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EKARI\Downloads\"/>
    </mc:Choice>
  </mc:AlternateContent>
  <xr:revisionPtr revIDLastSave="0" documentId="13_ncr:1_{566BE20E-54D7-4702-B74F-7CDC0256E27C}" xr6:coauthVersionLast="46" xr6:coauthVersionMax="46" xr10:uidLastSave="{00000000-0000-0000-0000-000000000000}"/>
  <bookViews>
    <workbookView xWindow="28680" yWindow="-120" windowWidth="29040" windowHeight="15840" activeTab="4" xr2:uid="{00000000-000D-0000-FFFF-FFFF00000000}"/>
  </bookViews>
  <sheets>
    <sheet name="DATA KARYAWAN" sheetId="11" r:id="rId1"/>
    <sheet name="ABSENSI" sheetId="10" r:id="rId2"/>
    <sheet name="TIMESHEET" sheetId="1" state="hidden" r:id="rId3"/>
    <sheet name="GAJI KARYAWAN" sheetId="5" r:id="rId4"/>
    <sheet name="CONTOH SLIP GAJI" sheetId="12" r:id="rId5"/>
  </sheets>
  <externalReferences>
    <externalReference r:id="rId6"/>
    <externalReference r:id="rId7"/>
  </externalReferences>
  <definedNames>
    <definedName name="_xlnm._FilterDatabase" localSheetId="4" hidden="1">'CONTOH SLIP GAJI'!$B$6:$W$9</definedName>
    <definedName name="_xlnm._FilterDatabase" localSheetId="0" hidden="1">'DATA KARYAWAN'!$A$5:$J$27</definedName>
    <definedName name="_xlnm._FilterDatabase" localSheetId="3" hidden="1">'GAJI KARYAWAN'!$A$5:$V$27</definedName>
    <definedName name="apml">'[1]listsalary April'!$C$9:$AM$130</definedName>
    <definedName name="Excel_BuiltIn__FilterDatabase_1" localSheetId="1">#REF!</definedName>
    <definedName name="Excel_BuiltIn__FilterDatabase_1" localSheetId="4">#REF!</definedName>
    <definedName name="Excel_BuiltIn__FilterDatabase_1" localSheetId="0">#REF!</definedName>
    <definedName name="Excel_BuiltIn__FilterDatabase_1">#REF!</definedName>
    <definedName name="Excel_BuiltIn__FilterDatabase_1_2" localSheetId="1">#REF!</definedName>
    <definedName name="Excel_BuiltIn__FilterDatabase_1_2" localSheetId="4">#REF!</definedName>
    <definedName name="Excel_BuiltIn__FilterDatabase_1_2" localSheetId="0">#REF!</definedName>
    <definedName name="Excel_BuiltIn__FilterDatabase_1_2">#REF!</definedName>
    <definedName name="_xlnm.Print_Area" localSheetId="0">'DATA KARYAWAN'!$A$1:$G$27</definedName>
    <definedName name="_xlnm.Print_Area" localSheetId="3">'GAJI KARYAWAN'!$A$1:$S$34</definedName>
    <definedName name="_xlnm.Print_Area" localSheetId="2">TIMESHEET!$A$1:$W$4918</definedName>
    <definedName name="_xlnm.Print_Titles" localSheetId="4">'CONTOH SLIP GAJI'!#REF!</definedName>
    <definedName name="_xlnm.Print_Titles" localSheetId="0">'DATA KARYAWAN'!$9:$11</definedName>
    <definedName name="_xlnm.Print_Titles" localSheetId="3">'GAJI KARYAWAN'!$9:$10</definedName>
    <definedName name="_xlnm.Print_Titles" localSheetId="2">TIMESHEET!$1:$4</definedName>
    <definedName name="rpint_titles" localSheetId="1">#REF!</definedName>
    <definedName name="rpint_titles" localSheetId="4">#REF!</definedName>
    <definedName name="rpint_titles" localSheetId="0">#REF!</definedName>
    <definedName name="rpint_titles">#REF!</definedName>
    <definedName name="salary">'[2]listsalary April'!$C$9:$AM$120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3" i="5" l="1"/>
  <c r="N358" i="10"/>
  <c r="N357" i="10"/>
  <c r="N356" i="10"/>
  <c r="N355" i="10"/>
  <c r="N354" i="10"/>
  <c r="N353" i="10"/>
  <c r="N352" i="10"/>
  <c r="N351" i="10"/>
  <c r="N350" i="10"/>
  <c r="N349" i="10"/>
  <c r="N348" i="10"/>
  <c r="N347" i="10"/>
  <c r="N346" i="10"/>
  <c r="N345" i="10"/>
  <c r="N344" i="10"/>
  <c r="N343" i="10"/>
  <c r="N342" i="10"/>
  <c r="N341" i="10"/>
  <c r="G341" i="10"/>
  <c r="N340" i="10"/>
  <c r="N339" i="10"/>
  <c r="N338" i="10"/>
  <c r="N337" i="10"/>
  <c r="N336" i="10"/>
  <c r="N335" i="10"/>
  <c r="N334" i="10"/>
  <c r="N333" i="10"/>
  <c r="N332" i="10"/>
  <c r="N331" i="10"/>
  <c r="G331" i="10"/>
  <c r="F21" i="5" s="1"/>
  <c r="N330" i="10"/>
  <c r="N329" i="10"/>
  <c r="I329" i="10"/>
  <c r="I330" i="10" s="1"/>
  <c r="C329" i="10"/>
  <c r="G350" i="10" s="1"/>
  <c r="N328" i="10"/>
  <c r="J328" i="10"/>
  <c r="C328" i="10"/>
  <c r="C327" i="10"/>
  <c r="A360" i="10" s="1"/>
  <c r="N322" i="10"/>
  <c r="N321" i="10"/>
  <c r="N320" i="10"/>
  <c r="N319" i="10"/>
  <c r="N318" i="10"/>
  <c r="N317" i="10"/>
  <c r="N316" i="10"/>
  <c r="N315" i="10"/>
  <c r="N314" i="10"/>
  <c r="N313" i="10"/>
  <c r="N312" i="10"/>
  <c r="N311" i="10"/>
  <c r="N310" i="10"/>
  <c r="N309" i="10"/>
  <c r="N308" i="10"/>
  <c r="N307" i="10"/>
  <c r="N306" i="10"/>
  <c r="N305" i="10"/>
  <c r="G305" i="10"/>
  <c r="N304" i="10"/>
  <c r="N303" i="10"/>
  <c r="N302" i="10"/>
  <c r="N301" i="10"/>
  <c r="N300" i="10"/>
  <c r="N299" i="10"/>
  <c r="N298" i="10"/>
  <c r="N297" i="10"/>
  <c r="N296" i="10"/>
  <c r="N295" i="10"/>
  <c r="G295" i="10"/>
  <c r="F20" i="5" s="1"/>
  <c r="N294" i="10"/>
  <c r="N293" i="10"/>
  <c r="I293" i="10"/>
  <c r="I294" i="10" s="1"/>
  <c r="C293" i="10"/>
  <c r="G314" i="10" s="1"/>
  <c r="N292" i="10"/>
  <c r="J292" i="10"/>
  <c r="C292" i="10"/>
  <c r="C291" i="10"/>
  <c r="A324" i="10" s="1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G269" i="10"/>
  <c r="N268" i="10"/>
  <c r="N267" i="10"/>
  <c r="N266" i="10"/>
  <c r="N265" i="10"/>
  <c r="N264" i="10"/>
  <c r="N263" i="10"/>
  <c r="N262" i="10"/>
  <c r="N261" i="10"/>
  <c r="N260" i="10"/>
  <c r="N259" i="10"/>
  <c r="G259" i="10"/>
  <c r="F19" i="5" s="1"/>
  <c r="N258" i="10"/>
  <c r="N257" i="10"/>
  <c r="I257" i="10"/>
  <c r="I258" i="10" s="1"/>
  <c r="C257" i="10"/>
  <c r="G278" i="10" s="1"/>
  <c r="N256" i="10"/>
  <c r="J256" i="10"/>
  <c r="C256" i="10"/>
  <c r="C255" i="10"/>
  <c r="A288" i="10" s="1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G233" i="10"/>
  <c r="N232" i="10"/>
  <c r="N231" i="10"/>
  <c r="N230" i="10"/>
  <c r="N229" i="10"/>
  <c r="N228" i="10"/>
  <c r="N227" i="10"/>
  <c r="N226" i="10"/>
  <c r="N225" i="10"/>
  <c r="G225" i="10"/>
  <c r="G18" i="5" s="1"/>
  <c r="N224" i="10"/>
  <c r="N223" i="10"/>
  <c r="G223" i="10"/>
  <c r="F18" i="5" s="1"/>
  <c r="N222" i="10"/>
  <c r="N221" i="10"/>
  <c r="I221" i="10"/>
  <c r="I222" i="10" s="1"/>
  <c r="C221" i="10"/>
  <c r="G242" i="10" s="1"/>
  <c r="N220" i="10"/>
  <c r="J220" i="10"/>
  <c r="C220" i="10"/>
  <c r="C219" i="10"/>
  <c r="A252" i="10" s="1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G197" i="10"/>
  <c r="N196" i="10"/>
  <c r="N195" i="10"/>
  <c r="N194" i="10"/>
  <c r="N193" i="10"/>
  <c r="N192" i="10"/>
  <c r="N191" i="10"/>
  <c r="N190" i="10"/>
  <c r="N189" i="10"/>
  <c r="N188" i="10"/>
  <c r="N187" i="10"/>
  <c r="G187" i="10"/>
  <c r="F17" i="5" s="1"/>
  <c r="N186" i="10"/>
  <c r="N185" i="10"/>
  <c r="I185" i="10"/>
  <c r="I186" i="10" s="1"/>
  <c r="C185" i="10"/>
  <c r="G206" i="10" s="1"/>
  <c r="N184" i="10"/>
  <c r="J184" i="10"/>
  <c r="C184" i="10"/>
  <c r="C183" i="10"/>
  <c r="A216" i="10" s="1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G161" i="10"/>
  <c r="N160" i="10"/>
  <c r="N159" i="10"/>
  <c r="N158" i="10"/>
  <c r="N157" i="10"/>
  <c r="N156" i="10"/>
  <c r="N155" i="10"/>
  <c r="N154" i="10"/>
  <c r="N153" i="10"/>
  <c r="N152" i="10"/>
  <c r="N151" i="10"/>
  <c r="G151" i="10"/>
  <c r="F16" i="5" s="1"/>
  <c r="N150" i="10"/>
  <c r="N149" i="10"/>
  <c r="I149" i="10"/>
  <c r="I150" i="10" s="1"/>
  <c r="C149" i="10"/>
  <c r="G170" i="10" s="1"/>
  <c r="N148" i="10"/>
  <c r="J148" i="10"/>
  <c r="C148" i="10"/>
  <c r="C147" i="10"/>
  <c r="A180" i="10" s="1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G125" i="10"/>
  <c r="N124" i="10"/>
  <c r="N123" i="10"/>
  <c r="N122" i="10"/>
  <c r="N121" i="10"/>
  <c r="N120" i="10"/>
  <c r="N119" i="10"/>
  <c r="N118" i="10"/>
  <c r="N117" i="10"/>
  <c r="N116" i="10"/>
  <c r="N115" i="10"/>
  <c r="G115" i="10"/>
  <c r="F15" i="5" s="1"/>
  <c r="N114" i="10"/>
  <c r="N113" i="10"/>
  <c r="I113" i="10"/>
  <c r="I114" i="10" s="1"/>
  <c r="C113" i="10"/>
  <c r="G134" i="10" s="1"/>
  <c r="N112" i="10"/>
  <c r="J112" i="10"/>
  <c r="C112" i="10"/>
  <c r="C111" i="10"/>
  <c r="A144" i="10" s="1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G89" i="10"/>
  <c r="N88" i="10"/>
  <c r="N87" i="10"/>
  <c r="N86" i="10"/>
  <c r="N85" i="10"/>
  <c r="N84" i="10"/>
  <c r="N83" i="10"/>
  <c r="N82" i="10"/>
  <c r="N81" i="10"/>
  <c r="G81" i="10"/>
  <c r="G14" i="5" s="1"/>
  <c r="N80" i="10"/>
  <c r="N79" i="10"/>
  <c r="G79" i="10"/>
  <c r="F14" i="5" s="1"/>
  <c r="N78" i="10"/>
  <c r="N77" i="10"/>
  <c r="I77" i="10"/>
  <c r="I78" i="10" s="1"/>
  <c r="C77" i="10"/>
  <c r="G98" i="10" s="1"/>
  <c r="N76" i="10"/>
  <c r="J76" i="10"/>
  <c r="C76" i="10"/>
  <c r="C75" i="10"/>
  <c r="A108" i="10" s="1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G53" i="10"/>
  <c r="G21" i="5" s="1"/>
  <c r="N52" i="10"/>
  <c r="N51" i="10"/>
  <c r="N50" i="10"/>
  <c r="N49" i="10"/>
  <c r="N48" i="10"/>
  <c r="N47" i="10"/>
  <c r="N46" i="10"/>
  <c r="N45" i="10"/>
  <c r="N44" i="10"/>
  <c r="N43" i="10"/>
  <c r="G43" i="10"/>
  <c r="F13" i="5" s="1"/>
  <c r="N42" i="10"/>
  <c r="N41" i="10"/>
  <c r="I41" i="10"/>
  <c r="I42" i="10" s="1"/>
  <c r="C41" i="10"/>
  <c r="G62" i="10" s="1"/>
  <c r="N40" i="10"/>
  <c r="J40" i="10"/>
  <c r="C40" i="10"/>
  <c r="C39" i="10"/>
  <c r="A72" i="10" s="1"/>
  <c r="E21" i="5"/>
  <c r="E20" i="5"/>
  <c r="E19" i="5"/>
  <c r="E18" i="5"/>
  <c r="E17" i="5"/>
  <c r="E16" i="5"/>
  <c r="E15" i="5"/>
  <c r="E14" i="5"/>
  <c r="E13" i="5"/>
  <c r="D11" i="12" s="1"/>
  <c r="E12" i="5"/>
  <c r="D21" i="5"/>
  <c r="D20" i="5"/>
  <c r="D19" i="5"/>
  <c r="D18" i="5"/>
  <c r="D17" i="5"/>
  <c r="D16" i="5"/>
  <c r="D15" i="5"/>
  <c r="D14" i="5"/>
  <c r="D13" i="5"/>
  <c r="D10" i="12" s="1"/>
  <c r="D12" i="5"/>
  <c r="C21" i="5"/>
  <c r="C20" i="5"/>
  <c r="C19" i="5"/>
  <c r="C18" i="5"/>
  <c r="C17" i="5"/>
  <c r="C16" i="5"/>
  <c r="C15" i="5"/>
  <c r="C14" i="5"/>
  <c r="C13" i="5"/>
  <c r="C12" i="5"/>
  <c r="G7" i="10"/>
  <c r="E8" i="10" s="1"/>
  <c r="I12" i="5" s="1"/>
  <c r="C3" i="10"/>
  <c r="A36" i="10" s="1"/>
  <c r="C5" i="10"/>
  <c r="C4" i="10"/>
  <c r="G17" i="10"/>
  <c r="D9" i="12" l="1"/>
  <c r="H29" i="12" s="1"/>
  <c r="D14" i="12"/>
  <c r="G15" i="10"/>
  <c r="G18" i="10"/>
  <c r="P12" i="5" s="1"/>
  <c r="G14" i="10"/>
  <c r="G16" i="10"/>
  <c r="I331" i="10"/>
  <c r="J330" i="10"/>
  <c r="G338" i="10"/>
  <c r="M21" i="5" s="1"/>
  <c r="G339" i="10"/>
  <c r="N21" i="5" s="1"/>
  <c r="G340" i="10"/>
  <c r="O21" i="5" s="1"/>
  <c r="G342" i="10"/>
  <c r="P21" i="5" s="1"/>
  <c r="O328" i="10"/>
  <c r="S328" i="10" s="1"/>
  <c r="J329" i="10"/>
  <c r="E332" i="10"/>
  <c r="I21" i="5" s="1"/>
  <c r="I295" i="10"/>
  <c r="J294" i="10"/>
  <c r="G302" i="10"/>
  <c r="M20" i="5" s="1"/>
  <c r="G303" i="10"/>
  <c r="N20" i="5" s="1"/>
  <c r="G304" i="10"/>
  <c r="O20" i="5" s="1"/>
  <c r="G306" i="10"/>
  <c r="P20" i="5" s="1"/>
  <c r="O292" i="10"/>
  <c r="S292" i="10" s="1"/>
  <c r="J293" i="10"/>
  <c r="E296" i="10"/>
  <c r="I20" i="5" s="1"/>
  <c r="I259" i="10"/>
  <c r="J258" i="10"/>
  <c r="G266" i="10"/>
  <c r="M19" i="5" s="1"/>
  <c r="G267" i="10"/>
  <c r="N19" i="5" s="1"/>
  <c r="G268" i="10"/>
  <c r="O19" i="5" s="1"/>
  <c r="G270" i="10"/>
  <c r="P19" i="5" s="1"/>
  <c r="O256" i="10"/>
  <c r="S256" i="10" s="1"/>
  <c r="J257" i="10"/>
  <c r="E260" i="10"/>
  <c r="I19" i="5" s="1"/>
  <c r="I223" i="10"/>
  <c r="J222" i="10"/>
  <c r="G230" i="10"/>
  <c r="M18" i="5" s="1"/>
  <c r="G231" i="10"/>
  <c r="N18" i="5" s="1"/>
  <c r="G232" i="10"/>
  <c r="O18" i="5" s="1"/>
  <c r="G234" i="10"/>
  <c r="P18" i="5" s="1"/>
  <c r="O220" i="10"/>
  <c r="S220" i="10" s="1"/>
  <c r="J221" i="10"/>
  <c r="E224" i="10"/>
  <c r="I18" i="5" s="1"/>
  <c r="I187" i="10"/>
  <c r="J186" i="10"/>
  <c r="G194" i="10"/>
  <c r="M17" i="5" s="1"/>
  <c r="G195" i="10"/>
  <c r="N17" i="5" s="1"/>
  <c r="G196" i="10"/>
  <c r="O17" i="5" s="1"/>
  <c r="G198" i="10"/>
  <c r="P17" i="5" s="1"/>
  <c r="O184" i="10"/>
  <c r="S184" i="10" s="1"/>
  <c r="J185" i="10"/>
  <c r="E188" i="10"/>
  <c r="I17" i="5" s="1"/>
  <c r="I151" i="10"/>
  <c r="J150" i="10"/>
  <c r="G158" i="10"/>
  <c r="M16" i="5" s="1"/>
  <c r="G159" i="10"/>
  <c r="N16" i="5" s="1"/>
  <c r="G160" i="10"/>
  <c r="O16" i="5" s="1"/>
  <c r="G162" i="10"/>
  <c r="P16" i="5" s="1"/>
  <c r="O148" i="10"/>
  <c r="S148" i="10" s="1"/>
  <c r="Q148" i="10"/>
  <c r="J149" i="10"/>
  <c r="E152" i="10"/>
  <c r="I16" i="5" s="1"/>
  <c r="I115" i="10"/>
  <c r="J114" i="10"/>
  <c r="G122" i="10"/>
  <c r="M15" i="5" s="1"/>
  <c r="G123" i="10"/>
  <c r="N15" i="5" s="1"/>
  <c r="G124" i="10"/>
  <c r="O15" i="5" s="1"/>
  <c r="G126" i="10"/>
  <c r="P15" i="5" s="1"/>
  <c r="O112" i="10"/>
  <c r="S112" i="10" s="1"/>
  <c r="Q112" i="10"/>
  <c r="J113" i="10"/>
  <c r="E116" i="10"/>
  <c r="I15" i="5" s="1"/>
  <c r="I79" i="10"/>
  <c r="J78" i="10"/>
  <c r="R76" i="10"/>
  <c r="G86" i="10"/>
  <c r="M14" i="5" s="1"/>
  <c r="G87" i="10"/>
  <c r="N14" i="5" s="1"/>
  <c r="G88" i="10"/>
  <c r="O14" i="5" s="1"/>
  <c r="G90" i="10"/>
  <c r="P14" i="5" s="1"/>
  <c r="O76" i="10"/>
  <c r="S76" i="10" s="1"/>
  <c r="Q76" i="10"/>
  <c r="J77" i="10"/>
  <c r="E80" i="10"/>
  <c r="I14" i="5" s="1"/>
  <c r="I43" i="10"/>
  <c r="J42" i="10"/>
  <c r="G50" i="10"/>
  <c r="M13" i="5" s="1"/>
  <c r="H15" i="12" s="1"/>
  <c r="G51" i="10"/>
  <c r="N13" i="5" s="1"/>
  <c r="H16" i="12" s="1"/>
  <c r="G52" i="10"/>
  <c r="O13" i="5" s="1"/>
  <c r="H17" i="12" s="1"/>
  <c r="G54" i="10"/>
  <c r="P13" i="5" s="1"/>
  <c r="H18" i="12" s="1"/>
  <c r="O40" i="10"/>
  <c r="S40" i="10" s="1"/>
  <c r="J41" i="10"/>
  <c r="E44" i="10"/>
  <c r="I13" i="5" s="1"/>
  <c r="F12" i="5"/>
  <c r="G26" i="10"/>
  <c r="R40" i="10" l="1"/>
  <c r="R328" i="10"/>
  <c r="R148" i="10"/>
  <c r="Q220" i="10"/>
  <c r="Q40" i="10"/>
  <c r="R256" i="10"/>
  <c r="Q328" i="10"/>
  <c r="R184" i="10"/>
  <c r="Q256" i="10"/>
  <c r="R292" i="10"/>
  <c r="R112" i="10"/>
  <c r="Q184" i="10"/>
  <c r="R220" i="10"/>
  <c r="Q292" i="10"/>
  <c r="P23" i="5"/>
  <c r="O329" i="10"/>
  <c r="S329" i="10" s="1"/>
  <c r="I332" i="10"/>
  <c r="J331" i="10"/>
  <c r="P328" i="10"/>
  <c r="O330" i="10"/>
  <c r="R330" i="10" s="1"/>
  <c r="O293" i="10"/>
  <c r="S293" i="10" s="1"/>
  <c r="I296" i="10"/>
  <c r="J295" i="10"/>
  <c r="P292" i="10"/>
  <c r="O294" i="10"/>
  <c r="R294" i="10" s="1"/>
  <c r="O257" i="10"/>
  <c r="S257" i="10" s="1"/>
  <c r="I260" i="10"/>
  <c r="J259" i="10"/>
  <c r="P256" i="10"/>
  <c r="O258" i="10"/>
  <c r="R258" i="10" s="1"/>
  <c r="O222" i="10"/>
  <c r="R222" i="10" s="1"/>
  <c r="O221" i="10"/>
  <c r="S221" i="10" s="1"/>
  <c r="P221" i="10"/>
  <c r="I224" i="10"/>
  <c r="J223" i="10"/>
  <c r="P220" i="10"/>
  <c r="O185" i="10"/>
  <c r="S185" i="10" s="1"/>
  <c r="I188" i="10"/>
  <c r="J187" i="10"/>
  <c r="P184" i="10"/>
  <c r="O186" i="10"/>
  <c r="R186" i="10" s="1"/>
  <c r="O149" i="10"/>
  <c r="Q149" i="10" s="1"/>
  <c r="I152" i="10"/>
  <c r="J151" i="10"/>
  <c r="P148" i="10"/>
  <c r="O150" i="10"/>
  <c r="R150" i="10" s="1"/>
  <c r="O113" i="10"/>
  <c r="S113" i="10" s="1"/>
  <c r="I116" i="10"/>
  <c r="J115" i="10"/>
  <c r="P112" i="10"/>
  <c r="O114" i="10"/>
  <c r="R114" i="10" s="1"/>
  <c r="O77" i="10"/>
  <c r="S77" i="10" s="1"/>
  <c r="I80" i="10"/>
  <c r="J79" i="10"/>
  <c r="P76" i="10"/>
  <c r="O78" i="10"/>
  <c r="R78" i="10" s="1"/>
  <c r="O42" i="10"/>
  <c r="P42" i="10" s="1"/>
  <c r="O41" i="10"/>
  <c r="S41" i="10" s="1"/>
  <c r="P41" i="10"/>
  <c r="I44" i="10"/>
  <c r="J43" i="10"/>
  <c r="P40" i="10"/>
  <c r="G22" i="11"/>
  <c r="G333" i="10" s="1"/>
  <c r="G21" i="11"/>
  <c r="G297" i="10" s="1"/>
  <c r="G20" i="5" s="1"/>
  <c r="G20" i="11"/>
  <c r="G261" i="10" s="1"/>
  <c r="G19" i="5" s="1"/>
  <c r="G18" i="11"/>
  <c r="G189" i="10" s="1"/>
  <c r="G17" i="5" s="1"/>
  <c r="G17" i="11"/>
  <c r="G153" i="10" s="1"/>
  <c r="G16" i="5" s="1"/>
  <c r="G16" i="11"/>
  <c r="G117" i="10" s="1"/>
  <c r="G15" i="5" s="1"/>
  <c r="G14" i="11"/>
  <c r="G45" i="10" s="1"/>
  <c r="G13" i="5" s="1"/>
  <c r="A14" i="11"/>
  <c r="A15" i="11" s="1"/>
  <c r="A16" i="11" s="1"/>
  <c r="A17" i="11" s="1"/>
  <c r="A18" i="11" s="1"/>
  <c r="A19" i="11" s="1"/>
  <c r="A20" i="11" s="1"/>
  <c r="A21" i="11" s="1"/>
  <c r="A22" i="11" s="1"/>
  <c r="G13" i="11"/>
  <c r="G9" i="10" s="1"/>
  <c r="G12" i="5" s="1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" i="10"/>
  <c r="N8" i="10"/>
  <c r="N7" i="10"/>
  <c r="N6" i="10"/>
  <c r="N5" i="10"/>
  <c r="N4" i="10"/>
  <c r="I5" i="10"/>
  <c r="I6" i="10" s="1"/>
  <c r="J4" i="10"/>
  <c r="M9" i="1"/>
  <c r="M1053" i="1"/>
  <c r="P1053" i="1" s="1"/>
  <c r="N1053" i="1"/>
  <c r="O1053" i="1" s="1"/>
  <c r="Q1053" i="1" s="1"/>
  <c r="R4916" i="1"/>
  <c r="M4916" i="1"/>
  <c r="F4893" i="1" s="1"/>
  <c r="H4893" i="1" s="1"/>
  <c r="L4916" i="1"/>
  <c r="F4892" i="1" s="1"/>
  <c r="H4892" i="1" s="1"/>
  <c r="K4916" i="1"/>
  <c r="F4891" i="1" s="1"/>
  <c r="H4891" i="1" s="1"/>
  <c r="B4916" i="1"/>
  <c r="AC4914" i="1"/>
  <c r="AB4914" i="1"/>
  <c r="AA4914" i="1"/>
  <c r="Z4914" i="1"/>
  <c r="AC4913" i="1"/>
  <c r="AB4913" i="1"/>
  <c r="AA4913" i="1"/>
  <c r="Y4913" i="1"/>
  <c r="N4913" i="1"/>
  <c r="M4913" i="1"/>
  <c r="AC4912" i="1"/>
  <c r="AB4912" i="1"/>
  <c r="AA4912" i="1"/>
  <c r="Y4912" i="1"/>
  <c r="N4912" i="1"/>
  <c r="M4912" i="1"/>
  <c r="AC4911" i="1"/>
  <c r="AB4911" i="1"/>
  <c r="AA4911" i="1"/>
  <c r="Y4911" i="1"/>
  <c r="N4911" i="1"/>
  <c r="M4911" i="1"/>
  <c r="AC4910" i="1"/>
  <c r="AB4910" i="1"/>
  <c r="AA4910" i="1"/>
  <c r="Y4910" i="1"/>
  <c r="N4910" i="1"/>
  <c r="M4910" i="1"/>
  <c r="AC4909" i="1"/>
  <c r="AB4909" i="1"/>
  <c r="AA4909" i="1"/>
  <c r="Y4909" i="1"/>
  <c r="N4909" i="1"/>
  <c r="M4909" i="1"/>
  <c r="O4909" i="1"/>
  <c r="AC4908" i="1"/>
  <c r="AB4908" i="1"/>
  <c r="AA4908" i="1"/>
  <c r="Y4908" i="1"/>
  <c r="N4908" i="1"/>
  <c r="M4908" i="1"/>
  <c r="O4908" i="1" s="1"/>
  <c r="AC4907" i="1"/>
  <c r="AB4907" i="1"/>
  <c r="AA4907" i="1"/>
  <c r="Y4907" i="1"/>
  <c r="N4907" i="1"/>
  <c r="O4907" i="1" s="1"/>
  <c r="M4907" i="1"/>
  <c r="AC4906" i="1"/>
  <c r="AB4906" i="1"/>
  <c r="AA4906" i="1"/>
  <c r="Y4906" i="1"/>
  <c r="N4906" i="1"/>
  <c r="M4906" i="1"/>
  <c r="AC4905" i="1"/>
  <c r="AB4905" i="1"/>
  <c r="AA4905" i="1"/>
  <c r="Y4905" i="1"/>
  <c r="N4905" i="1"/>
  <c r="P4905" i="1"/>
  <c r="M4905" i="1"/>
  <c r="AC4904" i="1"/>
  <c r="AB4904" i="1"/>
  <c r="AA4904" i="1"/>
  <c r="Y4904" i="1"/>
  <c r="N4904" i="1"/>
  <c r="M4904" i="1"/>
  <c r="AC4903" i="1"/>
  <c r="AB4903" i="1"/>
  <c r="AA4903" i="1"/>
  <c r="Y4903" i="1"/>
  <c r="N4903" i="1"/>
  <c r="M4903" i="1"/>
  <c r="F4903" i="1"/>
  <c r="AC4902" i="1"/>
  <c r="AB4902" i="1"/>
  <c r="AA4902" i="1"/>
  <c r="Y4902" i="1"/>
  <c r="N4902" i="1"/>
  <c r="M4902" i="1"/>
  <c r="AB4901" i="1"/>
  <c r="AA4901" i="1"/>
  <c r="Y4901" i="1"/>
  <c r="N4901" i="1"/>
  <c r="P4901" i="1" s="1"/>
  <c r="M4901" i="1"/>
  <c r="AB4900" i="1"/>
  <c r="AA4900" i="1"/>
  <c r="Y4900" i="1"/>
  <c r="N4900" i="1"/>
  <c r="P4900" i="1" s="1"/>
  <c r="M4900" i="1"/>
  <c r="AB4899" i="1"/>
  <c r="AA4899" i="1"/>
  <c r="Y4899" i="1"/>
  <c r="N4899" i="1"/>
  <c r="O4899" i="1" s="1"/>
  <c r="Q4899" i="1" s="1"/>
  <c r="R4899" i="1" s="1"/>
  <c r="W4899" i="1" s="1"/>
  <c r="P4899" i="1"/>
  <c r="M4899" i="1"/>
  <c r="AB4898" i="1"/>
  <c r="AA4898" i="1"/>
  <c r="Y4898" i="1"/>
  <c r="N4898" i="1"/>
  <c r="O4898" i="1" s="1"/>
  <c r="Q4898" i="1" s="1"/>
  <c r="R4898" i="1" s="1"/>
  <c r="W4898" i="1" s="1"/>
  <c r="P4898" i="1"/>
  <c r="M4898" i="1"/>
  <c r="AB4897" i="1"/>
  <c r="AA4897" i="1"/>
  <c r="Y4897" i="1"/>
  <c r="N4897" i="1"/>
  <c r="O4897" i="1" s="1"/>
  <c r="M4897" i="1"/>
  <c r="H4897" i="1"/>
  <c r="AC4896" i="1"/>
  <c r="AB4896" i="1"/>
  <c r="AA4896" i="1"/>
  <c r="Y4896" i="1"/>
  <c r="N4896" i="1"/>
  <c r="M4896" i="1"/>
  <c r="O4896" i="1" s="1"/>
  <c r="AC4895" i="1"/>
  <c r="AB4895" i="1"/>
  <c r="AA4895" i="1"/>
  <c r="Y4895" i="1"/>
  <c r="N4895" i="1"/>
  <c r="O4895" i="1" s="1"/>
  <c r="M4895" i="1"/>
  <c r="H4895" i="1"/>
  <c r="AB4894" i="1"/>
  <c r="AA4894" i="1"/>
  <c r="Y4894" i="1"/>
  <c r="N4894" i="1"/>
  <c r="M4894" i="1"/>
  <c r="H4894" i="1"/>
  <c r="AB4893" i="1"/>
  <c r="AA4893" i="1"/>
  <c r="Y4893" i="1"/>
  <c r="N4893" i="1"/>
  <c r="M4893" i="1"/>
  <c r="AB4892" i="1"/>
  <c r="AA4892" i="1"/>
  <c r="Y4892" i="1"/>
  <c r="N4892" i="1"/>
  <c r="P4892" i="1"/>
  <c r="M4892" i="1"/>
  <c r="O4892" i="1"/>
  <c r="AB4891" i="1"/>
  <c r="AA4891" i="1"/>
  <c r="Y4891" i="1"/>
  <c r="N4891" i="1"/>
  <c r="M4891" i="1"/>
  <c r="P4891" i="1" s="1"/>
  <c r="AB4890" i="1"/>
  <c r="AA4890" i="1"/>
  <c r="Y4890" i="1"/>
  <c r="N4890" i="1"/>
  <c r="M4890" i="1"/>
  <c r="D4890" i="1"/>
  <c r="AC4889" i="1"/>
  <c r="AB4889" i="1"/>
  <c r="AA4889" i="1"/>
  <c r="Y4889" i="1"/>
  <c r="N4889" i="1"/>
  <c r="O4889" i="1"/>
  <c r="M4889" i="1"/>
  <c r="H4889" i="1"/>
  <c r="AC4888" i="1"/>
  <c r="AB4888" i="1"/>
  <c r="AA4888" i="1"/>
  <c r="Y4888" i="1"/>
  <c r="N4888" i="1"/>
  <c r="O4888" i="1" s="1"/>
  <c r="M4888" i="1"/>
  <c r="AB4887" i="1"/>
  <c r="AA4887" i="1"/>
  <c r="Y4887" i="1"/>
  <c r="N4887" i="1"/>
  <c r="M4887" i="1"/>
  <c r="AB4886" i="1"/>
  <c r="AA4886" i="1"/>
  <c r="Y4886" i="1"/>
  <c r="N4886" i="1"/>
  <c r="P4886" i="1"/>
  <c r="M4886" i="1"/>
  <c r="O4886" i="1"/>
  <c r="AB4885" i="1"/>
  <c r="AA4885" i="1"/>
  <c r="Y4885" i="1"/>
  <c r="N4885" i="1"/>
  <c r="M4885" i="1"/>
  <c r="AB4884" i="1"/>
  <c r="AA4884" i="1"/>
  <c r="Y4884" i="1"/>
  <c r="N4884" i="1"/>
  <c r="M4884" i="1"/>
  <c r="J4884" i="1"/>
  <c r="Z4884" i="1" s="1"/>
  <c r="W4881" i="1"/>
  <c r="I4881" i="1"/>
  <c r="I4882" i="1" s="1"/>
  <c r="I4883" i="1" s="1"/>
  <c r="I4884" i="1" s="1"/>
  <c r="I4885" i="1" s="1"/>
  <c r="I4886" i="1" s="1"/>
  <c r="I4887" i="1" s="1"/>
  <c r="I4888" i="1" s="1"/>
  <c r="I4889" i="1" s="1"/>
  <c r="I4890" i="1" s="1"/>
  <c r="I4891" i="1" s="1"/>
  <c r="I4892" i="1" s="1"/>
  <c r="I4893" i="1" s="1"/>
  <c r="I4894" i="1" s="1"/>
  <c r="I4895" i="1" s="1"/>
  <c r="I4896" i="1" s="1"/>
  <c r="I4897" i="1" s="1"/>
  <c r="I4898" i="1" s="1"/>
  <c r="I4899" i="1" s="1"/>
  <c r="I4900" i="1" s="1"/>
  <c r="I4901" i="1" s="1"/>
  <c r="I4902" i="1" s="1"/>
  <c r="I4903" i="1" s="1"/>
  <c r="I4904" i="1" s="1"/>
  <c r="I4905" i="1" s="1"/>
  <c r="I4906" i="1" s="1"/>
  <c r="I4907" i="1" s="1"/>
  <c r="I4908" i="1" s="1"/>
  <c r="I4909" i="1" s="1"/>
  <c r="I4910" i="1" s="1"/>
  <c r="I4911" i="1" s="1"/>
  <c r="I4912" i="1" s="1"/>
  <c r="I4913" i="1" s="1"/>
  <c r="I4914" i="1" s="1"/>
  <c r="I4915" i="1" s="1"/>
  <c r="I4916" i="1" s="1"/>
  <c r="I4917" i="1" s="1"/>
  <c r="J4880" i="1"/>
  <c r="R4877" i="1"/>
  <c r="M4877" i="1"/>
  <c r="F4854" i="1" s="1"/>
  <c r="H4854" i="1" s="1"/>
  <c r="L4877" i="1"/>
  <c r="F4853" i="1" s="1"/>
  <c r="H4853" i="1" s="1"/>
  <c r="K4877" i="1"/>
  <c r="B4877" i="1"/>
  <c r="AC4875" i="1"/>
  <c r="AB4875" i="1"/>
  <c r="AA4875" i="1"/>
  <c r="Z4875" i="1"/>
  <c r="AC4874" i="1"/>
  <c r="AB4874" i="1"/>
  <c r="AA4874" i="1"/>
  <c r="Y4874" i="1"/>
  <c r="N4874" i="1"/>
  <c r="M4874" i="1"/>
  <c r="O4874" i="1" s="1"/>
  <c r="AC4873" i="1"/>
  <c r="AB4873" i="1"/>
  <c r="AA4873" i="1"/>
  <c r="Y4873" i="1"/>
  <c r="N4873" i="1"/>
  <c r="M4873" i="1"/>
  <c r="AC4872" i="1"/>
  <c r="AB4872" i="1"/>
  <c r="AA4872" i="1"/>
  <c r="Y4872" i="1"/>
  <c r="N4872" i="1"/>
  <c r="O4872" i="1" s="1"/>
  <c r="M4872" i="1"/>
  <c r="AC4871" i="1"/>
  <c r="AB4871" i="1"/>
  <c r="AA4871" i="1"/>
  <c r="Y4871" i="1"/>
  <c r="N4871" i="1"/>
  <c r="M4871" i="1"/>
  <c r="AC4870" i="1"/>
  <c r="AB4870" i="1"/>
  <c r="AA4870" i="1"/>
  <c r="Y4870" i="1"/>
  <c r="N4870" i="1"/>
  <c r="M4870" i="1"/>
  <c r="O4870" i="1" s="1"/>
  <c r="AC4869" i="1"/>
  <c r="AB4869" i="1"/>
  <c r="AA4869" i="1"/>
  <c r="Y4869" i="1"/>
  <c r="N4869" i="1"/>
  <c r="M4869" i="1"/>
  <c r="O4869" i="1" s="1"/>
  <c r="AC4868" i="1"/>
  <c r="AB4868" i="1"/>
  <c r="AA4868" i="1"/>
  <c r="Y4868" i="1"/>
  <c r="N4868" i="1"/>
  <c r="O4868" i="1" s="1"/>
  <c r="M4868" i="1"/>
  <c r="AC4867" i="1"/>
  <c r="AB4867" i="1"/>
  <c r="AA4867" i="1"/>
  <c r="Y4867" i="1"/>
  <c r="N4867" i="1"/>
  <c r="M4867" i="1"/>
  <c r="AC4866" i="1"/>
  <c r="AB4866" i="1"/>
  <c r="AA4866" i="1"/>
  <c r="Y4866" i="1"/>
  <c r="N4866" i="1"/>
  <c r="M4866" i="1"/>
  <c r="AC4865" i="1"/>
  <c r="AB4865" i="1"/>
  <c r="AA4865" i="1"/>
  <c r="Y4865" i="1"/>
  <c r="N4865" i="1"/>
  <c r="M4865" i="1"/>
  <c r="AC4864" i="1"/>
  <c r="AB4864" i="1"/>
  <c r="AA4864" i="1"/>
  <c r="Y4864" i="1"/>
  <c r="N4864" i="1"/>
  <c r="M4864" i="1"/>
  <c r="F4864" i="1"/>
  <c r="AC4863" i="1"/>
  <c r="AB4863" i="1"/>
  <c r="AA4863" i="1"/>
  <c r="Y4863" i="1"/>
  <c r="N4863" i="1"/>
  <c r="M4863" i="1"/>
  <c r="AB4862" i="1"/>
  <c r="AA4862" i="1"/>
  <c r="Y4862" i="1"/>
  <c r="N4862" i="1"/>
  <c r="M4862" i="1"/>
  <c r="AB4861" i="1"/>
  <c r="AA4861" i="1"/>
  <c r="Y4861" i="1"/>
  <c r="N4861" i="1"/>
  <c r="P4861" i="1"/>
  <c r="M4861" i="1"/>
  <c r="O4861" i="1" s="1"/>
  <c r="AB4860" i="1"/>
  <c r="AA4860" i="1"/>
  <c r="Y4860" i="1"/>
  <c r="N4860" i="1"/>
  <c r="M4860" i="1"/>
  <c r="AB4859" i="1"/>
  <c r="AA4859" i="1"/>
  <c r="Y4859" i="1"/>
  <c r="N4859" i="1"/>
  <c r="P4859" i="1" s="1"/>
  <c r="M4859" i="1"/>
  <c r="AB4858" i="1"/>
  <c r="AA4858" i="1"/>
  <c r="Y4858" i="1"/>
  <c r="N4858" i="1"/>
  <c r="O4858" i="1"/>
  <c r="M4858" i="1"/>
  <c r="H4858" i="1"/>
  <c r="AC4857" i="1"/>
  <c r="AB4857" i="1"/>
  <c r="AA4857" i="1"/>
  <c r="Y4857" i="1"/>
  <c r="N4857" i="1"/>
  <c r="M4857" i="1"/>
  <c r="O4857" i="1" s="1"/>
  <c r="AC4856" i="1"/>
  <c r="AB4856" i="1"/>
  <c r="AA4856" i="1"/>
  <c r="Y4856" i="1"/>
  <c r="N4856" i="1"/>
  <c r="M4856" i="1"/>
  <c r="H4856" i="1"/>
  <c r="AB4855" i="1"/>
  <c r="AA4855" i="1"/>
  <c r="Y4855" i="1"/>
  <c r="N4855" i="1"/>
  <c r="O4855" i="1"/>
  <c r="M4855" i="1"/>
  <c r="H4855" i="1"/>
  <c r="AB4854" i="1"/>
  <c r="AA4854" i="1"/>
  <c r="Y4854" i="1"/>
  <c r="N4854" i="1"/>
  <c r="P4854" i="1" s="1"/>
  <c r="M4854" i="1"/>
  <c r="O4854" i="1" s="1"/>
  <c r="AB4853" i="1"/>
  <c r="AA4853" i="1"/>
  <c r="Y4853" i="1"/>
  <c r="N4853" i="1"/>
  <c r="M4853" i="1"/>
  <c r="AB4852" i="1"/>
  <c r="AA4852" i="1"/>
  <c r="Y4852" i="1"/>
  <c r="N4852" i="1"/>
  <c r="M4852" i="1"/>
  <c r="AB4851" i="1"/>
  <c r="AA4851" i="1"/>
  <c r="Y4851" i="1"/>
  <c r="N4851" i="1"/>
  <c r="M4851" i="1"/>
  <c r="D4851" i="1"/>
  <c r="AC4850" i="1"/>
  <c r="AB4850" i="1"/>
  <c r="AA4850" i="1"/>
  <c r="Y4850" i="1"/>
  <c r="N4850" i="1"/>
  <c r="M4850" i="1"/>
  <c r="H4850" i="1"/>
  <c r="AB4849" i="1"/>
  <c r="AA4849" i="1"/>
  <c r="Y4849" i="1"/>
  <c r="N4849" i="1"/>
  <c r="P4849" i="1"/>
  <c r="M4849" i="1"/>
  <c r="AB4848" i="1"/>
  <c r="AA4848" i="1"/>
  <c r="Y4848" i="1"/>
  <c r="N4848" i="1"/>
  <c r="P4848" i="1"/>
  <c r="M4848" i="1"/>
  <c r="O4848" i="1"/>
  <c r="Q4848" i="1" s="1"/>
  <c r="R4848" i="1" s="1"/>
  <c r="W4848" i="1" s="1"/>
  <c r="AB4847" i="1"/>
  <c r="AA4847" i="1"/>
  <c r="Y4847" i="1"/>
  <c r="N4847" i="1"/>
  <c r="P4847" i="1"/>
  <c r="M4847" i="1"/>
  <c r="O4847" i="1"/>
  <c r="Q4847" i="1" s="1"/>
  <c r="R4847" i="1" s="1"/>
  <c r="W4847" i="1" s="1"/>
  <c r="AB4846" i="1"/>
  <c r="AA4846" i="1"/>
  <c r="Y4846" i="1"/>
  <c r="N4846" i="1"/>
  <c r="P4846" i="1" s="1"/>
  <c r="M4846" i="1"/>
  <c r="AB4845" i="1"/>
  <c r="AA4845" i="1"/>
  <c r="Y4845" i="1"/>
  <c r="N4845" i="1"/>
  <c r="P4845" i="1" s="1"/>
  <c r="M4845" i="1"/>
  <c r="J4845" i="1"/>
  <c r="Z4845" i="1" s="1"/>
  <c r="W4842" i="1"/>
  <c r="I4842" i="1"/>
  <c r="I4843" i="1" s="1"/>
  <c r="I4844" i="1" s="1"/>
  <c r="I4845" i="1" s="1"/>
  <c r="I4846" i="1" s="1"/>
  <c r="I4847" i="1" s="1"/>
  <c r="I4848" i="1" s="1"/>
  <c r="I4849" i="1" s="1"/>
  <c r="I4850" i="1" s="1"/>
  <c r="I4851" i="1" s="1"/>
  <c r="I4852" i="1" s="1"/>
  <c r="I4853" i="1" s="1"/>
  <c r="I4854" i="1" s="1"/>
  <c r="I4855" i="1" s="1"/>
  <c r="I4856" i="1" s="1"/>
  <c r="I4857" i="1" s="1"/>
  <c r="I4858" i="1" s="1"/>
  <c r="I4859" i="1" s="1"/>
  <c r="I4860" i="1" s="1"/>
  <c r="I4861" i="1" s="1"/>
  <c r="I4862" i="1" s="1"/>
  <c r="I4863" i="1" s="1"/>
  <c r="I4864" i="1" s="1"/>
  <c r="I4865" i="1" s="1"/>
  <c r="I4866" i="1" s="1"/>
  <c r="I4867" i="1" s="1"/>
  <c r="I4868" i="1" s="1"/>
  <c r="I4869" i="1" s="1"/>
  <c r="I4870" i="1" s="1"/>
  <c r="I4871" i="1" s="1"/>
  <c r="I4872" i="1" s="1"/>
  <c r="I4873" i="1" s="1"/>
  <c r="I4874" i="1" s="1"/>
  <c r="I4875" i="1" s="1"/>
  <c r="I4876" i="1" s="1"/>
  <c r="I4877" i="1" s="1"/>
  <c r="I4878" i="1" s="1"/>
  <c r="J4841" i="1"/>
  <c r="R4838" i="1"/>
  <c r="M4838" i="1"/>
  <c r="F4815" i="1" s="1"/>
  <c r="H4815" i="1" s="1"/>
  <c r="L4838" i="1"/>
  <c r="K4838" i="1"/>
  <c r="J4838" i="1" s="1"/>
  <c r="B4838" i="1"/>
  <c r="AC4836" i="1"/>
  <c r="AB4836" i="1"/>
  <c r="AA4836" i="1"/>
  <c r="Z4836" i="1"/>
  <c r="AC4835" i="1"/>
  <c r="AB4835" i="1"/>
  <c r="AA4835" i="1"/>
  <c r="Y4835" i="1"/>
  <c r="N4835" i="1"/>
  <c r="O4835" i="1"/>
  <c r="M4835" i="1"/>
  <c r="AC4834" i="1"/>
  <c r="AB4834" i="1"/>
  <c r="AA4834" i="1"/>
  <c r="Y4834" i="1"/>
  <c r="N4834" i="1"/>
  <c r="M4834" i="1"/>
  <c r="AC4833" i="1"/>
  <c r="AB4833" i="1"/>
  <c r="AA4833" i="1"/>
  <c r="Y4833" i="1"/>
  <c r="N4833" i="1"/>
  <c r="M4833" i="1"/>
  <c r="AC4832" i="1"/>
  <c r="AB4832" i="1"/>
  <c r="AA4832" i="1"/>
  <c r="Y4832" i="1"/>
  <c r="N4832" i="1"/>
  <c r="M4832" i="1"/>
  <c r="AC4831" i="1"/>
  <c r="AB4831" i="1"/>
  <c r="AA4831" i="1"/>
  <c r="Y4831" i="1"/>
  <c r="N4831" i="1"/>
  <c r="M4831" i="1"/>
  <c r="O4831" i="1"/>
  <c r="AC4830" i="1"/>
  <c r="AB4830" i="1"/>
  <c r="AA4830" i="1"/>
  <c r="Y4830" i="1"/>
  <c r="N4830" i="1"/>
  <c r="M4830" i="1"/>
  <c r="O4830" i="1" s="1"/>
  <c r="AC4829" i="1"/>
  <c r="AB4829" i="1"/>
  <c r="AA4829" i="1"/>
  <c r="Y4829" i="1"/>
  <c r="N4829" i="1"/>
  <c r="O4829" i="1" s="1"/>
  <c r="M4829" i="1"/>
  <c r="AC4828" i="1"/>
  <c r="AB4828" i="1"/>
  <c r="AA4828" i="1"/>
  <c r="Y4828" i="1"/>
  <c r="N4828" i="1"/>
  <c r="M4828" i="1"/>
  <c r="AC4827" i="1"/>
  <c r="AB4827" i="1"/>
  <c r="AA4827" i="1"/>
  <c r="Y4827" i="1"/>
  <c r="N4827" i="1"/>
  <c r="P4827" i="1" s="1"/>
  <c r="M4827" i="1"/>
  <c r="AC4826" i="1"/>
  <c r="AB4826" i="1"/>
  <c r="AA4826" i="1"/>
  <c r="Y4826" i="1"/>
  <c r="N4826" i="1"/>
  <c r="M4826" i="1"/>
  <c r="AC4825" i="1"/>
  <c r="AB4825" i="1"/>
  <c r="AA4825" i="1"/>
  <c r="Y4825" i="1"/>
  <c r="N4825" i="1"/>
  <c r="P4825" i="1" s="1"/>
  <c r="M4825" i="1"/>
  <c r="F4825" i="1"/>
  <c r="AC4824" i="1"/>
  <c r="AB4824" i="1"/>
  <c r="AA4824" i="1"/>
  <c r="Y4824" i="1"/>
  <c r="N4824" i="1"/>
  <c r="M4824" i="1"/>
  <c r="AC4823" i="1"/>
  <c r="AB4823" i="1"/>
  <c r="AA4823" i="1"/>
  <c r="Y4823" i="1"/>
  <c r="N4823" i="1"/>
  <c r="M4823" i="1"/>
  <c r="AC4822" i="1"/>
  <c r="AB4822" i="1"/>
  <c r="AA4822" i="1"/>
  <c r="Y4822" i="1"/>
  <c r="N4822" i="1"/>
  <c r="M4822" i="1"/>
  <c r="AC4821" i="1"/>
  <c r="AB4821" i="1"/>
  <c r="AA4821" i="1"/>
  <c r="Y4821" i="1"/>
  <c r="N4821" i="1"/>
  <c r="M4821" i="1"/>
  <c r="AC4820" i="1"/>
  <c r="AB4820" i="1"/>
  <c r="AA4820" i="1"/>
  <c r="Y4820" i="1"/>
  <c r="N4820" i="1"/>
  <c r="M4820" i="1"/>
  <c r="AC4819" i="1"/>
  <c r="AB4819" i="1"/>
  <c r="AA4819" i="1"/>
  <c r="Y4819" i="1"/>
  <c r="N4819" i="1"/>
  <c r="O4819" i="1" s="1"/>
  <c r="M4819" i="1"/>
  <c r="H4819" i="1"/>
  <c r="AC4818" i="1"/>
  <c r="AB4818" i="1"/>
  <c r="AA4818" i="1"/>
  <c r="Y4818" i="1"/>
  <c r="N4818" i="1"/>
  <c r="M4818" i="1"/>
  <c r="AC4817" i="1"/>
  <c r="AB4817" i="1"/>
  <c r="AA4817" i="1"/>
  <c r="Y4817" i="1"/>
  <c r="N4817" i="1"/>
  <c r="O4817" i="1" s="1"/>
  <c r="M4817" i="1"/>
  <c r="H4817" i="1"/>
  <c r="AC4816" i="1"/>
  <c r="AB4816" i="1"/>
  <c r="AA4816" i="1"/>
  <c r="Y4816" i="1"/>
  <c r="N4816" i="1"/>
  <c r="M4816" i="1"/>
  <c r="H4816" i="1"/>
  <c r="AC4815" i="1"/>
  <c r="AB4815" i="1"/>
  <c r="AA4815" i="1"/>
  <c r="Y4815" i="1"/>
  <c r="N4815" i="1"/>
  <c r="O4815" i="1" s="1"/>
  <c r="M4815" i="1"/>
  <c r="AC4814" i="1"/>
  <c r="AB4814" i="1"/>
  <c r="AA4814" i="1"/>
  <c r="Y4814" i="1"/>
  <c r="N4814" i="1"/>
  <c r="M4814" i="1"/>
  <c r="F4814" i="1"/>
  <c r="H4814" i="1"/>
  <c r="AC4813" i="1"/>
  <c r="AB4813" i="1"/>
  <c r="AA4813" i="1"/>
  <c r="Y4813" i="1"/>
  <c r="N4813" i="1"/>
  <c r="M4813" i="1"/>
  <c r="AC4812" i="1"/>
  <c r="AB4812" i="1"/>
  <c r="AA4812" i="1"/>
  <c r="Y4812" i="1"/>
  <c r="N4812" i="1"/>
  <c r="M4812" i="1"/>
  <c r="D4812" i="1"/>
  <c r="AC4811" i="1"/>
  <c r="AB4811" i="1"/>
  <c r="AA4811" i="1"/>
  <c r="Y4811" i="1"/>
  <c r="N4811" i="1"/>
  <c r="O4811" i="1" s="1"/>
  <c r="M4811" i="1"/>
  <c r="H4811" i="1"/>
  <c r="AC4810" i="1"/>
  <c r="AB4810" i="1"/>
  <c r="AA4810" i="1"/>
  <c r="Y4810" i="1"/>
  <c r="N4810" i="1"/>
  <c r="M4810" i="1"/>
  <c r="AC4809" i="1"/>
  <c r="AB4809" i="1"/>
  <c r="AA4809" i="1"/>
  <c r="Y4809" i="1"/>
  <c r="N4809" i="1"/>
  <c r="P4809" i="1"/>
  <c r="M4809" i="1"/>
  <c r="O4809" i="1" s="1"/>
  <c r="Q4809" i="1" s="1"/>
  <c r="R4809" i="1" s="1"/>
  <c r="W4809" i="1" s="1"/>
  <c r="AC4808" i="1"/>
  <c r="AB4808" i="1"/>
  <c r="AA4808" i="1"/>
  <c r="Y4808" i="1"/>
  <c r="N4808" i="1"/>
  <c r="M4808" i="1"/>
  <c r="AC4807" i="1"/>
  <c r="AB4807" i="1"/>
  <c r="AA4807" i="1"/>
  <c r="Y4807" i="1"/>
  <c r="N4807" i="1"/>
  <c r="P4807" i="1" s="1"/>
  <c r="M4807" i="1"/>
  <c r="O4807" i="1" s="1"/>
  <c r="AC4806" i="1"/>
  <c r="AB4806" i="1"/>
  <c r="AA4806" i="1"/>
  <c r="Y4806" i="1"/>
  <c r="N4806" i="1"/>
  <c r="M4806" i="1"/>
  <c r="J4806" i="1"/>
  <c r="Z4806" i="1" s="1"/>
  <c r="W4803" i="1"/>
  <c r="I4803" i="1"/>
  <c r="I4804" i="1"/>
  <c r="I4805" i="1" s="1"/>
  <c r="I4806" i="1" s="1"/>
  <c r="I4807" i="1" s="1"/>
  <c r="I4808" i="1" s="1"/>
  <c r="I4809" i="1" s="1"/>
  <c r="I4810" i="1" s="1"/>
  <c r="I4811" i="1" s="1"/>
  <c r="I4812" i="1" s="1"/>
  <c r="I4813" i="1" s="1"/>
  <c r="I4814" i="1" s="1"/>
  <c r="I4815" i="1" s="1"/>
  <c r="I4816" i="1" s="1"/>
  <c r="I4817" i="1" s="1"/>
  <c r="I4818" i="1" s="1"/>
  <c r="I4819" i="1" s="1"/>
  <c r="I4820" i="1" s="1"/>
  <c r="I4821" i="1" s="1"/>
  <c r="I4822" i="1" s="1"/>
  <c r="I4823" i="1" s="1"/>
  <c r="I4824" i="1" s="1"/>
  <c r="I4825" i="1" s="1"/>
  <c r="I4826" i="1" s="1"/>
  <c r="I4827" i="1" s="1"/>
  <c r="I4828" i="1" s="1"/>
  <c r="I4829" i="1" s="1"/>
  <c r="I4830" i="1" s="1"/>
  <c r="I4831" i="1" s="1"/>
  <c r="I4832" i="1" s="1"/>
  <c r="I4833" i="1" s="1"/>
  <c r="I4834" i="1" s="1"/>
  <c r="I4835" i="1" s="1"/>
  <c r="I4836" i="1" s="1"/>
  <c r="I4837" i="1" s="1"/>
  <c r="I4838" i="1" s="1"/>
  <c r="I4839" i="1" s="1"/>
  <c r="J4802" i="1"/>
  <c r="R4799" i="1"/>
  <c r="M4799" i="1"/>
  <c r="F4776" i="1" s="1"/>
  <c r="L4799" i="1"/>
  <c r="F4775" i="1" s="1"/>
  <c r="H4775" i="1" s="1"/>
  <c r="K4799" i="1"/>
  <c r="B4799" i="1"/>
  <c r="AC4797" i="1"/>
  <c r="AB4797" i="1"/>
  <c r="AA4797" i="1"/>
  <c r="Z4797" i="1"/>
  <c r="AC4796" i="1"/>
  <c r="AB4796" i="1"/>
  <c r="AA4796" i="1"/>
  <c r="Y4796" i="1"/>
  <c r="N4796" i="1"/>
  <c r="O4796" i="1" s="1"/>
  <c r="M4796" i="1"/>
  <c r="AC4795" i="1"/>
  <c r="AB4795" i="1"/>
  <c r="AA4795" i="1"/>
  <c r="Y4795" i="1"/>
  <c r="N4795" i="1"/>
  <c r="M4795" i="1"/>
  <c r="O4795" i="1" s="1"/>
  <c r="AC4794" i="1"/>
  <c r="AB4794" i="1"/>
  <c r="AA4794" i="1"/>
  <c r="Y4794" i="1"/>
  <c r="N4794" i="1"/>
  <c r="O4794" i="1" s="1"/>
  <c r="M4794" i="1"/>
  <c r="AC4793" i="1"/>
  <c r="AB4793" i="1"/>
  <c r="AA4793" i="1"/>
  <c r="Y4793" i="1"/>
  <c r="N4793" i="1"/>
  <c r="M4793" i="1"/>
  <c r="O4793" i="1" s="1"/>
  <c r="AC4792" i="1"/>
  <c r="AB4792" i="1"/>
  <c r="AA4792" i="1"/>
  <c r="Y4792" i="1"/>
  <c r="N4792" i="1"/>
  <c r="M4792" i="1"/>
  <c r="P4792" i="1" s="1"/>
  <c r="AC4791" i="1"/>
  <c r="AB4791" i="1"/>
  <c r="AA4791" i="1"/>
  <c r="Y4791" i="1"/>
  <c r="N4791" i="1"/>
  <c r="O4791" i="1" s="1"/>
  <c r="M4791" i="1"/>
  <c r="AC4790" i="1"/>
  <c r="AB4790" i="1"/>
  <c r="AA4790" i="1"/>
  <c r="Y4790" i="1"/>
  <c r="N4790" i="1"/>
  <c r="M4790" i="1"/>
  <c r="AC4789" i="1"/>
  <c r="AB4789" i="1"/>
  <c r="AA4789" i="1"/>
  <c r="Y4789" i="1"/>
  <c r="N4789" i="1"/>
  <c r="M4789" i="1"/>
  <c r="O4789" i="1" s="1"/>
  <c r="AC4788" i="1"/>
  <c r="AB4788" i="1"/>
  <c r="AA4788" i="1"/>
  <c r="Y4788" i="1"/>
  <c r="N4788" i="1"/>
  <c r="O4788" i="1" s="1"/>
  <c r="M4788" i="1"/>
  <c r="AC4787" i="1"/>
  <c r="AB4787" i="1"/>
  <c r="AA4787" i="1"/>
  <c r="Y4787" i="1"/>
  <c r="N4787" i="1"/>
  <c r="M4787" i="1"/>
  <c r="O4787" i="1"/>
  <c r="AC4786" i="1"/>
  <c r="AB4786" i="1"/>
  <c r="AA4786" i="1"/>
  <c r="Y4786" i="1"/>
  <c r="N4786" i="1"/>
  <c r="M4786" i="1"/>
  <c r="F4786" i="1"/>
  <c r="AC4785" i="1"/>
  <c r="AB4785" i="1"/>
  <c r="AA4785" i="1"/>
  <c r="Y4785" i="1"/>
  <c r="N4785" i="1"/>
  <c r="P4785" i="1"/>
  <c r="M4785" i="1"/>
  <c r="O4785" i="1"/>
  <c r="Q4785" i="1" s="1"/>
  <c r="R4785" i="1" s="1"/>
  <c r="W4785" i="1" s="1"/>
  <c r="AC4784" i="1"/>
  <c r="AB4784" i="1"/>
  <c r="AA4784" i="1"/>
  <c r="Y4784" i="1"/>
  <c r="N4784" i="1"/>
  <c r="O4784" i="1"/>
  <c r="M4784" i="1"/>
  <c r="AC4783" i="1"/>
  <c r="AB4783" i="1"/>
  <c r="AA4783" i="1"/>
  <c r="Y4783" i="1"/>
  <c r="N4783" i="1"/>
  <c r="P4783" i="1" s="1"/>
  <c r="M4783" i="1"/>
  <c r="AC4782" i="1"/>
  <c r="AB4782" i="1"/>
  <c r="AA4782" i="1"/>
  <c r="Y4782" i="1"/>
  <c r="N4782" i="1"/>
  <c r="M4782" i="1"/>
  <c r="AC4781" i="1"/>
  <c r="AB4781" i="1"/>
  <c r="AA4781" i="1"/>
  <c r="Y4781" i="1"/>
  <c r="N4781" i="1"/>
  <c r="P4781" i="1" s="1"/>
  <c r="M4781" i="1"/>
  <c r="O4781" i="1" s="1"/>
  <c r="AC4780" i="1"/>
  <c r="AB4780" i="1"/>
  <c r="AA4780" i="1"/>
  <c r="Y4780" i="1"/>
  <c r="N4780" i="1"/>
  <c r="O4780" i="1"/>
  <c r="M4780" i="1"/>
  <c r="H4780" i="1"/>
  <c r="AC4779" i="1"/>
  <c r="AB4779" i="1"/>
  <c r="AA4779" i="1"/>
  <c r="Y4779" i="1"/>
  <c r="N4779" i="1"/>
  <c r="M4779" i="1"/>
  <c r="AC4778" i="1"/>
  <c r="AB4778" i="1"/>
  <c r="AA4778" i="1"/>
  <c r="Y4778" i="1"/>
  <c r="N4778" i="1"/>
  <c r="P4778" i="1" s="1"/>
  <c r="M4778" i="1"/>
  <c r="O4778" i="1"/>
  <c r="Q4778" i="1" s="1"/>
  <c r="R4778" i="1" s="1"/>
  <c r="W4778" i="1" s="1"/>
  <c r="H4778" i="1"/>
  <c r="AC4777" i="1"/>
  <c r="AB4777" i="1"/>
  <c r="AA4777" i="1"/>
  <c r="Y4777" i="1"/>
  <c r="N4777" i="1"/>
  <c r="M4777" i="1"/>
  <c r="H4777" i="1"/>
  <c r="AC4776" i="1"/>
  <c r="AB4776" i="1"/>
  <c r="AA4776" i="1"/>
  <c r="Y4776" i="1"/>
  <c r="N4776" i="1"/>
  <c r="M4776" i="1"/>
  <c r="O4776" i="1" s="1"/>
  <c r="AC4775" i="1"/>
  <c r="AB4775" i="1"/>
  <c r="AA4775" i="1"/>
  <c r="Y4775" i="1"/>
  <c r="N4775" i="1"/>
  <c r="M4775" i="1"/>
  <c r="O4775" i="1" s="1"/>
  <c r="AC4774" i="1"/>
  <c r="AB4774" i="1"/>
  <c r="AA4774" i="1"/>
  <c r="Y4774" i="1"/>
  <c r="N4774" i="1"/>
  <c r="M4774" i="1"/>
  <c r="AC4773" i="1"/>
  <c r="AB4773" i="1"/>
  <c r="AA4773" i="1"/>
  <c r="Y4773" i="1"/>
  <c r="N4773" i="1"/>
  <c r="M4773" i="1"/>
  <c r="D4773" i="1"/>
  <c r="AC4772" i="1"/>
  <c r="AB4772" i="1"/>
  <c r="AA4772" i="1"/>
  <c r="Y4772" i="1"/>
  <c r="N4772" i="1"/>
  <c r="O4772" i="1" s="1"/>
  <c r="M4772" i="1"/>
  <c r="H4772" i="1"/>
  <c r="F4787" i="1" s="1"/>
  <c r="AC4771" i="1"/>
  <c r="AB4771" i="1"/>
  <c r="AA4771" i="1"/>
  <c r="Y4771" i="1"/>
  <c r="N4771" i="1"/>
  <c r="P4771" i="1" s="1"/>
  <c r="M4771" i="1"/>
  <c r="O4771" i="1"/>
  <c r="Q4771" i="1" s="1"/>
  <c r="R4771" i="1" s="1"/>
  <c r="W4771" i="1" s="1"/>
  <c r="AC4770" i="1"/>
  <c r="AB4770" i="1"/>
  <c r="AA4770" i="1"/>
  <c r="Y4770" i="1"/>
  <c r="N4770" i="1"/>
  <c r="M4770" i="1"/>
  <c r="AC4769" i="1"/>
  <c r="AB4769" i="1"/>
  <c r="AA4769" i="1"/>
  <c r="Y4769" i="1"/>
  <c r="N4769" i="1"/>
  <c r="O4769" i="1" s="1"/>
  <c r="Q4769" i="1" s="1"/>
  <c r="R4769" i="1" s="1"/>
  <c r="W4769" i="1" s="1"/>
  <c r="P4769" i="1"/>
  <c r="M4769" i="1"/>
  <c r="AC4768" i="1"/>
  <c r="AB4768" i="1"/>
  <c r="AA4768" i="1"/>
  <c r="Y4768" i="1"/>
  <c r="N4768" i="1"/>
  <c r="M4768" i="1"/>
  <c r="AC4767" i="1"/>
  <c r="AB4767" i="1"/>
  <c r="AA4767" i="1"/>
  <c r="Y4767" i="1"/>
  <c r="N4767" i="1"/>
  <c r="P4767" i="1"/>
  <c r="M4767" i="1"/>
  <c r="O4767" i="1"/>
  <c r="Q4767" i="1" s="1"/>
  <c r="R4767" i="1" s="1"/>
  <c r="W4767" i="1" s="1"/>
  <c r="J4767" i="1"/>
  <c r="Z4767" i="1" s="1"/>
  <c r="W4764" i="1"/>
  <c r="I4764" i="1"/>
  <c r="I4765" i="1" s="1"/>
  <c r="I4766" i="1" s="1"/>
  <c r="I4767" i="1" s="1"/>
  <c r="I4768" i="1" s="1"/>
  <c r="I4769" i="1" s="1"/>
  <c r="I4770" i="1" s="1"/>
  <c r="I4771" i="1" s="1"/>
  <c r="I4772" i="1" s="1"/>
  <c r="I4773" i="1" s="1"/>
  <c r="I4774" i="1" s="1"/>
  <c r="I4775" i="1" s="1"/>
  <c r="I4776" i="1" s="1"/>
  <c r="I4777" i="1" s="1"/>
  <c r="I4778" i="1" s="1"/>
  <c r="I4779" i="1" s="1"/>
  <c r="I4780" i="1" s="1"/>
  <c r="I4781" i="1" s="1"/>
  <c r="I4782" i="1" s="1"/>
  <c r="I4783" i="1" s="1"/>
  <c r="I4784" i="1" s="1"/>
  <c r="I4785" i="1" s="1"/>
  <c r="I4786" i="1" s="1"/>
  <c r="I4787" i="1" s="1"/>
  <c r="I4788" i="1" s="1"/>
  <c r="I4789" i="1" s="1"/>
  <c r="I4790" i="1" s="1"/>
  <c r="I4791" i="1" s="1"/>
  <c r="I4792" i="1" s="1"/>
  <c r="I4793" i="1" s="1"/>
  <c r="I4794" i="1" s="1"/>
  <c r="I4795" i="1" s="1"/>
  <c r="I4796" i="1" s="1"/>
  <c r="I4797" i="1" s="1"/>
  <c r="I4798" i="1" s="1"/>
  <c r="I4799" i="1" s="1"/>
  <c r="I4800" i="1" s="1"/>
  <c r="J4763" i="1"/>
  <c r="R4760" i="1"/>
  <c r="M4760" i="1"/>
  <c r="L4760" i="1"/>
  <c r="F4736" i="1" s="1"/>
  <c r="K4760" i="1"/>
  <c r="F4735" i="1" s="1"/>
  <c r="B4760" i="1"/>
  <c r="AC4758" i="1"/>
  <c r="AB4758" i="1"/>
  <c r="AA4758" i="1"/>
  <c r="Z4758" i="1"/>
  <c r="AC4757" i="1"/>
  <c r="AB4757" i="1"/>
  <c r="AA4757" i="1"/>
  <c r="Y4757" i="1"/>
  <c r="N4757" i="1"/>
  <c r="M4757" i="1"/>
  <c r="AC4756" i="1"/>
  <c r="AB4756" i="1"/>
  <c r="AA4756" i="1"/>
  <c r="Y4756" i="1"/>
  <c r="N4756" i="1"/>
  <c r="M4756" i="1"/>
  <c r="AC4755" i="1"/>
  <c r="AB4755" i="1"/>
  <c r="AA4755" i="1"/>
  <c r="Y4755" i="1"/>
  <c r="N4755" i="1"/>
  <c r="M4755" i="1"/>
  <c r="O4755" i="1" s="1"/>
  <c r="AC4754" i="1"/>
  <c r="AB4754" i="1"/>
  <c r="AA4754" i="1"/>
  <c r="Y4754" i="1"/>
  <c r="N4754" i="1"/>
  <c r="M4754" i="1"/>
  <c r="AC4753" i="1"/>
  <c r="AB4753" i="1"/>
  <c r="AA4753" i="1"/>
  <c r="Y4753" i="1"/>
  <c r="N4753" i="1"/>
  <c r="O4753" i="1" s="1"/>
  <c r="M4753" i="1"/>
  <c r="AC4752" i="1"/>
  <c r="AB4752" i="1"/>
  <c r="AA4752" i="1"/>
  <c r="Y4752" i="1"/>
  <c r="N4752" i="1"/>
  <c r="M4752" i="1"/>
  <c r="AC4751" i="1"/>
  <c r="AB4751" i="1"/>
  <c r="AA4751" i="1"/>
  <c r="Y4751" i="1"/>
  <c r="N4751" i="1"/>
  <c r="M4751" i="1"/>
  <c r="AC4750" i="1"/>
  <c r="AB4750" i="1"/>
  <c r="AA4750" i="1"/>
  <c r="Y4750" i="1"/>
  <c r="N4750" i="1"/>
  <c r="P4750" i="1" s="1"/>
  <c r="M4750" i="1"/>
  <c r="AC4749" i="1"/>
  <c r="AB4749" i="1"/>
  <c r="AA4749" i="1"/>
  <c r="Y4749" i="1"/>
  <c r="N4749" i="1"/>
  <c r="M4749" i="1"/>
  <c r="AC4748" i="1"/>
  <c r="AB4748" i="1"/>
  <c r="AA4748" i="1"/>
  <c r="Y4748" i="1"/>
  <c r="N4748" i="1"/>
  <c r="M4748" i="1"/>
  <c r="AC4747" i="1"/>
  <c r="AB4747" i="1"/>
  <c r="AA4747" i="1"/>
  <c r="Y4747" i="1"/>
  <c r="N4747" i="1"/>
  <c r="O4747" i="1" s="1"/>
  <c r="M4747" i="1"/>
  <c r="F4747" i="1"/>
  <c r="AC4746" i="1"/>
  <c r="AB4746" i="1"/>
  <c r="AA4746" i="1"/>
  <c r="Y4746" i="1"/>
  <c r="N4746" i="1"/>
  <c r="M4746" i="1"/>
  <c r="AC4745" i="1"/>
  <c r="AB4745" i="1"/>
  <c r="AA4745" i="1"/>
  <c r="Y4745" i="1"/>
  <c r="N4745" i="1"/>
  <c r="M4745" i="1"/>
  <c r="AC4744" i="1"/>
  <c r="AB4744" i="1"/>
  <c r="AA4744" i="1"/>
  <c r="Y4744" i="1"/>
  <c r="N4744" i="1"/>
  <c r="O4744" i="1"/>
  <c r="M4744" i="1"/>
  <c r="AC4743" i="1"/>
  <c r="AB4743" i="1"/>
  <c r="AA4743" i="1"/>
  <c r="Y4743" i="1"/>
  <c r="N4743" i="1"/>
  <c r="O4743" i="1" s="1"/>
  <c r="M4743" i="1"/>
  <c r="AC4742" i="1"/>
  <c r="AB4742" i="1"/>
  <c r="AA4742" i="1"/>
  <c r="Y4742" i="1"/>
  <c r="N4742" i="1"/>
  <c r="O4742" i="1" s="1"/>
  <c r="M4742" i="1"/>
  <c r="AC4741" i="1"/>
  <c r="AB4741" i="1"/>
  <c r="AA4741" i="1"/>
  <c r="Y4741" i="1"/>
  <c r="N4741" i="1"/>
  <c r="M4741" i="1"/>
  <c r="H4741" i="1"/>
  <c r="AC4740" i="1"/>
  <c r="AB4740" i="1"/>
  <c r="AA4740" i="1"/>
  <c r="Y4740" i="1"/>
  <c r="N4740" i="1"/>
  <c r="O4740" i="1" s="1"/>
  <c r="M4740" i="1"/>
  <c r="AC4739" i="1"/>
  <c r="AB4739" i="1"/>
  <c r="AA4739" i="1"/>
  <c r="Y4739" i="1"/>
  <c r="N4739" i="1"/>
  <c r="O4739" i="1"/>
  <c r="M4739" i="1"/>
  <c r="H4739" i="1"/>
  <c r="AC4738" i="1"/>
  <c r="AB4738" i="1"/>
  <c r="AA4738" i="1"/>
  <c r="Y4738" i="1"/>
  <c r="N4738" i="1"/>
  <c r="M4738" i="1"/>
  <c r="H4738" i="1"/>
  <c r="AC4737" i="1"/>
  <c r="AB4737" i="1"/>
  <c r="AA4737" i="1"/>
  <c r="Y4737" i="1"/>
  <c r="N4737" i="1"/>
  <c r="O4737" i="1" s="1"/>
  <c r="M4737" i="1"/>
  <c r="F4737" i="1"/>
  <c r="AC4736" i="1"/>
  <c r="AB4736" i="1"/>
  <c r="AA4736" i="1"/>
  <c r="Y4736" i="1"/>
  <c r="N4736" i="1"/>
  <c r="M4736" i="1"/>
  <c r="AC4735" i="1"/>
  <c r="AB4735" i="1"/>
  <c r="AA4735" i="1"/>
  <c r="Y4735" i="1"/>
  <c r="N4735" i="1"/>
  <c r="O4735" i="1"/>
  <c r="M4735" i="1"/>
  <c r="AC4734" i="1"/>
  <c r="AB4734" i="1"/>
  <c r="AA4734" i="1"/>
  <c r="Y4734" i="1"/>
  <c r="N4734" i="1"/>
  <c r="M4734" i="1"/>
  <c r="D4734" i="1"/>
  <c r="AC4733" i="1"/>
  <c r="AB4733" i="1"/>
  <c r="AA4733" i="1"/>
  <c r="Y4733" i="1"/>
  <c r="N4733" i="1"/>
  <c r="M4733" i="1"/>
  <c r="H4733" i="1"/>
  <c r="F4748" i="1" s="1"/>
  <c r="AC4732" i="1"/>
  <c r="AB4732" i="1"/>
  <c r="AA4732" i="1"/>
  <c r="Y4732" i="1"/>
  <c r="N4732" i="1"/>
  <c r="O4732" i="1" s="1"/>
  <c r="M4732" i="1"/>
  <c r="AC4731" i="1"/>
  <c r="AB4731" i="1"/>
  <c r="AA4731" i="1"/>
  <c r="Y4731" i="1"/>
  <c r="N4731" i="1"/>
  <c r="O4731" i="1" s="1"/>
  <c r="M4731" i="1"/>
  <c r="AC4730" i="1"/>
  <c r="AB4730" i="1"/>
  <c r="AA4730" i="1"/>
  <c r="Y4730" i="1"/>
  <c r="N4730" i="1"/>
  <c r="M4730" i="1"/>
  <c r="AC4729" i="1"/>
  <c r="AB4729" i="1"/>
  <c r="AA4729" i="1"/>
  <c r="Y4729" i="1"/>
  <c r="N4729" i="1"/>
  <c r="M4729" i="1"/>
  <c r="AC4728" i="1"/>
  <c r="AB4728" i="1"/>
  <c r="AA4728" i="1"/>
  <c r="Y4728" i="1"/>
  <c r="N4728" i="1"/>
  <c r="O4728" i="1" s="1"/>
  <c r="M4728" i="1"/>
  <c r="J4728" i="1"/>
  <c r="Z4728" i="1" s="1"/>
  <c r="W4725" i="1"/>
  <c r="I4725" i="1"/>
  <c r="I4726" i="1" s="1"/>
  <c r="I4727" i="1" s="1"/>
  <c r="I4728" i="1" s="1"/>
  <c r="I4729" i="1" s="1"/>
  <c r="I4730" i="1" s="1"/>
  <c r="I4731" i="1" s="1"/>
  <c r="I4732" i="1" s="1"/>
  <c r="I4733" i="1" s="1"/>
  <c r="I4734" i="1" s="1"/>
  <c r="I4735" i="1" s="1"/>
  <c r="I4736" i="1" s="1"/>
  <c r="I4737" i="1" s="1"/>
  <c r="I4738" i="1" s="1"/>
  <c r="I4739" i="1" s="1"/>
  <c r="I4740" i="1" s="1"/>
  <c r="I4741" i="1" s="1"/>
  <c r="I4742" i="1" s="1"/>
  <c r="I4743" i="1" s="1"/>
  <c r="I4744" i="1" s="1"/>
  <c r="I4745" i="1" s="1"/>
  <c r="I4746" i="1" s="1"/>
  <c r="I4747" i="1" s="1"/>
  <c r="I4748" i="1" s="1"/>
  <c r="I4749" i="1" s="1"/>
  <c r="I4750" i="1" s="1"/>
  <c r="I4751" i="1" s="1"/>
  <c r="I4752" i="1" s="1"/>
  <c r="I4753" i="1" s="1"/>
  <c r="I4754" i="1" s="1"/>
  <c r="I4755" i="1" s="1"/>
  <c r="I4756" i="1" s="1"/>
  <c r="I4757" i="1" s="1"/>
  <c r="I4758" i="1" s="1"/>
  <c r="I4759" i="1" s="1"/>
  <c r="I4760" i="1" s="1"/>
  <c r="I4761" i="1" s="1"/>
  <c r="J4724" i="1"/>
  <c r="R4721" i="1"/>
  <c r="M4721" i="1"/>
  <c r="F4698" i="1" s="1"/>
  <c r="L4721" i="1"/>
  <c r="F4697" i="1" s="1"/>
  <c r="K4721" i="1"/>
  <c r="B4721" i="1"/>
  <c r="AC4719" i="1"/>
  <c r="AB4719" i="1"/>
  <c r="AA4719" i="1"/>
  <c r="Z4719" i="1"/>
  <c r="AC4718" i="1"/>
  <c r="AB4718" i="1"/>
  <c r="AA4718" i="1"/>
  <c r="Y4718" i="1"/>
  <c r="N4718" i="1"/>
  <c r="M4718" i="1"/>
  <c r="AC4717" i="1"/>
  <c r="AB4717" i="1"/>
  <c r="AA4717" i="1"/>
  <c r="Y4717" i="1"/>
  <c r="N4717" i="1"/>
  <c r="M4717" i="1"/>
  <c r="AC4716" i="1"/>
  <c r="AB4716" i="1"/>
  <c r="AA4716" i="1"/>
  <c r="Y4716" i="1"/>
  <c r="N4716" i="1"/>
  <c r="P4716" i="1" s="1"/>
  <c r="M4716" i="1"/>
  <c r="AC4715" i="1"/>
  <c r="AB4715" i="1"/>
  <c r="AA4715" i="1"/>
  <c r="Y4715" i="1"/>
  <c r="N4715" i="1"/>
  <c r="P4715" i="1" s="1"/>
  <c r="M4715" i="1"/>
  <c r="AC4714" i="1"/>
  <c r="AB4714" i="1"/>
  <c r="AA4714" i="1"/>
  <c r="Y4714" i="1"/>
  <c r="N4714" i="1"/>
  <c r="M4714" i="1"/>
  <c r="O4714" i="1"/>
  <c r="AC4713" i="1"/>
  <c r="AB4713" i="1"/>
  <c r="AA4713" i="1"/>
  <c r="Y4713" i="1"/>
  <c r="N4713" i="1"/>
  <c r="M4713" i="1"/>
  <c r="AC4712" i="1"/>
  <c r="AB4712" i="1"/>
  <c r="AA4712" i="1"/>
  <c r="Y4712" i="1"/>
  <c r="N4712" i="1"/>
  <c r="M4712" i="1"/>
  <c r="AC4711" i="1"/>
  <c r="AB4711" i="1"/>
  <c r="AA4711" i="1"/>
  <c r="Y4711" i="1"/>
  <c r="N4711" i="1"/>
  <c r="M4711" i="1"/>
  <c r="AC4710" i="1"/>
  <c r="AB4710" i="1"/>
  <c r="AA4710" i="1"/>
  <c r="Y4710" i="1"/>
  <c r="N4710" i="1"/>
  <c r="M4710" i="1"/>
  <c r="AC4709" i="1"/>
  <c r="AB4709" i="1"/>
  <c r="AA4709" i="1"/>
  <c r="Y4709" i="1"/>
  <c r="N4709" i="1"/>
  <c r="M4709" i="1"/>
  <c r="AC4708" i="1"/>
  <c r="AB4708" i="1"/>
  <c r="AA4708" i="1"/>
  <c r="Y4708" i="1"/>
  <c r="N4708" i="1"/>
  <c r="P4708" i="1" s="1"/>
  <c r="M4708" i="1"/>
  <c r="O4708" i="1" s="1"/>
  <c r="F4708" i="1"/>
  <c r="AC4707" i="1"/>
  <c r="AB4707" i="1"/>
  <c r="AA4707" i="1"/>
  <c r="Y4707" i="1"/>
  <c r="N4707" i="1"/>
  <c r="P4707" i="1"/>
  <c r="M4707" i="1"/>
  <c r="AC4706" i="1"/>
  <c r="AB4706" i="1"/>
  <c r="AA4706" i="1"/>
  <c r="Y4706" i="1"/>
  <c r="N4706" i="1"/>
  <c r="P4706" i="1" s="1"/>
  <c r="M4706" i="1"/>
  <c r="O4706" i="1" s="1"/>
  <c r="AC4705" i="1"/>
  <c r="AB4705" i="1"/>
  <c r="AA4705" i="1"/>
  <c r="Y4705" i="1"/>
  <c r="N4705" i="1"/>
  <c r="P4705" i="1" s="1"/>
  <c r="M4705" i="1"/>
  <c r="O4705" i="1" s="1"/>
  <c r="AC4704" i="1"/>
  <c r="AB4704" i="1"/>
  <c r="AA4704" i="1"/>
  <c r="Y4704" i="1"/>
  <c r="N4704" i="1"/>
  <c r="P4704" i="1" s="1"/>
  <c r="M4704" i="1"/>
  <c r="O4704" i="1" s="1"/>
  <c r="AC4703" i="1"/>
  <c r="AB4703" i="1"/>
  <c r="AA4703" i="1"/>
  <c r="Y4703" i="1"/>
  <c r="N4703" i="1"/>
  <c r="P4703" i="1" s="1"/>
  <c r="M4703" i="1"/>
  <c r="O4703" i="1" s="1"/>
  <c r="AC4702" i="1"/>
  <c r="AB4702" i="1"/>
  <c r="AA4702" i="1"/>
  <c r="Y4702" i="1"/>
  <c r="N4702" i="1"/>
  <c r="M4702" i="1"/>
  <c r="H4702" i="1"/>
  <c r="AC4701" i="1"/>
  <c r="AB4701" i="1"/>
  <c r="AA4701" i="1"/>
  <c r="Y4701" i="1"/>
  <c r="N4701" i="1"/>
  <c r="P4701" i="1"/>
  <c r="M4701" i="1"/>
  <c r="O4701" i="1"/>
  <c r="AC4700" i="1"/>
  <c r="AB4700" i="1"/>
  <c r="AA4700" i="1"/>
  <c r="Y4700" i="1"/>
  <c r="N4700" i="1"/>
  <c r="P4700" i="1"/>
  <c r="M4700" i="1"/>
  <c r="O4700" i="1"/>
  <c r="H4700" i="1"/>
  <c r="AC4699" i="1"/>
  <c r="AB4699" i="1"/>
  <c r="AA4699" i="1"/>
  <c r="Y4699" i="1"/>
  <c r="N4699" i="1"/>
  <c r="P4699" i="1" s="1"/>
  <c r="M4699" i="1"/>
  <c r="H4699" i="1"/>
  <c r="AC4698" i="1"/>
  <c r="AB4698" i="1"/>
  <c r="AA4698" i="1"/>
  <c r="Y4698" i="1"/>
  <c r="N4698" i="1"/>
  <c r="M4698" i="1"/>
  <c r="AC4697" i="1"/>
  <c r="AB4697" i="1"/>
  <c r="AA4697" i="1"/>
  <c r="Y4697" i="1"/>
  <c r="N4697" i="1"/>
  <c r="O4697" i="1" s="1"/>
  <c r="M4697" i="1"/>
  <c r="AC4696" i="1"/>
  <c r="AB4696" i="1"/>
  <c r="AA4696" i="1"/>
  <c r="Y4696" i="1"/>
  <c r="N4696" i="1"/>
  <c r="O4696" i="1" s="1"/>
  <c r="M4696" i="1"/>
  <c r="F4696" i="1"/>
  <c r="H4696" i="1" s="1"/>
  <c r="AC4695" i="1"/>
  <c r="AB4695" i="1"/>
  <c r="AA4695" i="1"/>
  <c r="Y4695" i="1"/>
  <c r="N4695" i="1"/>
  <c r="M4695" i="1"/>
  <c r="D4695" i="1"/>
  <c r="AC4694" i="1"/>
  <c r="AB4694" i="1"/>
  <c r="AA4694" i="1"/>
  <c r="Y4694" i="1"/>
  <c r="N4694" i="1"/>
  <c r="M4694" i="1"/>
  <c r="H4694" i="1"/>
  <c r="F4709" i="1" s="1"/>
  <c r="AC4693" i="1"/>
  <c r="AB4693" i="1"/>
  <c r="AA4693" i="1"/>
  <c r="Y4693" i="1"/>
  <c r="N4693" i="1"/>
  <c r="M4693" i="1"/>
  <c r="AC4692" i="1"/>
  <c r="AB4692" i="1"/>
  <c r="AA4692" i="1"/>
  <c r="Y4692" i="1"/>
  <c r="N4692" i="1"/>
  <c r="O4692" i="1" s="1"/>
  <c r="M4692" i="1"/>
  <c r="AC4691" i="1"/>
  <c r="AB4691" i="1"/>
  <c r="AA4691" i="1"/>
  <c r="Y4691" i="1"/>
  <c r="N4691" i="1"/>
  <c r="M4691" i="1"/>
  <c r="AC4690" i="1"/>
  <c r="AB4690" i="1"/>
  <c r="AA4690" i="1"/>
  <c r="Y4690" i="1"/>
  <c r="N4690" i="1"/>
  <c r="O4690" i="1" s="1"/>
  <c r="P4690" i="1"/>
  <c r="M4690" i="1"/>
  <c r="AC4689" i="1"/>
  <c r="AB4689" i="1"/>
  <c r="AA4689" i="1"/>
  <c r="Y4689" i="1"/>
  <c r="N4689" i="1"/>
  <c r="M4689" i="1"/>
  <c r="J4689" i="1"/>
  <c r="Z4689" i="1" s="1"/>
  <c r="W4686" i="1"/>
  <c r="I4686" i="1"/>
  <c r="I4687" i="1" s="1"/>
  <c r="I4688" i="1" s="1"/>
  <c r="I4689" i="1" s="1"/>
  <c r="I4690" i="1" s="1"/>
  <c r="I4691" i="1" s="1"/>
  <c r="I4692" i="1" s="1"/>
  <c r="I4693" i="1" s="1"/>
  <c r="I4694" i="1" s="1"/>
  <c r="I4695" i="1" s="1"/>
  <c r="I4696" i="1" s="1"/>
  <c r="I4697" i="1" s="1"/>
  <c r="I4698" i="1" s="1"/>
  <c r="I4699" i="1" s="1"/>
  <c r="I4700" i="1" s="1"/>
  <c r="I4701" i="1" s="1"/>
  <c r="I4702" i="1" s="1"/>
  <c r="I4703" i="1" s="1"/>
  <c r="I4704" i="1" s="1"/>
  <c r="I4705" i="1" s="1"/>
  <c r="I4706" i="1" s="1"/>
  <c r="I4707" i="1" s="1"/>
  <c r="I4708" i="1" s="1"/>
  <c r="I4709" i="1" s="1"/>
  <c r="I4710" i="1" s="1"/>
  <c r="I4711" i="1" s="1"/>
  <c r="I4712" i="1" s="1"/>
  <c r="I4713" i="1" s="1"/>
  <c r="I4714" i="1" s="1"/>
  <c r="I4715" i="1" s="1"/>
  <c r="I4716" i="1" s="1"/>
  <c r="I4717" i="1" s="1"/>
  <c r="I4718" i="1" s="1"/>
  <c r="I4719" i="1" s="1"/>
  <c r="I4720" i="1" s="1"/>
  <c r="I4721" i="1" s="1"/>
  <c r="I4722" i="1" s="1"/>
  <c r="J4685" i="1"/>
  <c r="R4682" i="1"/>
  <c r="M4682" i="1"/>
  <c r="F4659" i="1" s="1"/>
  <c r="L4682" i="1"/>
  <c r="F4658" i="1" s="1"/>
  <c r="H4658" i="1" s="1"/>
  <c r="K4682" i="1"/>
  <c r="F4657" i="1" s="1"/>
  <c r="B4682" i="1"/>
  <c r="AC4680" i="1"/>
  <c r="AB4680" i="1"/>
  <c r="AA4680" i="1"/>
  <c r="Z4680" i="1"/>
  <c r="AC4679" i="1"/>
  <c r="AB4679" i="1"/>
  <c r="AA4679" i="1"/>
  <c r="Y4679" i="1"/>
  <c r="N4679" i="1"/>
  <c r="O4679" i="1" s="1"/>
  <c r="M4679" i="1"/>
  <c r="AC4678" i="1"/>
  <c r="AB4678" i="1"/>
  <c r="AA4678" i="1"/>
  <c r="Y4678" i="1"/>
  <c r="N4678" i="1"/>
  <c r="M4678" i="1"/>
  <c r="AC4677" i="1"/>
  <c r="AB4677" i="1"/>
  <c r="AA4677" i="1"/>
  <c r="Y4677" i="1"/>
  <c r="N4677" i="1"/>
  <c r="M4677" i="1"/>
  <c r="AC4676" i="1"/>
  <c r="AB4676" i="1"/>
  <c r="AA4676" i="1"/>
  <c r="Y4676" i="1"/>
  <c r="N4676" i="1"/>
  <c r="M4676" i="1"/>
  <c r="AC4675" i="1"/>
  <c r="AB4675" i="1"/>
  <c r="AA4675" i="1"/>
  <c r="Y4675" i="1"/>
  <c r="N4675" i="1"/>
  <c r="P4675" i="1" s="1"/>
  <c r="M4675" i="1"/>
  <c r="AC4674" i="1"/>
  <c r="AB4674" i="1"/>
  <c r="AA4674" i="1"/>
  <c r="Y4674" i="1"/>
  <c r="N4674" i="1"/>
  <c r="M4674" i="1"/>
  <c r="O4674" i="1" s="1"/>
  <c r="AC4673" i="1"/>
  <c r="AB4673" i="1"/>
  <c r="AA4673" i="1"/>
  <c r="Y4673" i="1"/>
  <c r="N4673" i="1"/>
  <c r="P4673" i="1" s="1"/>
  <c r="M4673" i="1"/>
  <c r="AC4672" i="1"/>
  <c r="AB4672" i="1"/>
  <c r="AA4672" i="1"/>
  <c r="Y4672" i="1"/>
  <c r="N4672" i="1"/>
  <c r="O4672" i="1" s="1"/>
  <c r="M4672" i="1"/>
  <c r="AC4671" i="1"/>
  <c r="AB4671" i="1"/>
  <c r="AA4671" i="1"/>
  <c r="Y4671" i="1"/>
  <c r="N4671" i="1"/>
  <c r="P4671" i="1" s="1"/>
  <c r="M4671" i="1"/>
  <c r="AC4670" i="1"/>
  <c r="AB4670" i="1"/>
  <c r="AA4670" i="1"/>
  <c r="Y4670" i="1"/>
  <c r="N4670" i="1"/>
  <c r="M4670" i="1"/>
  <c r="AC4669" i="1"/>
  <c r="AB4669" i="1"/>
  <c r="AA4669" i="1"/>
  <c r="Y4669" i="1"/>
  <c r="N4669" i="1"/>
  <c r="P4669" i="1" s="1"/>
  <c r="M4669" i="1"/>
  <c r="O4669" i="1"/>
  <c r="F4669" i="1"/>
  <c r="AC4668" i="1"/>
  <c r="AB4668" i="1"/>
  <c r="AA4668" i="1"/>
  <c r="Y4668" i="1"/>
  <c r="N4668" i="1"/>
  <c r="O4668" i="1" s="1"/>
  <c r="M4668" i="1"/>
  <c r="AC4667" i="1"/>
  <c r="AB4667" i="1"/>
  <c r="AA4667" i="1"/>
  <c r="Y4667" i="1"/>
  <c r="N4667" i="1"/>
  <c r="M4667" i="1"/>
  <c r="AC4666" i="1"/>
  <c r="AB4666" i="1"/>
  <c r="AA4666" i="1"/>
  <c r="Y4666" i="1"/>
  <c r="N4666" i="1"/>
  <c r="M4666" i="1"/>
  <c r="AC4665" i="1"/>
  <c r="AB4665" i="1"/>
  <c r="AA4665" i="1"/>
  <c r="Y4665" i="1"/>
  <c r="N4665" i="1"/>
  <c r="M4665" i="1"/>
  <c r="AC4664" i="1"/>
  <c r="AB4664" i="1"/>
  <c r="AA4664" i="1"/>
  <c r="Y4664" i="1"/>
  <c r="N4664" i="1"/>
  <c r="M4664" i="1"/>
  <c r="AC4663" i="1"/>
  <c r="AB4663" i="1"/>
  <c r="AA4663" i="1"/>
  <c r="Y4663" i="1"/>
  <c r="N4663" i="1"/>
  <c r="O4663" i="1"/>
  <c r="M4663" i="1"/>
  <c r="H4663" i="1"/>
  <c r="AC4662" i="1"/>
  <c r="AB4662" i="1"/>
  <c r="AA4662" i="1"/>
  <c r="Y4662" i="1"/>
  <c r="N4662" i="1"/>
  <c r="M4662" i="1"/>
  <c r="AC4661" i="1"/>
  <c r="AB4661" i="1"/>
  <c r="AA4661" i="1"/>
  <c r="Y4661" i="1"/>
  <c r="N4661" i="1"/>
  <c r="P4661" i="1"/>
  <c r="M4661" i="1"/>
  <c r="O4661" i="1"/>
  <c r="Q4661" i="1" s="1"/>
  <c r="R4661" i="1" s="1"/>
  <c r="W4661" i="1" s="1"/>
  <c r="H4661" i="1"/>
  <c r="AC4660" i="1"/>
  <c r="AB4660" i="1"/>
  <c r="AA4660" i="1"/>
  <c r="Y4660" i="1"/>
  <c r="N4660" i="1"/>
  <c r="O4660" i="1" s="1"/>
  <c r="M4660" i="1"/>
  <c r="H4660" i="1"/>
  <c r="AC4659" i="1"/>
  <c r="AB4659" i="1"/>
  <c r="AA4659" i="1"/>
  <c r="Y4659" i="1"/>
  <c r="N4659" i="1"/>
  <c r="P4659" i="1"/>
  <c r="M4659" i="1"/>
  <c r="O4659" i="1"/>
  <c r="Q4659" i="1" s="1"/>
  <c r="R4659" i="1" s="1"/>
  <c r="W4659" i="1" s="1"/>
  <c r="AC4658" i="1"/>
  <c r="AB4658" i="1"/>
  <c r="AA4658" i="1"/>
  <c r="Y4658" i="1"/>
  <c r="N4658" i="1"/>
  <c r="M4658" i="1"/>
  <c r="AC4657" i="1"/>
  <c r="AB4657" i="1"/>
  <c r="AA4657" i="1"/>
  <c r="Y4657" i="1"/>
  <c r="N4657" i="1"/>
  <c r="M4657" i="1"/>
  <c r="AC4656" i="1"/>
  <c r="AB4656" i="1"/>
  <c r="AA4656" i="1"/>
  <c r="Y4656" i="1"/>
  <c r="N4656" i="1"/>
  <c r="O4656" i="1" s="1"/>
  <c r="P4656" i="1"/>
  <c r="M4656" i="1"/>
  <c r="D4656" i="1"/>
  <c r="AC4655" i="1"/>
  <c r="AB4655" i="1"/>
  <c r="AA4655" i="1"/>
  <c r="Y4655" i="1"/>
  <c r="N4655" i="1"/>
  <c r="O4655" i="1" s="1"/>
  <c r="M4655" i="1"/>
  <c r="H4655" i="1"/>
  <c r="AC4654" i="1"/>
  <c r="AB4654" i="1"/>
  <c r="AA4654" i="1"/>
  <c r="Y4654" i="1"/>
  <c r="N4654" i="1"/>
  <c r="M4654" i="1"/>
  <c r="AC4653" i="1"/>
  <c r="AB4653" i="1"/>
  <c r="AA4653" i="1"/>
  <c r="Y4653" i="1"/>
  <c r="N4653" i="1"/>
  <c r="P4653" i="1" s="1"/>
  <c r="M4653" i="1"/>
  <c r="O4653" i="1" s="1"/>
  <c r="AC4652" i="1"/>
  <c r="AB4652" i="1"/>
  <c r="AA4652" i="1"/>
  <c r="Y4652" i="1"/>
  <c r="N4652" i="1"/>
  <c r="M4652" i="1"/>
  <c r="AC4651" i="1"/>
  <c r="AB4651" i="1"/>
  <c r="AA4651" i="1"/>
  <c r="Y4651" i="1"/>
  <c r="N4651" i="1"/>
  <c r="P4651" i="1" s="1"/>
  <c r="M4651" i="1"/>
  <c r="O4651" i="1"/>
  <c r="Q4651" i="1" s="1"/>
  <c r="R4651" i="1" s="1"/>
  <c r="W4651" i="1" s="1"/>
  <c r="AC4650" i="1"/>
  <c r="AB4650" i="1"/>
  <c r="AA4650" i="1"/>
  <c r="Y4650" i="1"/>
  <c r="N4650" i="1"/>
  <c r="P4650" i="1" s="1"/>
  <c r="M4650" i="1"/>
  <c r="O4650" i="1"/>
  <c r="Q4650" i="1" s="1"/>
  <c r="R4650" i="1" s="1"/>
  <c r="W4650" i="1" s="1"/>
  <c r="J4650" i="1"/>
  <c r="Z4650" i="1" s="1"/>
  <c r="W4647" i="1"/>
  <c r="I4647" i="1"/>
  <c r="I4648" i="1" s="1"/>
  <c r="I4649" i="1"/>
  <c r="I4650" i="1" s="1"/>
  <c r="I4651" i="1" s="1"/>
  <c r="I4652" i="1" s="1"/>
  <c r="I4653" i="1" s="1"/>
  <c r="I4654" i="1" s="1"/>
  <c r="I4655" i="1" s="1"/>
  <c r="I4656" i="1" s="1"/>
  <c r="I4657" i="1" s="1"/>
  <c r="I4658" i="1" s="1"/>
  <c r="I4659" i="1" s="1"/>
  <c r="I4660" i="1" s="1"/>
  <c r="I4661" i="1" s="1"/>
  <c r="I4662" i="1" s="1"/>
  <c r="I4663" i="1" s="1"/>
  <c r="I4664" i="1" s="1"/>
  <c r="I4665" i="1" s="1"/>
  <c r="I4666" i="1" s="1"/>
  <c r="I4667" i="1" s="1"/>
  <c r="I4668" i="1" s="1"/>
  <c r="I4669" i="1" s="1"/>
  <c r="I4670" i="1" s="1"/>
  <c r="I4671" i="1" s="1"/>
  <c r="I4672" i="1" s="1"/>
  <c r="I4673" i="1" s="1"/>
  <c r="I4674" i="1" s="1"/>
  <c r="I4675" i="1" s="1"/>
  <c r="I4676" i="1" s="1"/>
  <c r="I4677" i="1" s="1"/>
  <c r="I4678" i="1" s="1"/>
  <c r="I4679" i="1" s="1"/>
  <c r="I4680" i="1" s="1"/>
  <c r="I4681" i="1" s="1"/>
  <c r="I4682" i="1" s="1"/>
  <c r="I4683" i="1" s="1"/>
  <c r="J4646" i="1"/>
  <c r="R4643" i="1"/>
  <c r="M4643" i="1"/>
  <c r="L4643" i="1"/>
  <c r="F4619" i="1" s="1"/>
  <c r="H4619" i="1"/>
  <c r="K4643" i="1"/>
  <c r="F4618" i="1"/>
  <c r="B4643" i="1"/>
  <c r="AC4641" i="1"/>
  <c r="AB4641" i="1"/>
  <c r="AA4641" i="1"/>
  <c r="Z4641" i="1"/>
  <c r="AC4640" i="1"/>
  <c r="AB4640" i="1"/>
  <c r="AA4640" i="1"/>
  <c r="Y4640" i="1"/>
  <c r="N4640" i="1"/>
  <c r="M4640" i="1"/>
  <c r="O4640" i="1" s="1"/>
  <c r="AC4639" i="1"/>
  <c r="AB4639" i="1"/>
  <c r="AA4639" i="1"/>
  <c r="Y4639" i="1"/>
  <c r="N4639" i="1"/>
  <c r="M4639" i="1"/>
  <c r="AC4638" i="1"/>
  <c r="AB4638" i="1"/>
  <c r="AA4638" i="1"/>
  <c r="Y4638" i="1"/>
  <c r="N4638" i="1"/>
  <c r="M4638" i="1"/>
  <c r="O4638" i="1" s="1"/>
  <c r="AC4637" i="1"/>
  <c r="AB4637" i="1"/>
  <c r="AA4637" i="1"/>
  <c r="Y4637" i="1"/>
  <c r="N4637" i="1"/>
  <c r="M4637" i="1"/>
  <c r="AC4636" i="1"/>
  <c r="AB4636" i="1"/>
  <c r="AA4636" i="1"/>
  <c r="Y4636" i="1"/>
  <c r="N4636" i="1"/>
  <c r="M4636" i="1"/>
  <c r="AC4635" i="1"/>
  <c r="AB4635" i="1"/>
  <c r="AA4635" i="1"/>
  <c r="Y4635" i="1"/>
  <c r="N4635" i="1"/>
  <c r="M4635" i="1"/>
  <c r="AC4634" i="1"/>
  <c r="AB4634" i="1"/>
  <c r="AA4634" i="1"/>
  <c r="Y4634" i="1"/>
  <c r="N4634" i="1"/>
  <c r="O4634" i="1" s="1"/>
  <c r="M4634" i="1"/>
  <c r="AC4633" i="1"/>
  <c r="AB4633" i="1"/>
  <c r="AA4633" i="1"/>
  <c r="Y4633" i="1"/>
  <c r="N4633" i="1"/>
  <c r="M4633" i="1"/>
  <c r="AC4632" i="1"/>
  <c r="AB4632" i="1"/>
  <c r="AA4632" i="1"/>
  <c r="Y4632" i="1"/>
  <c r="N4632" i="1"/>
  <c r="M4632" i="1"/>
  <c r="AC4631" i="1"/>
  <c r="AB4631" i="1"/>
  <c r="AA4631" i="1"/>
  <c r="Y4631" i="1"/>
  <c r="N4631" i="1"/>
  <c r="M4631" i="1"/>
  <c r="AC4630" i="1"/>
  <c r="AB4630" i="1"/>
  <c r="AA4630" i="1"/>
  <c r="Y4630" i="1"/>
  <c r="N4630" i="1"/>
  <c r="O4630" i="1" s="1"/>
  <c r="M4630" i="1"/>
  <c r="F4630" i="1"/>
  <c r="AC4629" i="1"/>
  <c r="AB4629" i="1"/>
  <c r="AA4629" i="1"/>
  <c r="Y4629" i="1"/>
  <c r="N4629" i="1"/>
  <c r="M4629" i="1"/>
  <c r="O4629" i="1"/>
  <c r="AC4628" i="1"/>
  <c r="AB4628" i="1"/>
  <c r="AA4628" i="1"/>
  <c r="Y4628" i="1"/>
  <c r="N4628" i="1"/>
  <c r="M4628" i="1"/>
  <c r="AC4627" i="1"/>
  <c r="AB4627" i="1"/>
  <c r="AA4627" i="1"/>
  <c r="Y4627" i="1"/>
  <c r="N4627" i="1"/>
  <c r="M4627" i="1"/>
  <c r="AC4626" i="1"/>
  <c r="AB4626" i="1"/>
  <c r="AA4626" i="1"/>
  <c r="Y4626" i="1"/>
  <c r="N4626" i="1"/>
  <c r="M4626" i="1"/>
  <c r="AC4625" i="1"/>
  <c r="AB4625" i="1"/>
  <c r="AA4625" i="1"/>
  <c r="Y4625" i="1"/>
  <c r="N4625" i="1"/>
  <c r="P4625" i="1"/>
  <c r="M4625" i="1"/>
  <c r="AC4624" i="1"/>
  <c r="AB4624" i="1"/>
  <c r="AA4624" i="1"/>
  <c r="Y4624" i="1"/>
  <c r="N4624" i="1"/>
  <c r="P4624" i="1" s="1"/>
  <c r="M4624" i="1"/>
  <c r="O4624" i="1" s="1"/>
  <c r="H4624" i="1"/>
  <c r="AC4623" i="1"/>
  <c r="AB4623" i="1"/>
  <c r="AA4623" i="1"/>
  <c r="Y4623" i="1"/>
  <c r="N4623" i="1"/>
  <c r="P4623" i="1"/>
  <c r="M4623" i="1"/>
  <c r="AC4622" i="1"/>
  <c r="AB4622" i="1"/>
  <c r="AA4622" i="1"/>
  <c r="Y4622" i="1"/>
  <c r="N4622" i="1"/>
  <c r="M4622" i="1"/>
  <c r="H4622" i="1"/>
  <c r="AC4621" i="1"/>
  <c r="AB4621" i="1"/>
  <c r="AA4621" i="1"/>
  <c r="Y4621" i="1"/>
  <c r="N4621" i="1"/>
  <c r="P4621" i="1" s="1"/>
  <c r="M4621" i="1"/>
  <c r="O4621" i="1"/>
  <c r="H4621" i="1"/>
  <c r="AC4620" i="1"/>
  <c r="AB4620" i="1"/>
  <c r="AA4620" i="1"/>
  <c r="Y4620" i="1"/>
  <c r="N4620" i="1"/>
  <c r="P4620" i="1" s="1"/>
  <c r="M4620" i="1"/>
  <c r="F4620" i="1"/>
  <c r="AC4619" i="1"/>
  <c r="AB4619" i="1"/>
  <c r="AA4619" i="1"/>
  <c r="Y4619" i="1"/>
  <c r="N4619" i="1"/>
  <c r="M4619" i="1"/>
  <c r="AC4618" i="1"/>
  <c r="AB4618" i="1"/>
  <c r="AA4618" i="1"/>
  <c r="Y4618" i="1"/>
  <c r="N4618" i="1"/>
  <c r="P4618" i="1"/>
  <c r="M4618" i="1"/>
  <c r="AC4617" i="1"/>
  <c r="AB4617" i="1"/>
  <c r="AA4617" i="1"/>
  <c r="Y4617" i="1"/>
  <c r="N4617" i="1"/>
  <c r="P4617" i="1" s="1"/>
  <c r="M4617" i="1"/>
  <c r="D4617" i="1"/>
  <c r="AC4616" i="1"/>
  <c r="AB4616" i="1"/>
  <c r="AA4616" i="1"/>
  <c r="Y4616" i="1"/>
  <c r="N4616" i="1"/>
  <c r="P4616" i="1"/>
  <c r="M4616" i="1"/>
  <c r="O4616" i="1"/>
  <c r="H4616" i="1"/>
  <c r="AC4615" i="1"/>
  <c r="AB4615" i="1"/>
  <c r="AA4615" i="1"/>
  <c r="Y4615" i="1"/>
  <c r="N4615" i="1"/>
  <c r="M4615" i="1"/>
  <c r="AC4614" i="1"/>
  <c r="AB4614" i="1"/>
  <c r="AA4614" i="1"/>
  <c r="Y4614" i="1"/>
  <c r="N4614" i="1"/>
  <c r="P4614" i="1" s="1"/>
  <c r="M4614" i="1"/>
  <c r="AC4613" i="1"/>
  <c r="AB4613" i="1"/>
  <c r="AA4613" i="1"/>
  <c r="Y4613" i="1"/>
  <c r="N4613" i="1"/>
  <c r="P4613" i="1" s="1"/>
  <c r="M4613" i="1"/>
  <c r="AC4612" i="1"/>
  <c r="AB4612" i="1"/>
  <c r="AA4612" i="1"/>
  <c r="Y4612" i="1"/>
  <c r="N4612" i="1"/>
  <c r="P4612" i="1" s="1"/>
  <c r="M4612" i="1"/>
  <c r="AC4611" i="1"/>
  <c r="AB4611" i="1"/>
  <c r="AA4611" i="1"/>
  <c r="Y4611" i="1"/>
  <c r="N4611" i="1"/>
  <c r="P4611" i="1" s="1"/>
  <c r="M4611" i="1"/>
  <c r="J4611" i="1"/>
  <c r="Z4611" i="1" s="1"/>
  <c r="W4608" i="1"/>
  <c r="I4608" i="1"/>
  <c r="I4609" i="1"/>
  <c r="I4610" i="1" s="1"/>
  <c r="I4611" i="1" s="1"/>
  <c r="I4612" i="1" s="1"/>
  <c r="I4613" i="1" s="1"/>
  <c r="I4614" i="1" s="1"/>
  <c r="I4615" i="1" s="1"/>
  <c r="I4616" i="1" s="1"/>
  <c r="I4617" i="1" s="1"/>
  <c r="I4618" i="1" s="1"/>
  <c r="I4619" i="1" s="1"/>
  <c r="I4620" i="1" s="1"/>
  <c r="I4621" i="1" s="1"/>
  <c r="I4622" i="1" s="1"/>
  <c r="I4623" i="1" s="1"/>
  <c r="I4624" i="1" s="1"/>
  <c r="I4625" i="1" s="1"/>
  <c r="I4626" i="1" s="1"/>
  <c r="I4627" i="1" s="1"/>
  <c r="I4628" i="1" s="1"/>
  <c r="I4629" i="1" s="1"/>
  <c r="I4630" i="1" s="1"/>
  <c r="I4631" i="1" s="1"/>
  <c r="I4632" i="1" s="1"/>
  <c r="I4633" i="1" s="1"/>
  <c r="I4634" i="1" s="1"/>
  <c r="I4635" i="1" s="1"/>
  <c r="I4636" i="1" s="1"/>
  <c r="I4637" i="1" s="1"/>
  <c r="I4638" i="1" s="1"/>
  <c r="I4639" i="1" s="1"/>
  <c r="I4640" i="1" s="1"/>
  <c r="I4641" i="1" s="1"/>
  <c r="I4642" i="1" s="1"/>
  <c r="I4643" i="1" s="1"/>
  <c r="I4644" i="1" s="1"/>
  <c r="J4607" i="1"/>
  <c r="R4604" i="1"/>
  <c r="M4604" i="1"/>
  <c r="F4581" i="1" s="1"/>
  <c r="L4604" i="1"/>
  <c r="K4604" i="1"/>
  <c r="B4604" i="1"/>
  <c r="AC4602" i="1"/>
  <c r="AB4602" i="1"/>
  <c r="AA4602" i="1"/>
  <c r="Z4602" i="1"/>
  <c r="AC4601" i="1"/>
  <c r="AB4601" i="1"/>
  <c r="AA4601" i="1"/>
  <c r="Y4601" i="1"/>
  <c r="N4601" i="1"/>
  <c r="P4601" i="1"/>
  <c r="M4601" i="1"/>
  <c r="AC4600" i="1"/>
  <c r="AB4600" i="1"/>
  <c r="AA4600" i="1"/>
  <c r="Y4600" i="1"/>
  <c r="N4600" i="1"/>
  <c r="M4600" i="1"/>
  <c r="AC4599" i="1"/>
  <c r="AB4599" i="1"/>
  <c r="AA4599" i="1"/>
  <c r="Y4599" i="1"/>
  <c r="N4599" i="1"/>
  <c r="M4599" i="1"/>
  <c r="AC4598" i="1"/>
  <c r="AB4598" i="1"/>
  <c r="AA4598" i="1"/>
  <c r="Y4598" i="1"/>
  <c r="N4598" i="1"/>
  <c r="M4598" i="1"/>
  <c r="AC4597" i="1"/>
  <c r="AB4597" i="1"/>
  <c r="AA4597" i="1"/>
  <c r="Y4597" i="1"/>
  <c r="N4597" i="1"/>
  <c r="M4597" i="1"/>
  <c r="O4597" i="1"/>
  <c r="AC4596" i="1"/>
  <c r="AB4596" i="1"/>
  <c r="AA4596" i="1"/>
  <c r="Y4596" i="1"/>
  <c r="N4596" i="1"/>
  <c r="M4596" i="1"/>
  <c r="O4596" i="1" s="1"/>
  <c r="AC4595" i="1"/>
  <c r="AB4595" i="1"/>
  <c r="AA4595" i="1"/>
  <c r="Y4595" i="1"/>
  <c r="N4595" i="1"/>
  <c r="O4595" i="1" s="1"/>
  <c r="M4595" i="1"/>
  <c r="AC4594" i="1"/>
  <c r="AB4594" i="1"/>
  <c r="AA4594" i="1"/>
  <c r="Y4594" i="1"/>
  <c r="N4594" i="1"/>
  <c r="M4594" i="1"/>
  <c r="AC4593" i="1"/>
  <c r="AB4593" i="1"/>
  <c r="AA4593" i="1"/>
  <c r="Y4593" i="1"/>
  <c r="N4593" i="1"/>
  <c r="P4593" i="1" s="1"/>
  <c r="M4593" i="1"/>
  <c r="AC4592" i="1"/>
  <c r="AB4592" i="1"/>
  <c r="AA4592" i="1"/>
  <c r="Y4592" i="1"/>
  <c r="N4592" i="1"/>
  <c r="M4592" i="1"/>
  <c r="AC4591" i="1"/>
  <c r="AB4591" i="1"/>
  <c r="AA4591" i="1"/>
  <c r="Y4591" i="1"/>
  <c r="N4591" i="1"/>
  <c r="O4591" i="1" s="1"/>
  <c r="M4591" i="1"/>
  <c r="F4591" i="1"/>
  <c r="AC4590" i="1"/>
  <c r="AB4590" i="1"/>
  <c r="AA4590" i="1"/>
  <c r="Y4590" i="1"/>
  <c r="N4590" i="1"/>
  <c r="O4590" i="1" s="1"/>
  <c r="M4590" i="1"/>
  <c r="AC4589" i="1"/>
  <c r="AB4589" i="1"/>
  <c r="AA4589" i="1"/>
  <c r="Y4589" i="1"/>
  <c r="N4589" i="1"/>
  <c r="M4589" i="1"/>
  <c r="O4589" i="1" s="1"/>
  <c r="AC4588" i="1"/>
  <c r="AB4588" i="1"/>
  <c r="AA4588" i="1"/>
  <c r="Y4588" i="1"/>
  <c r="N4588" i="1"/>
  <c r="O4588" i="1" s="1"/>
  <c r="M4588" i="1"/>
  <c r="AC4587" i="1"/>
  <c r="AB4587" i="1"/>
  <c r="AA4587" i="1"/>
  <c r="Y4587" i="1"/>
  <c r="N4587" i="1"/>
  <c r="O4587" i="1" s="1"/>
  <c r="P4587" i="1"/>
  <c r="M4587" i="1"/>
  <c r="AC4586" i="1"/>
  <c r="AB4586" i="1"/>
  <c r="AA4586" i="1"/>
  <c r="Y4586" i="1"/>
  <c r="N4586" i="1"/>
  <c r="M4586" i="1"/>
  <c r="AC4585" i="1"/>
  <c r="AB4585" i="1"/>
  <c r="AA4585" i="1"/>
  <c r="Y4585" i="1"/>
  <c r="N4585" i="1"/>
  <c r="M4585" i="1"/>
  <c r="H4585" i="1"/>
  <c r="AC4584" i="1"/>
  <c r="AB4584" i="1"/>
  <c r="AA4584" i="1"/>
  <c r="Y4584" i="1"/>
  <c r="N4584" i="1"/>
  <c r="P4584" i="1" s="1"/>
  <c r="M4584" i="1"/>
  <c r="O4584" i="1"/>
  <c r="AC4583" i="1"/>
  <c r="AB4583" i="1"/>
  <c r="AA4583" i="1"/>
  <c r="Y4583" i="1"/>
  <c r="N4583" i="1"/>
  <c r="M4583" i="1"/>
  <c r="H4583" i="1"/>
  <c r="AC4582" i="1"/>
  <c r="AB4582" i="1"/>
  <c r="AA4582" i="1"/>
  <c r="Y4582" i="1"/>
  <c r="N4582" i="1"/>
  <c r="O4582" i="1"/>
  <c r="M4582" i="1"/>
  <c r="H4582" i="1"/>
  <c r="AC4581" i="1"/>
  <c r="AB4581" i="1"/>
  <c r="AA4581" i="1"/>
  <c r="Y4581" i="1"/>
  <c r="N4581" i="1"/>
  <c r="M4581" i="1"/>
  <c r="H4581" i="1"/>
  <c r="AC4580" i="1"/>
  <c r="AB4580" i="1"/>
  <c r="AA4580" i="1"/>
  <c r="Y4580" i="1"/>
  <c r="N4580" i="1"/>
  <c r="M4580" i="1"/>
  <c r="F4580" i="1"/>
  <c r="AC4579" i="1"/>
  <c r="AB4579" i="1"/>
  <c r="AA4579" i="1"/>
  <c r="Y4579" i="1"/>
  <c r="N4579" i="1"/>
  <c r="P4579" i="1"/>
  <c r="M4579" i="1"/>
  <c r="O4579" i="1"/>
  <c r="AC4578" i="1"/>
  <c r="AB4578" i="1"/>
  <c r="AA4578" i="1"/>
  <c r="Y4578" i="1"/>
  <c r="N4578" i="1"/>
  <c r="P4578" i="1"/>
  <c r="M4578" i="1"/>
  <c r="O4578" i="1"/>
  <c r="Q4578" i="1" s="1"/>
  <c r="R4578" i="1" s="1"/>
  <c r="W4578" i="1" s="1"/>
  <c r="D4578" i="1"/>
  <c r="AC4577" i="1"/>
  <c r="AB4577" i="1"/>
  <c r="AA4577" i="1"/>
  <c r="Y4577" i="1"/>
  <c r="N4577" i="1"/>
  <c r="M4577" i="1"/>
  <c r="H4577" i="1"/>
  <c r="AC4576" i="1"/>
  <c r="AB4576" i="1"/>
  <c r="AA4576" i="1"/>
  <c r="Y4576" i="1"/>
  <c r="N4576" i="1"/>
  <c r="P4576" i="1" s="1"/>
  <c r="M4576" i="1"/>
  <c r="AC4575" i="1"/>
  <c r="AB4575" i="1"/>
  <c r="AA4575" i="1"/>
  <c r="Y4575" i="1"/>
  <c r="N4575" i="1"/>
  <c r="M4575" i="1"/>
  <c r="AC4574" i="1"/>
  <c r="AB4574" i="1"/>
  <c r="AA4574" i="1"/>
  <c r="Y4574" i="1"/>
  <c r="N4574" i="1"/>
  <c r="O4574" i="1" s="1"/>
  <c r="M4574" i="1"/>
  <c r="AC4573" i="1"/>
  <c r="AB4573" i="1"/>
  <c r="AA4573" i="1"/>
  <c r="Y4573" i="1"/>
  <c r="N4573" i="1"/>
  <c r="M4573" i="1"/>
  <c r="AC4572" i="1"/>
  <c r="AB4572" i="1"/>
  <c r="AA4572" i="1"/>
  <c r="Y4572" i="1"/>
  <c r="N4572" i="1"/>
  <c r="M4572" i="1"/>
  <c r="J4572" i="1"/>
  <c r="Z4572" i="1" s="1"/>
  <c r="W4569" i="1"/>
  <c r="I4569" i="1"/>
  <c r="I4570" i="1" s="1"/>
  <c r="I4571" i="1" s="1"/>
  <c r="I4572" i="1" s="1"/>
  <c r="I4573" i="1" s="1"/>
  <c r="I4574" i="1" s="1"/>
  <c r="I4575" i="1" s="1"/>
  <c r="I4576" i="1" s="1"/>
  <c r="I4577" i="1" s="1"/>
  <c r="I4578" i="1" s="1"/>
  <c r="I4579" i="1" s="1"/>
  <c r="I4580" i="1" s="1"/>
  <c r="I4581" i="1" s="1"/>
  <c r="I4582" i="1" s="1"/>
  <c r="I4583" i="1" s="1"/>
  <c r="I4584" i="1" s="1"/>
  <c r="I4585" i="1" s="1"/>
  <c r="I4586" i="1" s="1"/>
  <c r="I4587" i="1" s="1"/>
  <c r="I4588" i="1" s="1"/>
  <c r="I4589" i="1" s="1"/>
  <c r="I4590" i="1" s="1"/>
  <c r="I4591" i="1" s="1"/>
  <c r="I4592" i="1" s="1"/>
  <c r="I4593" i="1" s="1"/>
  <c r="I4594" i="1" s="1"/>
  <c r="I4595" i="1" s="1"/>
  <c r="I4596" i="1" s="1"/>
  <c r="I4597" i="1" s="1"/>
  <c r="I4598" i="1" s="1"/>
  <c r="I4599" i="1" s="1"/>
  <c r="I4600" i="1" s="1"/>
  <c r="I4601" i="1" s="1"/>
  <c r="I4602" i="1" s="1"/>
  <c r="I4603" i="1" s="1"/>
  <c r="I4604" i="1" s="1"/>
  <c r="I4605" i="1" s="1"/>
  <c r="J4568" i="1"/>
  <c r="R4565" i="1"/>
  <c r="M4565" i="1"/>
  <c r="F4542" i="1" s="1"/>
  <c r="L4565" i="1"/>
  <c r="F4541" i="1"/>
  <c r="K4565" i="1"/>
  <c r="F4540" i="1" s="1"/>
  <c r="H4540" i="1"/>
  <c r="B4565" i="1"/>
  <c r="AC4563" i="1"/>
  <c r="AB4563" i="1"/>
  <c r="AA4563" i="1"/>
  <c r="Z4563" i="1"/>
  <c r="AC4562" i="1"/>
  <c r="AB4562" i="1"/>
  <c r="AA4562" i="1"/>
  <c r="Y4562" i="1"/>
  <c r="N4562" i="1"/>
  <c r="P4562" i="1"/>
  <c r="M4562" i="1"/>
  <c r="AC4561" i="1"/>
  <c r="AB4561" i="1"/>
  <c r="AA4561" i="1"/>
  <c r="Y4561" i="1"/>
  <c r="N4561" i="1"/>
  <c r="M4561" i="1"/>
  <c r="O4561" i="1"/>
  <c r="AC4560" i="1"/>
  <c r="AB4560" i="1"/>
  <c r="AA4560" i="1"/>
  <c r="Y4560" i="1"/>
  <c r="N4560" i="1"/>
  <c r="M4560" i="1"/>
  <c r="AC4559" i="1"/>
  <c r="AB4559" i="1"/>
  <c r="AA4559" i="1"/>
  <c r="Y4559" i="1"/>
  <c r="N4559" i="1"/>
  <c r="M4559" i="1"/>
  <c r="O4559" i="1"/>
  <c r="AC4558" i="1"/>
  <c r="AB4558" i="1"/>
  <c r="AA4558" i="1"/>
  <c r="Y4558" i="1"/>
  <c r="N4558" i="1"/>
  <c r="M4558" i="1"/>
  <c r="AC4557" i="1"/>
  <c r="AB4557" i="1"/>
  <c r="AA4557" i="1"/>
  <c r="Y4557" i="1"/>
  <c r="N4557" i="1"/>
  <c r="O4557" i="1" s="1"/>
  <c r="M4557" i="1"/>
  <c r="AC4556" i="1"/>
  <c r="AB4556" i="1"/>
  <c r="AA4556" i="1"/>
  <c r="Y4556" i="1"/>
  <c r="N4556" i="1"/>
  <c r="M4556" i="1"/>
  <c r="AC4555" i="1"/>
  <c r="AB4555" i="1"/>
  <c r="AA4555" i="1"/>
  <c r="Y4555" i="1"/>
  <c r="N4555" i="1"/>
  <c r="M4555" i="1"/>
  <c r="AC4554" i="1"/>
  <c r="AB4554" i="1"/>
  <c r="AA4554" i="1"/>
  <c r="Y4554" i="1"/>
  <c r="N4554" i="1"/>
  <c r="O4554" i="1" s="1"/>
  <c r="M4554" i="1"/>
  <c r="AC4553" i="1"/>
  <c r="AB4553" i="1"/>
  <c r="AA4553" i="1"/>
  <c r="Y4553" i="1"/>
  <c r="N4553" i="1"/>
  <c r="P4553" i="1"/>
  <c r="M4553" i="1"/>
  <c r="O4553" i="1"/>
  <c r="AC4552" i="1"/>
  <c r="AB4552" i="1"/>
  <c r="AA4552" i="1"/>
  <c r="Y4552" i="1"/>
  <c r="N4552" i="1"/>
  <c r="M4552" i="1"/>
  <c r="F4552" i="1"/>
  <c r="AC4551" i="1"/>
  <c r="AB4551" i="1"/>
  <c r="AA4551" i="1"/>
  <c r="Y4551" i="1"/>
  <c r="N4551" i="1"/>
  <c r="O4551" i="1" s="1"/>
  <c r="M4551" i="1"/>
  <c r="AC4550" i="1"/>
  <c r="AB4550" i="1"/>
  <c r="AA4550" i="1"/>
  <c r="Y4550" i="1"/>
  <c r="N4550" i="1"/>
  <c r="O4550" i="1" s="1"/>
  <c r="M4550" i="1"/>
  <c r="AC4549" i="1"/>
  <c r="AB4549" i="1"/>
  <c r="AA4549" i="1"/>
  <c r="Y4549" i="1"/>
  <c r="N4549" i="1"/>
  <c r="M4549" i="1"/>
  <c r="AC4548" i="1"/>
  <c r="AB4548" i="1"/>
  <c r="AA4548" i="1"/>
  <c r="Y4548" i="1"/>
  <c r="N4548" i="1"/>
  <c r="O4548" i="1" s="1"/>
  <c r="M4548" i="1"/>
  <c r="AC4547" i="1"/>
  <c r="AB4547" i="1"/>
  <c r="AA4547" i="1"/>
  <c r="Y4547" i="1"/>
  <c r="N4547" i="1"/>
  <c r="O4547" i="1" s="1"/>
  <c r="M4547" i="1"/>
  <c r="AC4546" i="1"/>
  <c r="AB4546" i="1"/>
  <c r="AA4546" i="1"/>
  <c r="Y4546" i="1"/>
  <c r="N4546" i="1"/>
  <c r="M4546" i="1"/>
  <c r="H4546" i="1"/>
  <c r="AC4545" i="1"/>
  <c r="AB4545" i="1"/>
  <c r="AA4545" i="1"/>
  <c r="Y4545" i="1"/>
  <c r="N4545" i="1"/>
  <c r="O4545" i="1"/>
  <c r="M4545" i="1"/>
  <c r="AC4544" i="1"/>
  <c r="AB4544" i="1"/>
  <c r="AA4544" i="1"/>
  <c r="Y4544" i="1"/>
  <c r="N4544" i="1"/>
  <c r="M4544" i="1"/>
  <c r="H4544" i="1"/>
  <c r="AC4543" i="1"/>
  <c r="AB4543" i="1"/>
  <c r="AA4543" i="1"/>
  <c r="Y4543" i="1"/>
  <c r="N4543" i="1"/>
  <c r="M4543" i="1"/>
  <c r="H4543" i="1"/>
  <c r="AC4542" i="1"/>
  <c r="AB4542" i="1"/>
  <c r="AA4542" i="1"/>
  <c r="Y4542" i="1"/>
  <c r="N4542" i="1"/>
  <c r="O4542" i="1" s="1"/>
  <c r="M4542" i="1"/>
  <c r="AC4541" i="1"/>
  <c r="AB4541" i="1"/>
  <c r="AA4541" i="1"/>
  <c r="Y4541" i="1"/>
  <c r="N4541" i="1"/>
  <c r="O4541" i="1"/>
  <c r="M4541" i="1"/>
  <c r="AC4540" i="1"/>
  <c r="AB4540" i="1"/>
  <c r="AA4540" i="1"/>
  <c r="Y4540" i="1"/>
  <c r="N4540" i="1"/>
  <c r="O4540" i="1" s="1"/>
  <c r="M4540" i="1"/>
  <c r="AC4539" i="1"/>
  <c r="AB4539" i="1"/>
  <c r="AA4539" i="1"/>
  <c r="Y4539" i="1"/>
  <c r="N4539" i="1"/>
  <c r="M4539" i="1"/>
  <c r="D4539" i="1"/>
  <c r="AC4538" i="1"/>
  <c r="AB4538" i="1"/>
  <c r="AA4538" i="1"/>
  <c r="Y4538" i="1"/>
  <c r="N4538" i="1"/>
  <c r="M4538" i="1"/>
  <c r="H4538" i="1"/>
  <c r="F4553" i="1" s="1"/>
  <c r="AC4537" i="1"/>
  <c r="AB4537" i="1"/>
  <c r="AA4537" i="1"/>
  <c r="Y4537" i="1"/>
  <c r="N4537" i="1"/>
  <c r="O4537" i="1" s="1"/>
  <c r="M4537" i="1"/>
  <c r="AC4536" i="1"/>
  <c r="AB4536" i="1"/>
  <c r="AA4536" i="1"/>
  <c r="Y4536" i="1"/>
  <c r="N4536" i="1"/>
  <c r="O4536" i="1" s="1"/>
  <c r="M4536" i="1"/>
  <c r="AC4535" i="1"/>
  <c r="AB4535" i="1"/>
  <c r="AA4535" i="1"/>
  <c r="Y4535" i="1"/>
  <c r="N4535" i="1"/>
  <c r="M4535" i="1"/>
  <c r="AC4534" i="1"/>
  <c r="AB4534" i="1"/>
  <c r="AA4534" i="1"/>
  <c r="Y4534" i="1"/>
  <c r="N4534" i="1"/>
  <c r="M4534" i="1"/>
  <c r="AC4533" i="1"/>
  <c r="AB4533" i="1"/>
  <c r="AA4533" i="1"/>
  <c r="Y4533" i="1"/>
  <c r="N4533" i="1"/>
  <c r="M4533" i="1"/>
  <c r="J4533" i="1"/>
  <c r="Z4533" i="1" s="1"/>
  <c r="W4530" i="1"/>
  <c r="I4530" i="1"/>
  <c r="I4531" i="1" s="1"/>
  <c r="I4532" i="1" s="1"/>
  <c r="I4533" i="1" s="1"/>
  <c r="I4534" i="1" s="1"/>
  <c r="I4535" i="1" s="1"/>
  <c r="I4536" i="1" s="1"/>
  <c r="I4537" i="1" s="1"/>
  <c r="I4538" i="1" s="1"/>
  <c r="I4539" i="1" s="1"/>
  <c r="I4540" i="1" s="1"/>
  <c r="I4541" i="1" s="1"/>
  <c r="I4542" i="1" s="1"/>
  <c r="I4543" i="1" s="1"/>
  <c r="I4544" i="1" s="1"/>
  <c r="I4545" i="1" s="1"/>
  <c r="I4546" i="1" s="1"/>
  <c r="I4547" i="1" s="1"/>
  <c r="I4548" i="1" s="1"/>
  <c r="I4549" i="1" s="1"/>
  <c r="I4550" i="1" s="1"/>
  <c r="I4551" i="1" s="1"/>
  <c r="I4552" i="1" s="1"/>
  <c r="I4553" i="1" s="1"/>
  <c r="I4554" i="1" s="1"/>
  <c r="I4555" i="1" s="1"/>
  <c r="I4556" i="1" s="1"/>
  <c r="I4557" i="1" s="1"/>
  <c r="I4558" i="1" s="1"/>
  <c r="I4559" i="1" s="1"/>
  <c r="I4560" i="1" s="1"/>
  <c r="I4561" i="1" s="1"/>
  <c r="I4562" i="1" s="1"/>
  <c r="I4563" i="1" s="1"/>
  <c r="I4564" i="1" s="1"/>
  <c r="I4565" i="1" s="1"/>
  <c r="I4566" i="1" s="1"/>
  <c r="J4529" i="1"/>
  <c r="R4526" i="1"/>
  <c r="M4526" i="1"/>
  <c r="F4503" i="1" s="1"/>
  <c r="H4503" i="1" s="1"/>
  <c r="L4526" i="1"/>
  <c r="K4526" i="1"/>
  <c r="B4526" i="1"/>
  <c r="AC4524" i="1"/>
  <c r="AB4524" i="1"/>
  <c r="AA4524" i="1"/>
  <c r="Z4524" i="1"/>
  <c r="AC4523" i="1"/>
  <c r="AB4523" i="1"/>
  <c r="AA4523" i="1"/>
  <c r="Y4523" i="1"/>
  <c r="N4523" i="1"/>
  <c r="M4523" i="1"/>
  <c r="AC4522" i="1"/>
  <c r="AB4522" i="1"/>
  <c r="Y4522" i="1"/>
  <c r="N4522" i="1"/>
  <c r="M4522" i="1"/>
  <c r="AC4521" i="1"/>
  <c r="AB4521" i="1"/>
  <c r="Y4521" i="1"/>
  <c r="N4521" i="1"/>
  <c r="M4521" i="1"/>
  <c r="AC4520" i="1"/>
  <c r="AB4520" i="1"/>
  <c r="AA4520" i="1"/>
  <c r="Y4520" i="1"/>
  <c r="N4520" i="1"/>
  <c r="M4520" i="1"/>
  <c r="P4520" i="1" s="1"/>
  <c r="AC4519" i="1"/>
  <c r="AB4519" i="1"/>
  <c r="AA4519" i="1"/>
  <c r="Y4519" i="1"/>
  <c r="N4519" i="1"/>
  <c r="M4519" i="1"/>
  <c r="AC4518" i="1"/>
  <c r="AB4518" i="1"/>
  <c r="AA4518" i="1"/>
  <c r="Y4518" i="1"/>
  <c r="N4518" i="1"/>
  <c r="M4518" i="1"/>
  <c r="O4518" i="1"/>
  <c r="AC4517" i="1"/>
  <c r="AB4517" i="1"/>
  <c r="AA4517" i="1"/>
  <c r="Y4517" i="1"/>
  <c r="N4517" i="1"/>
  <c r="M4517" i="1"/>
  <c r="O4517" i="1" s="1"/>
  <c r="AC4516" i="1"/>
  <c r="AB4516" i="1"/>
  <c r="AA4516" i="1"/>
  <c r="Y4516" i="1"/>
  <c r="N4516" i="1"/>
  <c r="O4516" i="1" s="1"/>
  <c r="M4516" i="1"/>
  <c r="AC4515" i="1"/>
  <c r="AB4515" i="1"/>
  <c r="Y4515" i="1"/>
  <c r="N4515" i="1"/>
  <c r="M4515" i="1"/>
  <c r="AC4514" i="1"/>
  <c r="AB4514" i="1"/>
  <c r="AA4514" i="1"/>
  <c r="Y4514" i="1"/>
  <c r="N4514" i="1"/>
  <c r="M4514" i="1"/>
  <c r="AC4513" i="1"/>
  <c r="AB4513" i="1"/>
  <c r="AA4513" i="1"/>
  <c r="Y4513" i="1"/>
  <c r="N4513" i="1"/>
  <c r="M4513" i="1"/>
  <c r="F4513" i="1"/>
  <c r="AC4512" i="1"/>
  <c r="AB4512" i="1"/>
  <c r="AA4512" i="1"/>
  <c r="Y4512" i="1"/>
  <c r="N4512" i="1"/>
  <c r="M4512" i="1"/>
  <c r="AC4511" i="1"/>
  <c r="AB4511" i="1"/>
  <c r="AA4511" i="1"/>
  <c r="Y4511" i="1"/>
  <c r="N4511" i="1"/>
  <c r="M4511" i="1"/>
  <c r="O4511" i="1" s="1"/>
  <c r="AC4510" i="1"/>
  <c r="AB4510" i="1"/>
  <c r="AA4510" i="1"/>
  <c r="Y4510" i="1"/>
  <c r="N4510" i="1"/>
  <c r="O4510" i="1" s="1"/>
  <c r="M4510" i="1"/>
  <c r="AC4509" i="1"/>
  <c r="AB4509" i="1"/>
  <c r="AA4509" i="1"/>
  <c r="Y4509" i="1"/>
  <c r="N4509" i="1"/>
  <c r="M4509" i="1"/>
  <c r="O4509" i="1" s="1"/>
  <c r="AC4508" i="1"/>
  <c r="AB4508" i="1"/>
  <c r="AA4508" i="1"/>
  <c r="Y4508" i="1"/>
  <c r="N4508" i="1"/>
  <c r="M4508" i="1"/>
  <c r="O4508" i="1" s="1"/>
  <c r="AC4507" i="1"/>
  <c r="AB4507" i="1"/>
  <c r="AA4507" i="1"/>
  <c r="Y4507" i="1"/>
  <c r="N4507" i="1"/>
  <c r="M4507" i="1"/>
  <c r="H4507" i="1"/>
  <c r="AC4506" i="1"/>
  <c r="AB4506" i="1"/>
  <c r="AA4506" i="1"/>
  <c r="Y4506" i="1"/>
  <c r="N4506" i="1"/>
  <c r="P4506" i="1" s="1"/>
  <c r="M4506" i="1"/>
  <c r="AC4505" i="1"/>
  <c r="AB4505" i="1"/>
  <c r="AA4505" i="1"/>
  <c r="Y4505" i="1"/>
  <c r="N4505" i="1"/>
  <c r="M4505" i="1"/>
  <c r="H4505" i="1"/>
  <c r="AC4504" i="1"/>
  <c r="AB4504" i="1"/>
  <c r="AA4504" i="1"/>
  <c r="Y4504" i="1"/>
  <c r="N4504" i="1"/>
  <c r="M4504" i="1"/>
  <c r="H4504" i="1"/>
  <c r="AC4503" i="1"/>
  <c r="AB4503" i="1"/>
  <c r="AA4503" i="1"/>
  <c r="Y4503" i="1"/>
  <c r="N4503" i="1"/>
  <c r="M4503" i="1"/>
  <c r="AC4502" i="1"/>
  <c r="AB4502" i="1"/>
  <c r="AA4502" i="1"/>
  <c r="Y4502" i="1"/>
  <c r="N4502" i="1"/>
  <c r="M4502" i="1"/>
  <c r="F4502" i="1"/>
  <c r="AC4501" i="1"/>
  <c r="AB4501" i="1"/>
  <c r="AA4501" i="1"/>
  <c r="Y4501" i="1"/>
  <c r="N4501" i="1"/>
  <c r="M4501" i="1"/>
  <c r="O4501" i="1" s="1"/>
  <c r="AC4500" i="1"/>
  <c r="AB4500" i="1"/>
  <c r="AA4500" i="1"/>
  <c r="Y4500" i="1"/>
  <c r="N4500" i="1"/>
  <c r="M4500" i="1"/>
  <c r="D4500" i="1"/>
  <c r="AC4499" i="1"/>
  <c r="AB4499" i="1"/>
  <c r="AA4499" i="1"/>
  <c r="Y4499" i="1"/>
  <c r="N4499" i="1"/>
  <c r="O4499" i="1"/>
  <c r="M4499" i="1"/>
  <c r="H4499" i="1"/>
  <c r="AC4498" i="1"/>
  <c r="AB4498" i="1"/>
  <c r="AA4498" i="1"/>
  <c r="Y4498" i="1"/>
  <c r="N4498" i="1"/>
  <c r="M4498" i="1"/>
  <c r="AC4497" i="1"/>
  <c r="AB4497" i="1"/>
  <c r="AA4497" i="1"/>
  <c r="Y4497" i="1"/>
  <c r="N4497" i="1"/>
  <c r="P4497" i="1" s="1"/>
  <c r="M4497" i="1"/>
  <c r="O4497" i="1"/>
  <c r="Q4497" i="1" s="1"/>
  <c r="R4497" i="1" s="1"/>
  <c r="W4497" i="1" s="1"/>
  <c r="AC4496" i="1"/>
  <c r="AB4496" i="1"/>
  <c r="AA4496" i="1"/>
  <c r="Y4496" i="1"/>
  <c r="N4496" i="1"/>
  <c r="M4496" i="1"/>
  <c r="AC4495" i="1"/>
  <c r="AB4495" i="1"/>
  <c r="AA4495" i="1"/>
  <c r="Y4495" i="1"/>
  <c r="N4495" i="1"/>
  <c r="M4495" i="1"/>
  <c r="AC4494" i="1"/>
  <c r="AB4494" i="1"/>
  <c r="AA4494" i="1"/>
  <c r="Y4494" i="1"/>
  <c r="Y4526" i="1" s="1"/>
  <c r="N4494" i="1"/>
  <c r="O4494" i="1" s="1"/>
  <c r="M4494" i="1"/>
  <c r="J4494" i="1"/>
  <c r="Z4494" i="1" s="1"/>
  <c r="W4491" i="1"/>
  <c r="I4491" i="1"/>
  <c r="I4492" i="1" s="1"/>
  <c r="I4493" i="1" s="1"/>
  <c r="I4494" i="1" s="1"/>
  <c r="I4495" i="1" s="1"/>
  <c r="I4496" i="1" s="1"/>
  <c r="I4497" i="1" s="1"/>
  <c r="I4498" i="1" s="1"/>
  <c r="I4499" i="1" s="1"/>
  <c r="I4500" i="1" s="1"/>
  <c r="I4501" i="1" s="1"/>
  <c r="I4502" i="1" s="1"/>
  <c r="I4503" i="1" s="1"/>
  <c r="I4504" i="1" s="1"/>
  <c r="I4505" i="1" s="1"/>
  <c r="I4506" i="1" s="1"/>
  <c r="I4507" i="1" s="1"/>
  <c r="I4508" i="1" s="1"/>
  <c r="I4509" i="1" s="1"/>
  <c r="I4510" i="1" s="1"/>
  <c r="I4511" i="1" s="1"/>
  <c r="I4512" i="1" s="1"/>
  <c r="I4513" i="1" s="1"/>
  <c r="I4514" i="1" s="1"/>
  <c r="I4515" i="1" s="1"/>
  <c r="I4516" i="1" s="1"/>
  <c r="I4517" i="1" s="1"/>
  <c r="I4518" i="1" s="1"/>
  <c r="I4519" i="1" s="1"/>
  <c r="I4520" i="1" s="1"/>
  <c r="I4521" i="1" s="1"/>
  <c r="I4522" i="1" s="1"/>
  <c r="I4523" i="1" s="1"/>
  <c r="I4524" i="1" s="1"/>
  <c r="I4525" i="1" s="1"/>
  <c r="I4526" i="1" s="1"/>
  <c r="I4527" i="1" s="1"/>
  <c r="J4490" i="1"/>
  <c r="R4487" i="1"/>
  <c r="M4487" i="1"/>
  <c r="F4464" i="1" s="1"/>
  <c r="L4487" i="1"/>
  <c r="K4487" i="1"/>
  <c r="F4462" i="1" s="1"/>
  <c r="H4462" i="1" s="1"/>
  <c r="B4487" i="1"/>
  <c r="AC4485" i="1"/>
  <c r="AB4485" i="1"/>
  <c r="AA4485" i="1"/>
  <c r="Z4485" i="1"/>
  <c r="AC4484" i="1"/>
  <c r="AB4484" i="1"/>
  <c r="AA4484" i="1"/>
  <c r="Y4484" i="1"/>
  <c r="N4484" i="1"/>
  <c r="M4484" i="1"/>
  <c r="AC4483" i="1"/>
  <c r="AB4483" i="1"/>
  <c r="AA4483" i="1"/>
  <c r="Y4483" i="1"/>
  <c r="N4483" i="1"/>
  <c r="M4483" i="1"/>
  <c r="AC4482" i="1"/>
  <c r="AB4482" i="1"/>
  <c r="AA4482" i="1"/>
  <c r="Y4482" i="1"/>
  <c r="N4482" i="1"/>
  <c r="M4482" i="1"/>
  <c r="O4482" i="1" s="1"/>
  <c r="AC4481" i="1"/>
  <c r="AB4481" i="1"/>
  <c r="AA4481" i="1"/>
  <c r="Y4481" i="1"/>
  <c r="N4481" i="1"/>
  <c r="M4481" i="1"/>
  <c r="AC4480" i="1"/>
  <c r="AB4480" i="1"/>
  <c r="AA4480" i="1"/>
  <c r="Y4480" i="1"/>
  <c r="N4480" i="1"/>
  <c r="P4480" i="1" s="1"/>
  <c r="M4480" i="1"/>
  <c r="AC4479" i="1"/>
  <c r="AB4479" i="1"/>
  <c r="AA4479" i="1"/>
  <c r="Y4479" i="1"/>
  <c r="N4479" i="1"/>
  <c r="O4479" i="1" s="1"/>
  <c r="M4479" i="1"/>
  <c r="AC4478" i="1"/>
  <c r="AB4478" i="1"/>
  <c r="AA4478" i="1"/>
  <c r="Y4478" i="1"/>
  <c r="N4478" i="1"/>
  <c r="M4478" i="1"/>
  <c r="AC4477" i="1"/>
  <c r="AB4477" i="1"/>
  <c r="AA4477" i="1"/>
  <c r="Y4477" i="1"/>
  <c r="N4477" i="1"/>
  <c r="M4477" i="1"/>
  <c r="AC4476" i="1"/>
  <c r="AB4476" i="1"/>
  <c r="AA4476" i="1"/>
  <c r="Y4476" i="1"/>
  <c r="N4476" i="1"/>
  <c r="O4476" i="1" s="1"/>
  <c r="M4476" i="1"/>
  <c r="AC4475" i="1"/>
  <c r="AB4475" i="1"/>
  <c r="AA4475" i="1"/>
  <c r="Y4475" i="1"/>
  <c r="N4475" i="1"/>
  <c r="P4475" i="1"/>
  <c r="M4475" i="1"/>
  <c r="AC4474" i="1"/>
  <c r="AB4474" i="1"/>
  <c r="AA4474" i="1"/>
  <c r="Y4474" i="1"/>
  <c r="N4474" i="1"/>
  <c r="M4474" i="1"/>
  <c r="F4474" i="1"/>
  <c r="AC4473" i="1"/>
  <c r="AB4473" i="1"/>
  <c r="AA4473" i="1"/>
  <c r="Y4473" i="1"/>
  <c r="N4473" i="1"/>
  <c r="P4473" i="1" s="1"/>
  <c r="M4473" i="1"/>
  <c r="AC4472" i="1"/>
  <c r="AB4472" i="1"/>
  <c r="AA4472" i="1"/>
  <c r="Y4472" i="1"/>
  <c r="N4472" i="1"/>
  <c r="M4472" i="1"/>
  <c r="AC4471" i="1"/>
  <c r="AB4471" i="1"/>
  <c r="AA4471" i="1"/>
  <c r="Y4471" i="1"/>
  <c r="N4471" i="1"/>
  <c r="O4471" i="1" s="1"/>
  <c r="M4471" i="1"/>
  <c r="AC4470" i="1"/>
  <c r="AB4470" i="1"/>
  <c r="AA4470" i="1"/>
  <c r="Y4470" i="1"/>
  <c r="N4470" i="1"/>
  <c r="M4470" i="1"/>
  <c r="AC4469" i="1"/>
  <c r="AB4469" i="1"/>
  <c r="AA4469" i="1"/>
  <c r="Y4469" i="1"/>
  <c r="N4469" i="1"/>
  <c r="M4469" i="1"/>
  <c r="AC4468" i="1"/>
  <c r="AB4468" i="1"/>
  <c r="AA4468" i="1"/>
  <c r="Y4468" i="1"/>
  <c r="N4468" i="1"/>
  <c r="M4468" i="1"/>
  <c r="H4468" i="1"/>
  <c r="AC4467" i="1"/>
  <c r="AB4467" i="1"/>
  <c r="AA4467" i="1"/>
  <c r="Y4467" i="1"/>
  <c r="N4467" i="1"/>
  <c r="O4467" i="1"/>
  <c r="M4467" i="1"/>
  <c r="AC4466" i="1"/>
  <c r="AB4466" i="1"/>
  <c r="AA4466" i="1"/>
  <c r="Y4466" i="1"/>
  <c r="N4466" i="1"/>
  <c r="O4466" i="1" s="1"/>
  <c r="M4466" i="1"/>
  <c r="H4466" i="1"/>
  <c r="AC4465" i="1"/>
  <c r="AB4465" i="1"/>
  <c r="AA4465" i="1"/>
  <c r="Y4465" i="1"/>
  <c r="N4465" i="1"/>
  <c r="P4465" i="1" s="1"/>
  <c r="M4465" i="1"/>
  <c r="O4465" i="1"/>
  <c r="Q4465" i="1" s="1"/>
  <c r="R4465" i="1" s="1"/>
  <c r="W4465" i="1" s="1"/>
  <c r="H4465" i="1"/>
  <c r="AC4464" i="1"/>
  <c r="AB4464" i="1"/>
  <c r="AA4464" i="1"/>
  <c r="Y4464" i="1"/>
  <c r="N4464" i="1"/>
  <c r="M4464" i="1"/>
  <c r="H4464" i="1"/>
  <c r="AC4463" i="1"/>
  <c r="AB4463" i="1"/>
  <c r="AA4463" i="1"/>
  <c r="Y4463" i="1"/>
  <c r="N4463" i="1"/>
  <c r="O4463" i="1" s="1"/>
  <c r="M4463" i="1"/>
  <c r="F4463" i="1"/>
  <c r="H4463" i="1" s="1"/>
  <c r="AC4462" i="1"/>
  <c r="AB4462" i="1"/>
  <c r="AA4462" i="1"/>
  <c r="Y4462" i="1"/>
  <c r="N4462" i="1"/>
  <c r="O4462" i="1" s="1"/>
  <c r="M4462" i="1"/>
  <c r="AC4461" i="1"/>
  <c r="AB4461" i="1"/>
  <c r="AA4461" i="1"/>
  <c r="Y4461" i="1"/>
  <c r="N4461" i="1"/>
  <c r="O4461" i="1"/>
  <c r="M4461" i="1"/>
  <c r="D4461" i="1"/>
  <c r="AC4460" i="1"/>
  <c r="AB4460" i="1"/>
  <c r="AA4460" i="1"/>
  <c r="Y4460" i="1"/>
  <c r="N4460" i="1"/>
  <c r="M4460" i="1"/>
  <c r="H4460" i="1"/>
  <c r="F4475" i="1" s="1"/>
  <c r="AC4459" i="1"/>
  <c r="AB4459" i="1"/>
  <c r="AA4459" i="1"/>
  <c r="Y4459" i="1"/>
  <c r="N4459" i="1"/>
  <c r="O4459" i="1" s="1"/>
  <c r="M4459" i="1"/>
  <c r="AC4458" i="1"/>
  <c r="AB4458" i="1"/>
  <c r="AA4458" i="1"/>
  <c r="Y4458" i="1"/>
  <c r="N4458" i="1"/>
  <c r="O4458" i="1" s="1"/>
  <c r="M4458" i="1"/>
  <c r="AC4457" i="1"/>
  <c r="AB4457" i="1"/>
  <c r="AA4457" i="1"/>
  <c r="Y4457" i="1"/>
  <c r="N4457" i="1"/>
  <c r="M4457" i="1"/>
  <c r="AC4456" i="1"/>
  <c r="AB4456" i="1"/>
  <c r="AA4456" i="1"/>
  <c r="Y4456" i="1"/>
  <c r="N4456" i="1"/>
  <c r="M4456" i="1"/>
  <c r="AC4455" i="1"/>
  <c r="AB4455" i="1"/>
  <c r="AA4455" i="1"/>
  <c r="Y4455" i="1"/>
  <c r="N4455" i="1"/>
  <c r="M4455" i="1"/>
  <c r="J4455" i="1"/>
  <c r="Z4455" i="1" s="1"/>
  <c r="W4452" i="1"/>
  <c r="I4452" i="1"/>
  <c r="I4453" i="1" s="1"/>
  <c r="I4454" i="1" s="1"/>
  <c r="I4455" i="1" s="1"/>
  <c r="I4456" i="1" s="1"/>
  <c r="I4457" i="1" s="1"/>
  <c r="I4458" i="1" s="1"/>
  <c r="I4459" i="1" s="1"/>
  <c r="I4460" i="1" s="1"/>
  <c r="I4461" i="1" s="1"/>
  <c r="I4462" i="1" s="1"/>
  <c r="I4463" i="1" s="1"/>
  <c r="I4464" i="1" s="1"/>
  <c r="I4465" i="1" s="1"/>
  <c r="I4466" i="1" s="1"/>
  <c r="I4467" i="1" s="1"/>
  <c r="I4468" i="1" s="1"/>
  <c r="I4469" i="1" s="1"/>
  <c r="I4470" i="1" s="1"/>
  <c r="I4471" i="1" s="1"/>
  <c r="I4472" i="1" s="1"/>
  <c r="I4473" i="1" s="1"/>
  <c r="I4474" i="1" s="1"/>
  <c r="I4475" i="1" s="1"/>
  <c r="I4476" i="1" s="1"/>
  <c r="I4477" i="1" s="1"/>
  <c r="I4478" i="1" s="1"/>
  <c r="I4479" i="1" s="1"/>
  <c r="I4480" i="1" s="1"/>
  <c r="I4481" i="1" s="1"/>
  <c r="I4482" i="1" s="1"/>
  <c r="I4483" i="1" s="1"/>
  <c r="I4484" i="1" s="1"/>
  <c r="I4485" i="1" s="1"/>
  <c r="I4486" i="1" s="1"/>
  <c r="I4487" i="1" s="1"/>
  <c r="I4488" i="1" s="1"/>
  <c r="J4451" i="1"/>
  <c r="R4448" i="1"/>
  <c r="M4448" i="1"/>
  <c r="F4425" i="1" s="1"/>
  <c r="H4425" i="1" s="1"/>
  <c r="L4448" i="1"/>
  <c r="F4424" i="1"/>
  <c r="K4448" i="1"/>
  <c r="F4423" i="1" s="1"/>
  <c r="H4423" i="1"/>
  <c r="B4448" i="1"/>
  <c r="AC4446" i="1"/>
  <c r="AB4446" i="1"/>
  <c r="AA4446" i="1"/>
  <c r="Z4446" i="1"/>
  <c r="AC4445" i="1"/>
  <c r="AB4445" i="1"/>
  <c r="AA4445" i="1"/>
  <c r="Y4445" i="1"/>
  <c r="N4445" i="1"/>
  <c r="M4445" i="1"/>
  <c r="AC4444" i="1"/>
  <c r="AB4444" i="1"/>
  <c r="AA4444" i="1"/>
  <c r="Y4444" i="1"/>
  <c r="N4444" i="1"/>
  <c r="M4444" i="1"/>
  <c r="AC4443" i="1"/>
  <c r="AB4443" i="1"/>
  <c r="AA4443" i="1"/>
  <c r="Y4443" i="1"/>
  <c r="N4443" i="1"/>
  <c r="O4443" i="1" s="1"/>
  <c r="M4443" i="1"/>
  <c r="AC4442" i="1"/>
  <c r="AB4442" i="1"/>
  <c r="AA4442" i="1"/>
  <c r="Y4442" i="1"/>
  <c r="N4442" i="1"/>
  <c r="M4442" i="1"/>
  <c r="AC4441" i="1"/>
  <c r="AB4441" i="1"/>
  <c r="AA4441" i="1"/>
  <c r="Y4441" i="1"/>
  <c r="N4441" i="1"/>
  <c r="M4441" i="1"/>
  <c r="AC4440" i="1"/>
  <c r="AB4440" i="1"/>
  <c r="AA4440" i="1"/>
  <c r="Y4440" i="1"/>
  <c r="N4440" i="1"/>
  <c r="M4440" i="1"/>
  <c r="O4440" i="1"/>
  <c r="AC4439" i="1"/>
  <c r="AB4439" i="1"/>
  <c r="AA4439" i="1"/>
  <c r="Y4439" i="1"/>
  <c r="N4439" i="1"/>
  <c r="M4439" i="1"/>
  <c r="AC4438" i="1"/>
  <c r="AB4438" i="1"/>
  <c r="AA4438" i="1"/>
  <c r="Y4438" i="1"/>
  <c r="N4438" i="1"/>
  <c r="O4438" i="1" s="1"/>
  <c r="M4438" i="1"/>
  <c r="AC4437" i="1"/>
  <c r="AB4437" i="1"/>
  <c r="AA4437" i="1"/>
  <c r="Y4437" i="1"/>
  <c r="N4437" i="1"/>
  <c r="M4437" i="1"/>
  <c r="O4437" i="1" s="1"/>
  <c r="AC4436" i="1"/>
  <c r="AB4436" i="1"/>
  <c r="AA4436" i="1"/>
  <c r="Y4436" i="1"/>
  <c r="N4436" i="1"/>
  <c r="M4436" i="1"/>
  <c r="AC4435" i="1"/>
  <c r="AB4435" i="1"/>
  <c r="AA4435" i="1"/>
  <c r="Y4435" i="1"/>
  <c r="N4435" i="1"/>
  <c r="P4435" i="1" s="1"/>
  <c r="M4435" i="1"/>
  <c r="F4435" i="1"/>
  <c r="AC4434" i="1"/>
  <c r="AB4434" i="1"/>
  <c r="AA4434" i="1"/>
  <c r="Y4434" i="1"/>
  <c r="N4434" i="1"/>
  <c r="O4434" i="1" s="1"/>
  <c r="M4434" i="1"/>
  <c r="AC4433" i="1"/>
  <c r="AB4433" i="1"/>
  <c r="AA4433" i="1"/>
  <c r="Y4433" i="1"/>
  <c r="N4433" i="1"/>
  <c r="M4433" i="1"/>
  <c r="O4433" i="1" s="1"/>
  <c r="AC4432" i="1"/>
  <c r="AB4432" i="1"/>
  <c r="AA4432" i="1"/>
  <c r="Y4432" i="1"/>
  <c r="N4432" i="1"/>
  <c r="M4432" i="1"/>
  <c r="O4432" i="1" s="1"/>
  <c r="AC4431" i="1"/>
  <c r="AB4431" i="1"/>
  <c r="AA4431" i="1"/>
  <c r="Y4431" i="1"/>
  <c r="N4431" i="1"/>
  <c r="M4431" i="1"/>
  <c r="AC4430" i="1"/>
  <c r="AB4430" i="1"/>
  <c r="AA4430" i="1"/>
  <c r="Y4430" i="1"/>
  <c r="N4430" i="1"/>
  <c r="M4430" i="1"/>
  <c r="O4430" i="1" s="1"/>
  <c r="AC4429" i="1"/>
  <c r="AB4429" i="1"/>
  <c r="AA4429" i="1"/>
  <c r="Y4429" i="1"/>
  <c r="N4429" i="1"/>
  <c r="M4429" i="1"/>
  <c r="H4429" i="1"/>
  <c r="AC4428" i="1"/>
  <c r="AB4428" i="1"/>
  <c r="AA4428" i="1"/>
  <c r="Y4428" i="1"/>
  <c r="N4428" i="1"/>
  <c r="M4428" i="1"/>
  <c r="AC4427" i="1"/>
  <c r="AB4427" i="1"/>
  <c r="AA4427" i="1"/>
  <c r="Y4427" i="1"/>
  <c r="N4427" i="1"/>
  <c r="M4427" i="1"/>
  <c r="H4427" i="1"/>
  <c r="AC4426" i="1"/>
  <c r="AB4426" i="1"/>
  <c r="AA4426" i="1"/>
  <c r="Y4426" i="1"/>
  <c r="N4426" i="1"/>
  <c r="O4426" i="1"/>
  <c r="M4426" i="1"/>
  <c r="H4426" i="1"/>
  <c r="AC4425" i="1"/>
  <c r="AB4425" i="1"/>
  <c r="AA4425" i="1"/>
  <c r="Y4425" i="1"/>
  <c r="N4425" i="1"/>
  <c r="M4425" i="1"/>
  <c r="AC4424" i="1"/>
  <c r="AB4424" i="1"/>
  <c r="AA4424" i="1"/>
  <c r="Y4424" i="1"/>
  <c r="N4424" i="1"/>
  <c r="M4424" i="1"/>
  <c r="AC4423" i="1"/>
  <c r="AB4423" i="1"/>
  <c r="AA4423" i="1"/>
  <c r="Y4423" i="1"/>
  <c r="N4423" i="1"/>
  <c r="M4423" i="1"/>
  <c r="O4423" i="1" s="1"/>
  <c r="AC4422" i="1"/>
  <c r="AB4422" i="1"/>
  <c r="AA4422" i="1"/>
  <c r="Y4422" i="1"/>
  <c r="N4422" i="1"/>
  <c r="M4422" i="1"/>
  <c r="O4422" i="1" s="1"/>
  <c r="D4422" i="1"/>
  <c r="AC4421" i="1"/>
  <c r="AB4421" i="1"/>
  <c r="AA4421" i="1"/>
  <c r="Y4421" i="1"/>
  <c r="N4421" i="1"/>
  <c r="M4421" i="1"/>
  <c r="H4421" i="1"/>
  <c r="AC4420" i="1"/>
  <c r="AB4420" i="1"/>
  <c r="AA4420" i="1"/>
  <c r="Y4420" i="1"/>
  <c r="N4420" i="1"/>
  <c r="P4420" i="1"/>
  <c r="M4420" i="1"/>
  <c r="O4420" i="1" s="1"/>
  <c r="AC4419" i="1"/>
  <c r="AB4419" i="1"/>
  <c r="AA4419" i="1"/>
  <c r="Y4419" i="1"/>
  <c r="N4419" i="1"/>
  <c r="P4419" i="1"/>
  <c r="M4419" i="1"/>
  <c r="O4419" i="1" s="1"/>
  <c r="AC4418" i="1"/>
  <c r="AB4418" i="1"/>
  <c r="AA4418" i="1"/>
  <c r="Y4418" i="1"/>
  <c r="N4418" i="1"/>
  <c r="P4418" i="1"/>
  <c r="M4418" i="1"/>
  <c r="O4418" i="1" s="1"/>
  <c r="AC4417" i="1"/>
  <c r="AB4417" i="1"/>
  <c r="AA4417" i="1"/>
  <c r="Y4417" i="1"/>
  <c r="N4417" i="1"/>
  <c r="P4417" i="1"/>
  <c r="M4417" i="1"/>
  <c r="O4417" i="1" s="1"/>
  <c r="AC4416" i="1"/>
  <c r="AB4416" i="1"/>
  <c r="AA4416" i="1"/>
  <c r="Y4416" i="1"/>
  <c r="N4416" i="1"/>
  <c r="M4416" i="1"/>
  <c r="J4416" i="1"/>
  <c r="Z4416" i="1" s="1"/>
  <c r="W4413" i="1"/>
  <c r="I4413" i="1"/>
  <c r="I4414" i="1" s="1"/>
  <c r="I4415" i="1" s="1"/>
  <c r="I4416" i="1" s="1"/>
  <c r="I4417" i="1" s="1"/>
  <c r="I4418" i="1" s="1"/>
  <c r="I4419" i="1" s="1"/>
  <c r="I4420" i="1" s="1"/>
  <c r="I4421" i="1" s="1"/>
  <c r="I4422" i="1" s="1"/>
  <c r="I4423" i="1" s="1"/>
  <c r="I4424" i="1" s="1"/>
  <c r="I4425" i="1" s="1"/>
  <c r="I4426" i="1" s="1"/>
  <c r="I4427" i="1" s="1"/>
  <c r="I4428" i="1" s="1"/>
  <c r="I4429" i="1" s="1"/>
  <c r="I4430" i="1" s="1"/>
  <c r="I4431" i="1" s="1"/>
  <c r="I4432" i="1" s="1"/>
  <c r="I4433" i="1" s="1"/>
  <c r="I4434" i="1" s="1"/>
  <c r="I4435" i="1" s="1"/>
  <c r="I4436" i="1" s="1"/>
  <c r="I4437" i="1" s="1"/>
  <c r="I4438" i="1" s="1"/>
  <c r="I4439" i="1" s="1"/>
  <c r="I4440" i="1" s="1"/>
  <c r="I4441" i="1" s="1"/>
  <c r="I4442" i="1" s="1"/>
  <c r="I4443" i="1" s="1"/>
  <c r="I4444" i="1" s="1"/>
  <c r="I4445" i="1" s="1"/>
  <c r="I4446" i="1" s="1"/>
  <c r="I4447" i="1" s="1"/>
  <c r="I4448" i="1" s="1"/>
  <c r="I4449" i="1" s="1"/>
  <c r="J4412" i="1"/>
  <c r="R4409" i="1"/>
  <c r="M4409" i="1"/>
  <c r="F4386" i="1" s="1"/>
  <c r="L4409" i="1"/>
  <c r="F4385" i="1" s="1"/>
  <c r="H4385" i="1" s="1"/>
  <c r="K4409" i="1"/>
  <c r="B4409" i="1"/>
  <c r="AC4407" i="1"/>
  <c r="AB4407" i="1"/>
  <c r="AA4407" i="1"/>
  <c r="Z4407" i="1"/>
  <c r="AC4406" i="1"/>
  <c r="AB4406" i="1"/>
  <c r="AA4406" i="1"/>
  <c r="Y4406" i="1"/>
  <c r="N4406" i="1"/>
  <c r="M4406" i="1"/>
  <c r="O4406" i="1" s="1"/>
  <c r="AC4405" i="1"/>
  <c r="AB4405" i="1"/>
  <c r="AA4405" i="1"/>
  <c r="Y4405" i="1"/>
  <c r="N4405" i="1"/>
  <c r="P4405" i="1" s="1"/>
  <c r="M4405" i="1"/>
  <c r="AC4404" i="1"/>
  <c r="AB4404" i="1"/>
  <c r="AA4404" i="1"/>
  <c r="Y4404" i="1"/>
  <c r="N4404" i="1"/>
  <c r="O4404" i="1" s="1"/>
  <c r="M4404" i="1"/>
  <c r="AC4403" i="1"/>
  <c r="AB4403" i="1"/>
  <c r="AA4403" i="1"/>
  <c r="Y4403" i="1"/>
  <c r="N4403" i="1"/>
  <c r="M4403" i="1"/>
  <c r="AC4402" i="1"/>
  <c r="AB4402" i="1"/>
  <c r="AA4402" i="1"/>
  <c r="Y4402" i="1"/>
  <c r="N4402" i="1"/>
  <c r="O4402" i="1"/>
  <c r="M4402" i="1"/>
  <c r="AC4401" i="1"/>
  <c r="AB4401" i="1"/>
  <c r="AA4401" i="1"/>
  <c r="Y4401" i="1"/>
  <c r="N4401" i="1"/>
  <c r="M4401" i="1"/>
  <c r="AC4400" i="1"/>
  <c r="AB4400" i="1"/>
  <c r="AA4400" i="1"/>
  <c r="Y4400" i="1"/>
  <c r="N4400" i="1"/>
  <c r="M4400" i="1"/>
  <c r="AC4399" i="1"/>
  <c r="AB4399" i="1"/>
  <c r="AA4399" i="1"/>
  <c r="Y4399" i="1"/>
  <c r="N4399" i="1"/>
  <c r="M4399" i="1"/>
  <c r="AC4398" i="1"/>
  <c r="AB4398" i="1"/>
  <c r="AA4398" i="1"/>
  <c r="Y4398" i="1"/>
  <c r="N4398" i="1"/>
  <c r="M4398" i="1"/>
  <c r="AC4397" i="1"/>
  <c r="AB4397" i="1"/>
  <c r="AA4397" i="1"/>
  <c r="Y4397" i="1"/>
  <c r="N4397" i="1"/>
  <c r="P4397" i="1" s="1"/>
  <c r="M4397" i="1"/>
  <c r="AC4396" i="1"/>
  <c r="AB4396" i="1"/>
  <c r="AA4396" i="1"/>
  <c r="Y4396" i="1"/>
  <c r="N4396" i="1"/>
  <c r="O4396" i="1" s="1"/>
  <c r="M4396" i="1"/>
  <c r="F4396" i="1"/>
  <c r="AC4395" i="1"/>
  <c r="AB4395" i="1"/>
  <c r="AA4395" i="1"/>
  <c r="Y4395" i="1"/>
  <c r="N4395" i="1"/>
  <c r="O4395" i="1" s="1"/>
  <c r="M4395" i="1"/>
  <c r="AC4394" i="1"/>
  <c r="AB4394" i="1"/>
  <c r="AA4394" i="1"/>
  <c r="Y4394" i="1"/>
  <c r="N4394" i="1"/>
  <c r="M4394" i="1"/>
  <c r="AC4393" i="1"/>
  <c r="AB4393" i="1"/>
  <c r="AA4393" i="1"/>
  <c r="Y4393" i="1"/>
  <c r="N4393" i="1"/>
  <c r="M4393" i="1"/>
  <c r="P4393" i="1" s="1"/>
  <c r="AC4392" i="1"/>
  <c r="AB4392" i="1"/>
  <c r="AA4392" i="1"/>
  <c r="Y4392" i="1"/>
  <c r="N4392" i="1"/>
  <c r="O4392" i="1" s="1"/>
  <c r="M4392" i="1"/>
  <c r="AC4391" i="1"/>
  <c r="AB4391" i="1"/>
  <c r="AA4391" i="1"/>
  <c r="Y4391" i="1"/>
  <c r="N4391" i="1"/>
  <c r="M4391" i="1"/>
  <c r="AC4390" i="1"/>
  <c r="AB4390" i="1"/>
  <c r="AA4390" i="1"/>
  <c r="Y4390" i="1"/>
  <c r="N4390" i="1"/>
  <c r="M4390" i="1"/>
  <c r="O4390" i="1" s="1"/>
  <c r="H4390" i="1"/>
  <c r="AC4389" i="1"/>
  <c r="AB4389" i="1"/>
  <c r="AA4389" i="1"/>
  <c r="Y4389" i="1"/>
  <c r="N4389" i="1"/>
  <c r="O4389" i="1"/>
  <c r="M4389" i="1"/>
  <c r="AC4388" i="1"/>
  <c r="AB4388" i="1"/>
  <c r="AA4388" i="1"/>
  <c r="Y4388" i="1"/>
  <c r="N4388" i="1"/>
  <c r="M4388" i="1"/>
  <c r="H4388" i="1"/>
  <c r="AC4387" i="1"/>
  <c r="AB4387" i="1"/>
  <c r="AA4387" i="1"/>
  <c r="Y4387" i="1"/>
  <c r="N4387" i="1"/>
  <c r="P4387" i="1"/>
  <c r="M4387" i="1"/>
  <c r="O4387" i="1"/>
  <c r="H4387" i="1"/>
  <c r="AC4386" i="1"/>
  <c r="AB4386" i="1"/>
  <c r="AA4386" i="1"/>
  <c r="Y4386" i="1"/>
  <c r="P4386" i="1"/>
  <c r="N4386" i="1"/>
  <c r="O4386" i="1"/>
  <c r="M4386" i="1"/>
  <c r="AC4385" i="1"/>
  <c r="AB4385" i="1"/>
  <c r="AA4385" i="1"/>
  <c r="Y4385" i="1"/>
  <c r="N4385" i="1"/>
  <c r="M4385" i="1"/>
  <c r="AC4384" i="1"/>
  <c r="AB4384" i="1"/>
  <c r="AA4384" i="1"/>
  <c r="Y4384" i="1"/>
  <c r="N4384" i="1"/>
  <c r="M4384" i="1"/>
  <c r="AC4383" i="1"/>
  <c r="AB4383" i="1"/>
  <c r="AA4383" i="1"/>
  <c r="Y4383" i="1"/>
  <c r="N4383" i="1"/>
  <c r="O4383" i="1" s="1"/>
  <c r="M4383" i="1"/>
  <c r="D4383" i="1"/>
  <c r="AC4382" i="1"/>
  <c r="AB4382" i="1"/>
  <c r="AA4382" i="1"/>
  <c r="Y4382" i="1"/>
  <c r="N4382" i="1"/>
  <c r="M4382" i="1"/>
  <c r="O4382" i="1"/>
  <c r="H4382" i="1"/>
  <c r="AC4381" i="1"/>
  <c r="AB4381" i="1"/>
  <c r="AA4381" i="1"/>
  <c r="Y4381" i="1"/>
  <c r="N4381" i="1"/>
  <c r="M4381" i="1"/>
  <c r="AC4380" i="1"/>
  <c r="AB4380" i="1"/>
  <c r="AA4380" i="1"/>
  <c r="Y4380" i="1"/>
  <c r="N4380" i="1"/>
  <c r="M4380" i="1"/>
  <c r="AC4379" i="1"/>
  <c r="AB4379" i="1"/>
  <c r="AA4379" i="1"/>
  <c r="Y4379" i="1"/>
  <c r="N4379" i="1"/>
  <c r="O4379" i="1" s="1"/>
  <c r="M4379" i="1"/>
  <c r="AC4378" i="1"/>
  <c r="AB4378" i="1"/>
  <c r="AA4378" i="1"/>
  <c r="Y4378" i="1"/>
  <c r="N4378" i="1"/>
  <c r="P4378" i="1" s="1"/>
  <c r="M4378" i="1"/>
  <c r="AC4377" i="1"/>
  <c r="AB4377" i="1"/>
  <c r="AA4377" i="1"/>
  <c r="Y4377" i="1"/>
  <c r="N4377" i="1"/>
  <c r="M4377" i="1"/>
  <c r="J4377" i="1"/>
  <c r="Z4377" i="1" s="1"/>
  <c r="W4374" i="1"/>
  <c r="I4374" i="1"/>
  <c r="I4375" i="1" s="1"/>
  <c r="I4376" i="1" s="1"/>
  <c r="I4377" i="1" s="1"/>
  <c r="I4378" i="1" s="1"/>
  <c r="I4379" i="1" s="1"/>
  <c r="I4380" i="1" s="1"/>
  <c r="I4381" i="1" s="1"/>
  <c r="I4382" i="1" s="1"/>
  <c r="I4383" i="1" s="1"/>
  <c r="I4384" i="1" s="1"/>
  <c r="I4385" i="1" s="1"/>
  <c r="I4386" i="1" s="1"/>
  <c r="I4387" i="1" s="1"/>
  <c r="I4388" i="1" s="1"/>
  <c r="I4389" i="1" s="1"/>
  <c r="I4390" i="1" s="1"/>
  <c r="I4391" i="1" s="1"/>
  <c r="I4392" i="1" s="1"/>
  <c r="I4393" i="1" s="1"/>
  <c r="I4394" i="1" s="1"/>
  <c r="I4395" i="1" s="1"/>
  <c r="I4396" i="1" s="1"/>
  <c r="I4397" i="1" s="1"/>
  <c r="I4398" i="1" s="1"/>
  <c r="I4399" i="1" s="1"/>
  <c r="I4400" i="1" s="1"/>
  <c r="I4401" i="1" s="1"/>
  <c r="I4402" i="1" s="1"/>
  <c r="I4403" i="1" s="1"/>
  <c r="I4404" i="1" s="1"/>
  <c r="I4405" i="1" s="1"/>
  <c r="I4406" i="1" s="1"/>
  <c r="I4407" i="1" s="1"/>
  <c r="I4408" i="1" s="1"/>
  <c r="I4409" i="1" s="1"/>
  <c r="I4410" i="1" s="1"/>
  <c r="J4373" i="1"/>
  <c r="R4370" i="1"/>
  <c r="M4370" i="1"/>
  <c r="L4370" i="1"/>
  <c r="K4370" i="1"/>
  <c r="F4345" i="1" s="1"/>
  <c r="B4370" i="1"/>
  <c r="AC4368" i="1"/>
  <c r="AB4368" i="1"/>
  <c r="AA4368" i="1"/>
  <c r="Z4368" i="1"/>
  <c r="AC4367" i="1"/>
  <c r="AB4367" i="1"/>
  <c r="AA4367" i="1"/>
  <c r="Y4367" i="1"/>
  <c r="N4367" i="1"/>
  <c r="O4367" i="1" s="1"/>
  <c r="M4367" i="1"/>
  <c r="AC4366" i="1"/>
  <c r="AB4366" i="1"/>
  <c r="AA4366" i="1"/>
  <c r="Y4366" i="1"/>
  <c r="N4366" i="1"/>
  <c r="M4366" i="1"/>
  <c r="AC4365" i="1"/>
  <c r="AB4365" i="1"/>
  <c r="AA4365" i="1"/>
  <c r="Y4365" i="1"/>
  <c r="N4365" i="1"/>
  <c r="M4365" i="1"/>
  <c r="AC4364" i="1"/>
  <c r="AB4364" i="1"/>
  <c r="AA4364" i="1"/>
  <c r="Y4364" i="1"/>
  <c r="N4364" i="1"/>
  <c r="M4364" i="1"/>
  <c r="AC4363" i="1"/>
  <c r="AB4363" i="1"/>
  <c r="AA4363" i="1"/>
  <c r="Y4363" i="1"/>
  <c r="N4363" i="1"/>
  <c r="P4363" i="1"/>
  <c r="M4363" i="1"/>
  <c r="AC4362" i="1"/>
  <c r="AB4362" i="1"/>
  <c r="AA4362" i="1"/>
  <c r="Y4362" i="1"/>
  <c r="N4362" i="1"/>
  <c r="O4362" i="1" s="1"/>
  <c r="M4362" i="1"/>
  <c r="AC4361" i="1"/>
  <c r="AB4361" i="1"/>
  <c r="AA4361" i="1"/>
  <c r="Y4361" i="1"/>
  <c r="N4361" i="1"/>
  <c r="M4361" i="1"/>
  <c r="O4361" i="1" s="1"/>
  <c r="AC4360" i="1"/>
  <c r="AB4360" i="1"/>
  <c r="AA4360" i="1"/>
  <c r="Y4360" i="1"/>
  <c r="N4360" i="1"/>
  <c r="O4360" i="1" s="1"/>
  <c r="M4360" i="1"/>
  <c r="AC4359" i="1"/>
  <c r="AB4359" i="1"/>
  <c r="AA4359" i="1"/>
  <c r="Y4359" i="1"/>
  <c r="N4359" i="1"/>
  <c r="P4359" i="1"/>
  <c r="M4359" i="1"/>
  <c r="AC4358" i="1"/>
  <c r="AB4358" i="1"/>
  <c r="AA4358" i="1"/>
  <c r="Y4358" i="1"/>
  <c r="N4358" i="1"/>
  <c r="M4358" i="1"/>
  <c r="AC4357" i="1"/>
  <c r="AB4357" i="1"/>
  <c r="AA4357" i="1"/>
  <c r="Y4357" i="1"/>
  <c r="N4357" i="1"/>
  <c r="M4357" i="1"/>
  <c r="F4357" i="1"/>
  <c r="AC4356" i="1"/>
  <c r="AB4356" i="1"/>
  <c r="AA4356" i="1"/>
  <c r="Y4356" i="1"/>
  <c r="N4356" i="1"/>
  <c r="M4356" i="1"/>
  <c r="AC4355" i="1"/>
  <c r="AB4355" i="1"/>
  <c r="AA4355" i="1"/>
  <c r="Y4355" i="1"/>
  <c r="N4355" i="1"/>
  <c r="P4355" i="1" s="1"/>
  <c r="M4355" i="1"/>
  <c r="AC4354" i="1"/>
  <c r="AB4354" i="1"/>
  <c r="AA4354" i="1"/>
  <c r="Y4354" i="1"/>
  <c r="N4354" i="1"/>
  <c r="P4354" i="1"/>
  <c r="M4354" i="1"/>
  <c r="AC4353" i="1"/>
  <c r="AB4353" i="1"/>
  <c r="AA4353" i="1"/>
  <c r="Y4353" i="1"/>
  <c r="N4353" i="1"/>
  <c r="M4353" i="1"/>
  <c r="AC4352" i="1"/>
  <c r="AB4352" i="1"/>
  <c r="AA4352" i="1"/>
  <c r="Y4352" i="1"/>
  <c r="N4352" i="1"/>
  <c r="P4352" i="1"/>
  <c r="M4352" i="1"/>
  <c r="AC4351" i="1"/>
  <c r="AB4351" i="1"/>
  <c r="AA4351" i="1"/>
  <c r="Y4351" i="1"/>
  <c r="N4351" i="1"/>
  <c r="M4351" i="1"/>
  <c r="H4351" i="1"/>
  <c r="AC4350" i="1"/>
  <c r="AB4350" i="1"/>
  <c r="AA4350" i="1"/>
  <c r="Y4350" i="1"/>
  <c r="N4350" i="1"/>
  <c r="P4350" i="1"/>
  <c r="M4350" i="1"/>
  <c r="O4350" i="1"/>
  <c r="AC4349" i="1"/>
  <c r="AB4349" i="1"/>
  <c r="AA4349" i="1"/>
  <c r="Y4349" i="1"/>
  <c r="N4349" i="1"/>
  <c r="M4349" i="1"/>
  <c r="H4349" i="1"/>
  <c r="AC4348" i="1"/>
  <c r="AB4348" i="1"/>
  <c r="AA4348" i="1"/>
  <c r="Y4348" i="1"/>
  <c r="N4348" i="1"/>
  <c r="O4348" i="1" s="1"/>
  <c r="M4348" i="1"/>
  <c r="H4348" i="1"/>
  <c r="AC4347" i="1"/>
  <c r="AB4347" i="1"/>
  <c r="AA4347" i="1"/>
  <c r="Y4347" i="1"/>
  <c r="N4347" i="1"/>
  <c r="M4347" i="1"/>
  <c r="F4347" i="1"/>
  <c r="H4347" i="1" s="1"/>
  <c r="AC4346" i="1"/>
  <c r="AB4346" i="1"/>
  <c r="AA4346" i="1"/>
  <c r="Y4346" i="1"/>
  <c r="N4346" i="1"/>
  <c r="P4346" i="1" s="1"/>
  <c r="M4346" i="1"/>
  <c r="F4346" i="1"/>
  <c r="AC4345" i="1"/>
  <c r="AB4345" i="1"/>
  <c r="AA4345" i="1"/>
  <c r="Y4345" i="1"/>
  <c r="N4345" i="1"/>
  <c r="O4345" i="1" s="1"/>
  <c r="M4345" i="1"/>
  <c r="AC4344" i="1"/>
  <c r="AB4344" i="1"/>
  <c r="AA4344" i="1"/>
  <c r="Y4344" i="1"/>
  <c r="N4344" i="1"/>
  <c r="M4344" i="1"/>
  <c r="D4344" i="1"/>
  <c r="AC4343" i="1"/>
  <c r="AB4343" i="1"/>
  <c r="AA4343" i="1"/>
  <c r="Y4343" i="1"/>
  <c r="N4343" i="1"/>
  <c r="O4343" i="1" s="1"/>
  <c r="M4343" i="1"/>
  <c r="H4343" i="1"/>
  <c r="AC4342" i="1"/>
  <c r="AB4342" i="1"/>
  <c r="AA4342" i="1"/>
  <c r="Y4342" i="1"/>
  <c r="N4342" i="1"/>
  <c r="O4342" i="1" s="1"/>
  <c r="P4342" i="1"/>
  <c r="M4342" i="1"/>
  <c r="AC4341" i="1"/>
  <c r="AB4341" i="1"/>
  <c r="AA4341" i="1"/>
  <c r="Y4341" i="1"/>
  <c r="N4341" i="1"/>
  <c r="M4341" i="1"/>
  <c r="AC4340" i="1"/>
  <c r="AB4340" i="1"/>
  <c r="AA4340" i="1"/>
  <c r="Y4340" i="1"/>
  <c r="N4340" i="1"/>
  <c r="P4340" i="1" s="1"/>
  <c r="M4340" i="1"/>
  <c r="O4340" i="1" s="1"/>
  <c r="AC4339" i="1"/>
  <c r="AB4339" i="1"/>
  <c r="AA4339" i="1"/>
  <c r="Y4339" i="1"/>
  <c r="N4339" i="1"/>
  <c r="M4339" i="1"/>
  <c r="AC4338" i="1"/>
  <c r="AB4338" i="1"/>
  <c r="AA4338" i="1"/>
  <c r="Y4338" i="1"/>
  <c r="N4338" i="1"/>
  <c r="O4338" i="1" s="1"/>
  <c r="Q4338" i="1" s="1"/>
  <c r="P4338" i="1"/>
  <c r="M4338" i="1"/>
  <c r="R4338" i="1"/>
  <c r="W4338" i="1" s="1"/>
  <c r="J4338" i="1"/>
  <c r="Z4338" i="1" s="1"/>
  <c r="W4335" i="1"/>
  <c r="I4335" i="1"/>
  <c r="I4336" i="1" s="1"/>
  <c r="I4337" i="1" s="1"/>
  <c r="I4338" i="1" s="1"/>
  <c r="I4339" i="1" s="1"/>
  <c r="I4340" i="1" s="1"/>
  <c r="I4341" i="1" s="1"/>
  <c r="I4342" i="1" s="1"/>
  <c r="I4343" i="1" s="1"/>
  <c r="I4344" i="1" s="1"/>
  <c r="I4345" i="1" s="1"/>
  <c r="I4346" i="1" s="1"/>
  <c r="I4347" i="1" s="1"/>
  <c r="I4348" i="1" s="1"/>
  <c r="I4349" i="1" s="1"/>
  <c r="I4350" i="1" s="1"/>
  <c r="I4351" i="1" s="1"/>
  <c r="I4352" i="1" s="1"/>
  <c r="I4353" i="1" s="1"/>
  <c r="I4354" i="1" s="1"/>
  <c r="I4355" i="1" s="1"/>
  <c r="I4356" i="1" s="1"/>
  <c r="I4357" i="1" s="1"/>
  <c r="I4358" i="1" s="1"/>
  <c r="I4359" i="1" s="1"/>
  <c r="I4360" i="1" s="1"/>
  <c r="I4361" i="1" s="1"/>
  <c r="I4362" i="1" s="1"/>
  <c r="I4363" i="1" s="1"/>
  <c r="I4364" i="1" s="1"/>
  <c r="I4365" i="1" s="1"/>
  <c r="I4366" i="1" s="1"/>
  <c r="I4367" i="1" s="1"/>
  <c r="I4368" i="1" s="1"/>
  <c r="I4369" i="1" s="1"/>
  <c r="I4370" i="1" s="1"/>
  <c r="I4371" i="1" s="1"/>
  <c r="J4334" i="1"/>
  <c r="R4331" i="1"/>
  <c r="M4331" i="1"/>
  <c r="F4308" i="1" s="1"/>
  <c r="H4308" i="1"/>
  <c r="L4331" i="1"/>
  <c r="F4307" i="1"/>
  <c r="K4331" i="1"/>
  <c r="F4306" i="1" s="1"/>
  <c r="H4306" i="1"/>
  <c r="B4331" i="1"/>
  <c r="AC4329" i="1"/>
  <c r="AB4329" i="1"/>
  <c r="AA4329" i="1"/>
  <c r="Z4329" i="1"/>
  <c r="AC4328" i="1"/>
  <c r="AB4328" i="1"/>
  <c r="AA4328" i="1"/>
  <c r="Y4328" i="1"/>
  <c r="N4328" i="1"/>
  <c r="M4328" i="1"/>
  <c r="O4328" i="1" s="1"/>
  <c r="AC4327" i="1"/>
  <c r="AB4327" i="1"/>
  <c r="AA4327" i="1"/>
  <c r="Y4327" i="1"/>
  <c r="N4327" i="1"/>
  <c r="O4327" i="1" s="1"/>
  <c r="M4327" i="1"/>
  <c r="AC4326" i="1"/>
  <c r="AB4326" i="1"/>
  <c r="AA4326" i="1"/>
  <c r="Y4326" i="1"/>
  <c r="N4326" i="1"/>
  <c r="M4326" i="1"/>
  <c r="O4326" i="1" s="1"/>
  <c r="AC4325" i="1"/>
  <c r="AB4325" i="1"/>
  <c r="AA4325" i="1"/>
  <c r="Y4325" i="1"/>
  <c r="N4325" i="1"/>
  <c r="M4325" i="1"/>
  <c r="O4325" i="1" s="1"/>
  <c r="AC4324" i="1"/>
  <c r="AB4324" i="1"/>
  <c r="AA4324" i="1"/>
  <c r="Y4324" i="1"/>
  <c r="N4324" i="1"/>
  <c r="O4324" i="1" s="1"/>
  <c r="M4324" i="1"/>
  <c r="AC4323" i="1"/>
  <c r="AB4323" i="1"/>
  <c r="Y4323" i="1"/>
  <c r="N4323" i="1"/>
  <c r="M4323" i="1"/>
  <c r="AC4322" i="1"/>
  <c r="AB4322" i="1"/>
  <c r="Y4322" i="1"/>
  <c r="N4322" i="1"/>
  <c r="M4322" i="1"/>
  <c r="AC4321" i="1"/>
  <c r="AB4321" i="1"/>
  <c r="AA4321" i="1"/>
  <c r="Y4321" i="1"/>
  <c r="N4321" i="1"/>
  <c r="M4321" i="1"/>
  <c r="AC4320" i="1"/>
  <c r="AB4320" i="1"/>
  <c r="AA4320" i="1"/>
  <c r="Y4320" i="1"/>
  <c r="N4320" i="1"/>
  <c r="O4320" i="1"/>
  <c r="M4320" i="1"/>
  <c r="AC4319" i="1"/>
  <c r="AB4319" i="1"/>
  <c r="AA4319" i="1"/>
  <c r="Y4319" i="1"/>
  <c r="N4319" i="1"/>
  <c r="M4319" i="1"/>
  <c r="AC4318" i="1"/>
  <c r="AB4318" i="1"/>
  <c r="AA4318" i="1"/>
  <c r="Y4318" i="1"/>
  <c r="N4318" i="1"/>
  <c r="M4318" i="1"/>
  <c r="F4318" i="1"/>
  <c r="AC4317" i="1"/>
  <c r="AB4317" i="1"/>
  <c r="AA4317" i="1"/>
  <c r="Y4317" i="1"/>
  <c r="N4317" i="1"/>
  <c r="P4317" i="1"/>
  <c r="M4317" i="1"/>
  <c r="AC4316" i="1"/>
  <c r="AB4316" i="1"/>
  <c r="AA4316" i="1"/>
  <c r="Y4316" i="1"/>
  <c r="N4316" i="1"/>
  <c r="M4316" i="1"/>
  <c r="AC4315" i="1"/>
  <c r="AB4315" i="1"/>
  <c r="AA4315" i="1"/>
  <c r="Y4315" i="1"/>
  <c r="N4315" i="1"/>
  <c r="O4315" i="1" s="1"/>
  <c r="M4315" i="1"/>
  <c r="AC4314" i="1"/>
  <c r="AB4314" i="1"/>
  <c r="AA4314" i="1"/>
  <c r="Y4314" i="1"/>
  <c r="N4314" i="1"/>
  <c r="M4314" i="1"/>
  <c r="AC4313" i="1"/>
  <c r="AB4313" i="1"/>
  <c r="AA4313" i="1"/>
  <c r="Y4313" i="1"/>
  <c r="N4313" i="1"/>
  <c r="O4313" i="1" s="1"/>
  <c r="M4313" i="1"/>
  <c r="AC4312" i="1"/>
  <c r="AB4312" i="1"/>
  <c r="AA4312" i="1"/>
  <c r="Y4312" i="1"/>
  <c r="N4312" i="1"/>
  <c r="M4312" i="1"/>
  <c r="H4312" i="1"/>
  <c r="AC4311" i="1"/>
  <c r="AB4311" i="1"/>
  <c r="AA4311" i="1"/>
  <c r="Y4311" i="1"/>
  <c r="N4311" i="1"/>
  <c r="O4311" i="1" s="1"/>
  <c r="M4311" i="1"/>
  <c r="AC4310" i="1"/>
  <c r="AB4310" i="1"/>
  <c r="AA4310" i="1"/>
  <c r="Y4310" i="1"/>
  <c r="N4310" i="1"/>
  <c r="M4310" i="1"/>
  <c r="H4310" i="1"/>
  <c r="AC4309" i="1"/>
  <c r="AB4309" i="1"/>
  <c r="AA4309" i="1"/>
  <c r="Y4309" i="1"/>
  <c r="N4309" i="1"/>
  <c r="M4309" i="1"/>
  <c r="H4309" i="1"/>
  <c r="AC4308" i="1"/>
  <c r="AB4308" i="1"/>
  <c r="AA4308" i="1"/>
  <c r="Y4308" i="1"/>
  <c r="N4308" i="1"/>
  <c r="M4308" i="1"/>
  <c r="O4308" i="1" s="1"/>
  <c r="AC4307" i="1"/>
  <c r="AB4307" i="1"/>
  <c r="AA4307" i="1"/>
  <c r="Y4307" i="1"/>
  <c r="N4307" i="1"/>
  <c r="M4307" i="1"/>
  <c r="AC4306" i="1"/>
  <c r="AB4306" i="1"/>
  <c r="AA4306" i="1"/>
  <c r="Y4306" i="1"/>
  <c r="N4306" i="1"/>
  <c r="M4306" i="1"/>
  <c r="AC4305" i="1"/>
  <c r="AB4305" i="1"/>
  <c r="AA4305" i="1"/>
  <c r="Y4305" i="1"/>
  <c r="N4305" i="1"/>
  <c r="M4305" i="1"/>
  <c r="D4305" i="1"/>
  <c r="AC4304" i="1"/>
  <c r="AB4304" i="1"/>
  <c r="AA4304" i="1"/>
  <c r="Y4304" i="1"/>
  <c r="N4304" i="1"/>
  <c r="M4304" i="1"/>
  <c r="H4304" i="1"/>
  <c r="F4319" i="1"/>
  <c r="AC4303" i="1"/>
  <c r="AB4303" i="1"/>
  <c r="AA4303" i="1"/>
  <c r="Y4303" i="1"/>
  <c r="N4303" i="1"/>
  <c r="O4303" i="1"/>
  <c r="M4303" i="1"/>
  <c r="AC4302" i="1"/>
  <c r="AB4302" i="1"/>
  <c r="AA4302" i="1"/>
  <c r="Y4302" i="1"/>
  <c r="N4302" i="1"/>
  <c r="M4302" i="1"/>
  <c r="AC4301" i="1"/>
  <c r="AB4301" i="1"/>
  <c r="AA4301" i="1"/>
  <c r="Y4301" i="1"/>
  <c r="N4301" i="1"/>
  <c r="M4301" i="1"/>
  <c r="AC4300" i="1"/>
  <c r="AB4300" i="1"/>
  <c r="AA4300" i="1"/>
  <c r="Y4300" i="1"/>
  <c r="N4300" i="1"/>
  <c r="M4300" i="1"/>
  <c r="AC4299" i="1"/>
  <c r="AB4299" i="1"/>
  <c r="AA4299" i="1"/>
  <c r="Y4299" i="1"/>
  <c r="N4299" i="1"/>
  <c r="O4299" i="1" s="1"/>
  <c r="M4299" i="1"/>
  <c r="J4299" i="1"/>
  <c r="Z4299" i="1" s="1"/>
  <c r="W4296" i="1"/>
  <c r="I4296" i="1"/>
  <c r="I4297" i="1"/>
  <c r="I4298" i="1" s="1"/>
  <c r="I4299" i="1" s="1"/>
  <c r="I4300" i="1" s="1"/>
  <c r="I4301" i="1" s="1"/>
  <c r="I4302" i="1" s="1"/>
  <c r="I4303" i="1" s="1"/>
  <c r="I4304" i="1" s="1"/>
  <c r="I4305" i="1" s="1"/>
  <c r="I4306" i="1" s="1"/>
  <c r="I4307" i="1" s="1"/>
  <c r="I4308" i="1" s="1"/>
  <c r="I4309" i="1" s="1"/>
  <c r="I4310" i="1" s="1"/>
  <c r="I4311" i="1" s="1"/>
  <c r="I4312" i="1" s="1"/>
  <c r="I4313" i="1" s="1"/>
  <c r="I4314" i="1" s="1"/>
  <c r="I4315" i="1" s="1"/>
  <c r="I4316" i="1" s="1"/>
  <c r="I4317" i="1" s="1"/>
  <c r="I4318" i="1" s="1"/>
  <c r="I4319" i="1" s="1"/>
  <c r="I4320" i="1" s="1"/>
  <c r="I4321" i="1" s="1"/>
  <c r="I4322" i="1" s="1"/>
  <c r="I4323" i="1" s="1"/>
  <c r="I4324" i="1" s="1"/>
  <c r="I4325" i="1" s="1"/>
  <c r="I4326" i="1" s="1"/>
  <c r="I4327" i="1" s="1"/>
  <c r="I4328" i="1" s="1"/>
  <c r="I4329" i="1" s="1"/>
  <c r="I4330" i="1" s="1"/>
  <c r="I4331" i="1" s="1"/>
  <c r="I4332" i="1" s="1"/>
  <c r="J4295" i="1"/>
  <c r="R4292" i="1"/>
  <c r="M4292" i="1"/>
  <c r="F4269" i="1" s="1"/>
  <c r="L4292" i="1"/>
  <c r="F4268" i="1" s="1"/>
  <c r="K4292" i="1"/>
  <c r="J4292" i="1"/>
  <c r="B4292" i="1"/>
  <c r="AC4290" i="1"/>
  <c r="AB4290" i="1"/>
  <c r="AA4290" i="1"/>
  <c r="Z4290" i="1"/>
  <c r="AC4289" i="1"/>
  <c r="AB4289" i="1"/>
  <c r="AA4289" i="1"/>
  <c r="Y4289" i="1"/>
  <c r="N4289" i="1"/>
  <c r="M4289" i="1"/>
  <c r="AC4288" i="1"/>
  <c r="AB4288" i="1"/>
  <c r="AA4288" i="1"/>
  <c r="Y4288" i="1"/>
  <c r="N4288" i="1"/>
  <c r="M4288" i="1"/>
  <c r="AC4287" i="1"/>
  <c r="AB4287" i="1"/>
  <c r="AA4287" i="1"/>
  <c r="Y4287" i="1"/>
  <c r="N4287" i="1"/>
  <c r="M4287" i="1"/>
  <c r="O4287" i="1" s="1"/>
  <c r="AC4286" i="1"/>
  <c r="AB4286" i="1"/>
  <c r="AA4286" i="1"/>
  <c r="Y4286" i="1"/>
  <c r="N4286" i="1"/>
  <c r="M4286" i="1"/>
  <c r="AC4285" i="1"/>
  <c r="AB4285" i="1"/>
  <c r="AA4285" i="1"/>
  <c r="Y4285" i="1"/>
  <c r="N4285" i="1"/>
  <c r="M4285" i="1"/>
  <c r="O4285" i="1" s="1"/>
  <c r="AC4284" i="1"/>
  <c r="AB4284" i="1"/>
  <c r="AA4284" i="1"/>
  <c r="Y4284" i="1"/>
  <c r="N4284" i="1"/>
  <c r="M4284" i="1"/>
  <c r="O4284" i="1" s="1"/>
  <c r="AC4283" i="1"/>
  <c r="AB4283" i="1"/>
  <c r="AA4283" i="1"/>
  <c r="Y4283" i="1"/>
  <c r="N4283" i="1"/>
  <c r="M4283" i="1"/>
  <c r="AC4282" i="1"/>
  <c r="AB4282" i="1"/>
  <c r="AA4282" i="1"/>
  <c r="Y4282" i="1"/>
  <c r="N4282" i="1"/>
  <c r="M4282" i="1"/>
  <c r="O4282" i="1" s="1"/>
  <c r="AC4281" i="1"/>
  <c r="AB4281" i="1"/>
  <c r="AA4281" i="1"/>
  <c r="Y4281" i="1"/>
  <c r="N4281" i="1"/>
  <c r="M4281" i="1"/>
  <c r="AC4280" i="1"/>
  <c r="AB4280" i="1"/>
  <c r="AA4280" i="1"/>
  <c r="Y4280" i="1"/>
  <c r="N4280" i="1"/>
  <c r="M4280" i="1"/>
  <c r="AC4279" i="1"/>
  <c r="AB4279" i="1"/>
  <c r="AA4279" i="1"/>
  <c r="Y4279" i="1"/>
  <c r="N4279" i="1"/>
  <c r="O4279" i="1" s="1"/>
  <c r="M4279" i="1"/>
  <c r="F4279" i="1"/>
  <c r="AC4278" i="1"/>
  <c r="AB4278" i="1"/>
  <c r="AA4278" i="1"/>
  <c r="Y4278" i="1"/>
  <c r="N4278" i="1"/>
  <c r="M4278" i="1"/>
  <c r="AC4277" i="1"/>
  <c r="AB4277" i="1"/>
  <c r="AA4277" i="1"/>
  <c r="Y4277" i="1"/>
  <c r="N4277" i="1"/>
  <c r="M4277" i="1"/>
  <c r="O4277" i="1"/>
  <c r="AC4276" i="1"/>
  <c r="AB4276" i="1"/>
  <c r="AA4276" i="1"/>
  <c r="Y4276" i="1"/>
  <c r="N4276" i="1"/>
  <c r="M4276" i="1"/>
  <c r="O4276" i="1" s="1"/>
  <c r="AC4275" i="1"/>
  <c r="AB4275" i="1"/>
  <c r="AA4275" i="1"/>
  <c r="Y4275" i="1"/>
  <c r="N4275" i="1"/>
  <c r="M4275" i="1"/>
  <c r="O4275" i="1"/>
  <c r="AC4274" i="1"/>
  <c r="AB4274" i="1"/>
  <c r="AA4274" i="1"/>
  <c r="Y4274" i="1"/>
  <c r="N4274" i="1"/>
  <c r="M4274" i="1"/>
  <c r="AC4273" i="1"/>
  <c r="AB4273" i="1"/>
  <c r="AA4273" i="1"/>
  <c r="Y4273" i="1"/>
  <c r="N4273" i="1"/>
  <c r="O4273" i="1" s="1"/>
  <c r="M4273" i="1"/>
  <c r="H4273" i="1"/>
  <c r="AC4272" i="1"/>
  <c r="AB4272" i="1"/>
  <c r="AA4272" i="1"/>
  <c r="Y4272" i="1"/>
  <c r="N4272" i="1"/>
  <c r="M4272" i="1"/>
  <c r="AC4271" i="1"/>
  <c r="AB4271" i="1"/>
  <c r="AA4271" i="1"/>
  <c r="Y4271" i="1"/>
  <c r="N4271" i="1"/>
  <c r="M4271" i="1"/>
  <c r="H4271" i="1"/>
  <c r="AC4270" i="1"/>
  <c r="AB4270" i="1"/>
  <c r="AA4270" i="1"/>
  <c r="Y4270" i="1"/>
  <c r="N4270" i="1"/>
  <c r="M4270" i="1"/>
  <c r="H4270" i="1"/>
  <c r="AC4269" i="1"/>
  <c r="AB4269" i="1"/>
  <c r="AA4269" i="1"/>
  <c r="Y4269" i="1"/>
  <c r="N4269" i="1"/>
  <c r="P4269" i="1"/>
  <c r="M4269" i="1"/>
  <c r="O4269" i="1"/>
  <c r="AC4268" i="1"/>
  <c r="AB4268" i="1"/>
  <c r="AA4268" i="1"/>
  <c r="Y4268" i="1"/>
  <c r="N4268" i="1"/>
  <c r="M4268" i="1"/>
  <c r="H4268" i="1"/>
  <c r="AC4267" i="1"/>
  <c r="AB4267" i="1"/>
  <c r="AA4267" i="1"/>
  <c r="Y4267" i="1"/>
  <c r="N4267" i="1"/>
  <c r="M4267" i="1"/>
  <c r="AC4266" i="1"/>
  <c r="AB4266" i="1"/>
  <c r="AA4266" i="1"/>
  <c r="Y4266" i="1"/>
  <c r="N4266" i="1"/>
  <c r="O4266" i="1" s="1"/>
  <c r="P4266" i="1"/>
  <c r="M4266" i="1"/>
  <c r="D4266" i="1"/>
  <c r="AC4265" i="1"/>
  <c r="AB4265" i="1"/>
  <c r="AA4265" i="1"/>
  <c r="Y4265" i="1"/>
  <c r="N4265" i="1"/>
  <c r="O4265" i="1"/>
  <c r="M4265" i="1"/>
  <c r="H4265" i="1"/>
  <c r="AC4264" i="1"/>
  <c r="AB4264" i="1"/>
  <c r="AA4264" i="1"/>
  <c r="Y4264" i="1"/>
  <c r="N4264" i="1"/>
  <c r="M4264" i="1"/>
  <c r="AC4263" i="1"/>
  <c r="AB4263" i="1"/>
  <c r="AA4263" i="1"/>
  <c r="Y4263" i="1"/>
  <c r="N4263" i="1"/>
  <c r="P4263" i="1" s="1"/>
  <c r="M4263" i="1"/>
  <c r="O4263" i="1"/>
  <c r="Q4263" i="1" s="1"/>
  <c r="R4263" i="1" s="1"/>
  <c r="W4263" i="1" s="1"/>
  <c r="AC4262" i="1"/>
  <c r="AB4262" i="1"/>
  <c r="AA4262" i="1"/>
  <c r="Y4262" i="1"/>
  <c r="N4262" i="1"/>
  <c r="M4262" i="1"/>
  <c r="AC4261" i="1"/>
  <c r="AB4261" i="1"/>
  <c r="AA4261" i="1"/>
  <c r="Y4261" i="1"/>
  <c r="N4261" i="1"/>
  <c r="P4261" i="1" s="1"/>
  <c r="M4261" i="1"/>
  <c r="O4261" i="1"/>
  <c r="AC4260" i="1"/>
  <c r="AB4260" i="1"/>
  <c r="AA4260" i="1"/>
  <c r="Y4260" i="1"/>
  <c r="N4260" i="1"/>
  <c r="M4260" i="1"/>
  <c r="J4260" i="1"/>
  <c r="Z4260" i="1" s="1"/>
  <c r="W4257" i="1"/>
  <c r="I4257" i="1"/>
  <c r="I4258" i="1"/>
  <c r="I4259" i="1" s="1"/>
  <c r="I4260" i="1" s="1"/>
  <c r="I4261" i="1" s="1"/>
  <c r="I4262" i="1" s="1"/>
  <c r="I4263" i="1" s="1"/>
  <c r="I4264" i="1" s="1"/>
  <c r="I4265" i="1" s="1"/>
  <c r="I4266" i="1" s="1"/>
  <c r="I4267" i="1" s="1"/>
  <c r="I4268" i="1" s="1"/>
  <c r="I4269" i="1" s="1"/>
  <c r="I4270" i="1" s="1"/>
  <c r="I4271" i="1" s="1"/>
  <c r="I4272" i="1" s="1"/>
  <c r="I4273" i="1" s="1"/>
  <c r="I4274" i="1" s="1"/>
  <c r="I4275" i="1" s="1"/>
  <c r="I4276" i="1" s="1"/>
  <c r="I4277" i="1" s="1"/>
  <c r="I4278" i="1" s="1"/>
  <c r="I4279" i="1" s="1"/>
  <c r="I4280" i="1" s="1"/>
  <c r="I4281" i="1" s="1"/>
  <c r="I4282" i="1" s="1"/>
  <c r="I4283" i="1" s="1"/>
  <c r="I4284" i="1" s="1"/>
  <c r="I4285" i="1" s="1"/>
  <c r="I4286" i="1" s="1"/>
  <c r="I4287" i="1" s="1"/>
  <c r="I4288" i="1" s="1"/>
  <c r="I4289" i="1" s="1"/>
  <c r="I4290" i="1" s="1"/>
  <c r="I4291" i="1" s="1"/>
  <c r="I4292" i="1" s="1"/>
  <c r="I4293" i="1" s="1"/>
  <c r="J4256" i="1"/>
  <c r="R4253" i="1"/>
  <c r="M4253" i="1"/>
  <c r="L4253" i="1"/>
  <c r="K4253" i="1"/>
  <c r="F4228" i="1" s="1"/>
  <c r="B4253" i="1"/>
  <c r="AC4251" i="1"/>
  <c r="AB4251" i="1"/>
  <c r="AA4251" i="1"/>
  <c r="Z4251" i="1"/>
  <c r="AC4250" i="1"/>
  <c r="AB4250" i="1"/>
  <c r="AA4250" i="1"/>
  <c r="Y4250" i="1"/>
  <c r="N4250" i="1"/>
  <c r="M4250" i="1"/>
  <c r="O4250" i="1" s="1"/>
  <c r="AC4249" i="1"/>
  <c r="AB4249" i="1"/>
  <c r="AA4249" i="1"/>
  <c r="Y4249" i="1"/>
  <c r="N4249" i="1"/>
  <c r="M4249" i="1"/>
  <c r="AC4248" i="1"/>
  <c r="AB4248" i="1"/>
  <c r="AA4248" i="1"/>
  <c r="Y4248" i="1"/>
  <c r="N4248" i="1"/>
  <c r="M4248" i="1"/>
  <c r="O4248" i="1" s="1"/>
  <c r="AC4247" i="1"/>
  <c r="AB4247" i="1"/>
  <c r="AA4247" i="1"/>
  <c r="Y4247" i="1"/>
  <c r="N4247" i="1"/>
  <c r="O4247" i="1" s="1"/>
  <c r="M4247" i="1"/>
  <c r="AC4246" i="1"/>
  <c r="AB4246" i="1"/>
  <c r="AA4246" i="1"/>
  <c r="Y4246" i="1"/>
  <c r="N4246" i="1"/>
  <c r="M4246" i="1"/>
  <c r="P4246" i="1" s="1"/>
  <c r="AC4245" i="1"/>
  <c r="AB4245" i="1"/>
  <c r="AA4245" i="1"/>
  <c r="Y4245" i="1"/>
  <c r="N4245" i="1"/>
  <c r="M4245" i="1"/>
  <c r="AC4244" i="1"/>
  <c r="AB4244" i="1"/>
  <c r="AA4244" i="1"/>
  <c r="Y4244" i="1"/>
  <c r="N4244" i="1"/>
  <c r="M4244" i="1"/>
  <c r="AC4243" i="1"/>
  <c r="AB4243" i="1"/>
  <c r="AA4243" i="1"/>
  <c r="Y4243" i="1"/>
  <c r="N4243" i="1"/>
  <c r="M4243" i="1"/>
  <c r="O4243" i="1"/>
  <c r="AC4242" i="1"/>
  <c r="AB4242" i="1"/>
  <c r="AA4242" i="1"/>
  <c r="Y4242" i="1"/>
  <c r="N4242" i="1"/>
  <c r="M4242" i="1"/>
  <c r="AC4241" i="1"/>
  <c r="AB4241" i="1"/>
  <c r="AA4241" i="1"/>
  <c r="Y4241" i="1"/>
  <c r="N4241" i="1"/>
  <c r="M4241" i="1"/>
  <c r="AC4240" i="1"/>
  <c r="AB4240" i="1"/>
  <c r="AA4240" i="1"/>
  <c r="Y4240" i="1"/>
  <c r="N4240" i="1"/>
  <c r="M4240" i="1"/>
  <c r="F4240" i="1"/>
  <c r="AC4239" i="1"/>
  <c r="AB4239" i="1"/>
  <c r="AA4239" i="1"/>
  <c r="Y4239" i="1"/>
  <c r="N4239" i="1"/>
  <c r="P4239" i="1" s="1"/>
  <c r="M4239" i="1"/>
  <c r="AC4238" i="1"/>
  <c r="AB4238" i="1"/>
  <c r="AA4238" i="1"/>
  <c r="Y4238" i="1"/>
  <c r="N4238" i="1"/>
  <c r="M4238" i="1"/>
  <c r="AC4237" i="1"/>
  <c r="AB4237" i="1"/>
  <c r="AA4237" i="1"/>
  <c r="Y4237" i="1"/>
  <c r="N4237" i="1"/>
  <c r="M4237" i="1"/>
  <c r="AC4236" i="1"/>
  <c r="AB4236" i="1"/>
  <c r="AA4236" i="1"/>
  <c r="Y4236" i="1"/>
  <c r="N4236" i="1"/>
  <c r="M4236" i="1"/>
  <c r="AC4235" i="1"/>
  <c r="AB4235" i="1"/>
  <c r="AA4235" i="1"/>
  <c r="Y4235" i="1"/>
  <c r="N4235" i="1"/>
  <c r="P4235" i="1" s="1"/>
  <c r="M4235" i="1"/>
  <c r="AC4234" i="1"/>
  <c r="AB4234" i="1"/>
  <c r="AA4234" i="1"/>
  <c r="Y4234" i="1"/>
  <c r="N4234" i="1"/>
  <c r="O4234" i="1"/>
  <c r="M4234" i="1"/>
  <c r="H4234" i="1"/>
  <c r="AC4233" i="1"/>
  <c r="AB4233" i="1"/>
  <c r="AA4233" i="1"/>
  <c r="Y4233" i="1"/>
  <c r="N4233" i="1"/>
  <c r="M4233" i="1"/>
  <c r="AC4232" i="1"/>
  <c r="AB4232" i="1"/>
  <c r="AA4232" i="1"/>
  <c r="Y4232" i="1"/>
  <c r="N4232" i="1"/>
  <c r="P4232" i="1"/>
  <c r="M4232" i="1"/>
  <c r="O4232" i="1"/>
  <c r="H4232" i="1"/>
  <c r="AC4231" i="1"/>
  <c r="AB4231" i="1"/>
  <c r="AA4231" i="1"/>
  <c r="Y4231" i="1"/>
  <c r="N4231" i="1"/>
  <c r="M4231" i="1"/>
  <c r="H4231" i="1"/>
  <c r="AC4230" i="1"/>
  <c r="AB4230" i="1"/>
  <c r="AA4230" i="1"/>
  <c r="Y4230" i="1"/>
  <c r="N4230" i="1"/>
  <c r="M4230" i="1"/>
  <c r="F4230" i="1"/>
  <c r="AC4229" i="1"/>
  <c r="AB4229" i="1"/>
  <c r="AA4229" i="1"/>
  <c r="Y4229" i="1"/>
  <c r="N4229" i="1"/>
  <c r="P4229" i="1"/>
  <c r="M4229" i="1"/>
  <c r="O4229" i="1"/>
  <c r="F4229" i="1"/>
  <c r="H4229" i="1"/>
  <c r="AC4228" i="1"/>
  <c r="AB4228" i="1"/>
  <c r="AA4228" i="1"/>
  <c r="Y4228" i="1"/>
  <c r="N4228" i="1"/>
  <c r="M4228" i="1"/>
  <c r="AC4227" i="1"/>
  <c r="AB4227" i="1"/>
  <c r="AA4227" i="1"/>
  <c r="Y4227" i="1"/>
  <c r="N4227" i="1"/>
  <c r="M4227" i="1"/>
  <c r="D4227" i="1"/>
  <c r="AC4226" i="1"/>
  <c r="AB4226" i="1"/>
  <c r="AA4226" i="1"/>
  <c r="Y4226" i="1"/>
  <c r="N4226" i="1"/>
  <c r="O4226" i="1"/>
  <c r="M4226" i="1"/>
  <c r="H4226" i="1"/>
  <c r="AC4225" i="1"/>
  <c r="AB4225" i="1"/>
  <c r="AA4225" i="1"/>
  <c r="Y4225" i="1"/>
  <c r="N4225" i="1"/>
  <c r="P4225" i="1"/>
  <c r="M4225" i="1"/>
  <c r="O4225" i="1"/>
  <c r="AC4224" i="1"/>
  <c r="AB4224" i="1"/>
  <c r="AA4224" i="1"/>
  <c r="Y4224" i="1"/>
  <c r="N4224" i="1"/>
  <c r="M4224" i="1"/>
  <c r="AC4223" i="1"/>
  <c r="AB4223" i="1"/>
  <c r="AA4223" i="1"/>
  <c r="Y4223" i="1"/>
  <c r="N4223" i="1"/>
  <c r="P4223" i="1" s="1"/>
  <c r="M4223" i="1"/>
  <c r="AC4222" i="1"/>
  <c r="AB4222" i="1"/>
  <c r="AA4222" i="1"/>
  <c r="Y4222" i="1"/>
  <c r="N4222" i="1"/>
  <c r="M4222" i="1"/>
  <c r="AC4221" i="1"/>
  <c r="AB4221" i="1"/>
  <c r="AA4221" i="1"/>
  <c r="Y4221" i="1"/>
  <c r="N4221" i="1"/>
  <c r="M4221" i="1"/>
  <c r="J4221" i="1"/>
  <c r="Z4221" i="1" s="1"/>
  <c r="W4218" i="1"/>
  <c r="I4218" i="1"/>
  <c r="I4219" i="1" s="1"/>
  <c r="I4220" i="1" s="1"/>
  <c r="I4221" i="1" s="1"/>
  <c r="I4222" i="1" s="1"/>
  <c r="I4223" i="1" s="1"/>
  <c r="I4224" i="1" s="1"/>
  <c r="I4225" i="1" s="1"/>
  <c r="I4226" i="1" s="1"/>
  <c r="I4227" i="1" s="1"/>
  <c r="I4228" i="1" s="1"/>
  <c r="I4229" i="1" s="1"/>
  <c r="I4230" i="1" s="1"/>
  <c r="I4231" i="1" s="1"/>
  <c r="I4232" i="1" s="1"/>
  <c r="I4233" i="1" s="1"/>
  <c r="I4234" i="1" s="1"/>
  <c r="I4235" i="1" s="1"/>
  <c r="I4236" i="1" s="1"/>
  <c r="I4237" i="1" s="1"/>
  <c r="I4238" i="1" s="1"/>
  <c r="I4239" i="1" s="1"/>
  <c r="I4240" i="1" s="1"/>
  <c r="I4241" i="1" s="1"/>
  <c r="I4242" i="1" s="1"/>
  <c r="I4243" i="1" s="1"/>
  <c r="I4244" i="1" s="1"/>
  <c r="I4245" i="1" s="1"/>
  <c r="I4246" i="1" s="1"/>
  <c r="I4247" i="1" s="1"/>
  <c r="I4248" i="1" s="1"/>
  <c r="I4249" i="1" s="1"/>
  <c r="I4250" i="1" s="1"/>
  <c r="I4251" i="1" s="1"/>
  <c r="I4252" i="1" s="1"/>
  <c r="I4253" i="1" s="1"/>
  <c r="I4254" i="1" s="1"/>
  <c r="J4217" i="1"/>
  <c r="R4214" i="1"/>
  <c r="M4214" i="1"/>
  <c r="F4191" i="1" s="1"/>
  <c r="L4214" i="1"/>
  <c r="F4190" i="1" s="1"/>
  <c r="H4190" i="1" s="1"/>
  <c r="K4214" i="1"/>
  <c r="B4214" i="1"/>
  <c r="AC4212" i="1"/>
  <c r="AB4212" i="1"/>
  <c r="AA4212" i="1"/>
  <c r="Z4212" i="1"/>
  <c r="AC4211" i="1"/>
  <c r="AB4211" i="1"/>
  <c r="AA4211" i="1"/>
  <c r="Y4211" i="1"/>
  <c r="N4211" i="1"/>
  <c r="O4211" i="1"/>
  <c r="M4211" i="1"/>
  <c r="AC4210" i="1"/>
  <c r="AB4210" i="1"/>
  <c r="Y4210" i="1"/>
  <c r="N4210" i="1"/>
  <c r="O4210" i="1"/>
  <c r="M4210" i="1"/>
  <c r="AC4209" i="1"/>
  <c r="AB4209" i="1"/>
  <c r="Y4209" i="1"/>
  <c r="N4209" i="1"/>
  <c r="O4209" i="1"/>
  <c r="M4209" i="1"/>
  <c r="AC4208" i="1"/>
  <c r="AB4208" i="1"/>
  <c r="AA4208" i="1"/>
  <c r="Y4208" i="1"/>
  <c r="N4208" i="1"/>
  <c r="M4208" i="1"/>
  <c r="AC4207" i="1"/>
  <c r="AB4207" i="1"/>
  <c r="AA4207" i="1"/>
  <c r="Y4207" i="1"/>
  <c r="N4207" i="1"/>
  <c r="M4207" i="1"/>
  <c r="AC4206" i="1"/>
  <c r="AB4206" i="1"/>
  <c r="AA4206" i="1"/>
  <c r="Y4206" i="1"/>
  <c r="N4206" i="1"/>
  <c r="O4206" i="1" s="1"/>
  <c r="M4206" i="1"/>
  <c r="AC4205" i="1"/>
  <c r="AB4205" i="1"/>
  <c r="AA4205" i="1"/>
  <c r="Y4205" i="1"/>
  <c r="N4205" i="1"/>
  <c r="M4205" i="1"/>
  <c r="O4205" i="1" s="1"/>
  <c r="AC4204" i="1"/>
  <c r="AB4204" i="1"/>
  <c r="AA4204" i="1"/>
  <c r="Y4204" i="1"/>
  <c r="N4204" i="1"/>
  <c r="O4204" i="1"/>
  <c r="M4204" i="1"/>
  <c r="AC4203" i="1"/>
  <c r="AB4203" i="1"/>
  <c r="AA4203" i="1"/>
  <c r="Y4203" i="1"/>
  <c r="N4203" i="1"/>
  <c r="M4203" i="1"/>
  <c r="P4203" i="1" s="1"/>
  <c r="AC4202" i="1"/>
  <c r="AB4202" i="1"/>
  <c r="AA4202" i="1"/>
  <c r="Y4202" i="1"/>
  <c r="N4202" i="1"/>
  <c r="M4202" i="1"/>
  <c r="AC4201" i="1"/>
  <c r="AB4201" i="1"/>
  <c r="AA4201" i="1"/>
  <c r="Y4201" i="1"/>
  <c r="N4201" i="1"/>
  <c r="M4201" i="1"/>
  <c r="O4201" i="1" s="1"/>
  <c r="F4201" i="1"/>
  <c r="AC4200" i="1"/>
  <c r="AB4200" i="1"/>
  <c r="AA4200" i="1"/>
  <c r="Y4200" i="1"/>
  <c r="N4200" i="1"/>
  <c r="M4200" i="1"/>
  <c r="AC4199" i="1"/>
  <c r="AB4199" i="1"/>
  <c r="AA4199" i="1"/>
  <c r="Y4199" i="1"/>
  <c r="N4199" i="1"/>
  <c r="M4199" i="1"/>
  <c r="AC4198" i="1"/>
  <c r="AB4198" i="1"/>
  <c r="AA4198" i="1"/>
  <c r="Y4198" i="1"/>
  <c r="N4198" i="1"/>
  <c r="M4198" i="1"/>
  <c r="AC4197" i="1"/>
  <c r="AB4197" i="1"/>
  <c r="AA4197" i="1"/>
  <c r="Y4197" i="1"/>
  <c r="N4197" i="1"/>
  <c r="M4197" i="1"/>
  <c r="O4197" i="1"/>
  <c r="AC4196" i="1"/>
  <c r="AB4196" i="1"/>
  <c r="AA4196" i="1"/>
  <c r="Y4196" i="1"/>
  <c r="N4196" i="1"/>
  <c r="M4196" i="1"/>
  <c r="AC4195" i="1"/>
  <c r="AB4195" i="1"/>
  <c r="AA4195" i="1"/>
  <c r="Y4195" i="1"/>
  <c r="N4195" i="1"/>
  <c r="O4195" i="1"/>
  <c r="M4195" i="1"/>
  <c r="H4195" i="1"/>
  <c r="AC4194" i="1"/>
  <c r="AB4194" i="1"/>
  <c r="AA4194" i="1"/>
  <c r="Y4194" i="1"/>
  <c r="N4194" i="1"/>
  <c r="M4194" i="1"/>
  <c r="AC4193" i="1"/>
  <c r="AB4193" i="1"/>
  <c r="AA4193" i="1"/>
  <c r="Y4193" i="1"/>
  <c r="N4193" i="1"/>
  <c r="P4193" i="1"/>
  <c r="M4193" i="1"/>
  <c r="O4193" i="1"/>
  <c r="H4193" i="1"/>
  <c r="AC4192" i="1"/>
  <c r="AB4192" i="1"/>
  <c r="AA4192" i="1"/>
  <c r="Y4192" i="1"/>
  <c r="N4192" i="1"/>
  <c r="O4192" i="1" s="1"/>
  <c r="M4192" i="1"/>
  <c r="H4192" i="1"/>
  <c r="AC4191" i="1"/>
  <c r="AB4191" i="1"/>
  <c r="AA4191" i="1"/>
  <c r="Y4191" i="1"/>
  <c r="N4191" i="1"/>
  <c r="P4191" i="1"/>
  <c r="M4191" i="1"/>
  <c r="O4191" i="1"/>
  <c r="AC4190" i="1"/>
  <c r="AB4190" i="1"/>
  <c r="AA4190" i="1"/>
  <c r="Y4190" i="1"/>
  <c r="N4190" i="1"/>
  <c r="M4190" i="1"/>
  <c r="AC4189" i="1"/>
  <c r="AB4189" i="1"/>
  <c r="AA4189" i="1"/>
  <c r="Y4189" i="1"/>
  <c r="N4189" i="1"/>
  <c r="M4189" i="1"/>
  <c r="AC4188" i="1"/>
  <c r="AB4188" i="1"/>
  <c r="AA4188" i="1"/>
  <c r="Y4188" i="1"/>
  <c r="N4188" i="1"/>
  <c r="M4188" i="1"/>
  <c r="D4188" i="1"/>
  <c r="AC4187" i="1"/>
  <c r="AB4187" i="1"/>
  <c r="AA4187" i="1"/>
  <c r="Y4187" i="1"/>
  <c r="N4187" i="1"/>
  <c r="O4187" i="1"/>
  <c r="M4187" i="1"/>
  <c r="H4187" i="1"/>
  <c r="AC4186" i="1"/>
  <c r="AB4186" i="1"/>
  <c r="AA4186" i="1"/>
  <c r="Y4186" i="1"/>
  <c r="N4186" i="1"/>
  <c r="M4186" i="1"/>
  <c r="AC4185" i="1"/>
  <c r="AB4185" i="1"/>
  <c r="AA4185" i="1"/>
  <c r="Y4185" i="1"/>
  <c r="N4185" i="1"/>
  <c r="P4185" i="1"/>
  <c r="M4185" i="1"/>
  <c r="O4185" i="1"/>
  <c r="AC4184" i="1"/>
  <c r="AB4184" i="1"/>
  <c r="AA4184" i="1"/>
  <c r="Y4184" i="1"/>
  <c r="N4184" i="1"/>
  <c r="M4184" i="1"/>
  <c r="AC4183" i="1"/>
  <c r="AB4183" i="1"/>
  <c r="AA4183" i="1"/>
  <c r="Y4183" i="1"/>
  <c r="N4183" i="1"/>
  <c r="P4183" i="1" s="1"/>
  <c r="M4183" i="1"/>
  <c r="O4183" i="1"/>
  <c r="Q4183" i="1" s="1"/>
  <c r="R4183" i="1" s="1"/>
  <c r="W4183" i="1" s="1"/>
  <c r="AC4182" i="1"/>
  <c r="AB4182" i="1"/>
  <c r="AA4182" i="1"/>
  <c r="Y4182" i="1"/>
  <c r="N4182" i="1"/>
  <c r="M4182" i="1"/>
  <c r="J4182" i="1"/>
  <c r="Z4182" i="1" s="1"/>
  <c r="W4179" i="1"/>
  <c r="I4179" i="1"/>
  <c r="I4180" i="1" s="1"/>
  <c r="I4181" i="1" s="1"/>
  <c r="I4182" i="1" s="1"/>
  <c r="I4183" i="1" s="1"/>
  <c r="I4184" i="1" s="1"/>
  <c r="I4185" i="1" s="1"/>
  <c r="I4186" i="1" s="1"/>
  <c r="I4187" i="1" s="1"/>
  <c r="I4188" i="1" s="1"/>
  <c r="I4189" i="1" s="1"/>
  <c r="I4190" i="1" s="1"/>
  <c r="I4191" i="1" s="1"/>
  <c r="I4192" i="1" s="1"/>
  <c r="I4193" i="1" s="1"/>
  <c r="I4194" i="1" s="1"/>
  <c r="I4195" i="1" s="1"/>
  <c r="I4196" i="1" s="1"/>
  <c r="I4197" i="1" s="1"/>
  <c r="I4198" i="1" s="1"/>
  <c r="I4199" i="1" s="1"/>
  <c r="I4200" i="1" s="1"/>
  <c r="I4201" i="1" s="1"/>
  <c r="I4202" i="1" s="1"/>
  <c r="I4203" i="1" s="1"/>
  <c r="I4204" i="1" s="1"/>
  <c r="I4205" i="1" s="1"/>
  <c r="I4206" i="1" s="1"/>
  <c r="I4207" i="1" s="1"/>
  <c r="I4208" i="1" s="1"/>
  <c r="I4209" i="1" s="1"/>
  <c r="I4210" i="1" s="1"/>
  <c r="I4211" i="1" s="1"/>
  <c r="I4212" i="1" s="1"/>
  <c r="I4213" i="1" s="1"/>
  <c r="I4214" i="1" s="1"/>
  <c r="I4215" i="1" s="1"/>
  <c r="J4178" i="1"/>
  <c r="R4175" i="1"/>
  <c r="M4175" i="1"/>
  <c r="L4175" i="1"/>
  <c r="F4151" i="1" s="1"/>
  <c r="K4175" i="1"/>
  <c r="B4175" i="1"/>
  <c r="AC4173" i="1"/>
  <c r="AB4173" i="1"/>
  <c r="AA4173" i="1"/>
  <c r="Z4173" i="1"/>
  <c r="AC4172" i="1"/>
  <c r="AB4172" i="1"/>
  <c r="AA4172" i="1"/>
  <c r="Y4172" i="1"/>
  <c r="N4172" i="1"/>
  <c r="M4172" i="1"/>
  <c r="AC4171" i="1"/>
  <c r="AB4171" i="1"/>
  <c r="AA4171" i="1"/>
  <c r="Y4171" i="1"/>
  <c r="N4171" i="1"/>
  <c r="M4171" i="1"/>
  <c r="AC4170" i="1"/>
  <c r="AB4170" i="1"/>
  <c r="AA4170" i="1"/>
  <c r="Y4170" i="1"/>
  <c r="N4170" i="1"/>
  <c r="O4170" i="1"/>
  <c r="M4170" i="1"/>
  <c r="AC4169" i="1"/>
  <c r="AB4169" i="1"/>
  <c r="AA4169" i="1"/>
  <c r="Y4169" i="1"/>
  <c r="N4169" i="1"/>
  <c r="M4169" i="1"/>
  <c r="AC4168" i="1"/>
  <c r="AB4168" i="1"/>
  <c r="AA4168" i="1"/>
  <c r="Y4168" i="1"/>
  <c r="N4168" i="1"/>
  <c r="O4168" i="1" s="1"/>
  <c r="M4168" i="1"/>
  <c r="AC4167" i="1"/>
  <c r="AB4167" i="1"/>
  <c r="AA4167" i="1"/>
  <c r="Y4167" i="1"/>
  <c r="N4167" i="1"/>
  <c r="M4167" i="1"/>
  <c r="O4167" i="1" s="1"/>
  <c r="AC4166" i="1"/>
  <c r="AB4166" i="1"/>
  <c r="AA4166" i="1"/>
  <c r="Y4166" i="1"/>
  <c r="N4166" i="1"/>
  <c r="O4166" i="1" s="1"/>
  <c r="M4166" i="1"/>
  <c r="AC4165" i="1"/>
  <c r="AB4165" i="1"/>
  <c r="AA4165" i="1"/>
  <c r="Y4165" i="1"/>
  <c r="N4165" i="1"/>
  <c r="M4165" i="1"/>
  <c r="AC4164" i="1"/>
  <c r="AB4164" i="1"/>
  <c r="AA4164" i="1"/>
  <c r="Y4164" i="1"/>
  <c r="N4164" i="1"/>
  <c r="M4164" i="1"/>
  <c r="AC4163" i="1"/>
  <c r="AB4163" i="1"/>
  <c r="AA4163" i="1"/>
  <c r="Y4163" i="1"/>
  <c r="N4163" i="1"/>
  <c r="M4163" i="1"/>
  <c r="AC4162" i="1"/>
  <c r="AB4162" i="1"/>
  <c r="AA4162" i="1"/>
  <c r="Y4162" i="1"/>
  <c r="N4162" i="1"/>
  <c r="P4162" i="1" s="1"/>
  <c r="M4162" i="1"/>
  <c r="F4162" i="1"/>
  <c r="AC4161" i="1"/>
  <c r="AB4161" i="1"/>
  <c r="AA4161" i="1"/>
  <c r="Y4161" i="1"/>
  <c r="N4161" i="1"/>
  <c r="M4161" i="1"/>
  <c r="AC4160" i="1"/>
  <c r="AB4160" i="1"/>
  <c r="AA4160" i="1"/>
  <c r="Y4160" i="1"/>
  <c r="N4160" i="1"/>
  <c r="M4160" i="1"/>
  <c r="AC4159" i="1"/>
  <c r="AB4159" i="1"/>
  <c r="AA4159" i="1"/>
  <c r="Y4159" i="1"/>
  <c r="N4159" i="1"/>
  <c r="O4159" i="1" s="1"/>
  <c r="M4159" i="1"/>
  <c r="AC4158" i="1"/>
  <c r="AB4158" i="1"/>
  <c r="AA4158" i="1"/>
  <c r="Y4158" i="1"/>
  <c r="N4158" i="1"/>
  <c r="M4158" i="1"/>
  <c r="O4158" i="1" s="1"/>
  <c r="AC4157" i="1"/>
  <c r="AB4157" i="1"/>
  <c r="AA4157" i="1"/>
  <c r="Y4157" i="1"/>
  <c r="N4157" i="1"/>
  <c r="M4157" i="1"/>
  <c r="O4157" i="1"/>
  <c r="AC4156" i="1"/>
  <c r="AB4156" i="1"/>
  <c r="AA4156" i="1"/>
  <c r="Y4156" i="1"/>
  <c r="N4156" i="1"/>
  <c r="M4156" i="1"/>
  <c r="H4156" i="1"/>
  <c r="AC4155" i="1"/>
  <c r="AB4155" i="1"/>
  <c r="AA4155" i="1"/>
  <c r="Y4155" i="1"/>
  <c r="N4155" i="1"/>
  <c r="P4155" i="1"/>
  <c r="M4155" i="1"/>
  <c r="O4155" i="1"/>
  <c r="AC4154" i="1"/>
  <c r="AB4154" i="1"/>
  <c r="AA4154" i="1"/>
  <c r="Y4154" i="1"/>
  <c r="N4154" i="1"/>
  <c r="M4154" i="1"/>
  <c r="H4154" i="1"/>
  <c r="AC4153" i="1"/>
  <c r="AB4153" i="1"/>
  <c r="AA4153" i="1"/>
  <c r="Y4153" i="1"/>
  <c r="N4153" i="1"/>
  <c r="O4153" i="1" s="1"/>
  <c r="M4153" i="1"/>
  <c r="H4153" i="1"/>
  <c r="AC4152" i="1"/>
  <c r="AB4152" i="1"/>
  <c r="AA4152" i="1"/>
  <c r="Y4152" i="1"/>
  <c r="N4152" i="1"/>
  <c r="M4152" i="1"/>
  <c r="F4152" i="1"/>
  <c r="AC4151" i="1"/>
  <c r="AB4151" i="1"/>
  <c r="AA4151" i="1"/>
  <c r="Y4151" i="1"/>
  <c r="N4151" i="1"/>
  <c r="P4151" i="1"/>
  <c r="M4151" i="1"/>
  <c r="O4151" i="1"/>
  <c r="AC4150" i="1"/>
  <c r="AB4150" i="1"/>
  <c r="AA4150" i="1"/>
  <c r="Y4150" i="1"/>
  <c r="N4150" i="1"/>
  <c r="P4150" i="1"/>
  <c r="M4150" i="1"/>
  <c r="O4150" i="1"/>
  <c r="F4150" i="1"/>
  <c r="H4150" i="1" s="1"/>
  <c r="AC4149" i="1"/>
  <c r="AB4149" i="1"/>
  <c r="AA4149" i="1"/>
  <c r="Y4149" i="1"/>
  <c r="N4149" i="1"/>
  <c r="M4149" i="1"/>
  <c r="D4149" i="1"/>
  <c r="AC4148" i="1"/>
  <c r="AB4148" i="1"/>
  <c r="AA4148" i="1"/>
  <c r="Y4148" i="1"/>
  <c r="N4148" i="1"/>
  <c r="M4148" i="1"/>
  <c r="H4148" i="1"/>
  <c r="AC4147" i="1"/>
  <c r="AB4147" i="1"/>
  <c r="AA4147" i="1"/>
  <c r="Y4147" i="1"/>
  <c r="N4147" i="1"/>
  <c r="P4147" i="1"/>
  <c r="M4147" i="1"/>
  <c r="O4147" i="1"/>
  <c r="AC4146" i="1"/>
  <c r="AB4146" i="1"/>
  <c r="AA4146" i="1"/>
  <c r="Y4146" i="1"/>
  <c r="N4146" i="1"/>
  <c r="M4146" i="1"/>
  <c r="AC4145" i="1"/>
  <c r="AB4145" i="1"/>
  <c r="AA4145" i="1"/>
  <c r="Y4145" i="1"/>
  <c r="N4145" i="1"/>
  <c r="M4145" i="1"/>
  <c r="AC4144" i="1"/>
  <c r="AB4144" i="1"/>
  <c r="AA4144" i="1"/>
  <c r="Y4144" i="1"/>
  <c r="Y4175" i="1" s="1"/>
  <c r="N4144" i="1"/>
  <c r="M4144" i="1"/>
  <c r="AC4143" i="1"/>
  <c r="AB4143" i="1"/>
  <c r="AA4143" i="1"/>
  <c r="Y4143" i="1"/>
  <c r="N4143" i="1"/>
  <c r="P4143" i="1"/>
  <c r="M4143" i="1"/>
  <c r="O4143" i="1"/>
  <c r="J4143" i="1"/>
  <c r="Z4143" i="1" s="1"/>
  <c r="W4140" i="1"/>
  <c r="I4140" i="1"/>
  <c r="I4141" i="1" s="1"/>
  <c r="I4142" i="1" s="1"/>
  <c r="I4143" i="1" s="1"/>
  <c r="I4144" i="1" s="1"/>
  <c r="I4145" i="1" s="1"/>
  <c r="I4146" i="1" s="1"/>
  <c r="I4147" i="1" s="1"/>
  <c r="I4148" i="1" s="1"/>
  <c r="I4149" i="1" s="1"/>
  <c r="I4150" i="1" s="1"/>
  <c r="I4151" i="1" s="1"/>
  <c r="I4152" i="1" s="1"/>
  <c r="I4153" i="1" s="1"/>
  <c r="I4154" i="1" s="1"/>
  <c r="I4155" i="1" s="1"/>
  <c r="I4156" i="1" s="1"/>
  <c r="I4157" i="1" s="1"/>
  <c r="I4158" i="1" s="1"/>
  <c r="I4159" i="1" s="1"/>
  <c r="I4160" i="1" s="1"/>
  <c r="I4161" i="1" s="1"/>
  <c r="I4162" i="1" s="1"/>
  <c r="I4163" i="1" s="1"/>
  <c r="I4164" i="1" s="1"/>
  <c r="I4165" i="1" s="1"/>
  <c r="I4166" i="1" s="1"/>
  <c r="I4167" i="1" s="1"/>
  <c r="I4168" i="1" s="1"/>
  <c r="I4169" i="1" s="1"/>
  <c r="I4170" i="1" s="1"/>
  <c r="I4171" i="1" s="1"/>
  <c r="I4172" i="1" s="1"/>
  <c r="I4173" i="1" s="1"/>
  <c r="I4174" i="1" s="1"/>
  <c r="I4175" i="1" s="1"/>
  <c r="I4176" i="1" s="1"/>
  <c r="J4139" i="1"/>
  <c r="L119" i="1"/>
  <c r="N4133" i="1"/>
  <c r="P4133" i="1" s="1"/>
  <c r="M4133" i="1"/>
  <c r="N4132" i="1"/>
  <c r="M4132" i="1"/>
  <c r="N4131" i="1"/>
  <c r="M4131" i="1"/>
  <c r="N4130" i="1"/>
  <c r="M4130" i="1"/>
  <c r="N4129" i="1"/>
  <c r="M4129" i="1"/>
  <c r="N4128" i="1"/>
  <c r="M4128" i="1"/>
  <c r="N4127" i="1"/>
  <c r="M4127" i="1"/>
  <c r="N4126" i="1"/>
  <c r="M4126" i="1"/>
  <c r="N4125" i="1"/>
  <c r="M4125" i="1"/>
  <c r="N4124" i="1"/>
  <c r="M4124" i="1"/>
  <c r="N4123" i="1"/>
  <c r="M4123" i="1"/>
  <c r="N4122" i="1"/>
  <c r="M4122" i="1"/>
  <c r="N4121" i="1"/>
  <c r="M4121" i="1"/>
  <c r="N4120" i="1"/>
  <c r="P4120" i="1" s="1"/>
  <c r="M4120" i="1"/>
  <c r="N4119" i="1"/>
  <c r="M4119" i="1"/>
  <c r="N4118" i="1"/>
  <c r="M4118" i="1"/>
  <c r="N4117" i="1"/>
  <c r="M4117" i="1"/>
  <c r="N4116" i="1"/>
  <c r="M4116" i="1"/>
  <c r="N4115" i="1"/>
  <c r="M4115" i="1"/>
  <c r="N4114" i="1"/>
  <c r="M4114" i="1"/>
  <c r="N4113" i="1"/>
  <c r="M4113" i="1"/>
  <c r="N4112" i="1"/>
  <c r="M4112" i="1"/>
  <c r="N4111" i="1"/>
  <c r="M4111" i="1"/>
  <c r="N4110" i="1"/>
  <c r="M4110" i="1"/>
  <c r="N4109" i="1"/>
  <c r="M4109" i="1"/>
  <c r="N4108" i="1"/>
  <c r="M4108" i="1"/>
  <c r="N4107" i="1"/>
  <c r="M4107" i="1"/>
  <c r="N4106" i="1"/>
  <c r="M4106" i="1"/>
  <c r="N4105" i="1"/>
  <c r="M4105" i="1"/>
  <c r="N4104" i="1"/>
  <c r="M4104" i="1"/>
  <c r="N4094" i="1"/>
  <c r="M4094" i="1"/>
  <c r="N4093" i="1"/>
  <c r="M4093" i="1"/>
  <c r="N4092" i="1"/>
  <c r="M4092" i="1"/>
  <c r="N4091" i="1"/>
  <c r="M4091" i="1"/>
  <c r="N4090" i="1"/>
  <c r="M4090" i="1"/>
  <c r="N4089" i="1"/>
  <c r="M4089" i="1"/>
  <c r="N4088" i="1"/>
  <c r="M4088" i="1"/>
  <c r="N4087" i="1"/>
  <c r="M4087" i="1"/>
  <c r="N4086" i="1"/>
  <c r="M4086" i="1"/>
  <c r="N4085" i="1"/>
  <c r="M4085" i="1"/>
  <c r="N4084" i="1"/>
  <c r="M4084" i="1"/>
  <c r="O4084" i="1"/>
  <c r="N4083" i="1"/>
  <c r="M4083" i="1"/>
  <c r="N4082" i="1"/>
  <c r="M4082" i="1"/>
  <c r="N4081" i="1"/>
  <c r="M4081" i="1"/>
  <c r="N4080" i="1"/>
  <c r="M4080" i="1"/>
  <c r="N4079" i="1"/>
  <c r="M4079" i="1"/>
  <c r="N4078" i="1"/>
  <c r="M4078" i="1"/>
  <c r="N4077" i="1"/>
  <c r="M4077" i="1"/>
  <c r="N4076" i="1"/>
  <c r="M4076" i="1"/>
  <c r="N4075" i="1"/>
  <c r="M4075" i="1"/>
  <c r="N4074" i="1"/>
  <c r="M4074" i="1"/>
  <c r="N4073" i="1"/>
  <c r="M4073" i="1"/>
  <c r="N4072" i="1"/>
  <c r="M4072" i="1"/>
  <c r="N4071" i="1"/>
  <c r="M4071" i="1"/>
  <c r="N4070" i="1"/>
  <c r="M4070" i="1"/>
  <c r="N4069" i="1"/>
  <c r="M4069" i="1"/>
  <c r="N4068" i="1"/>
  <c r="M4068" i="1"/>
  <c r="N4067" i="1"/>
  <c r="M4067" i="1"/>
  <c r="N4066" i="1"/>
  <c r="M4066" i="1"/>
  <c r="N4065" i="1"/>
  <c r="M4065" i="1"/>
  <c r="N4055" i="1"/>
  <c r="M4055" i="1"/>
  <c r="N4054" i="1"/>
  <c r="M4054" i="1"/>
  <c r="N4053" i="1"/>
  <c r="M4053" i="1"/>
  <c r="N4052" i="1"/>
  <c r="M4052" i="1"/>
  <c r="N4051" i="1"/>
  <c r="M4051" i="1"/>
  <c r="N4050" i="1"/>
  <c r="M4050" i="1"/>
  <c r="P4050" i="1" s="1"/>
  <c r="N4049" i="1"/>
  <c r="M4049" i="1"/>
  <c r="N4048" i="1"/>
  <c r="M4048" i="1"/>
  <c r="N4047" i="1"/>
  <c r="M4047" i="1"/>
  <c r="P4047" i="1" s="1"/>
  <c r="N4046" i="1"/>
  <c r="M4046" i="1"/>
  <c r="N4045" i="1"/>
  <c r="M4045" i="1"/>
  <c r="N4044" i="1"/>
  <c r="M4044" i="1"/>
  <c r="N4043" i="1"/>
  <c r="M4043" i="1"/>
  <c r="N4042" i="1"/>
  <c r="M4042" i="1"/>
  <c r="N4041" i="1"/>
  <c r="M4041" i="1"/>
  <c r="N4040" i="1"/>
  <c r="M4040" i="1"/>
  <c r="N4039" i="1"/>
  <c r="M4039" i="1"/>
  <c r="N4038" i="1"/>
  <c r="M4038" i="1"/>
  <c r="N4037" i="1"/>
  <c r="M4037" i="1"/>
  <c r="N4036" i="1"/>
  <c r="M4036" i="1"/>
  <c r="N4035" i="1"/>
  <c r="M4035" i="1"/>
  <c r="N4034" i="1"/>
  <c r="M4034" i="1"/>
  <c r="N4033" i="1"/>
  <c r="M4033" i="1"/>
  <c r="N4032" i="1"/>
  <c r="M4032" i="1"/>
  <c r="N4031" i="1"/>
  <c r="M4031" i="1"/>
  <c r="N4030" i="1"/>
  <c r="M4030" i="1"/>
  <c r="N4029" i="1"/>
  <c r="M4029" i="1"/>
  <c r="N4028" i="1"/>
  <c r="M4028" i="1"/>
  <c r="N4027" i="1"/>
  <c r="M4027" i="1"/>
  <c r="N4026" i="1"/>
  <c r="M4026" i="1"/>
  <c r="N4016" i="1"/>
  <c r="M4016" i="1"/>
  <c r="N4015" i="1"/>
  <c r="M4015" i="1"/>
  <c r="N4014" i="1"/>
  <c r="M4014" i="1"/>
  <c r="N4013" i="1"/>
  <c r="M4013" i="1"/>
  <c r="N4012" i="1"/>
  <c r="M4012" i="1"/>
  <c r="N4011" i="1"/>
  <c r="M4011" i="1"/>
  <c r="N4010" i="1"/>
  <c r="M4010" i="1"/>
  <c r="N4009" i="1"/>
  <c r="M4009" i="1"/>
  <c r="N4008" i="1"/>
  <c r="M4008" i="1"/>
  <c r="N4007" i="1"/>
  <c r="M4007" i="1"/>
  <c r="N4006" i="1"/>
  <c r="M4006" i="1"/>
  <c r="N4005" i="1"/>
  <c r="M4005" i="1"/>
  <c r="N4004" i="1"/>
  <c r="M4004" i="1"/>
  <c r="N4003" i="1"/>
  <c r="M4003" i="1"/>
  <c r="N4002" i="1"/>
  <c r="M4002" i="1"/>
  <c r="N4001" i="1"/>
  <c r="M4001" i="1"/>
  <c r="N4000" i="1"/>
  <c r="M4000" i="1"/>
  <c r="N3999" i="1"/>
  <c r="M3999" i="1"/>
  <c r="N3998" i="1"/>
  <c r="M3998" i="1"/>
  <c r="N3997" i="1"/>
  <c r="M3997" i="1"/>
  <c r="N3996" i="1"/>
  <c r="M3996" i="1"/>
  <c r="N3995" i="1"/>
  <c r="M3995" i="1"/>
  <c r="N3994" i="1"/>
  <c r="M3994" i="1"/>
  <c r="N3993" i="1"/>
  <c r="M3993" i="1"/>
  <c r="N3992" i="1"/>
  <c r="M3992" i="1"/>
  <c r="N3991" i="1"/>
  <c r="M3991" i="1"/>
  <c r="N3990" i="1"/>
  <c r="M3990" i="1"/>
  <c r="N3989" i="1"/>
  <c r="M3989" i="1"/>
  <c r="N3988" i="1"/>
  <c r="M3988" i="1"/>
  <c r="N3987" i="1"/>
  <c r="M3987" i="1"/>
  <c r="N3977" i="1"/>
  <c r="M3977" i="1"/>
  <c r="N3976" i="1"/>
  <c r="M3976" i="1"/>
  <c r="N3975" i="1"/>
  <c r="M3975" i="1"/>
  <c r="N3974" i="1"/>
  <c r="M3974" i="1"/>
  <c r="N3973" i="1"/>
  <c r="M3973" i="1"/>
  <c r="N3972" i="1"/>
  <c r="M3972" i="1"/>
  <c r="N3971" i="1"/>
  <c r="M3971" i="1"/>
  <c r="N3970" i="1"/>
  <c r="M3970" i="1"/>
  <c r="N3969" i="1"/>
  <c r="M3969" i="1"/>
  <c r="N3968" i="1"/>
  <c r="M3968" i="1"/>
  <c r="N3967" i="1"/>
  <c r="M3967" i="1"/>
  <c r="N3966" i="1"/>
  <c r="M3966" i="1"/>
  <c r="N3965" i="1"/>
  <c r="M3965" i="1"/>
  <c r="N3964" i="1"/>
  <c r="M3964" i="1"/>
  <c r="N3963" i="1"/>
  <c r="M3963" i="1"/>
  <c r="N3962" i="1"/>
  <c r="M3962" i="1"/>
  <c r="N3961" i="1"/>
  <c r="M3961" i="1"/>
  <c r="N3960" i="1"/>
  <c r="M3960" i="1"/>
  <c r="N3959" i="1"/>
  <c r="M3959" i="1"/>
  <c r="N3958" i="1"/>
  <c r="M3958" i="1"/>
  <c r="N3957" i="1"/>
  <c r="M3957" i="1"/>
  <c r="N3956" i="1"/>
  <c r="M3956" i="1"/>
  <c r="N3955" i="1"/>
  <c r="M3955" i="1"/>
  <c r="N3954" i="1"/>
  <c r="M3954" i="1"/>
  <c r="N3953" i="1"/>
  <c r="M3953" i="1"/>
  <c r="N3952" i="1"/>
  <c r="M3952" i="1"/>
  <c r="N3951" i="1"/>
  <c r="M3951" i="1"/>
  <c r="N3950" i="1"/>
  <c r="M3950" i="1"/>
  <c r="N3949" i="1"/>
  <c r="M3949" i="1"/>
  <c r="N3948" i="1"/>
  <c r="M3948" i="1"/>
  <c r="N3938" i="1"/>
  <c r="M3938" i="1"/>
  <c r="N3937" i="1"/>
  <c r="M3937" i="1"/>
  <c r="N3936" i="1"/>
  <c r="M3936" i="1"/>
  <c r="N3935" i="1"/>
  <c r="M3935" i="1"/>
  <c r="O3935" i="1" s="1"/>
  <c r="N3934" i="1"/>
  <c r="M3934" i="1"/>
  <c r="N3933" i="1"/>
  <c r="M3933" i="1"/>
  <c r="N3932" i="1"/>
  <c r="M3932" i="1"/>
  <c r="N3931" i="1"/>
  <c r="M3931" i="1"/>
  <c r="N3930" i="1"/>
  <c r="M3930" i="1"/>
  <c r="N3929" i="1"/>
  <c r="M3929" i="1"/>
  <c r="N3928" i="1"/>
  <c r="M3928" i="1"/>
  <c r="N3927" i="1"/>
  <c r="M3927" i="1"/>
  <c r="N3926" i="1"/>
  <c r="M3926" i="1"/>
  <c r="N3925" i="1"/>
  <c r="M3925" i="1"/>
  <c r="N3924" i="1"/>
  <c r="M3924" i="1"/>
  <c r="N3923" i="1"/>
  <c r="M3923" i="1"/>
  <c r="N3922" i="1"/>
  <c r="M3922" i="1"/>
  <c r="N3921" i="1"/>
  <c r="M3921" i="1"/>
  <c r="N3920" i="1"/>
  <c r="M3920" i="1"/>
  <c r="N3919" i="1"/>
  <c r="M3919" i="1"/>
  <c r="N3918" i="1"/>
  <c r="M3918" i="1"/>
  <c r="N3917" i="1"/>
  <c r="M3917" i="1"/>
  <c r="N3916" i="1"/>
  <c r="M3916" i="1"/>
  <c r="N3915" i="1"/>
  <c r="M3915" i="1"/>
  <c r="N3914" i="1"/>
  <c r="M3914" i="1"/>
  <c r="N3913" i="1"/>
  <c r="M3913" i="1"/>
  <c r="N3912" i="1"/>
  <c r="M3912" i="1"/>
  <c r="N3911" i="1"/>
  <c r="M3911" i="1"/>
  <c r="N3910" i="1"/>
  <c r="M3910" i="1"/>
  <c r="N3909" i="1"/>
  <c r="M3909" i="1"/>
  <c r="N3899" i="1"/>
  <c r="M3899" i="1"/>
  <c r="N3898" i="1"/>
  <c r="M3898" i="1"/>
  <c r="N3897" i="1"/>
  <c r="M3897" i="1"/>
  <c r="N3896" i="1"/>
  <c r="M3896" i="1"/>
  <c r="N3895" i="1"/>
  <c r="M3895" i="1"/>
  <c r="N3894" i="1"/>
  <c r="M3894" i="1"/>
  <c r="N3893" i="1"/>
  <c r="M3893" i="1"/>
  <c r="N3892" i="1"/>
  <c r="M3892" i="1"/>
  <c r="N3891" i="1"/>
  <c r="M3891" i="1"/>
  <c r="N3890" i="1"/>
  <c r="M3890" i="1"/>
  <c r="N3889" i="1"/>
  <c r="M3889" i="1"/>
  <c r="N3888" i="1"/>
  <c r="M3888" i="1"/>
  <c r="N3887" i="1"/>
  <c r="M3887" i="1"/>
  <c r="N3886" i="1"/>
  <c r="M3886" i="1"/>
  <c r="N3885" i="1"/>
  <c r="M3885" i="1"/>
  <c r="N3884" i="1"/>
  <c r="O3884" i="1" s="1"/>
  <c r="M3884" i="1"/>
  <c r="N3883" i="1"/>
  <c r="M3883" i="1"/>
  <c r="N3882" i="1"/>
  <c r="M3882" i="1"/>
  <c r="N3881" i="1"/>
  <c r="M3881" i="1"/>
  <c r="N3880" i="1"/>
  <c r="M3880" i="1"/>
  <c r="N3879" i="1"/>
  <c r="M3879" i="1"/>
  <c r="N3878" i="1"/>
  <c r="M3878" i="1"/>
  <c r="N3877" i="1"/>
  <c r="M3877" i="1"/>
  <c r="N3876" i="1"/>
  <c r="M3876" i="1"/>
  <c r="N3875" i="1"/>
  <c r="M3875" i="1"/>
  <c r="P3875" i="1"/>
  <c r="N3874" i="1"/>
  <c r="M3874" i="1"/>
  <c r="N3873" i="1"/>
  <c r="M3873" i="1"/>
  <c r="N3872" i="1"/>
  <c r="M3872" i="1"/>
  <c r="N3871" i="1"/>
  <c r="M3871" i="1"/>
  <c r="N3870" i="1"/>
  <c r="M3870" i="1"/>
  <c r="N3860" i="1"/>
  <c r="M3860" i="1"/>
  <c r="N3859" i="1"/>
  <c r="M3859" i="1"/>
  <c r="N3858" i="1"/>
  <c r="M3858" i="1"/>
  <c r="N3857" i="1"/>
  <c r="M3857" i="1"/>
  <c r="N3856" i="1"/>
  <c r="M3856" i="1"/>
  <c r="N3855" i="1"/>
  <c r="M3855" i="1"/>
  <c r="N3854" i="1"/>
  <c r="M3854" i="1"/>
  <c r="N3853" i="1"/>
  <c r="M3853" i="1"/>
  <c r="N3852" i="1"/>
  <c r="M3852" i="1"/>
  <c r="N3851" i="1"/>
  <c r="M3851" i="1"/>
  <c r="N3850" i="1"/>
  <c r="M3850" i="1"/>
  <c r="N3849" i="1"/>
  <c r="M3849" i="1"/>
  <c r="N3848" i="1"/>
  <c r="M3848" i="1"/>
  <c r="N3847" i="1"/>
  <c r="M3847" i="1"/>
  <c r="N3846" i="1"/>
  <c r="M3846" i="1"/>
  <c r="N3845" i="1"/>
  <c r="M3845" i="1"/>
  <c r="N3844" i="1"/>
  <c r="M3844" i="1"/>
  <c r="N3843" i="1"/>
  <c r="M3843" i="1"/>
  <c r="N3842" i="1"/>
  <c r="M3842" i="1"/>
  <c r="N3841" i="1"/>
  <c r="M3841" i="1"/>
  <c r="N3840" i="1"/>
  <c r="M3840" i="1"/>
  <c r="N3839" i="1"/>
  <c r="M3839" i="1"/>
  <c r="N3838" i="1"/>
  <c r="M3838" i="1"/>
  <c r="N3837" i="1"/>
  <c r="M3837" i="1"/>
  <c r="N3836" i="1"/>
  <c r="M3836" i="1"/>
  <c r="N3835" i="1"/>
  <c r="M3835" i="1"/>
  <c r="N3834" i="1"/>
  <c r="M3834" i="1"/>
  <c r="N3833" i="1"/>
  <c r="M3833" i="1"/>
  <c r="N3832" i="1"/>
  <c r="M3832" i="1"/>
  <c r="N3831" i="1"/>
  <c r="M3831" i="1"/>
  <c r="N3821" i="1"/>
  <c r="M3821" i="1"/>
  <c r="N3820" i="1"/>
  <c r="M3820" i="1"/>
  <c r="N3819" i="1"/>
  <c r="M3819" i="1"/>
  <c r="N3818" i="1"/>
  <c r="M3818" i="1"/>
  <c r="N3817" i="1"/>
  <c r="M3817" i="1"/>
  <c r="N3816" i="1"/>
  <c r="M3816" i="1"/>
  <c r="N3815" i="1"/>
  <c r="M3815" i="1"/>
  <c r="N3814" i="1"/>
  <c r="M3814" i="1"/>
  <c r="N3813" i="1"/>
  <c r="M3813" i="1"/>
  <c r="N3812" i="1"/>
  <c r="M3812" i="1"/>
  <c r="N3811" i="1"/>
  <c r="M3811" i="1"/>
  <c r="N3810" i="1"/>
  <c r="M3810" i="1"/>
  <c r="N3809" i="1"/>
  <c r="M3809" i="1"/>
  <c r="N3808" i="1"/>
  <c r="M3808" i="1"/>
  <c r="N3807" i="1"/>
  <c r="M3807" i="1"/>
  <c r="N3806" i="1"/>
  <c r="M3806" i="1"/>
  <c r="N3805" i="1"/>
  <c r="M3805" i="1"/>
  <c r="N3804" i="1"/>
  <c r="M3804" i="1"/>
  <c r="N3803" i="1"/>
  <c r="M3803" i="1"/>
  <c r="N3802" i="1"/>
  <c r="M3802" i="1"/>
  <c r="N3801" i="1"/>
  <c r="M3801" i="1"/>
  <c r="N3800" i="1"/>
  <c r="M3800" i="1"/>
  <c r="N3799" i="1"/>
  <c r="M3799" i="1"/>
  <c r="N3798" i="1"/>
  <c r="M3798" i="1"/>
  <c r="N3797" i="1"/>
  <c r="M3797" i="1"/>
  <c r="N3796" i="1"/>
  <c r="M3796" i="1"/>
  <c r="N3795" i="1"/>
  <c r="M3795" i="1"/>
  <c r="N3794" i="1"/>
  <c r="M3794" i="1"/>
  <c r="N3793" i="1"/>
  <c r="M3793" i="1"/>
  <c r="N3792" i="1"/>
  <c r="M3792" i="1"/>
  <c r="N3782" i="1"/>
  <c r="M3782" i="1"/>
  <c r="N3781" i="1"/>
  <c r="M3781" i="1"/>
  <c r="N3780" i="1"/>
  <c r="M3780" i="1"/>
  <c r="N3779" i="1"/>
  <c r="M3779" i="1"/>
  <c r="N3778" i="1"/>
  <c r="M3778" i="1"/>
  <c r="N3777" i="1"/>
  <c r="M3777" i="1"/>
  <c r="N3776" i="1"/>
  <c r="M3776" i="1"/>
  <c r="N3775" i="1"/>
  <c r="M3775" i="1"/>
  <c r="N3774" i="1"/>
  <c r="M3774" i="1"/>
  <c r="N3773" i="1"/>
  <c r="M3773" i="1"/>
  <c r="N3772" i="1"/>
  <c r="M3772" i="1"/>
  <c r="N3771" i="1"/>
  <c r="M3771" i="1"/>
  <c r="N3770" i="1"/>
  <c r="M3770" i="1"/>
  <c r="N3769" i="1"/>
  <c r="M3769" i="1"/>
  <c r="N3768" i="1"/>
  <c r="M3768" i="1"/>
  <c r="N3767" i="1"/>
  <c r="M3767" i="1"/>
  <c r="N3766" i="1"/>
  <c r="M3766" i="1"/>
  <c r="N3765" i="1"/>
  <c r="M3765" i="1"/>
  <c r="N3764" i="1"/>
  <c r="M3764" i="1"/>
  <c r="N3763" i="1"/>
  <c r="M3763" i="1"/>
  <c r="N3762" i="1"/>
  <c r="M3762" i="1"/>
  <c r="N3761" i="1"/>
  <c r="M3761" i="1"/>
  <c r="N3760" i="1"/>
  <c r="M3760" i="1"/>
  <c r="N3759" i="1"/>
  <c r="M3759" i="1"/>
  <c r="N3758" i="1"/>
  <c r="M3758" i="1"/>
  <c r="N3757" i="1"/>
  <c r="M3757" i="1"/>
  <c r="N3756" i="1"/>
  <c r="M3756" i="1"/>
  <c r="N3755" i="1"/>
  <c r="M3755" i="1"/>
  <c r="N3754" i="1"/>
  <c r="M3754" i="1"/>
  <c r="N3753" i="1"/>
  <c r="M3753" i="1"/>
  <c r="N3743" i="1"/>
  <c r="M3743" i="1"/>
  <c r="N3742" i="1"/>
  <c r="M3742" i="1"/>
  <c r="N3741" i="1"/>
  <c r="M3741" i="1"/>
  <c r="N3740" i="1"/>
  <c r="M3740" i="1"/>
  <c r="N3739" i="1"/>
  <c r="M3739" i="1"/>
  <c r="N3738" i="1"/>
  <c r="M3738" i="1"/>
  <c r="N3737" i="1"/>
  <c r="M3737" i="1"/>
  <c r="N3736" i="1"/>
  <c r="M3736" i="1"/>
  <c r="N3735" i="1"/>
  <c r="M3735" i="1"/>
  <c r="N3734" i="1"/>
  <c r="M3734" i="1"/>
  <c r="N3733" i="1"/>
  <c r="M3733" i="1"/>
  <c r="N3732" i="1"/>
  <c r="M3732" i="1"/>
  <c r="N3731" i="1"/>
  <c r="M3731" i="1"/>
  <c r="N3730" i="1"/>
  <c r="M3730" i="1"/>
  <c r="N3729" i="1"/>
  <c r="M3729" i="1"/>
  <c r="N3728" i="1"/>
  <c r="M3728" i="1"/>
  <c r="N3727" i="1"/>
  <c r="M3727" i="1"/>
  <c r="N3726" i="1"/>
  <c r="M3726" i="1"/>
  <c r="N3725" i="1"/>
  <c r="M3725" i="1"/>
  <c r="N3724" i="1"/>
  <c r="M3724" i="1"/>
  <c r="N3723" i="1"/>
  <c r="M3723" i="1"/>
  <c r="N3722" i="1"/>
  <c r="M3722" i="1"/>
  <c r="N3721" i="1"/>
  <c r="M3721" i="1"/>
  <c r="N3720" i="1"/>
  <c r="M3720" i="1"/>
  <c r="N3719" i="1"/>
  <c r="M3719" i="1"/>
  <c r="N3718" i="1"/>
  <c r="M3718" i="1"/>
  <c r="N3717" i="1"/>
  <c r="M3717" i="1"/>
  <c r="N3716" i="1"/>
  <c r="M3716" i="1"/>
  <c r="N3715" i="1"/>
  <c r="M3715" i="1"/>
  <c r="N3714" i="1"/>
  <c r="M3714" i="1"/>
  <c r="N3704" i="1"/>
  <c r="M3704" i="1"/>
  <c r="N3703" i="1"/>
  <c r="M3703" i="1"/>
  <c r="N3702" i="1"/>
  <c r="M3702" i="1"/>
  <c r="N3701" i="1"/>
  <c r="M3701" i="1"/>
  <c r="N3700" i="1"/>
  <c r="M3700" i="1"/>
  <c r="N3699" i="1"/>
  <c r="M3699" i="1"/>
  <c r="P3699" i="1" s="1"/>
  <c r="N3698" i="1"/>
  <c r="M3698" i="1"/>
  <c r="N3697" i="1"/>
  <c r="M3697" i="1"/>
  <c r="N3696" i="1"/>
  <c r="M3696" i="1"/>
  <c r="N3695" i="1"/>
  <c r="M3695" i="1"/>
  <c r="N3694" i="1"/>
  <c r="M3694" i="1"/>
  <c r="N3693" i="1"/>
  <c r="M3693" i="1"/>
  <c r="N3692" i="1"/>
  <c r="M3692" i="1"/>
  <c r="N3691" i="1"/>
  <c r="M3691" i="1"/>
  <c r="N3690" i="1"/>
  <c r="M3690" i="1"/>
  <c r="N3689" i="1"/>
  <c r="M3689" i="1"/>
  <c r="N3688" i="1"/>
  <c r="M3688" i="1"/>
  <c r="N3687" i="1"/>
  <c r="M3687" i="1"/>
  <c r="N3686" i="1"/>
  <c r="M3686" i="1"/>
  <c r="N3685" i="1"/>
  <c r="M3685" i="1"/>
  <c r="N3684" i="1"/>
  <c r="M3684" i="1"/>
  <c r="N3683" i="1"/>
  <c r="M3683" i="1"/>
  <c r="N3682" i="1"/>
  <c r="M3682" i="1"/>
  <c r="N3681" i="1"/>
  <c r="M3681" i="1"/>
  <c r="N3680" i="1"/>
  <c r="M3680" i="1"/>
  <c r="N3679" i="1"/>
  <c r="M3679" i="1"/>
  <c r="N3678" i="1"/>
  <c r="M3678" i="1"/>
  <c r="N3677" i="1"/>
  <c r="M3677" i="1"/>
  <c r="N3676" i="1"/>
  <c r="M3676" i="1"/>
  <c r="N3675" i="1"/>
  <c r="M3675" i="1"/>
  <c r="N3665" i="1"/>
  <c r="M3665" i="1"/>
  <c r="N3664" i="1"/>
  <c r="M3664" i="1"/>
  <c r="N3663" i="1"/>
  <c r="M3663" i="1"/>
  <c r="N3662" i="1"/>
  <c r="M3662" i="1"/>
  <c r="N3661" i="1"/>
  <c r="M3661" i="1"/>
  <c r="N3660" i="1"/>
  <c r="M3660" i="1"/>
  <c r="N3659" i="1"/>
  <c r="M3659" i="1"/>
  <c r="N3658" i="1"/>
  <c r="M3658" i="1"/>
  <c r="N3657" i="1"/>
  <c r="M3657" i="1"/>
  <c r="N3656" i="1"/>
  <c r="M3656" i="1"/>
  <c r="N3655" i="1"/>
  <c r="M3655" i="1"/>
  <c r="N3654" i="1"/>
  <c r="M3654" i="1"/>
  <c r="N3653" i="1"/>
  <c r="M3653" i="1"/>
  <c r="N3652" i="1"/>
  <c r="M3652" i="1"/>
  <c r="N3651" i="1"/>
  <c r="M3651" i="1"/>
  <c r="N3650" i="1"/>
  <c r="M3650" i="1"/>
  <c r="N3649" i="1"/>
  <c r="M3649" i="1"/>
  <c r="N3648" i="1"/>
  <c r="M3648" i="1"/>
  <c r="N3647" i="1"/>
  <c r="M3647" i="1"/>
  <c r="N3646" i="1"/>
  <c r="M3646" i="1"/>
  <c r="N3645" i="1"/>
  <c r="M3645" i="1"/>
  <c r="N3644" i="1"/>
  <c r="M3644" i="1"/>
  <c r="N3643" i="1"/>
  <c r="M3643" i="1"/>
  <c r="N3642" i="1"/>
  <c r="M3642" i="1"/>
  <c r="N3641" i="1"/>
  <c r="M3641" i="1"/>
  <c r="N3640" i="1"/>
  <c r="M3640" i="1"/>
  <c r="N3639" i="1"/>
  <c r="M3639" i="1"/>
  <c r="N3638" i="1"/>
  <c r="M3638" i="1"/>
  <c r="N3637" i="1"/>
  <c r="M3637" i="1"/>
  <c r="N3636" i="1"/>
  <c r="M3636" i="1"/>
  <c r="N3626" i="1"/>
  <c r="M3626" i="1"/>
  <c r="N3625" i="1"/>
  <c r="M3625" i="1"/>
  <c r="N3624" i="1"/>
  <c r="M3624" i="1"/>
  <c r="N3623" i="1"/>
  <c r="M3623" i="1"/>
  <c r="N3622" i="1"/>
  <c r="M3622" i="1"/>
  <c r="N3621" i="1"/>
  <c r="M3621" i="1"/>
  <c r="N3620" i="1"/>
  <c r="M3620" i="1"/>
  <c r="O3620" i="1" s="1"/>
  <c r="N3619" i="1"/>
  <c r="M3619" i="1"/>
  <c r="N3618" i="1"/>
  <c r="M3618" i="1"/>
  <c r="N3617" i="1"/>
  <c r="M3617" i="1"/>
  <c r="N3616" i="1"/>
  <c r="M3616" i="1"/>
  <c r="N3615" i="1"/>
  <c r="M3615" i="1"/>
  <c r="N3614" i="1"/>
  <c r="M3614" i="1"/>
  <c r="N3613" i="1"/>
  <c r="M3613" i="1"/>
  <c r="N3612" i="1"/>
  <c r="M3612" i="1"/>
  <c r="O3612" i="1" s="1"/>
  <c r="N3611" i="1"/>
  <c r="M3611" i="1"/>
  <c r="N3610" i="1"/>
  <c r="M3610" i="1"/>
  <c r="N3609" i="1"/>
  <c r="M3609" i="1"/>
  <c r="N3608" i="1"/>
  <c r="M3608" i="1"/>
  <c r="N3607" i="1"/>
  <c r="M3607" i="1"/>
  <c r="N3606" i="1"/>
  <c r="M3606" i="1"/>
  <c r="N3605" i="1"/>
  <c r="M3605" i="1"/>
  <c r="N3604" i="1"/>
  <c r="M3604" i="1"/>
  <c r="N3603" i="1"/>
  <c r="M3603" i="1"/>
  <c r="N3602" i="1"/>
  <c r="M3602" i="1"/>
  <c r="N3601" i="1"/>
  <c r="M3601" i="1"/>
  <c r="N3600" i="1"/>
  <c r="M3600" i="1"/>
  <c r="N3599" i="1"/>
  <c r="M3599" i="1"/>
  <c r="N3598" i="1"/>
  <c r="M3598" i="1"/>
  <c r="N3597" i="1"/>
  <c r="M3597" i="1"/>
  <c r="N3587" i="1"/>
  <c r="M3587" i="1"/>
  <c r="N3586" i="1"/>
  <c r="M3586" i="1"/>
  <c r="N3585" i="1"/>
  <c r="M3585" i="1"/>
  <c r="N3584" i="1"/>
  <c r="M3584" i="1"/>
  <c r="N3583" i="1"/>
  <c r="M3583" i="1"/>
  <c r="N3582" i="1"/>
  <c r="M3582" i="1"/>
  <c r="N3581" i="1"/>
  <c r="M3581" i="1"/>
  <c r="N3580" i="1"/>
  <c r="M3580" i="1"/>
  <c r="N3579" i="1"/>
  <c r="M3579" i="1"/>
  <c r="N3578" i="1"/>
  <c r="M3578" i="1"/>
  <c r="N3577" i="1"/>
  <c r="P3577" i="1" s="1"/>
  <c r="M3577" i="1"/>
  <c r="N3576" i="1"/>
  <c r="M3576" i="1"/>
  <c r="N3575" i="1"/>
  <c r="M3575" i="1"/>
  <c r="N3574" i="1"/>
  <c r="M3574" i="1"/>
  <c r="N3573" i="1"/>
  <c r="M3573" i="1"/>
  <c r="N3572" i="1"/>
  <c r="M3572" i="1"/>
  <c r="N3571" i="1"/>
  <c r="M3571" i="1"/>
  <c r="N3570" i="1"/>
  <c r="M3570" i="1"/>
  <c r="N3569" i="1"/>
  <c r="M3569" i="1"/>
  <c r="N3568" i="1"/>
  <c r="M3568" i="1"/>
  <c r="N3567" i="1"/>
  <c r="M3567" i="1"/>
  <c r="N3566" i="1"/>
  <c r="M3566" i="1"/>
  <c r="N3565" i="1"/>
  <c r="M3565" i="1"/>
  <c r="N3564" i="1"/>
  <c r="M3564" i="1"/>
  <c r="N3563" i="1"/>
  <c r="M3563" i="1"/>
  <c r="N3562" i="1"/>
  <c r="M3562" i="1"/>
  <c r="N3561" i="1"/>
  <c r="M3561" i="1"/>
  <c r="N3560" i="1"/>
  <c r="M3560" i="1"/>
  <c r="N3559" i="1"/>
  <c r="M3559" i="1"/>
  <c r="N3558" i="1"/>
  <c r="M3558" i="1"/>
  <c r="N3548" i="1"/>
  <c r="M3548" i="1"/>
  <c r="N3547" i="1"/>
  <c r="M3547" i="1"/>
  <c r="N3546" i="1"/>
  <c r="M3546" i="1"/>
  <c r="N3545" i="1"/>
  <c r="M3545" i="1"/>
  <c r="N3544" i="1"/>
  <c r="M3544" i="1"/>
  <c r="N3543" i="1"/>
  <c r="M3543" i="1"/>
  <c r="N3542" i="1"/>
  <c r="M3542" i="1"/>
  <c r="N3541" i="1"/>
  <c r="M3541" i="1"/>
  <c r="N3540" i="1"/>
  <c r="M3540" i="1"/>
  <c r="N3539" i="1"/>
  <c r="M3539" i="1"/>
  <c r="N3538" i="1"/>
  <c r="M3538" i="1"/>
  <c r="N3537" i="1"/>
  <c r="M3537" i="1"/>
  <c r="N3536" i="1"/>
  <c r="M3536" i="1"/>
  <c r="N3535" i="1"/>
  <c r="M3535" i="1"/>
  <c r="N3534" i="1"/>
  <c r="M3534" i="1"/>
  <c r="N3533" i="1"/>
  <c r="M3533" i="1"/>
  <c r="N3532" i="1"/>
  <c r="M3532" i="1"/>
  <c r="N3531" i="1"/>
  <c r="M3531" i="1"/>
  <c r="N3530" i="1"/>
  <c r="M3530" i="1"/>
  <c r="N3529" i="1"/>
  <c r="M3529" i="1"/>
  <c r="N3528" i="1"/>
  <c r="M3528" i="1"/>
  <c r="N3527" i="1"/>
  <c r="M3527" i="1"/>
  <c r="N3526" i="1"/>
  <c r="M3526" i="1"/>
  <c r="N3525" i="1"/>
  <c r="M3525" i="1"/>
  <c r="N3524" i="1"/>
  <c r="M3524" i="1"/>
  <c r="N3523" i="1"/>
  <c r="M3523" i="1"/>
  <c r="N3522" i="1"/>
  <c r="M3522" i="1"/>
  <c r="N3521" i="1"/>
  <c r="M3521" i="1"/>
  <c r="N3520" i="1"/>
  <c r="M3520" i="1"/>
  <c r="N3519" i="1"/>
  <c r="M3519" i="1"/>
  <c r="N3509" i="1"/>
  <c r="M3509" i="1"/>
  <c r="N3508" i="1"/>
  <c r="M3508" i="1"/>
  <c r="N3507" i="1"/>
  <c r="M3507" i="1"/>
  <c r="N3506" i="1"/>
  <c r="M3506" i="1"/>
  <c r="N3505" i="1"/>
  <c r="M3505" i="1"/>
  <c r="N3504" i="1"/>
  <c r="M3504" i="1"/>
  <c r="N3503" i="1"/>
  <c r="M3503" i="1"/>
  <c r="N3502" i="1"/>
  <c r="M3502" i="1"/>
  <c r="N3501" i="1"/>
  <c r="M3501" i="1"/>
  <c r="N3500" i="1"/>
  <c r="M3500" i="1"/>
  <c r="N3499" i="1"/>
  <c r="M3499" i="1"/>
  <c r="N3498" i="1"/>
  <c r="M3498" i="1"/>
  <c r="N3497" i="1"/>
  <c r="M3497" i="1"/>
  <c r="N3496" i="1"/>
  <c r="M3496" i="1"/>
  <c r="N3495" i="1"/>
  <c r="M3495" i="1"/>
  <c r="N3494" i="1"/>
  <c r="M3494" i="1"/>
  <c r="N3493" i="1"/>
  <c r="M3493" i="1"/>
  <c r="N3492" i="1"/>
  <c r="M3492" i="1"/>
  <c r="N3491" i="1"/>
  <c r="M3491" i="1"/>
  <c r="N3490" i="1"/>
  <c r="M3490" i="1"/>
  <c r="N3489" i="1"/>
  <c r="M3489" i="1"/>
  <c r="N3488" i="1"/>
  <c r="M3488" i="1"/>
  <c r="N3487" i="1"/>
  <c r="M3487" i="1"/>
  <c r="N3486" i="1"/>
  <c r="M3486" i="1"/>
  <c r="N3485" i="1"/>
  <c r="M3485" i="1"/>
  <c r="N3484" i="1"/>
  <c r="M3484" i="1"/>
  <c r="N3483" i="1"/>
  <c r="M3483" i="1"/>
  <c r="N3482" i="1"/>
  <c r="M3482" i="1"/>
  <c r="N3481" i="1"/>
  <c r="M3481" i="1"/>
  <c r="N3480" i="1"/>
  <c r="M3480" i="1"/>
  <c r="N3470" i="1"/>
  <c r="O3470" i="1" s="1"/>
  <c r="M3470" i="1"/>
  <c r="N3469" i="1"/>
  <c r="M3469" i="1"/>
  <c r="N3468" i="1"/>
  <c r="M3468" i="1"/>
  <c r="N3467" i="1"/>
  <c r="M3467" i="1"/>
  <c r="N3466" i="1"/>
  <c r="M3466" i="1"/>
  <c r="N3465" i="1"/>
  <c r="M3465" i="1"/>
  <c r="N3464" i="1"/>
  <c r="M3464" i="1"/>
  <c r="N3463" i="1"/>
  <c r="M3463" i="1"/>
  <c r="N3462" i="1"/>
  <c r="M3462" i="1"/>
  <c r="N3461" i="1"/>
  <c r="M3461" i="1"/>
  <c r="N3460" i="1"/>
  <c r="M3460" i="1"/>
  <c r="N3459" i="1"/>
  <c r="M3459" i="1"/>
  <c r="O3459" i="1" s="1"/>
  <c r="N3458" i="1"/>
  <c r="M3458" i="1"/>
  <c r="N3457" i="1"/>
  <c r="M3457" i="1"/>
  <c r="N3456" i="1"/>
  <c r="M3456" i="1"/>
  <c r="N3455" i="1"/>
  <c r="M3455" i="1"/>
  <c r="O3455" i="1" s="1"/>
  <c r="N3454" i="1"/>
  <c r="M3454" i="1"/>
  <c r="N3453" i="1"/>
  <c r="M3453" i="1"/>
  <c r="N3452" i="1"/>
  <c r="M3452" i="1"/>
  <c r="N3451" i="1"/>
  <c r="M3451" i="1"/>
  <c r="N3450" i="1"/>
  <c r="M3450" i="1"/>
  <c r="N3449" i="1"/>
  <c r="M3449" i="1"/>
  <c r="N3448" i="1"/>
  <c r="M3448" i="1"/>
  <c r="N3447" i="1"/>
  <c r="M3447" i="1"/>
  <c r="N3446" i="1"/>
  <c r="M3446" i="1"/>
  <c r="N3445" i="1"/>
  <c r="M3445" i="1"/>
  <c r="N3444" i="1"/>
  <c r="M3444" i="1"/>
  <c r="N3443" i="1"/>
  <c r="M3443" i="1"/>
  <c r="N3442" i="1"/>
  <c r="M3442" i="1"/>
  <c r="N3441" i="1"/>
  <c r="M3441" i="1"/>
  <c r="N3431" i="1"/>
  <c r="M3431" i="1"/>
  <c r="N3430" i="1"/>
  <c r="M3430" i="1"/>
  <c r="N3429" i="1"/>
  <c r="M3429" i="1"/>
  <c r="N3428" i="1"/>
  <c r="M3428" i="1"/>
  <c r="N3427" i="1"/>
  <c r="M3427" i="1"/>
  <c r="N3426" i="1"/>
  <c r="M3426" i="1"/>
  <c r="O3426" i="1" s="1"/>
  <c r="N3425" i="1"/>
  <c r="M3425" i="1"/>
  <c r="N3424" i="1"/>
  <c r="M3424" i="1"/>
  <c r="N3423" i="1"/>
  <c r="M3423" i="1"/>
  <c r="N3422" i="1"/>
  <c r="M3422" i="1"/>
  <c r="N3421" i="1"/>
  <c r="M3421" i="1"/>
  <c r="N3420" i="1"/>
  <c r="M3420" i="1"/>
  <c r="N3419" i="1"/>
  <c r="M3419" i="1"/>
  <c r="N3418" i="1"/>
  <c r="M3418" i="1"/>
  <c r="N3417" i="1"/>
  <c r="M3417" i="1"/>
  <c r="N3416" i="1"/>
  <c r="M3416" i="1"/>
  <c r="N3415" i="1"/>
  <c r="M3415" i="1"/>
  <c r="N3414" i="1"/>
  <c r="M3414" i="1"/>
  <c r="N3413" i="1"/>
  <c r="M3413" i="1"/>
  <c r="N3412" i="1"/>
  <c r="M3412" i="1"/>
  <c r="N3411" i="1"/>
  <c r="M3411" i="1"/>
  <c r="N3410" i="1"/>
  <c r="M3410" i="1"/>
  <c r="N3409" i="1"/>
  <c r="M3409" i="1"/>
  <c r="N3408" i="1"/>
  <c r="M3408" i="1"/>
  <c r="N3407" i="1"/>
  <c r="M3407" i="1"/>
  <c r="O3407" i="1" s="1"/>
  <c r="N3406" i="1"/>
  <c r="M3406" i="1"/>
  <c r="N3405" i="1"/>
  <c r="M3405" i="1"/>
  <c r="N3404" i="1"/>
  <c r="M3404" i="1"/>
  <c r="N3403" i="1"/>
  <c r="M3403" i="1"/>
  <c r="N3402" i="1"/>
  <c r="M3402" i="1"/>
  <c r="N3392" i="1"/>
  <c r="M3392" i="1"/>
  <c r="N3391" i="1"/>
  <c r="M3391" i="1"/>
  <c r="N3390" i="1"/>
  <c r="M3390" i="1"/>
  <c r="N3389" i="1"/>
  <c r="M3389" i="1"/>
  <c r="N3388" i="1"/>
  <c r="M3388" i="1"/>
  <c r="N3387" i="1"/>
  <c r="M3387" i="1"/>
  <c r="N3386" i="1"/>
  <c r="M3386" i="1"/>
  <c r="N3385" i="1"/>
  <c r="M3385" i="1"/>
  <c r="N3384" i="1"/>
  <c r="M3384" i="1"/>
  <c r="N3383" i="1"/>
  <c r="M3383" i="1"/>
  <c r="N3382" i="1"/>
  <c r="M3382" i="1"/>
  <c r="N3381" i="1"/>
  <c r="M3381" i="1"/>
  <c r="N3380" i="1"/>
  <c r="M3380" i="1"/>
  <c r="N3379" i="1"/>
  <c r="M3379" i="1"/>
  <c r="N3378" i="1"/>
  <c r="M3378" i="1"/>
  <c r="N3377" i="1"/>
  <c r="M3377" i="1"/>
  <c r="N3376" i="1"/>
  <c r="M3376" i="1"/>
  <c r="N3375" i="1"/>
  <c r="M3375" i="1"/>
  <c r="N3374" i="1"/>
  <c r="M3374" i="1"/>
  <c r="N3373" i="1"/>
  <c r="M3373" i="1"/>
  <c r="N3372" i="1"/>
  <c r="M3372" i="1"/>
  <c r="N3371" i="1"/>
  <c r="M3371" i="1"/>
  <c r="N3370" i="1"/>
  <c r="M3370" i="1"/>
  <c r="N3369" i="1"/>
  <c r="M3369" i="1"/>
  <c r="N3368" i="1"/>
  <c r="M3368" i="1"/>
  <c r="N3367" i="1"/>
  <c r="M3367" i="1"/>
  <c r="N3366" i="1"/>
  <c r="M3366" i="1"/>
  <c r="N3365" i="1"/>
  <c r="M3365" i="1"/>
  <c r="N3364" i="1"/>
  <c r="M3364" i="1"/>
  <c r="N3363" i="1"/>
  <c r="M3363" i="1"/>
  <c r="N3353" i="1"/>
  <c r="M3353" i="1"/>
  <c r="N3352" i="1"/>
  <c r="M3352" i="1"/>
  <c r="P3352" i="1" s="1"/>
  <c r="N3351" i="1"/>
  <c r="M3351" i="1"/>
  <c r="N3350" i="1"/>
  <c r="M3350" i="1"/>
  <c r="N3349" i="1"/>
  <c r="M3349" i="1"/>
  <c r="N3348" i="1"/>
  <c r="M3348" i="1"/>
  <c r="N3347" i="1"/>
  <c r="M3347" i="1"/>
  <c r="N3346" i="1"/>
  <c r="M3346" i="1"/>
  <c r="N3345" i="1"/>
  <c r="M3345" i="1"/>
  <c r="N3344" i="1"/>
  <c r="M3344" i="1"/>
  <c r="N3343" i="1"/>
  <c r="M3343" i="1"/>
  <c r="N3342" i="1"/>
  <c r="M3342" i="1"/>
  <c r="N3341" i="1"/>
  <c r="M3341" i="1"/>
  <c r="P3341" i="1" s="1"/>
  <c r="N3340" i="1"/>
  <c r="M3340" i="1"/>
  <c r="N3339" i="1"/>
  <c r="M3339" i="1"/>
  <c r="N3338" i="1"/>
  <c r="M3338" i="1"/>
  <c r="N3337" i="1"/>
  <c r="M3337" i="1"/>
  <c r="N3336" i="1"/>
  <c r="M3336" i="1"/>
  <c r="N3335" i="1"/>
  <c r="M3335" i="1"/>
  <c r="N3334" i="1"/>
  <c r="M3334" i="1"/>
  <c r="N3333" i="1"/>
  <c r="M3333" i="1"/>
  <c r="N3332" i="1"/>
  <c r="M3332" i="1"/>
  <c r="N3331" i="1"/>
  <c r="M3331" i="1"/>
  <c r="N3330" i="1"/>
  <c r="M3330" i="1"/>
  <c r="N3329" i="1"/>
  <c r="M3329" i="1"/>
  <c r="N3328" i="1"/>
  <c r="M3328" i="1"/>
  <c r="N3327" i="1"/>
  <c r="M3327" i="1"/>
  <c r="N3326" i="1"/>
  <c r="M3326" i="1"/>
  <c r="N3325" i="1"/>
  <c r="M3325" i="1"/>
  <c r="N3324" i="1"/>
  <c r="M3324" i="1"/>
  <c r="N3314" i="1"/>
  <c r="M3314" i="1"/>
  <c r="N3313" i="1"/>
  <c r="M3313" i="1"/>
  <c r="N3312" i="1"/>
  <c r="M3312" i="1"/>
  <c r="N3311" i="1"/>
  <c r="M3311" i="1"/>
  <c r="N3310" i="1"/>
  <c r="M3310" i="1"/>
  <c r="N3309" i="1"/>
  <c r="M3309" i="1"/>
  <c r="N3308" i="1"/>
  <c r="M3308" i="1"/>
  <c r="N3307" i="1"/>
  <c r="M3307" i="1"/>
  <c r="N3306" i="1"/>
  <c r="M3306" i="1"/>
  <c r="N3305" i="1"/>
  <c r="M3305" i="1"/>
  <c r="N3304" i="1"/>
  <c r="M3304" i="1"/>
  <c r="N3303" i="1"/>
  <c r="M3303" i="1"/>
  <c r="N3302" i="1"/>
  <c r="M3302" i="1"/>
  <c r="N3301" i="1"/>
  <c r="M3301" i="1"/>
  <c r="N3300" i="1"/>
  <c r="M3300" i="1"/>
  <c r="N3299" i="1"/>
  <c r="M3299" i="1"/>
  <c r="N3298" i="1"/>
  <c r="M3298" i="1"/>
  <c r="N3297" i="1"/>
  <c r="M3297" i="1"/>
  <c r="N3296" i="1"/>
  <c r="M3296" i="1"/>
  <c r="N3295" i="1"/>
  <c r="M3295" i="1"/>
  <c r="N3294" i="1"/>
  <c r="M3294" i="1"/>
  <c r="N3293" i="1"/>
  <c r="M3293" i="1"/>
  <c r="N3292" i="1"/>
  <c r="M3292" i="1"/>
  <c r="N3291" i="1"/>
  <c r="M3291" i="1"/>
  <c r="N3290" i="1"/>
  <c r="M3290" i="1"/>
  <c r="N3289" i="1"/>
  <c r="M3289" i="1"/>
  <c r="N3288" i="1"/>
  <c r="M3288" i="1"/>
  <c r="N3287" i="1"/>
  <c r="M3287" i="1"/>
  <c r="N3286" i="1"/>
  <c r="M3286" i="1"/>
  <c r="N3285" i="1"/>
  <c r="M3285" i="1"/>
  <c r="N3275" i="1"/>
  <c r="M3275" i="1"/>
  <c r="N3274" i="1"/>
  <c r="M3274" i="1"/>
  <c r="N3273" i="1"/>
  <c r="M3273" i="1"/>
  <c r="N3272" i="1"/>
  <c r="M3272" i="1"/>
  <c r="N3271" i="1"/>
  <c r="M3271" i="1"/>
  <c r="N3270" i="1"/>
  <c r="M3270" i="1"/>
  <c r="N3269" i="1"/>
  <c r="M3269" i="1"/>
  <c r="N3268" i="1"/>
  <c r="M3268" i="1"/>
  <c r="N3267" i="1"/>
  <c r="M3267" i="1"/>
  <c r="N3266" i="1"/>
  <c r="M3266" i="1"/>
  <c r="N3265" i="1"/>
  <c r="M3265" i="1"/>
  <c r="N3264" i="1"/>
  <c r="M3264" i="1"/>
  <c r="N3263" i="1"/>
  <c r="M3263" i="1"/>
  <c r="N3262" i="1"/>
  <c r="O3262" i="1" s="1"/>
  <c r="M3262" i="1"/>
  <c r="N3261" i="1"/>
  <c r="M3261" i="1"/>
  <c r="N3260" i="1"/>
  <c r="M3260" i="1"/>
  <c r="N3259" i="1"/>
  <c r="M3259" i="1"/>
  <c r="N3258" i="1"/>
  <c r="M3258" i="1"/>
  <c r="N3257" i="1"/>
  <c r="M3257" i="1"/>
  <c r="N3256" i="1"/>
  <c r="M3256" i="1"/>
  <c r="N3255" i="1"/>
  <c r="M3255" i="1"/>
  <c r="N3254" i="1"/>
  <c r="M3254" i="1"/>
  <c r="N3253" i="1"/>
  <c r="M3253" i="1"/>
  <c r="N3252" i="1"/>
  <c r="M3252" i="1"/>
  <c r="N3251" i="1"/>
  <c r="M3251" i="1"/>
  <c r="N3250" i="1"/>
  <c r="O3250" i="1" s="1"/>
  <c r="M3250" i="1"/>
  <c r="N3249" i="1"/>
  <c r="M3249" i="1"/>
  <c r="N3248" i="1"/>
  <c r="M3248" i="1"/>
  <c r="N3247" i="1"/>
  <c r="M3247" i="1"/>
  <c r="N3246" i="1"/>
  <c r="M3246" i="1"/>
  <c r="N3236" i="1"/>
  <c r="M3236" i="1"/>
  <c r="N3235" i="1"/>
  <c r="M3235" i="1"/>
  <c r="N3234" i="1"/>
  <c r="M3234" i="1"/>
  <c r="N3233" i="1"/>
  <c r="M3233" i="1"/>
  <c r="N3232" i="1"/>
  <c r="M3232" i="1"/>
  <c r="N3231" i="1"/>
  <c r="M3231" i="1"/>
  <c r="N3230" i="1"/>
  <c r="M3230" i="1"/>
  <c r="N3229" i="1"/>
  <c r="M3229" i="1"/>
  <c r="N3228" i="1"/>
  <c r="M3228" i="1"/>
  <c r="N3227" i="1"/>
  <c r="M3227" i="1"/>
  <c r="N3226" i="1"/>
  <c r="M3226" i="1"/>
  <c r="N3225" i="1"/>
  <c r="M3225" i="1"/>
  <c r="N3224" i="1"/>
  <c r="M3224" i="1"/>
  <c r="O3224" i="1" s="1"/>
  <c r="N3223" i="1"/>
  <c r="M3223" i="1"/>
  <c r="N3222" i="1"/>
  <c r="M3222" i="1"/>
  <c r="N3221" i="1"/>
  <c r="M3221" i="1"/>
  <c r="N3220" i="1"/>
  <c r="M3220" i="1"/>
  <c r="N3219" i="1"/>
  <c r="M3219" i="1"/>
  <c r="N3218" i="1"/>
  <c r="M3218" i="1"/>
  <c r="N3217" i="1"/>
  <c r="M3217" i="1"/>
  <c r="N3216" i="1"/>
  <c r="M3216" i="1"/>
  <c r="N3215" i="1"/>
  <c r="M3215" i="1"/>
  <c r="N3214" i="1"/>
  <c r="M3214" i="1"/>
  <c r="N3213" i="1"/>
  <c r="M3213" i="1"/>
  <c r="N3212" i="1"/>
  <c r="M3212" i="1"/>
  <c r="N3211" i="1"/>
  <c r="M3211" i="1"/>
  <c r="N3210" i="1"/>
  <c r="M3210" i="1"/>
  <c r="N3209" i="1"/>
  <c r="M3209" i="1"/>
  <c r="N3208" i="1"/>
  <c r="M3208" i="1"/>
  <c r="N3207" i="1"/>
  <c r="M3207" i="1"/>
  <c r="N3197" i="1"/>
  <c r="M3197" i="1"/>
  <c r="N3196" i="1"/>
  <c r="M3196" i="1"/>
  <c r="P3196" i="1" s="1"/>
  <c r="N3195" i="1"/>
  <c r="M3195" i="1"/>
  <c r="N3194" i="1"/>
  <c r="M3194" i="1"/>
  <c r="N3193" i="1"/>
  <c r="M3193" i="1"/>
  <c r="N3192" i="1"/>
  <c r="M3192" i="1"/>
  <c r="N3191" i="1"/>
  <c r="M3191" i="1"/>
  <c r="N3190" i="1"/>
  <c r="M3190" i="1"/>
  <c r="N3189" i="1"/>
  <c r="M3189" i="1"/>
  <c r="N3188" i="1"/>
  <c r="M3188" i="1"/>
  <c r="N3187" i="1"/>
  <c r="M3187" i="1"/>
  <c r="N3186" i="1"/>
  <c r="M3186" i="1"/>
  <c r="N3185" i="1"/>
  <c r="M3185" i="1"/>
  <c r="N3184" i="1"/>
  <c r="M3184" i="1"/>
  <c r="N3183" i="1"/>
  <c r="M3183" i="1"/>
  <c r="N3182" i="1"/>
  <c r="M3182" i="1"/>
  <c r="N3181" i="1"/>
  <c r="M3181" i="1"/>
  <c r="N3180" i="1"/>
  <c r="M3180" i="1"/>
  <c r="N3179" i="1"/>
  <c r="M3179" i="1"/>
  <c r="N3178" i="1"/>
  <c r="M3178" i="1"/>
  <c r="N3177" i="1"/>
  <c r="M3177" i="1"/>
  <c r="N3176" i="1"/>
  <c r="M3176" i="1"/>
  <c r="N3175" i="1"/>
  <c r="M3175" i="1"/>
  <c r="N3174" i="1"/>
  <c r="M3174" i="1"/>
  <c r="N3173" i="1"/>
  <c r="M3173" i="1"/>
  <c r="N3172" i="1"/>
  <c r="M3172" i="1"/>
  <c r="N3171" i="1"/>
  <c r="M3171" i="1"/>
  <c r="N3170" i="1"/>
  <c r="M3170" i="1"/>
  <c r="N3169" i="1"/>
  <c r="M3169" i="1"/>
  <c r="N3168" i="1"/>
  <c r="M3168" i="1"/>
  <c r="N3158" i="1"/>
  <c r="M3158" i="1"/>
  <c r="N3157" i="1"/>
  <c r="M3157" i="1"/>
  <c r="P3157" i="1" s="1"/>
  <c r="N3156" i="1"/>
  <c r="M3156" i="1"/>
  <c r="N3155" i="1"/>
  <c r="O3155" i="1" s="1"/>
  <c r="M3155" i="1"/>
  <c r="N3154" i="1"/>
  <c r="M3154" i="1"/>
  <c r="N3153" i="1"/>
  <c r="M3153" i="1"/>
  <c r="N3152" i="1"/>
  <c r="M3152" i="1"/>
  <c r="N3151" i="1"/>
  <c r="M3151" i="1"/>
  <c r="N3150" i="1"/>
  <c r="M3150" i="1"/>
  <c r="N3149" i="1"/>
  <c r="M3149" i="1"/>
  <c r="N3148" i="1"/>
  <c r="M3148" i="1"/>
  <c r="N3147" i="1"/>
  <c r="M3147" i="1"/>
  <c r="N3146" i="1"/>
  <c r="M3146" i="1"/>
  <c r="N3145" i="1"/>
  <c r="M3145" i="1"/>
  <c r="N3144" i="1"/>
  <c r="M3144" i="1"/>
  <c r="N3143" i="1"/>
  <c r="M3143" i="1"/>
  <c r="N3142" i="1"/>
  <c r="M3142" i="1"/>
  <c r="N3141" i="1"/>
  <c r="M3141" i="1"/>
  <c r="N3140" i="1"/>
  <c r="M3140" i="1"/>
  <c r="N3139" i="1"/>
  <c r="M3139" i="1"/>
  <c r="N3138" i="1"/>
  <c r="M3138" i="1"/>
  <c r="N3137" i="1"/>
  <c r="M3137" i="1"/>
  <c r="N3136" i="1"/>
  <c r="M3136" i="1"/>
  <c r="N3135" i="1"/>
  <c r="M3135" i="1"/>
  <c r="N3134" i="1"/>
  <c r="M3134" i="1"/>
  <c r="N3133" i="1"/>
  <c r="M3133" i="1"/>
  <c r="N3132" i="1"/>
  <c r="M3132" i="1"/>
  <c r="N3131" i="1"/>
  <c r="M3131" i="1"/>
  <c r="N3130" i="1"/>
  <c r="M3130" i="1"/>
  <c r="N3129" i="1"/>
  <c r="M3129" i="1"/>
  <c r="N3119" i="1"/>
  <c r="M3119" i="1"/>
  <c r="N3118" i="1"/>
  <c r="M3118" i="1"/>
  <c r="N3117" i="1"/>
  <c r="M3117" i="1"/>
  <c r="N3116" i="1"/>
  <c r="M3116" i="1"/>
  <c r="N3115" i="1"/>
  <c r="M3115" i="1"/>
  <c r="N3114" i="1"/>
  <c r="M3114" i="1"/>
  <c r="N3113" i="1"/>
  <c r="M3113" i="1"/>
  <c r="N3112" i="1"/>
  <c r="M3112" i="1"/>
  <c r="N3111" i="1"/>
  <c r="M3111" i="1"/>
  <c r="N3110" i="1"/>
  <c r="M3110" i="1"/>
  <c r="N3109" i="1"/>
  <c r="M3109" i="1"/>
  <c r="N3108" i="1"/>
  <c r="M3108" i="1"/>
  <c r="N3107" i="1"/>
  <c r="M3107" i="1"/>
  <c r="N3106" i="1"/>
  <c r="M3106" i="1"/>
  <c r="N3105" i="1"/>
  <c r="M3105" i="1"/>
  <c r="N3104" i="1"/>
  <c r="M3104" i="1"/>
  <c r="N3103" i="1"/>
  <c r="M3103" i="1"/>
  <c r="N3102" i="1"/>
  <c r="M3102" i="1"/>
  <c r="N3101" i="1"/>
  <c r="M3101" i="1"/>
  <c r="N3100" i="1"/>
  <c r="M3100" i="1"/>
  <c r="N3099" i="1"/>
  <c r="M3099" i="1"/>
  <c r="N3098" i="1"/>
  <c r="M3098" i="1"/>
  <c r="N3097" i="1"/>
  <c r="M3097" i="1"/>
  <c r="N3096" i="1"/>
  <c r="M3096" i="1"/>
  <c r="N3095" i="1"/>
  <c r="M3095" i="1"/>
  <c r="N3094" i="1"/>
  <c r="M3094" i="1"/>
  <c r="N3093" i="1"/>
  <c r="M3093" i="1"/>
  <c r="N3092" i="1"/>
  <c r="M3092" i="1"/>
  <c r="N3091" i="1"/>
  <c r="M3091" i="1"/>
  <c r="N3090" i="1"/>
  <c r="M3090" i="1"/>
  <c r="N3080" i="1"/>
  <c r="M3080" i="1"/>
  <c r="N3079" i="1"/>
  <c r="M3079" i="1"/>
  <c r="N3078" i="1"/>
  <c r="M3078" i="1"/>
  <c r="N3077" i="1"/>
  <c r="M3077" i="1"/>
  <c r="N3076" i="1"/>
  <c r="O3076" i="1" s="1"/>
  <c r="M3076" i="1"/>
  <c r="N3075" i="1"/>
  <c r="M3075" i="1"/>
  <c r="N3074" i="1"/>
  <c r="P3074" i="1" s="1"/>
  <c r="M3074" i="1"/>
  <c r="N3073" i="1"/>
  <c r="M3073" i="1"/>
  <c r="N3072" i="1"/>
  <c r="M3072" i="1"/>
  <c r="N3071" i="1"/>
  <c r="M3071" i="1"/>
  <c r="N3070" i="1"/>
  <c r="M3070" i="1"/>
  <c r="N3069" i="1"/>
  <c r="M3069" i="1"/>
  <c r="N3068" i="1"/>
  <c r="M3068" i="1"/>
  <c r="N3067" i="1"/>
  <c r="M3067" i="1"/>
  <c r="N3066" i="1"/>
  <c r="M3066" i="1"/>
  <c r="N3065" i="1"/>
  <c r="M3065" i="1"/>
  <c r="N3064" i="1"/>
  <c r="M3064" i="1"/>
  <c r="N3063" i="1"/>
  <c r="M3063" i="1"/>
  <c r="N3062" i="1"/>
  <c r="M3062" i="1"/>
  <c r="N3061" i="1"/>
  <c r="M3061" i="1"/>
  <c r="N3060" i="1"/>
  <c r="M3060" i="1"/>
  <c r="N3059" i="1"/>
  <c r="M3059" i="1"/>
  <c r="N3058" i="1"/>
  <c r="M3058" i="1"/>
  <c r="N3057" i="1"/>
  <c r="M3057" i="1"/>
  <c r="N3056" i="1"/>
  <c r="M3056" i="1"/>
  <c r="N3055" i="1"/>
  <c r="M3055" i="1"/>
  <c r="P3055" i="1" s="1"/>
  <c r="N3054" i="1"/>
  <c r="M3054" i="1"/>
  <c r="N3053" i="1"/>
  <c r="M3053" i="1"/>
  <c r="N3052" i="1"/>
  <c r="M3052" i="1"/>
  <c r="N3051" i="1"/>
  <c r="M3051" i="1"/>
  <c r="N3041" i="1"/>
  <c r="M3041" i="1"/>
  <c r="N3040" i="1"/>
  <c r="M3040" i="1"/>
  <c r="N3039" i="1"/>
  <c r="M3039" i="1"/>
  <c r="N3038" i="1"/>
  <c r="M3038" i="1"/>
  <c r="N3037" i="1"/>
  <c r="M3037" i="1"/>
  <c r="N3036" i="1"/>
  <c r="M3036" i="1"/>
  <c r="N3035" i="1"/>
  <c r="M3035" i="1"/>
  <c r="N3034" i="1"/>
  <c r="M3034" i="1"/>
  <c r="N3033" i="1"/>
  <c r="M3033" i="1"/>
  <c r="N3032" i="1"/>
  <c r="M3032" i="1"/>
  <c r="N3031" i="1"/>
  <c r="M3031" i="1"/>
  <c r="N3030" i="1"/>
  <c r="M3030" i="1"/>
  <c r="N3029" i="1"/>
  <c r="M3029" i="1"/>
  <c r="N3028" i="1"/>
  <c r="M3028" i="1"/>
  <c r="N3027" i="1"/>
  <c r="M3027" i="1"/>
  <c r="N3026" i="1"/>
  <c r="M3026" i="1"/>
  <c r="N3025" i="1"/>
  <c r="M3025" i="1"/>
  <c r="N3024" i="1"/>
  <c r="M3024" i="1"/>
  <c r="N3023" i="1"/>
  <c r="M3023" i="1"/>
  <c r="N3022" i="1"/>
  <c r="M3022" i="1"/>
  <c r="N3021" i="1"/>
  <c r="M3021" i="1"/>
  <c r="N3020" i="1"/>
  <c r="M3020" i="1"/>
  <c r="N3019" i="1"/>
  <c r="M3019" i="1"/>
  <c r="N3018" i="1"/>
  <c r="M3018" i="1"/>
  <c r="N3017" i="1"/>
  <c r="M3017" i="1"/>
  <c r="N3016" i="1"/>
  <c r="M3016" i="1"/>
  <c r="N3015" i="1"/>
  <c r="M3015" i="1"/>
  <c r="N3014" i="1"/>
  <c r="M3014" i="1"/>
  <c r="N3013" i="1"/>
  <c r="M3013" i="1"/>
  <c r="N3012" i="1"/>
  <c r="M3012" i="1"/>
  <c r="N3002" i="1"/>
  <c r="M3002" i="1"/>
  <c r="N3001" i="1"/>
  <c r="M3001" i="1"/>
  <c r="N3000" i="1"/>
  <c r="M3000" i="1"/>
  <c r="N2999" i="1"/>
  <c r="M2999" i="1"/>
  <c r="N2998" i="1"/>
  <c r="M2998" i="1"/>
  <c r="N2997" i="1"/>
  <c r="M2997" i="1"/>
  <c r="N2996" i="1"/>
  <c r="M2996" i="1"/>
  <c r="N2995" i="1"/>
  <c r="M2995" i="1"/>
  <c r="N2994" i="1"/>
  <c r="M2994" i="1"/>
  <c r="N2993" i="1"/>
  <c r="M2993" i="1"/>
  <c r="N2992" i="1"/>
  <c r="M2992" i="1"/>
  <c r="N2991" i="1"/>
  <c r="M2991" i="1"/>
  <c r="N2990" i="1"/>
  <c r="M2990" i="1"/>
  <c r="N2989" i="1"/>
  <c r="M2989" i="1"/>
  <c r="N2988" i="1"/>
  <c r="M2988" i="1"/>
  <c r="N2987" i="1"/>
  <c r="M2987" i="1"/>
  <c r="N2986" i="1"/>
  <c r="M2986" i="1"/>
  <c r="N2985" i="1"/>
  <c r="M2985" i="1"/>
  <c r="N2984" i="1"/>
  <c r="M2984" i="1"/>
  <c r="N2983" i="1"/>
  <c r="M2983" i="1"/>
  <c r="N2982" i="1"/>
  <c r="M2982" i="1"/>
  <c r="N2981" i="1"/>
  <c r="M2981" i="1"/>
  <c r="N2980" i="1"/>
  <c r="M2980" i="1"/>
  <c r="N2979" i="1"/>
  <c r="M2979" i="1"/>
  <c r="N2978" i="1"/>
  <c r="M2978" i="1"/>
  <c r="N2977" i="1"/>
  <c r="M2977" i="1"/>
  <c r="N2976" i="1"/>
  <c r="M2976" i="1"/>
  <c r="N2975" i="1"/>
  <c r="M2975" i="1"/>
  <c r="N2974" i="1"/>
  <c r="M2974" i="1"/>
  <c r="N2973" i="1"/>
  <c r="M2973" i="1"/>
  <c r="N2963" i="1"/>
  <c r="M2963" i="1"/>
  <c r="N2962" i="1"/>
  <c r="M2962" i="1"/>
  <c r="N2961" i="1"/>
  <c r="M2961" i="1"/>
  <c r="N2960" i="1"/>
  <c r="M2960" i="1"/>
  <c r="N2959" i="1"/>
  <c r="M2959" i="1"/>
  <c r="N2958" i="1"/>
  <c r="M2958" i="1"/>
  <c r="N2957" i="1"/>
  <c r="M2957" i="1"/>
  <c r="N2956" i="1"/>
  <c r="M2956" i="1"/>
  <c r="N2955" i="1"/>
  <c r="M2955" i="1"/>
  <c r="N2954" i="1"/>
  <c r="M2954" i="1"/>
  <c r="N2953" i="1"/>
  <c r="M2953" i="1"/>
  <c r="N2952" i="1"/>
  <c r="M2952" i="1"/>
  <c r="N2951" i="1"/>
  <c r="M2951" i="1"/>
  <c r="N2950" i="1"/>
  <c r="M2950" i="1"/>
  <c r="N2949" i="1"/>
  <c r="M2949" i="1"/>
  <c r="N2948" i="1"/>
  <c r="M2948" i="1"/>
  <c r="N2947" i="1"/>
  <c r="M2947" i="1"/>
  <c r="N2946" i="1"/>
  <c r="M2946" i="1"/>
  <c r="N2945" i="1"/>
  <c r="M2945" i="1"/>
  <c r="N2944" i="1"/>
  <c r="M2944" i="1"/>
  <c r="N2943" i="1"/>
  <c r="M2943" i="1"/>
  <c r="N2942" i="1"/>
  <c r="M2942" i="1"/>
  <c r="N2941" i="1"/>
  <c r="M2941" i="1"/>
  <c r="N2940" i="1"/>
  <c r="M2940" i="1"/>
  <c r="N2939" i="1"/>
  <c r="M2939" i="1"/>
  <c r="N2938" i="1"/>
  <c r="M2938" i="1"/>
  <c r="N2937" i="1"/>
  <c r="M2937" i="1"/>
  <c r="N2936" i="1"/>
  <c r="M2936" i="1"/>
  <c r="N2935" i="1"/>
  <c r="M2935" i="1"/>
  <c r="N2934" i="1"/>
  <c r="M2934" i="1"/>
  <c r="N2924" i="1"/>
  <c r="M2924" i="1"/>
  <c r="N2923" i="1"/>
  <c r="M2923" i="1"/>
  <c r="N2922" i="1"/>
  <c r="M2922" i="1"/>
  <c r="N2921" i="1"/>
  <c r="M2921" i="1"/>
  <c r="N2920" i="1"/>
  <c r="M2920" i="1"/>
  <c r="N2919" i="1"/>
  <c r="M2919" i="1"/>
  <c r="N2918" i="1"/>
  <c r="M2918" i="1"/>
  <c r="N2917" i="1"/>
  <c r="M2917" i="1"/>
  <c r="N2916" i="1"/>
  <c r="M2916" i="1"/>
  <c r="N2915" i="1"/>
  <c r="M2915" i="1"/>
  <c r="N2914" i="1"/>
  <c r="M2914" i="1"/>
  <c r="N2913" i="1"/>
  <c r="M2913" i="1"/>
  <c r="N2912" i="1"/>
  <c r="M2912" i="1"/>
  <c r="N2911" i="1"/>
  <c r="M2911" i="1"/>
  <c r="N2910" i="1"/>
  <c r="M2910" i="1"/>
  <c r="N2909" i="1"/>
  <c r="M2909" i="1"/>
  <c r="N2908" i="1"/>
  <c r="M2908" i="1"/>
  <c r="N2907" i="1"/>
  <c r="M2907" i="1"/>
  <c r="N2906" i="1"/>
  <c r="M2906" i="1"/>
  <c r="N2905" i="1"/>
  <c r="M2905" i="1"/>
  <c r="N2904" i="1"/>
  <c r="M2904" i="1"/>
  <c r="N2903" i="1"/>
  <c r="M2903" i="1"/>
  <c r="N2902" i="1"/>
  <c r="M2902" i="1"/>
  <c r="N2901" i="1"/>
  <c r="M2901" i="1"/>
  <c r="N2900" i="1"/>
  <c r="M2900" i="1"/>
  <c r="N2899" i="1"/>
  <c r="M2899" i="1"/>
  <c r="N2898" i="1"/>
  <c r="M2898" i="1"/>
  <c r="N2897" i="1"/>
  <c r="M2897" i="1"/>
  <c r="N2896" i="1"/>
  <c r="M2896" i="1"/>
  <c r="N2895" i="1"/>
  <c r="M2895" i="1"/>
  <c r="N2885" i="1"/>
  <c r="M2885" i="1"/>
  <c r="N2884" i="1"/>
  <c r="M2884" i="1"/>
  <c r="N2883" i="1"/>
  <c r="M2883" i="1"/>
  <c r="N2882" i="1"/>
  <c r="M2882" i="1"/>
  <c r="N2881" i="1"/>
  <c r="M2881" i="1"/>
  <c r="N2880" i="1"/>
  <c r="M2880" i="1"/>
  <c r="N2879" i="1"/>
  <c r="M2879" i="1"/>
  <c r="N2878" i="1"/>
  <c r="M2878" i="1"/>
  <c r="N2877" i="1"/>
  <c r="M2877" i="1"/>
  <c r="N2876" i="1"/>
  <c r="M2876" i="1"/>
  <c r="N2875" i="1"/>
  <c r="M2875" i="1"/>
  <c r="N2874" i="1"/>
  <c r="M2874" i="1"/>
  <c r="N2873" i="1"/>
  <c r="M2873" i="1"/>
  <c r="O2873" i="1" s="1"/>
  <c r="N2872" i="1"/>
  <c r="M2872" i="1"/>
  <c r="N2871" i="1"/>
  <c r="M2871" i="1"/>
  <c r="N2870" i="1"/>
  <c r="M2870" i="1"/>
  <c r="N2869" i="1"/>
  <c r="M2869" i="1"/>
  <c r="N2868" i="1"/>
  <c r="M2868" i="1"/>
  <c r="N2867" i="1"/>
  <c r="M2867" i="1"/>
  <c r="N2866" i="1"/>
  <c r="M2866" i="1"/>
  <c r="N2865" i="1"/>
  <c r="M2865" i="1"/>
  <c r="N2864" i="1"/>
  <c r="M2864" i="1"/>
  <c r="N2863" i="1"/>
  <c r="M2863" i="1"/>
  <c r="N2862" i="1"/>
  <c r="M2862" i="1"/>
  <c r="N2861" i="1"/>
  <c r="M2861" i="1"/>
  <c r="N2860" i="1"/>
  <c r="M2860" i="1"/>
  <c r="N2859" i="1"/>
  <c r="M2859" i="1"/>
  <c r="N2858" i="1"/>
  <c r="M2858" i="1"/>
  <c r="N2857" i="1"/>
  <c r="M2857" i="1"/>
  <c r="N2856" i="1"/>
  <c r="M2856" i="1"/>
  <c r="N2846" i="1"/>
  <c r="M2846" i="1"/>
  <c r="N2845" i="1"/>
  <c r="M2845" i="1"/>
  <c r="N2844" i="1"/>
  <c r="M2844" i="1"/>
  <c r="N2843" i="1"/>
  <c r="M2843" i="1"/>
  <c r="N2842" i="1"/>
  <c r="M2842" i="1"/>
  <c r="N2841" i="1"/>
  <c r="M2841" i="1"/>
  <c r="N2840" i="1"/>
  <c r="M2840" i="1"/>
  <c r="N2839" i="1"/>
  <c r="M2839" i="1"/>
  <c r="N2838" i="1"/>
  <c r="M2838" i="1"/>
  <c r="N2837" i="1"/>
  <c r="M2837" i="1"/>
  <c r="N2836" i="1"/>
  <c r="M2836" i="1"/>
  <c r="N2835" i="1"/>
  <c r="M2835" i="1"/>
  <c r="N2834" i="1"/>
  <c r="M2834" i="1"/>
  <c r="N2833" i="1"/>
  <c r="M2833" i="1"/>
  <c r="N2832" i="1"/>
  <c r="M2832" i="1"/>
  <c r="N2831" i="1"/>
  <c r="M2831" i="1"/>
  <c r="N2830" i="1"/>
  <c r="O2830" i="1" s="1"/>
  <c r="M2830" i="1"/>
  <c r="N2829" i="1"/>
  <c r="M2829" i="1"/>
  <c r="N2828" i="1"/>
  <c r="M2828" i="1"/>
  <c r="N2827" i="1"/>
  <c r="M2827" i="1"/>
  <c r="N2826" i="1"/>
  <c r="M2826" i="1"/>
  <c r="N2825" i="1"/>
  <c r="M2825" i="1"/>
  <c r="N2824" i="1"/>
  <c r="M2824" i="1"/>
  <c r="N2823" i="1"/>
  <c r="M2823" i="1"/>
  <c r="N2822" i="1"/>
  <c r="M2822" i="1"/>
  <c r="N2821" i="1"/>
  <c r="M2821" i="1"/>
  <c r="N2820" i="1"/>
  <c r="M2820" i="1"/>
  <c r="N2819" i="1"/>
  <c r="M2819" i="1"/>
  <c r="N2818" i="1"/>
  <c r="M2818" i="1"/>
  <c r="N2817" i="1"/>
  <c r="M2817" i="1"/>
  <c r="N2807" i="1"/>
  <c r="M2807" i="1"/>
  <c r="N2806" i="1"/>
  <c r="M2806" i="1"/>
  <c r="N2805" i="1"/>
  <c r="M2805" i="1"/>
  <c r="N2804" i="1"/>
  <c r="M2804" i="1"/>
  <c r="N2803" i="1"/>
  <c r="M2803" i="1"/>
  <c r="N2802" i="1"/>
  <c r="M2802" i="1"/>
  <c r="N2801" i="1"/>
  <c r="M2801" i="1"/>
  <c r="N2800" i="1"/>
  <c r="M2800" i="1"/>
  <c r="N2799" i="1"/>
  <c r="M2799" i="1"/>
  <c r="N2798" i="1"/>
  <c r="M2798" i="1"/>
  <c r="N2797" i="1"/>
  <c r="M2797" i="1"/>
  <c r="N2796" i="1"/>
  <c r="M2796" i="1"/>
  <c r="N2795" i="1"/>
  <c r="M2795" i="1"/>
  <c r="N2794" i="1"/>
  <c r="M2794" i="1"/>
  <c r="N2793" i="1"/>
  <c r="O2793" i="1" s="1"/>
  <c r="M2793" i="1"/>
  <c r="N2792" i="1"/>
  <c r="M2792" i="1"/>
  <c r="N2791" i="1"/>
  <c r="M2791" i="1"/>
  <c r="N2790" i="1"/>
  <c r="M2790" i="1"/>
  <c r="N2789" i="1"/>
  <c r="M2789" i="1"/>
  <c r="N2788" i="1"/>
  <c r="M2788" i="1"/>
  <c r="N2787" i="1"/>
  <c r="M2787" i="1"/>
  <c r="N2786" i="1"/>
  <c r="M2786" i="1"/>
  <c r="N2785" i="1"/>
  <c r="M2785" i="1"/>
  <c r="N2784" i="1"/>
  <c r="M2784" i="1"/>
  <c r="N2783" i="1"/>
  <c r="M2783" i="1"/>
  <c r="N2782" i="1"/>
  <c r="M2782" i="1"/>
  <c r="N2781" i="1"/>
  <c r="M2781" i="1"/>
  <c r="N2780" i="1"/>
  <c r="M2780" i="1"/>
  <c r="N2779" i="1"/>
  <c r="M2779" i="1"/>
  <c r="N2778" i="1"/>
  <c r="M2778" i="1"/>
  <c r="N2768" i="1"/>
  <c r="M2768" i="1"/>
  <c r="P2768" i="1" s="1"/>
  <c r="N2767" i="1"/>
  <c r="M2767" i="1"/>
  <c r="N2766" i="1"/>
  <c r="M2766" i="1"/>
  <c r="N2765" i="1"/>
  <c r="M2765" i="1"/>
  <c r="N2764" i="1"/>
  <c r="M2764" i="1"/>
  <c r="N2763" i="1"/>
  <c r="M2763" i="1"/>
  <c r="N2762" i="1"/>
  <c r="M2762" i="1"/>
  <c r="N2761" i="1"/>
  <c r="M2761" i="1"/>
  <c r="N2760" i="1"/>
  <c r="M2760" i="1"/>
  <c r="N2759" i="1"/>
  <c r="M2759" i="1"/>
  <c r="N2758" i="1"/>
  <c r="M2758" i="1"/>
  <c r="N2757" i="1"/>
  <c r="M2757" i="1"/>
  <c r="N2756" i="1"/>
  <c r="M2756" i="1"/>
  <c r="N2755" i="1"/>
  <c r="M2755" i="1"/>
  <c r="N2754" i="1"/>
  <c r="M2754" i="1"/>
  <c r="N2753" i="1"/>
  <c r="M2753" i="1"/>
  <c r="N2752" i="1"/>
  <c r="M2752" i="1"/>
  <c r="N2751" i="1"/>
  <c r="M2751" i="1"/>
  <c r="N2750" i="1"/>
  <c r="M2750" i="1"/>
  <c r="N2749" i="1"/>
  <c r="M2749" i="1"/>
  <c r="N2748" i="1"/>
  <c r="M2748" i="1"/>
  <c r="N2747" i="1"/>
  <c r="M2747" i="1"/>
  <c r="N2746" i="1"/>
  <c r="M2746" i="1"/>
  <c r="N2745" i="1"/>
  <c r="M2745" i="1"/>
  <c r="N2744" i="1"/>
  <c r="M2744" i="1"/>
  <c r="N2743" i="1"/>
  <c r="M2743" i="1"/>
  <c r="N2742" i="1"/>
  <c r="M2742" i="1"/>
  <c r="N2741" i="1"/>
  <c r="M2741" i="1"/>
  <c r="N2740" i="1"/>
  <c r="M2740" i="1"/>
  <c r="N2739" i="1"/>
  <c r="M2739" i="1"/>
  <c r="N2729" i="1"/>
  <c r="M2729" i="1"/>
  <c r="N2728" i="1"/>
  <c r="M2728" i="1"/>
  <c r="N2727" i="1"/>
  <c r="M2727" i="1"/>
  <c r="N2726" i="1"/>
  <c r="M2726" i="1"/>
  <c r="N2725" i="1"/>
  <c r="M2725" i="1"/>
  <c r="N2724" i="1"/>
  <c r="M2724" i="1"/>
  <c r="N2723" i="1"/>
  <c r="M2723" i="1"/>
  <c r="N2722" i="1"/>
  <c r="M2722" i="1"/>
  <c r="N2721" i="1"/>
  <c r="M2721" i="1"/>
  <c r="N2720" i="1"/>
  <c r="M2720" i="1"/>
  <c r="N2719" i="1"/>
  <c r="M2719" i="1"/>
  <c r="N2718" i="1"/>
  <c r="M2718" i="1"/>
  <c r="N2717" i="1"/>
  <c r="M2717" i="1"/>
  <c r="N2716" i="1"/>
  <c r="M2716" i="1"/>
  <c r="O2716" i="1" s="1"/>
  <c r="N2715" i="1"/>
  <c r="O2715" i="1" s="1"/>
  <c r="M2715" i="1"/>
  <c r="N2714" i="1"/>
  <c r="M2714" i="1"/>
  <c r="N2713" i="1"/>
  <c r="P2713" i="1" s="1"/>
  <c r="M2713" i="1"/>
  <c r="N2712" i="1"/>
  <c r="M2712" i="1"/>
  <c r="N2711" i="1"/>
  <c r="M2711" i="1"/>
  <c r="N2710" i="1"/>
  <c r="M2710" i="1"/>
  <c r="N2709" i="1"/>
  <c r="M2709" i="1"/>
  <c r="N2708" i="1"/>
  <c r="M2708" i="1"/>
  <c r="N2707" i="1"/>
  <c r="M2707" i="1"/>
  <c r="N2706" i="1"/>
  <c r="M2706" i="1"/>
  <c r="N2705" i="1"/>
  <c r="M2705" i="1"/>
  <c r="N2704" i="1"/>
  <c r="M2704" i="1"/>
  <c r="N2703" i="1"/>
  <c r="M2703" i="1"/>
  <c r="N2702" i="1"/>
  <c r="M2702" i="1"/>
  <c r="N2701" i="1"/>
  <c r="M2701" i="1"/>
  <c r="N2700" i="1"/>
  <c r="M2700" i="1"/>
  <c r="N2690" i="1"/>
  <c r="M2690" i="1"/>
  <c r="N2689" i="1"/>
  <c r="M2689" i="1"/>
  <c r="N2688" i="1"/>
  <c r="M2688" i="1"/>
  <c r="N2687" i="1"/>
  <c r="M2687" i="1"/>
  <c r="N2686" i="1"/>
  <c r="M2686" i="1"/>
  <c r="N2685" i="1"/>
  <c r="M2685" i="1"/>
  <c r="N2684" i="1"/>
  <c r="M2684" i="1"/>
  <c r="N2683" i="1"/>
  <c r="M2683" i="1"/>
  <c r="N2682" i="1"/>
  <c r="M2682" i="1"/>
  <c r="N2681" i="1"/>
  <c r="M2681" i="1"/>
  <c r="N2680" i="1"/>
  <c r="M2680" i="1"/>
  <c r="N2679" i="1"/>
  <c r="M2679" i="1"/>
  <c r="N2678" i="1"/>
  <c r="M2678" i="1"/>
  <c r="N2677" i="1"/>
  <c r="M2677" i="1"/>
  <c r="N2676" i="1"/>
  <c r="O2676" i="1" s="1"/>
  <c r="M2676" i="1"/>
  <c r="N2675" i="1"/>
  <c r="O2675" i="1" s="1"/>
  <c r="M2675" i="1"/>
  <c r="N2674" i="1"/>
  <c r="M2674" i="1"/>
  <c r="N2673" i="1"/>
  <c r="M2673" i="1"/>
  <c r="N2672" i="1"/>
  <c r="M2672" i="1"/>
  <c r="N2671" i="1"/>
  <c r="M2671" i="1"/>
  <c r="N2670" i="1"/>
  <c r="M2670" i="1"/>
  <c r="N2669" i="1"/>
  <c r="M2669" i="1"/>
  <c r="N2668" i="1"/>
  <c r="M2668" i="1"/>
  <c r="N2667" i="1"/>
  <c r="M2667" i="1"/>
  <c r="N2666" i="1"/>
  <c r="M2666" i="1"/>
  <c r="N2665" i="1"/>
  <c r="M2665" i="1"/>
  <c r="N2664" i="1"/>
  <c r="M2664" i="1"/>
  <c r="N2663" i="1"/>
  <c r="M2663" i="1"/>
  <c r="N2662" i="1"/>
  <c r="M2662" i="1"/>
  <c r="N2661" i="1"/>
  <c r="M2661" i="1"/>
  <c r="N2651" i="1"/>
  <c r="M2651" i="1"/>
  <c r="N2650" i="1"/>
  <c r="P2650" i="1" s="1"/>
  <c r="M2650" i="1"/>
  <c r="N2649" i="1"/>
  <c r="M2649" i="1"/>
  <c r="P2649" i="1" s="1"/>
  <c r="N2648" i="1"/>
  <c r="M2648" i="1"/>
  <c r="N2647" i="1"/>
  <c r="M2647" i="1"/>
  <c r="N2646" i="1"/>
  <c r="M2646" i="1"/>
  <c r="N2645" i="1"/>
  <c r="M2645" i="1"/>
  <c r="N2644" i="1"/>
  <c r="M2644" i="1"/>
  <c r="N2643" i="1"/>
  <c r="M2643" i="1"/>
  <c r="N2642" i="1"/>
  <c r="M2642" i="1"/>
  <c r="N2641" i="1"/>
  <c r="M2641" i="1"/>
  <c r="N2640" i="1"/>
  <c r="M2640" i="1"/>
  <c r="N2639" i="1"/>
  <c r="M2639" i="1"/>
  <c r="N2638" i="1"/>
  <c r="M2638" i="1"/>
  <c r="N2637" i="1"/>
  <c r="O2637" i="1" s="1"/>
  <c r="M2637" i="1"/>
  <c r="N2636" i="1"/>
  <c r="M2636" i="1"/>
  <c r="N2635" i="1"/>
  <c r="M2635" i="1"/>
  <c r="N2634" i="1"/>
  <c r="M2634" i="1"/>
  <c r="N2633" i="1"/>
  <c r="M2633" i="1"/>
  <c r="N2632" i="1"/>
  <c r="M2632" i="1"/>
  <c r="N2631" i="1"/>
  <c r="M2631" i="1"/>
  <c r="N2630" i="1"/>
  <c r="M2630" i="1"/>
  <c r="N2629" i="1"/>
  <c r="M2629" i="1"/>
  <c r="N2628" i="1"/>
  <c r="M2628" i="1"/>
  <c r="N2627" i="1"/>
  <c r="M2627" i="1"/>
  <c r="N2626" i="1"/>
  <c r="M2626" i="1"/>
  <c r="N2625" i="1"/>
  <c r="M2625" i="1"/>
  <c r="N2624" i="1"/>
  <c r="M2624" i="1"/>
  <c r="N2623" i="1"/>
  <c r="M2623" i="1"/>
  <c r="N2622" i="1"/>
  <c r="M2622" i="1"/>
  <c r="N2612" i="1"/>
  <c r="M2612" i="1"/>
  <c r="N2611" i="1"/>
  <c r="M2611" i="1"/>
  <c r="N2610" i="1"/>
  <c r="M2610" i="1"/>
  <c r="N2609" i="1"/>
  <c r="M2609" i="1"/>
  <c r="N2608" i="1"/>
  <c r="M2608" i="1"/>
  <c r="N2607" i="1"/>
  <c r="O2607" i="1" s="1"/>
  <c r="M2607" i="1"/>
  <c r="N2606" i="1"/>
  <c r="M2606" i="1"/>
  <c r="N2605" i="1"/>
  <c r="M2605" i="1"/>
  <c r="N2604" i="1"/>
  <c r="M2604" i="1"/>
  <c r="N2603" i="1"/>
  <c r="M2603" i="1"/>
  <c r="N2602" i="1"/>
  <c r="M2602" i="1"/>
  <c r="N2601" i="1"/>
  <c r="O2601" i="1" s="1"/>
  <c r="M2601" i="1"/>
  <c r="N2600" i="1"/>
  <c r="M2600" i="1"/>
  <c r="N2599" i="1"/>
  <c r="M2599" i="1"/>
  <c r="N2598" i="1"/>
  <c r="M2598" i="1"/>
  <c r="N2597" i="1"/>
  <c r="M2597" i="1"/>
  <c r="N2596" i="1"/>
  <c r="M2596" i="1"/>
  <c r="N2595" i="1"/>
  <c r="M2595" i="1"/>
  <c r="N2594" i="1"/>
  <c r="M2594" i="1"/>
  <c r="N2593" i="1"/>
  <c r="M2593" i="1"/>
  <c r="N2592" i="1"/>
  <c r="M2592" i="1"/>
  <c r="N2591" i="1"/>
  <c r="M2591" i="1"/>
  <c r="N2590" i="1"/>
  <c r="M2590" i="1"/>
  <c r="N2589" i="1"/>
  <c r="M2589" i="1"/>
  <c r="N2588" i="1"/>
  <c r="M2588" i="1"/>
  <c r="N2587" i="1"/>
  <c r="M2587" i="1"/>
  <c r="N2586" i="1"/>
  <c r="M2586" i="1"/>
  <c r="N2585" i="1"/>
  <c r="M2585" i="1"/>
  <c r="N2584" i="1"/>
  <c r="M2584" i="1"/>
  <c r="N2583" i="1"/>
  <c r="M2583" i="1"/>
  <c r="N2573" i="1"/>
  <c r="M2573" i="1"/>
  <c r="N2572" i="1"/>
  <c r="M2572" i="1"/>
  <c r="N2571" i="1"/>
  <c r="M2571" i="1"/>
  <c r="N2570" i="1"/>
  <c r="M2570" i="1"/>
  <c r="N2569" i="1"/>
  <c r="M2569" i="1"/>
  <c r="N2568" i="1"/>
  <c r="M2568" i="1"/>
  <c r="N2567" i="1"/>
  <c r="M2567" i="1"/>
  <c r="N2566" i="1"/>
  <c r="M2566" i="1"/>
  <c r="N2565" i="1"/>
  <c r="M2565" i="1"/>
  <c r="N2564" i="1"/>
  <c r="M2564" i="1"/>
  <c r="N2563" i="1"/>
  <c r="M2563" i="1"/>
  <c r="N2562" i="1"/>
  <c r="M2562" i="1"/>
  <c r="N2561" i="1"/>
  <c r="M2561" i="1"/>
  <c r="N2560" i="1"/>
  <c r="M2560" i="1"/>
  <c r="N2559" i="1"/>
  <c r="M2559" i="1"/>
  <c r="N2558" i="1"/>
  <c r="M2558" i="1"/>
  <c r="N2557" i="1"/>
  <c r="M2557" i="1"/>
  <c r="N2556" i="1"/>
  <c r="M2556" i="1"/>
  <c r="N2555" i="1"/>
  <c r="M2555" i="1"/>
  <c r="N2554" i="1"/>
  <c r="M2554" i="1"/>
  <c r="N2553" i="1"/>
  <c r="M2553" i="1"/>
  <c r="N2552" i="1"/>
  <c r="M2552" i="1"/>
  <c r="N2551" i="1"/>
  <c r="M2551" i="1"/>
  <c r="N2550" i="1"/>
  <c r="M2550" i="1"/>
  <c r="N2549" i="1"/>
  <c r="M2549" i="1"/>
  <c r="N2548" i="1"/>
  <c r="M2548" i="1"/>
  <c r="N2547" i="1"/>
  <c r="M2547" i="1"/>
  <c r="N2546" i="1"/>
  <c r="M2546" i="1"/>
  <c r="N2545" i="1"/>
  <c r="M2545" i="1"/>
  <c r="N2544" i="1"/>
  <c r="M2544" i="1"/>
  <c r="N2534" i="1"/>
  <c r="M2534" i="1"/>
  <c r="N2533" i="1"/>
  <c r="M2533" i="1"/>
  <c r="N2532" i="1"/>
  <c r="M2532" i="1"/>
  <c r="N2531" i="1"/>
  <c r="M2531" i="1"/>
  <c r="N2530" i="1"/>
  <c r="M2530" i="1"/>
  <c r="N2529" i="1"/>
  <c r="M2529" i="1"/>
  <c r="N2528" i="1"/>
  <c r="M2528" i="1"/>
  <c r="N2527" i="1"/>
  <c r="M2527" i="1"/>
  <c r="N2526" i="1"/>
  <c r="M2526" i="1"/>
  <c r="N2525" i="1"/>
  <c r="M2525" i="1"/>
  <c r="N2524" i="1"/>
  <c r="M2524" i="1"/>
  <c r="N2523" i="1"/>
  <c r="M2523" i="1"/>
  <c r="N2522" i="1"/>
  <c r="M2522" i="1"/>
  <c r="N2521" i="1"/>
  <c r="M2521" i="1"/>
  <c r="N2520" i="1"/>
  <c r="M2520" i="1"/>
  <c r="P2520" i="1" s="1"/>
  <c r="N2519" i="1"/>
  <c r="M2519" i="1"/>
  <c r="N2518" i="1"/>
  <c r="M2518" i="1"/>
  <c r="N2517" i="1"/>
  <c r="M2517" i="1"/>
  <c r="N2516" i="1"/>
  <c r="M2516" i="1"/>
  <c r="P2516" i="1" s="1"/>
  <c r="N2515" i="1"/>
  <c r="M2515" i="1"/>
  <c r="N2514" i="1"/>
  <c r="M2514" i="1"/>
  <c r="N2513" i="1"/>
  <c r="M2513" i="1"/>
  <c r="N2512" i="1"/>
  <c r="M2512" i="1"/>
  <c r="N2511" i="1"/>
  <c r="M2511" i="1"/>
  <c r="N2510" i="1"/>
  <c r="M2510" i="1"/>
  <c r="N2509" i="1"/>
  <c r="M2509" i="1"/>
  <c r="N2508" i="1"/>
  <c r="M2508" i="1"/>
  <c r="N2507" i="1"/>
  <c r="M2507" i="1"/>
  <c r="N2506" i="1"/>
  <c r="M2506" i="1"/>
  <c r="N2505" i="1"/>
  <c r="M2505" i="1"/>
  <c r="N2495" i="1"/>
  <c r="M2495" i="1"/>
  <c r="N2494" i="1"/>
  <c r="M2494" i="1"/>
  <c r="P2494" i="1" s="1"/>
  <c r="N2493" i="1"/>
  <c r="M2493" i="1"/>
  <c r="P2493" i="1" s="1"/>
  <c r="N2492" i="1"/>
  <c r="M2492" i="1"/>
  <c r="N2491" i="1"/>
  <c r="M2491" i="1"/>
  <c r="N2490" i="1"/>
  <c r="M2490" i="1"/>
  <c r="N2489" i="1"/>
  <c r="M2489" i="1"/>
  <c r="N2488" i="1"/>
  <c r="M2488" i="1"/>
  <c r="P2488" i="1" s="1"/>
  <c r="N2487" i="1"/>
  <c r="M2487" i="1"/>
  <c r="N2486" i="1"/>
  <c r="M2486" i="1"/>
  <c r="N2485" i="1"/>
  <c r="M2485" i="1"/>
  <c r="N2484" i="1"/>
  <c r="M2484" i="1"/>
  <c r="N2483" i="1"/>
  <c r="M2483" i="1"/>
  <c r="N2482" i="1"/>
  <c r="M2482" i="1"/>
  <c r="N2481" i="1"/>
  <c r="M2481" i="1"/>
  <c r="N2480" i="1"/>
  <c r="M2480" i="1"/>
  <c r="N2479" i="1"/>
  <c r="M2479" i="1"/>
  <c r="N2478" i="1"/>
  <c r="M2478" i="1"/>
  <c r="N2477" i="1"/>
  <c r="M2477" i="1"/>
  <c r="N2476" i="1"/>
  <c r="M2476" i="1"/>
  <c r="N2475" i="1"/>
  <c r="M2475" i="1"/>
  <c r="N2474" i="1"/>
  <c r="M2474" i="1"/>
  <c r="N2473" i="1"/>
  <c r="M2473" i="1"/>
  <c r="N2472" i="1"/>
  <c r="M2472" i="1"/>
  <c r="N2471" i="1"/>
  <c r="M2471" i="1"/>
  <c r="N2470" i="1"/>
  <c r="M2470" i="1"/>
  <c r="N2469" i="1"/>
  <c r="M2469" i="1"/>
  <c r="N2468" i="1"/>
  <c r="M2468" i="1"/>
  <c r="N2467" i="1"/>
  <c r="M2467" i="1"/>
  <c r="N2466" i="1"/>
  <c r="M2466" i="1"/>
  <c r="N2456" i="1"/>
  <c r="M2456" i="1"/>
  <c r="N2455" i="1"/>
  <c r="M2455" i="1"/>
  <c r="N2454" i="1"/>
  <c r="M2454" i="1"/>
  <c r="N2453" i="1"/>
  <c r="M2453" i="1"/>
  <c r="N2452" i="1"/>
  <c r="M2452" i="1"/>
  <c r="N2451" i="1"/>
  <c r="M2451" i="1"/>
  <c r="N2450" i="1"/>
  <c r="M2450" i="1"/>
  <c r="N2449" i="1"/>
  <c r="M2449" i="1"/>
  <c r="N2448" i="1"/>
  <c r="M2448" i="1"/>
  <c r="N2447" i="1"/>
  <c r="M2447" i="1"/>
  <c r="P2447" i="1" s="1"/>
  <c r="N2446" i="1"/>
  <c r="M2446" i="1"/>
  <c r="N2445" i="1"/>
  <c r="M2445" i="1"/>
  <c r="P2445" i="1" s="1"/>
  <c r="N2444" i="1"/>
  <c r="M2444" i="1"/>
  <c r="N2443" i="1"/>
  <c r="M2443" i="1"/>
  <c r="P2443" i="1" s="1"/>
  <c r="N2442" i="1"/>
  <c r="M2442" i="1"/>
  <c r="N2441" i="1"/>
  <c r="M2441" i="1"/>
  <c r="N2440" i="1"/>
  <c r="M2440" i="1"/>
  <c r="O2440" i="1" s="1"/>
  <c r="N2439" i="1"/>
  <c r="M2439" i="1"/>
  <c r="N2438" i="1"/>
  <c r="M2438" i="1"/>
  <c r="N2437" i="1"/>
  <c r="M2437" i="1"/>
  <c r="N2436" i="1"/>
  <c r="M2436" i="1"/>
  <c r="N2435" i="1"/>
  <c r="M2435" i="1"/>
  <c r="N2434" i="1"/>
  <c r="M2434" i="1"/>
  <c r="N2433" i="1"/>
  <c r="M2433" i="1"/>
  <c r="N2432" i="1"/>
  <c r="M2432" i="1"/>
  <c r="N2431" i="1"/>
  <c r="M2431" i="1"/>
  <c r="N2430" i="1"/>
  <c r="M2430" i="1"/>
  <c r="N2429" i="1"/>
  <c r="M2429" i="1"/>
  <c r="N2428" i="1"/>
  <c r="M2428" i="1"/>
  <c r="N2427" i="1"/>
  <c r="M2427" i="1"/>
  <c r="N2417" i="1"/>
  <c r="M2417" i="1"/>
  <c r="N2416" i="1"/>
  <c r="M2416" i="1"/>
  <c r="N2415" i="1"/>
  <c r="M2415" i="1"/>
  <c r="N2414" i="1"/>
  <c r="M2414" i="1"/>
  <c r="N2413" i="1"/>
  <c r="M2413" i="1"/>
  <c r="N2412" i="1"/>
  <c r="M2412" i="1"/>
  <c r="N2411" i="1"/>
  <c r="M2411" i="1"/>
  <c r="N2410" i="1"/>
  <c r="M2410" i="1"/>
  <c r="N2409" i="1"/>
  <c r="M2409" i="1"/>
  <c r="N2408" i="1"/>
  <c r="M2408" i="1"/>
  <c r="N2407" i="1"/>
  <c r="M2407" i="1"/>
  <c r="N2406" i="1"/>
  <c r="M2406" i="1"/>
  <c r="N2405" i="1"/>
  <c r="M2405" i="1"/>
  <c r="N2404" i="1"/>
  <c r="M2404" i="1"/>
  <c r="N2403" i="1"/>
  <c r="M2403" i="1"/>
  <c r="N2402" i="1"/>
  <c r="M2402" i="1"/>
  <c r="N2401" i="1"/>
  <c r="M2401" i="1"/>
  <c r="N2400" i="1"/>
  <c r="M2400" i="1"/>
  <c r="N2399" i="1"/>
  <c r="M2399" i="1"/>
  <c r="N2398" i="1"/>
  <c r="M2398" i="1"/>
  <c r="N2397" i="1"/>
  <c r="M2397" i="1"/>
  <c r="N2396" i="1"/>
  <c r="M2396" i="1"/>
  <c r="N2395" i="1"/>
  <c r="M2395" i="1"/>
  <c r="N2394" i="1"/>
  <c r="M2394" i="1"/>
  <c r="N2393" i="1"/>
  <c r="M2393" i="1"/>
  <c r="N2392" i="1"/>
  <c r="M2392" i="1"/>
  <c r="N2391" i="1"/>
  <c r="M2391" i="1"/>
  <c r="N2390" i="1"/>
  <c r="M2390" i="1"/>
  <c r="N2389" i="1"/>
  <c r="M2389" i="1"/>
  <c r="N2388" i="1"/>
  <c r="M2388" i="1"/>
  <c r="N2378" i="1"/>
  <c r="M2378" i="1"/>
  <c r="N2377" i="1"/>
  <c r="M2377" i="1"/>
  <c r="N2376" i="1"/>
  <c r="M2376" i="1"/>
  <c r="N2375" i="1"/>
  <c r="M2375" i="1"/>
  <c r="N2374" i="1"/>
  <c r="M2374" i="1"/>
  <c r="N2373" i="1"/>
  <c r="M2373" i="1"/>
  <c r="N2372" i="1"/>
  <c r="M2372" i="1"/>
  <c r="N2371" i="1"/>
  <c r="M2371" i="1"/>
  <c r="N2370" i="1"/>
  <c r="M2370" i="1"/>
  <c r="N2369" i="1"/>
  <c r="M2369" i="1"/>
  <c r="N2368" i="1"/>
  <c r="M2368" i="1"/>
  <c r="N2367" i="1"/>
  <c r="M2367" i="1"/>
  <c r="N2366" i="1"/>
  <c r="M2366" i="1"/>
  <c r="N2365" i="1"/>
  <c r="O2365" i="1" s="1"/>
  <c r="M2365" i="1"/>
  <c r="N2364" i="1"/>
  <c r="M2364" i="1"/>
  <c r="N2363" i="1"/>
  <c r="M2363" i="1"/>
  <c r="N2362" i="1"/>
  <c r="M2362" i="1"/>
  <c r="N2361" i="1"/>
  <c r="M2361" i="1"/>
  <c r="N2360" i="1"/>
  <c r="M2360" i="1"/>
  <c r="N2359" i="1"/>
  <c r="M2359" i="1"/>
  <c r="N2358" i="1"/>
  <c r="M2358" i="1"/>
  <c r="N2357" i="1"/>
  <c r="M2357" i="1"/>
  <c r="N2356" i="1"/>
  <c r="M2356" i="1"/>
  <c r="N2355" i="1"/>
  <c r="M2355" i="1"/>
  <c r="N2354" i="1"/>
  <c r="M2354" i="1"/>
  <c r="N2353" i="1"/>
  <c r="M2353" i="1"/>
  <c r="N2352" i="1"/>
  <c r="M2352" i="1"/>
  <c r="N2351" i="1"/>
  <c r="M2351" i="1"/>
  <c r="N2350" i="1"/>
  <c r="M2350" i="1"/>
  <c r="N2349" i="1"/>
  <c r="M2349" i="1"/>
  <c r="N2339" i="1"/>
  <c r="M2339" i="1"/>
  <c r="N2338" i="1"/>
  <c r="M2338" i="1"/>
  <c r="N2337" i="1"/>
  <c r="M2337" i="1"/>
  <c r="N2336" i="1"/>
  <c r="M2336" i="1"/>
  <c r="N2335" i="1"/>
  <c r="M2335" i="1"/>
  <c r="N2334" i="1"/>
  <c r="M2334" i="1"/>
  <c r="N2333" i="1"/>
  <c r="M2333" i="1"/>
  <c r="N2332" i="1"/>
  <c r="M2332" i="1"/>
  <c r="N2331" i="1"/>
  <c r="M2331" i="1"/>
  <c r="N2330" i="1"/>
  <c r="M2330" i="1"/>
  <c r="N2329" i="1"/>
  <c r="M2329" i="1"/>
  <c r="N2328" i="1"/>
  <c r="M2328" i="1"/>
  <c r="N2327" i="1"/>
  <c r="M2327" i="1"/>
  <c r="N2326" i="1"/>
  <c r="M2326" i="1"/>
  <c r="N2325" i="1"/>
  <c r="P2325" i="1" s="1"/>
  <c r="M2325" i="1"/>
  <c r="N2324" i="1"/>
  <c r="M2324" i="1"/>
  <c r="O2324" i="1" s="1"/>
  <c r="N2323" i="1"/>
  <c r="M2323" i="1"/>
  <c r="N2322" i="1"/>
  <c r="M2322" i="1"/>
  <c r="N2321" i="1"/>
  <c r="M2321" i="1"/>
  <c r="N2320" i="1"/>
  <c r="M2320" i="1"/>
  <c r="N2319" i="1"/>
  <c r="M2319" i="1"/>
  <c r="N2318" i="1"/>
  <c r="M2318" i="1"/>
  <c r="N2317" i="1"/>
  <c r="M2317" i="1"/>
  <c r="N2316" i="1"/>
  <c r="M2316" i="1"/>
  <c r="N2315" i="1"/>
  <c r="M2315" i="1"/>
  <c r="N2314" i="1"/>
  <c r="M2314" i="1"/>
  <c r="N2313" i="1"/>
  <c r="M2313" i="1"/>
  <c r="N2312" i="1"/>
  <c r="M2312" i="1"/>
  <c r="N2311" i="1"/>
  <c r="M2311" i="1"/>
  <c r="N2310" i="1"/>
  <c r="M2310" i="1"/>
  <c r="N2300" i="1"/>
  <c r="M2300" i="1"/>
  <c r="N2299" i="1"/>
  <c r="O2299" i="1" s="1"/>
  <c r="M2299" i="1"/>
  <c r="N2298" i="1"/>
  <c r="O2298" i="1" s="1"/>
  <c r="M2298" i="1"/>
  <c r="N2297" i="1"/>
  <c r="M2297" i="1"/>
  <c r="N2296" i="1"/>
  <c r="M2296" i="1"/>
  <c r="N2295" i="1"/>
  <c r="M2295" i="1"/>
  <c r="N2294" i="1"/>
  <c r="M2294" i="1"/>
  <c r="N2293" i="1"/>
  <c r="M2293" i="1"/>
  <c r="N2292" i="1"/>
  <c r="M2292" i="1"/>
  <c r="N2291" i="1"/>
  <c r="M2291" i="1"/>
  <c r="N2290" i="1"/>
  <c r="M2290" i="1"/>
  <c r="N2289" i="1"/>
  <c r="M2289" i="1"/>
  <c r="N2288" i="1"/>
  <c r="M2288" i="1"/>
  <c r="N2287" i="1"/>
  <c r="M2287" i="1"/>
  <c r="N2286" i="1"/>
  <c r="M2286" i="1"/>
  <c r="N2285" i="1"/>
  <c r="M2285" i="1"/>
  <c r="N2284" i="1"/>
  <c r="M2284" i="1"/>
  <c r="N2283" i="1"/>
  <c r="M2283" i="1"/>
  <c r="N2282" i="1"/>
  <c r="M2282" i="1"/>
  <c r="N2281" i="1"/>
  <c r="M2281" i="1"/>
  <c r="N2280" i="1"/>
  <c r="M2280" i="1"/>
  <c r="N2279" i="1"/>
  <c r="M2279" i="1"/>
  <c r="N2278" i="1"/>
  <c r="M2278" i="1"/>
  <c r="N2277" i="1"/>
  <c r="M2277" i="1"/>
  <c r="N2276" i="1"/>
  <c r="M2276" i="1"/>
  <c r="N2275" i="1"/>
  <c r="M2275" i="1"/>
  <c r="N2274" i="1"/>
  <c r="M2274" i="1"/>
  <c r="N2273" i="1"/>
  <c r="M2273" i="1"/>
  <c r="N2272" i="1"/>
  <c r="M2272" i="1"/>
  <c r="N2271" i="1"/>
  <c r="M2271" i="1"/>
  <c r="N2262" i="1"/>
  <c r="M2262" i="1"/>
  <c r="N2261" i="1"/>
  <c r="M2261" i="1"/>
  <c r="N2260" i="1"/>
  <c r="M2260" i="1"/>
  <c r="N2259" i="1"/>
  <c r="M2259" i="1"/>
  <c r="N2258" i="1"/>
  <c r="M2258" i="1"/>
  <c r="N2257" i="1"/>
  <c r="M2257" i="1"/>
  <c r="N2256" i="1"/>
  <c r="M2256" i="1"/>
  <c r="N2255" i="1"/>
  <c r="M2255" i="1"/>
  <c r="N2254" i="1"/>
  <c r="M2254" i="1"/>
  <c r="N2253" i="1"/>
  <c r="M2253" i="1"/>
  <c r="N2252" i="1"/>
  <c r="M2252" i="1"/>
  <c r="N2251" i="1"/>
  <c r="M2251" i="1"/>
  <c r="N2250" i="1"/>
  <c r="M2250" i="1"/>
  <c r="N2249" i="1"/>
  <c r="M2249" i="1"/>
  <c r="N2248" i="1"/>
  <c r="O2248" i="1" s="1"/>
  <c r="M2248" i="1"/>
  <c r="N2247" i="1"/>
  <c r="M2247" i="1"/>
  <c r="N2246" i="1"/>
  <c r="M2246" i="1"/>
  <c r="N2245" i="1"/>
  <c r="M2245" i="1"/>
  <c r="N2244" i="1"/>
  <c r="M2244" i="1"/>
  <c r="N2243" i="1"/>
  <c r="M2243" i="1"/>
  <c r="N2242" i="1"/>
  <c r="M2242" i="1"/>
  <c r="N2241" i="1"/>
  <c r="M2241" i="1"/>
  <c r="N2240" i="1"/>
  <c r="M2240" i="1"/>
  <c r="N2239" i="1"/>
  <c r="M2239" i="1"/>
  <c r="N2238" i="1"/>
  <c r="M2238" i="1"/>
  <c r="N2237" i="1"/>
  <c r="M2237" i="1"/>
  <c r="N2236" i="1"/>
  <c r="M2236" i="1"/>
  <c r="N2235" i="1"/>
  <c r="M2235" i="1"/>
  <c r="N2234" i="1"/>
  <c r="M2234" i="1"/>
  <c r="N2233" i="1"/>
  <c r="M2233" i="1"/>
  <c r="N2232" i="1"/>
  <c r="M2232" i="1"/>
  <c r="N2222" i="1"/>
  <c r="M2222" i="1"/>
  <c r="N2221" i="1"/>
  <c r="M2221" i="1"/>
  <c r="N2220" i="1"/>
  <c r="M2220" i="1"/>
  <c r="N2219" i="1"/>
  <c r="M2219" i="1"/>
  <c r="N2218" i="1"/>
  <c r="M2218" i="1"/>
  <c r="N2217" i="1"/>
  <c r="M2217" i="1"/>
  <c r="N2216" i="1"/>
  <c r="M2216" i="1"/>
  <c r="N2215" i="1"/>
  <c r="M2215" i="1"/>
  <c r="N2214" i="1"/>
  <c r="O2214" i="1" s="1"/>
  <c r="M2214" i="1"/>
  <c r="N2213" i="1"/>
  <c r="M2213" i="1"/>
  <c r="N2212" i="1"/>
  <c r="M2212" i="1"/>
  <c r="N2211" i="1"/>
  <c r="M2211" i="1"/>
  <c r="N2210" i="1"/>
  <c r="M2210" i="1"/>
  <c r="N2209" i="1"/>
  <c r="M2209" i="1"/>
  <c r="N2208" i="1"/>
  <c r="M2208" i="1"/>
  <c r="N2207" i="1"/>
  <c r="M2207" i="1"/>
  <c r="N2206" i="1"/>
  <c r="M2206" i="1"/>
  <c r="N2205" i="1"/>
  <c r="M2205" i="1"/>
  <c r="N2204" i="1"/>
  <c r="M2204" i="1"/>
  <c r="N2203" i="1"/>
  <c r="M2203" i="1"/>
  <c r="N2202" i="1"/>
  <c r="M2202" i="1"/>
  <c r="N2201" i="1"/>
  <c r="M2201" i="1"/>
  <c r="N2200" i="1"/>
  <c r="M2200" i="1"/>
  <c r="N2199" i="1"/>
  <c r="M2199" i="1"/>
  <c r="N2198" i="1"/>
  <c r="M2198" i="1"/>
  <c r="N2197" i="1"/>
  <c r="M2197" i="1"/>
  <c r="N2196" i="1"/>
  <c r="M2196" i="1"/>
  <c r="N2195" i="1"/>
  <c r="M2195" i="1"/>
  <c r="N2194" i="1"/>
  <c r="M2194" i="1"/>
  <c r="N2193" i="1"/>
  <c r="M2193" i="1"/>
  <c r="N2183" i="1"/>
  <c r="M2183" i="1"/>
  <c r="N2182" i="1"/>
  <c r="M2182" i="1"/>
  <c r="N2181" i="1"/>
  <c r="M2181" i="1"/>
  <c r="N2180" i="1"/>
  <c r="M2180" i="1"/>
  <c r="N2179" i="1"/>
  <c r="M2179" i="1"/>
  <c r="N2178" i="1"/>
  <c r="M2178" i="1"/>
  <c r="N2177" i="1"/>
  <c r="M2177" i="1"/>
  <c r="N2176" i="1"/>
  <c r="M2176" i="1"/>
  <c r="N2175" i="1"/>
  <c r="M2175" i="1"/>
  <c r="N2174" i="1"/>
  <c r="M2174" i="1"/>
  <c r="N2173" i="1"/>
  <c r="M2173" i="1"/>
  <c r="N2172" i="1"/>
  <c r="M2172" i="1"/>
  <c r="N2171" i="1"/>
  <c r="M2171" i="1"/>
  <c r="N2170" i="1"/>
  <c r="M2170" i="1"/>
  <c r="N2169" i="1"/>
  <c r="M2169" i="1"/>
  <c r="N2168" i="1"/>
  <c r="M2168" i="1"/>
  <c r="N2167" i="1"/>
  <c r="M2167" i="1"/>
  <c r="N2166" i="1"/>
  <c r="M2166" i="1"/>
  <c r="N2165" i="1"/>
  <c r="M2165" i="1"/>
  <c r="N2164" i="1"/>
  <c r="M2164" i="1"/>
  <c r="N2163" i="1"/>
  <c r="M2163" i="1"/>
  <c r="N2162" i="1"/>
  <c r="M2162" i="1"/>
  <c r="N2161" i="1"/>
  <c r="M2161" i="1"/>
  <c r="N2160" i="1"/>
  <c r="M2160" i="1"/>
  <c r="N2159" i="1"/>
  <c r="M2159" i="1"/>
  <c r="N2158" i="1"/>
  <c r="M2158" i="1"/>
  <c r="N2157" i="1"/>
  <c r="M2157" i="1"/>
  <c r="N2156" i="1"/>
  <c r="M2156" i="1"/>
  <c r="N2155" i="1"/>
  <c r="M2155" i="1"/>
  <c r="N2154" i="1"/>
  <c r="M2154" i="1"/>
  <c r="N2144" i="1"/>
  <c r="M2144" i="1"/>
  <c r="N2143" i="1"/>
  <c r="M2143" i="1"/>
  <c r="N2142" i="1"/>
  <c r="M2142" i="1"/>
  <c r="N2141" i="1"/>
  <c r="M2141" i="1"/>
  <c r="N2140" i="1"/>
  <c r="M2140" i="1"/>
  <c r="N2139" i="1"/>
  <c r="M2139" i="1"/>
  <c r="N2138" i="1"/>
  <c r="M2138" i="1"/>
  <c r="N2137" i="1"/>
  <c r="M2137" i="1"/>
  <c r="N2136" i="1"/>
  <c r="M2136" i="1"/>
  <c r="N2135" i="1"/>
  <c r="M2135" i="1"/>
  <c r="N2134" i="1"/>
  <c r="M2134" i="1"/>
  <c r="N2133" i="1"/>
  <c r="M2133" i="1"/>
  <c r="N2132" i="1"/>
  <c r="M2132" i="1"/>
  <c r="N2131" i="1"/>
  <c r="M2131" i="1"/>
  <c r="N2130" i="1"/>
  <c r="M2130" i="1"/>
  <c r="N2129" i="1"/>
  <c r="M2129" i="1"/>
  <c r="N2128" i="1"/>
  <c r="M2128" i="1"/>
  <c r="N2127" i="1"/>
  <c r="M2127" i="1"/>
  <c r="N2126" i="1"/>
  <c r="M2126" i="1"/>
  <c r="N2125" i="1"/>
  <c r="M2125" i="1"/>
  <c r="N2124" i="1"/>
  <c r="M2124" i="1"/>
  <c r="N2123" i="1"/>
  <c r="M2123" i="1"/>
  <c r="N2122" i="1"/>
  <c r="M2122" i="1"/>
  <c r="N2121" i="1"/>
  <c r="M2121" i="1"/>
  <c r="N2120" i="1"/>
  <c r="M2120" i="1"/>
  <c r="N2119" i="1"/>
  <c r="M2119" i="1"/>
  <c r="N2118" i="1"/>
  <c r="M2118" i="1"/>
  <c r="N2117" i="1"/>
  <c r="M2117" i="1"/>
  <c r="N2116" i="1"/>
  <c r="M2116" i="1"/>
  <c r="N2115" i="1"/>
  <c r="M2115" i="1"/>
  <c r="N2105" i="1"/>
  <c r="M2105" i="1"/>
  <c r="O2105" i="1" s="1"/>
  <c r="N2104" i="1"/>
  <c r="M2104" i="1"/>
  <c r="N2103" i="1"/>
  <c r="M2103" i="1"/>
  <c r="N2102" i="1"/>
  <c r="M2102" i="1"/>
  <c r="N2101" i="1"/>
  <c r="M2101" i="1"/>
  <c r="O2101" i="1" s="1"/>
  <c r="N2100" i="1"/>
  <c r="M2100" i="1"/>
  <c r="N2099" i="1"/>
  <c r="M2099" i="1"/>
  <c r="N2098" i="1"/>
  <c r="M2098" i="1"/>
  <c r="N2097" i="1"/>
  <c r="M2097" i="1"/>
  <c r="N2096" i="1"/>
  <c r="M2096" i="1"/>
  <c r="N2095" i="1"/>
  <c r="M2095" i="1"/>
  <c r="N2094" i="1"/>
  <c r="M2094" i="1"/>
  <c r="N2093" i="1"/>
  <c r="M2093" i="1"/>
  <c r="N2092" i="1"/>
  <c r="M2092" i="1"/>
  <c r="N2091" i="1"/>
  <c r="M2091" i="1"/>
  <c r="N2090" i="1"/>
  <c r="M2090" i="1"/>
  <c r="N2089" i="1"/>
  <c r="M2089" i="1"/>
  <c r="N2088" i="1"/>
  <c r="M2088" i="1"/>
  <c r="N2087" i="1"/>
  <c r="M2087" i="1"/>
  <c r="N2086" i="1"/>
  <c r="M2086" i="1"/>
  <c r="N2085" i="1"/>
  <c r="M2085" i="1"/>
  <c r="N2084" i="1"/>
  <c r="M2084" i="1"/>
  <c r="N2083" i="1"/>
  <c r="M2083" i="1"/>
  <c r="N2082" i="1"/>
  <c r="M2082" i="1"/>
  <c r="N2081" i="1"/>
  <c r="M2081" i="1"/>
  <c r="N2080" i="1"/>
  <c r="M2080" i="1"/>
  <c r="N2079" i="1"/>
  <c r="M2079" i="1"/>
  <c r="N2078" i="1"/>
  <c r="M2078" i="1"/>
  <c r="N2077" i="1"/>
  <c r="M2077" i="1"/>
  <c r="N2076" i="1"/>
  <c r="M2076" i="1"/>
  <c r="N2066" i="1"/>
  <c r="M2066" i="1"/>
  <c r="N2065" i="1"/>
  <c r="M2065" i="1"/>
  <c r="N2064" i="1"/>
  <c r="M2064" i="1"/>
  <c r="N2063" i="1"/>
  <c r="M2063" i="1"/>
  <c r="N2062" i="1"/>
  <c r="M2062" i="1"/>
  <c r="N2061" i="1"/>
  <c r="M2061" i="1"/>
  <c r="N2060" i="1"/>
  <c r="M2060" i="1"/>
  <c r="O2060" i="1" s="1"/>
  <c r="N2059" i="1"/>
  <c r="M2059" i="1"/>
  <c r="N2058" i="1"/>
  <c r="M2058" i="1"/>
  <c r="N2057" i="1"/>
  <c r="O2057" i="1" s="1"/>
  <c r="M2057" i="1"/>
  <c r="N2056" i="1"/>
  <c r="M2056" i="1"/>
  <c r="N2055" i="1"/>
  <c r="M2055" i="1"/>
  <c r="N2054" i="1"/>
  <c r="M2054" i="1"/>
  <c r="N2053" i="1"/>
  <c r="M2053" i="1"/>
  <c r="N2052" i="1"/>
  <c r="M2052" i="1"/>
  <c r="N2051" i="1"/>
  <c r="M2051" i="1"/>
  <c r="N2050" i="1"/>
  <c r="M2050" i="1"/>
  <c r="N2049" i="1"/>
  <c r="M2049" i="1"/>
  <c r="N2048" i="1"/>
  <c r="M2048" i="1"/>
  <c r="N2047" i="1"/>
  <c r="M2047" i="1"/>
  <c r="N2046" i="1"/>
  <c r="M2046" i="1"/>
  <c r="N2045" i="1"/>
  <c r="M2045" i="1"/>
  <c r="N2044" i="1"/>
  <c r="M2044" i="1"/>
  <c r="N2043" i="1"/>
  <c r="M2043" i="1"/>
  <c r="N2042" i="1"/>
  <c r="M2042" i="1"/>
  <c r="N2041" i="1"/>
  <c r="M2041" i="1"/>
  <c r="N2040" i="1"/>
  <c r="M2040" i="1"/>
  <c r="N2039" i="1"/>
  <c r="M2039" i="1"/>
  <c r="N2038" i="1"/>
  <c r="M2038" i="1"/>
  <c r="N2037" i="1"/>
  <c r="M2037" i="1"/>
  <c r="N2027" i="1"/>
  <c r="M2027" i="1"/>
  <c r="N2026" i="1"/>
  <c r="M2026" i="1"/>
  <c r="N2025" i="1"/>
  <c r="M2025" i="1"/>
  <c r="N2024" i="1"/>
  <c r="M2024" i="1"/>
  <c r="N2023" i="1"/>
  <c r="M2023" i="1"/>
  <c r="N2022" i="1"/>
  <c r="M2022" i="1"/>
  <c r="N2021" i="1"/>
  <c r="M2021" i="1"/>
  <c r="N2020" i="1"/>
  <c r="M2020" i="1"/>
  <c r="N2019" i="1"/>
  <c r="M2019" i="1"/>
  <c r="N2018" i="1"/>
  <c r="M2018" i="1"/>
  <c r="N2017" i="1"/>
  <c r="M2017" i="1"/>
  <c r="N2016" i="1"/>
  <c r="P2016" i="1" s="1"/>
  <c r="M2016" i="1"/>
  <c r="N2015" i="1"/>
  <c r="P2015" i="1" s="1"/>
  <c r="M2015" i="1"/>
  <c r="N2014" i="1"/>
  <c r="M2014" i="1"/>
  <c r="N2013" i="1"/>
  <c r="M2013" i="1"/>
  <c r="N2012" i="1"/>
  <c r="M2012" i="1"/>
  <c r="N2011" i="1"/>
  <c r="M2011" i="1"/>
  <c r="N2010" i="1"/>
  <c r="M2010" i="1"/>
  <c r="N2009" i="1"/>
  <c r="M2009" i="1"/>
  <c r="N2008" i="1"/>
  <c r="M2008" i="1"/>
  <c r="N2007" i="1"/>
  <c r="M2007" i="1"/>
  <c r="N2006" i="1"/>
  <c r="M2006" i="1"/>
  <c r="N2005" i="1"/>
  <c r="M2005" i="1"/>
  <c r="N2004" i="1"/>
  <c r="M2004" i="1"/>
  <c r="N2003" i="1"/>
  <c r="P2003" i="1" s="1"/>
  <c r="M2003" i="1"/>
  <c r="N2002" i="1"/>
  <c r="M2002" i="1"/>
  <c r="N2001" i="1"/>
  <c r="M2001" i="1"/>
  <c r="N2000" i="1"/>
  <c r="M2000" i="1"/>
  <c r="N1999" i="1"/>
  <c r="M1999" i="1"/>
  <c r="N1998" i="1"/>
  <c r="M1998" i="1"/>
  <c r="N1989" i="1"/>
  <c r="M1989" i="1"/>
  <c r="N1988" i="1"/>
  <c r="M1988" i="1"/>
  <c r="N1987" i="1"/>
  <c r="M1987" i="1"/>
  <c r="N1986" i="1"/>
  <c r="M1986" i="1"/>
  <c r="N1985" i="1"/>
  <c r="M1985" i="1"/>
  <c r="N1984" i="1"/>
  <c r="M1984" i="1"/>
  <c r="N1983" i="1"/>
  <c r="M1983" i="1"/>
  <c r="N1982" i="1"/>
  <c r="M1982" i="1"/>
  <c r="N1981" i="1"/>
  <c r="M1981" i="1"/>
  <c r="N1980" i="1"/>
  <c r="M1980" i="1"/>
  <c r="N1979" i="1"/>
  <c r="M1979" i="1"/>
  <c r="N1978" i="1"/>
  <c r="M1978" i="1"/>
  <c r="N1977" i="1"/>
  <c r="M1977" i="1"/>
  <c r="N1976" i="1"/>
  <c r="M1976" i="1"/>
  <c r="N1975" i="1"/>
  <c r="M1975" i="1"/>
  <c r="N1974" i="1"/>
  <c r="M1974" i="1"/>
  <c r="N1973" i="1"/>
  <c r="M1973" i="1"/>
  <c r="N1972" i="1"/>
  <c r="M1972" i="1"/>
  <c r="N1971" i="1"/>
  <c r="M1971" i="1"/>
  <c r="N1970" i="1"/>
  <c r="M1970" i="1"/>
  <c r="N1969" i="1"/>
  <c r="M1969" i="1"/>
  <c r="N1968" i="1"/>
  <c r="M1968" i="1"/>
  <c r="N1967" i="1"/>
  <c r="M1967" i="1"/>
  <c r="N1966" i="1"/>
  <c r="M1966" i="1"/>
  <c r="N1965" i="1"/>
  <c r="M1965" i="1"/>
  <c r="N1964" i="1"/>
  <c r="M1964" i="1"/>
  <c r="N1963" i="1"/>
  <c r="M1963" i="1"/>
  <c r="N1962" i="1"/>
  <c r="M1962" i="1"/>
  <c r="N1961" i="1"/>
  <c r="M1961" i="1"/>
  <c r="N1960" i="1"/>
  <c r="M1960" i="1"/>
  <c r="N1959" i="1"/>
  <c r="M1959" i="1"/>
  <c r="N1949" i="1"/>
  <c r="M1949" i="1"/>
  <c r="N1948" i="1"/>
  <c r="M1948" i="1"/>
  <c r="N1947" i="1"/>
  <c r="M1947" i="1"/>
  <c r="N1946" i="1"/>
  <c r="M1946" i="1"/>
  <c r="N1945" i="1"/>
  <c r="M1945" i="1"/>
  <c r="N1944" i="1"/>
  <c r="M1944" i="1"/>
  <c r="N1943" i="1"/>
  <c r="M1943" i="1"/>
  <c r="N1942" i="1"/>
  <c r="M1942" i="1"/>
  <c r="N1941" i="1"/>
  <c r="M1941" i="1"/>
  <c r="N1940" i="1"/>
  <c r="M1940" i="1"/>
  <c r="N1939" i="1"/>
  <c r="M1939" i="1"/>
  <c r="N1938" i="1"/>
  <c r="M1938" i="1"/>
  <c r="N1937" i="1"/>
  <c r="M1937" i="1"/>
  <c r="N1936" i="1"/>
  <c r="M1936" i="1"/>
  <c r="N1935" i="1"/>
  <c r="M1935" i="1"/>
  <c r="N1934" i="1"/>
  <c r="M1934" i="1"/>
  <c r="P1934" i="1" s="1"/>
  <c r="N1933" i="1"/>
  <c r="M1933" i="1"/>
  <c r="N1932" i="1"/>
  <c r="M1932" i="1"/>
  <c r="N1931" i="1"/>
  <c r="M1931" i="1"/>
  <c r="N1930" i="1"/>
  <c r="M1930" i="1"/>
  <c r="N1929" i="1"/>
  <c r="M1929" i="1"/>
  <c r="N1928" i="1"/>
  <c r="M1928" i="1"/>
  <c r="N1927" i="1"/>
  <c r="M1927" i="1"/>
  <c r="N1926" i="1"/>
  <c r="M1926" i="1"/>
  <c r="N1925" i="1"/>
  <c r="M1925" i="1"/>
  <c r="N1924" i="1"/>
  <c r="M1924" i="1"/>
  <c r="N1923" i="1"/>
  <c r="M1923" i="1"/>
  <c r="N1922" i="1"/>
  <c r="M1922" i="1"/>
  <c r="N1921" i="1"/>
  <c r="M1921" i="1"/>
  <c r="N1920" i="1"/>
  <c r="M1920" i="1"/>
  <c r="N1910" i="1"/>
  <c r="M1910" i="1"/>
  <c r="N1909" i="1"/>
  <c r="M1909" i="1"/>
  <c r="N1908" i="1"/>
  <c r="M1908" i="1"/>
  <c r="N1907" i="1"/>
  <c r="M1907" i="1"/>
  <c r="N1906" i="1"/>
  <c r="M1906" i="1"/>
  <c r="N1905" i="1"/>
  <c r="M1905" i="1"/>
  <c r="N1904" i="1"/>
  <c r="M1904" i="1"/>
  <c r="N1903" i="1"/>
  <c r="M1903" i="1"/>
  <c r="N1902" i="1"/>
  <c r="M1902" i="1"/>
  <c r="N1901" i="1"/>
  <c r="M1901" i="1"/>
  <c r="N1900" i="1"/>
  <c r="M1900" i="1"/>
  <c r="N1899" i="1"/>
  <c r="M1899" i="1"/>
  <c r="N1898" i="1"/>
  <c r="M1898" i="1"/>
  <c r="N1897" i="1"/>
  <c r="M1897" i="1"/>
  <c r="N1896" i="1"/>
  <c r="M1896" i="1"/>
  <c r="N1895" i="1"/>
  <c r="M1895" i="1"/>
  <c r="N1894" i="1"/>
  <c r="M1894" i="1"/>
  <c r="N1893" i="1"/>
  <c r="M1893" i="1"/>
  <c r="P1893" i="1" s="1"/>
  <c r="N1892" i="1"/>
  <c r="M1892" i="1"/>
  <c r="N1891" i="1"/>
  <c r="M1891" i="1"/>
  <c r="N1890" i="1"/>
  <c r="M1890" i="1"/>
  <c r="N1889" i="1"/>
  <c r="M1889" i="1"/>
  <c r="N1888" i="1"/>
  <c r="M1888" i="1"/>
  <c r="N1887" i="1"/>
  <c r="M1887" i="1"/>
  <c r="N1886" i="1"/>
  <c r="M1886" i="1"/>
  <c r="N1885" i="1"/>
  <c r="M1885" i="1"/>
  <c r="N1884" i="1"/>
  <c r="M1884" i="1"/>
  <c r="N1883" i="1"/>
  <c r="M1883" i="1"/>
  <c r="N1882" i="1"/>
  <c r="M1882" i="1"/>
  <c r="N1881" i="1"/>
  <c r="M1881" i="1"/>
  <c r="N1871" i="1"/>
  <c r="M1871" i="1"/>
  <c r="N1870" i="1"/>
  <c r="M1870" i="1"/>
  <c r="N1869" i="1"/>
  <c r="M1869" i="1"/>
  <c r="N1868" i="1"/>
  <c r="M1868" i="1"/>
  <c r="N1867" i="1"/>
  <c r="M1867" i="1"/>
  <c r="N1866" i="1"/>
  <c r="M1866" i="1"/>
  <c r="N1865" i="1"/>
  <c r="M1865" i="1"/>
  <c r="N1864" i="1"/>
  <c r="M1864" i="1"/>
  <c r="N1863" i="1"/>
  <c r="M1863" i="1"/>
  <c r="N1862" i="1"/>
  <c r="M1862" i="1"/>
  <c r="N1861" i="1"/>
  <c r="M1861" i="1"/>
  <c r="N1860" i="1"/>
  <c r="M1860" i="1"/>
  <c r="N1859" i="1"/>
  <c r="M1859" i="1"/>
  <c r="N1858" i="1"/>
  <c r="M1858" i="1"/>
  <c r="N1857" i="1"/>
  <c r="M1857" i="1"/>
  <c r="N1856" i="1"/>
  <c r="M1856" i="1"/>
  <c r="P1856" i="1" s="1"/>
  <c r="N1855" i="1"/>
  <c r="M1855" i="1"/>
  <c r="N1854" i="1"/>
  <c r="M1854" i="1"/>
  <c r="N1853" i="1"/>
  <c r="M1853" i="1"/>
  <c r="N1852" i="1"/>
  <c r="M1852" i="1"/>
  <c r="N1851" i="1"/>
  <c r="M1851" i="1"/>
  <c r="N1850" i="1"/>
  <c r="M1850" i="1"/>
  <c r="N1849" i="1"/>
  <c r="M1849" i="1"/>
  <c r="N1848" i="1"/>
  <c r="M1848" i="1"/>
  <c r="N1847" i="1"/>
  <c r="M1847" i="1"/>
  <c r="N1846" i="1"/>
  <c r="M1846" i="1"/>
  <c r="N1845" i="1"/>
  <c r="M1845" i="1"/>
  <c r="N1844" i="1"/>
  <c r="M1844" i="1"/>
  <c r="N1843" i="1"/>
  <c r="M1843" i="1"/>
  <c r="N1842" i="1"/>
  <c r="M1842" i="1"/>
  <c r="N1832" i="1"/>
  <c r="M1832" i="1"/>
  <c r="N1831" i="1"/>
  <c r="M1831" i="1"/>
  <c r="N1830" i="1"/>
  <c r="M1830" i="1"/>
  <c r="N1829" i="1"/>
  <c r="M1829" i="1"/>
  <c r="N1828" i="1"/>
  <c r="M1828" i="1"/>
  <c r="N1827" i="1"/>
  <c r="M1827" i="1"/>
  <c r="N1826" i="1"/>
  <c r="M1826" i="1"/>
  <c r="N1825" i="1"/>
  <c r="M1825" i="1"/>
  <c r="O1825" i="1" s="1"/>
  <c r="N1824" i="1"/>
  <c r="M1824" i="1"/>
  <c r="N1823" i="1"/>
  <c r="M1823" i="1"/>
  <c r="N1822" i="1"/>
  <c r="M1822" i="1"/>
  <c r="N1821" i="1"/>
  <c r="M1821" i="1"/>
  <c r="N1820" i="1"/>
  <c r="M1820" i="1"/>
  <c r="N1819" i="1"/>
  <c r="M1819" i="1"/>
  <c r="N1818" i="1"/>
  <c r="M1818" i="1"/>
  <c r="N1817" i="1"/>
  <c r="M1817" i="1"/>
  <c r="N1816" i="1"/>
  <c r="M1816" i="1"/>
  <c r="N1815" i="1"/>
  <c r="M1815" i="1"/>
  <c r="N1814" i="1"/>
  <c r="M1814" i="1"/>
  <c r="N1813" i="1"/>
  <c r="M1813" i="1"/>
  <c r="N1812" i="1"/>
  <c r="M1812" i="1"/>
  <c r="N1811" i="1"/>
  <c r="M1811" i="1"/>
  <c r="N1810" i="1"/>
  <c r="M1810" i="1"/>
  <c r="N1809" i="1"/>
  <c r="M1809" i="1"/>
  <c r="N1808" i="1"/>
  <c r="M1808" i="1"/>
  <c r="N1807" i="1"/>
  <c r="M1807" i="1"/>
  <c r="N1806" i="1"/>
  <c r="M1806" i="1"/>
  <c r="N1805" i="1"/>
  <c r="M1805" i="1"/>
  <c r="N1804" i="1"/>
  <c r="M1804" i="1"/>
  <c r="N1803" i="1"/>
  <c r="M1803" i="1"/>
  <c r="N1793" i="1"/>
  <c r="M1793" i="1"/>
  <c r="N1792" i="1"/>
  <c r="M1792" i="1"/>
  <c r="N1791" i="1"/>
  <c r="M1791" i="1"/>
  <c r="N1790" i="1"/>
  <c r="M1790" i="1"/>
  <c r="N1789" i="1"/>
  <c r="M1789" i="1"/>
  <c r="N1788" i="1"/>
  <c r="M1788" i="1"/>
  <c r="N1787" i="1"/>
  <c r="M1787" i="1"/>
  <c r="N1786" i="1"/>
  <c r="M1786" i="1"/>
  <c r="N1785" i="1"/>
  <c r="P1785" i="1"/>
  <c r="M1785" i="1"/>
  <c r="N1784" i="1"/>
  <c r="M1784" i="1"/>
  <c r="N1783" i="1"/>
  <c r="M1783" i="1"/>
  <c r="N1782" i="1"/>
  <c r="M1782" i="1"/>
  <c r="N1781" i="1"/>
  <c r="M1781" i="1"/>
  <c r="N1780" i="1"/>
  <c r="M1780" i="1"/>
  <c r="N1779" i="1"/>
  <c r="M1779" i="1"/>
  <c r="N1778" i="1"/>
  <c r="M1778" i="1"/>
  <c r="N1777" i="1"/>
  <c r="M1777" i="1"/>
  <c r="N1776" i="1"/>
  <c r="M1776" i="1"/>
  <c r="N1775" i="1"/>
  <c r="M1775" i="1"/>
  <c r="N1774" i="1"/>
  <c r="M1774" i="1"/>
  <c r="N1773" i="1"/>
  <c r="M1773" i="1"/>
  <c r="N1772" i="1"/>
  <c r="M1772" i="1"/>
  <c r="N1771" i="1"/>
  <c r="M1771" i="1"/>
  <c r="N1770" i="1"/>
  <c r="M1770" i="1"/>
  <c r="N1769" i="1"/>
  <c r="M1769" i="1"/>
  <c r="N1768" i="1"/>
  <c r="P1768" i="1" s="1"/>
  <c r="M1768" i="1"/>
  <c r="N1767" i="1"/>
  <c r="M1767" i="1"/>
  <c r="N1766" i="1"/>
  <c r="M1766" i="1"/>
  <c r="N1765" i="1"/>
  <c r="M1765" i="1"/>
  <c r="N1764" i="1"/>
  <c r="M1764" i="1"/>
  <c r="N1754" i="1"/>
  <c r="M1754" i="1"/>
  <c r="N1753" i="1"/>
  <c r="M1753" i="1"/>
  <c r="N1752" i="1"/>
  <c r="M1752" i="1"/>
  <c r="N1751" i="1"/>
  <c r="M1751" i="1"/>
  <c r="N1750" i="1"/>
  <c r="P1750" i="1" s="1"/>
  <c r="M1750" i="1"/>
  <c r="N1749" i="1"/>
  <c r="M1749" i="1"/>
  <c r="N1748" i="1"/>
  <c r="M1748" i="1"/>
  <c r="P1748" i="1" s="1"/>
  <c r="N1747" i="1"/>
  <c r="M1747" i="1"/>
  <c r="N1746" i="1"/>
  <c r="M1746" i="1"/>
  <c r="N1745" i="1"/>
  <c r="M1745" i="1"/>
  <c r="N1744" i="1"/>
  <c r="M1744" i="1"/>
  <c r="N1743" i="1"/>
  <c r="M1743" i="1"/>
  <c r="N1742" i="1"/>
  <c r="M1742" i="1"/>
  <c r="N1741" i="1"/>
  <c r="M1741" i="1"/>
  <c r="N1740" i="1"/>
  <c r="M1740" i="1"/>
  <c r="N1739" i="1"/>
  <c r="M1739" i="1"/>
  <c r="N1738" i="1"/>
  <c r="M1738" i="1"/>
  <c r="N1737" i="1"/>
  <c r="M1737" i="1"/>
  <c r="N1736" i="1"/>
  <c r="M1736" i="1"/>
  <c r="N1735" i="1"/>
  <c r="M1735" i="1"/>
  <c r="N1734" i="1"/>
  <c r="M1734" i="1"/>
  <c r="N1733" i="1"/>
  <c r="M1733" i="1"/>
  <c r="N1732" i="1"/>
  <c r="M1732" i="1"/>
  <c r="N1731" i="1"/>
  <c r="M1731" i="1"/>
  <c r="N1730" i="1"/>
  <c r="M1730" i="1"/>
  <c r="N1729" i="1"/>
  <c r="M1729" i="1"/>
  <c r="N1728" i="1"/>
  <c r="M1728" i="1"/>
  <c r="N1727" i="1"/>
  <c r="M1727" i="1"/>
  <c r="N1726" i="1"/>
  <c r="M1726" i="1"/>
  <c r="N1725" i="1"/>
  <c r="M1725" i="1"/>
  <c r="N1715" i="1"/>
  <c r="M1715" i="1"/>
  <c r="N1714" i="1"/>
  <c r="M1714" i="1"/>
  <c r="N1713" i="1"/>
  <c r="M1713" i="1"/>
  <c r="N1712" i="1"/>
  <c r="M1712" i="1"/>
  <c r="N1711" i="1"/>
  <c r="M1711" i="1"/>
  <c r="N1710" i="1"/>
  <c r="M1710" i="1"/>
  <c r="N1709" i="1"/>
  <c r="M1709" i="1"/>
  <c r="N1708" i="1"/>
  <c r="M1708" i="1"/>
  <c r="N1707" i="1"/>
  <c r="M1707" i="1"/>
  <c r="N1706" i="1"/>
  <c r="P1706" i="1" s="1"/>
  <c r="M1706" i="1"/>
  <c r="N1705" i="1"/>
  <c r="M1705" i="1"/>
  <c r="N1704" i="1"/>
  <c r="M1704" i="1"/>
  <c r="N1703" i="1"/>
  <c r="M1703" i="1"/>
  <c r="N1702" i="1"/>
  <c r="M1702" i="1"/>
  <c r="N1701" i="1"/>
  <c r="M1701" i="1"/>
  <c r="N1700" i="1"/>
  <c r="M1700" i="1"/>
  <c r="N1699" i="1"/>
  <c r="O1699" i="1" s="1"/>
  <c r="M1699" i="1"/>
  <c r="N1698" i="1"/>
  <c r="M1698" i="1"/>
  <c r="N1697" i="1"/>
  <c r="M1697" i="1"/>
  <c r="N1696" i="1"/>
  <c r="M1696" i="1"/>
  <c r="N1695" i="1"/>
  <c r="M1695" i="1"/>
  <c r="N1694" i="1"/>
  <c r="M1694" i="1"/>
  <c r="N1693" i="1"/>
  <c r="M1693" i="1"/>
  <c r="N1692" i="1"/>
  <c r="M1692" i="1"/>
  <c r="N1691" i="1"/>
  <c r="M1691" i="1"/>
  <c r="N1690" i="1"/>
  <c r="M1690" i="1"/>
  <c r="N1689" i="1"/>
  <c r="M1689" i="1"/>
  <c r="N1688" i="1"/>
  <c r="M1688" i="1"/>
  <c r="N1687" i="1"/>
  <c r="M1687" i="1"/>
  <c r="N1686" i="1"/>
  <c r="M1686" i="1"/>
  <c r="N1676" i="1"/>
  <c r="M1676" i="1"/>
  <c r="N1675" i="1"/>
  <c r="M1675" i="1"/>
  <c r="P1675" i="1" s="1"/>
  <c r="N1674" i="1"/>
  <c r="M1674" i="1"/>
  <c r="N1673" i="1"/>
  <c r="M1673" i="1"/>
  <c r="N1672" i="1"/>
  <c r="M1672" i="1"/>
  <c r="N1671" i="1"/>
  <c r="M1671" i="1"/>
  <c r="N1670" i="1"/>
  <c r="M1670" i="1"/>
  <c r="N1669" i="1"/>
  <c r="M1669" i="1"/>
  <c r="N1668" i="1"/>
  <c r="M1668" i="1"/>
  <c r="N1667" i="1"/>
  <c r="M1667" i="1"/>
  <c r="N1666" i="1"/>
  <c r="M1666" i="1"/>
  <c r="N1665" i="1"/>
  <c r="M1665" i="1"/>
  <c r="N1664" i="1"/>
  <c r="M1664" i="1"/>
  <c r="N1663" i="1"/>
  <c r="M1663" i="1"/>
  <c r="N1662" i="1"/>
  <c r="M1662" i="1"/>
  <c r="N1661" i="1"/>
  <c r="M1661" i="1"/>
  <c r="N1660" i="1"/>
  <c r="M1660" i="1"/>
  <c r="N1659" i="1"/>
  <c r="M1659" i="1"/>
  <c r="N1658" i="1"/>
  <c r="M1658" i="1"/>
  <c r="N1657" i="1"/>
  <c r="M1657" i="1"/>
  <c r="N1656" i="1"/>
  <c r="M1656" i="1"/>
  <c r="N1655" i="1"/>
  <c r="M1655" i="1"/>
  <c r="N1654" i="1"/>
  <c r="M1654" i="1"/>
  <c r="N1653" i="1"/>
  <c r="M1653" i="1"/>
  <c r="N1652" i="1"/>
  <c r="M1652" i="1"/>
  <c r="N1651" i="1"/>
  <c r="M1651" i="1"/>
  <c r="N1650" i="1"/>
  <c r="M1650" i="1"/>
  <c r="N1649" i="1"/>
  <c r="M1649" i="1"/>
  <c r="N1648" i="1"/>
  <c r="M1648" i="1"/>
  <c r="N1647" i="1"/>
  <c r="M1647" i="1"/>
  <c r="N1637" i="1"/>
  <c r="O1637" i="1" s="1"/>
  <c r="M1637" i="1"/>
  <c r="N1636" i="1"/>
  <c r="M1636" i="1"/>
  <c r="N1635" i="1"/>
  <c r="M1635" i="1"/>
  <c r="N1634" i="1"/>
  <c r="M1634" i="1"/>
  <c r="N1633" i="1"/>
  <c r="M1633" i="1"/>
  <c r="N1632" i="1"/>
  <c r="M1632" i="1"/>
  <c r="N1631" i="1"/>
  <c r="M1631" i="1"/>
  <c r="N1630" i="1"/>
  <c r="M1630" i="1"/>
  <c r="N1629" i="1"/>
  <c r="M1629" i="1"/>
  <c r="N1628" i="1"/>
  <c r="M1628" i="1"/>
  <c r="N1627" i="1"/>
  <c r="M1627" i="1"/>
  <c r="N1626" i="1"/>
  <c r="M1626" i="1"/>
  <c r="N1625" i="1"/>
  <c r="M1625" i="1"/>
  <c r="N1624" i="1"/>
  <c r="M1624" i="1"/>
  <c r="N1623" i="1"/>
  <c r="M1623" i="1"/>
  <c r="N1622" i="1"/>
  <c r="M1622" i="1"/>
  <c r="N1621" i="1"/>
  <c r="M1621" i="1"/>
  <c r="N1620" i="1"/>
  <c r="M1620" i="1"/>
  <c r="N1619" i="1"/>
  <c r="M1619" i="1"/>
  <c r="N1618" i="1"/>
  <c r="M1618" i="1"/>
  <c r="N1617" i="1"/>
  <c r="M1617" i="1"/>
  <c r="N1616" i="1"/>
  <c r="M1616" i="1"/>
  <c r="N1615" i="1"/>
  <c r="M1615" i="1"/>
  <c r="N1614" i="1"/>
  <c r="M1614" i="1"/>
  <c r="N1613" i="1"/>
  <c r="M1613" i="1"/>
  <c r="N1612" i="1"/>
  <c r="M1612" i="1"/>
  <c r="N1611" i="1"/>
  <c r="M1611" i="1"/>
  <c r="N1610" i="1"/>
  <c r="M1610" i="1"/>
  <c r="N1609" i="1"/>
  <c r="M1609" i="1"/>
  <c r="N1608" i="1"/>
  <c r="M1608" i="1"/>
  <c r="N1598" i="1"/>
  <c r="M1598" i="1"/>
  <c r="N1597" i="1"/>
  <c r="M1597" i="1"/>
  <c r="N1596" i="1"/>
  <c r="M1596" i="1"/>
  <c r="N1595" i="1"/>
  <c r="M1595" i="1"/>
  <c r="N1594" i="1"/>
  <c r="M1594" i="1"/>
  <c r="N1593" i="1"/>
  <c r="M1593" i="1"/>
  <c r="N1592" i="1"/>
  <c r="M1592" i="1"/>
  <c r="N1591" i="1"/>
  <c r="M1591" i="1"/>
  <c r="N1590" i="1"/>
  <c r="M1590" i="1"/>
  <c r="N1589" i="1"/>
  <c r="M1589" i="1"/>
  <c r="N1588" i="1"/>
  <c r="M1588" i="1"/>
  <c r="N1587" i="1"/>
  <c r="M1587" i="1"/>
  <c r="N1586" i="1"/>
  <c r="M1586" i="1"/>
  <c r="N1585" i="1"/>
  <c r="M1585" i="1"/>
  <c r="N1584" i="1"/>
  <c r="M1584" i="1"/>
  <c r="N1583" i="1"/>
  <c r="M1583" i="1"/>
  <c r="N1582" i="1"/>
  <c r="O1582" i="1" s="1"/>
  <c r="M1582" i="1"/>
  <c r="N1581" i="1"/>
  <c r="M1581" i="1"/>
  <c r="N1580" i="1"/>
  <c r="M1580" i="1"/>
  <c r="N1579" i="1"/>
  <c r="M1579" i="1"/>
  <c r="N1578" i="1"/>
  <c r="M1578" i="1"/>
  <c r="N1577" i="1"/>
  <c r="M1577" i="1"/>
  <c r="N1576" i="1"/>
  <c r="M1576" i="1"/>
  <c r="N1575" i="1"/>
  <c r="M1575" i="1"/>
  <c r="N1574" i="1"/>
  <c r="M1574" i="1"/>
  <c r="N1573" i="1"/>
  <c r="M1573" i="1"/>
  <c r="N1572" i="1"/>
  <c r="M1572" i="1"/>
  <c r="N1571" i="1"/>
  <c r="M1571" i="1"/>
  <c r="N1570" i="1"/>
  <c r="M1570" i="1"/>
  <c r="N1569" i="1"/>
  <c r="M1569" i="1"/>
  <c r="N1559" i="1"/>
  <c r="M1559" i="1"/>
  <c r="N1558" i="1"/>
  <c r="M1558" i="1"/>
  <c r="N1557" i="1"/>
  <c r="M1557" i="1"/>
  <c r="N1556" i="1"/>
  <c r="M1556" i="1"/>
  <c r="N1555" i="1"/>
  <c r="M1555" i="1"/>
  <c r="N1554" i="1"/>
  <c r="M1554" i="1"/>
  <c r="O1554" i="1" s="1"/>
  <c r="N1553" i="1"/>
  <c r="M1553" i="1"/>
  <c r="N1552" i="1"/>
  <c r="M1552" i="1"/>
  <c r="N1551" i="1"/>
  <c r="M1551" i="1"/>
  <c r="N1550" i="1"/>
  <c r="M1550" i="1"/>
  <c r="O1550" i="1" s="1"/>
  <c r="N1549" i="1"/>
  <c r="M1549" i="1"/>
  <c r="N1548" i="1"/>
  <c r="M1548" i="1"/>
  <c r="N1547" i="1"/>
  <c r="M1547" i="1"/>
  <c r="N1546" i="1"/>
  <c r="M1546" i="1"/>
  <c r="N1545" i="1"/>
  <c r="O1545" i="1" s="1"/>
  <c r="M1545" i="1"/>
  <c r="N1544" i="1"/>
  <c r="M1544" i="1"/>
  <c r="N1543" i="1"/>
  <c r="M1543" i="1"/>
  <c r="N1542" i="1"/>
  <c r="M1542" i="1"/>
  <c r="N1541" i="1"/>
  <c r="M1541" i="1"/>
  <c r="N1540" i="1"/>
  <c r="M1540" i="1"/>
  <c r="N1539" i="1"/>
  <c r="M1539" i="1"/>
  <c r="N1538" i="1"/>
  <c r="M1538" i="1"/>
  <c r="N1537" i="1"/>
  <c r="M1537" i="1"/>
  <c r="N1536" i="1"/>
  <c r="M1536" i="1"/>
  <c r="N1535" i="1"/>
  <c r="M1535" i="1"/>
  <c r="N1534" i="1"/>
  <c r="M1534" i="1"/>
  <c r="N1533" i="1"/>
  <c r="M1533" i="1"/>
  <c r="N1532" i="1"/>
  <c r="M1532" i="1"/>
  <c r="N1531" i="1"/>
  <c r="M1531" i="1"/>
  <c r="N1530" i="1"/>
  <c r="M1530" i="1"/>
  <c r="N1521" i="1"/>
  <c r="M1521" i="1"/>
  <c r="N1520" i="1"/>
  <c r="M1520" i="1"/>
  <c r="N1519" i="1"/>
  <c r="M1519" i="1"/>
  <c r="N1518" i="1"/>
  <c r="M1518" i="1"/>
  <c r="N1517" i="1"/>
  <c r="M1517" i="1"/>
  <c r="N1516" i="1"/>
  <c r="M1516" i="1"/>
  <c r="N1515" i="1"/>
  <c r="M1515" i="1"/>
  <c r="N1514" i="1"/>
  <c r="M1514" i="1"/>
  <c r="N1513" i="1"/>
  <c r="M1513" i="1"/>
  <c r="N1512" i="1"/>
  <c r="M1512" i="1"/>
  <c r="N1511" i="1"/>
  <c r="M1511" i="1"/>
  <c r="N1510" i="1"/>
  <c r="M1510" i="1"/>
  <c r="N1509" i="1"/>
  <c r="M1509" i="1"/>
  <c r="N1508" i="1"/>
  <c r="M1508" i="1"/>
  <c r="N1507" i="1"/>
  <c r="M1507" i="1"/>
  <c r="N1506" i="1"/>
  <c r="M1506" i="1"/>
  <c r="N1505" i="1"/>
  <c r="M1505" i="1"/>
  <c r="N1504" i="1"/>
  <c r="M1504" i="1"/>
  <c r="N1503" i="1"/>
  <c r="M1503" i="1"/>
  <c r="N1502" i="1"/>
  <c r="M1502" i="1"/>
  <c r="N1501" i="1"/>
  <c r="M1501" i="1"/>
  <c r="N1500" i="1"/>
  <c r="M1500" i="1"/>
  <c r="N1499" i="1"/>
  <c r="M1499" i="1"/>
  <c r="N1498" i="1"/>
  <c r="M1498" i="1"/>
  <c r="N1497" i="1"/>
  <c r="M1497" i="1"/>
  <c r="N1496" i="1"/>
  <c r="M1496" i="1"/>
  <c r="N1495" i="1"/>
  <c r="M1495" i="1"/>
  <c r="N1494" i="1"/>
  <c r="M1494" i="1"/>
  <c r="N1493" i="1"/>
  <c r="M1493" i="1"/>
  <c r="N1492" i="1"/>
  <c r="M1492" i="1"/>
  <c r="N1491" i="1"/>
  <c r="M1491" i="1"/>
  <c r="N1481" i="1"/>
  <c r="M1481" i="1"/>
  <c r="N1480" i="1"/>
  <c r="M1480" i="1"/>
  <c r="N1479" i="1"/>
  <c r="M1479" i="1"/>
  <c r="N1478" i="1"/>
  <c r="M1478" i="1"/>
  <c r="N1477" i="1"/>
  <c r="M1477" i="1"/>
  <c r="N1476" i="1"/>
  <c r="M1476" i="1"/>
  <c r="N1475" i="1"/>
  <c r="M1475" i="1"/>
  <c r="N1474" i="1"/>
  <c r="M1474" i="1"/>
  <c r="N1473" i="1"/>
  <c r="O1473" i="1" s="1"/>
  <c r="M1473" i="1"/>
  <c r="N1472" i="1"/>
  <c r="M1472" i="1"/>
  <c r="N1471" i="1"/>
  <c r="M1471" i="1"/>
  <c r="N1470" i="1"/>
  <c r="M1470" i="1"/>
  <c r="N1469" i="1"/>
  <c r="M1469" i="1"/>
  <c r="N1468" i="1"/>
  <c r="M1468" i="1"/>
  <c r="N1467" i="1"/>
  <c r="M1467" i="1"/>
  <c r="N1466" i="1"/>
  <c r="M1466" i="1"/>
  <c r="N1465" i="1"/>
  <c r="M1465" i="1"/>
  <c r="N1464" i="1"/>
  <c r="M1464" i="1"/>
  <c r="N1463" i="1"/>
  <c r="M1463" i="1"/>
  <c r="N1462" i="1"/>
  <c r="M1462" i="1"/>
  <c r="N1461" i="1"/>
  <c r="M1461" i="1"/>
  <c r="N1460" i="1"/>
  <c r="M1460" i="1"/>
  <c r="N1459" i="1"/>
  <c r="M1459" i="1"/>
  <c r="N1458" i="1"/>
  <c r="M1458" i="1"/>
  <c r="N1457" i="1"/>
  <c r="M1457" i="1"/>
  <c r="N1456" i="1"/>
  <c r="M1456" i="1"/>
  <c r="N1455" i="1"/>
  <c r="M1455" i="1"/>
  <c r="N1454" i="1"/>
  <c r="M1454" i="1"/>
  <c r="N1453" i="1"/>
  <c r="M1453" i="1"/>
  <c r="N1452" i="1"/>
  <c r="M1452" i="1"/>
  <c r="N1442" i="1"/>
  <c r="M1442" i="1"/>
  <c r="N1441" i="1"/>
  <c r="M1441" i="1"/>
  <c r="N1440" i="1"/>
  <c r="M1440" i="1"/>
  <c r="N1439" i="1"/>
  <c r="M1439" i="1"/>
  <c r="N1438" i="1"/>
  <c r="M1438" i="1"/>
  <c r="N1437" i="1"/>
  <c r="O1437" i="1" s="1"/>
  <c r="M1437" i="1"/>
  <c r="N1436" i="1"/>
  <c r="M1436" i="1"/>
  <c r="N1435" i="1"/>
  <c r="M1435" i="1"/>
  <c r="N1434" i="1"/>
  <c r="M1434" i="1"/>
  <c r="N1433" i="1"/>
  <c r="O1433" i="1" s="1"/>
  <c r="M1433" i="1"/>
  <c r="N1432" i="1"/>
  <c r="M1432" i="1"/>
  <c r="N1431" i="1"/>
  <c r="M1431" i="1"/>
  <c r="N1430" i="1"/>
  <c r="M1430" i="1"/>
  <c r="N1429" i="1"/>
  <c r="M1429" i="1"/>
  <c r="N1428" i="1"/>
  <c r="M1428" i="1"/>
  <c r="N1427" i="1"/>
  <c r="M1427" i="1"/>
  <c r="N1426" i="1"/>
  <c r="M1426" i="1"/>
  <c r="N1425" i="1"/>
  <c r="M1425" i="1"/>
  <c r="N1424" i="1"/>
  <c r="M1424" i="1"/>
  <c r="N1423" i="1"/>
  <c r="M1423" i="1"/>
  <c r="N1422" i="1"/>
  <c r="M1422" i="1"/>
  <c r="N1421" i="1"/>
  <c r="M1421" i="1"/>
  <c r="N1420" i="1"/>
  <c r="M1420" i="1"/>
  <c r="N1419" i="1"/>
  <c r="M1419" i="1"/>
  <c r="N1418" i="1"/>
  <c r="M1418" i="1"/>
  <c r="O1418" i="1" s="1"/>
  <c r="N1417" i="1"/>
  <c r="M1417" i="1"/>
  <c r="N1416" i="1"/>
  <c r="M1416" i="1"/>
  <c r="N1415" i="1"/>
  <c r="M1415" i="1"/>
  <c r="N1414" i="1"/>
  <c r="M1414" i="1"/>
  <c r="N1413" i="1"/>
  <c r="M1413" i="1"/>
  <c r="N1403" i="1"/>
  <c r="M1403" i="1"/>
  <c r="N1402" i="1"/>
  <c r="M1402" i="1"/>
  <c r="N1401" i="1"/>
  <c r="O1401" i="1" s="1"/>
  <c r="M1401" i="1"/>
  <c r="N1400" i="1"/>
  <c r="M1400" i="1"/>
  <c r="N1399" i="1"/>
  <c r="M1399" i="1"/>
  <c r="N1398" i="1"/>
  <c r="M1398" i="1"/>
  <c r="N1397" i="1"/>
  <c r="M1397" i="1"/>
  <c r="N1396" i="1"/>
  <c r="M1396" i="1"/>
  <c r="N1395" i="1"/>
  <c r="M1395" i="1"/>
  <c r="N1394" i="1"/>
  <c r="M1394" i="1"/>
  <c r="N1393" i="1"/>
  <c r="M1393" i="1"/>
  <c r="N1392" i="1"/>
  <c r="M1392" i="1"/>
  <c r="N1391" i="1"/>
  <c r="M1391" i="1"/>
  <c r="N1390" i="1"/>
  <c r="M1390" i="1"/>
  <c r="N1389" i="1"/>
  <c r="M1389" i="1"/>
  <c r="N1388" i="1"/>
  <c r="M1388" i="1"/>
  <c r="N1387" i="1"/>
  <c r="M1387" i="1"/>
  <c r="N1386" i="1"/>
  <c r="M1386" i="1"/>
  <c r="O1386" i="1" s="1"/>
  <c r="N1385" i="1"/>
  <c r="M1385" i="1"/>
  <c r="N1384" i="1"/>
  <c r="M1384" i="1"/>
  <c r="N1383" i="1"/>
  <c r="M1383" i="1"/>
  <c r="N1382" i="1"/>
  <c r="M1382" i="1"/>
  <c r="N1381" i="1"/>
  <c r="M1381" i="1"/>
  <c r="N1380" i="1"/>
  <c r="M1380" i="1"/>
  <c r="N1379" i="1"/>
  <c r="M1379" i="1"/>
  <c r="N1378" i="1"/>
  <c r="M1378" i="1"/>
  <c r="O1378" i="1" s="1"/>
  <c r="N1377" i="1"/>
  <c r="M1377" i="1"/>
  <c r="N1376" i="1"/>
  <c r="M1376" i="1"/>
  <c r="N1375" i="1"/>
  <c r="M1375" i="1"/>
  <c r="N1374" i="1"/>
  <c r="M1374" i="1"/>
  <c r="N1364" i="1"/>
  <c r="M1364" i="1"/>
  <c r="N1363" i="1"/>
  <c r="M1363" i="1"/>
  <c r="P1363" i="1"/>
  <c r="N1362" i="1"/>
  <c r="M1362" i="1"/>
  <c r="N1361" i="1"/>
  <c r="M1361" i="1"/>
  <c r="N1360" i="1"/>
  <c r="M1360" i="1"/>
  <c r="N1359" i="1"/>
  <c r="M1359" i="1"/>
  <c r="N1358" i="1"/>
  <c r="M1358" i="1"/>
  <c r="N1357" i="1"/>
  <c r="M1357" i="1"/>
  <c r="N1356" i="1"/>
  <c r="M1356" i="1"/>
  <c r="N1355" i="1"/>
  <c r="M1355" i="1"/>
  <c r="N1354" i="1"/>
  <c r="M1354" i="1"/>
  <c r="N1353" i="1"/>
  <c r="M1353" i="1"/>
  <c r="N1352" i="1"/>
  <c r="M1352" i="1"/>
  <c r="N1351" i="1"/>
  <c r="M1351" i="1"/>
  <c r="N1350" i="1"/>
  <c r="M1350" i="1"/>
  <c r="N1349" i="1"/>
  <c r="M1349" i="1"/>
  <c r="N1348" i="1"/>
  <c r="M1348" i="1"/>
  <c r="N1347" i="1"/>
  <c r="M1347" i="1"/>
  <c r="N1346" i="1"/>
  <c r="M1346" i="1"/>
  <c r="N1345" i="1"/>
  <c r="M1345" i="1"/>
  <c r="N1344" i="1"/>
  <c r="M1344" i="1"/>
  <c r="N1343" i="1"/>
  <c r="M1343" i="1"/>
  <c r="N1342" i="1"/>
  <c r="M1342" i="1"/>
  <c r="N1341" i="1"/>
  <c r="M1341" i="1"/>
  <c r="N1340" i="1"/>
  <c r="M1340" i="1"/>
  <c r="N1339" i="1"/>
  <c r="M1339" i="1"/>
  <c r="N1338" i="1"/>
  <c r="M1338" i="1"/>
  <c r="N1337" i="1"/>
  <c r="M1337" i="1"/>
  <c r="N1336" i="1"/>
  <c r="M1336" i="1"/>
  <c r="N1335" i="1"/>
  <c r="M1335" i="1"/>
  <c r="N1325" i="1"/>
  <c r="M1325" i="1"/>
  <c r="N1324" i="1"/>
  <c r="M1324" i="1"/>
  <c r="N1323" i="1"/>
  <c r="M1323" i="1"/>
  <c r="N1322" i="1"/>
  <c r="M1322" i="1"/>
  <c r="N1321" i="1"/>
  <c r="M1321" i="1"/>
  <c r="N1320" i="1"/>
  <c r="M1320" i="1"/>
  <c r="N1319" i="1"/>
  <c r="M1319" i="1"/>
  <c r="N1318" i="1"/>
  <c r="M1318" i="1"/>
  <c r="N1317" i="1"/>
  <c r="M1317" i="1"/>
  <c r="N1316" i="1"/>
  <c r="M1316" i="1"/>
  <c r="N1315" i="1"/>
  <c r="M1315" i="1"/>
  <c r="N1314" i="1"/>
  <c r="M1314" i="1"/>
  <c r="N1313" i="1"/>
  <c r="M1313" i="1"/>
  <c r="N1312" i="1"/>
  <c r="M1312" i="1"/>
  <c r="N1311" i="1"/>
  <c r="M1311" i="1"/>
  <c r="N1310" i="1"/>
  <c r="M1310" i="1"/>
  <c r="N1309" i="1"/>
  <c r="M1309" i="1"/>
  <c r="N1308" i="1"/>
  <c r="M1308" i="1"/>
  <c r="N1307" i="1"/>
  <c r="M1307" i="1"/>
  <c r="N1306" i="1"/>
  <c r="M1306" i="1"/>
  <c r="N1305" i="1"/>
  <c r="M1305" i="1"/>
  <c r="N1304" i="1"/>
  <c r="M1304" i="1"/>
  <c r="N1303" i="1"/>
  <c r="M1303" i="1"/>
  <c r="N1302" i="1"/>
  <c r="M1302" i="1"/>
  <c r="N1301" i="1"/>
  <c r="M1301" i="1"/>
  <c r="O1301" i="1" s="1"/>
  <c r="N1300" i="1"/>
  <c r="M1300" i="1"/>
  <c r="N1299" i="1"/>
  <c r="M1299" i="1"/>
  <c r="N1298" i="1"/>
  <c r="M1298" i="1"/>
  <c r="N1297" i="1"/>
  <c r="M1297" i="1"/>
  <c r="N1296" i="1"/>
  <c r="M1296" i="1"/>
  <c r="N1286" i="1"/>
  <c r="M1286" i="1"/>
  <c r="N1285" i="1"/>
  <c r="M1285" i="1"/>
  <c r="N1284" i="1"/>
  <c r="M1284" i="1"/>
  <c r="N1283" i="1"/>
  <c r="M1283" i="1"/>
  <c r="N1282" i="1"/>
  <c r="M1282" i="1"/>
  <c r="N1281" i="1"/>
  <c r="O1281" i="1"/>
  <c r="M1281" i="1"/>
  <c r="N1280" i="1"/>
  <c r="M1280" i="1"/>
  <c r="N1279" i="1"/>
  <c r="M1279" i="1"/>
  <c r="N1278" i="1"/>
  <c r="M1278" i="1"/>
  <c r="N1277" i="1"/>
  <c r="M1277" i="1"/>
  <c r="N1276" i="1"/>
  <c r="M1276" i="1"/>
  <c r="N1275" i="1"/>
  <c r="M1275" i="1"/>
  <c r="N1274" i="1"/>
  <c r="P1274" i="1" s="1"/>
  <c r="M1274" i="1"/>
  <c r="N1273" i="1"/>
  <c r="M1273" i="1"/>
  <c r="N1272" i="1"/>
  <c r="M1272" i="1"/>
  <c r="N1271" i="1"/>
  <c r="M1271" i="1"/>
  <c r="O1271" i="1" s="1"/>
  <c r="N1270" i="1"/>
  <c r="M1270" i="1"/>
  <c r="O1270" i="1" s="1"/>
  <c r="N1269" i="1"/>
  <c r="M1269" i="1"/>
  <c r="N1268" i="1"/>
  <c r="M1268" i="1"/>
  <c r="N1267" i="1"/>
  <c r="M1267" i="1"/>
  <c r="N1266" i="1"/>
  <c r="M1266" i="1"/>
  <c r="N1265" i="1"/>
  <c r="M1265" i="1"/>
  <c r="N1264" i="1"/>
  <c r="M1264" i="1"/>
  <c r="N1263" i="1"/>
  <c r="M1263" i="1"/>
  <c r="N1262" i="1"/>
  <c r="M1262" i="1"/>
  <c r="N1261" i="1"/>
  <c r="M1261" i="1"/>
  <c r="N1260" i="1"/>
  <c r="M1260" i="1"/>
  <c r="N1259" i="1"/>
  <c r="M1259" i="1"/>
  <c r="N1258" i="1"/>
  <c r="M1258" i="1"/>
  <c r="N1257" i="1"/>
  <c r="M1257" i="1"/>
  <c r="N1247" i="1"/>
  <c r="M1247" i="1"/>
  <c r="N1246" i="1"/>
  <c r="M1246" i="1"/>
  <c r="N1245" i="1"/>
  <c r="M1245" i="1"/>
  <c r="N1244" i="1"/>
  <c r="M1244" i="1"/>
  <c r="N1243" i="1"/>
  <c r="M1243" i="1"/>
  <c r="N1242" i="1"/>
  <c r="O1242" i="1" s="1"/>
  <c r="M1242" i="1"/>
  <c r="N1241" i="1"/>
  <c r="M1241" i="1"/>
  <c r="N1240" i="1"/>
  <c r="M1240" i="1"/>
  <c r="N1239" i="1"/>
  <c r="M1239" i="1"/>
  <c r="N1238" i="1"/>
  <c r="M1238" i="1"/>
  <c r="N1237" i="1"/>
  <c r="O1237" i="1" s="1"/>
  <c r="M1237" i="1"/>
  <c r="N1236" i="1"/>
  <c r="M1236" i="1"/>
  <c r="N1235" i="1"/>
  <c r="M1235" i="1"/>
  <c r="N1234" i="1"/>
  <c r="M1234" i="1"/>
  <c r="N1233" i="1"/>
  <c r="M1233" i="1"/>
  <c r="N1232" i="1"/>
  <c r="P1232" i="1" s="1"/>
  <c r="M1232" i="1"/>
  <c r="N1231" i="1"/>
  <c r="M1231" i="1"/>
  <c r="N1230" i="1"/>
  <c r="M1230" i="1"/>
  <c r="N1229" i="1"/>
  <c r="M1229" i="1"/>
  <c r="N1228" i="1"/>
  <c r="M1228" i="1"/>
  <c r="N1227" i="1"/>
  <c r="M1227" i="1"/>
  <c r="N1226" i="1"/>
  <c r="M1226" i="1"/>
  <c r="N1225" i="1"/>
  <c r="M1225" i="1"/>
  <c r="N1224" i="1"/>
  <c r="M1224" i="1"/>
  <c r="N1223" i="1"/>
  <c r="M1223" i="1"/>
  <c r="N1222" i="1"/>
  <c r="M1222" i="1"/>
  <c r="N1221" i="1"/>
  <c r="M1221" i="1"/>
  <c r="N1220" i="1"/>
  <c r="M1220" i="1"/>
  <c r="N1219" i="1"/>
  <c r="M1219" i="1"/>
  <c r="N1218" i="1"/>
  <c r="M1218" i="1"/>
  <c r="N1208" i="1"/>
  <c r="M1208" i="1"/>
  <c r="N1207" i="1"/>
  <c r="M1207" i="1"/>
  <c r="N1206" i="1"/>
  <c r="M1206" i="1"/>
  <c r="N1205" i="1"/>
  <c r="M1205" i="1"/>
  <c r="N1204" i="1"/>
  <c r="M1204" i="1"/>
  <c r="N1203" i="1"/>
  <c r="M1203" i="1"/>
  <c r="N1202" i="1"/>
  <c r="M1202" i="1"/>
  <c r="N1201" i="1"/>
  <c r="M1201" i="1"/>
  <c r="N1200" i="1"/>
  <c r="M1200" i="1"/>
  <c r="N1199" i="1"/>
  <c r="M1199" i="1"/>
  <c r="N1198" i="1"/>
  <c r="M1198" i="1"/>
  <c r="N1197" i="1"/>
  <c r="M1197" i="1"/>
  <c r="N1196" i="1"/>
  <c r="M1196" i="1"/>
  <c r="N1195" i="1"/>
  <c r="M1195" i="1"/>
  <c r="N1194" i="1"/>
  <c r="M1194" i="1"/>
  <c r="N1193" i="1"/>
  <c r="M1193" i="1"/>
  <c r="N1192" i="1"/>
  <c r="M1192" i="1"/>
  <c r="N1191" i="1"/>
  <c r="M1191" i="1"/>
  <c r="N1190" i="1"/>
  <c r="M1190" i="1"/>
  <c r="N1189" i="1"/>
  <c r="M1189" i="1"/>
  <c r="N1188" i="1"/>
  <c r="M1188" i="1"/>
  <c r="N1187" i="1"/>
  <c r="M1187" i="1"/>
  <c r="N1186" i="1"/>
  <c r="M1186" i="1"/>
  <c r="N1185" i="1"/>
  <c r="M1185" i="1"/>
  <c r="N1184" i="1"/>
  <c r="M1184" i="1"/>
  <c r="P1184" i="1" s="1"/>
  <c r="N1183" i="1"/>
  <c r="M1183" i="1"/>
  <c r="N1182" i="1"/>
  <c r="M1182" i="1"/>
  <c r="N1181" i="1"/>
  <c r="M1181" i="1"/>
  <c r="N1180" i="1"/>
  <c r="M1180" i="1"/>
  <c r="N1179" i="1"/>
  <c r="M1179" i="1"/>
  <c r="N1169" i="1"/>
  <c r="M1169" i="1"/>
  <c r="N1168" i="1"/>
  <c r="M1168" i="1"/>
  <c r="N1167" i="1"/>
  <c r="M1167" i="1"/>
  <c r="N1166" i="1"/>
  <c r="M1166" i="1"/>
  <c r="N1165" i="1"/>
  <c r="M1165" i="1"/>
  <c r="N1164" i="1"/>
  <c r="M1164" i="1"/>
  <c r="N1163" i="1"/>
  <c r="M1163" i="1"/>
  <c r="N1162" i="1"/>
  <c r="M1162" i="1"/>
  <c r="N1161" i="1"/>
  <c r="M1161" i="1"/>
  <c r="N1160" i="1"/>
  <c r="M1160" i="1"/>
  <c r="N1159" i="1"/>
  <c r="M1159" i="1"/>
  <c r="N1158" i="1"/>
  <c r="M1158" i="1"/>
  <c r="N1157" i="1"/>
  <c r="M1157" i="1"/>
  <c r="N1156" i="1"/>
  <c r="M1156" i="1"/>
  <c r="N1155" i="1"/>
  <c r="M1155" i="1"/>
  <c r="N1154" i="1"/>
  <c r="M1154" i="1"/>
  <c r="N1153" i="1"/>
  <c r="M1153" i="1"/>
  <c r="N1152" i="1"/>
  <c r="M1152" i="1"/>
  <c r="N1151" i="1"/>
  <c r="M1151" i="1"/>
  <c r="N1150" i="1"/>
  <c r="M1150" i="1"/>
  <c r="N1149" i="1"/>
  <c r="M1149" i="1"/>
  <c r="N1148" i="1"/>
  <c r="M1148" i="1"/>
  <c r="N1147" i="1"/>
  <c r="M1147" i="1"/>
  <c r="N1146" i="1"/>
  <c r="M1146" i="1"/>
  <c r="N1145" i="1"/>
  <c r="M1145" i="1"/>
  <c r="N1144" i="1"/>
  <c r="M1144" i="1"/>
  <c r="N1143" i="1"/>
  <c r="M1143" i="1"/>
  <c r="N1142" i="1"/>
  <c r="M1142" i="1"/>
  <c r="N1141" i="1"/>
  <c r="M1141" i="1"/>
  <c r="N1140" i="1"/>
  <c r="M1140" i="1"/>
  <c r="N1130" i="1"/>
  <c r="M1130" i="1"/>
  <c r="N1129" i="1"/>
  <c r="M1129" i="1"/>
  <c r="N1128" i="1"/>
  <c r="M1128" i="1"/>
  <c r="N1127" i="1"/>
  <c r="M1127" i="1"/>
  <c r="N1126" i="1"/>
  <c r="M1126" i="1"/>
  <c r="N1125" i="1"/>
  <c r="M1125" i="1"/>
  <c r="N1124" i="1"/>
  <c r="M1124" i="1"/>
  <c r="N1123" i="1"/>
  <c r="M1123" i="1"/>
  <c r="N1122" i="1"/>
  <c r="M1122" i="1"/>
  <c r="N1121" i="1"/>
  <c r="M1121" i="1"/>
  <c r="N1120" i="1"/>
  <c r="M1120" i="1"/>
  <c r="N1119" i="1"/>
  <c r="M1119" i="1"/>
  <c r="N1118" i="1"/>
  <c r="M1118" i="1"/>
  <c r="N1117" i="1"/>
  <c r="M1117" i="1"/>
  <c r="N1116" i="1"/>
  <c r="M1116" i="1"/>
  <c r="N1115" i="1"/>
  <c r="M1115" i="1"/>
  <c r="N1114" i="1"/>
  <c r="M1114" i="1"/>
  <c r="N1113" i="1"/>
  <c r="M1113" i="1"/>
  <c r="N1112" i="1"/>
  <c r="M1112" i="1"/>
  <c r="N1111" i="1"/>
  <c r="M1111" i="1"/>
  <c r="N1110" i="1"/>
  <c r="M1110" i="1"/>
  <c r="N1109" i="1"/>
  <c r="M1109" i="1"/>
  <c r="N1108" i="1"/>
  <c r="M1108" i="1"/>
  <c r="N1107" i="1"/>
  <c r="M1107" i="1"/>
  <c r="N1106" i="1"/>
  <c r="M1106" i="1"/>
  <c r="N1105" i="1"/>
  <c r="M1105" i="1"/>
  <c r="N1104" i="1"/>
  <c r="M1104" i="1"/>
  <c r="N1103" i="1"/>
  <c r="M1103" i="1"/>
  <c r="N1102" i="1"/>
  <c r="M1102" i="1"/>
  <c r="N1101" i="1"/>
  <c r="M1101" i="1"/>
  <c r="N1091" i="1"/>
  <c r="M1091" i="1"/>
  <c r="N1090" i="1"/>
  <c r="M1090" i="1"/>
  <c r="N1089" i="1"/>
  <c r="M1089" i="1"/>
  <c r="N1088" i="1"/>
  <c r="M1088" i="1"/>
  <c r="N1087" i="1"/>
  <c r="M1087" i="1"/>
  <c r="N1086" i="1"/>
  <c r="M1086" i="1"/>
  <c r="N1085" i="1"/>
  <c r="M1085" i="1"/>
  <c r="N1084" i="1"/>
  <c r="M1084" i="1"/>
  <c r="N1083" i="1"/>
  <c r="M1083" i="1"/>
  <c r="N1082" i="1"/>
  <c r="M1082" i="1"/>
  <c r="N1081" i="1"/>
  <c r="M1081" i="1"/>
  <c r="N1080" i="1"/>
  <c r="M1080" i="1"/>
  <c r="N1079" i="1"/>
  <c r="M1079" i="1"/>
  <c r="N1078" i="1"/>
  <c r="M1078" i="1"/>
  <c r="N1077" i="1"/>
  <c r="M1077" i="1"/>
  <c r="N1076" i="1"/>
  <c r="M1076" i="1"/>
  <c r="N1075" i="1"/>
  <c r="M1075" i="1"/>
  <c r="N1074" i="1"/>
  <c r="M1074" i="1"/>
  <c r="N1073" i="1"/>
  <c r="M1073" i="1"/>
  <c r="N1072" i="1"/>
  <c r="M1072" i="1"/>
  <c r="N1071" i="1"/>
  <c r="M1071" i="1"/>
  <c r="N1070" i="1"/>
  <c r="M1070" i="1"/>
  <c r="N1069" i="1"/>
  <c r="M1069" i="1"/>
  <c r="N1068" i="1"/>
  <c r="M1068" i="1"/>
  <c r="N1067" i="1"/>
  <c r="M1067" i="1"/>
  <c r="N1066" i="1"/>
  <c r="M1066" i="1"/>
  <c r="N1065" i="1"/>
  <c r="M1065" i="1"/>
  <c r="N1064" i="1"/>
  <c r="M1064" i="1"/>
  <c r="N1063" i="1"/>
  <c r="M1063" i="1"/>
  <c r="N1062" i="1"/>
  <c r="M1062" i="1"/>
  <c r="N1052" i="1"/>
  <c r="M1052" i="1"/>
  <c r="N1051" i="1"/>
  <c r="M1051" i="1"/>
  <c r="N1050" i="1"/>
  <c r="M1050" i="1"/>
  <c r="N1049" i="1"/>
  <c r="M1049" i="1"/>
  <c r="N1048" i="1"/>
  <c r="M1048" i="1"/>
  <c r="O1048" i="1" s="1"/>
  <c r="N1047" i="1"/>
  <c r="M1047" i="1"/>
  <c r="N1046" i="1"/>
  <c r="M1046" i="1"/>
  <c r="N1045" i="1"/>
  <c r="M1045" i="1"/>
  <c r="N1044" i="1"/>
  <c r="M1044" i="1"/>
  <c r="N1043" i="1"/>
  <c r="M1043" i="1"/>
  <c r="N1042" i="1"/>
  <c r="M1042" i="1"/>
  <c r="N1041" i="1"/>
  <c r="M1041" i="1"/>
  <c r="N1040" i="1"/>
  <c r="M1040" i="1"/>
  <c r="N1039" i="1"/>
  <c r="M1039" i="1"/>
  <c r="P1039" i="1" s="1"/>
  <c r="N1038" i="1"/>
  <c r="M1038" i="1"/>
  <c r="N1037" i="1"/>
  <c r="M1037" i="1"/>
  <c r="P1037" i="1" s="1"/>
  <c r="N1036" i="1"/>
  <c r="M1036" i="1"/>
  <c r="N1035" i="1"/>
  <c r="M1035" i="1"/>
  <c r="N1034" i="1"/>
  <c r="M1034" i="1"/>
  <c r="N1033" i="1"/>
  <c r="M1033" i="1"/>
  <c r="N1032" i="1"/>
  <c r="M1032" i="1"/>
  <c r="N1031" i="1"/>
  <c r="M1031" i="1"/>
  <c r="N1030" i="1"/>
  <c r="M1030" i="1"/>
  <c r="N1029" i="1"/>
  <c r="M1029" i="1"/>
  <c r="N1028" i="1"/>
  <c r="M1028" i="1"/>
  <c r="N1027" i="1"/>
  <c r="M1027" i="1"/>
  <c r="N1026" i="1"/>
  <c r="M1026" i="1"/>
  <c r="N1025" i="1"/>
  <c r="M1025" i="1"/>
  <c r="N1024" i="1"/>
  <c r="M1024" i="1"/>
  <c r="N1023" i="1"/>
  <c r="M1023" i="1"/>
  <c r="N1013" i="1"/>
  <c r="M1013" i="1"/>
  <c r="N1012" i="1"/>
  <c r="M1012" i="1"/>
  <c r="N1011" i="1"/>
  <c r="M1011" i="1"/>
  <c r="N1010" i="1"/>
  <c r="M1010" i="1"/>
  <c r="N1009" i="1"/>
  <c r="M1009" i="1"/>
  <c r="N1008" i="1"/>
  <c r="M1008" i="1"/>
  <c r="N1007" i="1"/>
  <c r="M1007" i="1"/>
  <c r="P1007" i="1" s="1"/>
  <c r="N1006" i="1"/>
  <c r="M1006" i="1"/>
  <c r="N1005" i="1"/>
  <c r="M1005" i="1"/>
  <c r="N1004" i="1"/>
  <c r="M1004" i="1"/>
  <c r="N1003" i="1"/>
  <c r="M1003" i="1"/>
  <c r="N1002" i="1"/>
  <c r="M1002" i="1"/>
  <c r="N1001" i="1"/>
  <c r="M1001" i="1"/>
  <c r="N1000" i="1"/>
  <c r="M1000" i="1"/>
  <c r="N999" i="1"/>
  <c r="M999" i="1"/>
  <c r="N998" i="1"/>
  <c r="M998" i="1"/>
  <c r="N997" i="1"/>
  <c r="M997" i="1"/>
  <c r="N996" i="1"/>
  <c r="M996" i="1"/>
  <c r="N995" i="1"/>
  <c r="M995" i="1"/>
  <c r="N994" i="1"/>
  <c r="M994" i="1"/>
  <c r="N993" i="1"/>
  <c r="M993" i="1"/>
  <c r="N992" i="1"/>
  <c r="M992" i="1"/>
  <c r="N991" i="1"/>
  <c r="M991" i="1"/>
  <c r="N990" i="1"/>
  <c r="M990" i="1"/>
  <c r="N989" i="1"/>
  <c r="M989" i="1"/>
  <c r="N988" i="1"/>
  <c r="O988" i="1"/>
  <c r="M988" i="1"/>
  <c r="N987" i="1"/>
  <c r="M987" i="1"/>
  <c r="N986" i="1"/>
  <c r="M986" i="1"/>
  <c r="N985" i="1"/>
  <c r="M985" i="1"/>
  <c r="N984" i="1"/>
  <c r="M984" i="1"/>
  <c r="N974" i="1"/>
  <c r="P974" i="1" s="1"/>
  <c r="M974" i="1"/>
  <c r="N973" i="1"/>
  <c r="M973" i="1"/>
  <c r="N972" i="1"/>
  <c r="M972" i="1"/>
  <c r="N971" i="1"/>
  <c r="M971" i="1"/>
  <c r="N970" i="1"/>
  <c r="M970" i="1"/>
  <c r="N969" i="1"/>
  <c r="M969" i="1"/>
  <c r="N968" i="1"/>
  <c r="M968" i="1"/>
  <c r="N967" i="1"/>
  <c r="M967" i="1"/>
  <c r="N966" i="1"/>
  <c r="M966" i="1"/>
  <c r="N965" i="1"/>
  <c r="M965" i="1"/>
  <c r="N964" i="1"/>
  <c r="M964" i="1"/>
  <c r="N963" i="1"/>
  <c r="M963" i="1"/>
  <c r="N962" i="1"/>
  <c r="M962" i="1"/>
  <c r="N961" i="1"/>
  <c r="M961" i="1"/>
  <c r="N960" i="1"/>
  <c r="M960" i="1"/>
  <c r="N959" i="1"/>
  <c r="M959" i="1"/>
  <c r="N958" i="1"/>
  <c r="M958" i="1"/>
  <c r="N957" i="1"/>
  <c r="M957" i="1"/>
  <c r="N956" i="1"/>
  <c r="M956" i="1"/>
  <c r="N955" i="1"/>
  <c r="M955" i="1"/>
  <c r="N954" i="1"/>
  <c r="M954" i="1"/>
  <c r="N953" i="1"/>
  <c r="M953" i="1"/>
  <c r="N952" i="1"/>
  <c r="M952" i="1"/>
  <c r="N951" i="1"/>
  <c r="M951" i="1"/>
  <c r="N950" i="1"/>
  <c r="M950" i="1"/>
  <c r="N949" i="1"/>
  <c r="M949" i="1"/>
  <c r="N948" i="1"/>
  <c r="M948" i="1"/>
  <c r="N947" i="1"/>
  <c r="M947" i="1"/>
  <c r="N946" i="1"/>
  <c r="M946" i="1"/>
  <c r="N945" i="1"/>
  <c r="M945" i="1"/>
  <c r="N935" i="1"/>
  <c r="M935" i="1"/>
  <c r="N934" i="1"/>
  <c r="M934" i="1"/>
  <c r="N933" i="1"/>
  <c r="O933" i="1" s="1"/>
  <c r="M933" i="1"/>
  <c r="N932" i="1"/>
  <c r="M932" i="1"/>
  <c r="N931" i="1"/>
  <c r="M931" i="1"/>
  <c r="N930" i="1"/>
  <c r="M930" i="1"/>
  <c r="N929" i="1"/>
  <c r="M929" i="1"/>
  <c r="N928" i="1"/>
  <c r="M928" i="1"/>
  <c r="N927" i="1"/>
  <c r="M927" i="1"/>
  <c r="N926" i="1"/>
  <c r="M926" i="1"/>
  <c r="N925" i="1"/>
  <c r="M925" i="1"/>
  <c r="N924" i="1"/>
  <c r="M924" i="1"/>
  <c r="N923" i="1"/>
  <c r="M923" i="1"/>
  <c r="N922" i="1"/>
  <c r="M922" i="1"/>
  <c r="N921" i="1"/>
  <c r="M921" i="1"/>
  <c r="N920" i="1"/>
  <c r="M920" i="1"/>
  <c r="N919" i="1"/>
  <c r="M919" i="1"/>
  <c r="N918" i="1"/>
  <c r="M918" i="1"/>
  <c r="N917" i="1"/>
  <c r="M917" i="1"/>
  <c r="N916" i="1"/>
  <c r="M916" i="1"/>
  <c r="N915" i="1"/>
  <c r="M915" i="1"/>
  <c r="N914" i="1"/>
  <c r="M914" i="1"/>
  <c r="N913" i="1"/>
  <c r="M913" i="1"/>
  <c r="N912" i="1"/>
  <c r="M912" i="1"/>
  <c r="N911" i="1"/>
  <c r="M911" i="1"/>
  <c r="P911" i="1" s="1"/>
  <c r="N910" i="1"/>
  <c r="M910" i="1"/>
  <c r="N909" i="1"/>
  <c r="M909" i="1"/>
  <c r="N908" i="1"/>
  <c r="M908" i="1"/>
  <c r="N907" i="1"/>
  <c r="M907" i="1"/>
  <c r="N906" i="1"/>
  <c r="M906" i="1"/>
  <c r="N896" i="1"/>
  <c r="M896" i="1"/>
  <c r="O896" i="1" s="1"/>
  <c r="N895" i="1"/>
  <c r="M895" i="1"/>
  <c r="N894" i="1"/>
  <c r="M894" i="1"/>
  <c r="N893" i="1"/>
  <c r="M893" i="1"/>
  <c r="N892" i="1"/>
  <c r="M892" i="1"/>
  <c r="N891" i="1"/>
  <c r="M891" i="1"/>
  <c r="N890" i="1"/>
  <c r="M890" i="1"/>
  <c r="N889" i="1"/>
  <c r="M889" i="1"/>
  <c r="N888" i="1"/>
  <c r="M888" i="1"/>
  <c r="N887" i="1"/>
  <c r="M887" i="1"/>
  <c r="N886" i="1"/>
  <c r="M886" i="1"/>
  <c r="N885" i="1"/>
  <c r="M885" i="1"/>
  <c r="P885" i="1" s="1"/>
  <c r="N884" i="1"/>
  <c r="M884" i="1"/>
  <c r="P884" i="1" s="1"/>
  <c r="N883" i="1"/>
  <c r="M883" i="1"/>
  <c r="N882" i="1"/>
  <c r="M882" i="1"/>
  <c r="N881" i="1"/>
  <c r="M881" i="1"/>
  <c r="N880" i="1"/>
  <c r="M880" i="1"/>
  <c r="P880" i="1" s="1"/>
  <c r="N879" i="1"/>
  <c r="M879" i="1"/>
  <c r="N878" i="1"/>
  <c r="M878" i="1"/>
  <c r="N877" i="1"/>
  <c r="M877" i="1"/>
  <c r="N876" i="1"/>
  <c r="M876" i="1"/>
  <c r="N875" i="1"/>
  <c r="M875" i="1"/>
  <c r="N874" i="1"/>
  <c r="M874" i="1"/>
  <c r="N873" i="1"/>
  <c r="M873" i="1"/>
  <c r="N872" i="1"/>
  <c r="M872" i="1"/>
  <c r="O872" i="1" s="1"/>
  <c r="N871" i="1"/>
  <c r="M871" i="1"/>
  <c r="N870" i="1"/>
  <c r="M870" i="1"/>
  <c r="N869" i="1"/>
  <c r="M869" i="1"/>
  <c r="N868" i="1"/>
  <c r="M868" i="1"/>
  <c r="N867" i="1"/>
  <c r="M867" i="1"/>
  <c r="N857" i="1"/>
  <c r="O857" i="1" s="1"/>
  <c r="M857" i="1"/>
  <c r="N856" i="1"/>
  <c r="M856" i="1"/>
  <c r="N855" i="1"/>
  <c r="M855" i="1"/>
  <c r="N854" i="1"/>
  <c r="M854" i="1"/>
  <c r="N853" i="1"/>
  <c r="M853" i="1"/>
  <c r="N852" i="1"/>
  <c r="M852" i="1"/>
  <c r="N851" i="1"/>
  <c r="M851" i="1"/>
  <c r="N850" i="1"/>
  <c r="M850" i="1"/>
  <c r="N849" i="1"/>
  <c r="M849" i="1"/>
  <c r="N848" i="1"/>
  <c r="M848" i="1"/>
  <c r="N847" i="1"/>
  <c r="M847" i="1"/>
  <c r="N846" i="1"/>
  <c r="M846" i="1"/>
  <c r="N845" i="1"/>
  <c r="P845" i="1" s="1"/>
  <c r="M845" i="1"/>
  <c r="N844" i="1"/>
  <c r="M844" i="1"/>
  <c r="N843" i="1"/>
  <c r="P843" i="1" s="1"/>
  <c r="M843" i="1"/>
  <c r="N842" i="1"/>
  <c r="M842" i="1"/>
  <c r="N841" i="1"/>
  <c r="M841" i="1"/>
  <c r="N840" i="1"/>
  <c r="M840" i="1"/>
  <c r="N839" i="1"/>
  <c r="M839" i="1"/>
  <c r="N838" i="1"/>
  <c r="M838" i="1"/>
  <c r="N837" i="1"/>
  <c r="M837" i="1"/>
  <c r="N836" i="1"/>
  <c r="M836" i="1"/>
  <c r="N835" i="1"/>
  <c r="M835" i="1"/>
  <c r="N834" i="1"/>
  <c r="M834" i="1"/>
  <c r="N833" i="1"/>
  <c r="M833" i="1"/>
  <c r="N832" i="1"/>
  <c r="M832" i="1"/>
  <c r="N831" i="1"/>
  <c r="M831" i="1"/>
  <c r="N830" i="1"/>
  <c r="M830" i="1"/>
  <c r="N829" i="1"/>
  <c r="M829" i="1"/>
  <c r="N828" i="1"/>
  <c r="M828" i="1"/>
  <c r="N818" i="1"/>
  <c r="M818" i="1"/>
  <c r="N817" i="1"/>
  <c r="P817" i="1" s="1"/>
  <c r="M817" i="1"/>
  <c r="N816" i="1"/>
  <c r="M816" i="1"/>
  <c r="N815" i="1"/>
  <c r="M815" i="1"/>
  <c r="N814" i="1"/>
  <c r="M814" i="1"/>
  <c r="N813" i="1"/>
  <c r="M813" i="1"/>
  <c r="N812" i="1"/>
  <c r="M812" i="1"/>
  <c r="N811" i="1"/>
  <c r="M811" i="1"/>
  <c r="N810" i="1"/>
  <c r="M810" i="1"/>
  <c r="O810" i="1"/>
  <c r="N809" i="1"/>
  <c r="M809" i="1"/>
  <c r="N808" i="1"/>
  <c r="M808" i="1"/>
  <c r="O808" i="1" s="1"/>
  <c r="N807" i="1"/>
  <c r="M807" i="1"/>
  <c r="N806" i="1"/>
  <c r="M806" i="1"/>
  <c r="O806" i="1" s="1"/>
  <c r="N805" i="1"/>
  <c r="M805" i="1"/>
  <c r="O805" i="1" s="1"/>
  <c r="N804" i="1"/>
  <c r="M804" i="1"/>
  <c r="O804" i="1" s="1"/>
  <c r="N803" i="1"/>
  <c r="O803" i="1" s="1"/>
  <c r="M803" i="1"/>
  <c r="N802" i="1"/>
  <c r="O802" i="1" s="1"/>
  <c r="M802" i="1"/>
  <c r="N801" i="1"/>
  <c r="P801" i="1" s="1"/>
  <c r="M801" i="1"/>
  <c r="N800" i="1"/>
  <c r="M800" i="1"/>
  <c r="N799" i="1"/>
  <c r="P799" i="1" s="1"/>
  <c r="M799" i="1"/>
  <c r="N798" i="1"/>
  <c r="O798" i="1" s="1"/>
  <c r="M798" i="1"/>
  <c r="N797" i="1"/>
  <c r="P797" i="1" s="1"/>
  <c r="M797" i="1"/>
  <c r="N796" i="1"/>
  <c r="M796" i="1"/>
  <c r="N795" i="1"/>
  <c r="P795" i="1" s="1"/>
  <c r="M795" i="1"/>
  <c r="N794" i="1"/>
  <c r="P794" i="1" s="1"/>
  <c r="M794" i="1"/>
  <c r="N793" i="1"/>
  <c r="P793" i="1" s="1"/>
  <c r="M793" i="1"/>
  <c r="N792" i="1"/>
  <c r="M792" i="1"/>
  <c r="N791" i="1"/>
  <c r="P791" i="1" s="1"/>
  <c r="M791" i="1"/>
  <c r="N790" i="1"/>
  <c r="O790" i="1" s="1"/>
  <c r="M790" i="1"/>
  <c r="N789" i="1"/>
  <c r="P789" i="1" s="1"/>
  <c r="M789" i="1"/>
  <c r="N779" i="1"/>
  <c r="M779" i="1"/>
  <c r="N778" i="1"/>
  <c r="P778" i="1" s="1"/>
  <c r="M778" i="1"/>
  <c r="N777" i="1"/>
  <c r="P777" i="1" s="1"/>
  <c r="M777" i="1"/>
  <c r="N776" i="1"/>
  <c r="O776" i="1" s="1"/>
  <c r="M776" i="1"/>
  <c r="N775" i="1"/>
  <c r="M775" i="1"/>
  <c r="N774" i="1"/>
  <c r="P774" i="1" s="1"/>
  <c r="M774" i="1"/>
  <c r="N773" i="1"/>
  <c r="P773" i="1" s="1"/>
  <c r="M773" i="1"/>
  <c r="N772" i="1"/>
  <c r="O772" i="1" s="1"/>
  <c r="M772" i="1"/>
  <c r="N771" i="1"/>
  <c r="M771" i="1"/>
  <c r="P771" i="1" s="1"/>
  <c r="N770" i="1"/>
  <c r="M770" i="1"/>
  <c r="N769" i="1"/>
  <c r="M769" i="1"/>
  <c r="N768" i="1"/>
  <c r="M768" i="1"/>
  <c r="N767" i="1"/>
  <c r="O767" i="1" s="1"/>
  <c r="M767" i="1"/>
  <c r="N766" i="1"/>
  <c r="M766" i="1"/>
  <c r="N765" i="1"/>
  <c r="M765" i="1"/>
  <c r="N764" i="1"/>
  <c r="O764" i="1" s="1"/>
  <c r="M764" i="1"/>
  <c r="N763" i="1"/>
  <c r="O763" i="1" s="1"/>
  <c r="M763" i="1"/>
  <c r="N762" i="1"/>
  <c r="M762" i="1"/>
  <c r="N761" i="1"/>
  <c r="M761" i="1"/>
  <c r="N760" i="1"/>
  <c r="O760" i="1" s="1"/>
  <c r="M760" i="1"/>
  <c r="N759" i="1"/>
  <c r="O759" i="1" s="1"/>
  <c r="M759" i="1"/>
  <c r="N758" i="1"/>
  <c r="M758" i="1"/>
  <c r="N757" i="1"/>
  <c r="M757" i="1"/>
  <c r="N756" i="1"/>
  <c r="O756" i="1" s="1"/>
  <c r="M756" i="1"/>
  <c r="N755" i="1"/>
  <c r="O755" i="1" s="1"/>
  <c r="M755" i="1"/>
  <c r="N754" i="1"/>
  <c r="M754" i="1"/>
  <c r="N753" i="1"/>
  <c r="M753" i="1"/>
  <c r="N752" i="1"/>
  <c r="O752" i="1" s="1"/>
  <c r="M752" i="1"/>
  <c r="N751" i="1"/>
  <c r="O751" i="1" s="1"/>
  <c r="M751" i="1"/>
  <c r="N750" i="1"/>
  <c r="M750" i="1"/>
  <c r="N740" i="1"/>
  <c r="M740" i="1"/>
  <c r="N739" i="1"/>
  <c r="O739" i="1" s="1"/>
  <c r="M739" i="1"/>
  <c r="N738" i="1"/>
  <c r="O738" i="1" s="1"/>
  <c r="M738" i="1"/>
  <c r="N737" i="1"/>
  <c r="M737" i="1"/>
  <c r="N736" i="1"/>
  <c r="M736" i="1"/>
  <c r="N735" i="1"/>
  <c r="M735" i="1"/>
  <c r="P735" i="1"/>
  <c r="N734" i="1"/>
  <c r="P734" i="1" s="1"/>
  <c r="M734" i="1"/>
  <c r="N733" i="1"/>
  <c r="O733" i="1" s="1"/>
  <c r="M733" i="1"/>
  <c r="N732" i="1"/>
  <c r="O732" i="1" s="1"/>
  <c r="M732" i="1"/>
  <c r="N731" i="1"/>
  <c r="M731" i="1"/>
  <c r="N730" i="1"/>
  <c r="O730" i="1" s="1"/>
  <c r="M730" i="1"/>
  <c r="N729" i="1"/>
  <c r="P729" i="1" s="1"/>
  <c r="M729" i="1"/>
  <c r="N728" i="1"/>
  <c r="P728" i="1" s="1"/>
  <c r="M728" i="1"/>
  <c r="N727" i="1"/>
  <c r="M727" i="1"/>
  <c r="N726" i="1"/>
  <c r="P726" i="1" s="1"/>
  <c r="M726" i="1"/>
  <c r="N725" i="1"/>
  <c r="P725" i="1" s="1"/>
  <c r="M725" i="1"/>
  <c r="N724" i="1"/>
  <c r="M724" i="1"/>
  <c r="P724" i="1" s="1"/>
  <c r="N723" i="1"/>
  <c r="M723" i="1"/>
  <c r="N722" i="1"/>
  <c r="M722" i="1"/>
  <c r="P722" i="1" s="1"/>
  <c r="N721" i="1"/>
  <c r="M721" i="1"/>
  <c r="O721" i="1" s="1"/>
  <c r="N720" i="1"/>
  <c r="M720" i="1"/>
  <c r="O720" i="1" s="1"/>
  <c r="N719" i="1"/>
  <c r="M719" i="1"/>
  <c r="N718" i="1"/>
  <c r="M718" i="1"/>
  <c r="O718" i="1" s="1"/>
  <c r="N717" i="1"/>
  <c r="M717" i="1"/>
  <c r="P717" i="1" s="1"/>
  <c r="N716" i="1"/>
  <c r="M716" i="1"/>
  <c r="P716" i="1" s="1"/>
  <c r="N715" i="1"/>
  <c r="M715" i="1"/>
  <c r="N714" i="1"/>
  <c r="M714" i="1"/>
  <c r="P714" i="1" s="1"/>
  <c r="N713" i="1"/>
  <c r="M713" i="1"/>
  <c r="O713" i="1" s="1"/>
  <c r="N712" i="1"/>
  <c r="M712" i="1"/>
  <c r="O712" i="1" s="1"/>
  <c r="N711" i="1"/>
  <c r="M711" i="1"/>
  <c r="N701" i="1"/>
  <c r="M701" i="1"/>
  <c r="P701" i="1" s="1"/>
  <c r="N700" i="1"/>
  <c r="M700" i="1"/>
  <c r="P700" i="1" s="1"/>
  <c r="N699" i="1"/>
  <c r="M699" i="1"/>
  <c r="P699" i="1" s="1"/>
  <c r="N698" i="1"/>
  <c r="P698" i="1" s="1"/>
  <c r="M698" i="1"/>
  <c r="N697" i="1"/>
  <c r="P697" i="1" s="1"/>
  <c r="M697" i="1"/>
  <c r="N696" i="1"/>
  <c r="P696" i="1" s="1"/>
  <c r="M696" i="1"/>
  <c r="N695" i="1"/>
  <c r="M695" i="1"/>
  <c r="N694" i="1"/>
  <c r="O694" i="1" s="1"/>
  <c r="M694" i="1"/>
  <c r="N693" i="1"/>
  <c r="O693" i="1" s="1"/>
  <c r="M693" i="1"/>
  <c r="N692" i="1"/>
  <c r="O692" i="1" s="1"/>
  <c r="M692" i="1"/>
  <c r="N691" i="1"/>
  <c r="M691" i="1"/>
  <c r="N690" i="1"/>
  <c r="P690" i="1" s="1"/>
  <c r="M690" i="1"/>
  <c r="N689" i="1"/>
  <c r="P689" i="1" s="1"/>
  <c r="M689" i="1"/>
  <c r="N688" i="1"/>
  <c r="P688" i="1" s="1"/>
  <c r="M688" i="1"/>
  <c r="N687" i="1"/>
  <c r="M687" i="1"/>
  <c r="N686" i="1"/>
  <c r="O686" i="1" s="1"/>
  <c r="M686" i="1"/>
  <c r="N685" i="1"/>
  <c r="O685" i="1" s="1"/>
  <c r="M685" i="1"/>
  <c r="N684" i="1"/>
  <c r="O684" i="1" s="1"/>
  <c r="M684" i="1"/>
  <c r="N683" i="1"/>
  <c r="M683" i="1"/>
  <c r="N682" i="1"/>
  <c r="P682" i="1" s="1"/>
  <c r="M682" i="1"/>
  <c r="N681" i="1"/>
  <c r="P681" i="1" s="1"/>
  <c r="M681" i="1"/>
  <c r="N680" i="1"/>
  <c r="P680" i="1" s="1"/>
  <c r="M680" i="1"/>
  <c r="N679" i="1"/>
  <c r="M679" i="1"/>
  <c r="N678" i="1"/>
  <c r="O678" i="1" s="1"/>
  <c r="M678" i="1"/>
  <c r="N677" i="1"/>
  <c r="O677" i="1" s="1"/>
  <c r="M677" i="1"/>
  <c r="N676" i="1"/>
  <c r="O676" i="1" s="1"/>
  <c r="M676" i="1"/>
  <c r="N675" i="1"/>
  <c r="M675" i="1"/>
  <c r="N674" i="1"/>
  <c r="P674" i="1" s="1"/>
  <c r="M674" i="1"/>
  <c r="N673" i="1"/>
  <c r="P673" i="1" s="1"/>
  <c r="M673" i="1"/>
  <c r="N672" i="1"/>
  <c r="P672" i="1" s="1"/>
  <c r="M672" i="1"/>
  <c r="N662" i="1"/>
  <c r="M662" i="1"/>
  <c r="N661" i="1"/>
  <c r="P661" i="1" s="1"/>
  <c r="M661" i="1"/>
  <c r="N660" i="1"/>
  <c r="P660" i="1" s="1"/>
  <c r="M660" i="1"/>
  <c r="N659" i="1"/>
  <c r="O659" i="1" s="1"/>
  <c r="M659" i="1"/>
  <c r="N658" i="1"/>
  <c r="M658" i="1"/>
  <c r="N657" i="1"/>
  <c r="P657" i="1" s="1"/>
  <c r="M657" i="1"/>
  <c r="N656" i="1"/>
  <c r="P656" i="1" s="1"/>
  <c r="M656" i="1"/>
  <c r="N655" i="1"/>
  <c r="O655" i="1" s="1"/>
  <c r="M655" i="1"/>
  <c r="N654" i="1"/>
  <c r="M654" i="1"/>
  <c r="N653" i="1"/>
  <c r="P653" i="1" s="1"/>
  <c r="M653" i="1"/>
  <c r="O653" i="1"/>
  <c r="N652" i="1"/>
  <c r="M652" i="1"/>
  <c r="P652" i="1" s="1"/>
  <c r="N651" i="1"/>
  <c r="M651" i="1"/>
  <c r="O651" i="1"/>
  <c r="N650" i="1"/>
  <c r="M650" i="1"/>
  <c r="N649" i="1"/>
  <c r="M649" i="1"/>
  <c r="N648" i="1"/>
  <c r="M648" i="1"/>
  <c r="P648" i="1" s="1"/>
  <c r="N647" i="1"/>
  <c r="M647" i="1"/>
  <c r="O647" i="1"/>
  <c r="N646" i="1"/>
  <c r="M646" i="1"/>
  <c r="N645" i="1"/>
  <c r="M645" i="1"/>
  <c r="O645" i="1"/>
  <c r="N644" i="1"/>
  <c r="M644" i="1"/>
  <c r="N643" i="1"/>
  <c r="O643" i="1" s="1"/>
  <c r="M643" i="1"/>
  <c r="N642" i="1"/>
  <c r="M642" i="1"/>
  <c r="N641" i="1"/>
  <c r="P641" i="1" s="1"/>
  <c r="M641" i="1"/>
  <c r="N640" i="1"/>
  <c r="M640" i="1"/>
  <c r="N639" i="1"/>
  <c r="O639" i="1" s="1"/>
  <c r="M639" i="1"/>
  <c r="N638" i="1"/>
  <c r="M638" i="1"/>
  <c r="N637" i="1"/>
  <c r="M637" i="1"/>
  <c r="O637" i="1" s="1"/>
  <c r="N636" i="1"/>
  <c r="M636" i="1"/>
  <c r="N635" i="1"/>
  <c r="M635" i="1"/>
  <c r="O635" i="1" s="1"/>
  <c r="N634" i="1"/>
  <c r="M634" i="1"/>
  <c r="N633" i="1"/>
  <c r="M633" i="1"/>
  <c r="N623" i="1"/>
  <c r="M623" i="1"/>
  <c r="N622" i="1"/>
  <c r="M622" i="1"/>
  <c r="O622" i="1"/>
  <c r="N621" i="1"/>
  <c r="M621" i="1"/>
  <c r="N620" i="1"/>
  <c r="M620" i="1"/>
  <c r="O620" i="1"/>
  <c r="N619" i="1"/>
  <c r="M619" i="1"/>
  <c r="N618" i="1"/>
  <c r="O618" i="1" s="1"/>
  <c r="M618" i="1"/>
  <c r="N617" i="1"/>
  <c r="M617" i="1"/>
  <c r="N616" i="1"/>
  <c r="P616" i="1" s="1"/>
  <c r="M616" i="1"/>
  <c r="N615" i="1"/>
  <c r="M615" i="1"/>
  <c r="N614" i="1"/>
  <c r="O614" i="1" s="1"/>
  <c r="M614" i="1"/>
  <c r="N613" i="1"/>
  <c r="M613" i="1"/>
  <c r="N612" i="1"/>
  <c r="O612" i="1" s="1"/>
  <c r="M612" i="1"/>
  <c r="N611" i="1"/>
  <c r="M611" i="1"/>
  <c r="N610" i="1"/>
  <c r="M610" i="1"/>
  <c r="N609" i="1"/>
  <c r="M609" i="1"/>
  <c r="N608" i="1"/>
  <c r="O608" i="1" s="1"/>
  <c r="M608" i="1"/>
  <c r="N607" i="1"/>
  <c r="M607" i="1"/>
  <c r="N606" i="1"/>
  <c r="P606" i="1" s="1"/>
  <c r="M606" i="1"/>
  <c r="N605" i="1"/>
  <c r="M605" i="1"/>
  <c r="N604" i="1"/>
  <c r="O604" i="1" s="1"/>
  <c r="M604" i="1"/>
  <c r="N603" i="1"/>
  <c r="M603" i="1"/>
  <c r="N602" i="1"/>
  <c r="M602" i="1"/>
  <c r="O602" i="1" s="1"/>
  <c r="N601" i="1"/>
  <c r="M601" i="1"/>
  <c r="N600" i="1"/>
  <c r="M600" i="1"/>
  <c r="O600" i="1" s="1"/>
  <c r="N599" i="1"/>
  <c r="M599" i="1"/>
  <c r="N598" i="1"/>
  <c r="M598" i="1"/>
  <c r="N597" i="1"/>
  <c r="M597" i="1"/>
  <c r="N596" i="1"/>
  <c r="P596" i="1" s="1"/>
  <c r="M596" i="1"/>
  <c r="N595" i="1"/>
  <c r="M595" i="1"/>
  <c r="N594" i="1"/>
  <c r="O594" i="1" s="1"/>
  <c r="M594" i="1"/>
  <c r="N584" i="1"/>
  <c r="M584" i="1"/>
  <c r="N583" i="1"/>
  <c r="M583" i="1"/>
  <c r="N582" i="1"/>
  <c r="M582" i="1"/>
  <c r="N581" i="1"/>
  <c r="P581" i="1" s="1"/>
  <c r="M581" i="1"/>
  <c r="O581" i="1"/>
  <c r="N580" i="1"/>
  <c r="M580" i="1"/>
  <c r="N579" i="1"/>
  <c r="O579" i="1" s="1"/>
  <c r="M579" i="1"/>
  <c r="N578" i="1"/>
  <c r="M578" i="1"/>
  <c r="N577" i="1"/>
  <c r="M577" i="1"/>
  <c r="N576" i="1"/>
  <c r="P576" i="1" s="1"/>
  <c r="M576" i="1"/>
  <c r="N575" i="1"/>
  <c r="M575" i="1"/>
  <c r="N574" i="1"/>
  <c r="M574" i="1"/>
  <c r="P574" i="1" s="1"/>
  <c r="N573" i="1"/>
  <c r="M573" i="1"/>
  <c r="O573" i="1" s="1"/>
  <c r="N572" i="1"/>
  <c r="M572" i="1"/>
  <c r="P572" i="1" s="1"/>
  <c r="N571" i="1"/>
  <c r="M571" i="1"/>
  <c r="N570" i="1"/>
  <c r="M570" i="1"/>
  <c r="P570" i="1"/>
  <c r="N569" i="1"/>
  <c r="M569" i="1"/>
  <c r="O569" i="1" s="1"/>
  <c r="N568" i="1"/>
  <c r="M568" i="1"/>
  <c r="P568" i="1"/>
  <c r="N567" i="1"/>
  <c r="M567" i="1"/>
  <c r="N566" i="1"/>
  <c r="M566" i="1"/>
  <c r="N565" i="1"/>
  <c r="M565" i="1"/>
  <c r="N564" i="1"/>
  <c r="P564" i="1" s="1"/>
  <c r="M564" i="1"/>
  <c r="N563" i="1"/>
  <c r="M563" i="1"/>
  <c r="N562" i="1"/>
  <c r="O562" i="1" s="1"/>
  <c r="M562" i="1"/>
  <c r="N561" i="1"/>
  <c r="M561" i="1"/>
  <c r="N560" i="1"/>
  <c r="M560" i="1"/>
  <c r="N559" i="1"/>
  <c r="M559" i="1"/>
  <c r="N558" i="1"/>
  <c r="M558" i="1"/>
  <c r="P558" i="1" s="1"/>
  <c r="N557" i="1"/>
  <c r="M557" i="1"/>
  <c r="O557" i="1" s="1"/>
  <c r="N556" i="1"/>
  <c r="M556" i="1"/>
  <c r="P556" i="1" s="1"/>
  <c r="N555" i="1"/>
  <c r="M555" i="1"/>
  <c r="N545" i="1"/>
  <c r="O545" i="1" s="1"/>
  <c r="M545" i="1"/>
  <c r="P545" i="1"/>
  <c r="N544" i="1"/>
  <c r="M544" i="1"/>
  <c r="N543" i="1"/>
  <c r="M543" i="1"/>
  <c r="P543" i="1"/>
  <c r="N542" i="1"/>
  <c r="M542" i="1"/>
  <c r="N541" i="1"/>
  <c r="M541" i="1"/>
  <c r="N540" i="1"/>
  <c r="M540" i="1"/>
  <c r="N539" i="1"/>
  <c r="P539" i="1" s="1"/>
  <c r="M539" i="1"/>
  <c r="N538" i="1"/>
  <c r="M538" i="1"/>
  <c r="N537" i="1"/>
  <c r="O537" i="1" s="1"/>
  <c r="M537" i="1"/>
  <c r="N536" i="1"/>
  <c r="M536" i="1"/>
  <c r="N535" i="1"/>
  <c r="M535" i="1"/>
  <c r="N534" i="1"/>
  <c r="M534" i="1"/>
  <c r="N533" i="1"/>
  <c r="M533" i="1"/>
  <c r="N532" i="1"/>
  <c r="P532" i="1" s="1"/>
  <c r="M532" i="1"/>
  <c r="O532" i="1"/>
  <c r="N531" i="1"/>
  <c r="M531" i="1"/>
  <c r="P531" i="1" s="1"/>
  <c r="N530" i="1"/>
  <c r="M530" i="1"/>
  <c r="O530" i="1"/>
  <c r="N529" i="1"/>
  <c r="M529" i="1"/>
  <c r="N528" i="1"/>
  <c r="M528" i="1"/>
  <c r="N527" i="1"/>
  <c r="M527" i="1"/>
  <c r="N526" i="1"/>
  <c r="O526" i="1" s="1"/>
  <c r="M526" i="1"/>
  <c r="N525" i="1"/>
  <c r="M525" i="1"/>
  <c r="N524" i="1"/>
  <c r="O524" i="1" s="1"/>
  <c r="M524" i="1"/>
  <c r="N523" i="1"/>
  <c r="M523" i="1"/>
  <c r="N522" i="1"/>
  <c r="M522" i="1"/>
  <c r="O522" i="1" s="1"/>
  <c r="N521" i="1"/>
  <c r="M521" i="1"/>
  <c r="N520" i="1"/>
  <c r="M520" i="1"/>
  <c r="O520" i="1" s="1"/>
  <c r="N519" i="1"/>
  <c r="M519" i="1"/>
  <c r="N518" i="1"/>
  <c r="M518" i="1"/>
  <c r="N517" i="1"/>
  <c r="M517" i="1"/>
  <c r="P517" i="1" s="1"/>
  <c r="N516" i="1"/>
  <c r="M516" i="1"/>
  <c r="O516" i="1"/>
  <c r="N506" i="1"/>
  <c r="M506" i="1"/>
  <c r="P506" i="1" s="1"/>
  <c r="N505" i="1"/>
  <c r="M505" i="1"/>
  <c r="O505" i="1"/>
  <c r="N504" i="1"/>
  <c r="M504" i="1"/>
  <c r="N503" i="1"/>
  <c r="M503" i="1"/>
  <c r="N502" i="1"/>
  <c r="M502" i="1"/>
  <c r="P502" i="1" s="1"/>
  <c r="N501" i="1"/>
  <c r="O501" i="1" s="1"/>
  <c r="M501" i="1"/>
  <c r="N500" i="1"/>
  <c r="M500" i="1"/>
  <c r="N499" i="1"/>
  <c r="P499" i="1" s="1"/>
  <c r="M499" i="1"/>
  <c r="N498" i="1"/>
  <c r="M498" i="1"/>
  <c r="N497" i="1"/>
  <c r="M497" i="1"/>
  <c r="O497" i="1" s="1"/>
  <c r="N496" i="1"/>
  <c r="M496" i="1"/>
  <c r="N495" i="1"/>
  <c r="M495" i="1"/>
  <c r="O495" i="1" s="1"/>
  <c r="N494" i="1"/>
  <c r="M494" i="1"/>
  <c r="P494" i="1" s="1"/>
  <c r="N493" i="1"/>
  <c r="O493" i="1" s="1"/>
  <c r="M493" i="1"/>
  <c r="N492" i="1"/>
  <c r="M492" i="1"/>
  <c r="N491" i="1"/>
  <c r="P491" i="1" s="1"/>
  <c r="M491" i="1"/>
  <c r="O491" i="1"/>
  <c r="N490" i="1"/>
  <c r="M490" i="1"/>
  <c r="P490" i="1" s="1"/>
  <c r="N489" i="1"/>
  <c r="M489" i="1"/>
  <c r="O489" i="1"/>
  <c r="N488" i="1"/>
  <c r="M488" i="1"/>
  <c r="N487" i="1"/>
  <c r="M487" i="1"/>
  <c r="N486" i="1"/>
  <c r="M486" i="1"/>
  <c r="P486" i="1" s="1"/>
  <c r="N485" i="1"/>
  <c r="O485" i="1" s="1"/>
  <c r="M485" i="1"/>
  <c r="N484" i="1"/>
  <c r="M484" i="1"/>
  <c r="N483" i="1"/>
  <c r="P483" i="1" s="1"/>
  <c r="M483" i="1"/>
  <c r="N482" i="1"/>
  <c r="M482" i="1"/>
  <c r="N481" i="1"/>
  <c r="M481" i="1"/>
  <c r="O481" i="1" s="1"/>
  <c r="N480" i="1"/>
  <c r="M480" i="1"/>
  <c r="N479" i="1"/>
  <c r="M479" i="1"/>
  <c r="O479" i="1" s="1"/>
  <c r="N478" i="1"/>
  <c r="M478" i="1"/>
  <c r="N477" i="1"/>
  <c r="M477" i="1"/>
  <c r="N467" i="1"/>
  <c r="M467" i="1"/>
  <c r="N466" i="1"/>
  <c r="P466" i="1" s="1"/>
  <c r="M466" i="1"/>
  <c r="O466" i="1"/>
  <c r="N465" i="1"/>
  <c r="M465" i="1"/>
  <c r="P465" i="1" s="1"/>
  <c r="N464" i="1"/>
  <c r="M464" i="1"/>
  <c r="O464" i="1"/>
  <c r="N463" i="1"/>
  <c r="M463" i="1"/>
  <c r="N462" i="1"/>
  <c r="M462" i="1"/>
  <c r="N461" i="1"/>
  <c r="M461" i="1"/>
  <c r="P461" i="1" s="1"/>
  <c r="N460" i="1"/>
  <c r="O460" i="1" s="1"/>
  <c r="M460" i="1"/>
  <c r="N459" i="1"/>
  <c r="M459" i="1"/>
  <c r="N458" i="1"/>
  <c r="P458" i="1" s="1"/>
  <c r="M458" i="1"/>
  <c r="N457" i="1"/>
  <c r="M457" i="1"/>
  <c r="N456" i="1"/>
  <c r="M456" i="1"/>
  <c r="N455" i="1"/>
  <c r="M455" i="1"/>
  <c r="N454" i="1"/>
  <c r="M454" i="1"/>
  <c r="O454" i="1" s="1"/>
  <c r="N453" i="1"/>
  <c r="M453" i="1"/>
  <c r="O453" i="1" s="1"/>
  <c r="N452" i="1"/>
  <c r="M452" i="1"/>
  <c r="N451" i="1"/>
  <c r="M451" i="1"/>
  <c r="N450" i="1"/>
  <c r="M450" i="1"/>
  <c r="N449" i="1"/>
  <c r="M449" i="1"/>
  <c r="N448" i="1"/>
  <c r="M448" i="1"/>
  <c r="N447" i="1"/>
  <c r="M447" i="1"/>
  <c r="P447" i="1" s="1"/>
  <c r="N446" i="1"/>
  <c r="M446" i="1"/>
  <c r="O446" i="1" s="1"/>
  <c r="N445" i="1"/>
  <c r="M445" i="1"/>
  <c r="P445" i="1" s="1"/>
  <c r="N444" i="1"/>
  <c r="M444" i="1"/>
  <c r="N443" i="1"/>
  <c r="M443" i="1"/>
  <c r="P443" i="1"/>
  <c r="N442" i="1"/>
  <c r="M442" i="1"/>
  <c r="O442" i="1" s="1"/>
  <c r="N441" i="1"/>
  <c r="M441" i="1"/>
  <c r="P441" i="1"/>
  <c r="N440" i="1"/>
  <c r="M440" i="1"/>
  <c r="N439" i="1"/>
  <c r="P439" i="1" s="1"/>
  <c r="M439" i="1"/>
  <c r="N438" i="1"/>
  <c r="M438" i="1"/>
  <c r="O438" i="1" s="1"/>
  <c r="N428" i="1"/>
  <c r="O428" i="1" s="1"/>
  <c r="M428" i="1"/>
  <c r="N427" i="1"/>
  <c r="M427" i="1"/>
  <c r="N426" i="1"/>
  <c r="P426" i="1" s="1"/>
  <c r="M426" i="1"/>
  <c r="N425" i="1"/>
  <c r="M425" i="1"/>
  <c r="N424" i="1"/>
  <c r="M424" i="1"/>
  <c r="N423" i="1"/>
  <c r="M423" i="1"/>
  <c r="N422" i="1"/>
  <c r="M422" i="1"/>
  <c r="P422" i="1" s="1"/>
  <c r="N421" i="1"/>
  <c r="M421" i="1"/>
  <c r="O421" i="1" s="1"/>
  <c r="N420" i="1"/>
  <c r="M420" i="1"/>
  <c r="N419" i="1"/>
  <c r="M419" i="1"/>
  <c r="N418" i="1"/>
  <c r="M418" i="1"/>
  <c r="P418" i="1"/>
  <c r="N417" i="1"/>
  <c r="M417" i="1"/>
  <c r="O417" i="1" s="1"/>
  <c r="N416" i="1"/>
  <c r="M416" i="1"/>
  <c r="P416" i="1"/>
  <c r="N415" i="1"/>
  <c r="M415" i="1"/>
  <c r="N414" i="1"/>
  <c r="P414" i="1" s="1"/>
  <c r="M414" i="1"/>
  <c r="N413" i="1"/>
  <c r="M413" i="1"/>
  <c r="O413" i="1" s="1"/>
  <c r="N412" i="1"/>
  <c r="O412" i="1" s="1"/>
  <c r="M412" i="1"/>
  <c r="N411" i="1"/>
  <c r="M411" i="1"/>
  <c r="N410" i="1"/>
  <c r="P410" i="1" s="1"/>
  <c r="M410" i="1"/>
  <c r="N409" i="1"/>
  <c r="M409" i="1"/>
  <c r="N408" i="1"/>
  <c r="P408" i="1" s="1"/>
  <c r="M408" i="1"/>
  <c r="N407" i="1"/>
  <c r="M407" i="1"/>
  <c r="N406" i="1"/>
  <c r="M406" i="1"/>
  <c r="P406" i="1" s="1"/>
  <c r="N405" i="1"/>
  <c r="M405" i="1"/>
  <c r="O405" i="1" s="1"/>
  <c r="N404" i="1"/>
  <c r="M404" i="1"/>
  <c r="N403" i="1"/>
  <c r="M403" i="1"/>
  <c r="N402" i="1"/>
  <c r="M402" i="1"/>
  <c r="P402" i="1"/>
  <c r="N401" i="1"/>
  <c r="M401" i="1"/>
  <c r="O401" i="1" s="1"/>
  <c r="N400" i="1"/>
  <c r="M400" i="1"/>
  <c r="P400" i="1"/>
  <c r="N399" i="1"/>
  <c r="M399" i="1"/>
  <c r="N389" i="1"/>
  <c r="M389" i="1"/>
  <c r="N388" i="1"/>
  <c r="M388" i="1"/>
  <c r="N387" i="1"/>
  <c r="P387" i="1" s="1"/>
  <c r="M387" i="1"/>
  <c r="N386" i="1"/>
  <c r="M386" i="1"/>
  <c r="N385" i="1"/>
  <c r="O385" i="1" s="1"/>
  <c r="M385" i="1"/>
  <c r="N384" i="1"/>
  <c r="M384" i="1"/>
  <c r="N383" i="1"/>
  <c r="P383" i="1" s="1"/>
  <c r="M383" i="1"/>
  <c r="N382" i="1"/>
  <c r="M382" i="1"/>
  <c r="N381" i="1"/>
  <c r="P381" i="1" s="1"/>
  <c r="M381" i="1"/>
  <c r="N380" i="1"/>
  <c r="M380" i="1"/>
  <c r="N379" i="1"/>
  <c r="P379" i="1" s="1"/>
  <c r="M379" i="1"/>
  <c r="N378" i="1"/>
  <c r="M378" i="1"/>
  <c r="O378" i="1" s="1"/>
  <c r="N377" i="1"/>
  <c r="M377" i="1"/>
  <c r="P377" i="1"/>
  <c r="N376" i="1"/>
  <c r="M376" i="1"/>
  <c r="N375" i="1"/>
  <c r="M375" i="1"/>
  <c r="P375" i="1"/>
  <c r="N374" i="1"/>
  <c r="M374" i="1"/>
  <c r="O374" i="1" s="1"/>
  <c r="N373" i="1"/>
  <c r="M373" i="1"/>
  <c r="N372" i="1"/>
  <c r="M372" i="1"/>
  <c r="N371" i="1"/>
  <c r="P371" i="1" s="1"/>
  <c r="M371" i="1"/>
  <c r="N370" i="1"/>
  <c r="M370" i="1"/>
  <c r="O370" i="1" s="1"/>
  <c r="N369" i="1"/>
  <c r="M369" i="1"/>
  <c r="N368" i="1"/>
  <c r="M368" i="1"/>
  <c r="N367" i="1"/>
  <c r="M367" i="1"/>
  <c r="P367" i="1"/>
  <c r="N366" i="1"/>
  <c r="M366" i="1"/>
  <c r="O366" i="1" s="1"/>
  <c r="N365" i="1"/>
  <c r="M365" i="1"/>
  <c r="P365" i="1"/>
  <c r="N364" i="1"/>
  <c r="M364" i="1"/>
  <c r="N363" i="1"/>
  <c r="M363" i="1"/>
  <c r="N362" i="1"/>
  <c r="M362" i="1"/>
  <c r="N361" i="1"/>
  <c r="M361" i="1"/>
  <c r="N360" i="1"/>
  <c r="M360" i="1"/>
  <c r="N350" i="1"/>
  <c r="P350" i="1" s="1"/>
  <c r="M350" i="1"/>
  <c r="N349" i="1"/>
  <c r="M349" i="1"/>
  <c r="O349" i="1" s="1"/>
  <c r="N348" i="1"/>
  <c r="O348" i="1" s="1"/>
  <c r="M348" i="1"/>
  <c r="N347" i="1"/>
  <c r="M347" i="1"/>
  <c r="N346" i="1"/>
  <c r="P346" i="1" s="1"/>
  <c r="M346" i="1"/>
  <c r="N345" i="1"/>
  <c r="M345" i="1"/>
  <c r="N344" i="1"/>
  <c r="M344" i="1"/>
  <c r="N343" i="1"/>
  <c r="M343" i="1"/>
  <c r="N342" i="1"/>
  <c r="P342" i="1" s="1"/>
  <c r="M342" i="1"/>
  <c r="N341" i="1"/>
  <c r="M341" i="1"/>
  <c r="O341" i="1" s="1"/>
  <c r="N340" i="1"/>
  <c r="M340" i="1"/>
  <c r="P340" i="1" s="1"/>
  <c r="N339" i="1"/>
  <c r="M339" i="1"/>
  <c r="N338" i="1"/>
  <c r="M338" i="1"/>
  <c r="N337" i="1"/>
  <c r="M337" i="1"/>
  <c r="N336" i="1"/>
  <c r="O336" i="1" s="1"/>
  <c r="M336" i="1"/>
  <c r="N335" i="1"/>
  <c r="M335" i="1"/>
  <c r="N334" i="1"/>
  <c r="P334" i="1" s="1"/>
  <c r="M334" i="1"/>
  <c r="N333" i="1"/>
  <c r="M333" i="1"/>
  <c r="N332" i="1"/>
  <c r="P332" i="1" s="1"/>
  <c r="M332" i="1"/>
  <c r="N331" i="1"/>
  <c r="M331" i="1"/>
  <c r="O331" i="1" s="1"/>
  <c r="N330" i="1"/>
  <c r="M330" i="1"/>
  <c r="N329" i="1"/>
  <c r="M329" i="1"/>
  <c r="N328" i="1"/>
  <c r="M328" i="1"/>
  <c r="P328" i="1"/>
  <c r="N327" i="1"/>
  <c r="M327" i="1"/>
  <c r="O327" i="1" s="1"/>
  <c r="N326" i="1"/>
  <c r="M326" i="1"/>
  <c r="P326" i="1"/>
  <c r="N325" i="1"/>
  <c r="M325" i="1"/>
  <c r="N324" i="1"/>
  <c r="P324" i="1" s="1"/>
  <c r="M324" i="1"/>
  <c r="N323" i="1"/>
  <c r="M323" i="1"/>
  <c r="O323" i="1" s="1"/>
  <c r="N322" i="1"/>
  <c r="O322" i="1" s="1"/>
  <c r="M322" i="1"/>
  <c r="N321" i="1"/>
  <c r="M321" i="1"/>
  <c r="N311" i="1"/>
  <c r="M311" i="1"/>
  <c r="N310" i="1"/>
  <c r="M310" i="1"/>
  <c r="N309" i="1"/>
  <c r="M309" i="1"/>
  <c r="N308" i="1"/>
  <c r="M308" i="1"/>
  <c r="N307" i="1"/>
  <c r="M307" i="1"/>
  <c r="N306" i="1"/>
  <c r="M306" i="1"/>
  <c r="N305" i="1"/>
  <c r="M305" i="1"/>
  <c r="N304" i="1"/>
  <c r="M304" i="1"/>
  <c r="N303" i="1"/>
  <c r="M303" i="1"/>
  <c r="N302" i="1"/>
  <c r="M302" i="1"/>
  <c r="N301" i="1"/>
  <c r="M301" i="1"/>
  <c r="N300" i="1"/>
  <c r="M300" i="1"/>
  <c r="N299" i="1"/>
  <c r="M299" i="1"/>
  <c r="N298" i="1"/>
  <c r="M298" i="1"/>
  <c r="N297" i="1"/>
  <c r="M297" i="1"/>
  <c r="N296" i="1"/>
  <c r="M296" i="1"/>
  <c r="N295" i="1"/>
  <c r="M295" i="1"/>
  <c r="N294" i="1"/>
  <c r="M294" i="1"/>
  <c r="N293" i="1"/>
  <c r="M293" i="1"/>
  <c r="N292" i="1"/>
  <c r="M292" i="1"/>
  <c r="N291" i="1"/>
  <c r="M291" i="1"/>
  <c r="N290" i="1"/>
  <c r="M290" i="1"/>
  <c r="N289" i="1"/>
  <c r="M289" i="1"/>
  <c r="N288" i="1"/>
  <c r="M288" i="1"/>
  <c r="N287" i="1"/>
  <c r="M287" i="1"/>
  <c r="N286" i="1"/>
  <c r="M286" i="1"/>
  <c r="N285" i="1"/>
  <c r="M285" i="1"/>
  <c r="N284" i="1"/>
  <c r="M284" i="1"/>
  <c r="N283" i="1"/>
  <c r="M283" i="1"/>
  <c r="N282" i="1"/>
  <c r="M282" i="1"/>
  <c r="N272" i="1"/>
  <c r="O272" i="1" s="1"/>
  <c r="M272" i="1"/>
  <c r="P272" i="1"/>
  <c r="N271" i="1"/>
  <c r="M271" i="1"/>
  <c r="N270" i="1"/>
  <c r="O270" i="1" s="1"/>
  <c r="M270" i="1"/>
  <c r="N269" i="1"/>
  <c r="P269" i="1" s="1"/>
  <c r="M269" i="1"/>
  <c r="N268" i="1"/>
  <c r="M268" i="1"/>
  <c r="N267" i="1"/>
  <c r="O267" i="1" s="1"/>
  <c r="M267" i="1"/>
  <c r="N266" i="1"/>
  <c r="M266" i="1"/>
  <c r="N265" i="1"/>
  <c r="M265" i="1"/>
  <c r="O265" i="1" s="1"/>
  <c r="N264" i="1"/>
  <c r="M264" i="1"/>
  <c r="P264" i="1" s="1"/>
  <c r="N263" i="1"/>
  <c r="M263" i="1"/>
  <c r="O263" i="1" s="1"/>
  <c r="N262" i="1"/>
  <c r="M262" i="1"/>
  <c r="N261" i="1"/>
  <c r="M261" i="1"/>
  <c r="O261" i="1"/>
  <c r="N260" i="1"/>
  <c r="M260" i="1"/>
  <c r="P260" i="1" s="1"/>
  <c r="N259" i="1"/>
  <c r="M259" i="1"/>
  <c r="O259" i="1"/>
  <c r="N258" i="1"/>
  <c r="M258" i="1"/>
  <c r="N257" i="1"/>
  <c r="P257" i="1" s="1"/>
  <c r="M257" i="1"/>
  <c r="O257" i="1"/>
  <c r="N256" i="1"/>
  <c r="M256" i="1"/>
  <c r="N255" i="1"/>
  <c r="O255" i="1" s="1"/>
  <c r="M255" i="1"/>
  <c r="N254" i="1"/>
  <c r="M254" i="1"/>
  <c r="N253" i="1"/>
  <c r="P253" i="1" s="1"/>
  <c r="M253" i="1"/>
  <c r="N252" i="1"/>
  <c r="M252" i="1"/>
  <c r="N251" i="1"/>
  <c r="O251" i="1" s="1"/>
  <c r="M251" i="1"/>
  <c r="N250" i="1"/>
  <c r="M250" i="1"/>
  <c r="N249" i="1"/>
  <c r="M249" i="1"/>
  <c r="O249" i="1" s="1"/>
  <c r="N248" i="1"/>
  <c r="M248" i="1"/>
  <c r="P248" i="1" s="1"/>
  <c r="N247" i="1"/>
  <c r="M247" i="1"/>
  <c r="O247" i="1" s="1"/>
  <c r="N246" i="1"/>
  <c r="M246" i="1"/>
  <c r="P246" i="1" s="1"/>
  <c r="N245" i="1"/>
  <c r="M245" i="1"/>
  <c r="O245" i="1"/>
  <c r="N244" i="1"/>
  <c r="M244" i="1"/>
  <c r="P244" i="1" s="1"/>
  <c r="N243" i="1"/>
  <c r="M243" i="1"/>
  <c r="O243" i="1"/>
  <c r="N233" i="1"/>
  <c r="M233" i="1"/>
  <c r="N232" i="1"/>
  <c r="M232" i="1"/>
  <c r="N231" i="1"/>
  <c r="M231" i="1"/>
  <c r="N230" i="1"/>
  <c r="M230" i="1"/>
  <c r="N229" i="1"/>
  <c r="M229" i="1"/>
  <c r="N228" i="1"/>
  <c r="M228" i="1"/>
  <c r="N227" i="1"/>
  <c r="M227" i="1"/>
  <c r="N226" i="1"/>
  <c r="M226" i="1"/>
  <c r="N225" i="1"/>
  <c r="M225" i="1"/>
  <c r="N224" i="1"/>
  <c r="M224" i="1"/>
  <c r="N223" i="1"/>
  <c r="M223" i="1"/>
  <c r="N222" i="1"/>
  <c r="M222" i="1"/>
  <c r="N221" i="1"/>
  <c r="M221" i="1"/>
  <c r="N220" i="1"/>
  <c r="M220" i="1"/>
  <c r="N219" i="1"/>
  <c r="M219" i="1"/>
  <c r="N218" i="1"/>
  <c r="M218" i="1"/>
  <c r="N217" i="1"/>
  <c r="M217" i="1"/>
  <c r="N216" i="1"/>
  <c r="M216" i="1"/>
  <c r="N215" i="1"/>
  <c r="M215" i="1"/>
  <c r="N214" i="1"/>
  <c r="M214" i="1"/>
  <c r="N213" i="1"/>
  <c r="M213" i="1"/>
  <c r="N212" i="1"/>
  <c r="M212" i="1"/>
  <c r="N211" i="1"/>
  <c r="M211" i="1"/>
  <c r="N210" i="1"/>
  <c r="M210" i="1"/>
  <c r="N209" i="1"/>
  <c r="M209" i="1"/>
  <c r="N208" i="1"/>
  <c r="M208" i="1"/>
  <c r="N207" i="1"/>
  <c r="M207" i="1"/>
  <c r="N206" i="1"/>
  <c r="M206" i="1"/>
  <c r="N205" i="1"/>
  <c r="M205" i="1"/>
  <c r="N204" i="1"/>
  <c r="M204" i="1"/>
  <c r="N194" i="1"/>
  <c r="M194" i="1"/>
  <c r="N193" i="1"/>
  <c r="O193" i="1" s="1"/>
  <c r="M193" i="1"/>
  <c r="N192" i="1"/>
  <c r="M192" i="1"/>
  <c r="P192" i="1" s="1"/>
  <c r="N191" i="1"/>
  <c r="M191" i="1"/>
  <c r="N190" i="1"/>
  <c r="M190" i="1"/>
  <c r="P190" i="1" s="1"/>
  <c r="N189" i="1"/>
  <c r="M189" i="1"/>
  <c r="O189" i="1"/>
  <c r="N188" i="1"/>
  <c r="M188" i="1"/>
  <c r="P188" i="1" s="1"/>
  <c r="N187" i="1"/>
  <c r="M187" i="1"/>
  <c r="O187" i="1"/>
  <c r="N186" i="1"/>
  <c r="M186" i="1"/>
  <c r="P186" i="1" s="1"/>
  <c r="N185" i="1"/>
  <c r="P185" i="1" s="1"/>
  <c r="M185" i="1"/>
  <c r="O185" i="1"/>
  <c r="N184" i="1"/>
  <c r="M184" i="1"/>
  <c r="P184" i="1" s="1"/>
  <c r="N183" i="1"/>
  <c r="O183" i="1" s="1"/>
  <c r="M183" i="1"/>
  <c r="N182" i="1"/>
  <c r="M182" i="1"/>
  <c r="N181" i="1"/>
  <c r="M181" i="1"/>
  <c r="N180" i="1"/>
  <c r="M180" i="1"/>
  <c r="N179" i="1"/>
  <c r="O179" i="1" s="1"/>
  <c r="M179" i="1"/>
  <c r="N178" i="1"/>
  <c r="M178" i="1"/>
  <c r="N177" i="1"/>
  <c r="M177" i="1"/>
  <c r="N176" i="1"/>
  <c r="M176" i="1"/>
  <c r="P176" i="1"/>
  <c r="N175" i="1"/>
  <c r="M175" i="1"/>
  <c r="N174" i="1"/>
  <c r="M174" i="1"/>
  <c r="P174" i="1"/>
  <c r="N173" i="1"/>
  <c r="M173" i="1"/>
  <c r="N172" i="1"/>
  <c r="M172" i="1"/>
  <c r="P172" i="1"/>
  <c r="N171" i="1"/>
  <c r="M171" i="1"/>
  <c r="O171" i="1" s="1"/>
  <c r="N170" i="1"/>
  <c r="P170" i="1" s="1"/>
  <c r="M170" i="1"/>
  <c r="N169" i="1"/>
  <c r="M169" i="1"/>
  <c r="N168" i="1"/>
  <c r="P168" i="1" s="1"/>
  <c r="M168" i="1"/>
  <c r="N167" i="1"/>
  <c r="P167" i="1" s="1"/>
  <c r="M167" i="1"/>
  <c r="N166" i="1"/>
  <c r="P166" i="1" s="1"/>
  <c r="M166" i="1"/>
  <c r="N165" i="1"/>
  <c r="M165" i="1"/>
  <c r="N156" i="1"/>
  <c r="M156" i="1"/>
  <c r="N155" i="1"/>
  <c r="M155" i="1"/>
  <c r="O155" i="1"/>
  <c r="N154" i="1"/>
  <c r="M154" i="1"/>
  <c r="N153" i="1"/>
  <c r="M153" i="1"/>
  <c r="O153" i="1" s="1"/>
  <c r="N152" i="1"/>
  <c r="M152" i="1"/>
  <c r="N151" i="1"/>
  <c r="O151" i="1" s="1"/>
  <c r="M151" i="1"/>
  <c r="N150" i="1"/>
  <c r="M150" i="1"/>
  <c r="N149" i="1"/>
  <c r="M149" i="1"/>
  <c r="O149" i="1" s="1"/>
  <c r="N148" i="1"/>
  <c r="M148" i="1"/>
  <c r="N147" i="1"/>
  <c r="M147" i="1"/>
  <c r="O147" i="1"/>
  <c r="N146" i="1"/>
  <c r="M146" i="1"/>
  <c r="N145" i="1"/>
  <c r="M145" i="1"/>
  <c r="N144" i="1"/>
  <c r="M144" i="1"/>
  <c r="N143" i="1"/>
  <c r="M143" i="1"/>
  <c r="N142" i="1"/>
  <c r="M142" i="1"/>
  <c r="N141" i="1"/>
  <c r="M141" i="1"/>
  <c r="O141" i="1" s="1"/>
  <c r="N140" i="1"/>
  <c r="M140" i="1"/>
  <c r="N139" i="1"/>
  <c r="O139" i="1" s="1"/>
  <c r="M139" i="1"/>
  <c r="N138" i="1"/>
  <c r="M138" i="1"/>
  <c r="N137" i="1"/>
  <c r="M137" i="1"/>
  <c r="O137" i="1" s="1"/>
  <c r="N136" i="1"/>
  <c r="M136" i="1"/>
  <c r="N135" i="1"/>
  <c r="M135" i="1"/>
  <c r="O135" i="1"/>
  <c r="N134" i="1"/>
  <c r="M134" i="1"/>
  <c r="N133" i="1"/>
  <c r="M133" i="1"/>
  <c r="N132" i="1"/>
  <c r="M132" i="1"/>
  <c r="N131" i="1"/>
  <c r="M131" i="1"/>
  <c r="O131" i="1" s="1"/>
  <c r="N130" i="1"/>
  <c r="M130" i="1"/>
  <c r="N129" i="1"/>
  <c r="M129" i="1"/>
  <c r="O129" i="1" s="1"/>
  <c r="N128" i="1"/>
  <c r="M128" i="1"/>
  <c r="N127" i="1"/>
  <c r="O127" i="1" s="1"/>
  <c r="M127" i="1"/>
  <c r="N126" i="1"/>
  <c r="M126" i="1"/>
  <c r="N116" i="1"/>
  <c r="M116" i="1"/>
  <c r="N115" i="1"/>
  <c r="M115" i="1"/>
  <c r="N114" i="1"/>
  <c r="M114" i="1"/>
  <c r="N113" i="1"/>
  <c r="M113" i="1"/>
  <c r="N112" i="1"/>
  <c r="M112" i="1"/>
  <c r="N111" i="1"/>
  <c r="M111" i="1"/>
  <c r="N110" i="1"/>
  <c r="M110" i="1"/>
  <c r="N109" i="1"/>
  <c r="M109" i="1"/>
  <c r="N108" i="1"/>
  <c r="M108" i="1"/>
  <c r="N107" i="1"/>
  <c r="M107" i="1"/>
  <c r="N106" i="1"/>
  <c r="M106" i="1"/>
  <c r="N105" i="1"/>
  <c r="M105" i="1"/>
  <c r="N104" i="1"/>
  <c r="M104" i="1"/>
  <c r="N103" i="1"/>
  <c r="M103" i="1"/>
  <c r="N102" i="1"/>
  <c r="M102" i="1"/>
  <c r="N101" i="1"/>
  <c r="M101" i="1"/>
  <c r="N100" i="1"/>
  <c r="M100" i="1"/>
  <c r="N99" i="1"/>
  <c r="M99" i="1"/>
  <c r="N98" i="1"/>
  <c r="M98" i="1"/>
  <c r="N97" i="1"/>
  <c r="M97" i="1"/>
  <c r="N96" i="1"/>
  <c r="M96" i="1"/>
  <c r="N95" i="1"/>
  <c r="M95" i="1"/>
  <c r="N94" i="1"/>
  <c r="M94" i="1"/>
  <c r="N93" i="1"/>
  <c r="M93" i="1"/>
  <c r="N92" i="1"/>
  <c r="M92" i="1"/>
  <c r="N91" i="1"/>
  <c r="M91" i="1"/>
  <c r="N90" i="1"/>
  <c r="M90" i="1"/>
  <c r="N89" i="1"/>
  <c r="M89" i="1"/>
  <c r="N88" i="1"/>
  <c r="M88" i="1"/>
  <c r="N87" i="1"/>
  <c r="M87" i="1"/>
  <c r="N77" i="1"/>
  <c r="M77" i="1"/>
  <c r="P77" i="1" s="1"/>
  <c r="N76" i="1"/>
  <c r="M76" i="1"/>
  <c r="N75" i="1"/>
  <c r="P75" i="1" s="1"/>
  <c r="M75" i="1"/>
  <c r="N74" i="1"/>
  <c r="M74" i="1"/>
  <c r="N73" i="1"/>
  <c r="M73" i="1"/>
  <c r="P73" i="1" s="1"/>
  <c r="N72" i="1"/>
  <c r="M72" i="1"/>
  <c r="N71" i="1"/>
  <c r="M71" i="1"/>
  <c r="P71" i="1"/>
  <c r="N70" i="1"/>
  <c r="M70" i="1"/>
  <c r="N69" i="1"/>
  <c r="M69" i="1"/>
  <c r="N68" i="1"/>
  <c r="M68" i="1"/>
  <c r="N67" i="1"/>
  <c r="P67" i="1" s="1"/>
  <c r="M67" i="1"/>
  <c r="N66" i="1"/>
  <c r="M66" i="1"/>
  <c r="N65" i="1"/>
  <c r="M65" i="1"/>
  <c r="P65" i="1" s="1"/>
  <c r="N64" i="1"/>
  <c r="M64" i="1"/>
  <c r="N63" i="1"/>
  <c r="P63" i="1" s="1"/>
  <c r="M63" i="1"/>
  <c r="N62" i="1"/>
  <c r="M62" i="1"/>
  <c r="N61" i="1"/>
  <c r="M61" i="1"/>
  <c r="N60" i="1"/>
  <c r="M60" i="1"/>
  <c r="N59" i="1"/>
  <c r="M59" i="1"/>
  <c r="P59" i="1"/>
  <c r="N58" i="1"/>
  <c r="M58" i="1"/>
  <c r="N57" i="1"/>
  <c r="M57" i="1"/>
  <c r="P57" i="1" s="1"/>
  <c r="N56" i="1"/>
  <c r="M56" i="1"/>
  <c r="N55" i="1"/>
  <c r="P55" i="1" s="1"/>
  <c r="M55" i="1"/>
  <c r="N54" i="1"/>
  <c r="M54" i="1"/>
  <c r="N53" i="1"/>
  <c r="M53" i="1"/>
  <c r="N52" i="1"/>
  <c r="M52" i="1"/>
  <c r="N51" i="1"/>
  <c r="M51" i="1"/>
  <c r="N50" i="1"/>
  <c r="M50" i="1"/>
  <c r="N49" i="1"/>
  <c r="M49" i="1"/>
  <c r="N48" i="1"/>
  <c r="M48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M10" i="1"/>
  <c r="A44" i="1"/>
  <c r="A83" i="1" s="1"/>
  <c r="A122" i="1" s="1"/>
  <c r="A161" i="1" s="1"/>
  <c r="A200" i="1" s="1"/>
  <c r="A239" i="1" s="1"/>
  <c r="A278" i="1" s="1"/>
  <c r="A317" i="1" s="1"/>
  <c r="A356" i="1" s="1"/>
  <c r="A395" i="1" s="1"/>
  <c r="A434" i="1" s="1"/>
  <c r="A473" i="1" s="1"/>
  <c r="A512" i="1" s="1"/>
  <c r="A551" i="1" s="1"/>
  <c r="A590" i="1" s="1"/>
  <c r="A629" i="1" s="1"/>
  <c r="A668" i="1" s="1"/>
  <c r="A707" i="1" s="1"/>
  <c r="A746" i="1" s="1"/>
  <c r="A785" i="1" s="1"/>
  <c r="A824" i="1" s="1"/>
  <c r="A863" i="1" s="1"/>
  <c r="A902" i="1" s="1"/>
  <c r="A941" i="1" s="1"/>
  <c r="A980" i="1" s="1"/>
  <c r="A1019" i="1" s="1"/>
  <c r="A1058" i="1" s="1"/>
  <c r="A1097" i="1" s="1"/>
  <c r="A1136" i="1" s="1"/>
  <c r="A1175" i="1" s="1"/>
  <c r="A1214" i="1" s="1"/>
  <c r="A1253" i="1" s="1"/>
  <c r="A1292" i="1" s="1"/>
  <c r="A1331" i="1" s="1"/>
  <c r="A1370" i="1" s="1"/>
  <c r="A1409" i="1" s="1"/>
  <c r="A1448" i="1" s="1"/>
  <c r="A1487" i="1" s="1"/>
  <c r="A1526" i="1" s="1"/>
  <c r="A1565" i="1" s="1"/>
  <c r="A1604" i="1" s="1"/>
  <c r="A1643" i="1" s="1"/>
  <c r="A1682" i="1" s="1"/>
  <c r="A1721" i="1" s="1"/>
  <c r="A1760" i="1" s="1"/>
  <c r="A1799" i="1" s="1"/>
  <c r="A1838" i="1" s="1"/>
  <c r="A1877" i="1" s="1"/>
  <c r="A1916" i="1" s="1"/>
  <c r="A1955" i="1" s="1"/>
  <c r="A1994" i="1" s="1"/>
  <c r="A2033" i="1" s="1"/>
  <c r="A2072" i="1" s="1"/>
  <c r="A2111" i="1" s="1"/>
  <c r="A2150" i="1" s="1"/>
  <c r="A2189" i="1" s="1"/>
  <c r="A2228" i="1" s="1"/>
  <c r="A2267" i="1" s="1"/>
  <c r="A2306" i="1" s="1"/>
  <c r="A2345" i="1" s="1"/>
  <c r="A2384" i="1" s="1"/>
  <c r="A2423" i="1" s="1"/>
  <c r="A2462" i="1" s="1"/>
  <c r="A2501" i="1" s="1"/>
  <c r="A2540" i="1" s="1"/>
  <c r="A2579" i="1" s="1"/>
  <c r="A2618" i="1" s="1"/>
  <c r="A2657" i="1" s="1"/>
  <c r="A2696" i="1" s="1"/>
  <c r="A2735" i="1" s="1"/>
  <c r="A2774" i="1" s="1"/>
  <c r="A2813" i="1" s="1"/>
  <c r="A2852" i="1" s="1"/>
  <c r="A2891" i="1" s="1"/>
  <c r="A2930" i="1" s="1"/>
  <c r="A2969" i="1" s="1"/>
  <c r="A3008" i="1" s="1"/>
  <c r="A3047" i="1" s="1"/>
  <c r="A3086" i="1" s="1"/>
  <c r="A3125" i="1" s="1"/>
  <c r="A3164" i="1" s="1"/>
  <c r="A3203" i="1" s="1"/>
  <c r="A3242" i="1" s="1"/>
  <c r="A3281" i="1" s="1"/>
  <c r="A3320" i="1" s="1"/>
  <c r="A3359" i="1" s="1"/>
  <c r="A3398" i="1" s="1"/>
  <c r="A3437" i="1" s="1"/>
  <c r="A3476" i="1" s="1"/>
  <c r="A3515" i="1" s="1"/>
  <c r="A13" i="5"/>
  <c r="A14" i="5"/>
  <c r="A15" i="5" s="1"/>
  <c r="A16" i="5" s="1"/>
  <c r="A17" i="5" s="1"/>
  <c r="A18" i="5" s="1"/>
  <c r="A19" i="5" s="1"/>
  <c r="A20" i="5" s="1"/>
  <c r="A21" i="5" s="1"/>
  <c r="Y9" i="1"/>
  <c r="Y10" i="1"/>
  <c r="Y11" i="1"/>
  <c r="M11" i="1"/>
  <c r="P11" i="1" s="1"/>
  <c r="O11" i="1"/>
  <c r="Q11" i="1" s="1"/>
  <c r="R11" i="1" s="1"/>
  <c r="W11" i="1" s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K41" i="1"/>
  <c r="F16" i="1"/>
  <c r="H16" i="1" s="1"/>
  <c r="L41" i="1"/>
  <c r="F17" i="1" s="1"/>
  <c r="H17" i="1" s="1"/>
  <c r="F18" i="1"/>
  <c r="H18" i="1" s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A126" i="1"/>
  <c r="AA127" i="1"/>
  <c r="AA128" i="1"/>
  <c r="AA129" i="1"/>
  <c r="AA130" i="1"/>
  <c r="AA131" i="1"/>
  <c r="AA132" i="1"/>
  <c r="AA133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H14" i="1"/>
  <c r="D15" i="1"/>
  <c r="H19" i="1"/>
  <c r="H20" i="1"/>
  <c r="H22" i="1"/>
  <c r="F28" i="1"/>
  <c r="H53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D54" i="1"/>
  <c r="K80" i="1"/>
  <c r="F55" i="1" s="1"/>
  <c r="H55" i="1" s="1"/>
  <c r="L80" i="1"/>
  <c r="F56" i="1" s="1"/>
  <c r="H56" i="1" s="1"/>
  <c r="M80" i="1"/>
  <c r="F57" i="1" s="1"/>
  <c r="H57" i="1"/>
  <c r="H58" i="1"/>
  <c r="H59" i="1"/>
  <c r="H61" i="1"/>
  <c r="D64" i="1"/>
  <c r="H64" i="1" s="1"/>
  <c r="F68" i="1"/>
  <c r="F67" i="1"/>
  <c r="H92" i="1"/>
  <c r="F107" i="1" s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D93" i="1"/>
  <c r="K119" i="1"/>
  <c r="F94" i="1" s="1"/>
  <c r="H94" i="1"/>
  <c r="F95" i="1"/>
  <c r="H95" i="1"/>
  <c r="M119" i="1"/>
  <c r="F96" i="1" s="1"/>
  <c r="H97" i="1"/>
  <c r="H98" i="1"/>
  <c r="H100" i="1"/>
  <c r="D103" i="1"/>
  <c r="H103" i="1" s="1"/>
  <c r="F106" i="1"/>
  <c r="H131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D132" i="1"/>
  <c r="K158" i="1"/>
  <c r="F133" i="1"/>
  <c r="H133" i="1" s="1"/>
  <c r="L158" i="1"/>
  <c r="F134" i="1" s="1"/>
  <c r="M158" i="1"/>
  <c r="F135" i="1" s="1"/>
  <c r="H135" i="1" s="1"/>
  <c r="H136" i="1"/>
  <c r="H137" i="1"/>
  <c r="H139" i="1"/>
  <c r="F145" i="1"/>
  <c r="H170" i="1"/>
  <c r="F185" i="1" s="1"/>
  <c r="Y165" i="1"/>
  <c r="Y166" i="1"/>
  <c r="Y167" i="1"/>
  <c r="Y168" i="1"/>
  <c r="Y169" i="1"/>
  <c r="Y170" i="1"/>
  <c r="Y171" i="1"/>
  <c r="P171" i="1"/>
  <c r="Y172" i="1"/>
  <c r="Y173" i="1"/>
  <c r="Y174" i="1"/>
  <c r="Y175" i="1"/>
  <c r="Y176" i="1"/>
  <c r="Y177" i="1"/>
  <c r="Y178" i="1"/>
  <c r="Y179" i="1"/>
  <c r="P179" i="1"/>
  <c r="Y180" i="1"/>
  <c r="Y181" i="1"/>
  <c r="Y182" i="1"/>
  <c r="Y183" i="1"/>
  <c r="P183" i="1"/>
  <c r="Y184" i="1"/>
  <c r="Y185" i="1"/>
  <c r="Y186" i="1"/>
  <c r="Y187" i="1"/>
  <c r="P187" i="1"/>
  <c r="Y188" i="1"/>
  <c r="Y189" i="1"/>
  <c r="Y190" i="1"/>
  <c r="Y191" i="1"/>
  <c r="P191" i="1"/>
  <c r="Y192" i="1"/>
  <c r="Y193" i="1"/>
  <c r="Y194" i="1"/>
  <c r="D171" i="1"/>
  <c r="K197" i="1"/>
  <c r="F172" i="1" s="1"/>
  <c r="H172" i="1" s="1"/>
  <c r="L197" i="1"/>
  <c r="F173" i="1" s="1"/>
  <c r="M197" i="1"/>
  <c r="F174" i="1" s="1"/>
  <c r="H174" i="1" s="1"/>
  <c r="H175" i="1"/>
  <c r="H176" i="1"/>
  <c r="H178" i="1"/>
  <c r="D181" i="1"/>
  <c r="H181" i="1" s="1"/>
  <c r="F184" i="1"/>
  <c r="H209" i="1"/>
  <c r="D220" i="1" s="1"/>
  <c r="H220" i="1" s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D210" i="1"/>
  <c r="K236" i="1"/>
  <c r="F211" i="1" s="1"/>
  <c r="H211" i="1" s="1"/>
  <c r="L236" i="1"/>
  <c r="F212" i="1" s="1"/>
  <c r="M236" i="1"/>
  <c r="F213" i="1" s="1"/>
  <c r="H213" i="1" s="1"/>
  <c r="H214" i="1"/>
  <c r="H215" i="1"/>
  <c r="H217" i="1"/>
  <c r="F223" i="1"/>
  <c r="H248" i="1"/>
  <c r="Y243" i="1"/>
  <c r="P243" i="1"/>
  <c r="Y244" i="1"/>
  <c r="Y245" i="1"/>
  <c r="Y246" i="1"/>
  <c r="Y247" i="1"/>
  <c r="P247" i="1"/>
  <c r="Y248" i="1"/>
  <c r="Y249" i="1"/>
  <c r="Y250" i="1"/>
  <c r="Y251" i="1"/>
  <c r="P251" i="1"/>
  <c r="Y252" i="1"/>
  <c r="O252" i="1"/>
  <c r="Y253" i="1"/>
  <c r="Y254" i="1"/>
  <c r="Y255" i="1"/>
  <c r="P255" i="1"/>
  <c r="Y256" i="1"/>
  <c r="O256" i="1"/>
  <c r="Y257" i="1"/>
  <c r="Y258" i="1"/>
  <c r="Y259" i="1"/>
  <c r="P259" i="1"/>
  <c r="Y260" i="1"/>
  <c r="O260" i="1"/>
  <c r="Q260" i="1" s="1"/>
  <c r="R260" i="1" s="1"/>
  <c r="W260" i="1" s="1"/>
  <c r="Y261" i="1"/>
  <c r="Y262" i="1"/>
  <c r="Y263" i="1"/>
  <c r="P263" i="1"/>
  <c r="Y264" i="1"/>
  <c r="O264" i="1"/>
  <c r="Q264" i="1" s="1"/>
  <c r="R264" i="1" s="1"/>
  <c r="W264" i="1" s="1"/>
  <c r="Y265" i="1"/>
  <c r="Y266" i="1"/>
  <c r="Y267" i="1"/>
  <c r="P267" i="1"/>
  <c r="Y268" i="1"/>
  <c r="O268" i="1"/>
  <c r="Y269" i="1"/>
  <c r="Y270" i="1"/>
  <c r="Y271" i="1"/>
  <c r="Y272" i="1"/>
  <c r="Q272" i="1"/>
  <c r="R272" i="1" s="1"/>
  <c r="W272" i="1" s="1"/>
  <c r="D249" i="1"/>
  <c r="K275" i="1"/>
  <c r="F250" i="1" s="1"/>
  <c r="H250" i="1" s="1"/>
  <c r="L275" i="1"/>
  <c r="F251" i="1" s="1"/>
  <c r="H251" i="1" s="1"/>
  <c r="M275" i="1"/>
  <c r="F252" i="1" s="1"/>
  <c r="H252" i="1" s="1"/>
  <c r="H253" i="1"/>
  <c r="H254" i="1"/>
  <c r="H256" i="1"/>
  <c r="D259" i="1"/>
  <c r="H259" i="1" s="1"/>
  <c r="F263" i="1"/>
  <c r="F262" i="1"/>
  <c r="H287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D288" i="1"/>
  <c r="K314" i="1"/>
  <c r="F289" i="1" s="1"/>
  <c r="H289" i="1" s="1"/>
  <c r="L314" i="1"/>
  <c r="F290" i="1"/>
  <c r="M314" i="1"/>
  <c r="F291" i="1" s="1"/>
  <c r="H291" i="1" s="1"/>
  <c r="H292" i="1"/>
  <c r="H293" i="1"/>
  <c r="H295" i="1"/>
  <c r="F301" i="1"/>
  <c r="H326" i="1"/>
  <c r="Y321" i="1"/>
  <c r="Y322" i="1"/>
  <c r="Y323" i="1"/>
  <c r="P323" i="1"/>
  <c r="Y324" i="1"/>
  <c r="O324" i="1"/>
  <c r="Q324" i="1" s="1"/>
  <c r="R324" i="1"/>
  <c r="W324" i="1" s="1"/>
  <c r="Y325" i="1"/>
  <c r="Y326" i="1"/>
  <c r="Y327" i="1"/>
  <c r="P327" i="1"/>
  <c r="Y328" i="1"/>
  <c r="O328" i="1"/>
  <c r="Q328" i="1" s="1"/>
  <c r="R328" i="1" s="1"/>
  <c r="W328" i="1" s="1"/>
  <c r="V328" i="1" s="1"/>
  <c r="Y329" i="1"/>
  <c r="Y330" i="1"/>
  <c r="Y331" i="1"/>
  <c r="P331" i="1"/>
  <c r="Y332" i="1"/>
  <c r="O332" i="1"/>
  <c r="Q332" i="1" s="1"/>
  <c r="R332" i="1"/>
  <c r="W332" i="1" s="1"/>
  <c r="Y333" i="1"/>
  <c r="Y334" i="1"/>
  <c r="Y335" i="1"/>
  <c r="Y336" i="1"/>
  <c r="Y337" i="1"/>
  <c r="P337" i="1"/>
  <c r="Y338" i="1"/>
  <c r="Y339" i="1"/>
  <c r="Y340" i="1"/>
  <c r="Y341" i="1"/>
  <c r="P341" i="1"/>
  <c r="Y342" i="1"/>
  <c r="O342" i="1"/>
  <c r="Q342" i="1" s="1"/>
  <c r="R342" i="1" s="1"/>
  <c r="W342" i="1" s="1"/>
  <c r="Y343" i="1"/>
  <c r="Y344" i="1"/>
  <c r="Y345" i="1"/>
  <c r="P345" i="1"/>
  <c r="Y346" i="1"/>
  <c r="O346" i="1"/>
  <c r="Q346" i="1" s="1"/>
  <c r="R346" i="1" s="1"/>
  <c r="W346" i="1" s="1"/>
  <c r="Y347" i="1"/>
  <c r="Y348" i="1"/>
  <c r="Y349" i="1"/>
  <c r="P349" i="1"/>
  <c r="Y350" i="1"/>
  <c r="O350" i="1"/>
  <c r="Q350" i="1" s="1"/>
  <c r="R350" i="1" s="1"/>
  <c r="W350" i="1" s="1"/>
  <c r="D327" i="1"/>
  <c r="K353" i="1"/>
  <c r="F328" i="1" s="1"/>
  <c r="H328" i="1"/>
  <c r="L353" i="1"/>
  <c r="F329" i="1"/>
  <c r="M353" i="1"/>
  <c r="F330" i="1" s="1"/>
  <c r="H330" i="1" s="1"/>
  <c r="H331" i="1"/>
  <c r="H332" i="1"/>
  <c r="H334" i="1"/>
  <c r="D337" i="1"/>
  <c r="H337" i="1" s="1"/>
  <c r="F341" i="1"/>
  <c r="F340" i="1"/>
  <c r="H365" i="1"/>
  <c r="F380" i="1" s="1"/>
  <c r="Y360" i="1"/>
  <c r="Y361" i="1"/>
  <c r="Y362" i="1"/>
  <c r="Y363" i="1"/>
  <c r="Y364" i="1"/>
  <c r="Y365" i="1"/>
  <c r="Y366" i="1"/>
  <c r="P366" i="1"/>
  <c r="Y367" i="1"/>
  <c r="O367" i="1"/>
  <c r="Q367" i="1" s="1"/>
  <c r="R367" i="1" s="1"/>
  <c r="W367" i="1" s="1"/>
  <c r="Y368" i="1"/>
  <c r="Y369" i="1"/>
  <c r="Y370" i="1"/>
  <c r="P370" i="1"/>
  <c r="Y371" i="1"/>
  <c r="O371" i="1"/>
  <c r="Q371" i="1" s="1"/>
  <c r="R371" i="1"/>
  <c r="W371" i="1" s="1"/>
  <c r="Y372" i="1"/>
  <c r="Y373" i="1"/>
  <c r="Y374" i="1"/>
  <c r="P374" i="1"/>
  <c r="Y375" i="1"/>
  <c r="O375" i="1"/>
  <c r="Q375" i="1" s="1"/>
  <c r="R375" i="1" s="1"/>
  <c r="W375" i="1" s="1"/>
  <c r="Y376" i="1"/>
  <c r="Y377" i="1"/>
  <c r="Y378" i="1"/>
  <c r="P378" i="1"/>
  <c r="Y379" i="1"/>
  <c r="O379" i="1"/>
  <c r="Q379" i="1" s="1"/>
  <c r="R379" i="1"/>
  <c r="W379" i="1" s="1"/>
  <c r="Y380" i="1"/>
  <c r="Y381" i="1"/>
  <c r="Y382" i="1"/>
  <c r="P382" i="1"/>
  <c r="Y383" i="1"/>
  <c r="Y384" i="1"/>
  <c r="Y385" i="1"/>
  <c r="Y386" i="1"/>
  <c r="P386" i="1"/>
  <c r="Y387" i="1"/>
  <c r="O387" i="1"/>
  <c r="Q387" i="1" s="1"/>
  <c r="R387" i="1" s="1"/>
  <c r="W387" i="1" s="1"/>
  <c r="Y388" i="1"/>
  <c r="Y389" i="1"/>
  <c r="D366" i="1"/>
  <c r="K392" i="1"/>
  <c r="F367" i="1" s="1"/>
  <c r="H367" i="1" s="1"/>
  <c r="L392" i="1"/>
  <c r="F368" i="1" s="1"/>
  <c r="M392" i="1"/>
  <c r="F369" i="1"/>
  <c r="H369" i="1" s="1"/>
  <c r="H370" i="1"/>
  <c r="H371" i="1"/>
  <c r="H373" i="1"/>
  <c r="D376" i="1"/>
  <c r="H376" i="1" s="1"/>
  <c r="F379" i="1"/>
  <c r="H404" i="1"/>
  <c r="F419" i="1" s="1"/>
  <c r="Y399" i="1"/>
  <c r="Y400" i="1"/>
  <c r="Y401" i="1"/>
  <c r="P401" i="1"/>
  <c r="Y402" i="1"/>
  <c r="O402" i="1"/>
  <c r="Q402" i="1" s="1"/>
  <c r="R402" i="1"/>
  <c r="W402" i="1" s="1"/>
  <c r="Y403" i="1"/>
  <c r="Y404" i="1"/>
  <c r="Y405" i="1"/>
  <c r="P405" i="1"/>
  <c r="Y406" i="1"/>
  <c r="O406" i="1"/>
  <c r="Q406" i="1" s="1"/>
  <c r="R406" i="1" s="1"/>
  <c r="W406" i="1" s="1"/>
  <c r="Y407" i="1"/>
  <c r="Y408" i="1"/>
  <c r="Y409" i="1"/>
  <c r="P409" i="1"/>
  <c r="Y410" i="1"/>
  <c r="O410" i="1"/>
  <c r="Q410" i="1" s="1"/>
  <c r="R410" i="1"/>
  <c r="W410" i="1" s="1"/>
  <c r="Y411" i="1"/>
  <c r="Y412" i="1"/>
  <c r="Y413" i="1"/>
  <c r="P413" i="1"/>
  <c r="Y414" i="1"/>
  <c r="O414" i="1"/>
  <c r="Q414" i="1" s="1"/>
  <c r="R414" i="1" s="1"/>
  <c r="W414" i="1" s="1"/>
  <c r="Y415" i="1"/>
  <c r="Y416" i="1"/>
  <c r="Y417" i="1"/>
  <c r="P417" i="1"/>
  <c r="Y418" i="1"/>
  <c r="O418" i="1"/>
  <c r="Q418" i="1" s="1"/>
  <c r="R418" i="1"/>
  <c r="W418" i="1" s="1"/>
  <c r="Y419" i="1"/>
  <c r="Y420" i="1"/>
  <c r="Y421" i="1"/>
  <c r="P421" i="1"/>
  <c r="Y422" i="1"/>
  <c r="O422" i="1"/>
  <c r="Q422" i="1" s="1"/>
  <c r="R422" i="1" s="1"/>
  <c r="W422" i="1" s="1"/>
  <c r="Y423" i="1"/>
  <c r="Y424" i="1"/>
  <c r="Y425" i="1"/>
  <c r="P425" i="1"/>
  <c r="Y426" i="1"/>
  <c r="O426" i="1"/>
  <c r="Q426" i="1" s="1"/>
  <c r="R426" i="1"/>
  <c r="W426" i="1" s="1"/>
  <c r="Y427" i="1"/>
  <c r="Y428" i="1"/>
  <c r="D405" i="1"/>
  <c r="K431" i="1"/>
  <c r="F406" i="1" s="1"/>
  <c r="H406" i="1" s="1"/>
  <c r="L431" i="1"/>
  <c r="F407" i="1" s="1"/>
  <c r="H407" i="1" s="1"/>
  <c r="M431" i="1"/>
  <c r="F408" i="1" s="1"/>
  <c r="H408" i="1" s="1"/>
  <c r="H409" i="1"/>
  <c r="H410" i="1"/>
  <c r="H412" i="1"/>
  <c r="D415" i="1"/>
  <c r="H415" i="1" s="1"/>
  <c r="F418" i="1"/>
  <c r="H443" i="1"/>
  <c r="Y438" i="1"/>
  <c r="P438" i="1"/>
  <c r="Y439" i="1"/>
  <c r="O439" i="1"/>
  <c r="Q439" i="1" s="1"/>
  <c r="R439" i="1" s="1"/>
  <c r="W439" i="1" s="1"/>
  <c r="Y440" i="1"/>
  <c r="Y441" i="1"/>
  <c r="Y442" i="1"/>
  <c r="P442" i="1"/>
  <c r="Y443" i="1"/>
  <c r="O443" i="1"/>
  <c r="Q443" i="1" s="1"/>
  <c r="R443" i="1"/>
  <c r="W443" i="1" s="1"/>
  <c r="Y444" i="1"/>
  <c r="Y445" i="1"/>
  <c r="Y446" i="1"/>
  <c r="P446" i="1"/>
  <c r="Y447" i="1"/>
  <c r="O447" i="1"/>
  <c r="Q447" i="1" s="1"/>
  <c r="R447" i="1" s="1"/>
  <c r="W447" i="1" s="1"/>
  <c r="Y448" i="1"/>
  <c r="Y449" i="1"/>
  <c r="Y450" i="1"/>
  <c r="P450" i="1"/>
  <c r="Y451" i="1"/>
  <c r="Y452" i="1"/>
  <c r="Y453" i="1"/>
  <c r="Y454" i="1"/>
  <c r="Y455" i="1"/>
  <c r="Y456" i="1"/>
  <c r="P456" i="1"/>
  <c r="Y457" i="1"/>
  <c r="O457" i="1"/>
  <c r="Y458" i="1"/>
  <c r="Y459" i="1"/>
  <c r="Y460" i="1"/>
  <c r="P460" i="1"/>
  <c r="Y461" i="1"/>
  <c r="O461" i="1"/>
  <c r="Q461" i="1" s="1"/>
  <c r="R461" i="1"/>
  <c r="W461" i="1" s="1"/>
  <c r="Y462" i="1"/>
  <c r="Y463" i="1"/>
  <c r="Y464" i="1"/>
  <c r="P464" i="1"/>
  <c r="Y465" i="1"/>
  <c r="O465" i="1"/>
  <c r="Q465" i="1" s="1"/>
  <c r="R465" i="1" s="1"/>
  <c r="W465" i="1" s="1"/>
  <c r="Y466" i="1"/>
  <c r="Y467" i="1"/>
  <c r="D444" i="1"/>
  <c r="K470" i="1"/>
  <c r="F445" i="1" s="1"/>
  <c r="H445" i="1" s="1"/>
  <c r="L470" i="1"/>
  <c r="F446" i="1" s="1"/>
  <c r="M470" i="1"/>
  <c r="F447" i="1" s="1"/>
  <c r="H447" i="1" s="1"/>
  <c r="H448" i="1"/>
  <c r="H449" i="1"/>
  <c r="H451" i="1"/>
  <c r="F457" i="1"/>
  <c r="H482" i="1"/>
  <c r="Y477" i="1"/>
  <c r="Y478" i="1"/>
  <c r="Y479" i="1"/>
  <c r="P479" i="1"/>
  <c r="Y480" i="1"/>
  <c r="O480" i="1"/>
  <c r="Y481" i="1"/>
  <c r="P481" i="1"/>
  <c r="Y482" i="1"/>
  <c r="O482" i="1"/>
  <c r="Y483" i="1"/>
  <c r="Y484" i="1"/>
  <c r="Y485" i="1"/>
  <c r="P485" i="1"/>
  <c r="Y486" i="1"/>
  <c r="O486" i="1"/>
  <c r="Q486" i="1" s="1"/>
  <c r="R486" i="1" s="1"/>
  <c r="W486" i="1" s="1"/>
  <c r="Y487" i="1"/>
  <c r="Y488" i="1"/>
  <c r="Y489" i="1"/>
  <c r="P489" i="1"/>
  <c r="Y490" i="1"/>
  <c r="O490" i="1"/>
  <c r="Q490" i="1" s="1"/>
  <c r="R490" i="1" s="1"/>
  <c r="W490" i="1" s="1"/>
  <c r="Y491" i="1"/>
  <c r="Y492" i="1"/>
  <c r="Y493" i="1"/>
  <c r="P493" i="1"/>
  <c r="Y494" i="1"/>
  <c r="O494" i="1"/>
  <c r="Q494" i="1" s="1"/>
  <c r="R494" i="1"/>
  <c r="W494" i="1" s="1"/>
  <c r="Y495" i="1"/>
  <c r="Y496" i="1"/>
  <c r="Y497" i="1"/>
  <c r="P497" i="1"/>
  <c r="Y498" i="1"/>
  <c r="O498" i="1"/>
  <c r="Y499" i="1"/>
  <c r="Y500" i="1"/>
  <c r="Y501" i="1"/>
  <c r="P501" i="1"/>
  <c r="Y502" i="1"/>
  <c r="O502" i="1"/>
  <c r="Q502" i="1" s="1"/>
  <c r="R502" i="1" s="1"/>
  <c r="W502" i="1" s="1"/>
  <c r="Y503" i="1"/>
  <c r="Y504" i="1"/>
  <c r="Y505" i="1"/>
  <c r="P505" i="1"/>
  <c r="Y506" i="1"/>
  <c r="O506" i="1"/>
  <c r="Q506" i="1" s="1"/>
  <c r="R506" i="1" s="1"/>
  <c r="W506" i="1" s="1"/>
  <c r="D483" i="1"/>
  <c r="K509" i="1"/>
  <c r="F484" i="1"/>
  <c r="H484" i="1" s="1"/>
  <c r="L509" i="1"/>
  <c r="F485" i="1" s="1"/>
  <c r="M509" i="1"/>
  <c r="F486" i="1" s="1"/>
  <c r="H486" i="1" s="1"/>
  <c r="H487" i="1"/>
  <c r="H488" i="1"/>
  <c r="H490" i="1"/>
  <c r="D493" i="1"/>
  <c r="H493" i="1" s="1"/>
  <c r="F497" i="1"/>
  <c r="F496" i="1"/>
  <c r="H521" i="1"/>
  <c r="Y516" i="1"/>
  <c r="P516" i="1"/>
  <c r="Y517" i="1"/>
  <c r="O517" i="1"/>
  <c r="Q517" i="1" s="1"/>
  <c r="R517" i="1" s="1"/>
  <c r="W517" i="1" s="1"/>
  <c r="Y518" i="1"/>
  <c r="Y519" i="1"/>
  <c r="Y520" i="1"/>
  <c r="P520" i="1"/>
  <c r="Y521" i="1"/>
  <c r="O521" i="1"/>
  <c r="Y522" i="1"/>
  <c r="Y523" i="1"/>
  <c r="Y524" i="1"/>
  <c r="P524" i="1"/>
  <c r="Y525" i="1"/>
  <c r="O525" i="1"/>
  <c r="Y526" i="1"/>
  <c r="P526" i="1"/>
  <c r="Y527" i="1"/>
  <c r="O527" i="1"/>
  <c r="Y528" i="1"/>
  <c r="Y529" i="1"/>
  <c r="Y530" i="1"/>
  <c r="P530" i="1"/>
  <c r="Y531" i="1"/>
  <c r="O531" i="1"/>
  <c r="Q531" i="1" s="1"/>
  <c r="R531" i="1" s="1"/>
  <c r="W531" i="1" s="1"/>
  <c r="Y532" i="1"/>
  <c r="Y533" i="1"/>
  <c r="Y534" i="1"/>
  <c r="P534" i="1"/>
  <c r="Y535" i="1"/>
  <c r="O535" i="1"/>
  <c r="Y536" i="1"/>
  <c r="Y537" i="1"/>
  <c r="Y538" i="1"/>
  <c r="P538" i="1"/>
  <c r="Y539" i="1"/>
  <c r="O539" i="1"/>
  <c r="Q539" i="1" s="1"/>
  <c r="R539" i="1" s="1"/>
  <c r="W539" i="1" s="1"/>
  <c r="Y540" i="1"/>
  <c r="Y541" i="1"/>
  <c r="Y542" i="1"/>
  <c r="P542" i="1"/>
  <c r="Y543" i="1"/>
  <c r="O543" i="1"/>
  <c r="Q543" i="1" s="1"/>
  <c r="R543" i="1" s="1"/>
  <c r="W543" i="1" s="1"/>
  <c r="Y544" i="1"/>
  <c r="Y545" i="1"/>
  <c r="Q545" i="1"/>
  <c r="R545" i="1" s="1"/>
  <c r="W545" i="1" s="1"/>
  <c r="D522" i="1"/>
  <c r="K548" i="1"/>
  <c r="F523" i="1" s="1"/>
  <c r="H523" i="1" s="1"/>
  <c r="L548" i="1"/>
  <c r="F524" i="1" s="1"/>
  <c r="M548" i="1"/>
  <c r="F525" i="1" s="1"/>
  <c r="H525" i="1" s="1"/>
  <c r="H526" i="1"/>
  <c r="H527" i="1"/>
  <c r="H529" i="1"/>
  <c r="F535" i="1"/>
  <c r="H560" i="1"/>
  <c r="F575" i="1" s="1"/>
  <c r="Y555" i="1"/>
  <c r="Y556" i="1"/>
  <c r="Y557" i="1"/>
  <c r="P557" i="1"/>
  <c r="Y558" i="1"/>
  <c r="O558" i="1"/>
  <c r="Q558" i="1" s="1"/>
  <c r="R558" i="1" s="1"/>
  <c r="W558" i="1" s="1"/>
  <c r="V558" i="1" s="1"/>
  <c r="Y559" i="1"/>
  <c r="P559" i="1"/>
  <c r="Y560" i="1"/>
  <c r="O560" i="1"/>
  <c r="Y561" i="1"/>
  <c r="Y562" i="1"/>
  <c r="Y563" i="1"/>
  <c r="P563" i="1"/>
  <c r="Y564" i="1"/>
  <c r="O564" i="1"/>
  <c r="Q564" i="1" s="1"/>
  <c r="R564" i="1"/>
  <c r="W564" i="1" s="1"/>
  <c r="Y565" i="1"/>
  <c r="Y566" i="1"/>
  <c r="Y567" i="1"/>
  <c r="P567" i="1"/>
  <c r="Y568" i="1"/>
  <c r="O568" i="1"/>
  <c r="Q568" i="1" s="1"/>
  <c r="R568" i="1" s="1"/>
  <c r="W568" i="1" s="1"/>
  <c r="Y569" i="1"/>
  <c r="Y570" i="1"/>
  <c r="O570" i="1"/>
  <c r="Q570" i="1" s="1"/>
  <c r="R570" i="1" s="1"/>
  <c r="W570" i="1" s="1"/>
  <c r="Y571" i="1"/>
  <c r="Y572" i="1"/>
  <c r="Y573" i="1"/>
  <c r="P573" i="1"/>
  <c r="Y574" i="1"/>
  <c r="O574" i="1"/>
  <c r="Q574" i="1" s="1"/>
  <c r="R574" i="1" s="1"/>
  <c r="W574" i="1" s="1"/>
  <c r="Y575" i="1"/>
  <c r="Y576" i="1"/>
  <c r="Y577" i="1"/>
  <c r="P577" i="1"/>
  <c r="Y578" i="1"/>
  <c r="O578" i="1"/>
  <c r="Y579" i="1"/>
  <c r="P579" i="1"/>
  <c r="Y580" i="1"/>
  <c r="O580" i="1"/>
  <c r="Y581" i="1"/>
  <c r="Y582" i="1"/>
  <c r="Y583" i="1"/>
  <c r="Y584" i="1"/>
  <c r="D561" i="1"/>
  <c r="K587" i="1"/>
  <c r="F562" i="1" s="1"/>
  <c r="H562" i="1" s="1"/>
  <c r="L587" i="1"/>
  <c r="F563" i="1" s="1"/>
  <c r="M587" i="1"/>
  <c r="F564" i="1" s="1"/>
  <c r="H564" i="1" s="1"/>
  <c r="H565" i="1"/>
  <c r="H566" i="1"/>
  <c r="H568" i="1"/>
  <c r="D571" i="1"/>
  <c r="H571" i="1" s="1"/>
  <c r="F574" i="1"/>
  <c r="H599" i="1"/>
  <c r="Y594" i="1"/>
  <c r="P594" i="1"/>
  <c r="Y595" i="1"/>
  <c r="O595" i="1"/>
  <c r="Y596" i="1"/>
  <c r="Y597" i="1"/>
  <c r="Y598" i="1"/>
  <c r="Y599" i="1"/>
  <c r="Y600" i="1"/>
  <c r="P600" i="1"/>
  <c r="Y601" i="1"/>
  <c r="O601" i="1"/>
  <c r="Y602" i="1"/>
  <c r="Y603" i="1"/>
  <c r="Y604" i="1"/>
  <c r="P604" i="1"/>
  <c r="Y605" i="1"/>
  <c r="O605" i="1"/>
  <c r="Y606" i="1"/>
  <c r="Y607" i="1"/>
  <c r="Y608" i="1"/>
  <c r="P608" i="1"/>
  <c r="Y609" i="1"/>
  <c r="O609" i="1"/>
  <c r="Y610" i="1"/>
  <c r="Y611" i="1"/>
  <c r="O611" i="1"/>
  <c r="Y612" i="1"/>
  <c r="Y613" i="1"/>
  <c r="Y614" i="1"/>
  <c r="P614" i="1"/>
  <c r="Y615" i="1"/>
  <c r="O615" i="1"/>
  <c r="Y616" i="1"/>
  <c r="Y617" i="1"/>
  <c r="Y618" i="1"/>
  <c r="P618" i="1"/>
  <c r="Y619" i="1"/>
  <c r="O619" i="1"/>
  <c r="Y620" i="1"/>
  <c r="Y621" i="1"/>
  <c r="Y622" i="1"/>
  <c r="Y623" i="1"/>
  <c r="D600" i="1"/>
  <c r="K626" i="1"/>
  <c r="F601" i="1" s="1"/>
  <c r="H601" i="1" s="1"/>
  <c r="L626" i="1"/>
  <c r="F602" i="1"/>
  <c r="M626" i="1"/>
  <c r="F603" i="1"/>
  <c r="H603" i="1" s="1"/>
  <c r="H604" i="1"/>
  <c r="H605" i="1"/>
  <c r="H607" i="1"/>
  <c r="F613" i="1"/>
  <c r="H638" i="1"/>
  <c r="F653" i="1" s="1"/>
  <c r="Y633" i="1"/>
  <c r="Y634" i="1"/>
  <c r="Y635" i="1"/>
  <c r="P635" i="1"/>
  <c r="Y636" i="1"/>
  <c r="O636" i="1"/>
  <c r="Y637" i="1"/>
  <c r="Y638" i="1"/>
  <c r="Y639" i="1"/>
  <c r="P639" i="1"/>
  <c r="Y640" i="1"/>
  <c r="O640" i="1"/>
  <c r="Y641" i="1"/>
  <c r="Y642" i="1"/>
  <c r="Y643" i="1"/>
  <c r="P643" i="1"/>
  <c r="Y644" i="1"/>
  <c r="O644" i="1"/>
  <c r="Y645" i="1"/>
  <c r="Y646" i="1"/>
  <c r="Y647" i="1"/>
  <c r="P647" i="1"/>
  <c r="Y648" i="1"/>
  <c r="O648" i="1"/>
  <c r="Q648" i="1" s="1"/>
  <c r="R648" i="1" s="1"/>
  <c r="W648" i="1" s="1"/>
  <c r="Y649" i="1"/>
  <c r="Y650" i="1"/>
  <c r="Y651" i="1"/>
  <c r="P651" i="1"/>
  <c r="Y652" i="1"/>
  <c r="O652" i="1"/>
  <c r="Q652" i="1" s="1"/>
  <c r="R652" i="1"/>
  <c r="W652" i="1" s="1"/>
  <c r="Y653" i="1"/>
  <c r="Y654" i="1"/>
  <c r="P654" i="1"/>
  <c r="Y655" i="1"/>
  <c r="P655" i="1"/>
  <c r="Y656" i="1"/>
  <c r="O656" i="1"/>
  <c r="Q656" i="1" s="1"/>
  <c r="R656" i="1" s="1"/>
  <c r="W656" i="1"/>
  <c r="Y657" i="1"/>
  <c r="O657" i="1"/>
  <c r="Q657" i="1" s="1"/>
  <c r="R657" i="1" s="1"/>
  <c r="W657" i="1" s="1"/>
  <c r="S657" i="1" s="1"/>
  <c r="Y658" i="1"/>
  <c r="P658" i="1"/>
  <c r="Y659" i="1"/>
  <c r="P659" i="1"/>
  <c r="Y660" i="1"/>
  <c r="O660" i="1"/>
  <c r="Q660" i="1" s="1"/>
  <c r="R660" i="1" s="1"/>
  <c r="W660" i="1" s="1"/>
  <c r="Y661" i="1"/>
  <c r="O661" i="1"/>
  <c r="Q661" i="1" s="1"/>
  <c r="R661" i="1" s="1"/>
  <c r="W661" i="1" s="1"/>
  <c r="Y662" i="1"/>
  <c r="P662" i="1"/>
  <c r="D639" i="1"/>
  <c r="K665" i="1"/>
  <c r="F640" i="1" s="1"/>
  <c r="H640" i="1" s="1"/>
  <c r="L665" i="1"/>
  <c r="F641" i="1" s="1"/>
  <c r="M665" i="1"/>
  <c r="F642" i="1" s="1"/>
  <c r="H642" i="1" s="1"/>
  <c r="H643" i="1"/>
  <c r="H644" i="1"/>
  <c r="H646" i="1"/>
  <c r="D649" i="1"/>
  <c r="H649" i="1" s="1"/>
  <c r="F652" i="1"/>
  <c r="H677" i="1"/>
  <c r="Y672" i="1"/>
  <c r="O672" i="1"/>
  <c r="Q672" i="1"/>
  <c r="R672" i="1" s="1"/>
  <c r="W672" i="1" s="1"/>
  <c r="Y673" i="1"/>
  <c r="O673" i="1"/>
  <c r="Q673" i="1" s="1"/>
  <c r="R673" i="1" s="1"/>
  <c r="W673" i="1" s="1"/>
  <c r="Y674" i="1"/>
  <c r="O674" i="1"/>
  <c r="Q674" i="1" s="1"/>
  <c r="R674" i="1" s="1"/>
  <c r="W674" i="1" s="1"/>
  <c r="S674" i="1" s="1"/>
  <c r="Y675" i="1"/>
  <c r="P675" i="1"/>
  <c r="Y676" i="1"/>
  <c r="P676" i="1"/>
  <c r="Y677" i="1"/>
  <c r="P677" i="1"/>
  <c r="Y678" i="1"/>
  <c r="P678" i="1"/>
  <c r="Y679" i="1"/>
  <c r="O679" i="1"/>
  <c r="Y680" i="1"/>
  <c r="O680" i="1"/>
  <c r="Q680" i="1" s="1"/>
  <c r="R680" i="1" s="1"/>
  <c r="W680" i="1" s="1"/>
  <c r="Y681" i="1"/>
  <c r="O681" i="1"/>
  <c r="Q681" i="1" s="1"/>
  <c r="R681" i="1" s="1"/>
  <c r="W681" i="1" s="1"/>
  <c r="Y682" i="1"/>
  <c r="O682" i="1"/>
  <c r="Q682" i="1" s="1"/>
  <c r="R682" i="1" s="1"/>
  <c r="W682" i="1"/>
  <c r="S682" i="1" s="1"/>
  <c r="Y683" i="1"/>
  <c r="P683" i="1"/>
  <c r="Y684" i="1"/>
  <c r="P684" i="1"/>
  <c r="Y685" i="1"/>
  <c r="P685" i="1"/>
  <c r="Y686" i="1"/>
  <c r="P686" i="1"/>
  <c r="Y687" i="1"/>
  <c r="O687" i="1"/>
  <c r="Y688" i="1"/>
  <c r="O688" i="1"/>
  <c r="Q688" i="1" s="1"/>
  <c r="R688" i="1" s="1"/>
  <c r="W688" i="1" s="1"/>
  <c r="Y689" i="1"/>
  <c r="O689" i="1"/>
  <c r="Q689" i="1" s="1"/>
  <c r="R689" i="1" s="1"/>
  <c r="W689" i="1" s="1"/>
  <c r="Y690" i="1"/>
  <c r="O690" i="1"/>
  <c r="Q690" i="1"/>
  <c r="R690" i="1" s="1"/>
  <c r="W690" i="1" s="1"/>
  <c r="S690" i="1" s="1"/>
  <c r="Y691" i="1"/>
  <c r="P691" i="1"/>
  <c r="Y692" i="1"/>
  <c r="P692" i="1"/>
  <c r="Y693" i="1"/>
  <c r="P693" i="1"/>
  <c r="Y694" i="1"/>
  <c r="P694" i="1"/>
  <c r="Y695" i="1"/>
  <c r="O695" i="1"/>
  <c r="Y696" i="1"/>
  <c r="O696" i="1"/>
  <c r="Q696" i="1" s="1"/>
  <c r="R696" i="1" s="1"/>
  <c r="W696" i="1" s="1"/>
  <c r="Y697" i="1"/>
  <c r="O697" i="1"/>
  <c r="Q697" i="1" s="1"/>
  <c r="R697" i="1" s="1"/>
  <c r="W697" i="1"/>
  <c r="Y698" i="1"/>
  <c r="O698" i="1"/>
  <c r="Q698" i="1" s="1"/>
  <c r="R698" i="1" s="1"/>
  <c r="W698" i="1" s="1"/>
  <c r="Y699" i="1"/>
  <c r="O699" i="1"/>
  <c r="Q699" i="1" s="1"/>
  <c r="R699" i="1" s="1"/>
  <c r="W699" i="1" s="1"/>
  <c r="Y700" i="1"/>
  <c r="O700" i="1"/>
  <c r="Q700" i="1" s="1"/>
  <c r="R700" i="1" s="1"/>
  <c r="W700" i="1" s="1"/>
  <c r="Y701" i="1"/>
  <c r="O701" i="1"/>
  <c r="Q701" i="1" s="1"/>
  <c r="R701" i="1" s="1"/>
  <c r="W701" i="1" s="1"/>
  <c r="D678" i="1"/>
  <c r="K704" i="1"/>
  <c r="F679" i="1" s="1"/>
  <c r="H679" i="1" s="1"/>
  <c r="L704" i="1"/>
  <c r="F680" i="1" s="1"/>
  <c r="M704" i="1"/>
  <c r="F681" i="1" s="1"/>
  <c r="H681" i="1" s="1"/>
  <c r="H682" i="1"/>
  <c r="H683" i="1"/>
  <c r="H685" i="1"/>
  <c r="F691" i="1"/>
  <c r="H716" i="1"/>
  <c r="F731" i="1" s="1"/>
  <c r="Y711" i="1"/>
  <c r="P711" i="1"/>
  <c r="Y712" i="1"/>
  <c r="P712" i="1"/>
  <c r="Y713" i="1"/>
  <c r="P713" i="1"/>
  <c r="Y714" i="1"/>
  <c r="O714" i="1"/>
  <c r="Q714" i="1" s="1"/>
  <c r="R714" i="1" s="1"/>
  <c r="W714" i="1" s="1"/>
  <c r="Y715" i="1"/>
  <c r="O715" i="1"/>
  <c r="Y716" i="1"/>
  <c r="O716" i="1"/>
  <c r="Q716" i="1" s="1"/>
  <c r="R716" i="1" s="1"/>
  <c r="W716" i="1" s="1"/>
  <c r="Y717" i="1"/>
  <c r="O717" i="1"/>
  <c r="Q717" i="1"/>
  <c r="R717" i="1" s="1"/>
  <c r="W717" i="1" s="1"/>
  <c r="Y718" i="1"/>
  <c r="P718" i="1"/>
  <c r="Y719" i="1"/>
  <c r="P719" i="1"/>
  <c r="Y720" i="1"/>
  <c r="P720" i="1"/>
  <c r="Y721" i="1"/>
  <c r="P721" i="1"/>
  <c r="Y722" i="1"/>
  <c r="O722" i="1"/>
  <c r="Q722" i="1" s="1"/>
  <c r="R722" i="1" s="1"/>
  <c r="W722" i="1" s="1"/>
  <c r="Y723" i="1"/>
  <c r="O723" i="1"/>
  <c r="Y724" i="1"/>
  <c r="O724" i="1"/>
  <c r="Q724" i="1" s="1"/>
  <c r="R724" i="1" s="1"/>
  <c r="W724" i="1"/>
  <c r="Y725" i="1"/>
  <c r="O725" i="1"/>
  <c r="Q725" i="1" s="1"/>
  <c r="R725" i="1" s="1"/>
  <c r="W725" i="1" s="1"/>
  <c r="S725" i="1" s="1"/>
  <c r="Y726" i="1"/>
  <c r="O726" i="1"/>
  <c r="Q726" i="1" s="1"/>
  <c r="R726" i="1" s="1"/>
  <c r="W726" i="1" s="1"/>
  <c r="Y727" i="1"/>
  <c r="O727" i="1"/>
  <c r="Y728" i="1"/>
  <c r="O728" i="1"/>
  <c r="Q728" i="1" s="1"/>
  <c r="R728" i="1" s="1"/>
  <c r="W728" i="1" s="1"/>
  <c r="Y729" i="1"/>
  <c r="O729" i="1"/>
  <c r="Q729" i="1" s="1"/>
  <c r="R729" i="1" s="1"/>
  <c r="W729" i="1" s="1"/>
  <c r="Y730" i="1"/>
  <c r="P730" i="1"/>
  <c r="Y731" i="1"/>
  <c r="P731" i="1"/>
  <c r="Y732" i="1"/>
  <c r="P732" i="1"/>
  <c r="Y733" i="1"/>
  <c r="P733" i="1"/>
  <c r="Y734" i="1"/>
  <c r="O734" i="1"/>
  <c r="Q734" i="1" s="1"/>
  <c r="R734" i="1" s="1"/>
  <c r="W734" i="1" s="1"/>
  <c r="Y735" i="1"/>
  <c r="O735" i="1"/>
  <c r="Q735" i="1" s="1"/>
  <c r="R735" i="1" s="1"/>
  <c r="W735" i="1" s="1"/>
  <c r="Y736" i="1"/>
  <c r="O736" i="1"/>
  <c r="Y737" i="1"/>
  <c r="O737" i="1"/>
  <c r="Y738" i="1"/>
  <c r="P738" i="1"/>
  <c r="Y739" i="1"/>
  <c r="P739" i="1"/>
  <c r="Y740" i="1"/>
  <c r="P740" i="1"/>
  <c r="D717" i="1"/>
  <c r="K743" i="1"/>
  <c r="F718" i="1" s="1"/>
  <c r="H718" i="1"/>
  <c r="L743" i="1"/>
  <c r="F719" i="1"/>
  <c r="M743" i="1"/>
  <c r="F720" i="1" s="1"/>
  <c r="H720" i="1" s="1"/>
  <c r="H721" i="1"/>
  <c r="H722" i="1"/>
  <c r="H724" i="1"/>
  <c r="D727" i="1"/>
  <c r="H727" i="1" s="1"/>
  <c r="F730" i="1"/>
  <c r="H755" i="1"/>
  <c r="Y750" i="1"/>
  <c r="O750" i="1"/>
  <c r="Y751" i="1"/>
  <c r="P751" i="1"/>
  <c r="Y752" i="1"/>
  <c r="P752" i="1"/>
  <c r="Y753" i="1"/>
  <c r="O753" i="1"/>
  <c r="Y754" i="1"/>
  <c r="O754" i="1"/>
  <c r="Y755" i="1"/>
  <c r="P755" i="1"/>
  <c r="Y756" i="1"/>
  <c r="P756" i="1"/>
  <c r="Y757" i="1"/>
  <c r="O757" i="1"/>
  <c r="Y758" i="1"/>
  <c r="O758" i="1"/>
  <c r="Y759" i="1"/>
  <c r="P759" i="1"/>
  <c r="Y760" i="1"/>
  <c r="P760" i="1"/>
  <c r="Y761" i="1"/>
  <c r="O761" i="1"/>
  <c r="Y762" i="1"/>
  <c r="O762" i="1"/>
  <c r="Y763" i="1"/>
  <c r="P763" i="1"/>
  <c r="Y764" i="1"/>
  <c r="P764" i="1"/>
  <c r="Y765" i="1"/>
  <c r="O765" i="1"/>
  <c r="Y766" i="1"/>
  <c r="O766" i="1"/>
  <c r="Y767" i="1"/>
  <c r="P767" i="1"/>
  <c r="Y768" i="1"/>
  <c r="P768" i="1"/>
  <c r="Y769" i="1"/>
  <c r="O769" i="1"/>
  <c r="Y770" i="1"/>
  <c r="O770" i="1"/>
  <c r="Y771" i="1"/>
  <c r="Y772" i="1"/>
  <c r="P772" i="1"/>
  <c r="Y773" i="1"/>
  <c r="O773" i="1"/>
  <c r="Q773" i="1" s="1"/>
  <c r="R773" i="1" s="1"/>
  <c r="W773" i="1" s="1"/>
  <c r="Y774" i="1"/>
  <c r="O774" i="1"/>
  <c r="Q774" i="1"/>
  <c r="R774" i="1" s="1"/>
  <c r="W774" i="1" s="1"/>
  <c r="S774" i="1" s="1"/>
  <c r="Y775" i="1"/>
  <c r="P775" i="1"/>
  <c r="Y776" i="1"/>
  <c r="P776" i="1"/>
  <c r="Y777" i="1"/>
  <c r="O777" i="1"/>
  <c r="Q777" i="1" s="1"/>
  <c r="R777" i="1" s="1"/>
  <c r="W777" i="1" s="1"/>
  <c r="Y778" i="1"/>
  <c r="O778" i="1"/>
  <c r="Q778" i="1" s="1"/>
  <c r="R778" i="1" s="1"/>
  <c r="W778" i="1" s="1"/>
  <c r="S778" i="1" s="1"/>
  <c r="Y779" i="1"/>
  <c r="P779" i="1"/>
  <c r="D756" i="1"/>
  <c r="K782" i="1"/>
  <c r="F757" i="1" s="1"/>
  <c r="H757" i="1" s="1"/>
  <c r="L782" i="1"/>
  <c r="F758" i="1" s="1"/>
  <c r="M782" i="1"/>
  <c r="F759" i="1" s="1"/>
  <c r="H759" i="1" s="1"/>
  <c r="H760" i="1"/>
  <c r="H761" i="1"/>
  <c r="H763" i="1"/>
  <c r="D766" i="1"/>
  <c r="H766" i="1" s="1"/>
  <c r="F770" i="1"/>
  <c r="F769" i="1"/>
  <c r="H794" i="1"/>
  <c r="Y789" i="1"/>
  <c r="O789" i="1"/>
  <c r="Q789" i="1" s="1"/>
  <c r="R789" i="1" s="1"/>
  <c r="W789" i="1" s="1"/>
  <c r="Y790" i="1"/>
  <c r="P790" i="1"/>
  <c r="Y791" i="1"/>
  <c r="O791" i="1"/>
  <c r="Q791" i="1" s="1"/>
  <c r="R791" i="1" s="1"/>
  <c r="W791" i="1" s="1"/>
  <c r="Y792" i="1"/>
  <c r="P792" i="1"/>
  <c r="Y793" i="1"/>
  <c r="O793" i="1"/>
  <c r="Q793" i="1" s="1"/>
  <c r="R793" i="1" s="1"/>
  <c r="W793" i="1" s="1"/>
  <c r="Y794" i="1"/>
  <c r="O794" i="1"/>
  <c r="Q794" i="1" s="1"/>
  <c r="R794" i="1" s="1"/>
  <c r="W794" i="1"/>
  <c r="Y795" i="1"/>
  <c r="O795" i="1"/>
  <c r="Q795" i="1" s="1"/>
  <c r="R795" i="1" s="1"/>
  <c r="W795" i="1" s="1"/>
  <c r="Y796" i="1"/>
  <c r="P796" i="1"/>
  <c r="Y797" i="1"/>
  <c r="O797" i="1"/>
  <c r="Q797" i="1" s="1"/>
  <c r="R797" i="1" s="1"/>
  <c r="W797" i="1" s="1"/>
  <c r="Y798" i="1"/>
  <c r="P798" i="1"/>
  <c r="Y799" i="1"/>
  <c r="O799" i="1"/>
  <c r="Q799" i="1" s="1"/>
  <c r="R799" i="1" s="1"/>
  <c r="W799" i="1" s="1"/>
  <c r="Y800" i="1"/>
  <c r="P800" i="1"/>
  <c r="Y801" i="1"/>
  <c r="O801" i="1"/>
  <c r="Q801" i="1" s="1"/>
  <c r="R801" i="1" s="1"/>
  <c r="W801" i="1" s="1"/>
  <c r="S801" i="1" s="1"/>
  <c r="Y802" i="1"/>
  <c r="P802" i="1"/>
  <c r="Y803" i="1"/>
  <c r="P803" i="1"/>
  <c r="Y804" i="1"/>
  <c r="P804" i="1"/>
  <c r="Y805" i="1"/>
  <c r="P805" i="1"/>
  <c r="Y806" i="1"/>
  <c r="P806" i="1"/>
  <c r="Y807" i="1"/>
  <c r="P807" i="1"/>
  <c r="Y808" i="1"/>
  <c r="P808" i="1"/>
  <c r="Q808" i="1" s="1"/>
  <c r="R808" i="1" s="1"/>
  <c r="W808" i="1" s="1"/>
  <c r="Y809" i="1"/>
  <c r="O809" i="1"/>
  <c r="P809" i="1"/>
  <c r="Q809" i="1"/>
  <c r="R809" i="1" s="1"/>
  <c r="W809" i="1" s="1"/>
  <c r="Y810" i="1"/>
  <c r="P810" i="1"/>
  <c r="Y811" i="1"/>
  <c r="O811" i="1"/>
  <c r="P811" i="1"/>
  <c r="Q811" i="1"/>
  <c r="R811" i="1" s="1"/>
  <c r="W811" i="1" s="1"/>
  <c r="Y812" i="1"/>
  <c r="O812" i="1"/>
  <c r="P812" i="1"/>
  <c r="Q812" i="1"/>
  <c r="R812" i="1" s="1"/>
  <c r="W812" i="1" s="1"/>
  <c r="Y813" i="1"/>
  <c r="O813" i="1"/>
  <c r="P813" i="1"/>
  <c r="Q813" i="1" s="1"/>
  <c r="R813" i="1" s="1"/>
  <c r="W813" i="1" s="1"/>
  <c r="Y814" i="1"/>
  <c r="O814" i="1"/>
  <c r="P814" i="1"/>
  <c r="Q814" i="1" s="1"/>
  <c r="R814" i="1" s="1"/>
  <c r="W814" i="1" s="1"/>
  <c r="Y815" i="1"/>
  <c r="O815" i="1"/>
  <c r="P815" i="1"/>
  <c r="Y816" i="1"/>
  <c r="O816" i="1"/>
  <c r="P816" i="1"/>
  <c r="Q816" i="1"/>
  <c r="R816" i="1" s="1"/>
  <c r="W816" i="1" s="1"/>
  <c r="Y817" i="1"/>
  <c r="O817" i="1"/>
  <c r="Q817" i="1" s="1"/>
  <c r="R817" i="1" s="1"/>
  <c r="W817" i="1" s="1"/>
  <c r="Y818" i="1"/>
  <c r="O818" i="1"/>
  <c r="P818" i="1"/>
  <c r="Q818" i="1" s="1"/>
  <c r="R818" i="1" s="1"/>
  <c r="W818" i="1" s="1"/>
  <c r="D795" i="1"/>
  <c r="K821" i="1"/>
  <c r="F796" i="1" s="1"/>
  <c r="H796" i="1" s="1"/>
  <c r="L821" i="1"/>
  <c r="F797" i="1" s="1"/>
  <c r="M821" i="1"/>
  <c r="F798" i="1" s="1"/>
  <c r="H798" i="1" s="1"/>
  <c r="H799" i="1"/>
  <c r="H800" i="1"/>
  <c r="H802" i="1"/>
  <c r="F808" i="1"/>
  <c r="H833" i="1"/>
  <c r="F848" i="1" s="1"/>
  <c r="Y828" i="1"/>
  <c r="O828" i="1"/>
  <c r="P828" i="1"/>
  <c r="Y829" i="1"/>
  <c r="O829" i="1"/>
  <c r="P829" i="1"/>
  <c r="Q829" i="1" s="1"/>
  <c r="R829" i="1" s="1"/>
  <c r="W829" i="1" s="1"/>
  <c r="Y830" i="1"/>
  <c r="O830" i="1"/>
  <c r="P830" i="1"/>
  <c r="Q830" i="1" s="1"/>
  <c r="R830" i="1" s="1"/>
  <c r="W830" i="1" s="1"/>
  <c r="Y831" i="1"/>
  <c r="O831" i="1"/>
  <c r="P831" i="1"/>
  <c r="Q831" i="1" s="1"/>
  <c r="R831" i="1" s="1"/>
  <c r="W831" i="1" s="1"/>
  <c r="Y832" i="1"/>
  <c r="O832" i="1"/>
  <c r="P832" i="1"/>
  <c r="Y833" i="1"/>
  <c r="O833" i="1"/>
  <c r="P833" i="1"/>
  <c r="Y834" i="1"/>
  <c r="O834" i="1"/>
  <c r="P834" i="1"/>
  <c r="Y835" i="1"/>
  <c r="O835" i="1"/>
  <c r="P835" i="1"/>
  <c r="Q835" i="1" s="1"/>
  <c r="R835" i="1" s="1"/>
  <c r="W835" i="1" s="1"/>
  <c r="Y836" i="1"/>
  <c r="O836" i="1"/>
  <c r="P836" i="1"/>
  <c r="Y837" i="1"/>
  <c r="O837" i="1"/>
  <c r="P837" i="1"/>
  <c r="Q837" i="1" s="1"/>
  <c r="R837" i="1" s="1"/>
  <c r="W837" i="1" s="1"/>
  <c r="Y838" i="1"/>
  <c r="O838" i="1"/>
  <c r="P838" i="1"/>
  <c r="Q838" i="1" s="1"/>
  <c r="R838" i="1" s="1"/>
  <c r="W838" i="1" s="1"/>
  <c r="Y839" i="1"/>
  <c r="O839" i="1"/>
  <c r="P839" i="1"/>
  <c r="Q839" i="1" s="1"/>
  <c r="R839" i="1" s="1"/>
  <c r="W839" i="1" s="1"/>
  <c r="Y840" i="1"/>
  <c r="O840" i="1"/>
  <c r="P840" i="1"/>
  <c r="Y841" i="1"/>
  <c r="O841" i="1"/>
  <c r="P841" i="1"/>
  <c r="Y842" i="1"/>
  <c r="O842" i="1"/>
  <c r="P842" i="1"/>
  <c r="Y843" i="1"/>
  <c r="O843" i="1"/>
  <c r="Q843" i="1" s="1"/>
  <c r="R843" i="1" s="1"/>
  <c r="W843" i="1" s="1"/>
  <c r="Y844" i="1"/>
  <c r="O844" i="1"/>
  <c r="P844" i="1"/>
  <c r="Y845" i="1"/>
  <c r="O845" i="1"/>
  <c r="Q845" i="1" s="1"/>
  <c r="R845" i="1" s="1"/>
  <c r="W845" i="1" s="1"/>
  <c r="Y846" i="1"/>
  <c r="O846" i="1"/>
  <c r="P846" i="1"/>
  <c r="Y847" i="1"/>
  <c r="O847" i="1"/>
  <c r="P847" i="1"/>
  <c r="Y848" i="1"/>
  <c r="O848" i="1"/>
  <c r="P848" i="1"/>
  <c r="Q848" i="1" s="1"/>
  <c r="R848" i="1" s="1"/>
  <c r="W848" i="1" s="1"/>
  <c r="Y849" i="1"/>
  <c r="O849" i="1"/>
  <c r="P849" i="1"/>
  <c r="Y850" i="1"/>
  <c r="O850" i="1"/>
  <c r="P850" i="1"/>
  <c r="Q850" i="1" s="1"/>
  <c r="R850" i="1" s="1"/>
  <c r="W850" i="1" s="1"/>
  <c r="Y851" i="1"/>
  <c r="P851" i="1"/>
  <c r="Y852" i="1"/>
  <c r="O852" i="1"/>
  <c r="P852" i="1"/>
  <c r="Q852" i="1" s="1"/>
  <c r="R852" i="1" s="1"/>
  <c r="W852" i="1" s="1"/>
  <c r="Y853" i="1"/>
  <c r="O853" i="1"/>
  <c r="P853" i="1"/>
  <c r="Q853" i="1" s="1"/>
  <c r="R853" i="1" s="1"/>
  <c r="W853" i="1" s="1"/>
  <c r="Y854" i="1"/>
  <c r="O854" i="1"/>
  <c r="P854" i="1"/>
  <c r="Q854" i="1" s="1"/>
  <c r="R854" i="1" s="1"/>
  <c r="W854" i="1" s="1"/>
  <c r="Y855" i="1"/>
  <c r="O855" i="1"/>
  <c r="P855" i="1"/>
  <c r="Q855" i="1" s="1"/>
  <c r="R855" i="1"/>
  <c r="W855" i="1" s="1"/>
  <c r="Y856" i="1"/>
  <c r="O856" i="1"/>
  <c r="P856" i="1"/>
  <c r="Q856" i="1" s="1"/>
  <c r="R856" i="1" s="1"/>
  <c r="W856" i="1" s="1"/>
  <c r="Y857" i="1"/>
  <c r="P857" i="1"/>
  <c r="D834" i="1"/>
  <c r="K860" i="1"/>
  <c r="F835" i="1" s="1"/>
  <c r="L860" i="1"/>
  <c r="F836" i="1"/>
  <c r="H836" i="1" s="1"/>
  <c r="M860" i="1"/>
  <c r="F837" i="1" s="1"/>
  <c r="H838" i="1"/>
  <c r="H839" i="1"/>
  <c r="H841" i="1"/>
  <c r="D844" i="1"/>
  <c r="H844" i="1" s="1"/>
  <c r="F847" i="1"/>
  <c r="H872" i="1"/>
  <c r="Y867" i="1"/>
  <c r="O867" i="1"/>
  <c r="P867" i="1"/>
  <c r="Q867" i="1" s="1"/>
  <c r="R867" i="1" s="1"/>
  <c r="W867" i="1" s="1"/>
  <c r="Y868" i="1"/>
  <c r="O868" i="1"/>
  <c r="P868" i="1"/>
  <c r="Q868" i="1" s="1"/>
  <c r="R868" i="1" s="1"/>
  <c r="W868" i="1" s="1"/>
  <c r="Y869" i="1"/>
  <c r="O869" i="1"/>
  <c r="P869" i="1"/>
  <c r="Q869" i="1" s="1"/>
  <c r="R869" i="1" s="1"/>
  <c r="W869" i="1" s="1"/>
  <c r="Y870" i="1"/>
  <c r="O870" i="1"/>
  <c r="P870" i="1"/>
  <c r="Q870" i="1" s="1"/>
  <c r="R870" i="1" s="1"/>
  <c r="W870" i="1" s="1"/>
  <c r="Y871" i="1"/>
  <c r="O871" i="1"/>
  <c r="P871" i="1"/>
  <c r="Q871" i="1" s="1"/>
  <c r="R871" i="1"/>
  <c r="W871" i="1" s="1"/>
  <c r="Y872" i="1"/>
  <c r="P872" i="1"/>
  <c r="Y873" i="1"/>
  <c r="O873" i="1"/>
  <c r="P873" i="1"/>
  <c r="Q873" i="1" s="1"/>
  <c r="R873" i="1" s="1"/>
  <c r="W873" i="1" s="1"/>
  <c r="Y874" i="1"/>
  <c r="O874" i="1"/>
  <c r="P874" i="1"/>
  <c r="Y875" i="1"/>
  <c r="O875" i="1"/>
  <c r="P875" i="1"/>
  <c r="Q875" i="1" s="1"/>
  <c r="R875" i="1" s="1"/>
  <c r="W875" i="1" s="1"/>
  <c r="Y876" i="1"/>
  <c r="O876" i="1"/>
  <c r="P876" i="1"/>
  <c r="Y877" i="1"/>
  <c r="O877" i="1"/>
  <c r="P877" i="1"/>
  <c r="Q877" i="1" s="1"/>
  <c r="R877" i="1" s="1"/>
  <c r="W877" i="1" s="1"/>
  <c r="Y878" i="1"/>
  <c r="O878" i="1"/>
  <c r="P878" i="1"/>
  <c r="Y879" i="1"/>
  <c r="O879" i="1"/>
  <c r="P879" i="1"/>
  <c r="Q879" i="1" s="1"/>
  <c r="R879" i="1" s="1"/>
  <c r="W879" i="1" s="1"/>
  <c r="Y880" i="1"/>
  <c r="O880" i="1"/>
  <c r="Y881" i="1"/>
  <c r="O881" i="1"/>
  <c r="P881" i="1"/>
  <c r="Q881" i="1" s="1"/>
  <c r="R881" i="1" s="1"/>
  <c r="W881" i="1" s="1"/>
  <c r="Y882" i="1"/>
  <c r="O882" i="1"/>
  <c r="P882" i="1"/>
  <c r="Q882" i="1" s="1"/>
  <c r="R882" i="1"/>
  <c r="W882" i="1" s="1"/>
  <c r="Y883" i="1"/>
  <c r="O883" i="1"/>
  <c r="P883" i="1"/>
  <c r="Q883" i="1" s="1"/>
  <c r="R883" i="1" s="1"/>
  <c r="W883" i="1" s="1"/>
  <c r="Y884" i="1"/>
  <c r="O884" i="1"/>
  <c r="Q884" i="1" s="1"/>
  <c r="R884" i="1" s="1"/>
  <c r="W884" i="1" s="1"/>
  <c r="Y885" i="1"/>
  <c r="O885" i="1"/>
  <c r="Q885" i="1" s="1"/>
  <c r="R885" i="1" s="1"/>
  <c r="W885" i="1" s="1"/>
  <c r="Y886" i="1"/>
  <c r="O886" i="1"/>
  <c r="P886" i="1"/>
  <c r="Q886" i="1" s="1"/>
  <c r="R886" i="1" s="1"/>
  <c r="W886" i="1" s="1"/>
  <c r="Y887" i="1"/>
  <c r="O887" i="1"/>
  <c r="P887" i="1"/>
  <c r="Q887" i="1" s="1"/>
  <c r="R887" i="1"/>
  <c r="W887" i="1" s="1"/>
  <c r="Y888" i="1"/>
  <c r="O888" i="1"/>
  <c r="P888" i="1"/>
  <c r="Q888" i="1" s="1"/>
  <c r="R888" i="1" s="1"/>
  <c r="W888" i="1" s="1"/>
  <c r="Y889" i="1"/>
  <c r="O889" i="1"/>
  <c r="P889" i="1"/>
  <c r="Q889" i="1" s="1"/>
  <c r="R889" i="1" s="1"/>
  <c r="W889" i="1" s="1"/>
  <c r="Y890" i="1"/>
  <c r="O890" i="1"/>
  <c r="P890" i="1"/>
  <c r="Q890" i="1" s="1"/>
  <c r="R890" i="1" s="1"/>
  <c r="W890" i="1" s="1"/>
  <c r="Y891" i="1"/>
  <c r="O891" i="1"/>
  <c r="P891" i="1"/>
  <c r="Q891" i="1" s="1"/>
  <c r="R891" i="1"/>
  <c r="W891" i="1" s="1"/>
  <c r="Y892" i="1"/>
  <c r="Y893" i="1"/>
  <c r="O893" i="1"/>
  <c r="Q893" i="1" s="1"/>
  <c r="R893" i="1" s="1"/>
  <c r="W893" i="1" s="1"/>
  <c r="P893" i="1"/>
  <c r="Y894" i="1"/>
  <c r="O894" i="1"/>
  <c r="Q894" i="1" s="1"/>
  <c r="R894" i="1" s="1"/>
  <c r="W894" i="1" s="1"/>
  <c r="P894" i="1"/>
  <c r="Y895" i="1"/>
  <c r="O895" i="1"/>
  <c r="Q895" i="1" s="1"/>
  <c r="R895" i="1" s="1"/>
  <c r="W895" i="1" s="1"/>
  <c r="P895" i="1"/>
  <c r="Y896" i="1"/>
  <c r="P896" i="1"/>
  <c r="D873" i="1"/>
  <c r="K899" i="1"/>
  <c r="F874" i="1" s="1"/>
  <c r="L899" i="1"/>
  <c r="F875" i="1" s="1"/>
  <c r="H875" i="1"/>
  <c r="M899" i="1"/>
  <c r="F876" i="1"/>
  <c r="H876" i="1" s="1"/>
  <c r="H877" i="1"/>
  <c r="H878" i="1"/>
  <c r="H880" i="1"/>
  <c r="D883" i="1"/>
  <c r="H883" i="1" s="1"/>
  <c r="F887" i="1"/>
  <c r="F886" i="1"/>
  <c r="H911" i="1"/>
  <c r="F926" i="1" s="1"/>
  <c r="Y906" i="1"/>
  <c r="O906" i="1"/>
  <c r="P906" i="1"/>
  <c r="Y907" i="1"/>
  <c r="O907" i="1"/>
  <c r="P907" i="1"/>
  <c r="Y908" i="1"/>
  <c r="O908" i="1"/>
  <c r="P908" i="1"/>
  <c r="Y909" i="1"/>
  <c r="O909" i="1"/>
  <c r="P909" i="1"/>
  <c r="Y910" i="1"/>
  <c r="O910" i="1"/>
  <c r="P910" i="1"/>
  <c r="Y911" i="1"/>
  <c r="O911" i="1"/>
  <c r="Q911" i="1" s="1"/>
  <c r="R911" i="1" s="1"/>
  <c r="W911" i="1" s="1"/>
  <c r="Y912" i="1"/>
  <c r="O912" i="1"/>
  <c r="P912" i="1"/>
  <c r="Q912" i="1" s="1"/>
  <c r="R912" i="1" s="1"/>
  <c r="W912" i="1" s="1"/>
  <c r="Y913" i="1"/>
  <c r="O913" i="1"/>
  <c r="P913" i="1"/>
  <c r="Y914" i="1"/>
  <c r="O914" i="1"/>
  <c r="P914" i="1"/>
  <c r="Y915" i="1"/>
  <c r="O915" i="1"/>
  <c r="P915" i="1"/>
  <c r="Q915" i="1" s="1"/>
  <c r="R915" i="1" s="1"/>
  <c r="W915" i="1" s="1"/>
  <c r="Y916" i="1"/>
  <c r="O916" i="1"/>
  <c r="P916" i="1"/>
  <c r="Y917" i="1"/>
  <c r="O917" i="1"/>
  <c r="P917" i="1"/>
  <c r="Y918" i="1"/>
  <c r="O918" i="1"/>
  <c r="P918" i="1"/>
  <c r="Y919" i="1"/>
  <c r="O919" i="1"/>
  <c r="P919" i="1"/>
  <c r="Q919" i="1" s="1"/>
  <c r="R919" i="1" s="1"/>
  <c r="W919" i="1" s="1"/>
  <c r="Y920" i="1"/>
  <c r="O920" i="1"/>
  <c r="P920" i="1"/>
  <c r="Y921" i="1"/>
  <c r="O921" i="1"/>
  <c r="P921" i="1"/>
  <c r="Q921" i="1" s="1"/>
  <c r="R921" i="1" s="1"/>
  <c r="W921" i="1" s="1"/>
  <c r="Y922" i="1"/>
  <c r="O922" i="1"/>
  <c r="P922" i="1"/>
  <c r="Y923" i="1"/>
  <c r="O923" i="1"/>
  <c r="P923" i="1"/>
  <c r="Q923" i="1" s="1"/>
  <c r="R923" i="1" s="1"/>
  <c r="W923" i="1" s="1"/>
  <c r="Y924" i="1"/>
  <c r="O924" i="1"/>
  <c r="P924" i="1"/>
  <c r="Y925" i="1"/>
  <c r="O925" i="1"/>
  <c r="P925" i="1"/>
  <c r="Y926" i="1"/>
  <c r="O926" i="1"/>
  <c r="P926" i="1"/>
  <c r="Y927" i="1"/>
  <c r="O927" i="1"/>
  <c r="P927" i="1"/>
  <c r="Q927" i="1" s="1"/>
  <c r="R927" i="1" s="1"/>
  <c r="W927" i="1" s="1"/>
  <c r="Y928" i="1"/>
  <c r="O928" i="1"/>
  <c r="P928" i="1"/>
  <c r="Y929" i="1"/>
  <c r="O929" i="1"/>
  <c r="P929" i="1"/>
  <c r="Q929" i="1" s="1"/>
  <c r="R929" i="1" s="1"/>
  <c r="W929" i="1" s="1"/>
  <c r="Y930" i="1"/>
  <c r="O930" i="1"/>
  <c r="P930" i="1"/>
  <c r="Y931" i="1"/>
  <c r="O931" i="1"/>
  <c r="P931" i="1"/>
  <c r="Q931" i="1" s="1"/>
  <c r="R931" i="1" s="1"/>
  <c r="W931" i="1" s="1"/>
  <c r="Y932" i="1"/>
  <c r="O932" i="1"/>
  <c r="P932" i="1"/>
  <c r="Y933" i="1"/>
  <c r="P933" i="1"/>
  <c r="Y934" i="1"/>
  <c r="O934" i="1"/>
  <c r="P934" i="1"/>
  <c r="Q934" i="1" s="1"/>
  <c r="R934" i="1" s="1"/>
  <c r="W934" i="1" s="1"/>
  <c r="Y935" i="1"/>
  <c r="O935" i="1"/>
  <c r="P935" i="1"/>
  <c r="D912" i="1"/>
  <c r="K938" i="1"/>
  <c r="F913" i="1" s="1"/>
  <c r="L938" i="1"/>
  <c r="F914" i="1"/>
  <c r="M938" i="1"/>
  <c r="F915" i="1" s="1"/>
  <c r="H916" i="1"/>
  <c r="H917" i="1"/>
  <c r="H919" i="1"/>
  <c r="F925" i="1"/>
  <c r="H950" i="1"/>
  <c r="Y945" i="1"/>
  <c r="O945" i="1"/>
  <c r="P945" i="1"/>
  <c r="Q945" i="1" s="1"/>
  <c r="R945" i="1" s="1"/>
  <c r="W945" i="1" s="1"/>
  <c r="Y946" i="1"/>
  <c r="O946" i="1"/>
  <c r="P946" i="1"/>
  <c r="Q946" i="1" s="1"/>
  <c r="R946" i="1" s="1"/>
  <c r="W946" i="1" s="1"/>
  <c r="Y947" i="1"/>
  <c r="O947" i="1"/>
  <c r="P947" i="1"/>
  <c r="Q947" i="1" s="1"/>
  <c r="R947" i="1" s="1"/>
  <c r="W947" i="1" s="1"/>
  <c r="Y948" i="1"/>
  <c r="O948" i="1"/>
  <c r="P948" i="1"/>
  <c r="Y949" i="1"/>
  <c r="O949" i="1"/>
  <c r="P949" i="1"/>
  <c r="Q949" i="1" s="1"/>
  <c r="R949" i="1" s="1"/>
  <c r="W949" i="1" s="1"/>
  <c r="Y950" i="1"/>
  <c r="O950" i="1"/>
  <c r="P950" i="1"/>
  <c r="Y951" i="1"/>
  <c r="O951" i="1"/>
  <c r="P951" i="1"/>
  <c r="Y952" i="1"/>
  <c r="O952" i="1"/>
  <c r="P952" i="1"/>
  <c r="Y953" i="1"/>
  <c r="O953" i="1"/>
  <c r="P953" i="1"/>
  <c r="Q953" i="1" s="1"/>
  <c r="R953" i="1" s="1"/>
  <c r="W953" i="1" s="1"/>
  <c r="Y954" i="1"/>
  <c r="O954" i="1"/>
  <c r="P954" i="1"/>
  <c r="Q954" i="1" s="1"/>
  <c r="R954" i="1" s="1"/>
  <c r="W954" i="1" s="1"/>
  <c r="Y955" i="1"/>
  <c r="O955" i="1"/>
  <c r="P955" i="1"/>
  <c r="Q955" i="1" s="1"/>
  <c r="R955" i="1" s="1"/>
  <c r="W955" i="1" s="1"/>
  <c r="Y956" i="1"/>
  <c r="O956" i="1"/>
  <c r="P956" i="1"/>
  <c r="Y957" i="1"/>
  <c r="O957" i="1"/>
  <c r="P957" i="1"/>
  <c r="Q957" i="1" s="1"/>
  <c r="R957" i="1" s="1"/>
  <c r="W957" i="1" s="1"/>
  <c r="Y958" i="1"/>
  <c r="O958" i="1"/>
  <c r="P958" i="1"/>
  <c r="Y959" i="1"/>
  <c r="O959" i="1"/>
  <c r="P959" i="1"/>
  <c r="Y960" i="1"/>
  <c r="O960" i="1"/>
  <c r="P960" i="1"/>
  <c r="Y961" i="1"/>
  <c r="O961" i="1"/>
  <c r="P961" i="1"/>
  <c r="Q961" i="1" s="1"/>
  <c r="R961" i="1" s="1"/>
  <c r="W961" i="1" s="1"/>
  <c r="Y962" i="1"/>
  <c r="O962" i="1"/>
  <c r="P962" i="1"/>
  <c r="Q962" i="1" s="1"/>
  <c r="R962" i="1" s="1"/>
  <c r="W962" i="1" s="1"/>
  <c r="Y963" i="1"/>
  <c r="O963" i="1"/>
  <c r="Q963" i="1" s="1"/>
  <c r="R963" i="1" s="1"/>
  <c r="W963" i="1" s="1"/>
  <c r="P963" i="1"/>
  <c r="Y964" i="1"/>
  <c r="O964" i="1"/>
  <c r="Q964" i="1" s="1"/>
  <c r="R964" i="1" s="1"/>
  <c r="W964" i="1" s="1"/>
  <c r="P964" i="1"/>
  <c r="Y965" i="1"/>
  <c r="O965" i="1"/>
  <c r="Q965" i="1" s="1"/>
  <c r="R965" i="1" s="1"/>
  <c r="W965" i="1" s="1"/>
  <c r="P965" i="1"/>
  <c r="Y966" i="1"/>
  <c r="O966" i="1"/>
  <c r="Q966" i="1" s="1"/>
  <c r="R966" i="1" s="1"/>
  <c r="W966" i="1" s="1"/>
  <c r="P966" i="1"/>
  <c r="Y967" i="1"/>
  <c r="O967" i="1"/>
  <c r="P967" i="1"/>
  <c r="Q967" i="1"/>
  <c r="R967" i="1" s="1"/>
  <c r="W967" i="1" s="1"/>
  <c r="Y968" i="1"/>
  <c r="O968" i="1"/>
  <c r="P968" i="1"/>
  <c r="Q968" i="1"/>
  <c r="R968" i="1" s="1"/>
  <c r="W968" i="1"/>
  <c r="Y969" i="1"/>
  <c r="O969" i="1"/>
  <c r="P969" i="1"/>
  <c r="Q969" i="1" s="1"/>
  <c r="R969" i="1" s="1"/>
  <c r="W969" i="1" s="1"/>
  <c r="Y970" i="1"/>
  <c r="O970" i="1"/>
  <c r="P970" i="1"/>
  <c r="Q970" i="1" s="1"/>
  <c r="R970" i="1" s="1"/>
  <c r="W970" i="1" s="1"/>
  <c r="Y971" i="1"/>
  <c r="O971" i="1"/>
  <c r="Q971" i="1" s="1"/>
  <c r="R971" i="1" s="1"/>
  <c r="W971" i="1" s="1"/>
  <c r="P971" i="1"/>
  <c r="Y972" i="1"/>
  <c r="O972" i="1"/>
  <c r="Q972" i="1" s="1"/>
  <c r="R972" i="1" s="1"/>
  <c r="W972" i="1" s="1"/>
  <c r="P972" i="1"/>
  <c r="Y973" i="1"/>
  <c r="O973" i="1"/>
  <c r="Q973" i="1" s="1"/>
  <c r="R973" i="1" s="1"/>
  <c r="W973" i="1" s="1"/>
  <c r="P973" i="1"/>
  <c r="Y974" i="1"/>
  <c r="O974" i="1"/>
  <c r="Q974" i="1" s="1"/>
  <c r="R974" i="1" s="1"/>
  <c r="W974" i="1" s="1"/>
  <c r="D951" i="1"/>
  <c r="K977" i="1"/>
  <c r="F952" i="1" s="1"/>
  <c r="H952" i="1"/>
  <c r="L977" i="1"/>
  <c r="F953" i="1"/>
  <c r="H953" i="1" s="1"/>
  <c r="M977" i="1"/>
  <c r="F954" i="1" s="1"/>
  <c r="H954" i="1" s="1"/>
  <c r="H955" i="1"/>
  <c r="H956" i="1"/>
  <c r="H958" i="1"/>
  <c r="D961" i="1"/>
  <c r="H961" i="1" s="1"/>
  <c r="F965" i="1"/>
  <c r="F964" i="1"/>
  <c r="H989" i="1"/>
  <c r="Y984" i="1"/>
  <c r="O984" i="1"/>
  <c r="P984" i="1"/>
  <c r="Y985" i="1"/>
  <c r="O985" i="1"/>
  <c r="Q985" i="1" s="1"/>
  <c r="R985" i="1" s="1"/>
  <c r="W985" i="1" s="1"/>
  <c r="P985" i="1"/>
  <c r="Y986" i="1"/>
  <c r="O986" i="1"/>
  <c r="Q986" i="1" s="1"/>
  <c r="R986" i="1" s="1"/>
  <c r="W986" i="1" s="1"/>
  <c r="P986" i="1"/>
  <c r="Y987" i="1"/>
  <c r="O987" i="1"/>
  <c r="Q987" i="1" s="1"/>
  <c r="R987" i="1" s="1"/>
  <c r="P987" i="1"/>
  <c r="W987" i="1"/>
  <c r="Y988" i="1"/>
  <c r="P988" i="1"/>
  <c r="Y989" i="1"/>
  <c r="O989" i="1"/>
  <c r="Q989" i="1" s="1"/>
  <c r="R989" i="1" s="1"/>
  <c r="W989" i="1" s="1"/>
  <c r="P989" i="1"/>
  <c r="Y990" i="1"/>
  <c r="O990" i="1"/>
  <c r="P990" i="1"/>
  <c r="Y991" i="1"/>
  <c r="O991" i="1"/>
  <c r="Q991" i="1" s="1"/>
  <c r="R991" i="1" s="1"/>
  <c r="W991" i="1" s="1"/>
  <c r="P991" i="1"/>
  <c r="Y992" i="1"/>
  <c r="O992" i="1"/>
  <c r="Q992" i="1" s="1"/>
  <c r="R992" i="1" s="1"/>
  <c r="W992" i="1" s="1"/>
  <c r="P992" i="1"/>
  <c r="Y993" i="1"/>
  <c r="O993" i="1"/>
  <c r="P993" i="1"/>
  <c r="Q993" i="1"/>
  <c r="R993" i="1" s="1"/>
  <c r="W993" i="1" s="1"/>
  <c r="Y994" i="1"/>
  <c r="O994" i="1"/>
  <c r="P994" i="1"/>
  <c r="Q994" i="1"/>
  <c r="R994" i="1" s="1"/>
  <c r="W994" i="1" s="1"/>
  <c r="Y995" i="1"/>
  <c r="O995" i="1"/>
  <c r="P995" i="1"/>
  <c r="Q995" i="1"/>
  <c r="R995" i="1" s="1"/>
  <c r="W995" i="1" s="1"/>
  <c r="Y996" i="1"/>
  <c r="O996" i="1"/>
  <c r="P996" i="1"/>
  <c r="Q996" i="1" s="1"/>
  <c r="R996" i="1" s="1"/>
  <c r="W996" i="1" s="1"/>
  <c r="Y997" i="1"/>
  <c r="O997" i="1"/>
  <c r="P997" i="1"/>
  <c r="Y998" i="1"/>
  <c r="O998" i="1"/>
  <c r="Q998" i="1" s="1"/>
  <c r="R998" i="1" s="1"/>
  <c r="W998" i="1" s="1"/>
  <c r="P998" i="1"/>
  <c r="Y999" i="1"/>
  <c r="O999" i="1"/>
  <c r="Q999" i="1" s="1"/>
  <c r="R999" i="1" s="1"/>
  <c r="W999" i="1" s="1"/>
  <c r="P999" i="1"/>
  <c r="Y1000" i="1"/>
  <c r="O1000" i="1"/>
  <c r="Q1000" i="1" s="1"/>
  <c r="R1000" i="1" s="1"/>
  <c r="P1000" i="1"/>
  <c r="W1000" i="1"/>
  <c r="Y1001" i="1"/>
  <c r="O1001" i="1"/>
  <c r="P1001" i="1"/>
  <c r="Q1001" i="1"/>
  <c r="R1001" i="1" s="1"/>
  <c r="W1001" i="1" s="1"/>
  <c r="Y1002" i="1"/>
  <c r="O1002" i="1"/>
  <c r="P1002" i="1"/>
  <c r="Q1002" i="1"/>
  <c r="R1002" i="1" s="1"/>
  <c r="W1002" i="1" s="1"/>
  <c r="Y1003" i="1"/>
  <c r="O1003" i="1"/>
  <c r="P1003" i="1"/>
  <c r="Q1003" i="1" s="1"/>
  <c r="R1003" i="1" s="1"/>
  <c r="W1003" i="1" s="1"/>
  <c r="Y1004" i="1"/>
  <c r="O1004" i="1"/>
  <c r="P1004" i="1"/>
  <c r="Q1004" i="1"/>
  <c r="R1004" i="1" s="1"/>
  <c r="W1004" i="1" s="1"/>
  <c r="Y1005" i="1"/>
  <c r="O1005" i="1"/>
  <c r="Q1005" i="1" s="1"/>
  <c r="R1005" i="1" s="1"/>
  <c r="W1005" i="1" s="1"/>
  <c r="P1005" i="1"/>
  <c r="Y1006" i="1"/>
  <c r="O1006" i="1"/>
  <c r="P1006" i="1"/>
  <c r="Y1007" i="1"/>
  <c r="O1007" i="1"/>
  <c r="Q1007" i="1" s="1"/>
  <c r="R1007" i="1" s="1"/>
  <c r="W1007" i="1" s="1"/>
  <c r="Y1008" i="1"/>
  <c r="O1008" i="1"/>
  <c r="P1008" i="1"/>
  <c r="Q1008" i="1"/>
  <c r="R1008" i="1" s="1"/>
  <c r="W1008" i="1" s="1"/>
  <c r="Y1009" i="1"/>
  <c r="O1009" i="1"/>
  <c r="P1009" i="1"/>
  <c r="Q1009" i="1" s="1"/>
  <c r="R1009" i="1" s="1"/>
  <c r="W1009" i="1" s="1"/>
  <c r="Y1010" i="1"/>
  <c r="O1010" i="1"/>
  <c r="P1010" i="1"/>
  <c r="Y1011" i="1"/>
  <c r="O1011" i="1"/>
  <c r="Q1011" i="1" s="1"/>
  <c r="R1011" i="1" s="1"/>
  <c r="W1011" i="1" s="1"/>
  <c r="P1011" i="1"/>
  <c r="Y1012" i="1"/>
  <c r="O1012" i="1"/>
  <c r="Q1012" i="1" s="1"/>
  <c r="R1012" i="1" s="1"/>
  <c r="W1012" i="1" s="1"/>
  <c r="P1012" i="1"/>
  <c r="Y1013" i="1"/>
  <c r="O1013" i="1"/>
  <c r="Q1013" i="1" s="1"/>
  <c r="R1013" i="1" s="1"/>
  <c r="W1013" i="1" s="1"/>
  <c r="P1013" i="1"/>
  <c r="D990" i="1"/>
  <c r="K1016" i="1"/>
  <c r="F991" i="1" s="1"/>
  <c r="H991" i="1" s="1"/>
  <c r="L1016" i="1"/>
  <c r="F992" i="1"/>
  <c r="M1016" i="1"/>
  <c r="F993" i="1"/>
  <c r="H993" i="1" s="1"/>
  <c r="H994" i="1"/>
  <c r="H995" i="1"/>
  <c r="H997" i="1"/>
  <c r="F1003" i="1"/>
  <c r="H1028" i="1"/>
  <c r="Y1023" i="1"/>
  <c r="O1023" i="1"/>
  <c r="P1023" i="1"/>
  <c r="Q1023" i="1" s="1"/>
  <c r="R1023" i="1" s="1"/>
  <c r="W1023" i="1" s="1"/>
  <c r="Y1024" i="1"/>
  <c r="O1024" i="1"/>
  <c r="P1024" i="1"/>
  <c r="Y1025" i="1"/>
  <c r="O1025" i="1"/>
  <c r="P1025" i="1"/>
  <c r="Q1025" i="1" s="1"/>
  <c r="R1025" i="1" s="1"/>
  <c r="W1025" i="1" s="1"/>
  <c r="Y1026" i="1"/>
  <c r="O1026" i="1"/>
  <c r="P1026" i="1"/>
  <c r="Y1027" i="1"/>
  <c r="O1027" i="1"/>
  <c r="P1027" i="1"/>
  <c r="Y1028" i="1"/>
  <c r="O1028" i="1"/>
  <c r="P1028" i="1"/>
  <c r="Y1029" i="1"/>
  <c r="O1029" i="1"/>
  <c r="P1029" i="1"/>
  <c r="Q1029" i="1" s="1"/>
  <c r="R1029" i="1" s="1"/>
  <c r="W1029" i="1" s="1"/>
  <c r="Y1030" i="1"/>
  <c r="O1030" i="1"/>
  <c r="P1030" i="1"/>
  <c r="Q1030" i="1" s="1"/>
  <c r="R1030" i="1" s="1"/>
  <c r="W1030" i="1" s="1"/>
  <c r="Y1031" i="1"/>
  <c r="O1031" i="1"/>
  <c r="P1031" i="1"/>
  <c r="Q1031" i="1" s="1"/>
  <c r="R1031" i="1" s="1"/>
  <c r="W1031" i="1" s="1"/>
  <c r="Y1032" i="1"/>
  <c r="O1032" i="1"/>
  <c r="P1032" i="1"/>
  <c r="Y1033" i="1"/>
  <c r="O1033" i="1"/>
  <c r="P1033" i="1"/>
  <c r="Q1033" i="1" s="1"/>
  <c r="R1033" i="1" s="1"/>
  <c r="W1033" i="1" s="1"/>
  <c r="Y1034" i="1"/>
  <c r="O1034" i="1"/>
  <c r="P1034" i="1"/>
  <c r="Y1035" i="1"/>
  <c r="O1035" i="1"/>
  <c r="P1035" i="1"/>
  <c r="Y1036" i="1"/>
  <c r="O1036" i="1"/>
  <c r="P1036" i="1"/>
  <c r="Y1037" i="1"/>
  <c r="O1037" i="1"/>
  <c r="Q1037" i="1" s="1"/>
  <c r="R1037" i="1" s="1"/>
  <c r="W1037" i="1" s="1"/>
  <c r="Y1038" i="1"/>
  <c r="O1038" i="1"/>
  <c r="P1038" i="1"/>
  <c r="Y1039" i="1"/>
  <c r="O1039" i="1"/>
  <c r="Y1040" i="1"/>
  <c r="O1040" i="1"/>
  <c r="P1040" i="1"/>
  <c r="Y1041" i="1"/>
  <c r="O1041" i="1"/>
  <c r="P1041" i="1"/>
  <c r="Y1042" i="1"/>
  <c r="O1042" i="1"/>
  <c r="P1042" i="1"/>
  <c r="Y1043" i="1"/>
  <c r="O1043" i="1"/>
  <c r="P1043" i="1"/>
  <c r="Q1043" i="1" s="1"/>
  <c r="R1043" i="1" s="1"/>
  <c r="W1043" i="1" s="1"/>
  <c r="Y1044" i="1"/>
  <c r="O1044" i="1"/>
  <c r="P1044" i="1"/>
  <c r="Q1044" i="1" s="1"/>
  <c r="R1044" i="1" s="1"/>
  <c r="W1044" i="1" s="1"/>
  <c r="Y1045" i="1"/>
  <c r="O1045" i="1"/>
  <c r="P1045" i="1"/>
  <c r="Q1045" i="1" s="1"/>
  <c r="R1045" i="1" s="1"/>
  <c r="W1045" i="1" s="1"/>
  <c r="Y1046" i="1"/>
  <c r="O1046" i="1"/>
  <c r="P1046" i="1"/>
  <c r="Y1047" i="1"/>
  <c r="O1047" i="1"/>
  <c r="P1047" i="1"/>
  <c r="Q1047" i="1" s="1"/>
  <c r="R1047" i="1" s="1"/>
  <c r="W1047" i="1" s="1"/>
  <c r="Y1048" i="1"/>
  <c r="P1048" i="1"/>
  <c r="Y1049" i="1"/>
  <c r="O1049" i="1"/>
  <c r="P1049" i="1"/>
  <c r="Y1050" i="1"/>
  <c r="O1050" i="1"/>
  <c r="P1050" i="1"/>
  <c r="Q1050" i="1" s="1"/>
  <c r="R1050" i="1" s="1"/>
  <c r="W1050" i="1" s="1"/>
  <c r="Y1051" i="1"/>
  <c r="O1051" i="1"/>
  <c r="P1051" i="1"/>
  <c r="Y1052" i="1"/>
  <c r="O1052" i="1"/>
  <c r="P1052" i="1"/>
  <c r="D1029" i="1"/>
  <c r="K1055" i="1"/>
  <c r="F1030" i="1" s="1"/>
  <c r="H1030" i="1" s="1"/>
  <c r="L1055" i="1"/>
  <c r="M1055" i="1"/>
  <c r="F1032" i="1" s="1"/>
  <c r="H1033" i="1"/>
  <c r="H1034" i="1"/>
  <c r="H1036" i="1"/>
  <c r="D1039" i="1"/>
  <c r="H1039" i="1" s="1"/>
  <c r="F1043" i="1"/>
  <c r="F1042" i="1"/>
  <c r="H1067" i="1"/>
  <c r="Y1062" i="1"/>
  <c r="O1062" i="1"/>
  <c r="P1062" i="1"/>
  <c r="Y1063" i="1"/>
  <c r="O1063" i="1"/>
  <c r="Q1063" i="1" s="1"/>
  <c r="R1063" i="1" s="1"/>
  <c r="W1063" i="1" s="1"/>
  <c r="P1063" i="1"/>
  <c r="Y1064" i="1"/>
  <c r="O1064" i="1"/>
  <c r="Q1064" i="1" s="1"/>
  <c r="R1064" i="1" s="1"/>
  <c r="W1064" i="1" s="1"/>
  <c r="P1064" i="1"/>
  <c r="Y1065" i="1"/>
  <c r="O1065" i="1"/>
  <c r="Q1065" i="1" s="1"/>
  <c r="R1065" i="1" s="1"/>
  <c r="W1065" i="1" s="1"/>
  <c r="P1065" i="1"/>
  <c r="Y1066" i="1"/>
  <c r="O1066" i="1"/>
  <c r="P1066" i="1"/>
  <c r="Q1066" i="1"/>
  <c r="R1066" i="1" s="1"/>
  <c r="W1066" i="1" s="1"/>
  <c r="Y1067" i="1"/>
  <c r="O1067" i="1"/>
  <c r="P1067" i="1"/>
  <c r="Q1067" i="1"/>
  <c r="R1067" i="1" s="1"/>
  <c r="W1067" i="1" s="1"/>
  <c r="Y1068" i="1"/>
  <c r="O1068" i="1"/>
  <c r="P1068" i="1"/>
  <c r="Q1068" i="1" s="1"/>
  <c r="R1068" i="1" s="1"/>
  <c r="W1068" i="1" s="1"/>
  <c r="Y1069" i="1"/>
  <c r="O1069" i="1"/>
  <c r="P1069" i="1"/>
  <c r="Q1069" i="1"/>
  <c r="R1069" i="1" s="1"/>
  <c r="W1069" i="1" s="1"/>
  <c r="Y1070" i="1"/>
  <c r="O1070" i="1"/>
  <c r="Q1070" i="1" s="1"/>
  <c r="R1070" i="1" s="1"/>
  <c r="W1070" i="1" s="1"/>
  <c r="P1070" i="1"/>
  <c r="Y1071" i="1"/>
  <c r="O1071" i="1"/>
  <c r="P1071" i="1"/>
  <c r="Y1072" i="1"/>
  <c r="O1072" i="1"/>
  <c r="Q1072" i="1" s="1"/>
  <c r="R1072" i="1" s="1"/>
  <c r="W1072" i="1" s="1"/>
  <c r="P1072" i="1"/>
  <c r="Y1073" i="1"/>
  <c r="O1073" i="1"/>
  <c r="Q1073" i="1" s="1"/>
  <c r="R1073" i="1" s="1"/>
  <c r="P1073" i="1"/>
  <c r="W1073" i="1"/>
  <c r="Y1074" i="1"/>
  <c r="O1074" i="1"/>
  <c r="P1074" i="1"/>
  <c r="Q1074" i="1"/>
  <c r="R1074" i="1" s="1"/>
  <c r="W1074" i="1" s="1"/>
  <c r="Y1075" i="1"/>
  <c r="O1075" i="1"/>
  <c r="P1075" i="1"/>
  <c r="Q1075" i="1"/>
  <c r="R1075" i="1" s="1"/>
  <c r="W1075" i="1" s="1"/>
  <c r="Y1076" i="1"/>
  <c r="O1076" i="1"/>
  <c r="P1076" i="1"/>
  <c r="Q1076" i="1" s="1"/>
  <c r="R1076" i="1" s="1"/>
  <c r="W1076" i="1" s="1"/>
  <c r="Y1077" i="1"/>
  <c r="O1077" i="1"/>
  <c r="P1077" i="1"/>
  <c r="Q1077" i="1" s="1"/>
  <c r="R1077" i="1" s="1"/>
  <c r="W1077" i="1" s="1"/>
  <c r="Y1078" i="1"/>
  <c r="O1078" i="1"/>
  <c r="Q1078" i="1" s="1"/>
  <c r="R1078" i="1" s="1"/>
  <c r="W1078" i="1" s="1"/>
  <c r="P1078" i="1"/>
  <c r="Y1079" i="1"/>
  <c r="O1079" i="1"/>
  <c r="Q1079" i="1" s="1"/>
  <c r="R1079" i="1" s="1"/>
  <c r="W1079" i="1" s="1"/>
  <c r="P1079" i="1"/>
  <c r="Y1080" i="1"/>
  <c r="O1080" i="1"/>
  <c r="Q1080" i="1" s="1"/>
  <c r="R1080" i="1" s="1"/>
  <c r="W1080" i="1" s="1"/>
  <c r="P1080" i="1"/>
  <c r="Y1081" i="1"/>
  <c r="O1081" i="1"/>
  <c r="Q1081" i="1" s="1"/>
  <c r="R1081" i="1" s="1"/>
  <c r="P1081" i="1"/>
  <c r="W1081" i="1"/>
  <c r="Y1082" i="1"/>
  <c r="O1082" i="1"/>
  <c r="P1082" i="1"/>
  <c r="Q1082" i="1"/>
  <c r="R1082" i="1" s="1"/>
  <c r="W1082" i="1" s="1"/>
  <c r="Y1083" i="1"/>
  <c r="O1083" i="1"/>
  <c r="P1083" i="1"/>
  <c r="Q1083" i="1"/>
  <c r="R1083" i="1" s="1"/>
  <c r="W1083" i="1"/>
  <c r="Y1084" i="1"/>
  <c r="O1084" i="1"/>
  <c r="P1084" i="1"/>
  <c r="Q1084" i="1" s="1"/>
  <c r="R1084" i="1" s="1"/>
  <c r="W1084" i="1" s="1"/>
  <c r="Y1085" i="1"/>
  <c r="O1085" i="1"/>
  <c r="P1085" i="1"/>
  <c r="Q1085" i="1" s="1"/>
  <c r="R1085" i="1" s="1"/>
  <c r="W1085" i="1" s="1"/>
  <c r="Y1086" i="1"/>
  <c r="O1086" i="1"/>
  <c r="Q1086" i="1" s="1"/>
  <c r="R1086" i="1" s="1"/>
  <c r="W1086" i="1" s="1"/>
  <c r="P1086" i="1"/>
  <c r="Y1087" i="1"/>
  <c r="O1087" i="1"/>
  <c r="Q1087" i="1" s="1"/>
  <c r="R1087" i="1" s="1"/>
  <c r="W1087" i="1" s="1"/>
  <c r="P1087" i="1"/>
  <c r="Y1088" i="1"/>
  <c r="O1088" i="1"/>
  <c r="Q1088" i="1" s="1"/>
  <c r="R1088" i="1" s="1"/>
  <c r="W1088" i="1" s="1"/>
  <c r="P1088" i="1"/>
  <c r="Y1089" i="1"/>
  <c r="O1089" i="1"/>
  <c r="Q1089" i="1" s="1"/>
  <c r="R1089" i="1" s="1"/>
  <c r="W1089" i="1" s="1"/>
  <c r="P1089" i="1"/>
  <c r="Y1090" i="1"/>
  <c r="O1090" i="1"/>
  <c r="P1090" i="1"/>
  <c r="Q1090" i="1"/>
  <c r="R1090" i="1" s="1"/>
  <c r="W1090" i="1" s="1"/>
  <c r="Y1091" i="1"/>
  <c r="O1091" i="1"/>
  <c r="P1091" i="1"/>
  <c r="Q1091" i="1"/>
  <c r="R1091" i="1" s="1"/>
  <c r="W1091" i="1" s="1"/>
  <c r="D1068" i="1"/>
  <c r="K1094" i="1"/>
  <c r="F1069" i="1" s="1"/>
  <c r="H1069" i="1" s="1"/>
  <c r="L1094" i="1"/>
  <c r="F1070" i="1"/>
  <c r="H1070" i="1" s="1"/>
  <c r="M1094" i="1"/>
  <c r="F1071" i="1" s="1"/>
  <c r="H1072" i="1"/>
  <c r="H1073" i="1"/>
  <c r="H1075" i="1"/>
  <c r="F1082" i="1"/>
  <c r="F1081" i="1"/>
  <c r="H1106" i="1"/>
  <c r="D1117" i="1" s="1"/>
  <c r="H1117" i="1" s="1"/>
  <c r="Y1101" i="1"/>
  <c r="O1101" i="1"/>
  <c r="P1101" i="1"/>
  <c r="Q1101" i="1"/>
  <c r="R1101" i="1" s="1"/>
  <c r="W1101" i="1" s="1"/>
  <c r="Y1102" i="1"/>
  <c r="O1102" i="1"/>
  <c r="P1102" i="1"/>
  <c r="Q1102" i="1"/>
  <c r="R1102" i="1" s="1"/>
  <c r="W1102" i="1"/>
  <c r="Y1103" i="1"/>
  <c r="O1103" i="1"/>
  <c r="P1103" i="1"/>
  <c r="Q1103" i="1" s="1"/>
  <c r="R1103" i="1" s="1"/>
  <c r="W1103" i="1" s="1"/>
  <c r="Y1104" i="1"/>
  <c r="O1104" i="1"/>
  <c r="P1104" i="1"/>
  <c r="Q1104" i="1" s="1"/>
  <c r="R1104" i="1" s="1"/>
  <c r="W1104" i="1" s="1"/>
  <c r="Y1105" i="1"/>
  <c r="O1105" i="1"/>
  <c r="Q1105" i="1" s="1"/>
  <c r="R1105" i="1" s="1"/>
  <c r="W1105" i="1" s="1"/>
  <c r="P1105" i="1"/>
  <c r="Y1106" i="1"/>
  <c r="O1106" i="1"/>
  <c r="Q1106" i="1" s="1"/>
  <c r="R1106" i="1" s="1"/>
  <c r="W1106" i="1" s="1"/>
  <c r="P1106" i="1"/>
  <c r="Y1107" i="1"/>
  <c r="O1107" i="1"/>
  <c r="Q1107" i="1" s="1"/>
  <c r="R1107" i="1" s="1"/>
  <c r="W1107" i="1" s="1"/>
  <c r="P1107" i="1"/>
  <c r="Y1108" i="1"/>
  <c r="O1108" i="1"/>
  <c r="Q1108" i="1" s="1"/>
  <c r="R1108" i="1" s="1"/>
  <c r="W1108" i="1" s="1"/>
  <c r="P1108" i="1"/>
  <c r="Y1109" i="1"/>
  <c r="O1109" i="1"/>
  <c r="P1109" i="1"/>
  <c r="Q1109" i="1"/>
  <c r="R1109" i="1" s="1"/>
  <c r="W1109" i="1" s="1"/>
  <c r="Y1110" i="1"/>
  <c r="O1110" i="1"/>
  <c r="P1110" i="1"/>
  <c r="Q1110" i="1"/>
  <c r="R1110" i="1" s="1"/>
  <c r="W1110" i="1" s="1"/>
  <c r="Y1111" i="1"/>
  <c r="O1111" i="1"/>
  <c r="P1111" i="1"/>
  <c r="Q1111" i="1"/>
  <c r="R1111" i="1" s="1"/>
  <c r="W1111" i="1" s="1"/>
  <c r="Y1112" i="1"/>
  <c r="O1112" i="1"/>
  <c r="P1112" i="1"/>
  <c r="Q1112" i="1" s="1"/>
  <c r="R1112" i="1" s="1"/>
  <c r="W1112" i="1" s="1"/>
  <c r="Y1113" i="1"/>
  <c r="O1113" i="1"/>
  <c r="P1113" i="1"/>
  <c r="Y1114" i="1"/>
  <c r="O1114" i="1"/>
  <c r="Q1114" i="1" s="1"/>
  <c r="R1114" i="1" s="1"/>
  <c r="W1114" i="1" s="1"/>
  <c r="P1114" i="1"/>
  <c r="Y1115" i="1"/>
  <c r="O1115" i="1"/>
  <c r="Q1115" i="1" s="1"/>
  <c r="R1115" i="1" s="1"/>
  <c r="W1115" i="1" s="1"/>
  <c r="P1115" i="1"/>
  <c r="Y1116" i="1"/>
  <c r="O1116" i="1"/>
  <c r="Q1116" i="1" s="1"/>
  <c r="R1116" i="1" s="1"/>
  <c r="P1116" i="1"/>
  <c r="W1116" i="1"/>
  <c r="Y1117" i="1"/>
  <c r="O1117" i="1"/>
  <c r="P1117" i="1"/>
  <c r="Q1117" i="1"/>
  <c r="R1117" i="1" s="1"/>
  <c r="W1117" i="1" s="1"/>
  <c r="Y1118" i="1"/>
  <c r="O1118" i="1"/>
  <c r="P1118" i="1"/>
  <c r="Q1118" i="1"/>
  <c r="R1118" i="1" s="1"/>
  <c r="W1118" i="1" s="1"/>
  <c r="Y1119" i="1"/>
  <c r="O1119" i="1"/>
  <c r="P1119" i="1"/>
  <c r="Q1119" i="1" s="1"/>
  <c r="R1119" i="1" s="1"/>
  <c r="W1119" i="1" s="1"/>
  <c r="Y1120" i="1"/>
  <c r="O1120" i="1"/>
  <c r="P1120" i="1"/>
  <c r="Q1120" i="1"/>
  <c r="R1120" i="1" s="1"/>
  <c r="W1120" i="1" s="1"/>
  <c r="Y1121" i="1"/>
  <c r="O1121" i="1"/>
  <c r="Q1121" i="1" s="1"/>
  <c r="R1121" i="1" s="1"/>
  <c r="W1121" i="1" s="1"/>
  <c r="P1121" i="1"/>
  <c r="Y1122" i="1"/>
  <c r="O1122" i="1"/>
  <c r="P1122" i="1"/>
  <c r="Y1123" i="1"/>
  <c r="O1123" i="1"/>
  <c r="Q1123" i="1" s="1"/>
  <c r="R1123" i="1" s="1"/>
  <c r="W1123" i="1" s="1"/>
  <c r="P1123" i="1"/>
  <c r="Y1124" i="1"/>
  <c r="O1124" i="1"/>
  <c r="Q1124" i="1" s="1"/>
  <c r="R1124" i="1" s="1"/>
  <c r="W1124" i="1" s="1"/>
  <c r="P1124" i="1"/>
  <c r="Y1125" i="1"/>
  <c r="O1125" i="1"/>
  <c r="P1125" i="1"/>
  <c r="Q1125" i="1"/>
  <c r="R1125" i="1" s="1"/>
  <c r="W1125" i="1" s="1"/>
  <c r="Y1126" i="1"/>
  <c r="O1126" i="1"/>
  <c r="P1126" i="1"/>
  <c r="Q1126" i="1"/>
  <c r="R1126" i="1" s="1"/>
  <c r="W1126" i="1" s="1"/>
  <c r="Y1127" i="1"/>
  <c r="O1127" i="1"/>
  <c r="P1127" i="1"/>
  <c r="Q1127" i="1" s="1"/>
  <c r="R1127" i="1" s="1"/>
  <c r="W1127" i="1" s="1"/>
  <c r="Y1128" i="1"/>
  <c r="O1128" i="1"/>
  <c r="P1128" i="1"/>
  <c r="Q1128" i="1" s="1"/>
  <c r="R1128" i="1" s="1"/>
  <c r="W1128" i="1" s="1"/>
  <c r="Y1129" i="1"/>
  <c r="O1129" i="1"/>
  <c r="Q1129" i="1" s="1"/>
  <c r="R1129" i="1" s="1"/>
  <c r="W1129" i="1" s="1"/>
  <c r="P1129" i="1"/>
  <c r="Y1130" i="1"/>
  <c r="O1130" i="1"/>
  <c r="Q1130" i="1" s="1"/>
  <c r="R1130" i="1" s="1"/>
  <c r="W1130" i="1" s="1"/>
  <c r="P1130" i="1"/>
  <c r="D1107" i="1"/>
  <c r="K1133" i="1"/>
  <c r="L1133" i="1"/>
  <c r="F1109" i="1" s="1"/>
  <c r="M1133" i="1"/>
  <c r="F1110" i="1" s="1"/>
  <c r="H1110" i="1" s="1"/>
  <c r="H1111" i="1"/>
  <c r="H1112" i="1"/>
  <c r="H1114" i="1"/>
  <c r="F1121" i="1"/>
  <c r="F1120" i="1"/>
  <c r="H1145" i="1"/>
  <c r="F1160" i="1" s="1"/>
  <c r="Y1140" i="1"/>
  <c r="O1140" i="1"/>
  <c r="Q1140" i="1" s="1"/>
  <c r="R1140" i="1" s="1"/>
  <c r="W1140" i="1" s="1"/>
  <c r="S1140" i="1" s="1"/>
  <c r="P1140" i="1"/>
  <c r="Y1141" i="1"/>
  <c r="O1141" i="1"/>
  <c r="P1141" i="1"/>
  <c r="Q1141" i="1" s="1"/>
  <c r="R1141" i="1" s="1"/>
  <c r="W1141" i="1" s="1"/>
  <c r="Y1142" i="1"/>
  <c r="O1142" i="1"/>
  <c r="P1142" i="1"/>
  <c r="Q1142" i="1" s="1"/>
  <c r="R1142" i="1" s="1"/>
  <c r="W1142" i="1" s="1"/>
  <c r="S1142" i="1" s="1"/>
  <c r="Y1143" i="1"/>
  <c r="O1143" i="1"/>
  <c r="P1143" i="1"/>
  <c r="Q1143" i="1"/>
  <c r="R1143" i="1" s="1"/>
  <c r="W1143" i="1" s="1"/>
  <c r="V1143" i="1" s="1"/>
  <c r="Y1144" i="1"/>
  <c r="O1144" i="1"/>
  <c r="P1144" i="1"/>
  <c r="Y1145" i="1"/>
  <c r="O1145" i="1"/>
  <c r="P1145" i="1"/>
  <c r="Q1145" i="1" s="1"/>
  <c r="R1145" i="1" s="1"/>
  <c r="W1145" i="1" s="1"/>
  <c r="Y1146" i="1"/>
  <c r="O1146" i="1"/>
  <c r="P1146" i="1"/>
  <c r="Y1147" i="1"/>
  <c r="O1147" i="1"/>
  <c r="Q1147" i="1" s="1"/>
  <c r="R1147" i="1" s="1"/>
  <c r="W1147" i="1" s="1"/>
  <c r="P1147" i="1"/>
  <c r="Y1148" i="1"/>
  <c r="O1148" i="1"/>
  <c r="P1148" i="1"/>
  <c r="Q1148" i="1"/>
  <c r="R1148" i="1" s="1"/>
  <c r="W1148" i="1" s="1"/>
  <c r="S1148" i="1" s="1"/>
  <c r="Y1149" i="1"/>
  <c r="O1149" i="1"/>
  <c r="P1149" i="1"/>
  <c r="Y1150" i="1"/>
  <c r="O1150" i="1"/>
  <c r="P1150" i="1"/>
  <c r="Y1151" i="1"/>
  <c r="O1151" i="1"/>
  <c r="Q1151" i="1" s="1"/>
  <c r="R1151" i="1" s="1"/>
  <c r="W1151" i="1" s="1"/>
  <c r="P1151" i="1"/>
  <c r="Y1152" i="1"/>
  <c r="O1152" i="1"/>
  <c r="P1152" i="1"/>
  <c r="Y1153" i="1"/>
  <c r="O1153" i="1"/>
  <c r="Y1154" i="1"/>
  <c r="O1154" i="1"/>
  <c r="P1154" i="1"/>
  <c r="Q1154" i="1" s="1"/>
  <c r="R1154" i="1"/>
  <c r="W1154" i="1" s="1"/>
  <c r="S1154" i="1" s="1"/>
  <c r="Y1155" i="1"/>
  <c r="O1155" i="1"/>
  <c r="P1155" i="1"/>
  <c r="Q1155" i="1" s="1"/>
  <c r="R1155" i="1" s="1"/>
  <c r="W1155" i="1" s="1"/>
  <c r="Y1156" i="1"/>
  <c r="O1156" i="1"/>
  <c r="P1156" i="1"/>
  <c r="Y1157" i="1"/>
  <c r="O1157" i="1"/>
  <c r="P1157" i="1"/>
  <c r="Y1158" i="1"/>
  <c r="O1158" i="1"/>
  <c r="P1158" i="1"/>
  <c r="Q1158" i="1" s="1"/>
  <c r="R1158" i="1" s="1"/>
  <c r="W1158" i="1" s="1"/>
  <c r="S1158" i="1" s="1"/>
  <c r="Y1159" i="1"/>
  <c r="O1159" i="1"/>
  <c r="P1159" i="1"/>
  <c r="Q1159" i="1"/>
  <c r="R1159" i="1" s="1"/>
  <c r="W1159" i="1" s="1"/>
  <c r="Y1160" i="1"/>
  <c r="O1160" i="1"/>
  <c r="P1160" i="1"/>
  <c r="Q1160" i="1"/>
  <c r="R1160" i="1" s="1"/>
  <c r="W1160" i="1" s="1"/>
  <c r="S1160" i="1" s="1"/>
  <c r="Y1161" i="1"/>
  <c r="O1161" i="1"/>
  <c r="P1161" i="1"/>
  <c r="Q1161" i="1" s="1"/>
  <c r="R1161" i="1" s="1"/>
  <c r="W1161" i="1" s="1"/>
  <c r="Y1162" i="1"/>
  <c r="O1162" i="1"/>
  <c r="P1162" i="1"/>
  <c r="Q1162" i="1" s="1"/>
  <c r="R1162" i="1"/>
  <c r="W1162" i="1" s="1"/>
  <c r="S1162" i="1" s="1"/>
  <c r="Y1163" i="1"/>
  <c r="O1163" i="1"/>
  <c r="P1163" i="1"/>
  <c r="Q1163" i="1" s="1"/>
  <c r="R1163" i="1" s="1"/>
  <c r="W1163" i="1" s="1"/>
  <c r="Y1164" i="1"/>
  <c r="O1164" i="1"/>
  <c r="P1164" i="1"/>
  <c r="Y1165" i="1"/>
  <c r="O1165" i="1"/>
  <c r="P1165" i="1"/>
  <c r="Y1166" i="1"/>
  <c r="O1166" i="1"/>
  <c r="P1166" i="1"/>
  <c r="Q1166" i="1" s="1"/>
  <c r="R1166" i="1" s="1"/>
  <c r="W1166" i="1" s="1"/>
  <c r="S1166" i="1" s="1"/>
  <c r="Y1167" i="1"/>
  <c r="O1167" i="1"/>
  <c r="P1167" i="1"/>
  <c r="Q1167" i="1"/>
  <c r="R1167" i="1" s="1"/>
  <c r="W1167" i="1" s="1"/>
  <c r="Y1168" i="1"/>
  <c r="O1168" i="1"/>
  <c r="P1168" i="1"/>
  <c r="Q1168" i="1"/>
  <c r="R1168" i="1" s="1"/>
  <c r="W1168" i="1" s="1"/>
  <c r="S1168" i="1" s="1"/>
  <c r="Y1169" i="1"/>
  <c r="O1169" i="1"/>
  <c r="P1169" i="1"/>
  <c r="Q1169" i="1" s="1"/>
  <c r="R1169" i="1" s="1"/>
  <c r="W1169" i="1" s="1"/>
  <c r="D1146" i="1"/>
  <c r="K1172" i="1"/>
  <c r="F1147" i="1"/>
  <c r="H1147" i="1" s="1"/>
  <c r="L1172" i="1"/>
  <c r="F1148" i="1" s="1"/>
  <c r="M1172" i="1"/>
  <c r="F1149" i="1" s="1"/>
  <c r="H1149" i="1" s="1"/>
  <c r="H1150" i="1"/>
  <c r="H1151" i="1"/>
  <c r="H1153" i="1"/>
  <c r="D1156" i="1"/>
  <c r="H1156" i="1" s="1"/>
  <c r="F1159" i="1"/>
  <c r="H1184" i="1"/>
  <c r="D1195" i="1" s="1"/>
  <c r="H1195" i="1" s="1"/>
  <c r="Y1179" i="1"/>
  <c r="O1179" i="1"/>
  <c r="P1179" i="1"/>
  <c r="Q1179" i="1" s="1"/>
  <c r="R1179" i="1" s="1"/>
  <c r="W1179" i="1" s="1"/>
  <c r="S1179" i="1" s="1"/>
  <c r="Y1180" i="1"/>
  <c r="O1180" i="1"/>
  <c r="P1180" i="1"/>
  <c r="Y1181" i="1"/>
  <c r="O1181" i="1"/>
  <c r="P1181" i="1"/>
  <c r="Y1182" i="1"/>
  <c r="O1182" i="1"/>
  <c r="P1182" i="1"/>
  <c r="Y1183" i="1"/>
  <c r="O1183" i="1"/>
  <c r="P1183" i="1"/>
  <c r="Q1183" i="1" s="1"/>
  <c r="R1183" i="1" s="1"/>
  <c r="W1183" i="1" s="1"/>
  <c r="S1183" i="1" s="1"/>
  <c r="Y1184" i="1"/>
  <c r="O1184" i="1"/>
  <c r="Q1184" i="1" s="1"/>
  <c r="R1184" i="1" s="1"/>
  <c r="W1184" i="1" s="1"/>
  <c r="Y1185" i="1"/>
  <c r="O1185" i="1"/>
  <c r="P1185" i="1"/>
  <c r="Q1185" i="1" s="1"/>
  <c r="R1185" i="1" s="1"/>
  <c r="W1185" i="1" s="1"/>
  <c r="S1185" i="1" s="1"/>
  <c r="Y1186" i="1"/>
  <c r="O1186" i="1"/>
  <c r="Q1186" i="1" s="1"/>
  <c r="R1186" i="1" s="1"/>
  <c r="W1186" i="1" s="1"/>
  <c r="P1186" i="1"/>
  <c r="Y1187" i="1"/>
  <c r="O1187" i="1"/>
  <c r="P1187" i="1"/>
  <c r="Q1187" i="1"/>
  <c r="R1187" i="1" s="1"/>
  <c r="W1187" i="1" s="1"/>
  <c r="S1187" i="1" s="1"/>
  <c r="Y1188" i="1"/>
  <c r="O1188" i="1"/>
  <c r="P1188" i="1"/>
  <c r="Q1188" i="1" s="1"/>
  <c r="R1188" i="1"/>
  <c r="W1188" i="1" s="1"/>
  <c r="Y1189" i="1"/>
  <c r="O1189" i="1"/>
  <c r="P1189" i="1"/>
  <c r="Q1189" i="1" s="1"/>
  <c r="R1189" i="1" s="1"/>
  <c r="W1189" i="1" s="1"/>
  <c r="S1189" i="1" s="1"/>
  <c r="Y1190" i="1"/>
  <c r="O1190" i="1"/>
  <c r="P1190" i="1"/>
  <c r="Q1190" i="1" s="1"/>
  <c r="R1190" i="1" s="1"/>
  <c r="W1190" i="1" s="1"/>
  <c r="Y1191" i="1"/>
  <c r="O1191" i="1"/>
  <c r="P1191" i="1"/>
  <c r="Q1191" i="1"/>
  <c r="R1191" i="1" s="1"/>
  <c r="W1191" i="1" s="1"/>
  <c r="S1191" i="1" s="1"/>
  <c r="Y1192" i="1"/>
  <c r="O1192" i="1"/>
  <c r="P1192" i="1"/>
  <c r="Q1192" i="1" s="1"/>
  <c r="R1192" i="1" s="1"/>
  <c r="W1192" i="1" s="1"/>
  <c r="Y1193" i="1"/>
  <c r="O1193" i="1"/>
  <c r="P1193" i="1"/>
  <c r="Q1193" i="1" s="1"/>
  <c r="R1193" i="1" s="1"/>
  <c r="W1193" i="1" s="1"/>
  <c r="S1193" i="1" s="1"/>
  <c r="Y1194" i="1"/>
  <c r="O1194" i="1"/>
  <c r="Q1194" i="1" s="1"/>
  <c r="R1194" i="1" s="1"/>
  <c r="W1194" i="1" s="1"/>
  <c r="P1194" i="1"/>
  <c r="Y1195" i="1"/>
  <c r="O1195" i="1"/>
  <c r="P1195" i="1"/>
  <c r="Y1196" i="1"/>
  <c r="O1196" i="1"/>
  <c r="P1196" i="1"/>
  <c r="Q1196" i="1" s="1"/>
  <c r="R1196" i="1"/>
  <c r="W1196" i="1" s="1"/>
  <c r="Y1197" i="1"/>
  <c r="O1197" i="1"/>
  <c r="P1197" i="1"/>
  <c r="Y1198" i="1"/>
  <c r="O1198" i="1"/>
  <c r="P1198" i="1"/>
  <c r="Q1198" i="1" s="1"/>
  <c r="R1198" i="1" s="1"/>
  <c r="W1198" i="1" s="1"/>
  <c r="Y1199" i="1"/>
  <c r="O1199" i="1"/>
  <c r="P1199" i="1"/>
  <c r="Q1199" i="1"/>
  <c r="R1199" i="1" s="1"/>
  <c r="W1199" i="1" s="1"/>
  <c r="S1199" i="1" s="1"/>
  <c r="Y1200" i="1"/>
  <c r="O1200" i="1"/>
  <c r="P1200" i="1"/>
  <c r="Y1201" i="1"/>
  <c r="O1201" i="1"/>
  <c r="P1201" i="1"/>
  <c r="Y1202" i="1"/>
  <c r="P1202" i="1"/>
  <c r="Y1203" i="1"/>
  <c r="O1203" i="1"/>
  <c r="P1203" i="1"/>
  <c r="Q1203" i="1"/>
  <c r="R1203" i="1" s="1"/>
  <c r="W1203" i="1" s="1"/>
  <c r="S1203" i="1" s="1"/>
  <c r="Y1204" i="1"/>
  <c r="O1204" i="1"/>
  <c r="P1204" i="1"/>
  <c r="Y1205" i="1"/>
  <c r="O1205" i="1"/>
  <c r="P1205" i="1"/>
  <c r="Q1205" i="1" s="1"/>
  <c r="R1205" i="1" s="1"/>
  <c r="W1205" i="1" s="1"/>
  <c r="Y1206" i="1"/>
  <c r="O1206" i="1"/>
  <c r="Q1206" i="1" s="1"/>
  <c r="R1206" i="1" s="1"/>
  <c r="W1206" i="1" s="1"/>
  <c r="P1206" i="1"/>
  <c r="Y1207" i="1"/>
  <c r="O1207" i="1"/>
  <c r="Q1207" i="1" s="1"/>
  <c r="R1207" i="1" s="1"/>
  <c r="W1207" i="1" s="1"/>
  <c r="S1207" i="1" s="1"/>
  <c r="P1207" i="1"/>
  <c r="Y1208" i="1"/>
  <c r="P1208" i="1"/>
  <c r="D1185" i="1"/>
  <c r="K1211" i="1"/>
  <c r="F1186" i="1"/>
  <c r="H1186" i="1" s="1"/>
  <c r="L1211" i="1"/>
  <c r="F1187" i="1" s="1"/>
  <c r="M1211" i="1"/>
  <c r="F1188" i="1" s="1"/>
  <c r="H1188" i="1"/>
  <c r="H1189" i="1"/>
  <c r="H1190" i="1"/>
  <c r="H1192" i="1"/>
  <c r="F1199" i="1"/>
  <c r="F1198" i="1"/>
  <c r="H1223" i="1"/>
  <c r="Y1218" i="1"/>
  <c r="O1218" i="1"/>
  <c r="Q1218" i="1" s="1"/>
  <c r="R1218" i="1" s="1"/>
  <c r="W1218" i="1" s="1"/>
  <c r="P1218" i="1"/>
  <c r="Y1219" i="1"/>
  <c r="O1219" i="1"/>
  <c r="P1219" i="1"/>
  <c r="Q1219" i="1" s="1"/>
  <c r="R1219" i="1" s="1"/>
  <c r="W1219" i="1" s="1"/>
  <c r="Y1220" i="1"/>
  <c r="O1220" i="1"/>
  <c r="Q1220" i="1" s="1"/>
  <c r="R1220" i="1" s="1"/>
  <c r="P1220" i="1"/>
  <c r="W1220" i="1"/>
  <c r="Y1221" i="1"/>
  <c r="O1221" i="1"/>
  <c r="P1221" i="1"/>
  <c r="Q1221" i="1" s="1"/>
  <c r="R1221" i="1" s="1"/>
  <c r="W1221" i="1" s="1"/>
  <c r="Y1222" i="1"/>
  <c r="O1222" i="1"/>
  <c r="P1222" i="1"/>
  <c r="Q1222" i="1" s="1"/>
  <c r="R1222" i="1"/>
  <c r="W1222" i="1" s="1"/>
  <c r="Y1223" i="1"/>
  <c r="O1223" i="1"/>
  <c r="P1223" i="1"/>
  <c r="Q1223" i="1" s="1"/>
  <c r="R1223" i="1" s="1"/>
  <c r="W1223" i="1" s="1"/>
  <c r="Y1224" i="1"/>
  <c r="O1224" i="1"/>
  <c r="P1224" i="1"/>
  <c r="Q1224" i="1" s="1"/>
  <c r="R1224" i="1" s="1"/>
  <c r="W1224" i="1" s="1"/>
  <c r="S1224" i="1" s="1"/>
  <c r="Y1225" i="1"/>
  <c r="O1225" i="1"/>
  <c r="P1225" i="1"/>
  <c r="Q1225" i="1" s="1"/>
  <c r="R1225" i="1" s="1"/>
  <c r="W1225" i="1" s="1"/>
  <c r="Y1226" i="1"/>
  <c r="O1226" i="1"/>
  <c r="P1226" i="1"/>
  <c r="Q1226" i="1"/>
  <c r="R1226" i="1" s="1"/>
  <c r="W1226" i="1" s="1"/>
  <c r="Y1227" i="1"/>
  <c r="O1227" i="1"/>
  <c r="Q1227" i="1" s="1"/>
  <c r="R1227" i="1" s="1"/>
  <c r="W1227" i="1" s="1"/>
  <c r="P1227" i="1"/>
  <c r="Y1228" i="1"/>
  <c r="O1228" i="1"/>
  <c r="P1228" i="1"/>
  <c r="Q1228" i="1"/>
  <c r="R1228" i="1" s="1"/>
  <c r="W1228" i="1" s="1"/>
  <c r="S1228" i="1" s="1"/>
  <c r="Y1229" i="1"/>
  <c r="O1229" i="1"/>
  <c r="P1229" i="1"/>
  <c r="Y1230" i="1"/>
  <c r="O1230" i="1"/>
  <c r="P1230" i="1"/>
  <c r="Q1230" i="1" s="1"/>
  <c r="R1230" i="1" s="1"/>
  <c r="W1230" i="1" s="1"/>
  <c r="Y1231" i="1"/>
  <c r="O1231" i="1"/>
  <c r="P1231" i="1"/>
  <c r="Y1232" i="1"/>
  <c r="S1232" i="1" s="1"/>
  <c r="O1232" i="1"/>
  <c r="Q1232" i="1" s="1"/>
  <c r="R1232" i="1" s="1"/>
  <c r="W1232" i="1" s="1"/>
  <c r="Y1233" i="1"/>
  <c r="O1233" i="1"/>
  <c r="P1233" i="1"/>
  <c r="Q1233" i="1" s="1"/>
  <c r="R1233" i="1" s="1"/>
  <c r="W1233" i="1" s="1"/>
  <c r="Y1234" i="1"/>
  <c r="O1234" i="1"/>
  <c r="P1234" i="1"/>
  <c r="Y1235" i="1"/>
  <c r="O1235" i="1"/>
  <c r="P1235" i="1"/>
  <c r="Q1235" i="1" s="1"/>
  <c r="R1235" i="1" s="1"/>
  <c r="W1235" i="1" s="1"/>
  <c r="Y1236" i="1"/>
  <c r="O1236" i="1"/>
  <c r="P1236" i="1"/>
  <c r="Y1237" i="1"/>
  <c r="P1237" i="1"/>
  <c r="Y1238" i="1"/>
  <c r="O1238" i="1"/>
  <c r="Q1238" i="1" s="1"/>
  <c r="R1238" i="1" s="1"/>
  <c r="W1238" i="1" s="1"/>
  <c r="P1238" i="1"/>
  <c r="Y1239" i="1"/>
  <c r="O1239" i="1"/>
  <c r="Q1239" i="1" s="1"/>
  <c r="R1239" i="1" s="1"/>
  <c r="P1239" i="1"/>
  <c r="W1239" i="1"/>
  <c r="Y1240" i="1"/>
  <c r="O1240" i="1"/>
  <c r="Q1240" i="1" s="1"/>
  <c r="R1240" i="1" s="1"/>
  <c r="W1240" i="1" s="1"/>
  <c r="S1240" i="1" s="1"/>
  <c r="P1240" i="1"/>
  <c r="Y1241" i="1"/>
  <c r="O1241" i="1"/>
  <c r="P1241" i="1"/>
  <c r="Y1242" i="1"/>
  <c r="P1242" i="1"/>
  <c r="Y1243" i="1"/>
  <c r="O1243" i="1"/>
  <c r="P1243" i="1"/>
  <c r="Q1243" i="1" s="1"/>
  <c r="R1243" i="1" s="1"/>
  <c r="W1243" i="1" s="1"/>
  <c r="Y1244" i="1"/>
  <c r="O1244" i="1"/>
  <c r="P1244" i="1"/>
  <c r="Y1245" i="1"/>
  <c r="O1245" i="1"/>
  <c r="Q1245" i="1" s="1"/>
  <c r="R1245" i="1" s="1"/>
  <c r="W1245" i="1" s="1"/>
  <c r="P1245" i="1"/>
  <c r="Y1246" i="1"/>
  <c r="O1246" i="1"/>
  <c r="Q1246" i="1" s="1"/>
  <c r="R1246" i="1" s="1"/>
  <c r="P1246" i="1"/>
  <c r="W1246" i="1"/>
  <c r="Y1247" i="1"/>
  <c r="O1247" i="1"/>
  <c r="Q1247" i="1" s="1"/>
  <c r="R1247" i="1" s="1"/>
  <c r="W1247" i="1" s="1"/>
  <c r="P1247" i="1"/>
  <c r="D1224" i="1"/>
  <c r="K1250" i="1"/>
  <c r="F1225" i="1" s="1"/>
  <c r="H1225" i="1" s="1"/>
  <c r="L1250" i="1"/>
  <c r="F1226" i="1" s="1"/>
  <c r="M1250" i="1"/>
  <c r="F1227" i="1" s="1"/>
  <c r="H1227" i="1" s="1"/>
  <c r="H1228" i="1"/>
  <c r="H1229" i="1"/>
  <c r="H1231" i="1"/>
  <c r="F1237" i="1"/>
  <c r="H1262" i="1"/>
  <c r="F1277" i="1" s="1"/>
  <c r="Y1257" i="1"/>
  <c r="O1257" i="1"/>
  <c r="P1257" i="1"/>
  <c r="Y1258" i="1"/>
  <c r="O1258" i="1"/>
  <c r="P1258" i="1"/>
  <c r="Y1259" i="1"/>
  <c r="O1259" i="1"/>
  <c r="P1259" i="1"/>
  <c r="Y1260" i="1"/>
  <c r="O1260" i="1"/>
  <c r="P1260" i="1"/>
  <c r="Y1261" i="1"/>
  <c r="O1261" i="1"/>
  <c r="P1261" i="1"/>
  <c r="Y1262" i="1"/>
  <c r="O1262" i="1"/>
  <c r="P1262" i="1"/>
  <c r="Y1263" i="1"/>
  <c r="O1263" i="1"/>
  <c r="P1263" i="1"/>
  <c r="Y1264" i="1"/>
  <c r="O1264" i="1"/>
  <c r="P1264" i="1"/>
  <c r="Y1265" i="1"/>
  <c r="O1265" i="1"/>
  <c r="P1265" i="1"/>
  <c r="Y1266" i="1"/>
  <c r="O1266" i="1"/>
  <c r="P1266" i="1"/>
  <c r="Y1267" i="1"/>
  <c r="O1267" i="1"/>
  <c r="P1267" i="1"/>
  <c r="Y1268" i="1"/>
  <c r="O1268" i="1"/>
  <c r="P1268" i="1"/>
  <c r="Y1269" i="1"/>
  <c r="O1269" i="1"/>
  <c r="P1269" i="1"/>
  <c r="Y1270" i="1"/>
  <c r="P1270" i="1"/>
  <c r="Y1271" i="1"/>
  <c r="P1271" i="1"/>
  <c r="Y1272" i="1"/>
  <c r="O1272" i="1"/>
  <c r="P1272" i="1"/>
  <c r="Y1273" i="1"/>
  <c r="O1273" i="1"/>
  <c r="P1273" i="1"/>
  <c r="Y1274" i="1"/>
  <c r="O1274" i="1"/>
  <c r="Q1274" i="1" s="1"/>
  <c r="R1274" i="1" s="1"/>
  <c r="W1274" i="1" s="1"/>
  <c r="Y1275" i="1"/>
  <c r="O1275" i="1"/>
  <c r="Y1276" i="1"/>
  <c r="O1276" i="1"/>
  <c r="P1276" i="1"/>
  <c r="Y1277" i="1"/>
  <c r="O1277" i="1"/>
  <c r="P1277" i="1"/>
  <c r="Y1278" i="1"/>
  <c r="O1278" i="1"/>
  <c r="P1278" i="1"/>
  <c r="Y1279" i="1"/>
  <c r="O1279" i="1"/>
  <c r="P1279" i="1"/>
  <c r="Y1280" i="1"/>
  <c r="O1280" i="1"/>
  <c r="P1280" i="1"/>
  <c r="Y1281" i="1"/>
  <c r="P1281" i="1"/>
  <c r="Y1282" i="1"/>
  <c r="O1282" i="1"/>
  <c r="P1282" i="1"/>
  <c r="Y1283" i="1"/>
  <c r="O1283" i="1"/>
  <c r="P1283" i="1"/>
  <c r="Y1284" i="1"/>
  <c r="O1284" i="1"/>
  <c r="P1284" i="1"/>
  <c r="Y1285" i="1"/>
  <c r="O1285" i="1"/>
  <c r="P1285" i="1"/>
  <c r="Y1286" i="1"/>
  <c r="O1286" i="1"/>
  <c r="P1286" i="1"/>
  <c r="D1263" i="1"/>
  <c r="K1289" i="1"/>
  <c r="F1264" i="1" s="1"/>
  <c r="H1264" i="1" s="1"/>
  <c r="L1289" i="1"/>
  <c r="F1265" i="1" s="1"/>
  <c r="M1289" i="1"/>
  <c r="F1266" i="1" s="1"/>
  <c r="H1266" i="1"/>
  <c r="H1267" i="1"/>
  <c r="H1268" i="1"/>
  <c r="H1270" i="1"/>
  <c r="D1273" i="1"/>
  <c r="H1273" i="1" s="1"/>
  <c r="F1276" i="1"/>
  <c r="H1301" i="1"/>
  <c r="Y1296" i="1"/>
  <c r="O1296" i="1"/>
  <c r="Q1296" i="1" s="1"/>
  <c r="R1296" i="1" s="1"/>
  <c r="W1296" i="1" s="1"/>
  <c r="P1296" i="1"/>
  <c r="Y1297" i="1"/>
  <c r="O1297" i="1"/>
  <c r="Q1297" i="1" s="1"/>
  <c r="R1297" i="1" s="1"/>
  <c r="W1297" i="1" s="1"/>
  <c r="P1297" i="1"/>
  <c r="Y1298" i="1"/>
  <c r="O1298" i="1"/>
  <c r="P1298" i="1"/>
  <c r="Q1298" i="1"/>
  <c r="R1298" i="1" s="1"/>
  <c r="W1298" i="1" s="1"/>
  <c r="Y1299" i="1"/>
  <c r="O1299" i="1"/>
  <c r="P1299" i="1"/>
  <c r="Q1299" i="1" s="1"/>
  <c r="R1299" i="1" s="1"/>
  <c r="W1299" i="1" s="1"/>
  <c r="Y1300" i="1"/>
  <c r="O1300" i="1"/>
  <c r="P1300" i="1"/>
  <c r="Q1300" i="1" s="1"/>
  <c r="R1300" i="1" s="1"/>
  <c r="W1300" i="1" s="1"/>
  <c r="Y1301" i="1"/>
  <c r="P1301" i="1"/>
  <c r="Y1302" i="1"/>
  <c r="O1302" i="1"/>
  <c r="P1302" i="1"/>
  <c r="Q1302" i="1"/>
  <c r="R1302" i="1" s="1"/>
  <c r="W1302" i="1" s="1"/>
  <c r="Y1303" i="1"/>
  <c r="O1303" i="1"/>
  <c r="Q1303" i="1" s="1"/>
  <c r="R1303" i="1" s="1"/>
  <c r="W1303" i="1" s="1"/>
  <c r="P1303" i="1"/>
  <c r="Y1304" i="1"/>
  <c r="O1304" i="1"/>
  <c r="P1304" i="1"/>
  <c r="Q1304" i="1" s="1"/>
  <c r="R1304" i="1" s="1"/>
  <c r="W1304" i="1" s="1"/>
  <c r="Y1305" i="1"/>
  <c r="O1305" i="1"/>
  <c r="P1305" i="1"/>
  <c r="Q1305" i="1" s="1"/>
  <c r="R1305" i="1" s="1"/>
  <c r="W1305" i="1" s="1"/>
  <c r="Y1306" i="1"/>
  <c r="O1306" i="1"/>
  <c r="Q1306" i="1" s="1"/>
  <c r="R1306" i="1" s="1"/>
  <c r="W1306" i="1" s="1"/>
  <c r="P1306" i="1"/>
  <c r="Y1307" i="1"/>
  <c r="O1307" i="1"/>
  <c r="P1307" i="1"/>
  <c r="Q1307" i="1"/>
  <c r="R1307" i="1" s="1"/>
  <c r="W1307" i="1" s="1"/>
  <c r="Y1308" i="1"/>
  <c r="O1308" i="1"/>
  <c r="Q1308" i="1" s="1"/>
  <c r="R1308" i="1" s="1"/>
  <c r="W1308" i="1" s="1"/>
  <c r="P1308" i="1"/>
  <c r="Y1309" i="1"/>
  <c r="O1309" i="1"/>
  <c r="Q1309" i="1" s="1"/>
  <c r="R1309" i="1" s="1"/>
  <c r="P1309" i="1"/>
  <c r="W1309" i="1"/>
  <c r="Y1310" i="1"/>
  <c r="O1310" i="1"/>
  <c r="Q1310" i="1" s="1"/>
  <c r="R1310" i="1" s="1"/>
  <c r="W1310" i="1" s="1"/>
  <c r="P1310" i="1"/>
  <c r="Y1311" i="1"/>
  <c r="O1311" i="1"/>
  <c r="P1311" i="1"/>
  <c r="Q1311" i="1"/>
  <c r="R1311" i="1" s="1"/>
  <c r="W1311" i="1" s="1"/>
  <c r="Y1312" i="1"/>
  <c r="O1312" i="1"/>
  <c r="P1312" i="1"/>
  <c r="Q1312" i="1" s="1"/>
  <c r="R1312" i="1" s="1"/>
  <c r="W1312" i="1" s="1"/>
  <c r="Y1313" i="1"/>
  <c r="O1313" i="1"/>
  <c r="P1313" i="1"/>
  <c r="Q1313" i="1" s="1"/>
  <c r="R1313" i="1" s="1"/>
  <c r="W1313" i="1" s="1"/>
  <c r="Y1314" i="1"/>
  <c r="O1314" i="1"/>
  <c r="P1314" i="1"/>
  <c r="Q1314" i="1"/>
  <c r="R1314" i="1" s="1"/>
  <c r="W1314" i="1" s="1"/>
  <c r="Y1315" i="1"/>
  <c r="O1315" i="1"/>
  <c r="Q1315" i="1" s="1"/>
  <c r="R1315" i="1" s="1"/>
  <c r="W1315" i="1" s="1"/>
  <c r="P1315" i="1"/>
  <c r="Y1316" i="1"/>
  <c r="O1316" i="1"/>
  <c r="Q1316" i="1" s="1"/>
  <c r="R1316" i="1" s="1"/>
  <c r="W1316" i="1" s="1"/>
  <c r="P1316" i="1"/>
  <c r="Y1317" i="1"/>
  <c r="O1317" i="1"/>
  <c r="Q1317" i="1" s="1"/>
  <c r="R1317" i="1" s="1"/>
  <c r="W1317" i="1" s="1"/>
  <c r="P1317" i="1"/>
  <c r="Y1318" i="1"/>
  <c r="O1318" i="1"/>
  <c r="P1318" i="1"/>
  <c r="Q1318" i="1"/>
  <c r="R1318" i="1" s="1"/>
  <c r="W1318" i="1" s="1"/>
  <c r="Y1319" i="1"/>
  <c r="O1319" i="1"/>
  <c r="Q1319" i="1" s="1"/>
  <c r="R1319" i="1" s="1"/>
  <c r="W1319" i="1" s="1"/>
  <c r="P1319" i="1"/>
  <c r="Y1320" i="1"/>
  <c r="O1320" i="1"/>
  <c r="P1320" i="1"/>
  <c r="Q1320" i="1" s="1"/>
  <c r="R1320" i="1" s="1"/>
  <c r="W1320" i="1" s="1"/>
  <c r="Y1321" i="1"/>
  <c r="O1321" i="1"/>
  <c r="P1321" i="1"/>
  <c r="Q1321" i="1" s="1"/>
  <c r="R1321" i="1" s="1"/>
  <c r="W1321" i="1" s="1"/>
  <c r="Y1322" i="1"/>
  <c r="O1322" i="1"/>
  <c r="Q1322" i="1" s="1"/>
  <c r="R1322" i="1" s="1"/>
  <c r="W1322" i="1" s="1"/>
  <c r="P1322" i="1"/>
  <c r="Y1323" i="1"/>
  <c r="O1323" i="1"/>
  <c r="P1323" i="1"/>
  <c r="Q1323" i="1"/>
  <c r="R1323" i="1" s="1"/>
  <c r="W1323" i="1" s="1"/>
  <c r="Y1324" i="1"/>
  <c r="O1324" i="1"/>
  <c r="Q1324" i="1" s="1"/>
  <c r="R1324" i="1" s="1"/>
  <c r="W1324" i="1" s="1"/>
  <c r="P1324" i="1"/>
  <c r="Y1325" i="1"/>
  <c r="O1325" i="1"/>
  <c r="Q1325" i="1" s="1"/>
  <c r="R1325" i="1" s="1"/>
  <c r="W1325" i="1" s="1"/>
  <c r="P1325" i="1"/>
  <c r="D1302" i="1"/>
  <c r="K1328" i="1"/>
  <c r="F1303" i="1" s="1"/>
  <c r="H1303" i="1" s="1"/>
  <c r="L1328" i="1"/>
  <c r="F1304" i="1"/>
  <c r="M1328" i="1"/>
  <c r="F1305" i="1"/>
  <c r="H1305" i="1" s="1"/>
  <c r="H1306" i="1"/>
  <c r="H1307" i="1"/>
  <c r="H1309" i="1"/>
  <c r="F1315" i="1"/>
  <c r="H1340" i="1"/>
  <c r="Y1335" i="1"/>
  <c r="O1335" i="1"/>
  <c r="P1335" i="1"/>
  <c r="Q1335" i="1" s="1"/>
  <c r="R1335" i="1" s="1"/>
  <c r="W1335" i="1" s="1"/>
  <c r="Y1336" i="1"/>
  <c r="O1336" i="1"/>
  <c r="P1336" i="1"/>
  <c r="Y1337" i="1"/>
  <c r="O1337" i="1"/>
  <c r="P1337" i="1"/>
  <c r="Q1337" i="1" s="1"/>
  <c r="R1337" i="1" s="1"/>
  <c r="W1337" i="1" s="1"/>
  <c r="Y1338" i="1"/>
  <c r="O1338" i="1"/>
  <c r="P1338" i="1"/>
  <c r="Y1339" i="1"/>
  <c r="O1339" i="1"/>
  <c r="P1339" i="1"/>
  <c r="Q1339" i="1" s="1"/>
  <c r="R1339" i="1" s="1"/>
  <c r="W1339" i="1" s="1"/>
  <c r="Y1340" i="1"/>
  <c r="O1340" i="1"/>
  <c r="P1340" i="1"/>
  <c r="Y1341" i="1"/>
  <c r="O1341" i="1"/>
  <c r="P1341" i="1"/>
  <c r="Q1341" i="1" s="1"/>
  <c r="R1341" i="1" s="1"/>
  <c r="W1341" i="1" s="1"/>
  <c r="Y1342" i="1"/>
  <c r="O1342" i="1"/>
  <c r="P1342" i="1"/>
  <c r="Y1343" i="1"/>
  <c r="O1343" i="1"/>
  <c r="P1343" i="1"/>
  <c r="Q1343" i="1" s="1"/>
  <c r="R1343" i="1" s="1"/>
  <c r="W1343" i="1" s="1"/>
  <c r="Y1344" i="1"/>
  <c r="O1344" i="1"/>
  <c r="P1344" i="1"/>
  <c r="Y1345" i="1"/>
  <c r="O1345" i="1"/>
  <c r="P1345" i="1"/>
  <c r="Q1345" i="1" s="1"/>
  <c r="R1345" i="1" s="1"/>
  <c r="W1345" i="1" s="1"/>
  <c r="Y1346" i="1"/>
  <c r="O1346" i="1"/>
  <c r="P1346" i="1"/>
  <c r="Y1347" i="1"/>
  <c r="O1347" i="1"/>
  <c r="P1347" i="1"/>
  <c r="Q1347" i="1" s="1"/>
  <c r="R1347" i="1" s="1"/>
  <c r="W1347" i="1" s="1"/>
  <c r="Y1348" i="1"/>
  <c r="O1348" i="1"/>
  <c r="P1348" i="1"/>
  <c r="Y1349" i="1"/>
  <c r="O1349" i="1"/>
  <c r="P1349" i="1"/>
  <c r="Q1349" i="1" s="1"/>
  <c r="R1349" i="1" s="1"/>
  <c r="W1349" i="1" s="1"/>
  <c r="Y1350" i="1"/>
  <c r="O1350" i="1"/>
  <c r="P1350" i="1"/>
  <c r="Y1351" i="1"/>
  <c r="O1351" i="1"/>
  <c r="P1351" i="1"/>
  <c r="Q1351" i="1" s="1"/>
  <c r="R1351" i="1" s="1"/>
  <c r="W1351" i="1" s="1"/>
  <c r="Y1352" i="1"/>
  <c r="O1352" i="1"/>
  <c r="P1352" i="1"/>
  <c r="Y1353" i="1"/>
  <c r="O1353" i="1"/>
  <c r="P1353" i="1"/>
  <c r="Q1353" i="1" s="1"/>
  <c r="R1353" i="1" s="1"/>
  <c r="W1353" i="1" s="1"/>
  <c r="Y1354" i="1"/>
  <c r="O1354" i="1"/>
  <c r="P1354" i="1"/>
  <c r="Y1355" i="1"/>
  <c r="O1355" i="1"/>
  <c r="P1355" i="1"/>
  <c r="Q1355" i="1" s="1"/>
  <c r="R1355" i="1" s="1"/>
  <c r="W1355" i="1" s="1"/>
  <c r="Y1356" i="1"/>
  <c r="O1356" i="1"/>
  <c r="P1356" i="1"/>
  <c r="Y1357" i="1"/>
  <c r="O1357" i="1"/>
  <c r="P1357" i="1"/>
  <c r="Q1357" i="1" s="1"/>
  <c r="R1357" i="1" s="1"/>
  <c r="W1357" i="1" s="1"/>
  <c r="Y1358" i="1"/>
  <c r="O1358" i="1"/>
  <c r="P1358" i="1"/>
  <c r="Y1359" i="1"/>
  <c r="O1359" i="1"/>
  <c r="P1359" i="1"/>
  <c r="Q1359" i="1" s="1"/>
  <c r="R1359" i="1" s="1"/>
  <c r="W1359" i="1" s="1"/>
  <c r="Y1360" i="1"/>
  <c r="O1360" i="1"/>
  <c r="P1360" i="1"/>
  <c r="Y1361" i="1"/>
  <c r="O1361" i="1"/>
  <c r="P1361" i="1"/>
  <c r="Q1361" i="1" s="1"/>
  <c r="R1361" i="1" s="1"/>
  <c r="W1361" i="1" s="1"/>
  <c r="Y1362" i="1"/>
  <c r="O1362" i="1"/>
  <c r="P1362" i="1"/>
  <c r="Y1363" i="1"/>
  <c r="O1363" i="1"/>
  <c r="Y1364" i="1"/>
  <c r="O1364" i="1"/>
  <c r="P1364" i="1"/>
  <c r="Q1364" i="1" s="1"/>
  <c r="R1364" i="1" s="1"/>
  <c r="W1364" i="1" s="1"/>
  <c r="D1341" i="1"/>
  <c r="K1367" i="1"/>
  <c r="F1342" i="1" s="1"/>
  <c r="H1342" i="1" s="1"/>
  <c r="L1367" i="1"/>
  <c r="M1367" i="1"/>
  <c r="F1344" i="1" s="1"/>
  <c r="H1344" i="1" s="1"/>
  <c r="H1345" i="1"/>
  <c r="H1346" i="1"/>
  <c r="H1348" i="1"/>
  <c r="D1351" i="1"/>
  <c r="H1351" i="1" s="1"/>
  <c r="F1355" i="1"/>
  <c r="F1354" i="1"/>
  <c r="H1379" i="1"/>
  <c r="Y1374" i="1"/>
  <c r="O1374" i="1"/>
  <c r="Q1374" i="1" s="1"/>
  <c r="R1374" i="1" s="1"/>
  <c r="W1374" i="1" s="1"/>
  <c r="P1374" i="1"/>
  <c r="Y1375" i="1"/>
  <c r="O1375" i="1"/>
  <c r="P1375" i="1"/>
  <c r="Q1375" i="1"/>
  <c r="R1375" i="1" s="1"/>
  <c r="W1375" i="1" s="1"/>
  <c r="Y1376" i="1"/>
  <c r="O1376" i="1"/>
  <c r="P1376" i="1"/>
  <c r="Q1376" i="1" s="1"/>
  <c r="R1376" i="1" s="1"/>
  <c r="W1376" i="1" s="1"/>
  <c r="V1376" i="1" s="1"/>
  <c r="Y1377" i="1"/>
  <c r="O1377" i="1"/>
  <c r="P1377" i="1"/>
  <c r="Q1377" i="1" s="1"/>
  <c r="R1377" i="1" s="1"/>
  <c r="W1377" i="1" s="1"/>
  <c r="Y1378" i="1"/>
  <c r="P1378" i="1"/>
  <c r="Y1379" i="1"/>
  <c r="O1379" i="1"/>
  <c r="P1379" i="1"/>
  <c r="Q1379" i="1"/>
  <c r="R1379" i="1" s="1"/>
  <c r="W1379" i="1" s="1"/>
  <c r="Y1380" i="1"/>
  <c r="O1380" i="1"/>
  <c r="Q1380" i="1" s="1"/>
  <c r="R1380" i="1" s="1"/>
  <c r="W1380" i="1" s="1"/>
  <c r="P1380" i="1"/>
  <c r="Y1381" i="1"/>
  <c r="O1381" i="1"/>
  <c r="P1381" i="1"/>
  <c r="Q1381" i="1" s="1"/>
  <c r="R1381" i="1" s="1"/>
  <c r="W1381" i="1" s="1"/>
  <c r="Y1382" i="1"/>
  <c r="O1382" i="1"/>
  <c r="P1382" i="1"/>
  <c r="Q1382" i="1" s="1"/>
  <c r="R1382" i="1" s="1"/>
  <c r="W1382" i="1" s="1"/>
  <c r="Y1383" i="1"/>
  <c r="O1383" i="1"/>
  <c r="P1383" i="1"/>
  <c r="Q1383" i="1"/>
  <c r="R1383" i="1" s="1"/>
  <c r="W1383" i="1" s="1"/>
  <c r="Y1384" i="1"/>
  <c r="O1384" i="1"/>
  <c r="P1384" i="1"/>
  <c r="Q1384" i="1"/>
  <c r="R1384" i="1" s="1"/>
  <c r="W1384" i="1" s="1"/>
  <c r="Y1385" i="1"/>
  <c r="O1385" i="1"/>
  <c r="Q1385" i="1" s="1"/>
  <c r="R1385" i="1" s="1"/>
  <c r="W1385" i="1" s="1"/>
  <c r="P1385" i="1"/>
  <c r="Y1386" i="1"/>
  <c r="P1386" i="1"/>
  <c r="Q1386" i="1" s="1"/>
  <c r="R1386" i="1" s="1"/>
  <c r="W1386" i="1" s="1"/>
  <c r="Y1387" i="1"/>
  <c r="O1387" i="1"/>
  <c r="P1387" i="1"/>
  <c r="Q1387" i="1" s="1"/>
  <c r="R1387" i="1" s="1"/>
  <c r="W1387" i="1" s="1"/>
  <c r="S1387" i="1" s="1"/>
  <c r="Y1388" i="1"/>
  <c r="O1388" i="1"/>
  <c r="P1388" i="1"/>
  <c r="Y1389" i="1"/>
  <c r="O1389" i="1"/>
  <c r="P1389" i="1"/>
  <c r="Y1390" i="1"/>
  <c r="O1390" i="1"/>
  <c r="P1390" i="1"/>
  <c r="Y1391" i="1"/>
  <c r="O1391" i="1"/>
  <c r="P1391" i="1"/>
  <c r="Y1392" i="1"/>
  <c r="O1392" i="1"/>
  <c r="P1392" i="1"/>
  <c r="Q1392" i="1"/>
  <c r="R1392" i="1" s="1"/>
  <c r="W1392" i="1" s="1"/>
  <c r="Y1393" i="1"/>
  <c r="O1393" i="1"/>
  <c r="P1393" i="1"/>
  <c r="Y1394" i="1"/>
  <c r="O1394" i="1"/>
  <c r="Q1394" i="1" s="1"/>
  <c r="R1394" i="1" s="1"/>
  <c r="W1394" i="1" s="1"/>
  <c r="P1394" i="1"/>
  <c r="Y1395" i="1"/>
  <c r="O1395" i="1"/>
  <c r="Q1395" i="1" s="1"/>
  <c r="R1395" i="1" s="1"/>
  <c r="W1395" i="1" s="1"/>
  <c r="S1395" i="1" s="1"/>
  <c r="P1395" i="1"/>
  <c r="Y1396" i="1"/>
  <c r="O1396" i="1"/>
  <c r="P1396" i="1"/>
  <c r="Y1397" i="1"/>
  <c r="O1397" i="1"/>
  <c r="P1397" i="1"/>
  <c r="Q1397" i="1" s="1"/>
  <c r="R1397" i="1" s="1"/>
  <c r="W1397" i="1" s="1"/>
  <c r="Y1398" i="1"/>
  <c r="O1398" i="1"/>
  <c r="P1398" i="1"/>
  <c r="Y1399" i="1"/>
  <c r="O1399" i="1"/>
  <c r="P1399" i="1"/>
  <c r="Q1399" i="1" s="1"/>
  <c r="R1399" i="1" s="1"/>
  <c r="W1399" i="1" s="1"/>
  <c r="S1399" i="1" s="1"/>
  <c r="Y1400" i="1"/>
  <c r="O1400" i="1"/>
  <c r="Q1400" i="1" s="1"/>
  <c r="R1400" i="1" s="1"/>
  <c r="W1400" i="1" s="1"/>
  <c r="P1400" i="1"/>
  <c r="Y1401" i="1"/>
  <c r="P1401" i="1"/>
  <c r="Y1402" i="1"/>
  <c r="O1402" i="1"/>
  <c r="Q1402" i="1" s="1"/>
  <c r="R1402" i="1" s="1"/>
  <c r="W1402" i="1" s="1"/>
  <c r="P1402" i="1"/>
  <c r="Y1403" i="1"/>
  <c r="O1403" i="1"/>
  <c r="Q1403" i="1" s="1"/>
  <c r="R1403" i="1" s="1"/>
  <c r="W1403" i="1" s="1"/>
  <c r="S1403" i="1" s="1"/>
  <c r="P1403" i="1"/>
  <c r="U1375" i="1"/>
  <c r="D1380" i="1"/>
  <c r="K1406" i="1"/>
  <c r="F1381" i="1" s="1"/>
  <c r="L1406" i="1"/>
  <c r="F1382" i="1" s="1"/>
  <c r="H1382" i="1" s="1"/>
  <c r="M1406" i="1"/>
  <c r="F1383" i="1" s="1"/>
  <c r="H1384" i="1"/>
  <c r="H1385" i="1"/>
  <c r="H1387" i="1"/>
  <c r="F1393" i="1"/>
  <c r="H1418" i="1"/>
  <c r="Y1413" i="1"/>
  <c r="O1413" i="1"/>
  <c r="P1413" i="1"/>
  <c r="Q1413" i="1" s="1"/>
  <c r="R1413" i="1" s="1"/>
  <c r="W1413" i="1" s="1"/>
  <c r="Y1414" i="1"/>
  <c r="O1414" i="1"/>
  <c r="P1414" i="1"/>
  <c r="Q1414" i="1" s="1"/>
  <c r="R1414" i="1" s="1"/>
  <c r="W1414" i="1" s="1"/>
  <c r="Y1415" i="1"/>
  <c r="O1415" i="1"/>
  <c r="P1415" i="1"/>
  <c r="Q1415" i="1" s="1"/>
  <c r="R1415" i="1" s="1"/>
  <c r="W1415" i="1" s="1"/>
  <c r="Y1416" i="1"/>
  <c r="O1416" i="1"/>
  <c r="P1416" i="1"/>
  <c r="Q1416" i="1" s="1"/>
  <c r="R1416" i="1" s="1"/>
  <c r="W1416" i="1" s="1"/>
  <c r="Y1417" i="1"/>
  <c r="O1417" i="1"/>
  <c r="P1417" i="1"/>
  <c r="Q1417" i="1" s="1"/>
  <c r="R1417" i="1" s="1"/>
  <c r="W1417" i="1" s="1"/>
  <c r="Y1418" i="1"/>
  <c r="P1418" i="1"/>
  <c r="Y1419" i="1"/>
  <c r="O1419" i="1"/>
  <c r="P1419" i="1"/>
  <c r="Q1419" i="1" s="1"/>
  <c r="R1419" i="1" s="1"/>
  <c r="W1419" i="1" s="1"/>
  <c r="Y1420" i="1"/>
  <c r="O1420" i="1"/>
  <c r="P1420" i="1"/>
  <c r="Q1420" i="1" s="1"/>
  <c r="R1420" i="1" s="1"/>
  <c r="W1420" i="1" s="1"/>
  <c r="Y1421" i="1"/>
  <c r="O1421" i="1"/>
  <c r="P1421" i="1"/>
  <c r="Q1421" i="1" s="1"/>
  <c r="R1421" i="1" s="1"/>
  <c r="W1421" i="1" s="1"/>
  <c r="Y1422" i="1"/>
  <c r="O1422" i="1"/>
  <c r="P1422" i="1"/>
  <c r="Q1422" i="1" s="1"/>
  <c r="R1422" i="1" s="1"/>
  <c r="W1422" i="1" s="1"/>
  <c r="S1422" i="1" s="1"/>
  <c r="Y1423" i="1"/>
  <c r="O1423" i="1"/>
  <c r="P1423" i="1"/>
  <c r="Q1423" i="1" s="1"/>
  <c r="R1423" i="1" s="1"/>
  <c r="W1423" i="1"/>
  <c r="Y1424" i="1"/>
  <c r="O1424" i="1"/>
  <c r="P1424" i="1"/>
  <c r="Q1424" i="1"/>
  <c r="R1424" i="1" s="1"/>
  <c r="W1424" i="1" s="1"/>
  <c r="Y1425" i="1"/>
  <c r="O1425" i="1"/>
  <c r="P1425" i="1"/>
  <c r="Q1425" i="1"/>
  <c r="R1425" i="1" s="1"/>
  <c r="W1425" i="1" s="1"/>
  <c r="Y1426" i="1"/>
  <c r="O1426" i="1"/>
  <c r="Q1426" i="1" s="1"/>
  <c r="R1426" i="1" s="1"/>
  <c r="W1426" i="1" s="1"/>
  <c r="P1426" i="1"/>
  <c r="Y1427" i="1"/>
  <c r="O1427" i="1"/>
  <c r="P1427" i="1"/>
  <c r="Q1427" i="1" s="1"/>
  <c r="R1427" i="1" s="1"/>
  <c r="W1427" i="1" s="1"/>
  <c r="Y1428" i="1"/>
  <c r="O1428" i="1"/>
  <c r="P1428" i="1"/>
  <c r="Y1429" i="1"/>
  <c r="O1429" i="1"/>
  <c r="P1429" i="1"/>
  <c r="Q1429" i="1" s="1"/>
  <c r="R1429" i="1" s="1"/>
  <c r="W1429" i="1" s="1"/>
  <c r="Y1430" i="1"/>
  <c r="O1430" i="1"/>
  <c r="P1430" i="1"/>
  <c r="Y1431" i="1"/>
  <c r="O1431" i="1"/>
  <c r="Q1431" i="1" s="1"/>
  <c r="R1431" i="1" s="1"/>
  <c r="W1431" i="1" s="1"/>
  <c r="P1431" i="1"/>
  <c r="Y1432" i="1"/>
  <c r="O1432" i="1"/>
  <c r="Q1432" i="1" s="1"/>
  <c r="R1432" i="1" s="1"/>
  <c r="W1432" i="1" s="1"/>
  <c r="P1432" i="1"/>
  <c r="Y1433" i="1"/>
  <c r="Y1434" i="1"/>
  <c r="O1434" i="1"/>
  <c r="P1434" i="1"/>
  <c r="Q1434" i="1" s="1"/>
  <c r="R1434" i="1" s="1"/>
  <c r="W1434" i="1" s="1"/>
  <c r="Y1435" i="1"/>
  <c r="O1435" i="1"/>
  <c r="Q1435" i="1" s="1"/>
  <c r="R1435" i="1" s="1"/>
  <c r="W1435" i="1" s="1"/>
  <c r="P1435" i="1"/>
  <c r="Y1436" i="1"/>
  <c r="O1436" i="1"/>
  <c r="Q1436" i="1" s="1"/>
  <c r="R1436" i="1" s="1"/>
  <c r="W1436" i="1" s="1"/>
  <c r="P1436" i="1"/>
  <c r="Y1437" i="1"/>
  <c r="P1437" i="1"/>
  <c r="Y1438" i="1"/>
  <c r="O1438" i="1"/>
  <c r="P1438" i="1"/>
  <c r="Y1439" i="1"/>
  <c r="O1439" i="1"/>
  <c r="P1439" i="1"/>
  <c r="Q1439" i="1" s="1"/>
  <c r="R1439" i="1" s="1"/>
  <c r="W1439" i="1" s="1"/>
  <c r="Y1440" i="1"/>
  <c r="O1440" i="1"/>
  <c r="P1440" i="1"/>
  <c r="Y1441" i="1"/>
  <c r="O1441" i="1"/>
  <c r="P1441" i="1"/>
  <c r="Q1441" i="1" s="1"/>
  <c r="R1441" i="1" s="1"/>
  <c r="W1441" i="1" s="1"/>
  <c r="Y1442" i="1"/>
  <c r="O1442" i="1"/>
  <c r="P1442" i="1"/>
  <c r="D1419" i="1"/>
  <c r="K1445" i="1"/>
  <c r="F1420" i="1" s="1"/>
  <c r="L1445" i="1"/>
  <c r="F1421" i="1" s="1"/>
  <c r="H1421" i="1" s="1"/>
  <c r="M1445" i="1"/>
  <c r="F1422" i="1" s="1"/>
  <c r="H1423" i="1"/>
  <c r="H1424" i="1"/>
  <c r="H1426" i="1"/>
  <c r="D1429" i="1"/>
  <c r="H1429" i="1" s="1"/>
  <c r="F1433" i="1"/>
  <c r="F1432" i="1"/>
  <c r="H1457" i="1"/>
  <c r="F1472" i="1" s="1"/>
  <c r="Y1452" i="1"/>
  <c r="O1452" i="1"/>
  <c r="P1452" i="1"/>
  <c r="Q1452" i="1"/>
  <c r="R1452" i="1" s="1"/>
  <c r="W1452" i="1" s="1"/>
  <c r="Y1453" i="1"/>
  <c r="O1453" i="1"/>
  <c r="P1453" i="1"/>
  <c r="Q1453" i="1" s="1"/>
  <c r="R1453" i="1" s="1"/>
  <c r="W1453" i="1" s="1"/>
  <c r="S1453" i="1" s="1"/>
  <c r="Y1454" i="1"/>
  <c r="O1454" i="1"/>
  <c r="P1454" i="1"/>
  <c r="Q1454" i="1" s="1"/>
  <c r="R1454" i="1" s="1"/>
  <c r="W1454" i="1" s="1"/>
  <c r="Y1455" i="1"/>
  <c r="O1455" i="1"/>
  <c r="P1455" i="1"/>
  <c r="Y1456" i="1"/>
  <c r="O1456" i="1"/>
  <c r="P1456" i="1"/>
  <c r="Q1456" i="1" s="1"/>
  <c r="R1456" i="1" s="1"/>
  <c r="W1456" i="1" s="1"/>
  <c r="Y1457" i="1"/>
  <c r="O1457" i="1"/>
  <c r="P1457" i="1"/>
  <c r="Y1458" i="1"/>
  <c r="O1458" i="1"/>
  <c r="P1458" i="1"/>
  <c r="Q1458" i="1" s="1"/>
  <c r="R1458" i="1" s="1"/>
  <c r="W1458" i="1" s="1"/>
  <c r="Y1459" i="1"/>
  <c r="O1459" i="1"/>
  <c r="P1459" i="1"/>
  <c r="Q1459" i="1" s="1"/>
  <c r="R1459" i="1" s="1"/>
  <c r="W1459" i="1" s="1"/>
  <c r="Y1460" i="1"/>
  <c r="O1460" i="1"/>
  <c r="P1460" i="1"/>
  <c r="Q1460" i="1"/>
  <c r="R1460" i="1" s="1"/>
  <c r="W1460" i="1" s="1"/>
  <c r="Y1461" i="1"/>
  <c r="O1461" i="1"/>
  <c r="Q1461" i="1" s="1"/>
  <c r="R1461" i="1" s="1"/>
  <c r="W1461" i="1" s="1"/>
  <c r="S1461" i="1" s="1"/>
  <c r="P1461" i="1"/>
  <c r="Y1462" i="1"/>
  <c r="O1462" i="1"/>
  <c r="P1462" i="1"/>
  <c r="Q1462" i="1" s="1"/>
  <c r="R1462" i="1" s="1"/>
  <c r="W1462" i="1" s="1"/>
  <c r="Y1463" i="1"/>
  <c r="O1463" i="1"/>
  <c r="P1463" i="1"/>
  <c r="Q1463" i="1" s="1"/>
  <c r="R1463" i="1" s="1"/>
  <c r="W1463" i="1" s="1"/>
  <c r="Y1464" i="1"/>
  <c r="O1464" i="1"/>
  <c r="P1464" i="1"/>
  <c r="Q1464" i="1" s="1"/>
  <c r="R1464" i="1" s="1"/>
  <c r="W1464" i="1" s="1"/>
  <c r="Y1465" i="1"/>
  <c r="O1465" i="1"/>
  <c r="P1465" i="1"/>
  <c r="Q1465" i="1" s="1"/>
  <c r="R1465" i="1" s="1"/>
  <c r="W1465" i="1" s="1"/>
  <c r="Y1466" i="1"/>
  <c r="O1466" i="1"/>
  <c r="P1466" i="1"/>
  <c r="Y1467" i="1"/>
  <c r="O1467" i="1"/>
  <c r="Q1467" i="1" s="1"/>
  <c r="R1467" i="1" s="1"/>
  <c r="W1467" i="1" s="1"/>
  <c r="P1467" i="1"/>
  <c r="Y1468" i="1"/>
  <c r="O1468" i="1"/>
  <c r="Q1468" i="1" s="1"/>
  <c r="R1468" i="1" s="1"/>
  <c r="W1468" i="1" s="1"/>
  <c r="P1468" i="1"/>
  <c r="Y1469" i="1"/>
  <c r="P1469" i="1"/>
  <c r="Y1470" i="1"/>
  <c r="O1470" i="1"/>
  <c r="Q1470" i="1" s="1"/>
  <c r="R1470" i="1" s="1"/>
  <c r="W1470" i="1" s="1"/>
  <c r="P1470" i="1"/>
  <c r="Y1471" i="1"/>
  <c r="O1471" i="1"/>
  <c r="P1471" i="1"/>
  <c r="Y1472" i="1"/>
  <c r="O1472" i="1"/>
  <c r="Q1472" i="1" s="1"/>
  <c r="R1472" i="1" s="1"/>
  <c r="W1472" i="1" s="1"/>
  <c r="P1472" i="1"/>
  <c r="Y1473" i="1"/>
  <c r="P1473" i="1"/>
  <c r="Y1474" i="1"/>
  <c r="O1474" i="1"/>
  <c r="P1474" i="1"/>
  <c r="Q1474" i="1"/>
  <c r="R1474" i="1" s="1"/>
  <c r="W1474" i="1" s="1"/>
  <c r="Y1475" i="1"/>
  <c r="O1475" i="1"/>
  <c r="Q1475" i="1" s="1"/>
  <c r="R1475" i="1" s="1"/>
  <c r="W1475" i="1" s="1"/>
  <c r="P1475" i="1"/>
  <c r="Y1476" i="1"/>
  <c r="O1476" i="1"/>
  <c r="P1476" i="1"/>
  <c r="Y1477" i="1"/>
  <c r="O1477" i="1"/>
  <c r="Q1477" i="1" s="1"/>
  <c r="R1477" i="1" s="1"/>
  <c r="W1477" i="1" s="1"/>
  <c r="S1477" i="1" s="1"/>
  <c r="P1477" i="1"/>
  <c r="Y1478" i="1"/>
  <c r="O1478" i="1"/>
  <c r="P1478" i="1"/>
  <c r="Y1479" i="1"/>
  <c r="O1479" i="1"/>
  <c r="P1479" i="1"/>
  <c r="Q1479" i="1" s="1"/>
  <c r="R1479" i="1" s="1"/>
  <c r="W1479" i="1" s="1"/>
  <c r="Y1480" i="1"/>
  <c r="O1480" i="1"/>
  <c r="P1480" i="1"/>
  <c r="Y1481" i="1"/>
  <c r="O1481" i="1"/>
  <c r="P1481" i="1"/>
  <c r="Q1481" i="1" s="1"/>
  <c r="R1481" i="1" s="1"/>
  <c r="W1481" i="1" s="1"/>
  <c r="D1458" i="1"/>
  <c r="K1484" i="1"/>
  <c r="F1459" i="1" s="1"/>
  <c r="L1484" i="1"/>
  <c r="F1460" i="1" s="1"/>
  <c r="H1460" i="1"/>
  <c r="M1484" i="1"/>
  <c r="F1461" i="1"/>
  <c r="H1462" i="1"/>
  <c r="H1463" i="1"/>
  <c r="H1465" i="1"/>
  <c r="D1468" i="1"/>
  <c r="H1468" i="1" s="1"/>
  <c r="F1471" i="1"/>
  <c r="H1496" i="1"/>
  <c r="Y1491" i="1"/>
  <c r="O1491" i="1"/>
  <c r="P1491" i="1"/>
  <c r="Q1491" i="1" s="1"/>
  <c r="R1491" i="1" s="1"/>
  <c r="W1491" i="1" s="1"/>
  <c r="Y1492" i="1"/>
  <c r="O1492" i="1"/>
  <c r="P1492" i="1"/>
  <c r="Q1492" i="1" s="1"/>
  <c r="R1492" i="1" s="1"/>
  <c r="W1492" i="1" s="1"/>
  <c r="S1492" i="1" s="1"/>
  <c r="Y1493" i="1"/>
  <c r="O1493" i="1"/>
  <c r="P1493" i="1"/>
  <c r="Y1494" i="1"/>
  <c r="O1494" i="1"/>
  <c r="P1494" i="1"/>
  <c r="Y1495" i="1"/>
  <c r="O1495" i="1"/>
  <c r="P1495" i="1"/>
  <c r="Y1496" i="1"/>
  <c r="O1496" i="1"/>
  <c r="P1496" i="1"/>
  <c r="Y1497" i="1"/>
  <c r="O1497" i="1"/>
  <c r="P1497" i="1"/>
  <c r="Q1497" i="1"/>
  <c r="R1497" i="1" s="1"/>
  <c r="W1497" i="1" s="1"/>
  <c r="Y1498" i="1"/>
  <c r="O1498" i="1"/>
  <c r="P1498" i="1"/>
  <c r="Y1499" i="1"/>
  <c r="O1499" i="1"/>
  <c r="Q1499" i="1" s="1"/>
  <c r="R1499" i="1" s="1"/>
  <c r="W1499" i="1" s="1"/>
  <c r="P1499" i="1"/>
  <c r="Y1500" i="1"/>
  <c r="O1500" i="1"/>
  <c r="Q1500" i="1" s="1"/>
  <c r="R1500" i="1" s="1"/>
  <c r="W1500" i="1" s="1"/>
  <c r="S1500" i="1" s="1"/>
  <c r="P1500" i="1"/>
  <c r="Y1501" i="1"/>
  <c r="O1501" i="1"/>
  <c r="P1501" i="1"/>
  <c r="Y1502" i="1"/>
  <c r="O1502" i="1"/>
  <c r="P1502" i="1"/>
  <c r="Q1502" i="1" s="1"/>
  <c r="R1502" i="1" s="1"/>
  <c r="W1502" i="1" s="1"/>
  <c r="Y1503" i="1"/>
  <c r="O1503" i="1"/>
  <c r="P1503" i="1"/>
  <c r="Y1504" i="1"/>
  <c r="O1504" i="1"/>
  <c r="P1504" i="1"/>
  <c r="Q1504" i="1" s="1"/>
  <c r="R1504" i="1" s="1"/>
  <c r="W1504" i="1" s="1"/>
  <c r="Y1505" i="1"/>
  <c r="O1505" i="1"/>
  <c r="Q1505" i="1" s="1"/>
  <c r="R1505" i="1" s="1"/>
  <c r="W1505" i="1" s="1"/>
  <c r="P1505" i="1"/>
  <c r="Y1506" i="1"/>
  <c r="O1506" i="1"/>
  <c r="Q1506" i="1" s="1"/>
  <c r="R1506" i="1" s="1"/>
  <c r="W1506" i="1" s="1"/>
  <c r="P1506" i="1"/>
  <c r="Y1507" i="1"/>
  <c r="O1507" i="1"/>
  <c r="P1507" i="1"/>
  <c r="Q1507" i="1" s="1"/>
  <c r="R1507" i="1" s="1"/>
  <c r="W1507" i="1" s="1"/>
  <c r="Y1508" i="1"/>
  <c r="O1508" i="1"/>
  <c r="P1508" i="1"/>
  <c r="Q1508" i="1" s="1"/>
  <c r="R1508" i="1" s="1"/>
  <c r="W1508" i="1" s="1"/>
  <c r="S1508" i="1" s="1"/>
  <c r="Y1509" i="1"/>
  <c r="O1509" i="1"/>
  <c r="P1509" i="1"/>
  <c r="Y1510" i="1"/>
  <c r="O1510" i="1"/>
  <c r="P1510" i="1"/>
  <c r="Y1511" i="1"/>
  <c r="O1511" i="1"/>
  <c r="P1511" i="1"/>
  <c r="Y1512" i="1"/>
  <c r="O1512" i="1"/>
  <c r="P1512" i="1"/>
  <c r="Y1513" i="1"/>
  <c r="O1513" i="1"/>
  <c r="P1513" i="1"/>
  <c r="Q1513" i="1"/>
  <c r="R1513" i="1" s="1"/>
  <c r="W1513" i="1" s="1"/>
  <c r="Y1514" i="1"/>
  <c r="O1514" i="1"/>
  <c r="P1514" i="1"/>
  <c r="Y1515" i="1"/>
  <c r="O1515" i="1"/>
  <c r="P1515" i="1"/>
  <c r="Y1516" i="1"/>
  <c r="O1516" i="1"/>
  <c r="Q1516" i="1" s="1"/>
  <c r="R1516" i="1" s="1"/>
  <c r="W1516" i="1" s="1"/>
  <c r="S1516" i="1" s="1"/>
  <c r="P1516" i="1"/>
  <c r="Y1517" i="1"/>
  <c r="O1517" i="1"/>
  <c r="P1517" i="1"/>
  <c r="Y1518" i="1"/>
  <c r="O1518" i="1"/>
  <c r="P1518" i="1"/>
  <c r="Q1518" i="1" s="1"/>
  <c r="R1518" i="1" s="1"/>
  <c r="W1518" i="1" s="1"/>
  <c r="Y1519" i="1"/>
  <c r="O1519" i="1"/>
  <c r="P1519" i="1"/>
  <c r="Y1520" i="1"/>
  <c r="O1520" i="1"/>
  <c r="P1520" i="1"/>
  <c r="Q1520" i="1" s="1"/>
  <c r="R1520" i="1" s="1"/>
  <c r="W1520" i="1" s="1"/>
  <c r="Y1521" i="1"/>
  <c r="O1521" i="1"/>
  <c r="Q1521" i="1" s="1"/>
  <c r="R1521" i="1" s="1"/>
  <c r="W1521" i="1" s="1"/>
  <c r="P1521" i="1"/>
  <c r="D1497" i="1"/>
  <c r="K1523" i="1"/>
  <c r="F1498" i="1" s="1"/>
  <c r="L1523" i="1"/>
  <c r="F1499" i="1" s="1"/>
  <c r="M1523" i="1"/>
  <c r="F1500" i="1" s="1"/>
  <c r="H1500" i="1" s="1"/>
  <c r="H1501" i="1"/>
  <c r="H1502" i="1"/>
  <c r="H1504" i="1"/>
  <c r="F1510" i="1"/>
  <c r="H1535" i="1"/>
  <c r="F1550" i="1" s="1"/>
  <c r="Y1530" i="1"/>
  <c r="O1530" i="1"/>
  <c r="P1530" i="1"/>
  <c r="Y1531" i="1"/>
  <c r="O1531" i="1"/>
  <c r="P1531" i="1"/>
  <c r="Q1531" i="1"/>
  <c r="R1531" i="1" s="1"/>
  <c r="W1531" i="1" s="1"/>
  <c r="S1531" i="1" s="1"/>
  <c r="Y1532" i="1"/>
  <c r="O1532" i="1"/>
  <c r="P1532" i="1"/>
  <c r="Q1532" i="1" s="1"/>
  <c r="R1532" i="1" s="1"/>
  <c r="W1532" i="1" s="1"/>
  <c r="Y1533" i="1"/>
  <c r="O1533" i="1"/>
  <c r="P1533" i="1"/>
  <c r="Q1533" i="1" s="1"/>
  <c r="R1533" i="1" s="1"/>
  <c r="W1533" i="1" s="1"/>
  <c r="Y1534" i="1"/>
  <c r="O1534" i="1"/>
  <c r="Q1534" i="1" s="1"/>
  <c r="R1534" i="1" s="1"/>
  <c r="W1534" i="1" s="1"/>
  <c r="P1534" i="1"/>
  <c r="Y1535" i="1"/>
  <c r="O1535" i="1"/>
  <c r="Q1535" i="1" s="1"/>
  <c r="R1535" i="1" s="1"/>
  <c r="W1535" i="1" s="1"/>
  <c r="S1535" i="1" s="1"/>
  <c r="P1535" i="1"/>
  <c r="Y1536" i="1"/>
  <c r="O1536" i="1"/>
  <c r="P1536" i="1"/>
  <c r="Y1537" i="1"/>
  <c r="O1537" i="1"/>
  <c r="P1537" i="1"/>
  <c r="Q1537" i="1" s="1"/>
  <c r="R1537" i="1" s="1"/>
  <c r="W1537" i="1" s="1"/>
  <c r="S1537" i="1" s="1"/>
  <c r="Y1538" i="1"/>
  <c r="O1538" i="1"/>
  <c r="P1538" i="1"/>
  <c r="Q1538" i="1"/>
  <c r="R1538" i="1" s="1"/>
  <c r="W1538" i="1" s="1"/>
  <c r="V1538" i="1" s="1"/>
  <c r="Y1539" i="1"/>
  <c r="O1539" i="1"/>
  <c r="P1539" i="1"/>
  <c r="Y1540" i="1"/>
  <c r="O1540" i="1"/>
  <c r="P1540" i="1"/>
  <c r="Q1540" i="1" s="1"/>
  <c r="R1540" i="1" s="1"/>
  <c r="W1540" i="1" s="1"/>
  <c r="Y1541" i="1"/>
  <c r="O1541" i="1"/>
  <c r="P1541" i="1"/>
  <c r="Q1541" i="1" s="1"/>
  <c r="R1541" i="1" s="1"/>
  <c r="W1541" i="1" s="1"/>
  <c r="S1541" i="1" s="1"/>
  <c r="Y1542" i="1"/>
  <c r="O1542" i="1"/>
  <c r="P1542" i="1"/>
  <c r="Y1543" i="1"/>
  <c r="O1543" i="1"/>
  <c r="P1543" i="1"/>
  <c r="Y1544" i="1"/>
  <c r="O1544" i="1"/>
  <c r="Q1544" i="1" s="1"/>
  <c r="R1544" i="1" s="1"/>
  <c r="W1544" i="1" s="1"/>
  <c r="P1544" i="1"/>
  <c r="Y1545" i="1"/>
  <c r="P1545" i="1"/>
  <c r="Y1546" i="1"/>
  <c r="O1546" i="1"/>
  <c r="P1546" i="1"/>
  <c r="Q1546" i="1" s="1"/>
  <c r="R1546" i="1" s="1"/>
  <c r="W1546" i="1" s="1"/>
  <c r="Y1547" i="1"/>
  <c r="O1547" i="1"/>
  <c r="P1547" i="1"/>
  <c r="Q1547" i="1" s="1"/>
  <c r="R1547" i="1" s="1"/>
  <c r="W1547" i="1" s="1"/>
  <c r="S1547" i="1" s="1"/>
  <c r="Y1548" i="1"/>
  <c r="O1548" i="1"/>
  <c r="P1548" i="1"/>
  <c r="Y1549" i="1"/>
  <c r="O1549" i="1"/>
  <c r="P1549" i="1"/>
  <c r="Y1550" i="1"/>
  <c r="P1550" i="1"/>
  <c r="Q1550" i="1" s="1"/>
  <c r="R1550" i="1" s="1"/>
  <c r="W1550" i="1" s="1"/>
  <c r="Y1551" i="1"/>
  <c r="O1551" i="1"/>
  <c r="Q1551" i="1" s="1"/>
  <c r="R1551" i="1" s="1"/>
  <c r="W1551" i="1" s="1"/>
  <c r="S1551" i="1" s="1"/>
  <c r="P1551" i="1"/>
  <c r="Y1552" i="1"/>
  <c r="O1552" i="1"/>
  <c r="P1552" i="1"/>
  <c r="Q1552" i="1" s="1"/>
  <c r="R1552" i="1" s="1"/>
  <c r="W1552" i="1" s="1"/>
  <c r="Y1553" i="1"/>
  <c r="O1553" i="1"/>
  <c r="P1553" i="1"/>
  <c r="Q1553" i="1" s="1"/>
  <c r="R1553" i="1" s="1"/>
  <c r="W1553" i="1" s="1"/>
  <c r="Y1554" i="1"/>
  <c r="P1554" i="1"/>
  <c r="Y1555" i="1"/>
  <c r="O1555" i="1"/>
  <c r="P1555" i="1"/>
  <c r="Y1556" i="1"/>
  <c r="O1556" i="1"/>
  <c r="P1556" i="1"/>
  <c r="Y1557" i="1"/>
  <c r="O1557" i="1"/>
  <c r="P1557" i="1"/>
  <c r="Y1558" i="1"/>
  <c r="O1558" i="1"/>
  <c r="Q1558" i="1" s="1"/>
  <c r="R1558" i="1" s="1"/>
  <c r="W1558" i="1" s="1"/>
  <c r="P1558" i="1"/>
  <c r="Y1559" i="1"/>
  <c r="O1559" i="1"/>
  <c r="P1559" i="1"/>
  <c r="Q1559" i="1" s="1"/>
  <c r="R1559" i="1" s="1"/>
  <c r="W1559" i="1" s="1"/>
  <c r="S1559" i="1" s="1"/>
  <c r="D1536" i="1"/>
  <c r="K1562" i="1"/>
  <c r="L1562" i="1"/>
  <c r="F1538" i="1" s="1"/>
  <c r="H1538" i="1"/>
  <c r="M1562" i="1"/>
  <c r="F1539" i="1"/>
  <c r="H1540" i="1"/>
  <c r="H1541" i="1"/>
  <c r="H1543" i="1"/>
  <c r="F1549" i="1"/>
  <c r="H1574" i="1"/>
  <c r="Y1569" i="1"/>
  <c r="O1569" i="1"/>
  <c r="P1569" i="1"/>
  <c r="Y1570" i="1"/>
  <c r="O1570" i="1"/>
  <c r="Q1570" i="1" s="1"/>
  <c r="R1570" i="1" s="1"/>
  <c r="W1570" i="1" s="1"/>
  <c r="S1570" i="1" s="1"/>
  <c r="P1570" i="1"/>
  <c r="Y1571" i="1"/>
  <c r="O1571" i="1"/>
  <c r="P1571" i="1"/>
  <c r="Y1572" i="1"/>
  <c r="O1572" i="1"/>
  <c r="P1572" i="1"/>
  <c r="Q1572" i="1" s="1"/>
  <c r="R1572" i="1" s="1"/>
  <c r="W1572" i="1" s="1"/>
  <c r="Y1573" i="1"/>
  <c r="O1573" i="1"/>
  <c r="Q1573" i="1" s="1"/>
  <c r="R1573" i="1" s="1"/>
  <c r="W1573" i="1" s="1"/>
  <c r="P1573" i="1"/>
  <c r="Y1574" i="1"/>
  <c r="O1574" i="1"/>
  <c r="Q1574" i="1" s="1"/>
  <c r="R1574" i="1" s="1"/>
  <c r="W1574" i="1" s="1"/>
  <c r="S1574" i="1" s="1"/>
  <c r="P1574" i="1"/>
  <c r="Y1575" i="1"/>
  <c r="O1575" i="1"/>
  <c r="P1575" i="1"/>
  <c r="Q1575" i="1" s="1"/>
  <c r="R1575" i="1" s="1"/>
  <c r="W1575" i="1" s="1"/>
  <c r="Y1576" i="1"/>
  <c r="O1576" i="1"/>
  <c r="P1576" i="1"/>
  <c r="Q1576" i="1" s="1"/>
  <c r="R1576" i="1" s="1"/>
  <c r="W1576" i="1" s="1"/>
  <c r="S1576" i="1" s="1"/>
  <c r="Y1577" i="1"/>
  <c r="O1577" i="1"/>
  <c r="P1577" i="1"/>
  <c r="Y1578" i="1"/>
  <c r="O1578" i="1"/>
  <c r="P1578" i="1"/>
  <c r="Q1578" i="1"/>
  <c r="R1578" i="1" s="1"/>
  <c r="W1578" i="1" s="1"/>
  <c r="S1578" i="1" s="1"/>
  <c r="Y1579" i="1"/>
  <c r="O1579" i="1"/>
  <c r="P1579" i="1"/>
  <c r="Y1580" i="1"/>
  <c r="O1580" i="1"/>
  <c r="P1580" i="1"/>
  <c r="Q1580" i="1" s="1"/>
  <c r="R1580" i="1" s="1"/>
  <c r="W1580" i="1" s="1"/>
  <c r="S1580" i="1" s="1"/>
  <c r="Y1581" i="1"/>
  <c r="O1581" i="1"/>
  <c r="Q1581" i="1" s="1"/>
  <c r="R1581" i="1" s="1"/>
  <c r="W1581" i="1" s="1"/>
  <c r="P1581" i="1"/>
  <c r="Y1582" i="1"/>
  <c r="P1582" i="1"/>
  <c r="Y1583" i="1"/>
  <c r="O1583" i="1"/>
  <c r="P1583" i="1"/>
  <c r="Q1583" i="1"/>
  <c r="R1583" i="1" s="1"/>
  <c r="W1583" i="1" s="1"/>
  <c r="Y1584" i="1"/>
  <c r="O1584" i="1"/>
  <c r="P1584" i="1"/>
  <c r="Q1584" i="1" s="1"/>
  <c r="R1584" i="1" s="1"/>
  <c r="W1584" i="1" s="1"/>
  <c r="S1584" i="1" s="1"/>
  <c r="Y1585" i="1"/>
  <c r="O1585" i="1"/>
  <c r="P1585" i="1"/>
  <c r="Q1585" i="1" s="1"/>
  <c r="R1585" i="1" s="1"/>
  <c r="W1585" i="1" s="1"/>
  <c r="Y1586" i="1"/>
  <c r="O1586" i="1"/>
  <c r="P1586" i="1"/>
  <c r="Y1587" i="1"/>
  <c r="O1587" i="1"/>
  <c r="Q1587" i="1" s="1"/>
  <c r="R1587" i="1" s="1"/>
  <c r="W1587" i="1" s="1"/>
  <c r="P1587" i="1"/>
  <c r="Y1588" i="1"/>
  <c r="O1588" i="1"/>
  <c r="P1588" i="1"/>
  <c r="Y1589" i="1"/>
  <c r="O1589" i="1"/>
  <c r="P1589" i="1"/>
  <c r="Y1590" i="1"/>
  <c r="O1590" i="1"/>
  <c r="P1590" i="1"/>
  <c r="Y1591" i="1"/>
  <c r="O1591" i="1"/>
  <c r="Q1591" i="1" s="1"/>
  <c r="R1591" i="1" s="1"/>
  <c r="W1591" i="1" s="1"/>
  <c r="P1591" i="1"/>
  <c r="Y1592" i="1"/>
  <c r="O1592" i="1"/>
  <c r="P1592" i="1"/>
  <c r="Q1592" i="1" s="1"/>
  <c r="R1592" i="1" s="1"/>
  <c r="W1592" i="1" s="1"/>
  <c r="S1592" i="1" s="1"/>
  <c r="Y1593" i="1"/>
  <c r="O1593" i="1"/>
  <c r="P1593" i="1"/>
  <c r="Q1593" i="1" s="1"/>
  <c r="R1593" i="1" s="1"/>
  <c r="W1593" i="1" s="1"/>
  <c r="Y1594" i="1"/>
  <c r="O1594" i="1"/>
  <c r="P1594" i="1"/>
  <c r="Y1595" i="1"/>
  <c r="O1595" i="1"/>
  <c r="P1595" i="1"/>
  <c r="Y1596" i="1"/>
  <c r="O1596" i="1"/>
  <c r="P1596" i="1"/>
  <c r="Y1597" i="1"/>
  <c r="O1597" i="1"/>
  <c r="P1597" i="1"/>
  <c r="Y1598" i="1"/>
  <c r="O1598" i="1"/>
  <c r="P1598" i="1"/>
  <c r="D1575" i="1"/>
  <c r="K1601" i="1"/>
  <c r="F1576" i="1" s="1"/>
  <c r="L1601" i="1"/>
  <c r="F1577" i="1" s="1"/>
  <c r="M1601" i="1"/>
  <c r="F1578" i="1"/>
  <c r="H1579" i="1"/>
  <c r="H1580" i="1"/>
  <c r="H1582" i="1"/>
  <c r="D1585" i="1"/>
  <c r="H1585" i="1" s="1"/>
  <c r="F1589" i="1"/>
  <c r="F1588" i="1"/>
  <c r="H1613" i="1"/>
  <c r="Y1608" i="1"/>
  <c r="O1608" i="1"/>
  <c r="P1608" i="1"/>
  <c r="Q1608" i="1"/>
  <c r="R1608" i="1" s="1"/>
  <c r="W1608" i="1" s="1"/>
  <c r="Y1609" i="1"/>
  <c r="O1609" i="1"/>
  <c r="P1609" i="1"/>
  <c r="Y1610" i="1"/>
  <c r="O1610" i="1"/>
  <c r="Q1610" i="1" s="1"/>
  <c r="R1610" i="1" s="1"/>
  <c r="W1610" i="1" s="1"/>
  <c r="V1610" i="1" s="1"/>
  <c r="P1610" i="1"/>
  <c r="Y1611" i="1"/>
  <c r="O1611" i="1"/>
  <c r="P1611" i="1"/>
  <c r="Y1612" i="1"/>
  <c r="O1612" i="1"/>
  <c r="P1612" i="1"/>
  <c r="Y1613" i="1"/>
  <c r="O1613" i="1"/>
  <c r="P1613" i="1"/>
  <c r="Y1614" i="1"/>
  <c r="O1614" i="1"/>
  <c r="Q1614" i="1" s="1"/>
  <c r="R1614" i="1" s="1"/>
  <c r="W1614" i="1" s="1"/>
  <c r="P1614" i="1"/>
  <c r="Y1615" i="1"/>
  <c r="O1615" i="1"/>
  <c r="Q1615" i="1" s="1"/>
  <c r="R1615" i="1" s="1"/>
  <c r="W1615" i="1" s="1"/>
  <c r="S1615" i="1" s="1"/>
  <c r="P1615" i="1"/>
  <c r="Y1616" i="1"/>
  <c r="O1616" i="1"/>
  <c r="P1616" i="1"/>
  <c r="Q1616" i="1" s="1"/>
  <c r="R1616" i="1" s="1"/>
  <c r="W1616" i="1" s="1"/>
  <c r="Y1617" i="1"/>
  <c r="O1617" i="1"/>
  <c r="P1617" i="1"/>
  <c r="Q1617" i="1" s="1"/>
  <c r="R1617" i="1" s="1"/>
  <c r="W1617" i="1" s="1"/>
  <c r="S1617" i="1" s="1"/>
  <c r="Y1618" i="1"/>
  <c r="O1618" i="1"/>
  <c r="P1618" i="1"/>
  <c r="Y1619" i="1"/>
  <c r="O1619" i="1"/>
  <c r="P1619" i="1"/>
  <c r="Q1619" i="1" s="1"/>
  <c r="R1619" i="1" s="1"/>
  <c r="W1619" i="1" s="1"/>
  <c r="S1619" i="1" s="1"/>
  <c r="Y1620" i="1"/>
  <c r="O1620" i="1"/>
  <c r="P1620" i="1"/>
  <c r="Y1621" i="1"/>
  <c r="O1621" i="1"/>
  <c r="P1621" i="1"/>
  <c r="Y1622" i="1"/>
  <c r="O1622" i="1"/>
  <c r="P1622" i="1"/>
  <c r="Q1622" i="1"/>
  <c r="R1622" i="1" s="1"/>
  <c r="W1622" i="1" s="1"/>
  <c r="Y1623" i="1"/>
  <c r="O1623" i="1"/>
  <c r="P1623" i="1"/>
  <c r="Q1623" i="1" s="1"/>
  <c r="R1623" i="1" s="1"/>
  <c r="W1623" i="1" s="1"/>
  <c r="S1623" i="1" s="1"/>
  <c r="Y1624" i="1"/>
  <c r="O1624" i="1"/>
  <c r="P1624" i="1"/>
  <c r="Q1624" i="1" s="1"/>
  <c r="R1624" i="1" s="1"/>
  <c r="W1624" i="1" s="1"/>
  <c r="Y1625" i="1"/>
  <c r="O1625" i="1"/>
  <c r="P1625" i="1"/>
  <c r="Y1626" i="1"/>
  <c r="O1626" i="1"/>
  <c r="Q1626" i="1" s="1"/>
  <c r="R1626" i="1" s="1"/>
  <c r="W1626" i="1" s="1"/>
  <c r="P1626" i="1"/>
  <c r="Y1627" i="1"/>
  <c r="O1627" i="1"/>
  <c r="Q1627" i="1" s="1"/>
  <c r="R1627" i="1" s="1"/>
  <c r="W1627" i="1" s="1"/>
  <c r="S1627" i="1" s="1"/>
  <c r="P1627" i="1"/>
  <c r="Y1628" i="1"/>
  <c r="O1628" i="1"/>
  <c r="P1628" i="1"/>
  <c r="Y1629" i="1"/>
  <c r="O1629" i="1"/>
  <c r="P1629" i="1"/>
  <c r="Q1629" i="1" s="1"/>
  <c r="R1629" i="1" s="1"/>
  <c r="W1629" i="1" s="1"/>
  <c r="S1629" i="1" s="1"/>
  <c r="Y1630" i="1"/>
  <c r="O1630" i="1"/>
  <c r="Q1630" i="1" s="1"/>
  <c r="R1630" i="1" s="1"/>
  <c r="W1630" i="1" s="1"/>
  <c r="P1630" i="1"/>
  <c r="Y1631" i="1"/>
  <c r="O1631" i="1"/>
  <c r="P1631" i="1"/>
  <c r="Q1631" i="1"/>
  <c r="R1631" i="1" s="1"/>
  <c r="W1631" i="1" s="1"/>
  <c r="S1631" i="1" s="1"/>
  <c r="Y1632" i="1"/>
  <c r="O1632" i="1"/>
  <c r="P1632" i="1"/>
  <c r="Q1632" i="1" s="1"/>
  <c r="R1632" i="1" s="1"/>
  <c r="W1632" i="1" s="1"/>
  <c r="Y1633" i="1"/>
  <c r="O1633" i="1"/>
  <c r="P1633" i="1"/>
  <c r="Q1633" i="1" s="1"/>
  <c r="R1633" i="1" s="1"/>
  <c r="W1633" i="1" s="1"/>
  <c r="Y1634" i="1"/>
  <c r="O1634" i="1"/>
  <c r="Q1634" i="1" s="1"/>
  <c r="R1634" i="1" s="1"/>
  <c r="W1634" i="1" s="1"/>
  <c r="P1634" i="1"/>
  <c r="Y1635" i="1"/>
  <c r="O1635" i="1"/>
  <c r="Q1635" i="1" s="1"/>
  <c r="R1635" i="1" s="1"/>
  <c r="W1635" i="1" s="1"/>
  <c r="S1635" i="1" s="1"/>
  <c r="P1635" i="1"/>
  <c r="Y1636" i="1"/>
  <c r="O1636" i="1"/>
  <c r="P1636" i="1"/>
  <c r="Y1637" i="1"/>
  <c r="P1637" i="1"/>
  <c r="D1614" i="1"/>
  <c r="K1640" i="1"/>
  <c r="F1615" i="1" s="1"/>
  <c r="L1640" i="1"/>
  <c r="F1616" i="1" s="1"/>
  <c r="H1616" i="1" s="1"/>
  <c r="M1640" i="1"/>
  <c r="F1617" i="1" s="1"/>
  <c r="H1618" i="1"/>
  <c r="H1619" i="1"/>
  <c r="H1621" i="1"/>
  <c r="F1627" i="1"/>
  <c r="H1652" i="1"/>
  <c r="F1667" i="1" s="1"/>
  <c r="Y1647" i="1"/>
  <c r="O1647" i="1"/>
  <c r="P1647" i="1"/>
  <c r="Y1648" i="1"/>
  <c r="O1648" i="1"/>
  <c r="P1648" i="1"/>
  <c r="Y1649" i="1"/>
  <c r="O1649" i="1"/>
  <c r="Q1649" i="1" s="1"/>
  <c r="R1649" i="1" s="1"/>
  <c r="W1649" i="1" s="1"/>
  <c r="P1649" i="1"/>
  <c r="Y1650" i="1"/>
  <c r="O1650" i="1"/>
  <c r="P1650" i="1"/>
  <c r="Q1650" i="1" s="1"/>
  <c r="R1650" i="1" s="1"/>
  <c r="W1650" i="1" s="1"/>
  <c r="S1650" i="1" s="1"/>
  <c r="Y1651" i="1"/>
  <c r="O1651" i="1"/>
  <c r="P1651" i="1"/>
  <c r="Y1652" i="1"/>
  <c r="O1652" i="1"/>
  <c r="P1652" i="1"/>
  <c r="Y1653" i="1"/>
  <c r="O1653" i="1"/>
  <c r="P1653" i="1"/>
  <c r="Q1653" i="1" s="1"/>
  <c r="R1653" i="1" s="1"/>
  <c r="W1653" i="1" s="1"/>
  <c r="Y1654" i="1"/>
  <c r="O1654" i="1"/>
  <c r="Q1654" i="1" s="1"/>
  <c r="R1654" i="1" s="1"/>
  <c r="W1654" i="1" s="1"/>
  <c r="S1654" i="1" s="1"/>
  <c r="P1654" i="1"/>
  <c r="Y1655" i="1"/>
  <c r="O1655" i="1"/>
  <c r="P1655" i="1"/>
  <c r="Y1656" i="1"/>
  <c r="O1656" i="1"/>
  <c r="P1656" i="1"/>
  <c r="Y1657" i="1"/>
  <c r="O1657" i="1"/>
  <c r="Q1657" i="1" s="1"/>
  <c r="R1657" i="1" s="1"/>
  <c r="W1657" i="1" s="1"/>
  <c r="P1657" i="1"/>
  <c r="Y1658" i="1"/>
  <c r="O1658" i="1"/>
  <c r="P1658" i="1"/>
  <c r="Q1658" i="1" s="1"/>
  <c r="R1658" i="1" s="1"/>
  <c r="W1658" i="1" s="1"/>
  <c r="S1658" i="1" s="1"/>
  <c r="Y1659" i="1"/>
  <c r="O1659" i="1"/>
  <c r="P1659" i="1"/>
  <c r="Y1660" i="1"/>
  <c r="O1660" i="1"/>
  <c r="P1660" i="1"/>
  <c r="Y1661" i="1"/>
  <c r="O1661" i="1"/>
  <c r="P1661" i="1"/>
  <c r="Q1661" i="1" s="1"/>
  <c r="R1661" i="1" s="1"/>
  <c r="W1661" i="1" s="1"/>
  <c r="Y1662" i="1"/>
  <c r="O1662" i="1"/>
  <c r="Q1662" i="1" s="1"/>
  <c r="R1662" i="1" s="1"/>
  <c r="W1662" i="1" s="1"/>
  <c r="S1662" i="1" s="1"/>
  <c r="P1662" i="1"/>
  <c r="Y1663" i="1"/>
  <c r="O1663" i="1"/>
  <c r="P1663" i="1"/>
  <c r="Y1664" i="1"/>
  <c r="O1664" i="1"/>
  <c r="P1664" i="1"/>
  <c r="Y1665" i="1"/>
  <c r="O1665" i="1"/>
  <c r="Q1665" i="1" s="1"/>
  <c r="R1665" i="1" s="1"/>
  <c r="W1665" i="1" s="1"/>
  <c r="P1665" i="1"/>
  <c r="Y1666" i="1"/>
  <c r="O1666" i="1"/>
  <c r="P1666" i="1"/>
  <c r="Q1666" i="1" s="1"/>
  <c r="R1666" i="1" s="1"/>
  <c r="W1666" i="1" s="1"/>
  <c r="S1666" i="1" s="1"/>
  <c r="Y1667" i="1"/>
  <c r="O1667" i="1"/>
  <c r="P1667" i="1"/>
  <c r="Y1668" i="1"/>
  <c r="O1668" i="1"/>
  <c r="P1668" i="1"/>
  <c r="Y1669" i="1"/>
  <c r="O1669" i="1"/>
  <c r="P1669" i="1"/>
  <c r="Q1669" i="1" s="1"/>
  <c r="R1669" i="1" s="1"/>
  <c r="W1669" i="1" s="1"/>
  <c r="Y1670" i="1"/>
  <c r="O1670" i="1"/>
  <c r="Q1670" i="1" s="1"/>
  <c r="R1670" i="1" s="1"/>
  <c r="W1670" i="1" s="1"/>
  <c r="S1670" i="1" s="1"/>
  <c r="P1670" i="1"/>
  <c r="Y1671" i="1"/>
  <c r="O1671" i="1"/>
  <c r="P1671" i="1"/>
  <c r="Y1672" i="1"/>
  <c r="O1672" i="1"/>
  <c r="P1672" i="1"/>
  <c r="Y1673" i="1"/>
  <c r="O1673" i="1"/>
  <c r="Q1673" i="1" s="1"/>
  <c r="R1673" i="1" s="1"/>
  <c r="W1673" i="1" s="1"/>
  <c r="P1673" i="1"/>
  <c r="Y1674" i="1"/>
  <c r="O1674" i="1"/>
  <c r="Q1674" i="1" s="1"/>
  <c r="R1674" i="1" s="1"/>
  <c r="W1674" i="1" s="1"/>
  <c r="S1674" i="1" s="1"/>
  <c r="P1674" i="1"/>
  <c r="Y1675" i="1"/>
  <c r="O1675" i="1"/>
  <c r="Q1675" i="1" s="1"/>
  <c r="R1675" i="1" s="1"/>
  <c r="W1675" i="1" s="1"/>
  <c r="Y1676" i="1"/>
  <c r="O1676" i="1"/>
  <c r="P1676" i="1"/>
  <c r="Q1676" i="1" s="1"/>
  <c r="R1676" i="1" s="1"/>
  <c r="W1676" i="1" s="1"/>
  <c r="S1676" i="1" s="1"/>
  <c r="D1653" i="1"/>
  <c r="K1679" i="1"/>
  <c r="F1654" i="1" s="1"/>
  <c r="L1679" i="1"/>
  <c r="F1655" i="1" s="1"/>
  <c r="H1655" i="1"/>
  <c r="M1679" i="1"/>
  <c r="F1656" i="1" s="1"/>
  <c r="H1657" i="1"/>
  <c r="H1658" i="1"/>
  <c r="H1660" i="1"/>
  <c r="D1663" i="1"/>
  <c r="H1663" i="1" s="1"/>
  <c r="F1666" i="1"/>
  <c r="H1691" i="1"/>
  <c r="D1702" i="1" s="1"/>
  <c r="H1702" i="1" s="1"/>
  <c r="Y1686" i="1"/>
  <c r="O1686" i="1"/>
  <c r="Q1686" i="1" s="1"/>
  <c r="R1686" i="1" s="1"/>
  <c r="W1686" i="1" s="1"/>
  <c r="P1686" i="1"/>
  <c r="Y1687" i="1"/>
  <c r="O1687" i="1"/>
  <c r="Q1687" i="1" s="1"/>
  <c r="R1687" i="1" s="1"/>
  <c r="W1687" i="1" s="1"/>
  <c r="S1687" i="1" s="1"/>
  <c r="P1687" i="1"/>
  <c r="Y1688" i="1"/>
  <c r="O1688" i="1"/>
  <c r="P1688" i="1"/>
  <c r="Y1689" i="1"/>
  <c r="O1689" i="1"/>
  <c r="P1689" i="1"/>
  <c r="Q1689" i="1" s="1"/>
  <c r="R1689" i="1" s="1"/>
  <c r="W1689" i="1" s="1"/>
  <c r="S1689" i="1" s="1"/>
  <c r="Y1690" i="1"/>
  <c r="O1690" i="1"/>
  <c r="P1690" i="1"/>
  <c r="Q1690" i="1"/>
  <c r="R1690" i="1" s="1"/>
  <c r="W1690" i="1" s="1"/>
  <c r="Y1691" i="1"/>
  <c r="O1691" i="1"/>
  <c r="P1691" i="1"/>
  <c r="Q1691" i="1"/>
  <c r="R1691" i="1" s="1"/>
  <c r="W1691" i="1" s="1"/>
  <c r="S1691" i="1" s="1"/>
  <c r="Y1692" i="1"/>
  <c r="O1692" i="1"/>
  <c r="P1692" i="1"/>
  <c r="Q1692" i="1" s="1"/>
  <c r="R1692" i="1" s="1"/>
  <c r="W1692" i="1" s="1"/>
  <c r="Y1693" i="1"/>
  <c r="O1693" i="1"/>
  <c r="P1693" i="1"/>
  <c r="Q1693" i="1" s="1"/>
  <c r="R1693" i="1" s="1"/>
  <c r="W1693" i="1" s="1"/>
  <c r="S1693" i="1" s="1"/>
  <c r="Y1694" i="1"/>
  <c r="O1694" i="1"/>
  <c r="Q1694" i="1" s="1"/>
  <c r="R1694" i="1" s="1"/>
  <c r="W1694" i="1" s="1"/>
  <c r="P1694" i="1"/>
  <c r="Y1695" i="1"/>
  <c r="O1695" i="1"/>
  <c r="Q1695" i="1" s="1"/>
  <c r="R1695" i="1" s="1"/>
  <c r="W1695" i="1" s="1"/>
  <c r="S1695" i="1" s="1"/>
  <c r="P1695" i="1"/>
  <c r="Y1696" i="1"/>
  <c r="O1696" i="1"/>
  <c r="P1696" i="1"/>
  <c r="Y1697" i="1"/>
  <c r="O1697" i="1"/>
  <c r="P1697" i="1"/>
  <c r="Q1697" i="1" s="1"/>
  <c r="R1697" i="1" s="1"/>
  <c r="W1697" i="1" s="1"/>
  <c r="S1697" i="1" s="1"/>
  <c r="Y1698" i="1"/>
  <c r="O1698" i="1"/>
  <c r="P1698" i="1"/>
  <c r="Q1698" i="1"/>
  <c r="R1698" i="1" s="1"/>
  <c r="W1698" i="1" s="1"/>
  <c r="Y1699" i="1"/>
  <c r="P1699" i="1"/>
  <c r="Y1700" i="1"/>
  <c r="O1700" i="1"/>
  <c r="Q1700" i="1" s="1"/>
  <c r="R1700" i="1" s="1"/>
  <c r="W1700" i="1" s="1"/>
  <c r="P1700" i="1"/>
  <c r="Y1701" i="1"/>
  <c r="O1701" i="1"/>
  <c r="P1701" i="1"/>
  <c r="Q1701" i="1" s="1"/>
  <c r="R1701" i="1" s="1"/>
  <c r="W1701" i="1" s="1"/>
  <c r="S1701" i="1" s="1"/>
  <c r="Y1702" i="1"/>
  <c r="O1702" i="1"/>
  <c r="P1702" i="1"/>
  <c r="Y1703" i="1"/>
  <c r="O1703" i="1"/>
  <c r="P1703" i="1"/>
  <c r="Y1704" i="1"/>
  <c r="O1704" i="1"/>
  <c r="P1704" i="1"/>
  <c r="Q1704" i="1" s="1"/>
  <c r="R1704" i="1" s="1"/>
  <c r="W1704" i="1" s="1"/>
  <c r="Y1705" i="1"/>
  <c r="O1705" i="1"/>
  <c r="Q1705" i="1" s="1"/>
  <c r="R1705" i="1" s="1"/>
  <c r="W1705" i="1" s="1"/>
  <c r="S1705" i="1" s="1"/>
  <c r="P1705" i="1"/>
  <c r="Y1706" i="1"/>
  <c r="O1706" i="1"/>
  <c r="Q1706" i="1" s="1"/>
  <c r="R1706" i="1" s="1"/>
  <c r="W1706" i="1" s="1"/>
  <c r="Y1707" i="1"/>
  <c r="O1707" i="1"/>
  <c r="P1707" i="1"/>
  <c r="Q1707" i="1" s="1"/>
  <c r="R1707" i="1"/>
  <c r="W1707" i="1" s="1"/>
  <c r="S1707" i="1" s="1"/>
  <c r="Y1708" i="1"/>
  <c r="O1708" i="1"/>
  <c r="P1708" i="1"/>
  <c r="Q1708" i="1"/>
  <c r="R1708" i="1" s="1"/>
  <c r="W1708" i="1" s="1"/>
  <c r="Y1709" i="1"/>
  <c r="O1709" i="1"/>
  <c r="P1709" i="1"/>
  <c r="Y1710" i="1"/>
  <c r="O1710" i="1"/>
  <c r="P1710" i="1"/>
  <c r="Q1710" i="1" s="1"/>
  <c r="R1710" i="1" s="1"/>
  <c r="W1710" i="1" s="1"/>
  <c r="Y1711" i="1"/>
  <c r="O1711" i="1"/>
  <c r="P1711" i="1"/>
  <c r="Q1711" i="1" s="1"/>
  <c r="R1711" i="1" s="1"/>
  <c r="W1711" i="1" s="1"/>
  <c r="Y1712" i="1"/>
  <c r="O1712" i="1"/>
  <c r="P1712" i="1"/>
  <c r="Q1712" i="1" s="1"/>
  <c r="R1712" i="1" s="1"/>
  <c r="W1712" i="1" s="1"/>
  <c r="Y1713" i="1"/>
  <c r="O1713" i="1"/>
  <c r="Q1713" i="1" s="1"/>
  <c r="R1713" i="1" s="1"/>
  <c r="P1713" i="1"/>
  <c r="W1713" i="1"/>
  <c r="Y1714" i="1"/>
  <c r="O1714" i="1"/>
  <c r="P1714" i="1"/>
  <c r="Y1715" i="1"/>
  <c r="O1715" i="1"/>
  <c r="P1715" i="1"/>
  <c r="Q1715" i="1" s="1"/>
  <c r="R1715" i="1"/>
  <c r="W1715" i="1" s="1"/>
  <c r="S1715" i="1" s="1"/>
  <c r="D1692" i="1"/>
  <c r="K1718" i="1"/>
  <c r="F1693" i="1" s="1"/>
  <c r="L1718" i="1"/>
  <c r="F1694" i="1" s="1"/>
  <c r="H1694" i="1" s="1"/>
  <c r="M1718" i="1"/>
  <c r="F1695" i="1" s="1"/>
  <c r="H1696" i="1"/>
  <c r="H1697" i="1"/>
  <c r="H1699" i="1"/>
  <c r="F1706" i="1"/>
  <c r="F1705" i="1"/>
  <c r="H1730" i="1"/>
  <c r="F1745" i="1" s="1"/>
  <c r="Y1725" i="1"/>
  <c r="O1725" i="1"/>
  <c r="P1725" i="1"/>
  <c r="Q1725" i="1"/>
  <c r="R1725" i="1" s="1"/>
  <c r="W1725" i="1" s="1"/>
  <c r="V1725" i="1" s="1"/>
  <c r="Y1726" i="1"/>
  <c r="O1726" i="1"/>
  <c r="P1726" i="1"/>
  <c r="Y1727" i="1"/>
  <c r="O1727" i="1"/>
  <c r="Q1727" i="1" s="1"/>
  <c r="R1727" i="1" s="1"/>
  <c r="W1727" i="1" s="1"/>
  <c r="P1727" i="1"/>
  <c r="Y1728" i="1"/>
  <c r="O1728" i="1"/>
  <c r="P1728" i="1"/>
  <c r="Q1728" i="1" s="1"/>
  <c r="R1728" i="1" s="1"/>
  <c r="W1728" i="1" s="1"/>
  <c r="S1728" i="1" s="1"/>
  <c r="Y1729" i="1"/>
  <c r="O1729" i="1"/>
  <c r="P1729" i="1"/>
  <c r="Q1729" i="1" s="1"/>
  <c r="R1729" i="1"/>
  <c r="W1729" i="1" s="1"/>
  <c r="Y1730" i="1"/>
  <c r="O1730" i="1"/>
  <c r="P1730" i="1"/>
  <c r="Y1731" i="1"/>
  <c r="O1731" i="1"/>
  <c r="P1731" i="1"/>
  <c r="Q1731" i="1"/>
  <c r="R1731" i="1" s="1"/>
  <c r="W1731" i="1" s="1"/>
  <c r="V1731" i="1" s="1"/>
  <c r="Y1732" i="1"/>
  <c r="O1732" i="1"/>
  <c r="P1732" i="1"/>
  <c r="Q1732" i="1" s="1"/>
  <c r="R1732" i="1" s="1"/>
  <c r="W1732" i="1" s="1"/>
  <c r="S1732" i="1" s="1"/>
  <c r="Y1733" i="1"/>
  <c r="O1733" i="1"/>
  <c r="P1733" i="1"/>
  <c r="Q1733" i="1" s="1"/>
  <c r="R1733" i="1" s="1"/>
  <c r="W1733" i="1" s="1"/>
  <c r="V1733" i="1" s="1"/>
  <c r="Y1734" i="1"/>
  <c r="O1734" i="1"/>
  <c r="Q1734" i="1" s="1"/>
  <c r="R1734" i="1" s="1"/>
  <c r="W1734" i="1" s="1"/>
  <c r="P1734" i="1"/>
  <c r="Y1735" i="1"/>
  <c r="O1735" i="1"/>
  <c r="P1735" i="1"/>
  <c r="Q1735" i="1" s="1"/>
  <c r="R1735" i="1" s="1"/>
  <c r="W1735" i="1" s="1"/>
  <c r="Y1736" i="1"/>
  <c r="O1736" i="1"/>
  <c r="P1736" i="1"/>
  <c r="Q1736" i="1" s="1"/>
  <c r="R1736" i="1" s="1"/>
  <c r="W1736" i="1" s="1"/>
  <c r="S1736" i="1" s="1"/>
  <c r="Y1737" i="1"/>
  <c r="O1737" i="1"/>
  <c r="Q1737" i="1" s="1"/>
  <c r="R1737" i="1" s="1"/>
  <c r="W1737" i="1" s="1"/>
  <c r="P1737" i="1"/>
  <c r="Y1738" i="1"/>
  <c r="O1738" i="1"/>
  <c r="P1738" i="1"/>
  <c r="Q1738" i="1"/>
  <c r="R1738" i="1" s="1"/>
  <c r="W1738" i="1" s="1"/>
  <c r="S1738" i="1" s="1"/>
  <c r="Y1739" i="1"/>
  <c r="O1739" i="1"/>
  <c r="P1739" i="1"/>
  <c r="Y1740" i="1"/>
  <c r="O1740" i="1"/>
  <c r="P1740" i="1"/>
  <c r="Q1740" i="1" s="1"/>
  <c r="R1740" i="1" s="1"/>
  <c r="W1740" i="1" s="1"/>
  <c r="Y1741" i="1"/>
  <c r="O1741" i="1"/>
  <c r="Q1741" i="1" s="1"/>
  <c r="R1741" i="1" s="1"/>
  <c r="W1741" i="1" s="1"/>
  <c r="P1741" i="1"/>
  <c r="Y1742" i="1"/>
  <c r="O1742" i="1"/>
  <c r="Q1742" i="1" s="1"/>
  <c r="R1742" i="1" s="1"/>
  <c r="W1742" i="1" s="1"/>
  <c r="S1742" i="1" s="1"/>
  <c r="P1742" i="1"/>
  <c r="Y1743" i="1"/>
  <c r="O1743" i="1"/>
  <c r="P1743" i="1"/>
  <c r="Q1743" i="1" s="1"/>
  <c r="R1743" i="1" s="1"/>
  <c r="W1743" i="1" s="1"/>
  <c r="Y1744" i="1"/>
  <c r="O1744" i="1"/>
  <c r="P1744" i="1"/>
  <c r="Q1744" i="1" s="1"/>
  <c r="R1744" i="1" s="1"/>
  <c r="W1744" i="1" s="1"/>
  <c r="S1744" i="1" s="1"/>
  <c r="Y1745" i="1"/>
  <c r="O1745" i="1"/>
  <c r="Q1745" i="1" s="1"/>
  <c r="R1745" i="1" s="1"/>
  <c r="W1745" i="1" s="1"/>
  <c r="P1745" i="1"/>
  <c r="Y1746" i="1"/>
  <c r="O1746" i="1"/>
  <c r="Q1746" i="1" s="1"/>
  <c r="R1746" i="1" s="1"/>
  <c r="W1746" i="1" s="1"/>
  <c r="S1746" i="1" s="1"/>
  <c r="P1746" i="1"/>
  <c r="Y1747" i="1"/>
  <c r="O1747" i="1"/>
  <c r="P1747" i="1"/>
  <c r="Y1748" i="1"/>
  <c r="S1748" i="1" s="1"/>
  <c r="O1748" i="1"/>
  <c r="Q1748" i="1" s="1"/>
  <c r="R1748" i="1" s="1"/>
  <c r="W1748" i="1" s="1"/>
  <c r="Y1749" i="1"/>
  <c r="O1749" i="1"/>
  <c r="P1749" i="1"/>
  <c r="Q1749" i="1" s="1"/>
  <c r="R1749" i="1" s="1"/>
  <c r="W1749" i="1" s="1"/>
  <c r="Y1750" i="1"/>
  <c r="O1750" i="1"/>
  <c r="Q1750" i="1" s="1"/>
  <c r="R1750" i="1" s="1"/>
  <c r="W1750" i="1" s="1"/>
  <c r="Y1751" i="1"/>
  <c r="O1751" i="1"/>
  <c r="P1751" i="1"/>
  <c r="Q1751" i="1" s="1"/>
  <c r="R1751" i="1" s="1"/>
  <c r="W1751" i="1" s="1"/>
  <c r="Y1752" i="1"/>
  <c r="O1752" i="1"/>
  <c r="P1752" i="1"/>
  <c r="Y1753" i="1"/>
  <c r="O1753" i="1"/>
  <c r="P1753" i="1"/>
  <c r="Q1753" i="1" s="1"/>
  <c r="R1753" i="1" s="1"/>
  <c r="W1753" i="1"/>
  <c r="Y1754" i="1"/>
  <c r="O1754" i="1"/>
  <c r="P1754" i="1"/>
  <c r="Q1754" i="1"/>
  <c r="R1754" i="1" s="1"/>
  <c r="W1754" i="1" s="1"/>
  <c r="S1754" i="1" s="1"/>
  <c r="D1731" i="1"/>
  <c r="K1757" i="1"/>
  <c r="F1732" i="1" s="1"/>
  <c r="L1757" i="1"/>
  <c r="F1733" i="1" s="1"/>
  <c r="H1733" i="1"/>
  <c r="M1757" i="1"/>
  <c r="F1734" i="1" s="1"/>
  <c r="H1735" i="1"/>
  <c r="H1736" i="1"/>
  <c r="H1738" i="1"/>
  <c r="D1741" i="1"/>
  <c r="H1741" i="1" s="1"/>
  <c r="F1744" i="1"/>
  <c r="H1769" i="1"/>
  <c r="D1780" i="1" s="1"/>
  <c r="H1780" i="1" s="1"/>
  <c r="Y1764" i="1"/>
  <c r="O1764" i="1"/>
  <c r="P1764" i="1"/>
  <c r="Y1765" i="1"/>
  <c r="O1765" i="1"/>
  <c r="P1765" i="1"/>
  <c r="Y1766" i="1"/>
  <c r="O1766" i="1"/>
  <c r="P1766" i="1"/>
  <c r="Q1766" i="1"/>
  <c r="R1766" i="1" s="1"/>
  <c r="W1766" i="1" s="1"/>
  <c r="Y1767" i="1"/>
  <c r="O1767" i="1"/>
  <c r="Q1767" i="1" s="1"/>
  <c r="R1767" i="1" s="1"/>
  <c r="W1767" i="1" s="1"/>
  <c r="P1767" i="1"/>
  <c r="Y1768" i="1"/>
  <c r="O1768" i="1"/>
  <c r="Q1768" i="1" s="1"/>
  <c r="R1768" i="1" s="1"/>
  <c r="W1768" i="1" s="1"/>
  <c r="Y1769" i="1"/>
  <c r="O1769" i="1"/>
  <c r="P1769" i="1"/>
  <c r="Y1770" i="1"/>
  <c r="O1770" i="1"/>
  <c r="P1770" i="1"/>
  <c r="Q1770" i="1"/>
  <c r="R1770" i="1" s="1"/>
  <c r="W1770" i="1" s="1"/>
  <c r="V1770" i="1" s="1"/>
  <c r="Y1771" i="1"/>
  <c r="O1771" i="1"/>
  <c r="P1771" i="1"/>
  <c r="Q1771" i="1"/>
  <c r="R1771" i="1" s="1"/>
  <c r="W1771" i="1" s="1"/>
  <c r="S1771" i="1" s="1"/>
  <c r="Y1772" i="1"/>
  <c r="O1772" i="1"/>
  <c r="P1772" i="1"/>
  <c r="Q1772" i="1" s="1"/>
  <c r="R1772" i="1" s="1"/>
  <c r="W1772" i="1" s="1"/>
  <c r="V1772" i="1" s="1"/>
  <c r="Y1773" i="1"/>
  <c r="O1773" i="1"/>
  <c r="P1773" i="1"/>
  <c r="Q1773" i="1" s="1"/>
  <c r="R1773" i="1" s="1"/>
  <c r="W1773" i="1" s="1"/>
  <c r="Y1774" i="1"/>
  <c r="O1774" i="1"/>
  <c r="P1774" i="1"/>
  <c r="Y1775" i="1"/>
  <c r="O1775" i="1"/>
  <c r="P1775" i="1"/>
  <c r="Y1776" i="1"/>
  <c r="O1776" i="1"/>
  <c r="Q1776" i="1" s="1"/>
  <c r="R1776" i="1" s="1"/>
  <c r="W1776" i="1" s="1"/>
  <c r="P1776" i="1"/>
  <c r="Y1777" i="1"/>
  <c r="O1777" i="1"/>
  <c r="Q1777" i="1" s="1"/>
  <c r="R1777" i="1" s="1"/>
  <c r="W1777" i="1" s="1"/>
  <c r="P1777" i="1"/>
  <c r="Y1778" i="1"/>
  <c r="O1778" i="1"/>
  <c r="P1778" i="1"/>
  <c r="Q1778" i="1" s="1"/>
  <c r="R1778" i="1" s="1"/>
  <c r="W1778" i="1" s="1"/>
  <c r="Y1779" i="1"/>
  <c r="O1779" i="1"/>
  <c r="P1779" i="1"/>
  <c r="Y1780" i="1"/>
  <c r="O1780" i="1"/>
  <c r="Q1780" i="1" s="1"/>
  <c r="R1780" i="1" s="1"/>
  <c r="W1780" i="1" s="1"/>
  <c r="P1780" i="1"/>
  <c r="Y1781" i="1"/>
  <c r="O1781" i="1"/>
  <c r="P1781" i="1"/>
  <c r="Q1781" i="1" s="1"/>
  <c r="R1781" i="1" s="1"/>
  <c r="W1781" i="1" s="1"/>
  <c r="S1781" i="1" s="1"/>
  <c r="Y1782" i="1"/>
  <c r="O1782" i="1"/>
  <c r="P1782" i="1"/>
  <c r="Y1783" i="1"/>
  <c r="O1783" i="1"/>
  <c r="P1783" i="1"/>
  <c r="Y1784" i="1"/>
  <c r="O1784" i="1"/>
  <c r="P1784" i="1"/>
  <c r="Q1784" i="1"/>
  <c r="R1784" i="1" s="1"/>
  <c r="W1784" i="1" s="1"/>
  <c r="Y1785" i="1"/>
  <c r="O1785" i="1"/>
  <c r="Q1785" i="1" s="1"/>
  <c r="R1785" i="1" s="1"/>
  <c r="W1785" i="1" s="1"/>
  <c r="Y1786" i="1"/>
  <c r="O1786" i="1"/>
  <c r="P1786" i="1"/>
  <c r="Y1787" i="1"/>
  <c r="O1787" i="1"/>
  <c r="P1787" i="1"/>
  <c r="Q1787" i="1" s="1"/>
  <c r="R1787" i="1" s="1"/>
  <c r="W1787" i="1" s="1"/>
  <c r="S1787" i="1" s="1"/>
  <c r="Y1788" i="1"/>
  <c r="O1788" i="1"/>
  <c r="P1788" i="1"/>
  <c r="Y1789" i="1"/>
  <c r="O1789" i="1"/>
  <c r="P1789" i="1"/>
  <c r="Y1790" i="1"/>
  <c r="O1790" i="1"/>
  <c r="Q1790" i="1" s="1"/>
  <c r="R1790" i="1" s="1"/>
  <c r="W1790" i="1" s="1"/>
  <c r="P1790" i="1"/>
  <c r="Y1791" i="1"/>
  <c r="O1791" i="1"/>
  <c r="Q1791" i="1" s="1"/>
  <c r="R1791" i="1" s="1"/>
  <c r="W1791" i="1" s="1"/>
  <c r="S1791" i="1" s="1"/>
  <c r="P1791" i="1"/>
  <c r="Y1792" i="1"/>
  <c r="O1792" i="1"/>
  <c r="P1792" i="1"/>
  <c r="Q1792" i="1" s="1"/>
  <c r="R1792" i="1" s="1"/>
  <c r="W1792" i="1" s="1"/>
  <c r="Y1793" i="1"/>
  <c r="O1793" i="1"/>
  <c r="P1793" i="1"/>
  <c r="D1770" i="1"/>
  <c r="K1796" i="1"/>
  <c r="L1796" i="1"/>
  <c r="F1772" i="1" s="1"/>
  <c r="H1772" i="1" s="1"/>
  <c r="M1796" i="1"/>
  <c r="F1773" i="1" s="1"/>
  <c r="H1774" i="1"/>
  <c r="H1775" i="1"/>
  <c r="H1777" i="1"/>
  <c r="F1784" i="1"/>
  <c r="F1783" i="1"/>
  <c r="H1808" i="1"/>
  <c r="D1819" i="1" s="1"/>
  <c r="H1819" i="1" s="1"/>
  <c r="Y1803" i="1"/>
  <c r="O1803" i="1"/>
  <c r="Q1803" i="1" s="1"/>
  <c r="R1803" i="1" s="1"/>
  <c r="W1803" i="1" s="1"/>
  <c r="P1803" i="1"/>
  <c r="Y1804" i="1"/>
  <c r="O1804" i="1"/>
  <c r="P1804" i="1"/>
  <c r="Q1804" i="1"/>
  <c r="R1804" i="1" s="1"/>
  <c r="W1804" i="1" s="1"/>
  <c r="S1804" i="1" s="1"/>
  <c r="Y1805" i="1"/>
  <c r="O1805" i="1"/>
  <c r="P1805" i="1"/>
  <c r="Y1806" i="1"/>
  <c r="O1806" i="1"/>
  <c r="P1806" i="1"/>
  <c r="Q1806" i="1" s="1"/>
  <c r="R1806" i="1" s="1"/>
  <c r="W1806" i="1" s="1"/>
  <c r="Y1807" i="1"/>
  <c r="O1807" i="1"/>
  <c r="Q1807" i="1" s="1"/>
  <c r="R1807" i="1" s="1"/>
  <c r="W1807" i="1" s="1"/>
  <c r="P1807" i="1"/>
  <c r="Y1808" i="1"/>
  <c r="O1808" i="1"/>
  <c r="Q1808" i="1" s="1"/>
  <c r="R1808" i="1" s="1"/>
  <c r="W1808" i="1" s="1"/>
  <c r="S1808" i="1" s="1"/>
  <c r="P1808" i="1"/>
  <c r="Y1809" i="1"/>
  <c r="O1809" i="1"/>
  <c r="P1809" i="1"/>
  <c r="Q1809" i="1" s="1"/>
  <c r="R1809" i="1" s="1"/>
  <c r="W1809" i="1" s="1"/>
  <c r="Y1810" i="1"/>
  <c r="O1810" i="1"/>
  <c r="P1810" i="1"/>
  <c r="Q1810" i="1" s="1"/>
  <c r="R1810" i="1" s="1"/>
  <c r="W1810" i="1" s="1"/>
  <c r="S1810" i="1" s="1"/>
  <c r="Y1811" i="1"/>
  <c r="O1811" i="1"/>
  <c r="Q1811" i="1" s="1"/>
  <c r="R1811" i="1" s="1"/>
  <c r="W1811" i="1" s="1"/>
  <c r="P1811" i="1"/>
  <c r="Y1812" i="1"/>
  <c r="O1812" i="1"/>
  <c r="P1812" i="1"/>
  <c r="Q1812" i="1"/>
  <c r="R1812" i="1" s="1"/>
  <c r="W1812" i="1" s="1"/>
  <c r="Y1813" i="1"/>
  <c r="O1813" i="1"/>
  <c r="P1813" i="1"/>
  <c r="Y1814" i="1"/>
  <c r="O1814" i="1"/>
  <c r="P1814" i="1"/>
  <c r="Q1814" i="1" s="1"/>
  <c r="R1814" i="1" s="1"/>
  <c r="W1814" i="1" s="1"/>
  <c r="S1814" i="1" s="1"/>
  <c r="Y1815" i="1"/>
  <c r="O1815" i="1"/>
  <c r="Q1815" i="1" s="1"/>
  <c r="R1815" i="1" s="1"/>
  <c r="W1815" i="1" s="1"/>
  <c r="P1815" i="1"/>
  <c r="Y1816" i="1"/>
  <c r="O1816" i="1"/>
  <c r="P1816" i="1"/>
  <c r="Q1816" i="1"/>
  <c r="R1816" i="1" s="1"/>
  <c r="W1816" i="1" s="1"/>
  <c r="S1816" i="1" s="1"/>
  <c r="Y1817" i="1"/>
  <c r="O1817" i="1"/>
  <c r="P1817" i="1"/>
  <c r="Q1817" i="1" s="1"/>
  <c r="R1817" i="1" s="1"/>
  <c r="W1817" i="1" s="1"/>
  <c r="Y1818" i="1"/>
  <c r="O1818" i="1"/>
  <c r="P1818" i="1"/>
  <c r="Q1818" i="1" s="1"/>
  <c r="R1818" i="1" s="1"/>
  <c r="W1818" i="1" s="1"/>
  <c r="S1818" i="1" s="1"/>
  <c r="Y1819" i="1"/>
  <c r="O1819" i="1"/>
  <c r="Q1819" i="1" s="1"/>
  <c r="R1819" i="1" s="1"/>
  <c r="W1819" i="1" s="1"/>
  <c r="P1819" i="1"/>
  <c r="Y1820" i="1"/>
  <c r="O1820" i="1"/>
  <c r="Q1820" i="1" s="1"/>
  <c r="R1820" i="1" s="1"/>
  <c r="W1820" i="1" s="1"/>
  <c r="S1820" i="1" s="1"/>
  <c r="P1820" i="1"/>
  <c r="Y1821" i="1"/>
  <c r="O1821" i="1"/>
  <c r="P1821" i="1"/>
  <c r="Y1822" i="1"/>
  <c r="O1822" i="1"/>
  <c r="P1822" i="1"/>
  <c r="Q1822" i="1" s="1"/>
  <c r="R1822" i="1" s="1"/>
  <c r="W1822" i="1" s="1"/>
  <c r="S1822" i="1" s="1"/>
  <c r="Y1823" i="1"/>
  <c r="O1823" i="1"/>
  <c r="Q1823" i="1" s="1"/>
  <c r="R1823" i="1" s="1"/>
  <c r="P1823" i="1"/>
  <c r="W1823" i="1"/>
  <c r="Y1824" i="1"/>
  <c r="O1824" i="1"/>
  <c r="P1824" i="1"/>
  <c r="Q1824" i="1"/>
  <c r="R1824" i="1" s="1"/>
  <c r="W1824" i="1" s="1"/>
  <c r="S1824" i="1" s="1"/>
  <c r="Y1825" i="1"/>
  <c r="P1825" i="1"/>
  <c r="Y1826" i="1"/>
  <c r="O1826" i="1"/>
  <c r="P1826" i="1"/>
  <c r="Y1827" i="1"/>
  <c r="O1827" i="1"/>
  <c r="P1827" i="1"/>
  <c r="Q1827" i="1" s="1"/>
  <c r="R1827" i="1" s="1"/>
  <c r="W1827" i="1" s="1"/>
  <c r="Y1828" i="1"/>
  <c r="O1828" i="1"/>
  <c r="P1828" i="1"/>
  <c r="Y1829" i="1"/>
  <c r="O1829" i="1"/>
  <c r="P1829" i="1"/>
  <c r="Y1830" i="1"/>
  <c r="O1830" i="1"/>
  <c r="Y1831" i="1"/>
  <c r="O1831" i="1"/>
  <c r="P1831" i="1"/>
  <c r="Y1832" i="1"/>
  <c r="O1832" i="1"/>
  <c r="P1832" i="1"/>
  <c r="Q1832" i="1" s="1"/>
  <c r="R1832" i="1"/>
  <c r="W1832" i="1" s="1"/>
  <c r="S1832" i="1" s="1"/>
  <c r="D1809" i="1"/>
  <c r="K1835" i="1"/>
  <c r="F1810" i="1" s="1"/>
  <c r="L1835" i="1"/>
  <c r="F1811" i="1" s="1"/>
  <c r="H1811" i="1" s="1"/>
  <c r="M1835" i="1"/>
  <c r="F1812" i="1"/>
  <c r="H1813" i="1"/>
  <c r="H1814" i="1"/>
  <c r="H1816" i="1"/>
  <c r="F1822" i="1"/>
  <c r="H1847" i="1"/>
  <c r="Y1842" i="1"/>
  <c r="O1842" i="1"/>
  <c r="P1842" i="1"/>
  <c r="Q1842" i="1"/>
  <c r="R1842" i="1" s="1"/>
  <c r="W1842" i="1" s="1"/>
  <c r="Y1843" i="1"/>
  <c r="O1843" i="1"/>
  <c r="Q1843" i="1" s="1"/>
  <c r="R1843" i="1" s="1"/>
  <c r="W1843" i="1" s="1"/>
  <c r="S1843" i="1" s="1"/>
  <c r="P1843" i="1"/>
  <c r="Y1844" i="1"/>
  <c r="O1844" i="1"/>
  <c r="P1844" i="1"/>
  <c r="Q1844" i="1" s="1"/>
  <c r="R1844" i="1" s="1"/>
  <c r="W1844" i="1" s="1"/>
  <c r="Y1845" i="1"/>
  <c r="O1845" i="1"/>
  <c r="P1845" i="1"/>
  <c r="Y1846" i="1"/>
  <c r="O1846" i="1"/>
  <c r="P1846" i="1"/>
  <c r="Y1847" i="1"/>
  <c r="O1847" i="1"/>
  <c r="Y1848" i="1"/>
  <c r="O1848" i="1"/>
  <c r="Q1848" i="1" s="1"/>
  <c r="R1848" i="1" s="1"/>
  <c r="W1848" i="1" s="1"/>
  <c r="P1848" i="1"/>
  <c r="Y1849" i="1"/>
  <c r="O1849" i="1"/>
  <c r="Q1849" i="1" s="1"/>
  <c r="R1849" i="1" s="1"/>
  <c r="W1849" i="1" s="1"/>
  <c r="S1849" i="1" s="1"/>
  <c r="P1849" i="1"/>
  <c r="Y1850" i="1"/>
  <c r="O1850" i="1"/>
  <c r="P1850" i="1"/>
  <c r="Q1850" i="1" s="1"/>
  <c r="R1850" i="1" s="1"/>
  <c r="W1850" i="1" s="1"/>
  <c r="Y1851" i="1"/>
  <c r="O1851" i="1"/>
  <c r="P1851" i="1"/>
  <c r="Q1851" i="1" s="1"/>
  <c r="R1851" i="1" s="1"/>
  <c r="W1851" i="1" s="1"/>
  <c r="S1851" i="1" s="1"/>
  <c r="Y1852" i="1"/>
  <c r="O1852" i="1"/>
  <c r="Q1852" i="1" s="1"/>
  <c r="R1852" i="1" s="1"/>
  <c r="W1852" i="1" s="1"/>
  <c r="P1852" i="1"/>
  <c r="Y1853" i="1"/>
  <c r="O1853" i="1"/>
  <c r="P1853" i="1"/>
  <c r="Q1853" i="1"/>
  <c r="R1853" i="1" s="1"/>
  <c r="W1853" i="1" s="1"/>
  <c r="S1853" i="1" s="1"/>
  <c r="Y1854" i="1"/>
  <c r="O1854" i="1"/>
  <c r="P1854" i="1"/>
  <c r="Y1855" i="1"/>
  <c r="O1855" i="1"/>
  <c r="P1855" i="1"/>
  <c r="Q1855" i="1" s="1"/>
  <c r="R1855" i="1" s="1"/>
  <c r="W1855" i="1" s="1"/>
  <c r="Y1856" i="1"/>
  <c r="O1856" i="1"/>
  <c r="Q1856" i="1" s="1"/>
  <c r="R1856" i="1" s="1"/>
  <c r="W1856" i="1" s="1"/>
  <c r="Y1857" i="1"/>
  <c r="O1857" i="1"/>
  <c r="Q1857" i="1" s="1"/>
  <c r="R1857" i="1" s="1"/>
  <c r="W1857" i="1" s="1"/>
  <c r="S1857" i="1" s="1"/>
  <c r="P1857" i="1"/>
  <c r="Y1858" i="1"/>
  <c r="O1858" i="1"/>
  <c r="P1858" i="1"/>
  <c r="Y1859" i="1"/>
  <c r="O1859" i="1"/>
  <c r="P1859" i="1"/>
  <c r="Y1860" i="1"/>
  <c r="O1860" i="1"/>
  <c r="Q1860" i="1" s="1"/>
  <c r="R1860" i="1" s="1"/>
  <c r="W1860" i="1" s="1"/>
  <c r="P1860" i="1"/>
  <c r="Y1861" i="1"/>
  <c r="O1861" i="1"/>
  <c r="P1861" i="1"/>
  <c r="Q1861" i="1" s="1"/>
  <c r="R1861" i="1" s="1"/>
  <c r="W1861" i="1" s="1"/>
  <c r="S1861" i="1" s="1"/>
  <c r="Y1862" i="1"/>
  <c r="O1862" i="1"/>
  <c r="P1862" i="1"/>
  <c r="Y1863" i="1"/>
  <c r="O1863" i="1"/>
  <c r="P1863" i="1"/>
  <c r="Y1864" i="1"/>
  <c r="O1864" i="1"/>
  <c r="P1864" i="1"/>
  <c r="Q1864" i="1" s="1"/>
  <c r="R1864" i="1" s="1"/>
  <c r="W1864" i="1" s="1"/>
  <c r="Y1865" i="1"/>
  <c r="O1865" i="1"/>
  <c r="Q1865" i="1" s="1"/>
  <c r="R1865" i="1" s="1"/>
  <c r="W1865" i="1" s="1"/>
  <c r="S1865" i="1" s="1"/>
  <c r="P1865" i="1"/>
  <c r="Y1866" i="1"/>
  <c r="O1866" i="1"/>
  <c r="P1866" i="1"/>
  <c r="Y1867" i="1"/>
  <c r="O1867" i="1"/>
  <c r="P1867" i="1"/>
  <c r="Y1868" i="1"/>
  <c r="O1868" i="1"/>
  <c r="Q1868" i="1" s="1"/>
  <c r="R1868" i="1" s="1"/>
  <c r="W1868" i="1" s="1"/>
  <c r="P1868" i="1"/>
  <c r="Y1869" i="1"/>
  <c r="O1869" i="1"/>
  <c r="P1869" i="1"/>
  <c r="Q1869" i="1" s="1"/>
  <c r="R1869" i="1" s="1"/>
  <c r="W1869" i="1" s="1"/>
  <c r="Y1870" i="1"/>
  <c r="O1870" i="1"/>
  <c r="P1870" i="1"/>
  <c r="Y1871" i="1"/>
  <c r="O1871" i="1"/>
  <c r="P1871" i="1"/>
  <c r="D1848" i="1"/>
  <c r="K1874" i="1"/>
  <c r="F1849" i="1"/>
  <c r="L1874" i="1"/>
  <c r="F1850" i="1" s="1"/>
  <c r="H1850" i="1" s="1"/>
  <c r="M1874" i="1"/>
  <c r="F1851" i="1" s="1"/>
  <c r="H1852" i="1"/>
  <c r="H1853" i="1"/>
  <c r="H1855" i="1"/>
  <c r="F1861" i="1"/>
  <c r="H1886" i="1"/>
  <c r="Y1881" i="1"/>
  <c r="O1881" i="1"/>
  <c r="P1881" i="1"/>
  <c r="Q1881" i="1" s="1"/>
  <c r="R1881" i="1"/>
  <c r="W1881" i="1" s="1"/>
  <c r="Y1882" i="1"/>
  <c r="O1882" i="1"/>
  <c r="P1882" i="1"/>
  <c r="Y1883" i="1"/>
  <c r="O1883" i="1"/>
  <c r="P1883" i="1"/>
  <c r="Q1883" i="1"/>
  <c r="R1883" i="1" s="1"/>
  <c r="W1883" i="1" s="1"/>
  <c r="Y1884" i="1"/>
  <c r="O1884" i="1"/>
  <c r="P1884" i="1"/>
  <c r="Q1884" i="1" s="1"/>
  <c r="R1884" i="1" s="1"/>
  <c r="W1884" i="1" s="1"/>
  <c r="S1884" i="1" s="1"/>
  <c r="Y1885" i="1"/>
  <c r="O1885" i="1"/>
  <c r="P1885" i="1"/>
  <c r="Q1885" i="1" s="1"/>
  <c r="R1885" i="1" s="1"/>
  <c r="W1885" i="1" s="1"/>
  <c r="Y1886" i="1"/>
  <c r="O1886" i="1"/>
  <c r="P1886" i="1"/>
  <c r="Y1887" i="1"/>
  <c r="O1887" i="1"/>
  <c r="Q1887" i="1" s="1"/>
  <c r="R1887" i="1" s="1"/>
  <c r="W1887" i="1" s="1"/>
  <c r="P1887" i="1"/>
  <c r="Y1888" i="1"/>
  <c r="O1888" i="1"/>
  <c r="P1888" i="1"/>
  <c r="Q1888" i="1" s="1"/>
  <c r="R1888" i="1" s="1"/>
  <c r="W1888" i="1"/>
  <c r="Y1889" i="1"/>
  <c r="O1889" i="1"/>
  <c r="P1889" i="1"/>
  <c r="Q1889" i="1" s="1"/>
  <c r="R1889" i="1"/>
  <c r="W1889" i="1" s="1"/>
  <c r="Y1890" i="1"/>
  <c r="O1890" i="1"/>
  <c r="P1890" i="1"/>
  <c r="Y1891" i="1"/>
  <c r="O1891" i="1"/>
  <c r="P1891" i="1"/>
  <c r="Q1891" i="1"/>
  <c r="R1891" i="1" s="1"/>
  <c r="W1891" i="1" s="1"/>
  <c r="Y1892" i="1"/>
  <c r="O1892" i="1"/>
  <c r="P1892" i="1"/>
  <c r="Q1892" i="1"/>
  <c r="R1892" i="1" s="1"/>
  <c r="W1892" i="1" s="1"/>
  <c r="Y1893" i="1"/>
  <c r="O1893" i="1"/>
  <c r="Q1893" i="1" s="1"/>
  <c r="R1893" i="1" s="1"/>
  <c r="W1893" i="1" s="1"/>
  <c r="Y1894" i="1"/>
  <c r="O1894" i="1"/>
  <c r="P1894" i="1"/>
  <c r="Q1894" i="1" s="1"/>
  <c r="R1894" i="1" s="1"/>
  <c r="W1894" i="1" s="1"/>
  <c r="S1894" i="1" s="1"/>
  <c r="Y1895" i="1"/>
  <c r="O1895" i="1"/>
  <c r="P1895" i="1"/>
  <c r="Y1896" i="1"/>
  <c r="O1896" i="1"/>
  <c r="Q1896" i="1" s="1"/>
  <c r="R1896" i="1" s="1"/>
  <c r="W1896" i="1" s="1"/>
  <c r="S1896" i="1" s="1"/>
  <c r="P1896" i="1"/>
  <c r="Y1897" i="1"/>
  <c r="O1897" i="1"/>
  <c r="P1897" i="1"/>
  <c r="Y1898" i="1"/>
  <c r="O1898" i="1"/>
  <c r="P1898" i="1"/>
  <c r="Q1898" i="1" s="1"/>
  <c r="R1898" i="1" s="1"/>
  <c r="W1898" i="1" s="1"/>
  <c r="S1898" i="1" s="1"/>
  <c r="Y1899" i="1"/>
  <c r="O1899" i="1"/>
  <c r="Q1899" i="1" s="1"/>
  <c r="R1899" i="1" s="1"/>
  <c r="W1899" i="1" s="1"/>
  <c r="P1899" i="1"/>
  <c r="Y1900" i="1"/>
  <c r="O1900" i="1"/>
  <c r="P1900" i="1"/>
  <c r="Q1900" i="1"/>
  <c r="R1900" i="1" s="1"/>
  <c r="W1900" i="1" s="1"/>
  <c r="S1900" i="1" s="1"/>
  <c r="Y1901" i="1"/>
  <c r="O1901" i="1"/>
  <c r="P1901" i="1"/>
  <c r="Q1901" i="1" s="1"/>
  <c r="R1901" i="1" s="1"/>
  <c r="W1901" i="1" s="1"/>
  <c r="Y1902" i="1"/>
  <c r="O1902" i="1"/>
  <c r="P1902" i="1"/>
  <c r="Q1902" i="1" s="1"/>
  <c r="R1902" i="1" s="1"/>
  <c r="W1902" i="1" s="1"/>
  <c r="S1902" i="1" s="1"/>
  <c r="Y1903" i="1"/>
  <c r="O1903" i="1"/>
  <c r="Q1903" i="1" s="1"/>
  <c r="R1903" i="1" s="1"/>
  <c r="W1903" i="1" s="1"/>
  <c r="P1903" i="1"/>
  <c r="Y1904" i="1"/>
  <c r="O1904" i="1"/>
  <c r="Q1904" i="1" s="1"/>
  <c r="R1904" i="1" s="1"/>
  <c r="W1904" i="1" s="1"/>
  <c r="S1904" i="1" s="1"/>
  <c r="P1904" i="1"/>
  <c r="Y1905" i="1"/>
  <c r="O1905" i="1"/>
  <c r="P1905" i="1"/>
  <c r="Y1906" i="1"/>
  <c r="O1906" i="1"/>
  <c r="P1906" i="1"/>
  <c r="Q1906" i="1" s="1"/>
  <c r="R1906" i="1" s="1"/>
  <c r="W1906" i="1" s="1"/>
  <c r="S1906" i="1" s="1"/>
  <c r="Y1907" i="1"/>
  <c r="O1907" i="1"/>
  <c r="Q1907" i="1" s="1"/>
  <c r="R1907" i="1" s="1"/>
  <c r="P1907" i="1"/>
  <c r="W1907" i="1"/>
  <c r="S1907" i="1" s="1"/>
  <c r="Y1908" i="1"/>
  <c r="O1908" i="1"/>
  <c r="P1908" i="1"/>
  <c r="Y1909" i="1"/>
  <c r="O1909" i="1"/>
  <c r="P1909" i="1"/>
  <c r="Q1909" i="1"/>
  <c r="R1909" i="1" s="1"/>
  <c r="W1909" i="1" s="1"/>
  <c r="Y1910" i="1"/>
  <c r="O1910" i="1"/>
  <c r="P1910" i="1"/>
  <c r="Q1910" i="1"/>
  <c r="R1910" i="1" s="1"/>
  <c r="W1910" i="1" s="1"/>
  <c r="D1887" i="1"/>
  <c r="K1913" i="1"/>
  <c r="F1888" i="1" s="1"/>
  <c r="L1913" i="1"/>
  <c r="F1889" i="1" s="1"/>
  <c r="H1889" i="1" s="1"/>
  <c r="M1913" i="1"/>
  <c r="F1890" i="1"/>
  <c r="H1891" i="1"/>
  <c r="H1892" i="1"/>
  <c r="H1894" i="1"/>
  <c r="F1900" i="1"/>
  <c r="H1925" i="1"/>
  <c r="Y1920" i="1"/>
  <c r="O1920" i="1"/>
  <c r="P1920" i="1"/>
  <c r="Q1920" i="1" s="1"/>
  <c r="R1920" i="1" s="1"/>
  <c r="W1920" i="1" s="1"/>
  <c r="Y1921" i="1"/>
  <c r="O1921" i="1"/>
  <c r="Q1921" i="1" s="1"/>
  <c r="R1921" i="1" s="1"/>
  <c r="W1921" i="1" s="1"/>
  <c r="P1921" i="1"/>
  <c r="Y1922" i="1"/>
  <c r="O1922" i="1"/>
  <c r="Q1922" i="1" s="1"/>
  <c r="R1922" i="1" s="1"/>
  <c r="W1922" i="1" s="1"/>
  <c r="P1922" i="1"/>
  <c r="Y1923" i="1"/>
  <c r="O1923" i="1"/>
  <c r="Q1923" i="1" s="1"/>
  <c r="R1923" i="1" s="1"/>
  <c r="W1923" i="1" s="1"/>
  <c r="P1923" i="1"/>
  <c r="Y1924" i="1"/>
  <c r="O1924" i="1"/>
  <c r="Q1924" i="1" s="1"/>
  <c r="R1924" i="1" s="1"/>
  <c r="W1924" i="1" s="1"/>
  <c r="P1924" i="1"/>
  <c r="Y1925" i="1"/>
  <c r="O1925" i="1"/>
  <c r="P1925" i="1"/>
  <c r="Q1925" i="1" s="1"/>
  <c r="R1925" i="1" s="1"/>
  <c r="W1925" i="1"/>
  <c r="Y1926" i="1"/>
  <c r="O1926" i="1"/>
  <c r="P1926" i="1"/>
  <c r="Q1926" i="1"/>
  <c r="R1926" i="1" s="1"/>
  <c r="W1926" i="1" s="1"/>
  <c r="Y1927" i="1"/>
  <c r="O1927" i="1"/>
  <c r="P1927" i="1"/>
  <c r="Q1927" i="1"/>
  <c r="R1927" i="1" s="1"/>
  <c r="W1927" i="1" s="1"/>
  <c r="Y1928" i="1"/>
  <c r="O1928" i="1"/>
  <c r="P1928" i="1"/>
  <c r="Y1929" i="1"/>
  <c r="O1929" i="1"/>
  <c r="P1929" i="1"/>
  <c r="Q1929" i="1"/>
  <c r="R1929" i="1" s="1"/>
  <c r="W1929" i="1" s="1"/>
  <c r="Y1930" i="1"/>
  <c r="O1930" i="1"/>
  <c r="P1930" i="1"/>
  <c r="Q1930" i="1"/>
  <c r="R1930" i="1" s="1"/>
  <c r="W1930" i="1" s="1"/>
  <c r="Y1931" i="1"/>
  <c r="O1931" i="1"/>
  <c r="P1931" i="1"/>
  <c r="Y1932" i="1"/>
  <c r="O1932" i="1"/>
  <c r="P1932" i="1"/>
  <c r="Q1932" i="1" s="1"/>
  <c r="R1932" i="1" s="1"/>
  <c r="W1932" i="1" s="1"/>
  <c r="Y1933" i="1"/>
  <c r="O1933" i="1"/>
  <c r="Q1933" i="1" s="1"/>
  <c r="R1933" i="1" s="1"/>
  <c r="W1933" i="1" s="1"/>
  <c r="P1933" i="1"/>
  <c r="Y1934" i="1"/>
  <c r="O1934" i="1"/>
  <c r="Q1934" i="1" s="1"/>
  <c r="R1934" i="1" s="1"/>
  <c r="W1934" i="1" s="1"/>
  <c r="Y1935" i="1"/>
  <c r="O1935" i="1"/>
  <c r="P1935" i="1"/>
  <c r="Y1936" i="1"/>
  <c r="O1936" i="1"/>
  <c r="Q1936" i="1" s="1"/>
  <c r="R1936" i="1" s="1"/>
  <c r="W1936" i="1" s="1"/>
  <c r="P1936" i="1"/>
  <c r="Y1937" i="1"/>
  <c r="O1937" i="1"/>
  <c r="Q1937" i="1" s="1"/>
  <c r="R1937" i="1" s="1"/>
  <c r="W1937" i="1" s="1"/>
  <c r="P1937" i="1"/>
  <c r="Y1938" i="1"/>
  <c r="O1938" i="1"/>
  <c r="P1938" i="1"/>
  <c r="Q1938" i="1" s="1"/>
  <c r="R1938" i="1" s="1"/>
  <c r="W1938" i="1" s="1"/>
  <c r="Y1939" i="1"/>
  <c r="O1939" i="1"/>
  <c r="P1939" i="1"/>
  <c r="Q1939" i="1"/>
  <c r="R1939" i="1" s="1"/>
  <c r="W1939" i="1" s="1"/>
  <c r="Y1940" i="1"/>
  <c r="O1940" i="1"/>
  <c r="Q1940" i="1" s="1"/>
  <c r="R1940" i="1" s="1"/>
  <c r="W1940" i="1" s="1"/>
  <c r="P1940" i="1"/>
  <c r="Y1941" i="1"/>
  <c r="O1941" i="1"/>
  <c r="P1941" i="1"/>
  <c r="Y1942" i="1"/>
  <c r="O1942" i="1"/>
  <c r="P1942" i="1"/>
  <c r="Q1942" i="1" s="1"/>
  <c r="R1942" i="1" s="1"/>
  <c r="W1942" i="1" s="1"/>
  <c r="Y1943" i="1"/>
  <c r="O1943" i="1"/>
  <c r="Q1943" i="1" s="1"/>
  <c r="R1943" i="1" s="1"/>
  <c r="W1943" i="1" s="1"/>
  <c r="P1943" i="1"/>
  <c r="Y1944" i="1"/>
  <c r="O1944" i="1"/>
  <c r="Q1944" i="1" s="1"/>
  <c r="R1944" i="1" s="1"/>
  <c r="W1944" i="1" s="1"/>
  <c r="P1944" i="1"/>
  <c r="Y1945" i="1"/>
  <c r="O1945" i="1"/>
  <c r="P1945" i="1"/>
  <c r="Q1945" i="1" s="1"/>
  <c r="R1945" i="1" s="1"/>
  <c r="W1945" i="1" s="1"/>
  <c r="Y1946" i="1"/>
  <c r="O1946" i="1"/>
  <c r="Q1946" i="1" s="1"/>
  <c r="R1946" i="1" s="1"/>
  <c r="P1946" i="1"/>
  <c r="W1946" i="1"/>
  <c r="Y1947" i="1"/>
  <c r="O1947" i="1"/>
  <c r="P1947" i="1"/>
  <c r="Y1948" i="1"/>
  <c r="O1948" i="1"/>
  <c r="P1948" i="1"/>
  <c r="Y1949" i="1"/>
  <c r="O1949" i="1"/>
  <c r="P1949" i="1"/>
  <c r="D1926" i="1"/>
  <c r="K1952" i="1"/>
  <c r="F1927" i="1"/>
  <c r="H1927" i="1" s="1"/>
  <c r="L1952" i="1"/>
  <c r="M1952" i="1"/>
  <c r="F1929" i="1"/>
  <c r="H1930" i="1"/>
  <c r="H1931" i="1"/>
  <c r="H1933" i="1"/>
  <c r="F1939" i="1"/>
  <c r="H1964" i="1"/>
  <c r="F1979" i="1" s="1"/>
  <c r="Y1959" i="1"/>
  <c r="O1959" i="1"/>
  <c r="P1959" i="1"/>
  <c r="Q1959" i="1" s="1"/>
  <c r="R1959" i="1"/>
  <c r="W1959" i="1" s="1"/>
  <c r="Y1960" i="1"/>
  <c r="O1960" i="1"/>
  <c r="P1960" i="1"/>
  <c r="Y1961" i="1"/>
  <c r="O1961" i="1"/>
  <c r="P1961" i="1"/>
  <c r="Q1961" i="1" s="1"/>
  <c r="R1961" i="1"/>
  <c r="W1961" i="1" s="1"/>
  <c r="Y1962" i="1"/>
  <c r="O1962" i="1"/>
  <c r="P1962" i="1"/>
  <c r="Y1963" i="1"/>
  <c r="O1963" i="1"/>
  <c r="P1963" i="1"/>
  <c r="Q1963" i="1" s="1"/>
  <c r="R1963" i="1"/>
  <c r="W1963" i="1" s="1"/>
  <c r="Y1964" i="1"/>
  <c r="O1964" i="1"/>
  <c r="P1964" i="1"/>
  <c r="Y1965" i="1"/>
  <c r="O1965" i="1"/>
  <c r="P1965" i="1"/>
  <c r="Q1965" i="1" s="1"/>
  <c r="R1965" i="1"/>
  <c r="W1965" i="1" s="1"/>
  <c r="Y1966" i="1"/>
  <c r="O1966" i="1"/>
  <c r="P1966" i="1"/>
  <c r="Y1967" i="1"/>
  <c r="O1967" i="1"/>
  <c r="P1967" i="1"/>
  <c r="Y1968" i="1"/>
  <c r="O1968" i="1"/>
  <c r="P1968" i="1"/>
  <c r="Y1969" i="1"/>
  <c r="O1969" i="1"/>
  <c r="P1969" i="1"/>
  <c r="Q1969" i="1" s="1"/>
  <c r="R1969" i="1" s="1"/>
  <c r="W1969" i="1" s="1"/>
  <c r="Y1970" i="1"/>
  <c r="O1970" i="1"/>
  <c r="P1970" i="1"/>
  <c r="Q1970" i="1" s="1"/>
  <c r="R1970" i="1" s="1"/>
  <c r="W1970" i="1" s="1"/>
  <c r="Y1971" i="1"/>
  <c r="O1971" i="1"/>
  <c r="P1971" i="1"/>
  <c r="Q1971" i="1" s="1"/>
  <c r="R1971" i="1" s="1"/>
  <c r="W1971" i="1" s="1"/>
  <c r="Y1972" i="1"/>
  <c r="O1972" i="1"/>
  <c r="P1972" i="1"/>
  <c r="Y1973" i="1"/>
  <c r="O1973" i="1"/>
  <c r="P1973" i="1"/>
  <c r="Q1973" i="1" s="1"/>
  <c r="R1973" i="1" s="1"/>
  <c r="W1973" i="1" s="1"/>
  <c r="Y1974" i="1"/>
  <c r="O1974" i="1"/>
  <c r="P1974" i="1"/>
  <c r="Y1975" i="1"/>
  <c r="P1975" i="1"/>
  <c r="Y1976" i="1"/>
  <c r="O1976" i="1"/>
  <c r="P1976" i="1"/>
  <c r="Q1976" i="1" s="1"/>
  <c r="R1976" i="1" s="1"/>
  <c r="W1976" i="1" s="1"/>
  <c r="Y1977" i="1"/>
  <c r="O1977" i="1"/>
  <c r="P1977" i="1"/>
  <c r="Q1977" i="1" s="1"/>
  <c r="R1977" i="1" s="1"/>
  <c r="W1977" i="1" s="1"/>
  <c r="Y1978" i="1"/>
  <c r="O1978" i="1"/>
  <c r="P1978" i="1"/>
  <c r="Y1979" i="1"/>
  <c r="O1979" i="1"/>
  <c r="P1979" i="1"/>
  <c r="Y1980" i="1"/>
  <c r="O1980" i="1"/>
  <c r="P1980" i="1"/>
  <c r="Q1980" i="1" s="1"/>
  <c r="R1980" i="1" s="1"/>
  <c r="W1980" i="1" s="1"/>
  <c r="Y1981" i="1"/>
  <c r="O1981" i="1"/>
  <c r="P1981" i="1"/>
  <c r="Q1981" i="1" s="1"/>
  <c r="R1981" i="1" s="1"/>
  <c r="W1981" i="1" s="1"/>
  <c r="Y1982" i="1"/>
  <c r="O1982" i="1"/>
  <c r="P1982" i="1"/>
  <c r="Q1982" i="1" s="1"/>
  <c r="R1982" i="1" s="1"/>
  <c r="W1982" i="1" s="1"/>
  <c r="Y1983" i="1"/>
  <c r="O1983" i="1"/>
  <c r="P1983" i="1"/>
  <c r="Y1984" i="1"/>
  <c r="O1984" i="1"/>
  <c r="P1984" i="1"/>
  <c r="Q1984" i="1" s="1"/>
  <c r="R1984" i="1" s="1"/>
  <c r="W1984" i="1" s="1"/>
  <c r="Y1985" i="1"/>
  <c r="O1985" i="1"/>
  <c r="P1985" i="1"/>
  <c r="Q1985" i="1" s="1"/>
  <c r="R1985" i="1" s="1"/>
  <c r="W1985" i="1" s="1"/>
  <c r="Y1986" i="1"/>
  <c r="O1986" i="1"/>
  <c r="P1986" i="1"/>
  <c r="Y1987" i="1"/>
  <c r="O1987" i="1"/>
  <c r="P1987" i="1"/>
  <c r="Y1988" i="1"/>
  <c r="O1988" i="1"/>
  <c r="P1988" i="1"/>
  <c r="Q1988" i="1" s="1"/>
  <c r="R1988" i="1" s="1"/>
  <c r="W1988" i="1" s="1"/>
  <c r="Y1989" i="1"/>
  <c r="O1989" i="1"/>
  <c r="P1989" i="1"/>
  <c r="Q1989" i="1" s="1"/>
  <c r="R1989" i="1" s="1"/>
  <c r="W1989" i="1" s="1"/>
  <c r="D1965" i="1"/>
  <c r="K1991" i="1"/>
  <c r="F1966" i="1"/>
  <c r="H1966" i="1" s="1"/>
  <c r="L1991" i="1"/>
  <c r="F1967" i="1" s="1"/>
  <c r="M1991" i="1"/>
  <c r="F1968" i="1" s="1"/>
  <c r="H1969" i="1"/>
  <c r="H1970" i="1"/>
  <c r="H1972" i="1"/>
  <c r="D1975" i="1"/>
  <c r="H1975" i="1" s="1"/>
  <c r="F1978" i="1"/>
  <c r="H2003" i="1"/>
  <c r="Y1998" i="1"/>
  <c r="O1998" i="1"/>
  <c r="Q1998" i="1" s="1"/>
  <c r="R1998" i="1" s="1"/>
  <c r="W1998" i="1" s="1"/>
  <c r="P1998" i="1"/>
  <c r="Y1999" i="1"/>
  <c r="O1999" i="1"/>
  <c r="P1999" i="1"/>
  <c r="Q1999" i="1" s="1"/>
  <c r="R1999" i="1" s="1"/>
  <c r="W1999" i="1" s="1"/>
  <c r="Y2000" i="1"/>
  <c r="O2000" i="1"/>
  <c r="P2000" i="1"/>
  <c r="Q2000" i="1"/>
  <c r="R2000" i="1" s="1"/>
  <c r="W2000" i="1" s="1"/>
  <c r="Y2001" i="1"/>
  <c r="O2001" i="1"/>
  <c r="Q2001" i="1" s="1"/>
  <c r="R2001" i="1" s="1"/>
  <c r="W2001" i="1" s="1"/>
  <c r="P2001" i="1"/>
  <c r="Y2002" i="1"/>
  <c r="O2002" i="1"/>
  <c r="Q2002" i="1" s="1"/>
  <c r="R2002" i="1" s="1"/>
  <c r="W2002" i="1" s="1"/>
  <c r="P2002" i="1"/>
  <c r="Y2003" i="1"/>
  <c r="O2003" i="1"/>
  <c r="Q2003" i="1" s="1"/>
  <c r="R2003" i="1" s="1"/>
  <c r="W2003" i="1" s="1"/>
  <c r="Y2004" i="1"/>
  <c r="O2004" i="1"/>
  <c r="Q2004" i="1" s="1"/>
  <c r="R2004" i="1" s="1"/>
  <c r="P2004" i="1"/>
  <c r="W2004" i="1"/>
  <c r="Y2005" i="1"/>
  <c r="O2005" i="1"/>
  <c r="P2005" i="1"/>
  <c r="Q2005" i="1"/>
  <c r="R2005" i="1" s="1"/>
  <c r="W2005" i="1" s="1"/>
  <c r="Y2006" i="1"/>
  <c r="O2006" i="1"/>
  <c r="P2006" i="1"/>
  <c r="Q2006" i="1"/>
  <c r="R2006" i="1" s="1"/>
  <c r="W2006" i="1" s="1"/>
  <c r="Y2007" i="1"/>
  <c r="O2007" i="1"/>
  <c r="P2007" i="1"/>
  <c r="Q2007" i="1"/>
  <c r="R2007" i="1" s="1"/>
  <c r="W2007" i="1" s="1"/>
  <c r="Y2008" i="1"/>
  <c r="O2008" i="1"/>
  <c r="P2008" i="1"/>
  <c r="Y2009" i="1"/>
  <c r="O2009" i="1"/>
  <c r="P2009" i="1"/>
  <c r="Y2010" i="1"/>
  <c r="O2010" i="1"/>
  <c r="P2010" i="1"/>
  <c r="Q2010" i="1"/>
  <c r="R2010" i="1" s="1"/>
  <c r="W2010" i="1"/>
  <c r="Y2011" i="1"/>
  <c r="O2011" i="1"/>
  <c r="P2011" i="1"/>
  <c r="Q2011" i="1"/>
  <c r="R2011" i="1" s="1"/>
  <c r="W2011" i="1" s="1"/>
  <c r="Y2012" i="1"/>
  <c r="O2012" i="1"/>
  <c r="P2012" i="1"/>
  <c r="Q2012" i="1"/>
  <c r="R2012" i="1" s="1"/>
  <c r="W2012" i="1" s="1"/>
  <c r="Y2013" i="1"/>
  <c r="O2013" i="1"/>
  <c r="P2013" i="1"/>
  <c r="Q2013" i="1" s="1"/>
  <c r="R2013" i="1" s="1"/>
  <c r="W2013" i="1" s="1"/>
  <c r="Y2014" i="1"/>
  <c r="O2014" i="1"/>
  <c r="P2014" i="1"/>
  <c r="Y2015" i="1"/>
  <c r="O2015" i="1"/>
  <c r="Q2015" i="1" s="1"/>
  <c r="R2015" i="1" s="1"/>
  <c r="W2015" i="1" s="1"/>
  <c r="Y2016" i="1"/>
  <c r="O2016" i="1"/>
  <c r="Q2016" i="1" s="1"/>
  <c r="R2016" i="1" s="1"/>
  <c r="W2016" i="1" s="1"/>
  <c r="Y2017" i="1"/>
  <c r="O2017" i="1"/>
  <c r="P2017" i="1"/>
  <c r="Q2017" i="1" s="1"/>
  <c r="R2017" i="1"/>
  <c r="W2017" i="1" s="1"/>
  <c r="Y2018" i="1"/>
  <c r="O2018" i="1"/>
  <c r="P2018" i="1"/>
  <c r="Y2019" i="1"/>
  <c r="O2019" i="1"/>
  <c r="P2019" i="1"/>
  <c r="Q2019" i="1" s="1"/>
  <c r="R2019" i="1"/>
  <c r="W2019" i="1" s="1"/>
  <c r="Y2020" i="1"/>
  <c r="O2020" i="1"/>
  <c r="P2020" i="1"/>
  <c r="Y2021" i="1"/>
  <c r="O2021" i="1"/>
  <c r="P2021" i="1"/>
  <c r="Q2021" i="1" s="1"/>
  <c r="R2021" i="1"/>
  <c r="W2021" i="1" s="1"/>
  <c r="Y2022" i="1"/>
  <c r="O2022" i="1"/>
  <c r="P2022" i="1"/>
  <c r="Y2023" i="1"/>
  <c r="O2023" i="1"/>
  <c r="P2023" i="1"/>
  <c r="Q2023" i="1" s="1"/>
  <c r="R2023" i="1"/>
  <c r="W2023" i="1" s="1"/>
  <c r="Y2024" i="1"/>
  <c r="O2024" i="1"/>
  <c r="P2024" i="1"/>
  <c r="Y2025" i="1"/>
  <c r="O2025" i="1"/>
  <c r="P2025" i="1"/>
  <c r="Q2025" i="1" s="1"/>
  <c r="R2025" i="1"/>
  <c r="W2025" i="1" s="1"/>
  <c r="Y2026" i="1"/>
  <c r="O2026" i="1"/>
  <c r="P2026" i="1"/>
  <c r="Y2027" i="1"/>
  <c r="O2027" i="1"/>
  <c r="P2027" i="1"/>
  <c r="D2004" i="1"/>
  <c r="K2030" i="1"/>
  <c r="F2005" i="1" s="1"/>
  <c r="H2005" i="1" s="1"/>
  <c r="L2030" i="1"/>
  <c r="M2030" i="1"/>
  <c r="F2007" i="1" s="1"/>
  <c r="H2007" i="1" s="1"/>
  <c r="H2008" i="1"/>
  <c r="H2009" i="1"/>
  <c r="H2011" i="1"/>
  <c r="D2014" i="1"/>
  <c r="H2014" i="1" s="1"/>
  <c r="F2018" i="1"/>
  <c r="F2017" i="1"/>
  <c r="H2042" i="1"/>
  <c r="D2053" i="1" s="1"/>
  <c r="H2053" i="1" s="1"/>
  <c r="Y2037" i="1"/>
  <c r="O2037" i="1"/>
  <c r="Q2037" i="1" s="1"/>
  <c r="R2037" i="1" s="1"/>
  <c r="W2037" i="1" s="1"/>
  <c r="P2037" i="1"/>
  <c r="Y2038" i="1"/>
  <c r="O2038" i="1"/>
  <c r="Q2038" i="1" s="1"/>
  <c r="R2038" i="1" s="1"/>
  <c r="W2038" i="1" s="1"/>
  <c r="P2038" i="1"/>
  <c r="Y2039" i="1"/>
  <c r="O2039" i="1"/>
  <c r="P2039" i="1"/>
  <c r="Q2039" i="1"/>
  <c r="R2039" i="1" s="1"/>
  <c r="W2039" i="1" s="1"/>
  <c r="Y2040" i="1"/>
  <c r="O2040" i="1"/>
  <c r="P2040" i="1"/>
  <c r="Y2041" i="1"/>
  <c r="O2041" i="1"/>
  <c r="P2041" i="1"/>
  <c r="Q2041" i="1" s="1"/>
  <c r="R2041" i="1" s="1"/>
  <c r="W2041" i="1" s="1"/>
  <c r="Y2042" i="1"/>
  <c r="O2042" i="1"/>
  <c r="Q2042" i="1" s="1"/>
  <c r="R2042" i="1" s="1"/>
  <c r="W2042" i="1" s="1"/>
  <c r="P2042" i="1"/>
  <c r="Y2043" i="1"/>
  <c r="O2043" i="1"/>
  <c r="Q2043" i="1" s="1"/>
  <c r="R2043" i="1" s="1"/>
  <c r="W2043" i="1" s="1"/>
  <c r="P2043" i="1"/>
  <c r="Y2044" i="1"/>
  <c r="O2044" i="1"/>
  <c r="P2044" i="1"/>
  <c r="Q2044" i="1" s="1"/>
  <c r="R2044" i="1" s="1"/>
  <c r="W2044" i="1" s="1"/>
  <c r="Y2045" i="1"/>
  <c r="O2045" i="1"/>
  <c r="Q2045" i="1" s="1"/>
  <c r="R2045" i="1" s="1"/>
  <c r="W2045" i="1" s="1"/>
  <c r="P2045" i="1"/>
  <c r="Y2046" i="1"/>
  <c r="O2046" i="1"/>
  <c r="P2046" i="1"/>
  <c r="Q2046" i="1" s="1"/>
  <c r="R2046" i="1" s="1"/>
  <c r="W2046" i="1" s="1"/>
  <c r="Y2047" i="1"/>
  <c r="O2047" i="1"/>
  <c r="Q2047" i="1" s="1"/>
  <c r="R2047" i="1" s="1"/>
  <c r="W2047" i="1" s="1"/>
  <c r="P2047" i="1"/>
  <c r="Y2048" i="1"/>
  <c r="O2048" i="1"/>
  <c r="P2048" i="1"/>
  <c r="Q2048" i="1" s="1"/>
  <c r="R2048" i="1" s="1"/>
  <c r="W2048" i="1" s="1"/>
  <c r="Y2049" i="1"/>
  <c r="O2049" i="1"/>
  <c r="Q2049" i="1" s="1"/>
  <c r="R2049" i="1" s="1"/>
  <c r="W2049" i="1" s="1"/>
  <c r="P2049" i="1"/>
  <c r="Y2050" i="1"/>
  <c r="O2050" i="1"/>
  <c r="P2050" i="1"/>
  <c r="Q2050" i="1" s="1"/>
  <c r="R2050" i="1" s="1"/>
  <c r="W2050" i="1" s="1"/>
  <c r="Y2051" i="1"/>
  <c r="O2051" i="1"/>
  <c r="Q2051" i="1" s="1"/>
  <c r="R2051" i="1" s="1"/>
  <c r="W2051" i="1" s="1"/>
  <c r="P2051" i="1"/>
  <c r="Y2052" i="1"/>
  <c r="O2052" i="1"/>
  <c r="Q2052" i="1" s="1"/>
  <c r="R2052" i="1" s="1"/>
  <c r="W2052" i="1" s="1"/>
  <c r="P2052" i="1"/>
  <c r="Y2053" i="1"/>
  <c r="O2053" i="1"/>
  <c r="Q2053" i="1" s="1"/>
  <c r="R2053" i="1" s="1"/>
  <c r="W2053" i="1" s="1"/>
  <c r="P2053" i="1"/>
  <c r="Y2054" i="1"/>
  <c r="O2054" i="1"/>
  <c r="Q2054" i="1" s="1"/>
  <c r="R2054" i="1" s="1"/>
  <c r="W2054" i="1" s="1"/>
  <c r="P2054" i="1"/>
  <c r="Y2055" i="1"/>
  <c r="O2055" i="1"/>
  <c r="P2055" i="1"/>
  <c r="Y2056" i="1"/>
  <c r="O2056" i="1"/>
  <c r="P2056" i="1"/>
  <c r="Q2056" i="1"/>
  <c r="R2056" i="1" s="1"/>
  <c r="W2056" i="1" s="1"/>
  <c r="Y2057" i="1"/>
  <c r="P2057" i="1"/>
  <c r="Y2058" i="1"/>
  <c r="O2058" i="1"/>
  <c r="P2058" i="1"/>
  <c r="Q2058" i="1" s="1"/>
  <c r="R2058" i="1" s="1"/>
  <c r="W2058" i="1" s="1"/>
  <c r="Y2059" i="1"/>
  <c r="O2059" i="1"/>
  <c r="Q2059" i="1" s="1"/>
  <c r="R2059" i="1" s="1"/>
  <c r="W2059" i="1" s="1"/>
  <c r="P2059" i="1"/>
  <c r="Y2060" i="1"/>
  <c r="P2060" i="1"/>
  <c r="Y2061" i="1"/>
  <c r="O2061" i="1"/>
  <c r="P2061" i="1"/>
  <c r="Q2061" i="1" s="1"/>
  <c r="R2061" i="1" s="1"/>
  <c r="W2061" i="1" s="1"/>
  <c r="Y2062" i="1"/>
  <c r="O2062" i="1"/>
  <c r="P2062" i="1"/>
  <c r="Q2062" i="1"/>
  <c r="R2062" i="1" s="1"/>
  <c r="W2062" i="1" s="1"/>
  <c r="Y2063" i="1"/>
  <c r="O2063" i="1"/>
  <c r="Q2063" i="1" s="1"/>
  <c r="R2063" i="1" s="1"/>
  <c r="W2063" i="1" s="1"/>
  <c r="P2063" i="1"/>
  <c r="Y2064" i="1"/>
  <c r="O2064" i="1"/>
  <c r="P2064" i="1"/>
  <c r="Q2064" i="1" s="1"/>
  <c r="R2064" i="1" s="1"/>
  <c r="W2064" i="1" s="1"/>
  <c r="Y2065" i="1"/>
  <c r="O2065" i="1"/>
  <c r="Q2065" i="1" s="1"/>
  <c r="R2065" i="1" s="1"/>
  <c r="W2065" i="1" s="1"/>
  <c r="P2065" i="1"/>
  <c r="Y2066" i="1"/>
  <c r="O2066" i="1"/>
  <c r="Q2066" i="1" s="1"/>
  <c r="R2066" i="1" s="1"/>
  <c r="W2066" i="1" s="1"/>
  <c r="P2066" i="1"/>
  <c r="D2043" i="1"/>
  <c r="K2069" i="1"/>
  <c r="F2044" i="1" s="1"/>
  <c r="H2044" i="1" s="1"/>
  <c r="L2069" i="1"/>
  <c r="F2045" i="1" s="1"/>
  <c r="H2045" i="1" s="1"/>
  <c r="M2069" i="1"/>
  <c r="F2046" i="1" s="1"/>
  <c r="H2046" i="1" s="1"/>
  <c r="H2047" i="1"/>
  <c r="H2048" i="1"/>
  <c r="H2050" i="1"/>
  <c r="F2057" i="1"/>
  <c r="F2056" i="1"/>
  <c r="H2081" i="1"/>
  <c r="Y2076" i="1"/>
  <c r="O2076" i="1"/>
  <c r="P2076" i="1"/>
  <c r="Y2077" i="1"/>
  <c r="O2077" i="1"/>
  <c r="P2077" i="1"/>
  <c r="Q2077" i="1"/>
  <c r="R2077" i="1" s="1"/>
  <c r="W2077" i="1" s="1"/>
  <c r="Y2078" i="1"/>
  <c r="O2078" i="1"/>
  <c r="P2078" i="1"/>
  <c r="Q2078" i="1"/>
  <c r="R2078" i="1" s="1"/>
  <c r="W2078" i="1" s="1"/>
  <c r="Y2079" i="1"/>
  <c r="O2079" i="1"/>
  <c r="P2079" i="1"/>
  <c r="Y2080" i="1"/>
  <c r="O2080" i="1"/>
  <c r="P2080" i="1"/>
  <c r="Q2080" i="1"/>
  <c r="R2080" i="1" s="1"/>
  <c r="W2080" i="1" s="1"/>
  <c r="Y2081" i="1"/>
  <c r="O2081" i="1"/>
  <c r="P2081" i="1"/>
  <c r="Q2081" i="1"/>
  <c r="R2081" i="1" s="1"/>
  <c r="W2081" i="1" s="1"/>
  <c r="Y2082" i="1"/>
  <c r="O2082" i="1"/>
  <c r="P2082" i="1"/>
  <c r="Q2082" i="1" s="1"/>
  <c r="R2082" i="1" s="1"/>
  <c r="W2082" i="1" s="1"/>
  <c r="Y2083" i="1"/>
  <c r="O2083" i="1"/>
  <c r="P2083" i="1"/>
  <c r="Q2083" i="1" s="1"/>
  <c r="R2083" i="1" s="1"/>
  <c r="W2083" i="1" s="1"/>
  <c r="Y2084" i="1"/>
  <c r="O2084" i="1"/>
  <c r="P2084" i="1"/>
  <c r="Q2084" i="1" s="1"/>
  <c r="R2084" i="1" s="1"/>
  <c r="W2084" i="1" s="1"/>
  <c r="Y2085" i="1"/>
  <c r="O2085" i="1"/>
  <c r="P2085" i="1"/>
  <c r="Y2086" i="1"/>
  <c r="O2086" i="1"/>
  <c r="P2086" i="1"/>
  <c r="Y2087" i="1"/>
  <c r="O2087" i="1"/>
  <c r="P2087" i="1"/>
  <c r="Q2087" i="1"/>
  <c r="R2087" i="1" s="1"/>
  <c r="W2087" i="1" s="1"/>
  <c r="Y2088" i="1"/>
  <c r="O2088" i="1"/>
  <c r="P2088" i="1"/>
  <c r="Q2088" i="1"/>
  <c r="R2088" i="1" s="1"/>
  <c r="W2088" i="1" s="1"/>
  <c r="Y2089" i="1"/>
  <c r="O2089" i="1"/>
  <c r="P2089" i="1"/>
  <c r="Q2089" i="1" s="1"/>
  <c r="R2089" i="1" s="1"/>
  <c r="W2089" i="1" s="1"/>
  <c r="Y2090" i="1"/>
  <c r="O2090" i="1"/>
  <c r="P2090" i="1"/>
  <c r="Q2090" i="1" s="1"/>
  <c r="R2090" i="1" s="1"/>
  <c r="W2090" i="1" s="1"/>
  <c r="Y2091" i="1"/>
  <c r="O2091" i="1"/>
  <c r="Q2091" i="1" s="1"/>
  <c r="R2091" i="1" s="1"/>
  <c r="W2091" i="1" s="1"/>
  <c r="P2091" i="1"/>
  <c r="Y2092" i="1"/>
  <c r="O2092" i="1"/>
  <c r="Q2092" i="1" s="1"/>
  <c r="R2092" i="1" s="1"/>
  <c r="W2092" i="1" s="1"/>
  <c r="P2092" i="1"/>
  <c r="Y2093" i="1"/>
  <c r="O2093" i="1"/>
  <c r="Q2093" i="1" s="1"/>
  <c r="R2093" i="1" s="1"/>
  <c r="W2093" i="1" s="1"/>
  <c r="P2093" i="1"/>
  <c r="Y2094" i="1"/>
  <c r="O2094" i="1"/>
  <c r="Q2094" i="1" s="1"/>
  <c r="R2094" i="1" s="1"/>
  <c r="W2094" i="1" s="1"/>
  <c r="P2094" i="1"/>
  <c r="Y2095" i="1"/>
  <c r="O2095" i="1"/>
  <c r="Q2095" i="1" s="1"/>
  <c r="R2095" i="1" s="1"/>
  <c r="W2095" i="1" s="1"/>
  <c r="P2095" i="1"/>
  <c r="Y2096" i="1"/>
  <c r="O2096" i="1"/>
  <c r="P2096" i="1"/>
  <c r="Q2096" i="1" s="1"/>
  <c r="R2096" i="1" s="1"/>
  <c r="W2096" i="1" s="1"/>
  <c r="Y2097" i="1"/>
  <c r="O2097" i="1"/>
  <c r="Q2097" i="1" s="1"/>
  <c r="R2097" i="1" s="1"/>
  <c r="W2097" i="1" s="1"/>
  <c r="P2097" i="1"/>
  <c r="Y2098" i="1"/>
  <c r="O2098" i="1"/>
  <c r="P2098" i="1"/>
  <c r="Q2098" i="1"/>
  <c r="R2098" i="1" s="1"/>
  <c r="W2098" i="1" s="1"/>
  <c r="Y2099" i="1"/>
  <c r="O2099" i="1"/>
  <c r="Q2099" i="1" s="1"/>
  <c r="R2099" i="1" s="1"/>
  <c r="W2099" i="1" s="1"/>
  <c r="P2099" i="1"/>
  <c r="Y2100" i="1"/>
  <c r="O2100" i="1"/>
  <c r="P2100" i="1"/>
  <c r="Q2100" i="1"/>
  <c r="R2100" i="1" s="1"/>
  <c r="W2100" i="1" s="1"/>
  <c r="Y2101" i="1"/>
  <c r="P2101" i="1"/>
  <c r="Y2102" i="1"/>
  <c r="O2102" i="1"/>
  <c r="P2102" i="1"/>
  <c r="Q2102" i="1" s="1"/>
  <c r="R2102" i="1" s="1"/>
  <c r="W2102" i="1" s="1"/>
  <c r="Y2103" i="1"/>
  <c r="O2103" i="1"/>
  <c r="Q2103" i="1" s="1"/>
  <c r="R2103" i="1" s="1"/>
  <c r="W2103" i="1" s="1"/>
  <c r="P2103" i="1"/>
  <c r="Y2104" i="1"/>
  <c r="O2104" i="1"/>
  <c r="Q2104" i="1" s="1"/>
  <c r="R2104" i="1" s="1"/>
  <c r="W2104" i="1" s="1"/>
  <c r="P2104" i="1"/>
  <c r="Y2105" i="1"/>
  <c r="P2105" i="1"/>
  <c r="Q2105" i="1" s="1"/>
  <c r="R2105" i="1" s="1"/>
  <c r="W2105" i="1" s="1"/>
  <c r="D2082" i="1"/>
  <c r="K2108" i="1"/>
  <c r="F2083" i="1" s="1"/>
  <c r="H2083" i="1" s="1"/>
  <c r="L2108" i="1"/>
  <c r="F2084" i="1" s="1"/>
  <c r="M2108" i="1"/>
  <c r="F2085" i="1"/>
  <c r="H2086" i="1"/>
  <c r="H2087" i="1"/>
  <c r="H2089" i="1"/>
  <c r="F2095" i="1"/>
  <c r="H2120" i="1"/>
  <c r="D2131" i="1" s="1"/>
  <c r="H2131" i="1" s="1"/>
  <c r="Y2115" i="1"/>
  <c r="O2115" i="1"/>
  <c r="P2115" i="1"/>
  <c r="Q2115" i="1" s="1"/>
  <c r="R2115" i="1" s="1"/>
  <c r="W2115" i="1" s="1"/>
  <c r="Y2116" i="1"/>
  <c r="O2116" i="1"/>
  <c r="P2116" i="1"/>
  <c r="Y2117" i="1"/>
  <c r="O2117" i="1"/>
  <c r="P2117" i="1"/>
  <c r="Y2118" i="1"/>
  <c r="O2118" i="1"/>
  <c r="P2118" i="1"/>
  <c r="Q2118" i="1" s="1"/>
  <c r="R2118" i="1" s="1"/>
  <c r="W2118" i="1" s="1"/>
  <c r="Y2119" i="1"/>
  <c r="O2119" i="1"/>
  <c r="P2119" i="1"/>
  <c r="Y2120" i="1"/>
  <c r="O2120" i="1"/>
  <c r="P2120" i="1"/>
  <c r="Y2121" i="1"/>
  <c r="O2121" i="1"/>
  <c r="P2121" i="1"/>
  <c r="Y2122" i="1"/>
  <c r="O2122" i="1"/>
  <c r="P2122" i="1"/>
  <c r="Q2122" i="1" s="1"/>
  <c r="R2122" i="1" s="1"/>
  <c r="W2122" i="1" s="1"/>
  <c r="Y2123" i="1"/>
  <c r="O2123" i="1"/>
  <c r="P2123" i="1"/>
  <c r="Q2123" i="1" s="1"/>
  <c r="R2123" i="1" s="1"/>
  <c r="W2123" i="1" s="1"/>
  <c r="Y2124" i="1"/>
  <c r="O2124" i="1"/>
  <c r="P2124" i="1"/>
  <c r="Y2125" i="1"/>
  <c r="O2125" i="1"/>
  <c r="P2125" i="1"/>
  <c r="Y2126" i="1"/>
  <c r="O2126" i="1"/>
  <c r="P2126" i="1"/>
  <c r="Q2126" i="1" s="1"/>
  <c r="R2126" i="1" s="1"/>
  <c r="W2126" i="1" s="1"/>
  <c r="Y2127" i="1"/>
  <c r="O2127" i="1"/>
  <c r="P2127" i="1"/>
  <c r="Y2128" i="1"/>
  <c r="P2128" i="1"/>
  <c r="Y2129" i="1"/>
  <c r="O2129" i="1"/>
  <c r="P2129" i="1"/>
  <c r="Q2129" i="1" s="1"/>
  <c r="R2129" i="1" s="1"/>
  <c r="W2129" i="1" s="1"/>
  <c r="Y2130" i="1"/>
  <c r="O2130" i="1"/>
  <c r="P2130" i="1"/>
  <c r="Q2130" i="1" s="1"/>
  <c r="R2130" i="1" s="1"/>
  <c r="W2130" i="1" s="1"/>
  <c r="Y2131" i="1"/>
  <c r="O2131" i="1"/>
  <c r="P2131" i="1"/>
  <c r="Y2132" i="1"/>
  <c r="O2132" i="1"/>
  <c r="P2132" i="1"/>
  <c r="Y2133" i="1"/>
  <c r="O2133" i="1"/>
  <c r="P2133" i="1"/>
  <c r="Q2133" i="1" s="1"/>
  <c r="R2133" i="1" s="1"/>
  <c r="W2133" i="1" s="1"/>
  <c r="Y2134" i="1"/>
  <c r="O2134" i="1"/>
  <c r="P2134" i="1"/>
  <c r="Q2134" i="1" s="1"/>
  <c r="R2134" i="1" s="1"/>
  <c r="W2134" i="1" s="1"/>
  <c r="Y2135" i="1"/>
  <c r="O2135" i="1"/>
  <c r="P2135" i="1"/>
  <c r="Y2136" i="1"/>
  <c r="O2136" i="1"/>
  <c r="P2136" i="1"/>
  <c r="Y2137" i="1"/>
  <c r="O2137" i="1"/>
  <c r="P2137" i="1"/>
  <c r="Q2137" i="1" s="1"/>
  <c r="R2137" i="1" s="1"/>
  <c r="W2137" i="1" s="1"/>
  <c r="Y2138" i="1"/>
  <c r="O2138" i="1"/>
  <c r="P2138" i="1"/>
  <c r="Q2138" i="1" s="1"/>
  <c r="R2138" i="1" s="1"/>
  <c r="W2138" i="1" s="1"/>
  <c r="Y2139" i="1"/>
  <c r="O2139" i="1"/>
  <c r="P2139" i="1"/>
  <c r="Y2140" i="1"/>
  <c r="O2140" i="1"/>
  <c r="P2140" i="1"/>
  <c r="Y2141" i="1"/>
  <c r="O2141" i="1"/>
  <c r="P2141" i="1"/>
  <c r="Q2141" i="1" s="1"/>
  <c r="R2141" i="1" s="1"/>
  <c r="W2141" i="1" s="1"/>
  <c r="Y2142" i="1"/>
  <c r="O2142" i="1"/>
  <c r="P2142" i="1"/>
  <c r="Q2142" i="1" s="1"/>
  <c r="R2142" i="1" s="1"/>
  <c r="W2142" i="1" s="1"/>
  <c r="Y2143" i="1"/>
  <c r="O2143" i="1"/>
  <c r="P2143" i="1"/>
  <c r="Y2144" i="1"/>
  <c r="O2144" i="1"/>
  <c r="P2144" i="1"/>
  <c r="D2121" i="1"/>
  <c r="K2147" i="1"/>
  <c r="F2122" i="1"/>
  <c r="H2122" i="1" s="1"/>
  <c r="L2147" i="1"/>
  <c r="F2123" i="1" s="1"/>
  <c r="M2147" i="1"/>
  <c r="F2124" i="1" s="1"/>
  <c r="H2125" i="1"/>
  <c r="H2126" i="1"/>
  <c r="H2128" i="1"/>
  <c r="F2134" i="1"/>
  <c r="H2159" i="1"/>
  <c r="Y2154" i="1"/>
  <c r="O2154" i="1"/>
  <c r="P2154" i="1"/>
  <c r="Q2154" i="1" s="1"/>
  <c r="R2154" i="1" s="1"/>
  <c r="W2154" i="1" s="1"/>
  <c r="Y2155" i="1"/>
  <c r="O2155" i="1"/>
  <c r="Q2155" i="1" s="1"/>
  <c r="R2155" i="1" s="1"/>
  <c r="W2155" i="1" s="1"/>
  <c r="P2155" i="1"/>
  <c r="Y2156" i="1"/>
  <c r="O2156" i="1"/>
  <c r="Q2156" i="1" s="1"/>
  <c r="R2156" i="1" s="1"/>
  <c r="W2156" i="1" s="1"/>
  <c r="P2156" i="1"/>
  <c r="Y2157" i="1"/>
  <c r="O2157" i="1"/>
  <c r="Q2157" i="1" s="1"/>
  <c r="R2157" i="1" s="1"/>
  <c r="W2157" i="1" s="1"/>
  <c r="P2157" i="1"/>
  <c r="Y2158" i="1"/>
  <c r="O2158" i="1"/>
  <c r="P2158" i="1"/>
  <c r="Q2158" i="1"/>
  <c r="R2158" i="1" s="1"/>
  <c r="W2158" i="1" s="1"/>
  <c r="Y2159" i="1"/>
  <c r="O2159" i="1"/>
  <c r="Q2159" i="1" s="1"/>
  <c r="R2159" i="1" s="1"/>
  <c r="W2159" i="1" s="1"/>
  <c r="P2159" i="1"/>
  <c r="Y2160" i="1"/>
  <c r="O2160" i="1"/>
  <c r="P2160" i="1"/>
  <c r="Q2160" i="1"/>
  <c r="R2160" i="1" s="1"/>
  <c r="W2160" i="1" s="1"/>
  <c r="Y2161" i="1"/>
  <c r="O2161" i="1"/>
  <c r="P2161" i="1"/>
  <c r="Q2161" i="1"/>
  <c r="R2161" i="1" s="1"/>
  <c r="W2161" i="1" s="1"/>
  <c r="Y2162" i="1"/>
  <c r="O2162" i="1"/>
  <c r="Q2162" i="1" s="1"/>
  <c r="R2162" i="1" s="1"/>
  <c r="W2162" i="1" s="1"/>
  <c r="P2162" i="1"/>
  <c r="Y2163" i="1"/>
  <c r="O2163" i="1"/>
  <c r="P2163" i="1"/>
  <c r="Q2163" i="1" s="1"/>
  <c r="R2163" i="1" s="1"/>
  <c r="W2163" i="1" s="1"/>
  <c r="Y2164" i="1"/>
  <c r="O2164" i="1"/>
  <c r="Q2164" i="1" s="1"/>
  <c r="R2164" i="1" s="1"/>
  <c r="W2164" i="1" s="1"/>
  <c r="P2164" i="1"/>
  <c r="Y2165" i="1"/>
  <c r="O2165" i="1"/>
  <c r="Q2165" i="1" s="1"/>
  <c r="R2165" i="1" s="1"/>
  <c r="W2165" i="1" s="1"/>
  <c r="P2165" i="1"/>
  <c r="Y2166" i="1"/>
  <c r="O2166" i="1"/>
  <c r="Q2166" i="1" s="1"/>
  <c r="R2166" i="1" s="1"/>
  <c r="W2166" i="1" s="1"/>
  <c r="P2166" i="1"/>
  <c r="Y2167" i="1"/>
  <c r="O2167" i="1"/>
  <c r="P2167" i="1"/>
  <c r="Q2167" i="1"/>
  <c r="R2167" i="1" s="1"/>
  <c r="W2167" i="1"/>
  <c r="Y2168" i="1"/>
  <c r="P2168" i="1"/>
  <c r="Y2169" i="1"/>
  <c r="O2169" i="1"/>
  <c r="Q2169" i="1" s="1"/>
  <c r="R2169" i="1" s="1"/>
  <c r="W2169" i="1" s="1"/>
  <c r="P2169" i="1"/>
  <c r="Y2170" i="1"/>
  <c r="O2170" i="1"/>
  <c r="Q2170" i="1" s="1"/>
  <c r="R2170" i="1" s="1"/>
  <c r="W2170" i="1" s="1"/>
  <c r="P2170" i="1"/>
  <c r="Y2171" i="1"/>
  <c r="O2171" i="1"/>
  <c r="P2171" i="1"/>
  <c r="Q2171" i="1"/>
  <c r="R2171" i="1" s="1"/>
  <c r="W2171" i="1" s="1"/>
  <c r="Y2172" i="1"/>
  <c r="O2172" i="1"/>
  <c r="Q2172" i="1" s="1"/>
  <c r="R2172" i="1" s="1"/>
  <c r="W2172" i="1" s="1"/>
  <c r="P2172" i="1"/>
  <c r="Y2173" i="1"/>
  <c r="O2173" i="1"/>
  <c r="P2173" i="1"/>
  <c r="Q2173" i="1"/>
  <c r="R2173" i="1" s="1"/>
  <c r="W2173" i="1" s="1"/>
  <c r="Y2174" i="1"/>
  <c r="O2174" i="1"/>
  <c r="P2174" i="1"/>
  <c r="Q2174" i="1"/>
  <c r="R2174" i="1" s="1"/>
  <c r="W2174" i="1" s="1"/>
  <c r="Y2175" i="1"/>
  <c r="O2175" i="1"/>
  <c r="Q2175" i="1" s="1"/>
  <c r="R2175" i="1" s="1"/>
  <c r="W2175" i="1" s="1"/>
  <c r="P2175" i="1"/>
  <c r="Y2176" i="1"/>
  <c r="O2176" i="1"/>
  <c r="P2176" i="1"/>
  <c r="Q2176" i="1" s="1"/>
  <c r="R2176" i="1" s="1"/>
  <c r="W2176" i="1" s="1"/>
  <c r="Y2177" i="1"/>
  <c r="O2177" i="1"/>
  <c r="Q2177" i="1" s="1"/>
  <c r="R2177" i="1" s="1"/>
  <c r="W2177" i="1" s="1"/>
  <c r="P2177" i="1"/>
  <c r="Y2178" i="1"/>
  <c r="O2178" i="1"/>
  <c r="Q2178" i="1" s="1"/>
  <c r="R2178" i="1" s="1"/>
  <c r="W2178" i="1" s="1"/>
  <c r="P2178" i="1"/>
  <c r="Y2179" i="1"/>
  <c r="O2179" i="1"/>
  <c r="Q2179" i="1" s="1"/>
  <c r="R2179" i="1" s="1"/>
  <c r="W2179" i="1" s="1"/>
  <c r="P2179" i="1"/>
  <c r="Y2180" i="1"/>
  <c r="O2180" i="1"/>
  <c r="P2180" i="1"/>
  <c r="Q2180" i="1"/>
  <c r="R2180" i="1" s="1"/>
  <c r="W2180" i="1"/>
  <c r="Y2181" i="1"/>
  <c r="O2181" i="1"/>
  <c r="P2181" i="1"/>
  <c r="Q2181" i="1"/>
  <c r="R2181" i="1" s="1"/>
  <c r="W2181" i="1" s="1"/>
  <c r="Y2182" i="1"/>
  <c r="O2182" i="1"/>
  <c r="P2182" i="1"/>
  <c r="Q2182" i="1"/>
  <c r="R2182" i="1" s="1"/>
  <c r="W2182" i="1" s="1"/>
  <c r="Y2183" i="1"/>
  <c r="O2183" i="1"/>
  <c r="P2183" i="1"/>
  <c r="Q2183" i="1" s="1"/>
  <c r="R2183" i="1" s="1"/>
  <c r="W2183" i="1" s="1"/>
  <c r="D2160" i="1"/>
  <c r="K2186" i="1"/>
  <c r="L2186" i="1"/>
  <c r="F2162" i="1" s="1"/>
  <c r="M2186" i="1"/>
  <c r="F2163" i="1" s="1"/>
  <c r="H2163" i="1" s="1"/>
  <c r="H2164" i="1"/>
  <c r="H2165" i="1"/>
  <c r="H2167" i="1"/>
  <c r="F2173" i="1"/>
  <c r="H2198" i="1"/>
  <c r="D2209" i="1" s="1"/>
  <c r="H2209" i="1" s="1"/>
  <c r="Y2193" i="1"/>
  <c r="O2193" i="1"/>
  <c r="P2193" i="1"/>
  <c r="Y2194" i="1"/>
  <c r="O2194" i="1"/>
  <c r="P2194" i="1"/>
  <c r="Q2194" i="1" s="1"/>
  <c r="R2194" i="1" s="1"/>
  <c r="W2194" i="1" s="1"/>
  <c r="Y2195" i="1"/>
  <c r="O2195" i="1"/>
  <c r="P2195" i="1"/>
  <c r="Y2196" i="1"/>
  <c r="O2196" i="1"/>
  <c r="P2196" i="1"/>
  <c r="Q2196" i="1" s="1"/>
  <c r="R2196" i="1" s="1"/>
  <c r="W2196" i="1" s="1"/>
  <c r="Y2197" i="1"/>
  <c r="O2197" i="1"/>
  <c r="P2197" i="1"/>
  <c r="Y2198" i="1"/>
  <c r="O2198" i="1"/>
  <c r="P2198" i="1"/>
  <c r="Q2198" i="1" s="1"/>
  <c r="R2198" i="1" s="1"/>
  <c r="W2198" i="1" s="1"/>
  <c r="Y2199" i="1"/>
  <c r="O2199" i="1"/>
  <c r="P2199" i="1"/>
  <c r="Y2200" i="1"/>
  <c r="O2200" i="1"/>
  <c r="P2200" i="1"/>
  <c r="Q2200" i="1" s="1"/>
  <c r="R2200" i="1" s="1"/>
  <c r="W2200" i="1" s="1"/>
  <c r="Y2201" i="1"/>
  <c r="O2201" i="1"/>
  <c r="P2201" i="1"/>
  <c r="Y2202" i="1"/>
  <c r="O2202" i="1"/>
  <c r="P2202" i="1"/>
  <c r="Q2202" i="1" s="1"/>
  <c r="R2202" i="1" s="1"/>
  <c r="W2202" i="1" s="1"/>
  <c r="Y2203" i="1"/>
  <c r="O2203" i="1"/>
  <c r="P2203" i="1"/>
  <c r="Y2204" i="1"/>
  <c r="O2204" i="1"/>
  <c r="P2204" i="1"/>
  <c r="Q2204" i="1" s="1"/>
  <c r="R2204" i="1" s="1"/>
  <c r="W2204" i="1" s="1"/>
  <c r="Y2205" i="1"/>
  <c r="O2205" i="1"/>
  <c r="P2205" i="1"/>
  <c r="Y2206" i="1"/>
  <c r="O2206" i="1"/>
  <c r="P2206" i="1"/>
  <c r="Q2206" i="1" s="1"/>
  <c r="R2206" i="1" s="1"/>
  <c r="W2206" i="1" s="1"/>
  <c r="Y2207" i="1"/>
  <c r="O2207" i="1"/>
  <c r="P2207" i="1"/>
  <c r="Y2208" i="1"/>
  <c r="O2208" i="1"/>
  <c r="P2208" i="1"/>
  <c r="Q2208" i="1" s="1"/>
  <c r="R2208" i="1" s="1"/>
  <c r="W2208" i="1" s="1"/>
  <c r="Y2209" i="1"/>
  <c r="O2209" i="1"/>
  <c r="P2209" i="1"/>
  <c r="Y2210" i="1"/>
  <c r="O2210" i="1"/>
  <c r="P2210" i="1"/>
  <c r="Q2210" i="1" s="1"/>
  <c r="R2210" i="1" s="1"/>
  <c r="W2210" i="1" s="1"/>
  <c r="Y2211" i="1"/>
  <c r="O2211" i="1"/>
  <c r="P2211" i="1"/>
  <c r="Y2212" i="1"/>
  <c r="O2212" i="1"/>
  <c r="P2212" i="1"/>
  <c r="Q2212" i="1" s="1"/>
  <c r="R2212" i="1" s="1"/>
  <c r="W2212" i="1" s="1"/>
  <c r="Y2213" i="1"/>
  <c r="O2213" i="1"/>
  <c r="P2213" i="1"/>
  <c r="Y2214" i="1"/>
  <c r="P2214" i="1"/>
  <c r="Q2214" i="1" s="1"/>
  <c r="R2214" i="1" s="1"/>
  <c r="W2214" i="1" s="1"/>
  <c r="Y2215" i="1"/>
  <c r="O2215" i="1"/>
  <c r="P2215" i="1"/>
  <c r="Y2216" i="1"/>
  <c r="O2216" i="1"/>
  <c r="P2216" i="1"/>
  <c r="Y2217" i="1"/>
  <c r="P2217" i="1"/>
  <c r="Y2218" i="1"/>
  <c r="O2218" i="1"/>
  <c r="P2218" i="1"/>
  <c r="Y2219" i="1"/>
  <c r="O2219" i="1"/>
  <c r="P2219" i="1"/>
  <c r="Q2219" i="1" s="1"/>
  <c r="R2219" i="1" s="1"/>
  <c r="W2219" i="1" s="1"/>
  <c r="Y2220" i="1"/>
  <c r="O2220" i="1"/>
  <c r="P2220" i="1"/>
  <c r="Y2221" i="1"/>
  <c r="O2221" i="1"/>
  <c r="P2221" i="1"/>
  <c r="Q2221" i="1" s="1"/>
  <c r="R2221" i="1" s="1"/>
  <c r="W2221" i="1" s="1"/>
  <c r="Y2222" i="1"/>
  <c r="O2222" i="1"/>
  <c r="P2222" i="1"/>
  <c r="D2199" i="1"/>
  <c r="K2225" i="1"/>
  <c r="F2200" i="1"/>
  <c r="H2200" i="1" s="1"/>
  <c r="L2225" i="1"/>
  <c r="F2201" i="1" s="1"/>
  <c r="H2201" i="1" s="1"/>
  <c r="M2225" i="1"/>
  <c r="F2202" i="1" s="1"/>
  <c r="H2202" i="1" s="1"/>
  <c r="H2203" i="1"/>
  <c r="H2204" i="1"/>
  <c r="H2206" i="1"/>
  <c r="F2213" i="1"/>
  <c r="F2212" i="1"/>
  <c r="H2237" i="1"/>
  <c r="Y2232" i="1"/>
  <c r="O2232" i="1"/>
  <c r="P2232" i="1"/>
  <c r="Y2233" i="1"/>
  <c r="O2233" i="1"/>
  <c r="P2233" i="1"/>
  <c r="Y2234" i="1"/>
  <c r="O2234" i="1"/>
  <c r="P2234" i="1"/>
  <c r="Y2235" i="1"/>
  <c r="O2235" i="1"/>
  <c r="P2235" i="1"/>
  <c r="Q2235" i="1" s="1"/>
  <c r="R2235" i="1" s="1"/>
  <c r="W2235" i="1" s="1"/>
  <c r="Y2236" i="1"/>
  <c r="O2236" i="1"/>
  <c r="P2236" i="1"/>
  <c r="Y2237" i="1"/>
  <c r="O2237" i="1"/>
  <c r="P2237" i="1"/>
  <c r="Q2237" i="1" s="1"/>
  <c r="R2237" i="1" s="1"/>
  <c r="W2237" i="1" s="1"/>
  <c r="Y2238" i="1"/>
  <c r="O2238" i="1"/>
  <c r="P2238" i="1"/>
  <c r="Q2238" i="1" s="1"/>
  <c r="R2238" i="1" s="1"/>
  <c r="W2238" i="1" s="1"/>
  <c r="Y2239" i="1"/>
  <c r="O2239" i="1"/>
  <c r="P2239" i="1"/>
  <c r="Y2240" i="1"/>
  <c r="O2240" i="1"/>
  <c r="P2240" i="1"/>
  <c r="Y2241" i="1"/>
  <c r="O2241" i="1"/>
  <c r="P2241" i="1"/>
  <c r="Y2242" i="1"/>
  <c r="O2242" i="1"/>
  <c r="P2242" i="1"/>
  <c r="Y2243" i="1"/>
  <c r="O2243" i="1"/>
  <c r="P2243" i="1"/>
  <c r="Q2243" i="1" s="1"/>
  <c r="R2243" i="1" s="1"/>
  <c r="W2243" i="1" s="1"/>
  <c r="Y2244" i="1"/>
  <c r="O2244" i="1"/>
  <c r="P2244" i="1"/>
  <c r="Y2245" i="1"/>
  <c r="O2245" i="1"/>
  <c r="P2245" i="1"/>
  <c r="Q2245" i="1" s="1"/>
  <c r="R2245" i="1" s="1"/>
  <c r="W2245" i="1" s="1"/>
  <c r="Y2246" i="1"/>
  <c r="O2246" i="1"/>
  <c r="P2246" i="1"/>
  <c r="Q2246" i="1" s="1"/>
  <c r="R2246" i="1" s="1"/>
  <c r="W2246" i="1" s="1"/>
  <c r="Y2247" i="1"/>
  <c r="O2247" i="1"/>
  <c r="P2247" i="1"/>
  <c r="Y2248" i="1"/>
  <c r="P2248" i="1"/>
  <c r="Y2249" i="1"/>
  <c r="O2249" i="1"/>
  <c r="P2249" i="1"/>
  <c r="Q2249" i="1" s="1"/>
  <c r="R2249" i="1" s="1"/>
  <c r="W2249" i="1" s="1"/>
  <c r="Y2250" i="1"/>
  <c r="O2250" i="1"/>
  <c r="P2250" i="1"/>
  <c r="Y2251" i="1"/>
  <c r="O2251" i="1"/>
  <c r="P2251" i="1"/>
  <c r="Y2252" i="1"/>
  <c r="O2252" i="1"/>
  <c r="P2252" i="1"/>
  <c r="Y2253" i="1"/>
  <c r="O2253" i="1"/>
  <c r="P2253" i="1"/>
  <c r="Y2254" i="1"/>
  <c r="O2254" i="1"/>
  <c r="P2254" i="1"/>
  <c r="Q2254" i="1" s="1"/>
  <c r="R2254" i="1" s="1"/>
  <c r="W2254" i="1" s="1"/>
  <c r="Y2255" i="1"/>
  <c r="O2255" i="1"/>
  <c r="P2255" i="1"/>
  <c r="Y2256" i="1"/>
  <c r="O2256" i="1"/>
  <c r="P2256" i="1"/>
  <c r="Q2256" i="1" s="1"/>
  <c r="R2256" i="1" s="1"/>
  <c r="W2256" i="1" s="1"/>
  <c r="Y2257" i="1"/>
  <c r="O2257" i="1"/>
  <c r="P2257" i="1"/>
  <c r="Q2257" i="1" s="1"/>
  <c r="R2257" i="1" s="1"/>
  <c r="W2257" i="1" s="1"/>
  <c r="Y2258" i="1"/>
  <c r="O2258" i="1"/>
  <c r="P2258" i="1"/>
  <c r="Y2259" i="1"/>
  <c r="O2259" i="1"/>
  <c r="P2259" i="1"/>
  <c r="Y2260" i="1"/>
  <c r="O2260" i="1"/>
  <c r="P2260" i="1"/>
  <c r="Y2261" i="1"/>
  <c r="O2261" i="1"/>
  <c r="P2261" i="1"/>
  <c r="Y2262" i="1"/>
  <c r="O2262" i="1"/>
  <c r="P2262" i="1"/>
  <c r="Q2262" i="1" s="1"/>
  <c r="R2262" i="1" s="1"/>
  <c r="W2262" i="1" s="1"/>
  <c r="D2238" i="1"/>
  <c r="K2264" i="1"/>
  <c r="F2239" i="1" s="1"/>
  <c r="H2239" i="1" s="1"/>
  <c r="L2264" i="1"/>
  <c r="F2240" i="1" s="1"/>
  <c r="M2264" i="1"/>
  <c r="F2241" i="1" s="1"/>
  <c r="H2241" i="1" s="1"/>
  <c r="H2242" i="1"/>
  <c r="H2243" i="1"/>
  <c r="H2245" i="1"/>
  <c r="D2248" i="1"/>
  <c r="H2248" i="1" s="1"/>
  <c r="F2252" i="1"/>
  <c r="F2251" i="1"/>
  <c r="H2276" i="1"/>
  <c r="Y2271" i="1"/>
  <c r="O2271" i="1"/>
  <c r="Q2271" i="1" s="1"/>
  <c r="R2271" i="1" s="1"/>
  <c r="W2271" i="1" s="1"/>
  <c r="P2271" i="1"/>
  <c r="Y2272" i="1"/>
  <c r="O2272" i="1"/>
  <c r="Q2272" i="1" s="1"/>
  <c r="R2272" i="1" s="1"/>
  <c r="W2272" i="1" s="1"/>
  <c r="P2272" i="1"/>
  <c r="Y2273" i="1"/>
  <c r="O2273" i="1"/>
  <c r="P2273" i="1"/>
  <c r="Q2273" i="1"/>
  <c r="R2273" i="1" s="1"/>
  <c r="W2273" i="1" s="1"/>
  <c r="Y2274" i="1"/>
  <c r="O2274" i="1"/>
  <c r="Q2274" i="1" s="1"/>
  <c r="R2274" i="1" s="1"/>
  <c r="W2274" i="1" s="1"/>
  <c r="P2274" i="1"/>
  <c r="Y2275" i="1"/>
  <c r="O2275" i="1"/>
  <c r="P2275" i="1"/>
  <c r="Q2275" i="1"/>
  <c r="R2275" i="1" s="1"/>
  <c r="W2275" i="1" s="1"/>
  <c r="Y2276" i="1"/>
  <c r="O2276" i="1"/>
  <c r="P2276" i="1"/>
  <c r="Q2276" i="1"/>
  <c r="R2276" i="1" s="1"/>
  <c r="W2276" i="1" s="1"/>
  <c r="Y2277" i="1"/>
  <c r="O2277" i="1"/>
  <c r="Q2277" i="1" s="1"/>
  <c r="R2277" i="1" s="1"/>
  <c r="W2277" i="1" s="1"/>
  <c r="P2277" i="1"/>
  <c r="Y2278" i="1"/>
  <c r="O2278" i="1"/>
  <c r="Q2278" i="1" s="1"/>
  <c r="R2278" i="1" s="1"/>
  <c r="W2278" i="1" s="1"/>
  <c r="P2278" i="1"/>
  <c r="Y2279" i="1"/>
  <c r="O2279" i="1"/>
  <c r="Q2279" i="1" s="1"/>
  <c r="R2279" i="1" s="1"/>
  <c r="W2279" i="1" s="1"/>
  <c r="P2279" i="1"/>
  <c r="Y2280" i="1"/>
  <c r="O2280" i="1"/>
  <c r="Q2280" i="1" s="1"/>
  <c r="R2280" i="1" s="1"/>
  <c r="W2280" i="1" s="1"/>
  <c r="P2280" i="1"/>
  <c r="Y2281" i="1"/>
  <c r="O2281" i="1"/>
  <c r="Q2281" i="1" s="1"/>
  <c r="R2281" i="1" s="1"/>
  <c r="W2281" i="1" s="1"/>
  <c r="P2281" i="1"/>
  <c r="Y2282" i="1"/>
  <c r="O2282" i="1"/>
  <c r="P2282" i="1"/>
  <c r="Q2282" i="1"/>
  <c r="R2282" i="1" s="1"/>
  <c r="W2282" i="1"/>
  <c r="Y2283" i="1"/>
  <c r="O2283" i="1"/>
  <c r="P2283" i="1"/>
  <c r="Q2283" i="1"/>
  <c r="R2283" i="1" s="1"/>
  <c r="W2283" i="1" s="1"/>
  <c r="Y2284" i="1"/>
  <c r="O2284" i="1"/>
  <c r="P2284" i="1"/>
  <c r="Q2284" i="1"/>
  <c r="R2284" i="1" s="1"/>
  <c r="W2284" i="1" s="1"/>
  <c r="Y2285" i="1"/>
  <c r="O2285" i="1"/>
  <c r="Q2285" i="1" s="1"/>
  <c r="R2285" i="1" s="1"/>
  <c r="W2285" i="1" s="1"/>
  <c r="P2285" i="1"/>
  <c r="Y2286" i="1"/>
  <c r="O2286" i="1"/>
  <c r="Q2286" i="1" s="1"/>
  <c r="R2286" i="1" s="1"/>
  <c r="W2286" i="1" s="1"/>
  <c r="P2286" i="1"/>
  <c r="Y2287" i="1"/>
  <c r="O2287" i="1"/>
  <c r="Q2287" i="1" s="1"/>
  <c r="R2287" i="1" s="1"/>
  <c r="W2287" i="1" s="1"/>
  <c r="P2287" i="1"/>
  <c r="Y2288" i="1"/>
  <c r="O2288" i="1"/>
  <c r="Q2288" i="1" s="1"/>
  <c r="R2288" i="1" s="1"/>
  <c r="W2288" i="1" s="1"/>
  <c r="P2288" i="1"/>
  <c r="Y2289" i="1"/>
  <c r="O2289" i="1"/>
  <c r="P2289" i="1"/>
  <c r="Q2289" i="1"/>
  <c r="R2289" i="1" s="1"/>
  <c r="W2289" i="1" s="1"/>
  <c r="Y2290" i="1"/>
  <c r="O2290" i="1"/>
  <c r="Q2290" i="1" s="1"/>
  <c r="R2290" i="1" s="1"/>
  <c r="W2290" i="1" s="1"/>
  <c r="P2290" i="1"/>
  <c r="Y2291" i="1"/>
  <c r="O2291" i="1"/>
  <c r="P2291" i="1"/>
  <c r="Q2291" i="1"/>
  <c r="R2291" i="1" s="1"/>
  <c r="W2291" i="1" s="1"/>
  <c r="Y2292" i="1"/>
  <c r="O2292" i="1"/>
  <c r="P2292" i="1"/>
  <c r="Q2292" i="1"/>
  <c r="R2292" i="1" s="1"/>
  <c r="W2292" i="1" s="1"/>
  <c r="Y2293" i="1"/>
  <c r="O2293" i="1"/>
  <c r="Q2293" i="1" s="1"/>
  <c r="R2293" i="1" s="1"/>
  <c r="W2293" i="1" s="1"/>
  <c r="P2293" i="1"/>
  <c r="Y2294" i="1"/>
  <c r="O2294" i="1"/>
  <c r="Q2294" i="1" s="1"/>
  <c r="R2294" i="1" s="1"/>
  <c r="W2294" i="1" s="1"/>
  <c r="P2294" i="1"/>
  <c r="Y2295" i="1"/>
  <c r="O2295" i="1"/>
  <c r="Q2295" i="1" s="1"/>
  <c r="R2295" i="1" s="1"/>
  <c r="W2295" i="1" s="1"/>
  <c r="P2295" i="1"/>
  <c r="Y2296" i="1"/>
  <c r="O2296" i="1"/>
  <c r="Q2296" i="1" s="1"/>
  <c r="R2296" i="1" s="1"/>
  <c r="W2296" i="1" s="1"/>
  <c r="P2296" i="1"/>
  <c r="Y2297" i="1"/>
  <c r="O2297" i="1"/>
  <c r="Q2297" i="1" s="1"/>
  <c r="R2297" i="1" s="1"/>
  <c r="W2297" i="1" s="1"/>
  <c r="P2297" i="1"/>
  <c r="Y2298" i="1"/>
  <c r="P2298" i="1"/>
  <c r="Y2299" i="1"/>
  <c r="P2299" i="1"/>
  <c r="Y2300" i="1"/>
  <c r="O2300" i="1"/>
  <c r="Q2300" i="1" s="1"/>
  <c r="R2300" i="1" s="1"/>
  <c r="W2300" i="1" s="1"/>
  <c r="P2300" i="1"/>
  <c r="D2277" i="1"/>
  <c r="K2303" i="1"/>
  <c r="F2278" i="1" s="1"/>
  <c r="H2278" i="1" s="1"/>
  <c r="L2303" i="1"/>
  <c r="F2279" i="1"/>
  <c r="H2279" i="1" s="1"/>
  <c r="M2303" i="1"/>
  <c r="F2280" i="1" s="1"/>
  <c r="H2281" i="1"/>
  <c r="H2282" i="1"/>
  <c r="H2284" i="1"/>
  <c r="F2291" i="1"/>
  <c r="F2290" i="1"/>
  <c r="H2315" i="1"/>
  <c r="D2326" i="1" s="1"/>
  <c r="H2326" i="1" s="1"/>
  <c r="Y2310" i="1"/>
  <c r="O2310" i="1"/>
  <c r="Q2310" i="1" s="1"/>
  <c r="R2310" i="1" s="1"/>
  <c r="W2310" i="1" s="1"/>
  <c r="P2310" i="1"/>
  <c r="Y2311" i="1"/>
  <c r="O2311" i="1"/>
  <c r="P2311" i="1"/>
  <c r="Q2311" i="1"/>
  <c r="R2311" i="1" s="1"/>
  <c r="W2311" i="1" s="1"/>
  <c r="Y2312" i="1"/>
  <c r="O2312" i="1"/>
  <c r="P2312" i="1"/>
  <c r="Q2312" i="1"/>
  <c r="R2312" i="1" s="1"/>
  <c r="W2312" i="1" s="1"/>
  <c r="Y2313" i="1"/>
  <c r="O2313" i="1"/>
  <c r="P2313" i="1"/>
  <c r="Q2313" i="1" s="1"/>
  <c r="R2313" i="1" s="1"/>
  <c r="W2313" i="1" s="1"/>
  <c r="Y2314" i="1"/>
  <c r="O2314" i="1"/>
  <c r="Q2314" i="1" s="1"/>
  <c r="R2314" i="1" s="1"/>
  <c r="W2314" i="1" s="1"/>
  <c r="P2314" i="1"/>
  <c r="Y2315" i="1"/>
  <c r="O2315" i="1"/>
  <c r="Q2315" i="1" s="1"/>
  <c r="R2315" i="1" s="1"/>
  <c r="W2315" i="1" s="1"/>
  <c r="P2315" i="1"/>
  <c r="Y2316" i="1"/>
  <c r="O2316" i="1"/>
  <c r="Q2316" i="1" s="1"/>
  <c r="R2316" i="1" s="1"/>
  <c r="W2316" i="1" s="1"/>
  <c r="P2316" i="1"/>
  <c r="Y2317" i="1"/>
  <c r="O2317" i="1"/>
  <c r="Q2317" i="1" s="1"/>
  <c r="R2317" i="1" s="1"/>
  <c r="W2317" i="1" s="1"/>
  <c r="P2317" i="1"/>
  <c r="Y2318" i="1"/>
  <c r="O2318" i="1"/>
  <c r="P2318" i="1"/>
  <c r="Q2318" i="1"/>
  <c r="R2318" i="1" s="1"/>
  <c r="W2318" i="1" s="1"/>
  <c r="Y2319" i="1"/>
  <c r="O2319" i="1"/>
  <c r="Q2319" i="1" s="1"/>
  <c r="R2319" i="1" s="1"/>
  <c r="P2319" i="1"/>
  <c r="W2319" i="1"/>
  <c r="Y2320" i="1"/>
  <c r="O2320" i="1"/>
  <c r="P2320" i="1"/>
  <c r="Q2320" i="1" s="1"/>
  <c r="R2320" i="1" s="1"/>
  <c r="W2320" i="1" s="1"/>
  <c r="Y2321" i="1"/>
  <c r="O2321" i="1"/>
  <c r="P2321" i="1"/>
  <c r="Q2321" i="1"/>
  <c r="R2321" i="1" s="1"/>
  <c r="W2321" i="1" s="1"/>
  <c r="Y2322" i="1"/>
  <c r="O2322" i="1"/>
  <c r="Q2322" i="1" s="1"/>
  <c r="R2322" i="1" s="1"/>
  <c r="W2322" i="1" s="1"/>
  <c r="P2322" i="1"/>
  <c r="Y2323" i="1"/>
  <c r="O2323" i="1"/>
  <c r="P2323" i="1"/>
  <c r="Y2324" i="1"/>
  <c r="P2324" i="1"/>
  <c r="Y2325" i="1"/>
  <c r="O2325" i="1"/>
  <c r="Q2325" i="1" s="1"/>
  <c r="R2325" i="1" s="1"/>
  <c r="W2325" i="1" s="1"/>
  <c r="Y2326" i="1"/>
  <c r="O2326" i="1"/>
  <c r="Q2326" i="1" s="1"/>
  <c r="R2326" i="1" s="1"/>
  <c r="W2326" i="1" s="1"/>
  <c r="P2326" i="1"/>
  <c r="Y2327" i="1"/>
  <c r="O2327" i="1"/>
  <c r="Q2327" i="1" s="1"/>
  <c r="R2327" i="1" s="1"/>
  <c r="W2327" i="1" s="1"/>
  <c r="P2327" i="1"/>
  <c r="Y2328" i="1"/>
  <c r="O2328" i="1"/>
  <c r="P2328" i="1"/>
  <c r="Y2329" i="1"/>
  <c r="O2329" i="1"/>
  <c r="P2329" i="1"/>
  <c r="Y2330" i="1"/>
  <c r="O2330" i="1"/>
  <c r="P2330" i="1"/>
  <c r="Q2330" i="1" s="1"/>
  <c r="R2330" i="1" s="1"/>
  <c r="W2330" i="1" s="1"/>
  <c r="Y2331" i="1"/>
  <c r="O2331" i="1"/>
  <c r="P2331" i="1"/>
  <c r="Q2331" i="1" s="1"/>
  <c r="R2331" i="1" s="1"/>
  <c r="W2331" i="1" s="1"/>
  <c r="Y2332" i="1"/>
  <c r="O2332" i="1"/>
  <c r="P2332" i="1"/>
  <c r="Y2333" i="1"/>
  <c r="O2333" i="1"/>
  <c r="P2333" i="1"/>
  <c r="Y2334" i="1"/>
  <c r="O2334" i="1"/>
  <c r="P2334" i="1"/>
  <c r="Y2335" i="1"/>
  <c r="O2335" i="1"/>
  <c r="P2335" i="1"/>
  <c r="Y2336" i="1"/>
  <c r="O2336" i="1"/>
  <c r="P2336" i="1"/>
  <c r="Q2336" i="1" s="1"/>
  <c r="R2336" i="1" s="1"/>
  <c r="W2336" i="1" s="1"/>
  <c r="Y2337" i="1"/>
  <c r="O2337" i="1"/>
  <c r="P2337" i="1"/>
  <c r="Y2338" i="1"/>
  <c r="O2338" i="1"/>
  <c r="P2338" i="1"/>
  <c r="Q2338" i="1" s="1"/>
  <c r="R2338" i="1" s="1"/>
  <c r="W2338" i="1" s="1"/>
  <c r="Y2339" i="1"/>
  <c r="O2339" i="1"/>
  <c r="P2339" i="1"/>
  <c r="Q2339" i="1" s="1"/>
  <c r="R2339" i="1" s="1"/>
  <c r="W2339" i="1" s="1"/>
  <c r="D2316" i="1"/>
  <c r="K2342" i="1"/>
  <c r="F2317" i="1" s="1"/>
  <c r="H2317" i="1" s="1"/>
  <c r="L2342" i="1"/>
  <c r="F2318" i="1" s="1"/>
  <c r="M2342" i="1"/>
  <c r="F2319" i="1" s="1"/>
  <c r="H2319" i="1" s="1"/>
  <c r="H2320" i="1"/>
  <c r="H2321" i="1"/>
  <c r="H2323" i="1"/>
  <c r="F2330" i="1"/>
  <c r="F2329" i="1"/>
  <c r="H2354" i="1"/>
  <c r="Y2349" i="1"/>
  <c r="O2349" i="1"/>
  <c r="Q2349" i="1" s="1"/>
  <c r="R2349" i="1" s="1"/>
  <c r="W2349" i="1" s="1"/>
  <c r="P2349" i="1"/>
  <c r="Y2350" i="1"/>
  <c r="O2350" i="1"/>
  <c r="Q2350" i="1" s="1"/>
  <c r="R2350" i="1" s="1"/>
  <c r="W2350" i="1" s="1"/>
  <c r="P2350" i="1"/>
  <c r="Y2351" i="1"/>
  <c r="O2351" i="1"/>
  <c r="P2351" i="1"/>
  <c r="Q2351" i="1"/>
  <c r="R2351" i="1" s="1"/>
  <c r="W2351" i="1" s="1"/>
  <c r="Y2352" i="1"/>
  <c r="O2352" i="1"/>
  <c r="Q2352" i="1" s="1"/>
  <c r="R2352" i="1" s="1"/>
  <c r="W2352" i="1" s="1"/>
  <c r="P2352" i="1"/>
  <c r="Y2353" i="1"/>
  <c r="O2353" i="1"/>
  <c r="P2353" i="1"/>
  <c r="Q2353" i="1" s="1"/>
  <c r="R2353" i="1" s="1"/>
  <c r="W2353" i="1" s="1"/>
  <c r="Y2354" i="1"/>
  <c r="O2354" i="1"/>
  <c r="P2354" i="1"/>
  <c r="Q2354" i="1"/>
  <c r="R2354" i="1" s="1"/>
  <c r="W2354" i="1" s="1"/>
  <c r="Y2355" i="1"/>
  <c r="O2355" i="1"/>
  <c r="Q2355" i="1" s="1"/>
  <c r="R2355" i="1" s="1"/>
  <c r="W2355" i="1" s="1"/>
  <c r="P2355" i="1"/>
  <c r="Y2356" i="1"/>
  <c r="O2356" i="1"/>
  <c r="Q2356" i="1" s="1"/>
  <c r="R2356" i="1" s="1"/>
  <c r="W2356" i="1" s="1"/>
  <c r="P2356" i="1"/>
  <c r="Y2357" i="1"/>
  <c r="O2357" i="1"/>
  <c r="Q2357" i="1" s="1"/>
  <c r="R2357" i="1" s="1"/>
  <c r="W2357" i="1" s="1"/>
  <c r="P2357" i="1"/>
  <c r="Y2358" i="1"/>
  <c r="O2358" i="1"/>
  <c r="Q2358" i="1" s="1"/>
  <c r="R2358" i="1" s="1"/>
  <c r="W2358" i="1" s="1"/>
  <c r="P2358" i="1"/>
  <c r="Y2359" i="1"/>
  <c r="O2359" i="1"/>
  <c r="Q2359" i="1" s="1"/>
  <c r="R2359" i="1" s="1"/>
  <c r="W2359" i="1" s="1"/>
  <c r="P2359" i="1"/>
  <c r="Y2360" i="1"/>
  <c r="O2360" i="1"/>
  <c r="P2360" i="1"/>
  <c r="Q2360" i="1"/>
  <c r="R2360" i="1" s="1"/>
  <c r="W2360" i="1" s="1"/>
  <c r="Y2361" i="1"/>
  <c r="O2361" i="1"/>
  <c r="P2361" i="1"/>
  <c r="Q2361" i="1"/>
  <c r="R2361" i="1" s="1"/>
  <c r="W2361" i="1" s="1"/>
  <c r="Y2362" i="1"/>
  <c r="O2362" i="1"/>
  <c r="P2362" i="1"/>
  <c r="Q2362" i="1" s="1"/>
  <c r="R2362" i="1" s="1"/>
  <c r="W2362" i="1" s="1"/>
  <c r="Y2363" i="1"/>
  <c r="O2363" i="1"/>
  <c r="P2363" i="1"/>
  <c r="Y2364" i="1"/>
  <c r="O2364" i="1"/>
  <c r="Q2364" i="1" s="1"/>
  <c r="R2364" i="1" s="1"/>
  <c r="W2364" i="1" s="1"/>
  <c r="P2364" i="1"/>
  <c r="Y2365" i="1"/>
  <c r="P2365" i="1"/>
  <c r="Y2366" i="1"/>
  <c r="O2366" i="1"/>
  <c r="P2366" i="1"/>
  <c r="Q2366" i="1" s="1"/>
  <c r="R2366" i="1" s="1"/>
  <c r="W2366" i="1" s="1"/>
  <c r="Y2367" i="1"/>
  <c r="O2367" i="1"/>
  <c r="P2367" i="1"/>
  <c r="Q2367" i="1"/>
  <c r="R2367" i="1" s="1"/>
  <c r="W2367" i="1" s="1"/>
  <c r="Y2368" i="1"/>
  <c r="O2368" i="1"/>
  <c r="Q2368" i="1" s="1"/>
  <c r="R2368" i="1" s="1"/>
  <c r="W2368" i="1" s="1"/>
  <c r="P2368" i="1"/>
  <c r="Y2369" i="1"/>
  <c r="O2369" i="1"/>
  <c r="P2369" i="1"/>
  <c r="Y2370" i="1"/>
  <c r="O2370" i="1"/>
  <c r="Q2370" i="1" s="1"/>
  <c r="R2370" i="1" s="1"/>
  <c r="W2370" i="1" s="1"/>
  <c r="P2370" i="1"/>
  <c r="Y2371" i="1"/>
  <c r="O2371" i="1"/>
  <c r="Q2371" i="1" s="1"/>
  <c r="R2371" i="1" s="1"/>
  <c r="W2371" i="1" s="1"/>
  <c r="P2371" i="1"/>
  <c r="Y2372" i="1"/>
  <c r="O2372" i="1"/>
  <c r="Q2372" i="1" s="1"/>
  <c r="R2372" i="1" s="1"/>
  <c r="W2372" i="1" s="1"/>
  <c r="P2372" i="1"/>
  <c r="Y2373" i="1"/>
  <c r="O2373" i="1"/>
  <c r="P2373" i="1"/>
  <c r="Q2373" i="1"/>
  <c r="R2373" i="1" s="1"/>
  <c r="W2373" i="1" s="1"/>
  <c r="Y2374" i="1"/>
  <c r="O2374" i="1"/>
  <c r="P2374" i="1"/>
  <c r="Q2374" i="1"/>
  <c r="R2374" i="1" s="1"/>
  <c r="W2374" i="1" s="1"/>
  <c r="Y2375" i="1"/>
  <c r="O2375" i="1"/>
  <c r="P2375" i="1"/>
  <c r="Q2375" i="1" s="1"/>
  <c r="R2375" i="1" s="1"/>
  <c r="W2375" i="1" s="1"/>
  <c r="Y2376" i="1"/>
  <c r="O2376" i="1"/>
  <c r="Q2376" i="1" s="1"/>
  <c r="R2376" i="1" s="1"/>
  <c r="W2376" i="1" s="1"/>
  <c r="P2376" i="1"/>
  <c r="Y2377" i="1"/>
  <c r="O2377" i="1"/>
  <c r="Q2377" i="1" s="1"/>
  <c r="R2377" i="1" s="1"/>
  <c r="W2377" i="1" s="1"/>
  <c r="P2377" i="1"/>
  <c r="Y2378" i="1"/>
  <c r="O2378" i="1"/>
  <c r="Q2378" i="1" s="1"/>
  <c r="R2378" i="1" s="1"/>
  <c r="W2378" i="1" s="1"/>
  <c r="P2378" i="1"/>
  <c r="D2355" i="1"/>
  <c r="K2381" i="1"/>
  <c r="F2356" i="1" s="1"/>
  <c r="H2356" i="1" s="1"/>
  <c r="L2381" i="1"/>
  <c r="F2357" i="1" s="1"/>
  <c r="H2357" i="1" s="1"/>
  <c r="M2381" i="1"/>
  <c r="F2358" i="1" s="1"/>
  <c r="H2358" i="1" s="1"/>
  <c r="H2359" i="1"/>
  <c r="H2360" i="1"/>
  <c r="H2362" i="1"/>
  <c r="D2365" i="1"/>
  <c r="H2365" i="1" s="1"/>
  <c r="F2368" i="1"/>
  <c r="H2393" i="1"/>
  <c r="Y2388" i="1"/>
  <c r="O2388" i="1"/>
  <c r="P2388" i="1"/>
  <c r="Q2388" i="1"/>
  <c r="R2388" i="1" s="1"/>
  <c r="W2388" i="1"/>
  <c r="Y2389" i="1"/>
  <c r="O2389" i="1"/>
  <c r="P2389" i="1"/>
  <c r="Q2389" i="1"/>
  <c r="R2389" i="1" s="1"/>
  <c r="W2389" i="1" s="1"/>
  <c r="Y2390" i="1"/>
  <c r="O2390" i="1"/>
  <c r="P2390" i="1"/>
  <c r="Q2390" i="1"/>
  <c r="R2390" i="1" s="1"/>
  <c r="W2390" i="1" s="1"/>
  <c r="Y2391" i="1"/>
  <c r="O2391" i="1"/>
  <c r="Q2391" i="1" s="1"/>
  <c r="R2391" i="1" s="1"/>
  <c r="W2391" i="1" s="1"/>
  <c r="P2391" i="1"/>
  <c r="Y2392" i="1"/>
  <c r="O2392" i="1"/>
  <c r="P2392" i="1"/>
  <c r="Y2393" i="1"/>
  <c r="O2393" i="1"/>
  <c r="P2393" i="1"/>
  <c r="Y2394" i="1"/>
  <c r="O2394" i="1"/>
  <c r="P2394" i="1"/>
  <c r="Q2394" i="1" s="1"/>
  <c r="R2394" i="1"/>
  <c r="W2394" i="1" s="1"/>
  <c r="Y2395" i="1"/>
  <c r="O2395" i="1"/>
  <c r="P2395" i="1"/>
  <c r="Y2396" i="1"/>
  <c r="O2396" i="1"/>
  <c r="P2396" i="1"/>
  <c r="Q2396" i="1" s="1"/>
  <c r="R2396" i="1"/>
  <c r="W2396" i="1" s="1"/>
  <c r="Y2397" i="1"/>
  <c r="O2397" i="1"/>
  <c r="P2397" i="1"/>
  <c r="Y2398" i="1"/>
  <c r="O2398" i="1"/>
  <c r="P2398" i="1"/>
  <c r="Q2398" i="1" s="1"/>
  <c r="R2398" i="1"/>
  <c r="W2398" i="1" s="1"/>
  <c r="Y2399" i="1"/>
  <c r="O2399" i="1"/>
  <c r="P2399" i="1"/>
  <c r="Y2400" i="1"/>
  <c r="O2400" i="1"/>
  <c r="P2400" i="1"/>
  <c r="Q2400" i="1" s="1"/>
  <c r="R2400" i="1"/>
  <c r="W2400" i="1" s="1"/>
  <c r="Y2401" i="1"/>
  <c r="O2401" i="1"/>
  <c r="P2401" i="1"/>
  <c r="Y2402" i="1"/>
  <c r="O2402" i="1"/>
  <c r="P2402" i="1"/>
  <c r="Q2402" i="1" s="1"/>
  <c r="R2402" i="1"/>
  <c r="W2402" i="1" s="1"/>
  <c r="Y2403" i="1"/>
  <c r="O2403" i="1"/>
  <c r="P2403" i="1"/>
  <c r="Y2404" i="1"/>
  <c r="O2404" i="1"/>
  <c r="P2404" i="1"/>
  <c r="Y2405" i="1"/>
  <c r="O2405" i="1"/>
  <c r="Q2405" i="1" s="1"/>
  <c r="R2405" i="1" s="1"/>
  <c r="W2405" i="1" s="1"/>
  <c r="P2405" i="1"/>
  <c r="Y2406" i="1"/>
  <c r="O2406" i="1"/>
  <c r="P2406" i="1"/>
  <c r="Q2406" i="1"/>
  <c r="R2406" i="1" s="1"/>
  <c r="W2406" i="1" s="1"/>
  <c r="Y2407" i="1"/>
  <c r="O2407" i="1"/>
  <c r="P2407" i="1"/>
  <c r="Q2407" i="1"/>
  <c r="R2407" i="1" s="1"/>
  <c r="W2407" i="1" s="1"/>
  <c r="Y2408" i="1"/>
  <c r="O2408" i="1"/>
  <c r="Q2408" i="1" s="1"/>
  <c r="R2408" i="1" s="1"/>
  <c r="W2408" i="1" s="1"/>
  <c r="P2408" i="1"/>
  <c r="Y2409" i="1"/>
  <c r="O2409" i="1"/>
  <c r="P2409" i="1"/>
  <c r="Y2410" i="1"/>
  <c r="O2410" i="1"/>
  <c r="Q2410" i="1" s="1"/>
  <c r="R2410" i="1" s="1"/>
  <c r="W2410" i="1" s="1"/>
  <c r="P2410" i="1"/>
  <c r="Y2411" i="1"/>
  <c r="O2411" i="1"/>
  <c r="Q2411" i="1" s="1"/>
  <c r="R2411" i="1" s="1"/>
  <c r="W2411" i="1" s="1"/>
  <c r="P2411" i="1"/>
  <c r="Y2412" i="1"/>
  <c r="O2412" i="1"/>
  <c r="Q2412" i="1" s="1"/>
  <c r="R2412" i="1" s="1"/>
  <c r="W2412" i="1" s="1"/>
  <c r="P2412" i="1"/>
  <c r="Y2413" i="1"/>
  <c r="O2413" i="1"/>
  <c r="P2413" i="1"/>
  <c r="Q2413" i="1"/>
  <c r="R2413" i="1" s="1"/>
  <c r="W2413" i="1"/>
  <c r="Y2414" i="1"/>
  <c r="O2414" i="1"/>
  <c r="P2414" i="1"/>
  <c r="Q2414" i="1"/>
  <c r="R2414" i="1" s="1"/>
  <c r="W2414" i="1" s="1"/>
  <c r="Y2415" i="1"/>
  <c r="O2415" i="1"/>
  <c r="P2415" i="1"/>
  <c r="Q2415" i="1"/>
  <c r="R2415" i="1" s="1"/>
  <c r="W2415" i="1" s="1"/>
  <c r="Y2416" i="1"/>
  <c r="O2416" i="1"/>
  <c r="P2416" i="1"/>
  <c r="Y2417" i="1"/>
  <c r="O2417" i="1"/>
  <c r="Q2417" i="1" s="1"/>
  <c r="R2417" i="1" s="1"/>
  <c r="W2417" i="1" s="1"/>
  <c r="P2417" i="1"/>
  <c r="D2394" i="1"/>
  <c r="K2420" i="1"/>
  <c r="F2395" i="1" s="1"/>
  <c r="H2395" i="1" s="1"/>
  <c r="L2420" i="1"/>
  <c r="F2396" i="1" s="1"/>
  <c r="M2420" i="1"/>
  <c r="F2397" i="1" s="1"/>
  <c r="H2398" i="1"/>
  <c r="H2399" i="1"/>
  <c r="H2401" i="1"/>
  <c r="F2407" i="1"/>
  <c r="H2432" i="1"/>
  <c r="Y2427" i="1"/>
  <c r="O2427" i="1"/>
  <c r="P2427" i="1"/>
  <c r="Y2428" i="1"/>
  <c r="O2428" i="1"/>
  <c r="P2428" i="1"/>
  <c r="Q2428" i="1" s="1"/>
  <c r="R2428" i="1" s="1"/>
  <c r="W2428" i="1" s="1"/>
  <c r="Y2429" i="1"/>
  <c r="O2429" i="1"/>
  <c r="P2429" i="1"/>
  <c r="Q2429" i="1" s="1"/>
  <c r="R2429" i="1" s="1"/>
  <c r="W2429" i="1" s="1"/>
  <c r="Y2430" i="1"/>
  <c r="O2430" i="1"/>
  <c r="P2430" i="1"/>
  <c r="Y2431" i="1"/>
  <c r="O2431" i="1"/>
  <c r="P2431" i="1"/>
  <c r="Y2432" i="1"/>
  <c r="O2432" i="1"/>
  <c r="P2432" i="1"/>
  <c r="Q2432" i="1" s="1"/>
  <c r="R2432" i="1" s="1"/>
  <c r="W2432" i="1" s="1"/>
  <c r="Y2433" i="1"/>
  <c r="O2433" i="1"/>
  <c r="P2433" i="1"/>
  <c r="Y2434" i="1"/>
  <c r="O2434" i="1"/>
  <c r="P2434" i="1"/>
  <c r="Y2435" i="1"/>
  <c r="O2435" i="1"/>
  <c r="P2435" i="1"/>
  <c r="Y2436" i="1"/>
  <c r="O2436" i="1"/>
  <c r="P2436" i="1"/>
  <c r="Q2436" i="1" s="1"/>
  <c r="R2436" i="1" s="1"/>
  <c r="W2436" i="1" s="1"/>
  <c r="Y2437" i="1"/>
  <c r="O2437" i="1"/>
  <c r="P2437" i="1"/>
  <c r="Q2437" i="1" s="1"/>
  <c r="R2437" i="1" s="1"/>
  <c r="W2437" i="1" s="1"/>
  <c r="Y2438" i="1"/>
  <c r="O2438" i="1"/>
  <c r="P2438" i="1"/>
  <c r="Y2439" i="1"/>
  <c r="O2439" i="1"/>
  <c r="P2439" i="1"/>
  <c r="Y2440" i="1"/>
  <c r="P2440" i="1"/>
  <c r="Y2441" i="1"/>
  <c r="O2441" i="1"/>
  <c r="P2441" i="1"/>
  <c r="Y2442" i="1"/>
  <c r="O2442" i="1"/>
  <c r="P2442" i="1"/>
  <c r="Y2443" i="1"/>
  <c r="O2443" i="1"/>
  <c r="Q2443" i="1" s="1"/>
  <c r="R2443" i="1" s="1"/>
  <c r="W2443" i="1" s="1"/>
  <c r="Y2444" i="1"/>
  <c r="O2444" i="1"/>
  <c r="P2444" i="1"/>
  <c r="Y2445" i="1"/>
  <c r="O2445" i="1"/>
  <c r="Y2446" i="1"/>
  <c r="O2446" i="1"/>
  <c r="P2446" i="1"/>
  <c r="Q2446" i="1" s="1"/>
  <c r="R2446" i="1" s="1"/>
  <c r="W2446" i="1" s="1"/>
  <c r="Y2447" i="1"/>
  <c r="O2447" i="1"/>
  <c r="Y2448" i="1"/>
  <c r="O2448" i="1"/>
  <c r="P2448" i="1"/>
  <c r="Q2448" i="1" s="1"/>
  <c r="R2448" i="1" s="1"/>
  <c r="W2448" i="1" s="1"/>
  <c r="Y2449" i="1"/>
  <c r="O2449" i="1"/>
  <c r="P2449" i="1"/>
  <c r="Q2449" i="1" s="1"/>
  <c r="R2449" i="1" s="1"/>
  <c r="W2449" i="1" s="1"/>
  <c r="Y2450" i="1"/>
  <c r="O2450" i="1"/>
  <c r="P2450" i="1"/>
  <c r="Y2451" i="1"/>
  <c r="O2451" i="1"/>
  <c r="P2451" i="1"/>
  <c r="Y2452" i="1"/>
  <c r="O2452" i="1"/>
  <c r="P2452" i="1"/>
  <c r="Q2452" i="1" s="1"/>
  <c r="R2452" i="1" s="1"/>
  <c r="W2452" i="1" s="1"/>
  <c r="Y2453" i="1"/>
  <c r="O2453" i="1"/>
  <c r="P2453" i="1"/>
  <c r="Y2454" i="1"/>
  <c r="O2454" i="1"/>
  <c r="P2454" i="1"/>
  <c r="Y2455" i="1"/>
  <c r="O2455" i="1"/>
  <c r="P2455" i="1"/>
  <c r="Y2456" i="1"/>
  <c r="O2456" i="1"/>
  <c r="P2456" i="1"/>
  <c r="Q2456" i="1" s="1"/>
  <c r="R2456" i="1" s="1"/>
  <c r="W2456" i="1" s="1"/>
  <c r="D2433" i="1"/>
  <c r="K2459" i="1"/>
  <c r="F2434" i="1" s="1"/>
  <c r="H2434" i="1" s="1"/>
  <c r="L2459" i="1"/>
  <c r="F2435" i="1" s="1"/>
  <c r="M2459" i="1"/>
  <c r="F2436" i="1" s="1"/>
  <c r="H2436" i="1" s="1"/>
  <c r="H2437" i="1"/>
  <c r="H2438" i="1"/>
  <c r="H2440" i="1"/>
  <c r="D2443" i="1"/>
  <c r="H2443" i="1" s="1"/>
  <c r="F2447" i="1"/>
  <c r="F2446" i="1"/>
  <c r="H2471" i="1"/>
  <c r="Y2466" i="1"/>
  <c r="O2466" i="1"/>
  <c r="P2466" i="1"/>
  <c r="Q2466" i="1"/>
  <c r="R2466" i="1" s="1"/>
  <c r="W2466" i="1" s="1"/>
  <c r="Y2467" i="1"/>
  <c r="O2467" i="1"/>
  <c r="P2467" i="1"/>
  <c r="Q2467" i="1"/>
  <c r="R2467" i="1" s="1"/>
  <c r="W2467" i="1" s="1"/>
  <c r="Y2468" i="1"/>
  <c r="O2468" i="1"/>
  <c r="P2468" i="1"/>
  <c r="Q2468" i="1"/>
  <c r="R2468" i="1" s="1"/>
  <c r="W2468" i="1" s="1"/>
  <c r="Y2469" i="1"/>
  <c r="O2469" i="1"/>
  <c r="P2469" i="1"/>
  <c r="Q2469" i="1" s="1"/>
  <c r="R2469" i="1" s="1"/>
  <c r="W2469" i="1" s="1"/>
  <c r="Y2470" i="1"/>
  <c r="O2470" i="1"/>
  <c r="Q2470" i="1" s="1"/>
  <c r="R2470" i="1" s="1"/>
  <c r="W2470" i="1" s="1"/>
  <c r="P2470" i="1"/>
  <c r="Y2471" i="1"/>
  <c r="O2471" i="1"/>
  <c r="P2471" i="1"/>
  <c r="Y2472" i="1"/>
  <c r="O2472" i="1"/>
  <c r="Q2472" i="1" s="1"/>
  <c r="R2472" i="1" s="1"/>
  <c r="W2472" i="1" s="1"/>
  <c r="P2472" i="1"/>
  <c r="Y2473" i="1"/>
  <c r="O2473" i="1"/>
  <c r="Q2473" i="1" s="1"/>
  <c r="R2473" i="1" s="1"/>
  <c r="P2473" i="1"/>
  <c r="W2473" i="1"/>
  <c r="Y2474" i="1"/>
  <c r="O2474" i="1"/>
  <c r="P2474" i="1"/>
  <c r="Q2474" i="1"/>
  <c r="R2474" i="1" s="1"/>
  <c r="W2474" i="1" s="1"/>
  <c r="Y2475" i="1"/>
  <c r="O2475" i="1"/>
  <c r="P2475" i="1"/>
  <c r="Q2475" i="1"/>
  <c r="R2475" i="1" s="1"/>
  <c r="W2475" i="1"/>
  <c r="Y2476" i="1"/>
  <c r="O2476" i="1"/>
  <c r="P2476" i="1"/>
  <c r="Q2476" i="1"/>
  <c r="R2476" i="1" s="1"/>
  <c r="W2476" i="1" s="1"/>
  <c r="Y2477" i="1"/>
  <c r="O2477" i="1"/>
  <c r="P2477" i="1"/>
  <c r="Q2477" i="1"/>
  <c r="R2477" i="1" s="1"/>
  <c r="W2477" i="1" s="1"/>
  <c r="Y2478" i="1"/>
  <c r="O2478" i="1"/>
  <c r="P2478" i="1"/>
  <c r="Y2479" i="1"/>
  <c r="O2479" i="1"/>
  <c r="P2479" i="1"/>
  <c r="Y2480" i="1"/>
  <c r="O2480" i="1"/>
  <c r="Q2480" i="1" s="1"/>
  <c r="R2480" i="1" s="1"/>
  <c r="W2480" i="1" s="1"/>
  <c r="P2480" i="1"/>
  <c r="Y2481" i="1"/>
  <c r="O2481" i="1"/>
  <c r="Q2481" i="1" s="1"/>
  <c r="R2481" i="1" s="1"/>
  <c r="W2481" i="1" s="1"/>
  <c r="P2481" i="1"/>
  <c r="Y2482" i="1"/>
  <c r="O2482" i="1"/>
  <c r="P2482" i="1"/>
  <c r="Q2482" i="1"/>
  <c r="R2482" i="1" s="1"/>
  <c r="W2482" i="1" s="1"/>
  <c r="Y2483" i="1"/>
  <c r="O2483" i="1"/>
  <c r="P2483" i="1"/>
  <c r="Q2483" i="1"/>
  <c r="R2483" i="1" s="1"/>
  <c r="W2483" i="1"/>
  <c r="Y2484" i="1"/>
  <c r="O2484" i="1"/>
  <c r="P2484" i="1"/>
  <c r="Q2484" i="1" s="1"/>
  <c r="R2484" i="1" s="1"/>
  <c r="W2484" i="1" s="1"/>
  <c r="Y2485" i="1"/>
  <c r="O2485" i="1"/>
  <c r="P2485" i="1"/>
  <c r="Q2485" i="1"/>
  <c r="R2485" i="1" s="1"/>
  <c r="W2485" i="1" s="1"/>
  <c r="Y2486" i="1"/>
  <c r="O2486" i="1"/>
  <c r="P2486" i="1"/>
  <c r="Y2487" i="1"/>
  <c r="O2487" i="1"/>
  <c r="P2487" i="1"/>
  <c r="Y2488" i="1"/>
  <c r="O2488" i="1"/>
  <c r="Q2488" i="1" s="1"/>
  <c r="R2488" i="1" s="1"/>
  <c r="W2488" i="1" s="1"/>
  <c r="Y2489" i="1"/>
  <c r="O2489" i="1"/>
  <c r="P2489" i="1"/>
  <c r="Q2489" i="1" s="1"/>
  <c r="R2489" i="1" s="1"/>
  <c r="W2489" i="1" s="1"/>
  <c r="Y2490" i="1"/>
  <c r="O2490" i="1"/>
  <c r="P2490" i="1"/>
  <c r="Q2490" i="1"/>
  <c r="R2490" i="1" s="1"/>
  <c r="W2490" i="1" s="1"/>
  <c r="Y2491" i="1"/>
  <c r="O2491" i="1"/>
  <c r="P2491" i="1"/>
  <c r="Y2492" i="1"/>
  <c r="O2492" i="1"/>
  <c r="P2492" i="1"/>
  <c r="Y2493" i="1"/>
  <c r="O2493" i="1"/>
  <c r="Q2493" i="1" s="1"/>
  <c r="R2493" i="1" s="1"/>
  <c r="W2493" i="1" s="1"/>
  <c r="Y2494" i="1"/>
  <c r="O2494" i="1"/>
  <c r="Q2494" i="1" s="1"/>
  <c r="R2494" i="1" s="1"/>
  <c r="W2494" i="1" s="1"/>
  <c r="Y2495" i="1"/>
  <c r="O2495" i="1"/>
  <c r="Q2495" i="1" s="1"/>
  <c r="R2495" i="1" s="1"/>
  <c r="W2495" i="1" s="1"/>
  <c r="P2495" i="1"/>
  <c r="Y2496" i="1"/>
  <c r="D2472" i="1"/>
  <c r="K2498" i="1"/>
  <c r="F2473" i="1" s="1"/>
  <c r="L2498" i="1"/>
  <c r="F2474" i="1" s="1"/>
  <c r="H2474" i="1" s="1"/>
  <c r="M2498" i="1"/>
  <c r="F2475" i="1" s="1"/>
  <c r="H2476" i="1"/>
  <c r="H2477" i="1"/>
  <c r="H2479" i="1"/>
  <c r="F2485" i="1"/>
  <c r="H2510" i="1"/>
  <c r="Y2505" i="1"/>
  <c r="O2505" i="1"/>
  <c r="P2505" i="1"/>
  <c r="Y2506" i="1"/>
  <c r="O2506" i="1"/>
  <c r="P2506" i="1"/>
  <c r="Y2507" i="1"/>
  <c r="O2507" i="1"/>
  <c r="P2507" i="1"/>
  <c r="Y2508" i="1"/>
  <c r="O2508" i="1"/>
  <c r="P2508" i="1"/>
  <c r="Y2509" i="1"/>
  <c r="O2509" i="1"/>
  <c r="P2509" i="1"/>
  <c r="Y2510" i="1"/>
  <c r="O2510" i="1"/>
  <c r="P2510" i="1"/>
  <c r="Y2511" i="1"/>
  <c r="O2511" i="1"/>
  <c r="P2511" i="1"/>
  <c r="Y2512" i="1"/>
  <c r="O2512" i="1"/>
  <c r="P2512" i="1"/>
  <c r="Y2513" i="1"/>
  <c r="O2513" i="1"/>
  <c r="P2513" i="1"/>
  <c r="Y2514" i="1"/>
  <c r="O2514" i="1"/>
  <c r="P2514" i="1"/>
  <c r="Y2515" i="1"/>
  <c r="O2515" i="1"/>
  <c r="P2515" i="1"/>
  <c r="Y2516" i="1"/>
  <c r="O2516" i="1"/>
  <c r="Q2516" i="1" s="1"/>
  <c r="R2516" i="1" s="1"/>
  <c r="W2516" i="1" s="1"/>
  <c r="Y2517" i="1"/>
  <c r="O2517" i="1"/>
  <c r="P2517" i="1"/>
  <c r="Q2517" i="1" s="1"/>
  <c r="R2517" i="1" s="1"/>
  <c r="W2517" i="1" s="1"/>
  <c r="Y2518" i="1"/>
  <c r="O2518" i="1"/>
  <c r="P2518" i="1"/>
  <c r="Q2518" i="1" s="1"/>
  <c r="R2518" i="1"/>
  <c r="W2518" i="1" s="1"/>
  <c r="Y2519" i="1"/>
  <c r="O2519" i="1"/>
  <c r="P2519" i="1"/>
  <c r="Q2519" i="1" s="1"/>
  <c r="R2519" i="1" s="1"/>
  <c r="W2519" i="1" s="1"/>
  <c r="Y2520" i="1"/>
  <c r="O2520" i="1"/>
  <c r="Q2520" i="1" s="1"/>
  <c r="R2520" i="1" s="1"/>
  <c r="W2520" i="1" s="1"/>
  <c r="Y2521" i="1"/>
  <c r="O2521" i="1"/>
  <c r="P2521" i="1"/>
  <c r="Y2522" i="1"/>
  <c r="O2522" i="1"/>
  <c r="P2522" i="1"/>
  <c r="Y2523" i="1"/>
  <c r="O2523" i="1"/>
  <c r="P2523" i="1"/>
  <c r="Y2524" i="1"/>
  <c r="O2524" i="1"/>
  <c r="P2524" i="1"/>
  <c r="Y2525" i="1"/>
  <c r="O2525" i="1"/>
  <c r="P2525" i="1"/>
  <c r="Y2526" i="1"/>
  <c r="O2526" i="1"/>
  <c r="P2526" i="1"/>
  <c r="Y2527" i="1"/>
  <c r="O2527" i="1"/>
  <c r="P2527" i="1"/>
  <c r="Y2528" i="1"/>
  <c r="O2528" i="1"/>
  <c r="Q2528" i="1" s="1"/>
  <c r="R2528" i="1" s="1"/>
  <c r="W2528" i="1" s="1"/>
  <c r="P2528" i="1"/>
  <c r="Y2529" i="1"/>
  <c r="O2529" i="1"/>
  <c r="Q2529" i="1" s="1"/>
  <c r="R2529" i="1" s="1"/>
  <c r="W2529" i="1" s="1"/>
  <c r="P2529" i="1"/>
  <c r="Y2530" i="1"/>
  <c r="O2530" i="1"/>
  <c r="P2530" i="1"/>
  <c r="Q2530" i="1"/>
  <c r="R2530" i="1" s="1"/>
  <c r="W2530" i="1" s="1"/>
  <c r="Y2531" i="1"/>
  <c r="O2531" i="1"/>
  <c r="P2531" i="1"/>
  <c r="Q2531" i="1"/>
  <c r="R2531" i="1" s="1"/>
  <c r="W2531" i="1"/>
  <c r="Y2532" i="1"/>
  <c r="O2532" i="1"/>
  <c r="P2532" i="1"/>
  <c r="Q2532" i="1" s="1"/>
  <c r="R2532" i="1" s="1"/>
  <c r="W2532" i="1" s="1"/>
  <c r="Y2533" i="1"/>
  <c r="O2533" i="1"/>
  <c r="P2533" i="1"/>
  <c r="Q2533" i="1"/>
  <c r="R2533" i="1" s="1"/>
  <c r="W2533" i="1" s="1"/>
  <c r="Y2534" i="1"/>
  <c r="P2534" i="1"/>
  <c r="D2511" i="1"/>
  <c r="K2537" i="1"/>
  <c r="F2512" i="1" s="1"/>
  <c r="L2537" i="1"/>
  <c r="F2513" i="1" s="1"/>
  <c r="H2513" i="1"/>
  <c r="M2537" i="1"/>
  <c r="F2514" i="1" s="1"/>
  <c r="H2515" i="1"/>
  <c r="H2516" i="1"/>
  <c r="H2518" i="1"/>
  <c r="D2521" i="1"/>
  <c r="H2521" i="1" s="1"/>
  <c r="F2525" i="1"/>
  <c r="F2524" i="1"/>
  <c r="H2549" i="1"/>
  <c r="F2564" i="1" s="1"/>
  <c r="Y2544" i="1"/>
  <c r="O2544" i="1"/>
  <c r="P2544" i="1"/>
  <c r="Q2544" i="1"/>
  <c r="R2544" i="1" s="1"/>
  <c r="W2544" i="1" s="1"/>
  <c r="Y2545" i="1"/>
  <c r="O2545" i="1"/>
  <c r="P2545" i="1"/>
  <c r="Y2546" i="1"/>
  <c r="O2546" i="1"/>
  <c r="Q2546" i="1" s="1"/>
  <c r="R2546" i="1" s="1"/>
  <c r="W2546" i="1" s="1"/>
  <c r="P2546" i="1"/>
  <c r="Y2547" i="1"/>
  <c r="O2547" i="1"/>
  <c r="Q2547" i="1" s="1"/>
  <c r="R2547" i="1" s="1"/>
  <c r="W2547" i="1" s="1"/>
  <c r="P2547" i="1"/>
  <c r="Y2548" i="1"/>
  <c r="O2548" i="1"/>
  <c r="Q2548" i="1" s="1"/>
  <c r="R2548" i="1" s="1"/>
  <c r="W2548" i="1" s="1"/>
  <c r="P2548" i="1"/>
  <c r="Y2549" i="1"/>
  <c r="O2549" i="1"/>
  <c r="P2549" i="1"/>
  <c r="Q2549" i="1"/>
  <c r="R2549" i="1" s="1"/>
  <c r="W2549" i="1" s="1"/>
  <c r="Y2550" i="1"/>
  <c r="O2550" i="1"/>
  <c r="P2550" i="1"/>
  <c r="Q2550" i="1"/>
  <c r="R2550" i="1" s="1"/>
  <c r="W2550" i="1" s="1"/>
  <c r="Y2551" i="1"/>
  <c r="O2551" i="1"/>
  <c r="P2551" i="1"/>
  <c r="Q2551" i="1" s="1"/>
  <c r="R2551" i="1" s="1"/>
  <c r="W2551" i="1" s="1"/>
  <c r="Y2552" i="1"/>
  <c r="O2552" i="1"/>
  <c r="P2552" i="1"/>
  <c r="Q2552" i="1" s="1"/>
  <c r="R2552" i="1" s="1"/>
  <c r="W2552" i="1" s="1"/>
  <c r="Y2553" i="1"/>
  <c r="O2553" i="1"/>
  <c r="Q2553" i="1" s="1"/>
  <c r="R2553" i="1" s="1"/>
  <c r="W2553" i="1" s="1"/>
  <c r="P2553" i="1"/>
  <c r="Y2554" i="1"/>
  <c r="O2554" i="1"/>
  <c r="Q2554" i="1" s="1"/>
  <c r="R2554" i="1" s="1"/>
  <c r="W2554" i="1" s="1"/>
  <c r="P2554" i="1"/>
  <c r="Y2555" i="1"/>
  <c r="O2555" i="1"/>
  <c r="Q2555" i="1" s="1"/>
  <c r="R2555" i="1" s="1"/>
  <c r="W2555" i="1" s="1"/>
  <c r="P2555" i="1"/>
  <c r="Y2556" i="1"/>
  <c r="O2556" i="1"/>
  <c r="Q2556" i="1" s="1"/>
  <c r="R2556" i="1" s="1"/>
  <c r="P2556" i="1"/>
  <c r="W2556" i="1"/>
  <c r="Y2557" i="1"/>
  <c r="O2557" i="1"/>
  <c r="P2557" i="1"/>
  <c r="Q2557" i="1"/>
  <c r="R2557" i="1" s="1"/>
  <c r="W2557" i="1" s="1"/>
  <c r="Y2558" i="1"/>
  <c r="O2558" i="1"/>
  <c r="P2558" i="1"/>
  <c r="Q2558" i="1"/>
  <c r="R2558" i="1" s="1"/>
  <c r="W2558" i="1" s="1"/>
  <c r="Y2559" i="1"/>
  <c r="O2559" i="1"/>
  <c r="P2559" i="1"/>
  <c r="Q2559" i="1"/>
  <c r="R2559" i="1" s="1"/>
  <c r="W2559" i="1" s="1"/>
  <c r="Y2560" i="1"/>
  <c r="O2560" i="1"/>
  <c r="P2560" i="1"/>
  <c r="Q2560" i="1" s="1"/>
  <c r="R2560" i="1" s="1"/>
  <c r="W2560" i="1" s="1"/>
  <c r="Y2561" i="1"/>
  <c r="O2561" i="1"/>
  <c r="Q2561" i="1" s="1"/>
  <c r="R2561" i="1" s="1"/>
  <c r="W2561" i="1" s="1"/>
  <c r="P2561" i="1"/>
  <c r="Y2562" i="1"/>
  <c r="O2562" i="1"/>
  <c r="Q2562" i="1" s="1"/>
  <c r="R2562" i="1" s="1"/>
  <c r="W2562" i="1" s="1"/>
  <c r="P2562" i="1"/>
  <c r="Y2563" i="1"/>
  <c r="O2563" i="1"/>
  <c r="Q2563" i="1" s="1"/>
  <c r="R2563" i="1" s="1"/>
  <c r="W2563" i="1" s="1"/>
  <c r="P2563" i="1"/>
  <c r="Y2564" i="1"/>
  <c r="O2564" i="1"/>
  <c r="Q2564" i="1" s="1"/>
  <c r="R2564" i="1" s="1"/>
  <c r="P2564" i="1"/>
  <c r="W2564" i="1"/>
  <c r="Y2565" i="1"/>
  <c r="O2565" i="1"/>
  <c r="P2565" i="1"/>
  <c r="Q2565" i="1"/>
  <c r="R2565" i="1" s="1"/>
  <c r="W2565" i="1" s="1"/>
  <c r="Y2566" i="1"/>
  <c r="O2566" i="1"/>
  <c r="P2566" i="1"/>
  <c r="Q2566" i="1"/>
  <c r="R2566" i="1" s="1"/>
  <c r="W2566" i="1" s="1"/>
  <c r="Y2567" i="1"/>
  <c r="O2567" i="1"/>
  <c r="P2567" i="1"/>
  <c r="Q2567" i="1" s="1"/>
  <c r="R2567" i="1" s="1"/>
  <c r="W2567" i="1" s="1"/>
  <c r="Y2568" i="1"/>
  <c r="O2568" i="1"/>
  <c r="P2568" i="1"/>
  <c r="Q2568" i="1" s="1"/>
  <c r="R2568" i="1" s="1"/>
  <c r="W2568" i="1" s="1"/>
  <c r="Y2569" i="1"/>
  <c r="O2569" i="1"/>
  <c r="P2569" i="1"/>
  <c r="Y2570" i="1"/>
  <c r="O2570" i="1"/>
  <c r="P2570" i="1"/>
  <c r="Y2571" i="1"/>
  <c r="O2571" i="1"/>
  <c r="P2571" i="1"/>
  <c r="Y2572" i="1"/>
  <c r="O2572" i="1"/>
  <c r="Q2572" i="1" s="1"/>
  <c r="R2572" i="1" s="1"/>
  <c r="W2572" i="1" s="1"/>
  <c r="P2572" i="1"/>
  <c r="Y2573" i="1"/>
  <c r="O2573" i="1"/>
  <c r="P2573" i="1"/>
  <c r="Q2573" i="1"/>
  <c r="R2573" i="1" s="1"/>
  <c r="W2573" i="1" s="1"/>
  <c r="D2550" i="1"/>
  <c r="K2576" i="1"/>
  <c r="L2576" i="1"/>
  <c r="F2552" i="1" s="1"/>
  <c r="H2552" i="1" s="1"/>
  <c r="M2576" i="1"/>
  <c r="F2553" i="1" s="1"/>
  <c r="H2554" i="1"/>
  <c r="H2555" i="1"/>
  <c r="H2557" i="1"/>
  <c r="D2560" i="1"/>
  <c r="H2560" i="1" s="1"/>
  <c r="F2563" i="1"/>
  <c r="H2588" i="1"/>
  <c r="Y2583" i="1"/>
  <c r="O2583" i="1"/>
  <c r="Q2583" i="1" s="1"/>
  <c r="R2583" i="1" s="1"/>
  <c r="W2583" i="1" s="1"/>
  <c r="P2583" i="1"/>
  <c r="Y2584" i="1"/>
  <c r="O2584" i="1"/>
  <c r="P2584" i="1"/>
  <c r="Q2584" i="1"/>
  <c r="R2584" i="1" s="1"/>
  <c r="W2584" i="1"/>
  <c r="Y2585" i="1"/>
  <c r="O2585" i="1"/>
  <c r="P2585" i="1"/>
  <c r="Q2585" i="1"/>
  <c r="R2585" i="1" s="1"/>
  <c r="W2585" i="1" s="1"/>
  <c r="Y2586" i="1"/>
  <c r="O2586" i="1"/>
  <c r="P2586" i="1"/>
  <c r="Q2586" i="1"/>
  <c r="R2586" i="1" s="1"/>
  <c r="W2586" i="1" s="1"/>
  <c r="Y2587" i="1"/>
  <c r="O2587" i="1"/>
  <c r="P2587" i="1"/>
  <c r="Y2588" i="1"/>
  <c r="O2588" i="1"/>
  <c r="P2588" i="1"/>
  <c r="Q2588" i="1"/>
  <c r="R2588" i="1" s="1"/>
  <c r="W2588" i="1" s="1"/>
  <c r="Y2589" i="1"/>
  <c r="O2589" i="1"/>
  <c r="Q2589" i="1" s="1"/>
  <c r="R2589" i="1" s="1"/>
  <c r="W2589" i="1" s="1"/>
  <c r="P2589" i="1"/>
  <c r="Y2590" i="1"/>
  <c r="O2590" i="1"/>
  <c r="P2590" i="1"/>
  <c r="Y2591" i="1"/>
  <c r="O2591" i="1"/>
  <c r="P2591" i="1"/>
  <c r="Q2591" i="1"/>
  <c r="R2591" i="1" s="1"/>
  <c r="W2591" i="1" s="1"/>
  <c r="Y2592" i="1"/>
  <c r="O2592" i="1"/>
  <c r="P2592" i="1"/>
  <c r="Q2592" i="1"/>
  <c r="R2592" i="1" s="1"/>
  <c r="W2592" i="1"/>
  <c r="Y2593" i="1"/>
  <c r="O2593" i="1"/>
  <c r="P2593" i="1"/>
  <c r="Q2593" i="1"/>
  <c r="R2593" i="1" s="1"/>
  <c r="W2593" i="1" s="1"/>
  <c r="Y2594" i="1"/>
  <c r="O2594" i="1"/>
  <c r="P2594" i="1"/>
  <c r="Q2594" i="1"/>
  <c r="R2594" i="1" s="1"/>
  <c r="W2594" i="1" s="1"/>
  <c r="Y2595" i="1"/>
  <c r="O2595" i="1"/>
  <c r="P2595" i="1"/>
  <c r="Q2595" i="1"/>
  <c r="R2595" i="1" s="1"/>
  <c r="W2595" i="1" s="1"/>
  <c r="Y2596" i="1"/>
  <c r="O2596" i="1"/>
  <c r="Q2596" i="1" s="1"/>
  <c r="R2596" i="1" s="1"/>
  <c r="W2596" i="1" s="1"/>
  <c r="P2596" i="1"/>
  <c r="Y2597" i="1"/>
  <c r="O2597" i="1"/>
  <c r="Q2597" i="1" s="1"/>
  <c r="R2597" i="1" s="1"/>
  <c r="W2597" i="1" s="1"/>
  <c r="P2597" i="1"/>
  <c r="Y2598" i="1"/>
  <c r="O2598" i="1"/>
  <c r="Q2598" i="1" s="1"/>
  <c r="R2598" i="1" s="1"/>
  <c r="W2598" i="1" s="1"/>
  <c r="P2598" i="1"/>
  <c r="Y2599" i="1"/>
  <c r="O2599" i="1"/>
  <c r="Q2599" i="1" s="1"/>
  <c r="R2599" i="1" s="1"/>
  <c r="W2599" i="1" s="1"/>
  <c r="P2599" i="1"/>
  <c r="Y2600" i="1"/>
  <c r="O2600" i="1"/>
  <c r="P2600" i="1"/>
  <c r="Q2600" i="1"/>
  <c r="R2600" i="1" s="1"/>
  <c r="W2600" i="1" s="1"/>
  <c r="Y2601" i="1"/>
  <c r="P2601" i="1"/>
  <c r="Q2601" i="1" s="1"/>
  <c r="R2601" i="1" s="1"/>
  <c r="W2601" i="1" s="1"/>
  <c r="Y2602" i="1"/>
  <c r="O2602" i="1"/>
  <c r="Q2602" i="1" s="1"/>
  <c r="R2602" i="1" s="1"/>
  <c r="W2602" i="1" s="1"/>
  <c r="P2602" i="1"/>
  <c r="Y2603" i="1"/>
  <c r="O2603" i="1"/>
  <c r="Q2603" i="1" s="1"/>
  <c r="R2603" i="1" s="1"/>
  <c r="P2603" i="1"/>
  <c r="W2603" i="1"/>
  <c r="Y2604" i="1"/>
  <c r="O2604" i="1"/>
  <c r="P2604" i="1"/>
  <c r="Q2604" i="1"/>
  <c r="R2604" i="1" s="1"/>
  <c r="W2604" i="1" s="1"/>
  <c r="Y2605" i="1"/>
  <c r="O2605" i="1"/>
  <c r="P2605" i="1"/>
  <c r="Q2605" i="1"/>
  <c r="R2605" i="1" s="1"/>
  <c r="W2605" i="1" s="1"/>
  <c r="Y2606" i="1"/>
  <c r="O2606" i="1"/>
  <c r="P2606" i="1"/>
  <c r="Q2606" i="1" s="1"/>
  <c r="R2606" i="1" s="1"/>
  <c r="W2606" i="1" s="1"/>
  <c r="Y2607" i="1"/>
  <c r="P2607" i="1"/>
  <c r="Y2608" i="1"/>
  <c r="O2608" i="1"/>
  <c r="Q2608" i="1" s="1"/>
  <c r="R2608" i="1" s="1"/>
  <c r="W2608" i="1" s="1"/>
  <c r="P2608" i="1"/>
  <c r="Y2609" i="1"/>
  <c r="O2609" i="1"/>
  <c r="P2609" i="1"/>
  <c r="Q2609" i="1"/>
  <c r="R2609" i="1" s="1"/>
  <c r="W2609" i="1" s="1"/>
  <c r="Y2610" i="1"/>
  <c r="O2610" i="1"/>
  <c r="P2610" i="1"/>
  <c r="Q2610" i="1"/>
  <c r="R2610" i="1" s="1"/>
  <c r="W2610" i="1"/>
  <c r="Y2611" i="1"/>
  <c r="O2611" i="1"/>
  <c r="P2611" i="1"/>
  <c r="Q2611" i="1"/>
  <c r="R2611" i="1" s="1"/>
  <c r="W2611" i="1" s="1"/>
  <c r="Y2612" i="1"/>
  <c r="O2612" i="1"/>
  <c r="P2612" i="1"/>
  <c r="Q2612" i="1"/>
  <c r="R2612" i="1" s="1"/>
  <c r="W2612" i="1" s="1"/>
  <c r="D2589" i="1"/>
  <c r="K2615" i="1"/>
  <c r="F2590" i="1" s="1"/>
  <c r="H2590" i="1" s="1"/>
  <c r="L2615" i="1"/>
  <c r="F2591" i="1" s="1"/>
  <c r="H2591" i="1" s="1"/>
  <c r="M2615" i="1"/>
  <c r="F2592" i="1" s="1"/>
  <c r="H2593" i="1"/>
  <c r="H2594" i="1"/>
  <c r="H2596" i="1"/>
  <c r="F2602" i="1"/>
  <c r="H2627" i="1"/>
  <c r="F2642" i="1" s="1"/>
  <c r="Y2622" i="1"/>
  <c r="O2622" i="1"/>
  <c r="P2622" i="1"/>
  <c r="Y2623" i="1"/>
  <c r="O2623" i="1"/>
  <c r="P2623" i="1"/>
  <c r="Y2624" i="1"/>
  <c r="O2624" i="1"/>
  <c r="P2624" i="1"/>
  <c r="Y2625" i="1"/>
  <c r="O2625" i="1"/>
  <c r="P2625" i="1"/>
  <c r="Y2626" i="1"/>
  <c r="O2626" i="1"/>
  <c r="P2626" i="1"/>
  <c r="Y2627" i="1"/>
  <c r="O2627" i="1"/>
  <c r="P2627" i="1"/>
  <c r="Y2628" i="1"/>
  <c r="O2628" i="1"/>
  <c r="P2628" i="1"/>
  <c r="Q2628" i="1" s="1"/>
  <c r="R2628" i="1"/>
  <c r="W2628" i="1" s="1"/>
  <c r="Y2629" i="1"/>
  <c r="O2629" i="1"/>
  <c r="P2629" i="1"/>
  <c r="Y2630" i="1"/>
  <c r="O2630" i="1"/>
  <c r="P2630" i="1"/>
  <c r="Q2630" i="1" s="1"/>
  <c r="R2630" i="1"/>
  <c r="W2630" i="1" s="1"/>
  <c r="Y2631" i="1"/>
  <c r="O2631" i="1"/>
  <c r="P2631" i="1"/>
  <c r="Y2632" i="1"/>
  <c r="O2632" i="1"/>
  <c r="P2632" i="1"/>
  <c r="Q2632" i="1" s="1"/>
  <c r="R2632" i="1"/>
  <c r="W2632" i="1" s="1"/>
  <c r="Y2633" i="1"/>
  <c r="O2633" i="1"/>
  <c r="P2633" i="1"/>
  <c r="Y2634" i="1"/>
  <c r="O2634" i="1"/>
  <c r="P2634" i="1"/>
  <c r="Q2634" i="1" s="1"/>
  <c r="R2634" i="1" s="1"/>
  <c r="W2634" i="1" s="1"/>
  <c r="Y2635" i="1"/>
  <c r="O2635" i="1"/>
  <c r="P2635" i="1"/>
  <c r="Y2636" i="1"/>
  <c r="O2636" i="1"/>
  <c r="P2636" i="1"/>
  <c r="Q2636" i="1" s="1"/>
  <c r="R2636" i="1" s="1"/>
  <c r="W2636" i="1" s="1"/>
  <c r="Y2637" i="1"/>
  <c r="P2637" i="1"/>
  <c r="Y2638" i="1"/>
  <c r="O2638" i="1"/>
  <c r="P2638" i="1"/>
  <c r="Q2638" i="1" s="1"/>
  <c r="R2638" i="1" s="1"/>
  <c r="W2638" i="1" s="1"/>
  <c r="Y2639" i="1"/>
  <c r="O2639" i="1"/>
  <c r="P2639" i="1"/>
  <c r="Y2640" i="1"/>
  <c r="O2640" i="1"/>
  <c r="P2640" i="1"/>
  <c r="Q2640" i="1" s="1"/>
  <c r="R2640" i="1" s="1"/>
  <c r="W2640" i="1" s="1"/>
  <c r="Y2641" i="1"/>
  <c r="O2641" i="1"/>
  <c r="P2641" i="1"/>
  <c r="Y2642" i="1"/>
  <c r="P2642" i="1"/>
  <c r="Y2643" i="1"/>
  <c r="O2643" i="1"/>
  <c r="P2643" i="1"/>
  <c r="Q2643" i="1" s="1"/>
  <c r="R2643" i="1"/>
  <c r="W2643" i="1" s="1"/>
  <c r="Y2644" i="1"/>
  <c r="O2644" i="1"/>
  <c r="P2644" i="1"/>
  <c r="Y2645" i="1"/>
  <c r="O2645" i="1"/>
  <c r="P2645" i="1"/>
  <c r="Q2645" i="1" s="1"/>
  <c r="R2645" i="1"/>
  <c r="W2645" i="1" s="1"/>
  <c r="Y2646" i="1"/>
  <c r="O2646" i="1"/>
  <c r="Y2647" i="1"/>
  <c r="O2647" i="1"/>
  <c r="P2647" i="1"/>
  <c r="Y2648" i="1"/>
  <c r="O2648" i="1"/>
  <c r="P2648" i="1"/>
  <c r="Q2648" i="1" s="1"/>
  <c r="R2648" i="1" s="1"/>
  <c r="W2648" i="1" s="1"/>
  <c r="Y2649" i="1"/>
  <c r="O2649" i="1"/>
  <c r="Y2650" i="1"/>
  <c r="O2650" i="1"/>
  <c r="Q2650" i="1"/>
  <c r="R2650" i="1" s="1"/>
  <c r="W2650" i="1"/>
  <c r="Y2651" i="1"/>
  <c r="O2651" i="1"/>
  <c r="Q2651" i="1" s="1"/>
  <c r="R2651" i="1" s="1"/>
  <c r="W2651" i="1" s="1"/>
  <c r="P2651" i="1"/>
  <c r="D2628" i="1"/>
  <c r="K2654" i="1"/>
  <c r="F2629" i="1" s="1"/>
  <c r="L2654" i="1"/>
  <c r="F2630" i="1" s="1"/>
  <c r="M2654" i="1"/>
  <c r="F2631" i="1"/>
  <c r="H2632" i="1"/>
  <c r="H2633" i="1"/>
  <c r="H2635" i="1"/>
  <c r="D2638" i="1"/>
  <c r="H2638" i="1" s="1"/>
  <c r="F2641" i="1"/>
  <c r="H2666" i="1"/>
  <c r="F2681" i="1" s="1"/>
  <c r="Y2661" i="1"/>
  <c r="O2661" i="1"/>
  <c r="Q2661" i="1" s="1"/>
  <c r="R2661" i="1" s="1"/>
  <c r="W2661" i="1" s="1"/>
  <c r="P2661" i="1"/>
  <c r="Y2662" i="1"/>
  <c r="O2662" i="1"/>
  <c r="P2662" i="1"/>
  <c r="Q2662" i="1"/>
  <c r="R2662" i="1" s="1"/>
  <c r="W2662" i="1"/>
  <c r="Y2663" i="1"/>
  <c r="O2663" i="1"/>
  <c r="P2663" i="1"/>
  <c r="Q2663" i="1"/>
  <c r="R2663" i="1" s="1"/>
  <c r="W2663" i="1" s="1"/>
  <c r="Y2664" i="1"/>
  <c r="O2664" i="1"/>
  <c r="P2664" i="1"/>
  <c r="Q2664" i="1"/>
  <c r="R2664" i="1" s="1"/>
  <c r="W2664" i="1" s="1"/>
  <c r="Y2665" i="1"/>
  <c r="O2665" i="1"/>
  <c r="Q2665" i="1" s="1"/>
  <c r="R2665" i="1" s="1"/>
  <c r="W2665" i="1" s="1"/>
  <c r="P2665" i="1"/>
  <c r="Y2666" i="1"/>
  <c r="O2666" i="1"/>
  <c r="Q2666" i="1" s="1"/>
  <c r="R2666" i="1" s="1"/>
  <c r="W2666" i="1" s="1"/>
  <c r="P2666" i="1"/>
  <c r="Y2667" i="1"/>
  <c r="O2667" i="1"/>
  <c r="Q2667" i="1" s="1"/>
  <c r="R2667" i="1" s="1"/>
  <c r="W2667" i="1" s="1"/>
  <c r="P2667" i="1"/>
  <c r="Y2668" i="1"/>
  <c r="O2668" i="1"/>
  <c r="P2668" i="1"/>
  <c r="Y2669" i="1"/>
  <c r="O2669" i="1"/>
  <c r="Q2669" i="1" s="1"/>
  <c r="R2669" i="1" s="1"/>
  <c r="W2669" i="1" s="1"/>
  <c r="P2669" i="1"/>
  <c r="Y2670" i="1"/>
  <c r="O2670" i="1"/>
  <c r="Q2670" i="1" s="1"/>
  <c r="R2670" i="1" s="1"/>
  <c r="W2670" i="1" s="1"/>
  <c r="P2670" i="1"/>
  <c r="Y2671" i="1"/>
  <c r="O2671" i="1"/>
  <c r="Q2671" i="1" s="1"/>
  <c r="R2671" i="1" s="1"/>
  <c r="W2671" i="1" s="1"/>
  <c r="P2671" i="1"/>
  <c r="Y2672" i="1"/>
  <c r="O2672" i="1"/>
  <c r="P2672" i="1"/>
  <c r="Q2672" i="1"/>
  <c r="R2672" i="1" s="1"/>
  <c r="W2672" i="1" s="1"/>
  <c r="Y2673" i="1"/>
  <c r="O2673" i="1"/>
  <c r="P2673" i="1"/>
  <c r="Q2673" i="1"/>
  <c r="R2673" i="1" s="1"/>
  <c r="W2673" i="1" s="1"/>
  <c r="Y2674" i="1"/>
  <c r="O2674" i="1"/>
  <c r="Q2674" i="1" s="1"/>
  <c r="R2674" i="1" s="1"/>
  <c r="W2674" i="1" s="1"/>
  <c r="P2674" i="1"/>
  <c r="Y2675" i="1"/>
  <c r="P2675" i="1"/>
  <c r="Y2676" i="1"/>
  <c r="P2676" i="1"/>
  <c r="Y2677" i="1"/>
  <c r="O2677" i="1"/>
  <c r="Q2677" i="1" s="1"/>
  <c r="R2677" i="1" s="1"/>
  <c r="W2677" i="1" s="1"/>
  <c r="P2677" i="1"/>
  <c r="Y2678" i="1"/>
  <c r="O2678" i="1"/>
  <c r="P2678" i="1"/>
  <c r="Q2678" i="1"/>
  <c r="R2678" i="1" s="1"/>
  <c r="W2678" i="1" s="1"/>
  <c r="Y2679" i="1"/>
  <c r="O2679" i="1"/>
  <c r="Q2679" i="1" s="1"/>
  <c r="R2679" i="1" s="1"/>
  <c r="W2679" i="1" s="1"/>
  <c r="P2679" i="1"/>
  <c r="Y2680" i="1"/>
  <c r="O2680" i="1"/>
  <c r="Q2680" i="1" s="1"/>
  <c r="R2680" i="1" s="1"/>
  <c r="W2680" i="1" s="1"/>
  <c r="P2680" i="1"/>
  <c r="Y2681" i="1"/>
  <c r="O2681" i="1"/>
  <c r="Q2681" i="1" s="1"/>
  <c r="R2681" i="1" s="1"/>
  <c r="W2681" i="1" s="1"/>
  <c r="P2681" i="1"/>
  <c r="Y2682" i="1"/>
  <c r="O2682" i="1"/>
  <c r="P2682" i="1"/>
  <c r="Q2682" i="1"/>
  <c r="R2682" i="1" s="1"/>
  <c r="W2682" i="1" s="1"/>
  <c r="Y2683" i="1"/>
  <c r="O2683" i="1"/>
  <c r="P2683" i="1"/>
  <c r="Q2683" i="1"/>
  <c r="R2683" i="1" s="1"/>
  <c r="W2683" i="1" s="1"/>
  <c r="Y2684" i="1"/>
  <c r="O2684" i="1"/>
  <c r="Q2684" i="1" s="1"/>
  <c r="R2684" i="1" s="1"/>
  <c r="W2684" i="1" s="1"/>
  <c r="P2684" i="1"/>
  <c r="Y2685" i="1"/>
  <c r="O2685" i="1"/>
  <c r="P2685" i="1"/>
  <c r="Q2685" i="1"/>
  <c r="R2685" i="1" s="1"/>
  <c r="W2685" i="1" s="1"/>
  <c r="Y2686" i="1"/>
  <c r="O2686" i="1"/>
  <c r="Q2686" i="1" s="1"/>
  <c r="R2686" i="1" s="1"/>
  <c r="W2686" i="1" s="1"/>
  <c r="P2686" i="1"/>
  <c r="Y2687" i="1"/>
  <c r="O2687" i="1"/>
  <c r="Q2687" i="1" s="1"/>
  <c r="R2687" i="1" s="1"/>
  <c r="W2687" i="1" s="1"/>
  <c r="P2687" i="1"/>
  <c r="Y2688" i="1"/>
  <c r="P2688" i="1"/>
  <c r="Y2689" i="1"/>
  <c r="O2689" i="1"/>
  <c r="P2689" i="1"/>
  <c r="Q2689" i="1"/>
  <c r="R2689" i="1" s="1"/>
  <c r="W2689" i="1"/>
  <c r="Y2690" i="1"/>
  <c r="O2690" i="1"/>
  <c r="Q2690" i="1" s="1"/>
  <c r="R2690" i="1" s="1"/>
  <c r="W2690" i="1" s="1"/>
  <c r="P2690" i="1"/>
  <c r="D2667" i="1"/>
  <c r="K2693" i="1"/>
  <c r="F2668" i="1" s="1"/>
  <c r="L2693" i="1"/>
  <c r="F2669" i="1" s="1"/>
  <c r="H2669" i="1" s="1"/>
  <c r="M2693" i="1"/>
  <c r="F2670" i="1" s="1"/>
  <c r="H2671" i="1"/>
  <c r="H2672" i="1"/>
  <c r="H2674" i="1"/>
  <c r="F2680" i="1"/>
  <c r="H2705" i="1"/>
  <c r="Y2700" i="1"/>
  <c r="O2700" i="1"/>
  <c r="Q2700" i="1" s="1"/>
  <c r="R2700" i="1" s="1"/>
  <c r="W2700" i="1" s="1"/>
  <c r="P2700" i="1"/>
  <c r="Y2701" i="1"/>
  <c r="O2701" i="1"/>
  <c r="P2701" i="1"/>
  <c r="Q2701" i="1"/>
  <c r="R2701" i="1" s="1"/>
  <c r="W2701" i="1"/>
  <c r="Y2702" i="1"/>
  <c r="O2702" i="1"/>
  <c r="Q2702" i="1" s="1"/>
  <c r="R2702" i="1" s="1"/>
  <c r="W2702" i="1" s="1"/>
  <c r="P2702" i="1"/>
  <c r="Y2703" i="1"/>
  <c r="O2703" i="1"/>
  <c r="P2703" i="1"/>
  <c r="Q2703" i="1"/>
  <c r="R2703" i="1" s="1"/>
  <c r="W2703" i="1" s="1"/>
  <c r="Y2704" i="1"/>
  <c r="O2704" i="1"/>
  <c r="Q2704" i="1" s="1"/>
  <c r="R2704" i="1" s="1"/>
  <c r="W2704" i="1" s="1"/>
  <c r="P2704" i="1"/>
  <c r="Y2705" i="1"/>
  <c r="O2705" i="1"/>
  <c r="Q2705" i="1" s="1"/>
  <c r="R2705" i="1" s="1"/>
  <c r="W2705" i="1" s="1"/>
  <c r="P2705" i="1"/>
  <c r="Y2706" i="1"/>
  <c r="O2706" i="1"/>
  <c r="P2706" i="1"/>
  <c r="Q2706" i="1"/>
  <c r="R2706" i="1" s="1"/>
  <c r="W2706" i="1" s="1"/>
  <c r="Y2707" i="1"/>
  <c r="O2707" i="1"/>
  <c r="P2707" i="1"/>
  <c r="Q2707" i="1"/>
  <c r="R2707" i="1" s="1"/>
  <c r="W2707" i="1" s="1"/>
  <c r="Y2708" i="1"/>
  <c r="O2708" i="1"/>
  <c r="P2708" i="1"/>
  <c r="Q2708" i="1"/>
  <c r="R2708" i="1" s="1"/>
  <c r="W2708" i="1" s="1"/>
  <c r="Y2709" i="1"/>
  <c r="O2709" i="1"/>
  <c r="Q2709" i="1" s="1"/>
  <c r="R2709" i="1" s="1"/>
  <c r="W2709" i="1" s="1"/>
  <c r="P2709" i="1"/>
  <c r="Y2710" i="1"/>
  <c r="O2710" i="1"/>
  <c r="P2710" i="1"/>
  <c r="Q2710" i="1"/>
  <c r="R2710" i="1" s="1"/>
  <c r="W2710" i="1" s="1"/>
  <c r="Y2711" i="1"/>
  <c r="O2711" i="1"/>
  <c r="Q2711" i="1" s="1"/>
  <c r="R2711" i="1" s="1"/>
  <c r="W2711" i="1" s="1"/>
  <c r="P2711" i="1"/>
  <c r="Y2712" i="1"/>
  <c r="O2712" i="1"/>
  <c r="Q2712" i="1" s="1"/>
  <c r="R2712" i="1" s="1"/>
  <c r="W2712" i="1" s="1"/>
  <c r="P2712" i="1"/>
  <c r="Y2713" i="1"/>
  <c r="O2713" i="1"/>
  <c r="Q2713" i="1" s="1"/>
  <c r="R2713" i="1" s="1"/>
  <c r="W2713" i="1" s="1"/>
  <c r="Y2714" i="1"/>
  <c r="O2714" i="1"/>
  <c r="P2714" i="1"/>
  <c r="Q2714" i="1"/>
  <c r="R2714" i="1" s="1"/>
  <c r="W2714" i="1"/>
  <c r="Y2715" i="1"/>
  <c r="P2715" i="1"/>
  <c r="Y2716" i="1"/>
  <c r="P2716" i="1"/>
  <c r="Y2717" i="1"/>
  <c r="O2717" i="1"/>
  <c r="P2717" i="1"/>
  <c r="Q2717" i="1"/>
  <c r="R2717" i="1" s="1"/>
  <c r="W2717" i="1" s="1"/>
  <c r="Y2718" i="1"/>
  <c r="O2718" i="1"/>
  <c r="Q2718" i="1" s="1"/>
  <c r="R2718" i="1" s="1"/>
  <c r="W2718" i="1" s="1"/>
  <c r="P2718" i="1"/>
  <c r="Y2719" i="1"/>
  <c r="O2719" i="1"/>
  <c r="Q2719" i="1" s="1"/>
  <c r="R2719" i="1" s="1"/>
  <c r="W2719" i="1" s="1"/>
  <c r="P2719" i="1"/>
  <c r="Y2720" i="1"/>
  <c r="O2720" i="1"/>
  <c r="Q2720" i="1" s="1"/>
  <c r="R2720" i="1" s="1"/>
  <c r="W2720" i="1" s="1"/>
  <c r="P2720" i="1"/>
  <c r="Y2721" i="1"/>
  <c r="O2721" i="1"/>
  <c r="P2721" i="1"/>
  <c r="Q2721" i="1"/>
  <c r="R2721" i="1" s="1"/>
  <c r="W2721" i="1" s="1"/>
  <c r="Y2722" i="1"/>
  <c r="O2722" i="1"/>
  <c r="P2722" i="1"/>
  <c r="Q2722" i="1"/>
  <c r="R2722" i="1" s="1"/>
  <c r="W2722" i="1"/>
  <c r="Y2723" i="1"/>
  <c r="O2723" i="1"/>
  <c r="P2723" i="1"/>
  <c r="Y2724" i="1"/>
  <c r="O2724" i="1"/>
  <c r="P2724" i="1"/>
  <c r="Y2725" i="1"/>
  <c r="O2725" i="1"/>
  <c r="P2725" i="1"/>
  <c r="Q2725" i="1" s="1"/>
  <c r="R2725" i="1" s="1"/>
  <c r="W2725" i="1" s="1"/>
  <c r="Y2726" i="1"/>
  <c r="O2726" i="1"/>
  <c r="P2726" i="1"/>
  <c r="Y2727" i="1"/>
  <c r="O2727" i="1"/>
  <c r="P2727" i="1"/>
  <c r="Q2727" i="1" s="1"/>
  <c r="R2727" i="1" s="1"/>
  <c r="W2727" i="1" s="1"/>
  <c r="Y2728" i="1"/>
  <c r="O2728" i="1"/>
  <c r="P2728" i="1"/>
  <c r="Y2729" i="1"/>
  <c r="O2729" i="1"/>
  <c r="P2729" i="1"/>
  <c r="D2706" i="1"/>
  <c r="K2732" i="1"/>
  <c r="F2707" i="1" s="1"/>
  <c r="L2732" i="1"/>
  <c r="F2708" i="1" s="1"/>
  <c r="H2708" i="1" s="1"/>
  <c r="M2732" i="1"/>
  <c r="F2709" i="1"/>
  <c r="H2710" i="1"/>
  <c r="H2711" i="1"/>
  <c r="H2713" i="1"/>
  <c r="D2716" i="1"/>
  <c r="H2716" i="1" s="1"/>
  <c r="F2719" i="1"/>
  <c r="H2744" i="1"/>
  <c r="Y2739" i="1"/>
  <c r="O2739" i="1"/>
  <c r="Q2739" i="1" s="1"/>
  <c r="R2739" i="1" s="1"/>
  <c r="W2739" i="1" s="1"/>
  <c r="P2739" i="1"/>
  <c r="Y2740" i="1"/>
  <c r="O2740" i="1"/>
  <c r="Q2740" i="1" s="1"/>
  <c r="R2740" i="1" s="1"/>
  <c r="W2740" i="1" s="1"/>
  <c r="P2740" i="1"/>
  <c r="Y2741" i="1"/>
  <c r="O2741" i="1"/>
  <c r="Q2741" i="1" s="1"/>
  <c r="R2741" i="1" s="1"/>
  <c r="W2741" i="1" s="1"/>
  <c r="P2741" i="1"/>
  <c r="Y2742" i="1"/>
  <c r="O2742" i="1"/>
  <c r="P2742" i="1"/>
  <c r="Q2742" i="1"/>
  <c r="R2742" i="1" s="1"/>
  <c r="W2742" i="1" s="1"/>
  <c r="Y2743" i="1"/>
  <c r="O2743" i="1"/>
  <c r="P2743" i="1"/>
  <c r="Q2743" i="1"/>
  <c r="R2743" i="1" s="1"/>
  <c r="W2743" i="1" s="1"/>
  <c r="Y2744" i="1"/>
  <c r="O2744" i="1"/>
  <c r="Q2744" i="1" s="1"/>
  <c r="R2744" i="1" s="1"/>
  <c r="W2744" i="1" s="1"/>
  <c r="P2744" i="1"/>
  <c r="Y2745" i="1"/>
  <c r="O2745" i="1"/>
  <c r="P2745" i="1"/>
  <c r="Q2745" i="1" s="1"/>
  <c r="R2745" i="1" s="1"/>
  <c r="W2745" i="1" s="1"/>
  <c r="Y2746" i="1"/>
  <c r="O2746" i="1"/>
  <c r="Q2746" i="1" s="1"/>
  <c r="R2746" i="1" s="1"/>
  <c r="W2746" i="1" s="1"/>
  <c r="P2746" i="1"/>
  <c r="Y2747" i="1"/>
  <c r="O2747" i="1"/>
  <c r="Q2747" i="1" s="1"/>
  <c r="R2747" i="1" s="1"/>
  <c r="W2747" i="1" s="1"/>
  <c r="P2747" i="1"/>
  <c r="Y2748" i="1"/>
  <c r="O2748" i="1"/>
  <c r="Q2748" i="1" s="1"/>
  <c r="R2748" i="1" s="1"/>
  <c r="W2748" i="1" s="1"/>
  <c r="P2748" i="1"/>
  <c r="Y2749" i="1"/>
  <c r="O2749" i="1"/>
  <c r="Q2749" i="1" s="1"/>
  <c r="R2749" i="1" s="1"/>
  <c r="W2749" i="1" s="1"/>
  <c r="P2749" i="1"/>
  <c r="Y2750" i="1"/>
  <c r="O2750" i="1"/>
  <c r="P2750" i="1"/>
  <c r="Q2750" i="1"/>
  <c r="R2750" i="1" s="1"/>
  <c r="W2750" i="1" s="1"/>
  <c r="Y2751" i="1"/>
  <c r="O2751" i="1"/>
  <c r="P2751" i="1"/>
  <c r="Q2751" i="1"/>
  <c r="R2751" i="1" s="1"/>
  <c r="W2751" i="1" s="1"/>
  <c r="Y2752" i="1"/>
  <c r="O2752" i="1"/>
  <c r="P2752" i="1"/>
  <c r="Q2752" i="1" s="1"/>
  <c r="R2752" i="1" s="1"/>
  <c r="W2752" i="1" s="1"/>
  <c r="Y2753" i="1"/>
  <c r="O2753" i="1"/>
  <c r="Q2753" i="1" s="1"/>
  <c r="R2753" i="1" s="1"/>
  <c r="W2753" i="1" s="1"/>
  <c r="P2753" i="1"/>
  <c r="Y2754" i="1"/>
  <c r="O2754" i="1"/>
  <c r="Q2754" i="1" s="1"/>
  <c r="R2754" i="1" s="1"/>
  <c r="W2754" i="1" s="1"/>
  <c r="P2754" i="1"/>
  <c r="Y2755" i="1"/>
  <c r="O2755" i="1"/>
  <c r="Q2755" i="1" s="1"/>
  <c r="R2755" i="1" s="1"/>
  <c r="W2755" i="1" s="1"/>
  <c r="P2755" i="1"/>
  <c r="Y2756" i="1"/>
  <c r="O2756" i="1"/>
  <c r="Q2756" i="1" s="1"/>
  <c r="R2756" i="1" s="1"/>
  <c r="W2756" i="1" s="1"/>
  <c r="P2756" i="1"/>
  <c r="Y2757" i="1"/>
  <c r="O2757" i="1"/>
  <c r="Q2757" i="1" s="1"/>
  <c r="R2757" i="1" s="1"/>
  <c r="W2757" i="1" s="1"/>
  <c r="P2757" i="1"/>
  <c r="Y2758" i="1"/>
  <c r="O2758" i="1"/>
  <c r="P2758" i="1"/>
  <c r="Q2758" i="1"/>
  <c r="R2758" i="1" s="1"/>
  <c r="W2758" i="1" s="1"/>
  <c r="Y2759" i="1"/>
  <c r="O2759" i="1"/>
  <c r="P2759" i="1"/>
  <c r="Q2759" i="1"/>
  <c r="R2759" i="1" s="1"/>
  <c r="W2759" i="1"/>
  <c r="Y2760" i="1"/>
  <c r="O2760" i="1"/>
  <c r="Q2760" i="1" s="1"/>
  <c r="R2760" i="1" s="1"/>
  <c r="W2760" i="1" s="1"/>
  <c r="P2760" i="1"/>
  <c r="Y2761" i="1"/>
  <c r="O2761" i="1"/>
  <c r="P2761" i="1"/>
  <c r="Q2761" i="1"/>
  <c r="R2761" i="1" s="1"/>
  <c r="W2761" i="1" s="1"/>
  <c r="Y2762" i="1"/>
  <c r="O2762" i="1"/>
  <c r="Q2762" i="1" s="1"/>
  <c r="R2762" i="1" s="1"/>
  <c r="W2762" i="1" s="1"/>
  <c r="P2762" i="1"/>
  <c r="Y2763" i="1"/>
  <c r="O2763" i="1"/>
  <c r="Q2763" i="1" s="1"/>
  <c r="R2763" i="1" s="1"/>
  <c r="W2763" i="1" s="1"/>
  <c r="P2763" i="1"/>
  <c r="Y2764" i="1"/>
  <c r="O2764" i="1"/>
  <c r="Q2764" i="1" s="1"/>
  <c r="R2764" i="1" s="1"/>
  <c r="W2764" i="1" s="1"/>
  <c r="P2764" i="1"/>
  <c r="Y2765" i="1"/>
  <c r="O2765" i="1"/>
  <c r="Q2765" i="1" s="1"/>
  <c r="R2765" i="1" s="1"/>
  <c r="W2765" i="1" s="1"/>
  <c r="P2765" i="1"/>
  <c r="Y2766" i="1"/>
  <c r="O2766" i="1"/>
  <c r="P2766" i="1"/>
  <c r="Q2766" i="1"/>
  <c r="R2766" i="1" s="1"/>
  <c r="W2766" i="1" s="1"/>
  <c r="Y2767" i="1"/>
  <c r="O2767" i="1"/>
  <c r="P2767" i="1"/>
  <c r="Q2767" i="1"/>
  <c r="R2767" i="1" s="1"/>
  <c r="W2767" i="1" s="1"/>
  <c r="Y2768" i="1"/>
  <c r="O2768" i="1"/>
  <c r="Q2768" i="1" s="1"/>
  <c r="R2768" i="1" s="1"/>
  <c r="W2768" i="1" s="1"/>
  <c r="D2745" i="1"/>
  <c r="K2771" i="1"/>
  <c r="F2746" i="1" s="1"/>
  <c r="L2771" i="1"/>
  <c r="F2747" i="1" s="1"/>
  <c r="H2747" i="1" s="1"/>
  <c r="M2771" i="1"/>
  <c r="F2748" i="1" s="1"/>
  <c r="H2749" i="1"/>
  <c r="H2750" i="1"/>
  <c r="H2752" i="1"/>
  <c r="D2755" i="1"/>
  <c r="H2755" i="1" s="1"/>
  <c r="F2759" i="1"/>
  <c r="F2758" i="1"/>
  <c r="H2783" i="1"/>
  <c r="F2798" i="1" s="1"/>
  <c r="Y2778" i="1"/>
  <c r="O2778" i="1"/>
  <c r="P2778" i="1"/>
  <c r="Q2778" i="1"/>
  <c r="R2778" i="1" s="1"/>
  <c r="W2778" i="1"/>
  <c r="Y2779" i="1"/>
  <c r="O2779" i="1"/>
  <c r="Q2779" i="1" s="1"/>
  <c r="R2779" i="1" s="1"/>
  <c r="W2779" i="1" s="1"/>
  <c r="P2779" i="1"/>
  <c r="Y2780" i="1"/>
  <c r="O2780" i="1"/>
  <c r="P2780" i="1"/>
  <c r="Q2780" i="1"/>
  <c r="R2780" i="1" s="1"/>
  <c r="W2780" i="1" s="1"/>
  <c r="Y2781" i="1"/>
  <c r="O2781" i="1"/>
  <c r="Q2781" i="1" s="1"/>
  <c r="R2781" i="1" s="1"/>
  <c r="W2781" i="1" s="1"/>
  <c r="P2781" i="1"/>
  <c r="Y2782" i="1"/>
  <c r="O2782" i="1"/>
  <c r="Q2782" i="1" s="1"/>
  <c r="R2782" i="1" s="1"/>
  <c r="W2782" i="1" s="1"/>
  <c r="P2782" i="1"/>
  <c r="Y2783" i="1"/>
  <c r="O2783" i="1"/>
  <c r="Q2783" i="1" s="1"/>
  <c r="R2783" i="1" s="1"/>
  <c r="W2783" i="1" s="1"/>
  <c r="P2783" i="1"/>
  <c r="Y2784" i="1"/>
  <c r="O2784" i="1"/>
  <c r="Q2784" i="1" s="1"/>
  <c r="R2784" i="1" s="1"/>
  <c r="W2784" i="1" s="1"/>
  <c r="P2784" i="1"/>
  <c r="Y2785" i="1"/>
  <c r="O2785" i="1"/>
  <c r="P2785" i="1"/>
  <c r="Q2785" i="1"/>
  <c r="R2785" i="1" s="1"/>
  <c r="W2785" i="1" s="1"/>
  <c r="Y2786" i="1"/>
  <c r="O2786" i="1"/>
  <c r="P2786" i="1"/>
  <c r="Q2786" i="1"/>
  <c r="R2786" i="1" s="1"/>
  <c r="W2786" i="1" s="1"/>
  <c r="Y2787" i="1"/>
  <c r="O2787" i="1"/>
  <c r="P2787" i="1"/>
  <c r="Q2787" i="1"/>
  <c r="R2787" i="1" s="1"/>
  <c r="W2787" i="1" s="1"/>
  <c r="Y2788" i="1"/>
  <c r="O2788" i="1"/>
  <c r="Q2788" i="1" s="1"/>
  <c r="R2788" i="1" s="1"/>
  <c r="W2788" i="1" s="1"/>
  <c r="P2788" i="1"/>
  <c r="Y2789" i="1"/>
  <c r="O2789" i="1"/>
  <c r="Q2789" i="1" s="1"/>
  <c r="R2789" i="1" s="1"/>
  <c r="W2789" i="1" s="1"/>
  <c r="P2789" i="1"/>
  <c r="Y2790" i="1"/>
  <c r="O2790" i="1"/>
  <c r="Q2790" i="1" s="1"/>
  <c r="R2790" i="1" s="1"/>
  <c r="W2790" i="1" s="1"/>
  <c r="P2790" i="1"/>
  <c r="Y2791" i="1"/>
  <c r="O2791" i="1"/>
  <c r="Q2791" i="1" s="1"/>
  <c r="R2791" i="1" s="1"/>
  <c r="W2791" i="1" s="1"/>
  <c r="P2791" i="1"/>
  <c r="Y2792" i="1"/>
  <c r="O2792" i="1"/>
  <c r="Q2792" i="1" s="1"/>
  <c r="R2792" i="1" s="1"/>
  <c r="W2792" i="1" s="1"/>
  <c r="P2792" i="1"/>
  <c r="Y2793" i="1"/>
  <c r="P2793" i="1"/>
  <c r="Y2794" i="1"/>
  <c r="O2794" i="1"/>
  <c r="Q2794" i="1" s="1"/>
  <c r="R2794" i="1" s="1"/>
  <c r="W2794" i="1" s="1"/>
  <c r="P2794" i="1"/>
  <c r="Y2795" i="1"/>
  <c r="O2795" i="1"/>
  <c r="P2795" i="1"/>
  <c r="Q2795" i="1"/>
  <c r="R2795" i="1" s="1"/>
  <c r="W2795" i="1" s="1"/>
  <c r="Y2796" i="1"/>
  <c r="O2796" i="1"/>
  <c r="Q2796" i="1" s="1"/>
  <c r="R2796" i="1" s="1"/>
  <c r="W2796" i="1" s="1"/>
  <c r="P2796" i="1"/>
  <c r="Y2797" i="1"/>
  <c r="O2797" i="1"/>
  <c r="Q2797" i="1" s="1"/>
  <c r="R2797" i="1" s="1"/>
  <c r="W2797" i="1" s="1"/>
  <c r="P2797" i="1"/>
  <c r="Y2798" i="1"/>
  <c r="O2798" i="1"/>
  <c r="P2798" i="1"/>
  <c r="Q2798" i="1"/>
  <c r="R2798" i="1" s="1"/>
  <c r="W2798" i="1" s="1"/>
  <c r="Y2799" i="1"/>
  <c r="O2799" i="1"/>
  <c r="P2799" i="1"/>
  <c r="Q2799" i="1"/>
  <c r="R2799" i="1" s="1"/>
  <c r="W2799" i="1" s="1"/>
  <c r="Y2800" i="1"/>
  <c r="O2800" i="1"/>
  <c r="P2800" i="1"/>
  <c r="Q2800" i="1"/>
  <c r="R2800" i="1" s="1"/>
  <c r="W2800" i="1" s="1"/>
  <c r="Y2801" i="1"/>
  <c r="O2801" i="1"/>
  <c r="Q2801" i="1" s="1"/>
  <c r="R2801" i="1" s="1"/>
  <c r="W2801" i="1" s="1"/>
  <c r="P2801" i="1"/>
  <c r="Y2802" i="1"/>
  <c r="O2802" i="1"/>
  <c r="P2802" i="1"/>
  <c r="Q2802" i="1"/>
  <c r="R2802" i="1" s="1"/>
  <c r="W2802" i="1" s="1"/>
  <c r="Y2803" i="1"/>
  <c r="O2803" i="1"/>
  <c r="Q2803" i="1" s="1"/>
  <c r="R2803" i="1" s="1"/>
  <c r="W2803" i="1" s="1"/>
  <c r="P2803" i="1"/>
  <c r="Y2804" i="1"/>
  <c r="O2804" i="1"/>
  <c r="Q2804" i="1" s="1"/>
  <c r="R2804" i="1" s="1"/>
  <c r="W2804" i="1" s="1"/>
  <c r="P2804" i="1"/>
  <c r="Y2805" i="1"/>
  <c r="O2805" i="1"/>
  <c r="Q2805" i="1" s="1"/>
  <c r="R2805" i="1" s="1"/>
  <c r="W2805" i="1" s="1"/>
  <c r="P2805" i="1"/>
  <c r="Y2806" i="1"/>
  <c r="P2806" i="1"/>
  <c r="Y2807" i="1"/>
  <c r="O2807" i="1"/>
  <c r="Q2807" i="1" s="1"/>
  <c r="R2807" i="1" s="1"/>
  <c r="W2807" i="1" s="1"/>
  <c r="P2807" i="1"/>
  <c r="D2784" i="1"/>
  <c r="K2810" i="1"/>
  <c r="F2785" i="1" s="1"/>
  <c r="L2810" i="1"/>
  <c r="F2786" i="1" s="1"/>
  <c r="H2786" i="1" s="1"/>
  <c r="M2810" i="1"/>
  <c r="F2787" i="1" s="1"/>
  <c r="H2788" i="1"/>
  <c r="H2789" i="1"/>
  <c r="H2791" i="1"/>
  <c r="F2797" i="1"/>
  <c r="H2822" i="1"/>
  <c r="Y2817" i="1"/>
  <c r="O2817" i="1"/>
  <c r="Q2817" i="1" s="1"/>
  <c r="R2817" i="1" s="1"/>
  <c r="W2817" i="1" s="1"/>
  <c r="P2817" i="1"/>
  <c r="Y2818" i="1"/>
  <c r="O2818" i="1"/>
  <c r="P2818" i="1"/>
  <c r="Q2818" i="1"/>
  <c r="R2818" i="1" s="1"/>
  <c r="W2818" i="1" s="1"/>
  <c r="Y2819" i="1"/>
  <c r="O2819" i="1"/>
  <c r="Q2819" i="1" s="1"/>
  <c r="R2819" i="1" s="1"/>
  <c r="W2819" i="1" s="1"/>
  <c r="P2819" i="1"/>
  <c r="Y2820" i="1"/>
  <c r="O2820" i="1"/>
  <c r="Q2820" i="1" s="1"/>
  <c r="R2820" i="1" s="1"/>
  <c r="W2820" i="1" s="1"/>
  <c r="P2820" i="1"/>
  <c r="Y2821" i="1"/>
  <c r="O2821" i="1"/>
  <c r="P2821" i="1"/>
  <c r="Q2821" i="1"/>
  <c r="R2821" i="1" s="1"/>
  <c r="W2821" i="1" s="1"/>
  <c r="Y2822" i="1"/>
  <c r="O2822" i="1"/>
  <c r="P2822" i="1"/>
  <c r="Q2822" i="1"/>
  <c r="R2822" i="1" s="1"/>
  <c r="W2822" i="1" s="1"/>
  <c r="Y2823" i="1"/>
  <c r="O2823" i="1"/>
  <c r="P2823" i="1"/>
  <c r="Q2823" i="1"/>
  <c r="R2823" i="1" s="1"/>
  <c r="W2823" i="1" s="1"/>
  <c r="Y2824" i="1"/>
  <c r="O2824" i="1"/>
  <c r="P2824" i="1"/>
  <c r="Y2825" i="1"/>
  <c r="O2825" i="1"/>
  <c r="P2825" i="1"/>
  <c r="Q2825" i="1"/>
  <c r="R2825" i="1" s="1"/>
  <c r="W2825" i="1" s="1"/>
  <c r="Y2826" i="1"/>
  <c r="O2826" i="1"/>
  <c r="Q2826" i="1" s="1"/>
  <c r="R2826" i="1" s="1"/>
  <c r="W2826" i="1" s="1"/>
  <c r="P2826" i="1"/>
  <c r="Y2827" i="1"/>
  <c r="O2827" i="1"/>
  <c r="Q2827" i="1" s="1"/>
  <c r="R2827" i="1" s="1"/>
  <c r="W2827" i="1" s="1"/>
  <c r="P2827" i="1"/>
  <c r="Y2828" i="1"/>
  <c r="O2828" i="1"/>
  <c r="Q2828" i="1" s="1"/>
  <c r="R2828" i="1" s="1"/>
  <c r="W2828" i="1" s="1"/>
  <c r="P2828" i="1"/>
  <c r="Y2829" i="1"/>
  <c r="O2829" i="1"/>
  <c r="P2829" i="1"/>
  <c r="Q2829" i="1"/>
  <c r="R2829" i="1" s="1"/>
  <c r="W2829" i="1" s="1"/>
  <c r="Y2830" i="1"/>
  <c r="P2830" i="1"/>
  <c r="Y2831" i="1"/>
  <c r="O2831" i="1"/>
  <c r="P2831" i="1"/>
  <c r="Q2831" i="1"/>
  <c r="R2831" i="1" s="1"/>
  <c r="W2831" i="1" s="1"/>
  <c r="Y2832" i="1"/>
  <c r="O2832" i="1"/>
  <c r="Q2832" i="1" s="1"/>
  <c r="R2832" i="1" s="1"/>
  <c r="W2832" i="1" s="1"/>
  <c r="P2832" i="1"/>
  <c r="Y2833" i="1"/>
  <c r="O2833" i="1"/>
  <c r="Q2833" i="1" s="1"/>
  <c r="R2833" i="1" s="1"/>
  <c r="P2833" i="1"/>
  <c r="W2833" i="1"/>
  <c r="Y2834" i="1"/>
  <c r="O2834" i="1"/>
  <c r="P2834" i="1"/>
  <c r="Q2834" i="1"/>
  <c r="R2834" i="1" s="1"/>
  <c r="W2834" i="1" s="1"/>
  <c r="Y2835" i="1"/>
  <c r="O2835" i="1"/>
  <c r="P2835" i="1"/>
  <c r="Q2835" i="1"/>
  <c r="R2835" i="1" s="1"/>
  <c r="W2835" i="1" s="1"/>
  <c r="Y2836" i="1"/>
  <c r="O2836" i="1"/>
  <c r="P2836" i="1"/>
  <c r="Q2836" i="1"/>
  <c r="R2836" i="1" s="1"/>
  <c r="W2836" i="1" s="1"/>
  <c r="Y2837" i="1"/>
  <c r="O2837" i="1"/>
  <c r="P2837" i="1"/>
  <c r="Y2838" i="1"/>
  <c r="O2838" i="1"/>
  <c r="P2838" i="1"/>
  <c r="Q2838" i="1"/>
  <c r="R2838" i="1" s="1"/>
  <c r="W2838" i="1" s="1"/>
  <c r="Y2839" i="1"/>
  <c r="O2839" i="1"/>
  <c r="Y2840" i="1"/>
  <c r="O2840" i="1"/>
  <c r="P2840" i="1"/>
  <c r="Q2840" i="1"/>
  <c r="R2840" i="1" s="1"/>
  <c r="W2840" i="1"/>
  <c r="Y2841" i="1"/>
  <c r="O2841" i="1"/>
  <c r="P2841" i="1"/>
  <c r="Y2842" i="1"/>
  <c r="O2842" i="1"/>
  <c r="P2842" i="1"/>
  <c r="Q2842" i="1"/>
  <c r="R2842" i="1" s="1"/>
  <c r="W2842" i="1"/>
  <c r="Y2843" i="1"/>
  <c r="O2843" i="1"/>
  <c r="Q2843" i="1" s="1"/>
  <c r="R2843" i="1" s="1"/>
  <c r="W2843" i="1" s="1"/>
  <c r="P2843" i="1"/>
  <c r="Y2844" i="1"/>
  <c r="P2844" i="1"/>
  <c r="Y2845" i="1"/>
  <c r="O2845" i="1"/>
  <c r="Q2845" i="1" s="1"/>
  <c r="R2845" i="1" s="1"/>
  <c r="W2845" i="1" s="1"/>
  <c r="P2845" i="1"/>
  <c r="Y2846" i="1"/>
  <c r="O2846" i="1"/>
  <c r="P2846" i="1"/>
  <c r="Q2846" i="1"/>
  <c r="R2846" i="1" s="1"/>
  <c r="W2846" i="1" s="1"/>
  <c r="D2823" i="1"/>
  <c r="K2849" i="1"/>
  <c r="F2824" i="1" s="1"/>
  <c r="L2849" i="1"/>
  <c r="F2825" i="1" s="1"/>
  <c r="H2825" i="1" s="1"/>
  <c r="M2849" i="1"/>
  <c r="F2826" i="1"/>
  <c r="H2826" i="1" s="1"/>
  <c r="H2827" i="1"/>
  <c r="H2828" i="1"/>
  <c r="H2830" i="1"/>
  <c r="F2836" i="1"/>
  <c r="H2861" i="1"/>
  <c r="Y2856" i="1"/>
  <c r="O2856" i="1"/>
  <c r="P2856" i="1"/>
  <c r="Q2856" i="1" s="1"/>
  <c r="R2856" i="1" s="1"/>
  <c r="W2856" i="1" s="1"/>
  <c r="Y2857" i="1"/>
  <c r="O2857" i="1"/>
  <c r="P2857" i="1"/>
  <c r="Q2857" i="1" s="1"/>
  <c r="R2857" i="1" s="1"/>
  <c r="W2857" i="1" s="1"/>
  <c r="Y2858" i="1"/>
  <c r="O2858" i="1"/>
  <c r="P2858" i="1"/>
  <c r="Q2858" i="1" s="1"/>
  <c r="R2858" i="1" s="1"/>
  <c r="W2858" i="1" s="1"/>
  <c r="Y2859" i="1"/>
  <c r="O2859" i="1"/>
  <c r="P2859" i="1"/>
  <c r="Y2860" i="1"/>
  <c r="O2860" i="1"/>
  <c r="P2860" i="1"/>
  <c r="Q2860" i="1" s="1"/>
  <c r="R2860" i="1" s="1"/>
  <c r="W2860" i="1" s="1"/>
  <c r="Y2861" i="1"/>
  <c r="O2861" i="1"/>
  <c r="P2861" i="1"/>
  <c r="Y2862" i="1"/>
  <c r="O2862" i="1"/>
  <c r="P2862" i="1"/>
  <c r="Q2862" i="1" s="1"/>
  <c r="R2862" i="1" s="1"/>
  <c r="W2862" i="1" s="1"/>
  <c r="Y2863" i="1"/>
  <c r="O2863" i="1"/>
  <c r="P2863" i="1"/>
  <c r="Y2864" i="1"/>
  <c r="O2864" i="1"/>
  <c r="P2864" i="1"/>
  <c r="Q2864" i="1" s="1"/>
  <c r="R2864" i="1" s="1"/>
  <c r="W2864" i="1" s="1"/>
  <c r="Y2865" i="1"/>
  <c r="O2865" i="1"/>
  <c r="P2865" i="1"/>
  <c r="Q2865" i="1" s="1"/>
  <c r="R2865" i="1" s="1"/>
  <c r="W2865" i="1" s="1"/>
  <c r="Y2866" i="1"/>
  <c r="O2866" i="1"/>
  <c r="P2866" i="1"/>
  <c r="Q2866" i="1" s="1"/>
  <c r="R2866" i="1" s="1"/>
  <c r="W2866" i="1" s="1"/>
  <c r="Y2867" i="1"/>
  <c r="O2867" i="1"/>
  <c r="P2867" i="1"/>
  <c r="Y2868" i="1"/>
  <c r="O2868" i="1"/>
  <c r="P2868" i="1"/>
  <c r="Q2868" i="1" s="1"/>
  <c r="R2868" i="1" s="1"/>
  <c r="W2868" i="1" s="1"/>
  <c r="Y2869" i="1"/>
  <c r="O2869" i="1"/>
  <c r="P2869" i="1"/>
  <c r="Y2870" i="1"/>
  <c r="O2870" i="1"/>
  <c r="P2870" i="1"/>
  <c r="Q2870" i="1" s="1"/>
  <c r="R2870" i="1" s="1"/>
  <c r="W2870" i="1" s="1"/>
  <c r="Y2871" i="1"/>
  <c r="O2871" i="1"/>
  <c r="P2871" i="1"/>
  <c r="Y2872" i="1"/>
  <c r="O2872" i="1"/>
  <c r="P2872" i="1"/>
  <c r="Q2872" i="1" s="1"/>
  <c r="R2872" i="1" s="1"/>
  <c r="W2872" i="1" s="1"/>
  <c r="Y2873" i="1"/>
  <c r="P2873" i="1"/>
  <c r="Y2874" i="1"/>
  <c r="O2874" i="1"/>
  <c r="P2874" i="1"/>
  <c r="Y2875" i="1"/>
  <c r="O2875" i="1"/>
  <c r="P2875" i="1"/>
  <c r="Q2875" i="1" s="1"/>
  <c r="R2875" i="1" s="1"/>
  <c r="W2875" i="1" s="1"/>
  <c r="Y2876" i="1"/>
  <c r="O2876" i="1"/>
  <c r="P2876" i="1"/>
  <c r="Q2876" i="1" s="1"/>
  <c r="R2876" i="1" s="1"/>
  <c r="W2876" i="1" s="1"/>
  <c r="Y2877" i="1"/>
  <c r="O2877" i="1"/>
  <c r="P2877" i="1"/>
  <c r="Y2878" i="1"/>
  <c r="O2878" i="1"/>
  <c r="P2878" i="1"/>
  <c r="Q2878" i="1"/>
  <c r="R2878" i="1" s="1"/>
  <c r="W2878" i="1" s="1"/>
  <c r="Y2879" i="1"/>
  <c r="O2879" i="1"/>
  <c r="Q2879" i="1" s="1"/>
  <c r="R2879" i="1" s="1"/>
  <c r="W2879" i="1" s="1"/>
  <c r="P2879" i="1"/>
  <c r="Y2880" i="1"/>
  <c r="O2880" i="1"/>
  <c r="P2880" i="1"/>
  <c r="Q2880" i="1"/>
  <c r="R2880" i="1" s="1"/>
  <c r="W2880" i="1" s="1"/>
  <c r="Y2881" i="1"/>
  <c r="O2881" i="1"/>
  <c r="Q2881" i="1" s="1"/>
  <c r="R2881" i="1" s="1"/>
  <c r="W2881" i="1" s="1"/>
  <c r="P2881" i="1"/>
  <c r="Y2882" i="1"/>
  <c r="O2882" i="1"/>
  <c r="P2882" i="1"/>
  <c r="Q2882" i="1"/>
  <c r="R2882" i="1" s="1"/>
  <c r="W2882" i="1" s="1"/>
  <c r="Y2883" i="1"/>
  <c r="O2883" i="1"/>
  <c r="Q2883" i="1" s="1"/>
  <c r="R2883" i="1" s="1"/>
  <c r="W2883" i="1" s="1"/>
  <c r="P2883" i="1"/>
  <c r="Y2884" i="1"/>
  <c r="O2884" i="1"/>
  <c r="Q2884" i="1" s="1"/>
  <c r="R2884" i="1" s="1"/>
  <c r="W2884" i="1" s="1"/>
  <c r="P2884" i="1"/>
  <c r="Y2885" i="1"/>
  <c r="O2885" i="1"/>
  <c r="Q2885" i="1" s="1"/>
  <c r="R2885" i="1" s="1"/>
  <c r="W2885" i="1" s="1"/>
  <c r="P2885" i="1"/>
  <c r="D2862" i="1"/>
  <c r="K2888" i="1"/>
  <c r="F2863" i="1" s="1"/>
  <c r="L2888" i="1"/>
  <c r="F2864" i="1" s="1"/>
  <c r="H2864" i="1"/>
  <c r="M2888" i="1"/>
  <c r="F2865" i="1"/>
  <c r="H2866" i="1"/>
  <c r="H2867" i="1"/>
  <c r="H2869" i="1"/>
  <c r="D2872" i="1"/>
  <c r="H2872" i="1" s="1"/>
  <c r="F2876" i="1"/>
  <c r="F2875" i="1"/>
  <c r="H2900" i="1"/>
  <c r="Y2895" i="1"/>
  <c r="O2895" i="1"/>
  <c r="P2895" i="1"/>
  <c r="Q2895" i="1"/>
  <c r="R2895" i="1" s="1"/>
  <c r="W2895" i="1"/>
  <c r="Y2896" i="1"/>
  <c r="O2896" i="1"/>
  <c r="Q2896" i="1" s="1"/>
  <c r="R2896" i="1" s="1"/>
  <c r="W2896" i="1" s="1"/>
  <c r="P2896" i="1"/>
  <c r="Y2897" i="1"/>
  <c r="O2897" i="1"/>
  <c r="P2897" i="1"/>
  <c r="Q2897" i="1"/>
  <c r="R2897" i="1" s="1"/>
  <c r="W2897" i="1" s="1"/>
  <c r="Y2898" i="1"/>
  <c r="O2898" i="1"/>
  <c r="Q2898" i="1" s="1"/>
  <c r="R2898" i="1" s="1"/>
  <c r="W2898" i="1" s="1"/>
  <c r="P2898" i="1"/>
  <c r="Y2899" i="1"/>
  <c r="O2899" i="1"/>
  <c r="P2899" i="1"/>
  <c r="Y2900" i="1"/>
  <c r="O2900" i="1"/>
  <c r="P2900" i="1"/>
  <c r="Q2900" i="1"/>
  <c r="R2900" i="1" s="1"/>
  <c r="W2900" i="1" s="1"/>
  <c r="Y2901" i="1"/>
  <c r="O2901" i="1"/>
  <c r="P2901" i="1"/>
  <c r="Q2901" i="1"/>
  <c r="R2901" i="1" s="1"/>
  <c r="W2901" i="1" s="1"/>
  <c r="Y2902" i="1"/>
  <c r="O2902" i="1"/>
  <c r="P2902" i="1"/>
  <c r="Q2902" i="1"/>
  <c r="R2902" i="1" s="1"/>
  <c r="W2902" i="1" s="1"/>
  <c r="Y2903" i="1"/>
  <c r="O2903" i="1"/>
  <c r="P2903" i="1"/>
  <c r="Y2904" i="1"/>
  <c r="O2904" i="1"/>
  <c r="P2904" i="1"/>
  <c r="Q2904" i="1" s="1"/>
  <c r="R2904" i="1" s="1"/>
  <c r="W2904" i="1" s="1"/>
  <c r="Y2905" i="1"/>
  <c r="O2905" i="1"/>
  <c r="Q2905" i="1" s="1"/>
  <c r="R2905" i="1" s="1"/>
  <c r="W2905" i="1" s="1"/>
  <c r="P2905" i="1"/>
  <c r="Y2906" i="1"/>
  <c r="O2906" i="1"/>
  <c r="P2906" i="1"/>
  <c r="Y2907" i="1"/>
  <c r="O2907" i="1"/>
  <c r="Q2907" i="1" s="1"/>
  <c r="R2907" i="1" s="1"/>
  <c r="W2907" i="1" s="1"/>
  <c r="P2907" i="1"/>
  <c r="Y2908" i="1"/>
  <c r="O2908" i="1"/>
  <c r="P2908" i="1"/>
  <c r="Q2908" i="1"/>
  <c r="R2908" i="1" s="1"/>
  <c r="W2908" i="1" s="1"/>
  <c r="Y2909" i="1"/>
  <c r="O2909" i="1"/>
  <c r="P2909" i="1"/>
  <c r="Q2909" i="1"/>
  <c r="R2909" i="1" s="1"/>
  <c r="W2909" i="1"/>
  <c r="Y2910" i="1"/>
  <c r="O2910" i="1"/>
  <c r="Q2910" i="1" s="1"/>
  <c r="R2910" i="1" s="1"/>
  <c r="W2910" i="1" s="1"/>
  <c r="P2910" i="1"/>
  <c r="Y2911" i="1"/>
  <c r="O2911" i="1"/>
  <c r="P2911" i="1"/>
  <c r="Q2911" i="1"/>
  <c r="R2911" i="1" s="1"/>
  <c r="W2911" i="1" s="1"/>
  <c r="Y2912" i="1"/>
  <c r="O2912" i="1"/>
  <c r="Q2912" i="1" s="1"/>
  <c r="R2912" i="1" s="1"/>
  <c r="W2912" i="1" s="1"/>
  <c r="P2912" i="1"/>
  <c r="Y2913" i="1"/>
  <c r="O2913" i="1"/>
  <c r="P2913" i="1"/>
  <c r="Q2913" i="1"/>
  <c r="R2913" i="1" s="1"/>
  <c r="W2913" i="1" s="1"/>
  <c r="Y2914" i="1"/>
  <c r="O2914" i="1"/>
  <c r="Q2914" i="1" s="1"/>
  <c r="R2914" i="1" s="1"/>
  <c r="W2914" i="1" s="1"/>
  <c r="P2914" i="1"/>
  <c r="Y2915" i="1"/>
  <c r="O2915" i="1"/>
  <c r="P2915" i="1"/>
  <c r="Y2916" i="1"/>
  <c r="O2916" i="1"/>
  <c r="Q2916" i="1" s="1"/>
  <c r="R2916" i="1" s="1"/>
  <c r="W2916" i="1" s="1"/>
  <c r="P2916" i="1"/>
  <c r="Y2917" i="1"/>
  <c r="O2917" i="1"/>
  <c r="P2917" i="1"/>
  <c r="Q2917" i="1"/>
  <c r="R2917" i="1" s="1"/>
  <c r="W2917" i="1" s="1"/>
  <c r="Y2918" i="1"/>
  <c r="O2918" i="1"/>
  <c r="P2918" i="1"/>
  <c r="Q2918" i="1"/>
  <c r="R2918" i="1" s="1"/>
  <c r="W2918" i="1"/>
  <c r="Y2919" i="1"/>
  <c r="O2919" i="1"/>
  <c r="P2919" i="1"/>
  <c r="Y2920" i="1"/>
  <c r="O2920" i="1"/>
  <c r="P2920" i="1"/>
  <c r="Q2920" i="1"/>
  <c r="R2920" i="1" s="1"/>
  <c r="W2920" i="1" s="1"/>
  <c r="Y2921" i="1"/>
  <c r="O2921" i="1"/>
  <c r="Q2921" i="1" s="1"/>
  <c r="R2921" i="1" s="1"/>
  <c r="W2921" i="1" s="1"/>
  <c r="P2921" i="1"/>
  <c r="Y2922" i="1"/>
  <c r="O2922" i="1"/>
  <c r="P2922" i="1"/>
  <c r="Q2922" i="1" s="1"/>
  <c r="R2922" i="1" s="1"/>
  <c r="W2922" i="1" s="1"/>
  <c r="Y2923" i="1"/>
  <c r="O2923" i="1"/>
  <c r="Q2923" i="1" s="1"/>
  <c r="R2923" i="1" s="1"/>
  <c r="W2923" i="1" s="1"/>
  <c r="P2923" i="1"/>
  <c r="Y2924" i="1"/>
  <c r="O2924" i="1"/>
  <c r="Q2924" i="1" s="1"/>
  <c r="R2924" i="1" s="1"/>
  <c r="W2924" i="1" s="1"/>
  <c r="P2924" i="1"/>
  <c r="D2901" i="1"/>
  <c r="K2927" i="1"/>
  <c r="L2927" i="1"/>
  <c r="F2903" i="1" s="1"/>
  <c r="H2903" i="1"/>
  <c r="M2927" i="1"/>
  <c r="F2904" i="1"/>
  <c r="H2905" i="1"/>
  <c r="H2906" i="1"/>
  <c r="H2908" i="1"/>
  <c r="D2911" i="1"/>
  <c r="H2911" i="1" s="1"/>
  <c r="F2915" i="1"/>
  <c r="F2914" i="1"/>
  <c r="H2939" i="1"/>
  <c r="Y2934" i="1"/>
  <c r="O2934" i="1"/>
  <c r="P2934" i="1"/>
  <c r="Q2934" i="1" s="1"/>
  <c r="R2934" i="1" s="1"/>
  <c r="W2934" i="1" s="1"/>
  <c r="Y2935" i="1"/>
  <c r="O2935" i="1"/>
  <c r="P2935" i="1"/>
  <c r="Q2935" i="1" s="1"/>
  <c r="R2935" i="1" s="1"/>
  <c r="W2935" i="1" s="1"/>
  <c r="Y2936" i="1"/>
  <c r="O2936" i="1"/>
  <c r="Q2936" i="1" s="1"/>
  <c r="R2936" i="1" s="1"/>
  <c r="W2936" i="1" s="1"/>
  <c r="P2936" i="1"/>
  <c r="Y2937" i="1"/>
  <c r="O2937" i="1"/>
  <c r="P2937" i="1"/>
  <c r="Y2938" i="1"/>
  <c r="O2938" i="1"/>
  <c r="Q2938" i="1" s="1"/>
  <c r="R2938" i="1" s="1"/>
  <c r="W2938" i="1" s="1"/>
  <c r="P2938" i="1"/>
  <c r="Y2939" i="1"/>
  <c r="O2939" i="1"/>
  <c r="Q2939" i="1" s="1"/>
  <c r="R2939" i="1" s="1"/>
  <c r="W2939" i="1" s="1"/>
  <c r="P2939" i="1"/>
  <c r="Y2940" i="1"/>
  <c r="O2940" i="1"/>
  <c r="P2940" i="1"/>
  <c r="Q2940" i="1"/>
  <c r="R2940" i="1" s="1"/>
  <c r="W2940" i="1"/>
  <c r="Y2941" i="1"/>
  <c r="O2941" i="1"/>
  <c r="P2941" i="1"/>
  <c r="Q2941" i="1" s="1"/>
  <c r="R2941" i="1" s="1"/>
  <c r="W2941" i="1" s="1"/>
  <c r="Y2942" i="1"/>
  <c r="O2942" i="1"/>
  <c r="P2942" i="1"/>
  <c r="Q2942" i="1"/>
  <c r="R2942" i="1" s="1"/>
  <c r="W2942" i="1"/>
  <c r="Y2943" i="1"/>
  <c r="O2943" i="1"/>
  <c r="Q2943" i="1" s="1"/>
  <c r="R2943" i="1" s="1"/>
  <c r="W2943" i="1" s="1"/>
  <c r="P2943" i="1"/>
  <c r="Y2944" i="1"/>
  <c r="O2944" i="1"/>
  <c r="P2944" i="1"/>
  <c r="Q2944" i="1"/>
  <c r="R2944" i="1" s="1"/>
  <c r="W2944" i="1" s="1"/>
  <c r="Y2945" i="1"/>
  <c r="O2945" i="1"/>
  <c r="Q2945" i="1" s="1"/>
  <c r="R2945" i="1" s="1"/>
  <c r="W2945" i="1" s="1"/>
  <c r="P2945" i="1"/>
  <c r="Y2946" i="1"/>
  <c r="O2946" i="1"/>
  <c r="P2946" i="1"/>
  <c r="Y2947" i="1"/>
  <c r="O2947" i="1"/>
  <c r="P2947" i="1"/>
  <c r="Q2947" i="1"/>
  <c r="R2947" i="1" s="1"/>
  <c r="W2947" i="1" s="1"/>
  <c r="Y2948" i="1"/>
  <c r="O2948" i="1"/>
  <c r="P2948" i="1"/>
  <c r="Q2948" i="1"/>
  <c r="R2948" i="1" s="1"/>
  <c r="W2948" i="1" s="1"/>
  <c r="Y2949" i="1"/>
  <c r="O2949" i="1"/>
  <c r="P2949" i="1"/>
  <c r="Q2949" i="1"/>
  <c r="R2949" i="1" s="1"/>
  <c r="W2949" i="1" s="1"/>
  <c r="Y2950" i="1"/>
  <c r="O2950" i="1"/>
  <c r="P2950" i="1"/>
  <c r="Q2950" i="1" s="1"/>
  <c r="R2950" i="1" s="1"/>
  <c r="W2950" i="1" s="1"/>
  <c r="Y2951" i="1"/>
  <c r="O2951" i="1"/>
  <c r="Q2951" i="1" s="1"/>
  <c r="R2951" i="1" s="1"/>
  <c r="W2951" i="1" s="1"/>
  <c r="P2951" i="1"/>
  <c r="Y2952" i="1"/>
  <c r="O2952" i="1"/>
  <c r="Q2952" i="1" s="1"/>
  <c r="R2952" i="1" s="1"/>
  <c r="W2952" i="1" s="1"/>
  <c r="P2952" i="1"/>
  <c r="Y2953" i="1"/>
  <c r="O2953" i="1"/>
  <c r="P2953" i="1"/>
  <c r="Y2954" i="1"/>
  <c r="O2954" i="1"/>
  <c r="Q2954" i="1" s="1"/>
  <c r="R2954" i="1" s="1"/>
  <c r="W2954" i="1" s="1"/>
  <c r="P2954" i="1"/>
  <c r="Y2955" i="1"/>
  <c r="O2955" i="1"/>
  <c r="P2955" i="1"/>
  <c r="Y2956" i="1"/>
  <c r="O2956" i="1"/>
  <c r="P2956" i="1"/>
  <c r="Q2956" i="1" s="1"/>
  <c r="R2956" i="1" s="1"/>
  <c r="W2956" i="1" s="1"/>
  <c r="Y2957" i="1"/>
  <c r="O2957" i="1"/>
  <c r="P2957" i="1"/>
  <c r="Y2958" i="1"/>
  <c r="O2958" i="1"/>
  <c r="P2958" i="1"/>
  <c r="Q2958" i="1" s="1"/>
  <c r="R2958" i="1" s="1"/>
  <c r="W2958" i="1" s="1"/>
  <c r="Y2959" i="1"/>
  <c r="O2959" i="1"/>
  <c r="P2959" i="1"/>
  <c r="Y2960" i="1"/>
  <c r="O2960" i="1"/>
  <c r="P2960" i="1"/>
  <c r="Q2960" i="1" s="1"/>
  <c r="R2960" i="1" s="1"/>
  <c r="W2960" i="1" s="1"/>
  <c r="Y2961" i="1"/>
  <c r="O2961" i="1"/>
  <c r="P2961" i="1"/>
  <c r="Y2962" i="1"/>
  <c r="O2962" i="1"/>
  <c r="P2962" i="1"/>
  <c r="Q2962" i="1" s="1"/>
  <c r="R2962" i="1" s="1"/>
  <c r="W2962" i="1" s="1"/>
  <c r="Y2963" i="1"/>
  <c r="O2963" i="1"/>
  <c r="P2963" i="1"/>
  <c r="D2940" i="1"/>
  <c r="K2966" i="1"/>
  <c r="F2941" i="1" s="1"/>
  <c r="L2966" i="1"/>
  <c r="F2942" i="1"/>
  <c r="M2966" i="1"/>
  <c r="F2943" i="1" s="1"/>
  <c r="H2944" i="1"/>
  <c r="H2945" i="1"/>
  <c r="H2947" i="1"/>
  <c r="F2953" i="1"/>
  <c r="H2978" i="1"/>
  <c r="Y2973" i="1"/>
  <c r="O2973" i="1"/>
  <c r="P2973" i="1"/>
  <c r="Y2974" i="1"/>
  <c r="O2974" i="1"/>
  <c r="P2974" i="1"/>
  <c r="Q2974" i="1" s="1"/>
  <c r="R2974" i="1" s="1"/>
  <c r="W2974" i="1" s="1"/>
  <c r="Y2975" i="1"/>
  <c r="O2975" i="1"/>
  <c r="P2975" i="1"/>
  <c r="Y2976" i="1"/>
  <c r="O2976" i="1"/>
  <c r="P2976" i="1"/>
  <c r="Y2977" i="1"/>
  <c r="O2977" i="1"/>
  <c r="P2977" i="1"/>
  <c r="Y2978" i="1"/>
  <c r="O2978" i="1"/>
  <c r="P2978" i="1"/>
  <c r="Q2978" i="1" s="1"/>
  <c r="R2978" i="1" s="1"/>
  <c r="W2978" i="1" s="1"/>
  <c r="Y2979" i="1"/>
  <c r="O2979" i="1"/>
  <c r="P2979" i="1"/>
  <c r="Y2980" i="1"/>
  <c r="O2980" i="1"/>
  <c r="P2980" i="1"/>
  <c r="Y2981" i="1"/>
  <c r="O2981" i="1"/>
  <c r="P2981" i="1"/>
  <c r="Y2982" i="1"/>
  <c r="O2982" i="1"/>
  <c r="P2982" i="1"/>
  <c r="Q2982" i="1" s="1"/>
  <c r="R2982" i="1" s="1"/>
  <c r="W2982" i="1" s="1"/>
  <c r="Y2983" i="1"/>
  <c r="O2983" i="1"/>
  <c r="P2983" i="1"/>
  <c r="Y2984" i="1"/>
  <c r="O2984" i="1"/>
  <c r="P2984" i="1"/>
  <c r="Y2985" i="1"/>
  <c r="O2985" i="1"/>
  <c r="P2985" i="1"/>
  <c r="Y2986" i="1"/>
  <c r="O2986" i="1"/>
  <c r="Y2987" i="1"/>
  <c r="O2987" i="1"/>
  <c r="Y2988" i="1"/>
  <c r="O2988" i="1"/>
  <c r="P2988" i="1"/>
  <c r="Q2988" i="1" s="1"/>
  <c r="R2988" i="1" s="1"/>
  <c r="W2988" i="1" s="1"/>
  <c r="Y2989" i="1"/>
  <c r="O2989" i="1"/>
  <c r="P2989" i="1"/>
  <c r="Y2990" i="1"/>
  <c r="O2990" i="1"/>
  <c r="Y2991" i="1"/>
  <c r="O2991" i="1"/>
  <c r="P2991" i="1"/>
  <c r="Q2991" i="1" s="1"/>
  <c r="R2991" i="1" s="1"/>
  <c r="W2991" i="1" s="1"/>
  <c r="Y2992" i="1"/>
  <c r="O2992" i="1"/>
  <c r="P2992" i="1"/>
  <c r="Y2993" i="1"/>
  <c r="O2993" i="1"/>
  <c r="P2993" i="1"/>
  <c r="Y2994" i="1"/>
  <c r="O2994" i="1"/>
  <c r="P2994" i="1"/>
  <c r="Y2995" i="1"/>
  <c r="O2995" i="1"/>
  <c r="P2995" i="1"/>
  <c r="Q2995" i="1" s="1"/>
  <c r="R2995" i="1" s="1"/>
  <c r="W2995" i="1" s="1"/>
  <c r="Y2996" i="1"/>
  <c r="O2996" i="1"/>
  <c r="P2996" i="1"/>
  <c r="Y2997" i="1"/>
  <c r="O2997" i="1"/>
  <c r="P2997" i="1"/>
  <c r="Y2998" i="1"/>
  <c r="O2998" i="1"/>
  <c r="P2998" i="1"/>
  <c r="Y2999" i="1"/>
  <c r="O2999" i="1"/>
  <c r="P2999" i="1"/>
  <c r="Q2999" i="1" s="1"/>
  <c r="R2999" i="1" s="1"/>
  <c r="W2999" i="1" s="1"/>
  <c r="Y3000" i="1"/>
  <c r="O3000" i="1"/>
  <c r="P3000" i="1"/>
  <c r="Y3001" i="1"/>
  <c r="O3001" i="1"/>
  <c r="Q3001" i="1" s="1"/>
  <c r="R3001" i="1" s="1"/>
  <c r="W3001" i="1" s="1"/>
  <c r="P3001" i="1"/>
  <c r="Y3002" i="1"/>
  <c r="O3002" i="1"/>
  <c r="Q3002" i="1" s="1"/>
  <c r="R3002" i="1" s="1"/>
  <c r="P3002" i="1"/>
  <c r="W3002" i="1"/>
  <c r="D2979" i="1"/>
  <c r="K3005" i="1"/>
  <c r="F2980" i="1" s="1"/>
  <c r="H2980" i="1" s="1"/>
  <c r="L3005" i="1"/>
  <c r="F2981" i="1"/>
  <c r="M3005" i="1"/>
  <c r="F2982" i="1" s="1"/>
  <c r="H2982" i="1" s="1"/>
  <c r="H2983" i="1"/>
  <c r="H2984" i="1"/>
  <c r="H2986" i="1"/>
  <c r="D2989" i="1"/>
  <c r="H2989" i="1" s="1"/>
  <c r="F2993" i="1"/>
  <c r="F2992" i="1"/>
  <c r="H3017" i="1"/>
  <c r="Y3012" i="1"/>
  <c r="O3012" i="1"/>
  <c r="P3012" i="1"/>
  <c r="Q3012" i="1" s="1"/>
  <c r="R3012" i="1" s="1"/>
  <c r="W3012" i="1" s="1"/>
  <c r="Y3013" i="1"/>
  <c r="O3013" i="1"/>
  <c r="P3013" i="1"/>
  <c r="Q3013" i="1" s="1"/>
  <c r="R3013" i="1" s="1"/>
  <c r="W3013" i="1" s="1"/>
  <c r="Y3014" i="1"/>
  <c r="O3014" i="1"/>
  <c r="P3014" i="1"/>
  <c r="Y3015" i="1"/>
  <c r="O3015" i="1"/>
  <c r="P3015" i="1"/>
  <c r="Q3015" i="1" s="1"/>
  <c r="R3015" i="1" s="1"/>
  <c r="W3015" i="1" s="1"/>
  <c r="Y3016" i="1"/>
  <c r="O3016" i="1"/>
  <c r="P3016" i="1"/>
  <c r="Y3017" i="1"/>
  <c r="O3017" i="1"/>
  <c r="P3017" i="1"/>
  <c r="Q3017" i="1" s="1"/>
  <c r="R3017" i="1" s="1"/>
  <c r="W3017" i="1" s="1"/>
  <c r="Y3018" i="1"/>
  <c r="O3018" i="1"/>
  <c r="P3018" i="1"/>
  <c r="Y3019" i="1"/>
  <c r="O3019" i="1"/>
  <c r="P3019" i="1"/>
  <c r="Y3020" i="1"/>
  <c r="O3020" i="1"/>
  <c r="P3020" i="1"/>
  <c r="Q3020" i="1" s="1"/>
  <c r="R3020" i="1" s="1"/>
  <c r="W3020" i="1" s="1"/>
  <c r="Y3021" i="1"/>
  <c r="O3021" i="1"/>
  <c r="P3021" i="1"/>
  <c r="Q3021" i="1" s="1"/>
  <c r="R3021" i="1" s="1"/>
  <c r="W3021" i="1" s="1"/>
  <c r="Y3022" i="1"/>
  <c r="O3022" i="1"/>
  <c r="P3022" i="1"/>
  <c r="Y3023" i="1"/>
  <c r="O3023" i="1"/>
  <c r="P3023" i="1"/>
  <c r="Q3023" i="1" s="1"/>
  <c r="R3023" i="1" s="1"/>
  <c r="W3023" i="1" s="1"/>
  <c r="Y3024" i="1"/>
  <c r="O3024" i="1"/>
  <c r="P3024" i="1"/>
  <c r="Y3025" i="1"/>
  <c r="O3025" i="1"/>
  <c r="P3025" i="1"/>
  <c r="Q3025" i="1" s="1"/>
  <c r="R3025" i="1" s="1"/>
  <c r="W3025" i="1" s="1"/>
  <c r="Y3026" i="1"/>
  <c r="O3026" i="1"/>
  <c r="P3026" i="1"/>
  <c r="Y3027" i="1"/>
  <c r="O3027" i="1"/>
  <c r="P3027" i="1"/>
  <c r="Y3028" i="1"/>
  <c r="O3028" i="1"/>
  <c r="P3028" i="1"/>
  <c r="Q3028" i="1" s="1"/>
  <c r="R3028" i="1" s="1"/>
  <c r="W3028" i="1" s="1"/>
  <c r="Y3029" i="1"/>
  <c r="O3029" i="1"/>
  <c r="P3029" i="1"/>
  <c r="Q3029" i="1" s="1"/>
  <c r="R3029" i="1" s="1"/>
  <c r="W3029" i="1" s="1"/>
  <c r="Y3030" i="1"/>
  <c r="O3030" i="1"/>
  <c r="P3030" i="1"/>
  <c r="Y3031" i="1"/>
  <c r="O3031" i="1"/>
  <c r="P3031" i="1"/>
  <c r="Q3031" i="1" s="1"/>
  <c r="R3031" i="1" s="1"/>
  <c r="W3031" i="1" s="1"/>
  <c r="Y3032" i="1"/>
  <c r="O3032" i="1"/>
  <c r="P3032" i="1"/>
  <c r="Y3033" i="1"/>
  <c r="O3033" i="1"/>
  <c r="P3033" i="1"/>
  <c r="Q3033" i="1" s="1"/>
  <c r="R3033" i="1" s="1"/>
  <c r="W3033" i="1" s="1"/>
  <c r="Y3034" i="1"/>
  <c r="O3034" i="1"/>
  <c r="P3034" i="1"/>
  <c r="Y3035" i="1"/>
  <c r="O3035" i="1"/>
  <c r="P3035" i="1"/>
  <c r="Y3036" i="1"/>
  <c r="O3036" i="1"/>
  <c r="P3036" i="1"/>
  <c r="Q3036" i="1" s="1"/>
  <c r="R3036" i="1" s="1"/>
  <c r="W3036" i="1" s="1"/>
  <c r="Y3037" i="1"/>
  <c r="O3037" i="1"/>
  <c r="P3037" i="1"/>
  <c r="Q3037" i="1" s="1"/>
  <c r="R3037" i="1" s="1"/>
  <c r="W3037" i="1" s="1"/>
  <c r="Y3038" i="1"/>
  <c r="O3038" i="1"/>
  <c r="P3038" i="1"/>
  <c r="Y3039" i="1"/>
  <c r="O3039" i="1"/>
  <c r="P3039" i="1"/>
  <c r="Q3039" i="1" s="1"/>
  <c r="R3039" i="1" s="1"/>
  <c r="W3039" i="1" s="1"/>
  <c r="Y3040" i="1"/>
  <c r="O3040" i="1"/>
  <c r="P3040" i="1"/>
  <c r="Y3041" i="1"/>
  <c r="O3041" i="1"/>
  <c r="P3041" i="1"/>
  <c r="Q3041" i="1" s="1"/>
  <c r="R3041" i="1" s="1"/>
  <c r="W3041" i="1" s="1"/>
  <c r="D3018" i="1"/>
  <c r="K3044" i="1"/>
  <c r="F3019" i="1" s="1"/>
  <c r="H3019" i="1" s="1"/>
  <c r="L3044" i="1"/>
  <c r="F3020" i="1" s="1"/>
  <c r="H3020" i="1"/>
  <c r="M3044" i="1"/>
  <c r="F3021" i="1" s="1"/>
  <c r="H3022" i="1"/>
  <c r="H3023" i="1"/>
  <c r="H3025" i="1"/>
  <c r="D3028" i="1"/>
  <c r="H3028" i="1"/>
  <c r="F3032" i="1"/>
  <c r="F3031" i="1"/>
  <c r="H3056" i="1"/>
  <c r="Y3051" i="1"/>
  <c r="O3051" i="1"/>
  <c r="P3051" i="1"/>
  <c r="Q3051" i="1" s="1"/>
  <c r="R3051" i="1" s="1"/>
  <c r="W3051" i="1" s="1"/>
  <c r="Y3052" i="1"/>
  <c r="O3052" i="1"/>
  <c r="P3052" i="1"/>
  <c r="Y3053" i="1"/>
  <c r="O3053" i="1"/>
  <c r="P3053" i="1"/>
  <c r="Q3053" i="1" s="1"/>
  <c r="R3053" i="1" s="1"/>
  <c r="W3053" i="1" s="1"/>
  <c r="Y3054" i="1"/>
  <c r="O3054" i="1"/>
  <c r="P3054" i="1"/>
  <c r="Y3055" i="1"/>
  <c r="O3055" i="1"/>
  <c r="Q3055" i="1" s="1"/>
  <c r="R3055" i="1" s="1"/>
  <c r="W3055" i="1" s="1"/>
  <c r="Y3056" i="1"/>
  <c r="O3056" i="1"/>
  <c r="P3056" i="1"/>
  <c r="Q3056" i="1" s="1"/>
  <c r="R3056" i="1" s="1"/>
  <c r="W3056" i="1" s="1"/>
  <c r="Y3057" i="1"/>
  <c r="O3057" i="1"/>
  <c r="P3057" i="1"/>
  <c r="Y3058" i="1"/>
  <c r="O3058" i="1"/>
  <c r="P3058" i="1"/>
  <c r="Q3058" i="1" s="1"/>
  <c r="R3058" i="1" s="1"/>
  <c r="W3058" i="1" s="1"/>
  <c r="Y3059" i="1"/>
  <c r="O3059" i="1"/>
  <c r="P3059" i="1"/>
  <c r="Q3059" i="1" s="1"/>
  <c r="R3059" i="1" s="1"/>
  <c r="W3059" i="1" s="1"/>
  <c r="Y3060" i="1"/>
  <c r="O3060" i="1"/>
  <c r="P3060" i="1"/>
  <c r="Q3060" i="1" s="1"/>
  <c r="R3060" i="1" s="1"/>
  <c r="W3060" i="1" s="1"/>
  <c r="Y3061" i="1"/>
  <c r="O3061" i="1"/>
  <c r="P3061" i="1"/>
  <c r="Y3062" i="1"/>
  <c r="O3062" i="1"/>
  <c r="P3062" i="1"/>
  <c r="Q3062" i="1" s="1"/>
  <c r="R3062" i="1" s="1"/>
  <c r="W3062" i="1" s="1"/>
  <c r="Y3063" i="1"/>
  <c r="O3063" i="1"/>
  <c r="P3063" i="1"/>
  <c r="Y3064" i="1"/>
  <c r="O3064" i="1"/>
  <c r="P3064" i="1"/>
  <c r="Q3064" i="1" s="1"/>
  <c r="R3064" i="1" s="1"/>
  <c r="W3064" i="1" s="1"/>
  <c r="Y3065" i="1"/>
  <c r="O3065" i="1"/>
  <c r="P3065" i="1"/>
  <c r="Y3066" i="1"/>
  <c r="O3066" i="1"/>
  <c r="P3066" i="1"/>
  <c r="Q3066" i="1" s="1"/>
  <c r="R3066" i="1" s="1"/>
  <c r="W3066" i="1" s="1"/>
  <c r="Y3067" i="1"/>
  <c r="O3067" i="1"/>
  <c r="P3067" i="1"/>
  <c r="Q3067" i="1" s="1"/>
  <c r="R3067" i="1" s="1"/>
  <c r="W3067" i="1" s="1"/>
  <c r="Y3068" i="1"/>
  <c r="O3068" i="1"/>
  <c r="P3068" i="1"/>
  <c r="Q3068" i="1" s="1"/>
  <c r="R3068" i="1" s="1"/>
  <c r="W3068" i="1" s="1"/>
  <c r="Y3069" i="1"/>
  <c r="O3069" i="1"/>
  <c r="P3069" i="1"/>
  <c r="Y3070" i="1"/>
  <c r="O3070" i="1"/>
  <c r="P3070" i="1"/>
  <c r="Q3070" i="1" s="1"/>
  <c r="R3070" i="1" s="1"/>
  <c r="W3070" i="1" s="1"/>
  <c r="Y3071" i="1"/>
  <c r="O3071" i="1"/>
  <c r="P3071" i="1"/>
  <c r="Y3072" i="1"/>
  <c r="O3072" i="1"/>
  <c r="Y3073" i="1"/>
  <c r="O3073" i="1"/>
  <c r="P3073" i="1"/>
  <c r="Q3073" i="1" s="1"/>
  <c r="R3073" i="1" s="1"/>
  <c r="W3073" i="1" s="1"/>
  <c r="Y3074" i="1"/>
  <c r="O3074" i="1"/>
  <c r="Q3074" i="1" s="1"/>
  <c r="R3074" i="1" s="1"/>
  <c r="W3074" i="1" s="1"/>
  <c r="Y3075" i="1"/>
  <c r="O3075" i="1"/>
  <c r="P3075" i="1"/>
  <c r="Q3075" i="1"/>
  <c r="R3075" i="1" s="1"/>
  <c r="W3075" i="1"/>
  <c r="Y3076" i="1"/>
  <c r="P3076" i="1"/>
  <c r="Y3077" i="1"/>
  <c r="O3077" i="1"/>
  <c r="Q3077" i="1" s="1"/>
  <c r="R3077" i="1" s="1"/>
  <c r="W3077" i="1" s="1"/>
  <c r="P3077" i="1"/>
  <c r="Y3078" i="1"/>
  <c r="O3078" i="1"/>
  <c r="P3078" i="1"/>
  <c r="Q3078" i="1"/>
  <c r="R3078" i="1" s="1"/>
  <c r="W3078" i="1" s="1"/>
  <c r="Y3079" i="1"/>
  <c r="O3079" i="1"/>
  <c r="P3079" i="1"/>
  <c r="Q3079" i="1"/>
  <c r="R3079" i="1" s="1"/>
  <c r="W3079" i="1" s="1"/>
  <c r="Y3080" i="1"/>
  <c r="O3080" i="1"/>
  <c r="P3080" i="1"/>
  <c r="Q3080" i="1" s="1"/>
  <c r="R3080" i="1" s="1"/>
  <c r="W3080" i="1" s="1"/>
  <c r="D3057" i="1"/>
  <c r="K3083" i="1"/>
  <c r="F3058" i="1" s="1"/>
  <c r="H3058" i="1" s="1"/>
  <c r="L3083" i="1"/>
  <c r="F3059" i="1"/>
  <c r="H3059" i="1" s="1"/>
  <c r="M3083" i="1"/>
  <c r="F3060" i="1" s="1"/>
  <c r="H3060" i="1" s="1"/>
  <c r="H3061" i="1"/>
  <c r="H3062" i="1"/>
  <c r="H3064" i="1"/>
  <c r="D3067" i="1"/>
  <c r="H3067" i="1" s="1"/>
  <c r="F3071" i="1"/>
  <c r="F3070" i="1"/>
  <c r="H3095" i="1"/>
  <c r="Y3090" i="1"/>
  <c r="O3090" i="1"/>
  <c r="P3090" i="1"/>
  <c r="Q3090" i="1"/>
  <c r="R3090" i="1" s="1"/>
  <c r="W3090" i="1" s="1"/>
  <c r="Y3091" i="1"/>
  <c r="O3091" i="1"/>
  <c r="P3091" i="1"/>
  <c r="Q3091" i="1"/>
  <c r="R3091" i="1" s="1"/>
  <c r="W3091" i="1" s="1"/>
  <c r="Y3092" i="1"/>
  <c r="O3092" i="1"/>
  <c r="P3092" i="1"/>
  <c r="Y3093" i="1"/>
  <c r="O3093" i="1"/>
  <c r="P3093" i="1"/>
  <c r="Q3093" i="1"/>
  <c r="R3093" i="1" s="1"/>
  <c r="W3093" i="1" s="1"/>
  <c r="Y3094" i="1"/>
  <c r="O3094" i="1"/>
  <c r="P3094" i="1"/>
  <c r="Y3095" i="1"/>
  <c r="O3095" i="1"/>
  <c r="P3095" i="1"/>
  <c r="Q3095" i="1" s="1"/>
  <c r="R3095" i="1" s="1"/>
  <c r="W3095" i="1" s="1"/>
  <c r="Y3096" i="1"/>
  <c r="O3096" i="1"/>
  <c r="P3096" i="1"/>
  <c r="Q3096" i="1" s="1"/>
  <c r="R3096" i="1" s="1"/>
  <c r="W3096" i="1" s="1"/>
  <c r="Y3097" i="1"/>
  <c r="O3097" i="1"/>
  <c r="P3097" i="1"/>
  <c r="Q3097" i="1" s="1"/>
  <c r="R3097" i="1" s="1"/>
  <c r="W3097" i="1" s="1"/>
  <c r="Y3098" i="1"/>
  <c r="O3098" i="1"/>
  <c r="P3098" i="1"/>
  <c r="Q3098" i="1" s="1"/>
  <c r="R3098" i="1" s="1"/>
  <c r="W3098" i="1" s="1"/>
  <c r="Y3099" i="1"/>
  <c r="O3099" i="1"/>
  <c r="P3099" i="1"/>
  <c r="Y3100" i="1"/>
  <c r="O3100" i="1"/>
  <c r="P3100" i="1"/>
  <c r="Q3100" i="1" s="1"/>
  <c r="R3100" i="1" s="1"/>
  <c r="W3100" i="1" s="1"/>
  <c r="Y3101" i="1"/>
  <c r="O3101" i="1"/>
  <c r="P3101" i="1"/>
  <c r="Y3102" i="1"/>
  <c r="O3102" i="1"/>
  <c r="P3102" i="1"/>
  <c r="Y3103" i="1"/>
  <c r="O3103" i="1"/>
  <c r="P3103" i="1"/>
  <c r="Q3103" i="1" s="1"/>
  <c r="R3103" i="1" s="1"/>
  <c r="W3103" i="1" s="1"/>
  <c r="Y3104" i="1"/>
  <c r="O3104" i="1"/>
  <c r="P3104" i="1"/>
  <c r="Y3105" i="1"/>
  <c r="O3105" i="1"/>
  <c r="P3105" i="1"/>
  <c r="Q3105" i="1"/>
  <c r="R3105" i="1" s="1"/>
  <c r="W3105" i="1" s="1"/>
  <c r="Y3106" i="1"/>
  <c r="O3106" i="1"/>
  <c r="P3106" i="1"/>
  <c r="Q3106" i="1"/>
  <c r="R3106" i="1" s="1"/>
  <c r="W3106" i="1" s="1"/>
  <c r="Y3107" i="1"/>
  <c r="O3107" i="1"/>
  <c r="P3107" i="1"/>
  <c r="Q3107" i="1"/>
  <c r="R3107" i="1" s="1"/>
  <c r="W3107" i="1" s="1"/>
  <c r="Y3108" i="1"/>
  <c r="O3108" i="1"/>
  <c r="P3108" i="1"/>
  <c r="Q3108" i="1" s="1"/>
  <c r="R3108" i="1" s="1"/>
  <c r="W3108" i="1" s="1"/>
  <c r="Y3109" i="1"/>
  <c r="O3109" i="1"/>
  <c r="P3109" i="1"/>
  <c r="Q3109" i="1"/>
  <c r="R3109" i="1" s="1"/>
  <c r="W3109" i="1" s="1"/>
  <c r="Y3110" i="1"/>
  <c r="O3110" i="1"/>
  <c r="P3110" i="1"/>
  <c r="Y3111" i="1"/>
  <c r="O3111" i="1"/>
  <c r="P3111" i="1"/>
  <c r="Q3111" i="1"/>
  <c r="R3111" i="1" s="1"/>
  <c r="W3111" i="1" s="1"/>
  <c r="Y3112" i="1"/>
  <c r="O3112" i="1"/>
  <c r="P3112" i="1"/>
  <c r="Q3112" i="1"/>
  <c r="R3112" i="1" s="1"/>
  <c r="W3112" i="1"/>
  <c r="Y3113" i="1"/>
  <c r="O3113" i="1"/>
  <c r="P3113" i="1"/>
  <c r="Q3113" i="1"/>
  <c r="R3113" i="1" s="1"/>
  <c r="W3113" i="1" s="1"/>
  <c r="Y3114" i="1"/>
  <c r="O3114" i="1"/>
  <c r="P3114" i="1"/>
  <c r="Q3114" i="1"/>
  <c r="R3114" i="1" s="1"/>
  <c r="W3114" i="1" s="1"/>
  <c r="Y3115" i="1"/>
  <c r="O3115" i="1"/>
  <c r="P3115" i="1"/>
  <c r="Q3115" i="1" s="1"/>
  <c r="R3115" i="1" s="1"/>
  <c r="W3115" i="1" s="1"/>
  <c r="Y3116" i="1"/>
  <c r="O3116" i="1"/>
  <c r="Q3116" i="1" s="1"/>
  <c r="R3116" i="1" s="1"/>
  <c r="W3116" i="1" s="1"/>
  <c r="P3116" i="1"/>
  <c r="Y3117" i="1"/>
  <c r="O3117" i="1"/>
  <c r="Q3117" i="1" s="1"/>
  <c r="R3117" i="1" s="1"/>
  <c r="W3117" i="1" s="1"/>
  <c r="P3117" i="1"/>
  <c r="Y3118" i="1"/>
  <c r="O3118" i="1"/>
  <c r="Q3118" i="1" s="1"/>
  <c r="R3118" i="1" s="1"/>
  <c r="W3118" i="1" s="1"/>
  <c r="P3118" i="1"/>
  <c r="Y3119" i="1"/>
  <c r="O3119" i="1"/>
  <c r="P3119" i="1"/>
  <c r="Q3119" i="1"/>
  <c r="R3119" i="1" s="1"/>
  <c r="W3119" i="1" s="1"/>
  <c r="D3096" i="1"/>
  <c r="K3122" i="1"/>
  <c r="L3122" i="1"/>
  <c r="F3098" i="1" s="1"/>
  <c r="M3122" i="1"/>
  <c r="F3099" i="1"/>
  <c r="H3100" i="1"/>
  <c r="H3101" i="1"/>
  <c r="H3103" i="1"/>
  <c r="F3109" i="1"/>
  <c r="H3134" i="1"/>
  <c r="Y3129" i="1"/>
  <c r="O3129" i="1"/>
  <c r="P3129" i="1"/>
  <c r="Q3129" i="1" s="1"/>
  <c r="R3129" i="1" s="1"/>
  <c r="W3129" i="1" s="1"/>
  <c r="Y3130" i="1"/>
  <c r="O3130" i="1"/>
  <c r="P3130" i="1"/>
  <c r="Y3131" i="1"/>
  <c r="O3131" i="1"/>
  <c r="P3131" i="1"/>
  <c r="Q3131" i="1" s="1"/>
  <c r="R3131" i="1" s="1"/>
  <c r="W3131" i="1" s="1"/>
  <c r="Y3132" i="1"/>
  <c r="O3132" i="1"/>
  <c r="P3132" i="1"/>
  <c r="Q3132" i="1" s="1"/>
  <c r="R3132" i="1" s="1"/>
  <c r="W3132" i="1" s="1"/>
  <c r="Y3133" i="1"/>
  <c r="O3133" i="1"/>
  <c r="P3133" i="1"/>
  <c r="Y3134" i="1"/>
  <c r="O3134" i="1"/>
  <c r="P3134" i="1"/>
  <c r="Y3135" i="1"/>
  <c r="O3135" i="1"/>
  <c r="P3135" i="1"/>
  <c r="Y3136" i="1"/>
  <c r="O3136" i="1"/>
  <c r="Q3136" i="1" s="1"/>
  <c r="R3136" i="1" s="1"/>
  <c r="W3136" i="1" s="1"/>
  <c r="P3136" i="1"/>
  <c r="Y3137" i="1"/>
  <c r="O3137" i="1"/>
  <c r="Q3137" i="1" s="1"/>
  <c r="R3137" i="1" s="1"/>
  <c r="W3137" i="1" s="1"/>
  <c r="P3137" i="1"/>
  <c r="Y3138" i="1"/>
  <c r="O3138" i="1"/>
  <c r="P3138" i="1"/>
  <c r="Q3138" i="1"/>
  <c r="R3138" i="1" s="1"/>
  <c r="W3138" i="1" s="1"/>
  <c r="Y3139" i="1"/>
  <c r="O3139" i="1"/>
  <c r="P3139" i="1"/>
  <c r="Q3139" i="1"/>
  <c r="R3139" i="1" s="1"/>
  <c r="W3139" i="1" s="1"/>
  <c r="Y3140" i="1"/>
  <c r="O3140" i="1"/>
  <c r="P3140" i="1"/>
  <c r="Q3140" i="1" s="1"/>
  <c r="R3140" i="1" s="1"/>
  <c r="W3140" i="1" s="1"/>
  <c r="Y3141" i="1"/>
  <c r="O3141" i="1"/>
  <c r="P3141" i="1"/>
  <c r="Y3142" i="1"/>
  <c r="O3142" i="1"/>
  <c r="P3142" i="1"/>
  <c r="Q3142" i="1" s="1"/>
  <c r="R3142" i="1" s="1"/>
  <c r="W3142" i="1" s="1"/>
  <c r="Y3143" i="1"/>
  <c r="O3143" i="1"/>
  <c r="P3143" i="1"/>
  <c r="Y3144" i="1"/>
  <c r="O3144" i="1"/>
  <c r="P3144" i="1"/>
  <c r="Q3144" i="1"/>
  <c r="R3144" i="1" s="1"/>
  <c r="W3144" i="1" s="1"/>
  <c r="Y3145" i="1"/>
  <c r="O3145" i="1"/>
  <c r="P3145" i="1"/>
  <c r="Q3145" i="1" s="1"/>
  <c r="R3145" i="1" s="1"/>
  <c r="W3145" i="1" s="1"/>
  <c r="Y3146" i="1"/>
  <c r="O3146" i="1"/>
  <c r="P3146" i="1"/>
  <c r="Q3146" i="1"/>
  <c r="R3146" i="1" s="1"/>
  <c r="W3146" i="1" s="1"/>
  <c r="Y3147" i="1"/>
  <c r="O3147" i="1"/>
  <c r="P3147" i="1"/>
  <c r="Q3147" i="1"/>
  <c r="R3147" i="1" s="1"/>
  <c r="W3147" i="1" s="1"/>
  <c r="S3147" i="1" s="1"/>
  <c r="Y3148" i="1"/>
  <c r="O3148" i="1"/>
  <c r="P3148" i="1"/>
  <c r="Q3148" i="1" s="1"/>
  <c r="R3148" i="1" s="1"/>
  <c r="W3148" i="1" s="1"/>
  <c r="Y3149" i="1"/>
  <c r="O3149" i="1"/>
  <c r="P3149" i="1"/>
  <c r="Q3149" i="1" s="1"/>
  <c r="R3149" i="1" s="1"/>
  <c r="W3149" i="1" s="1"/>
  <c r="Y3150" i="1"/>
  <c r="O3150" i="1"/>
  <c r="P3150" i="1"/>
  <c r="Q3150" i="1" s="1"/>
  <c r="R3150" i="1" s="1"/>
  <c r="W3150" i="1" s="1"/>
  <c r="Y3151" i="1"/>
  <c r="O3151" i="1"/>
  <c r="P3151" i="1"/>
  <c r="Q3151" i="1" s="1"/>
  <c r="R3151" i="1" s="1"/>
  <c r="W3151" i="1" s="1"/>
  <c r="S3151" i="1" s="1"/>
  <c r="Y3152" i="1"/>
  <c r="O3152" i="1"/>
  <c r="Q3152" i="1" s="1"/>
  <c r="R3152" i="1" s="1"/>
  <c r="W3152" i="1" s="1"/>
  <c r="P3152" i="1"/>
  <c r="Y3153" i="1"/>
  <c r="O3153" i="1"/>
  <c r="Q3153" i="1" s="1"/>
  <c r="R3153" i="1" s="1"/>
  <c r="W3153" i="1" s="1"/>
  <c r="P3153" i="1"/>
  <c r="Y3154" i="1"/>
  <c r="O3154" i="1"/>
  <c r="P3154" i="1"/>
  <c r="Q3154" i="1"/>
  <c r="R3154" i="1" s="1"/>
  <c r="W3154" i="1" s="1"/>
  <c r="Y3155" i="1"/>
  <c r="P3155" i="1"/>
  <c r="Y3156" i="1"/>
  <c r="O3156" i="1"/>
  <c r="Q3156" i="1" s="1"/>
  <c r="R3156" i="1" s="1"/>
  <c r="W3156" i="1" s="1"/>
  <c r="P3156" i="1"/>
  <c r="Y3157" i="1"/>
  <c r="O3157" i="1"/>
  <c r="Q3157" i="1" s="1"/>
  <c r="R3157" i="1" s="1"/>
  <c r="W3157" i="1" s="1"/>
  <c r="Y3158" i="1"/>
  <c r="O3158" i="1"/>
  <c r="P3158" i="1"/>
  <c r="Q3158" i="1"/>
  <c r="R3158" i="1" s="1"/>
  <c r="W3158" i="1"/>
  <c r="D3135" i="1"/>
  <c r="K3161" i="1"/>
  <c r="F3136" i="1" s="1"/>
  <c r="H3136" i="1" s="1"/>
  <c r="L3161" i="1"/>
  <c r="F3137" i="1"/>
  <c r="M3161" i="1"/>
  <c r="F3138" i="1" s="1"/>
  <c r="H3138" i="1" s="1"/>
  <c r="H3139" i="1"/>
  <c r="H3140" i="1"/>
  <c r="H3142" i="1"/>
  <c r="D3145" i="1"/>
  <c r="H3145" i="1" s="1"/>
  <c r="F3149" i="1"/>
  <c r="F3148" i="1"/>
  <c r="H3173" i="1"/>
  <c r="Y3168" i="1"/>
  <c r="O3168" i="1"/>
  <c r="P3168" i="1"/>
  <c r="Y3169" i="1"/>
  <c r="O3169" i="1"/>
  <c r="P3169" i="1"/>
  <c r="Q3169" i="1" s="1"/>
  <c r="R3169" i="1" s="1"/>
  <c r="W3169" i="1" s="1"/>
  <c r="Y3170" i="1"/>
  <c r="O3170" i="1"/>
  <c r="P3170" i="1"/>
  <c r="Q3170" i="1" s="1"/>
  <c r="R3170" i="1" s="1"/>
  <c r="W3170" i="1" s="1"/>
  <c r="S3170" i="1"/>
  <c r="Y3171" i="1"/>
  <c r="O3171" i="1"/>
  <c r="P3171" i="1"/>
  <c r="Q3171" i="1"/>
  <c r="R3171" i="1" s="1"/>
  <c r="W3171" i="1" s="1"/>
  <c r="Y3172" i="1"/>
  <c r="O3172" i="1"/>
  <c r="P3172" i="1"/>
  <c r="Q3172" i="1"/>
  <c r="R3172" i="1" s="1"/>
  <c r="W3172" i="1" s="1"/>
  <c r="Y3173" i="1"/>
  <c r="O3173" i="1"/>
  <c r="P3173" i="1"/>
  <c r="Y3174" i="1"/>
  <c r="O3174" i="1"/>
  <c r="Q3174" i="1" s="1"/>
  <c r="R3174" i="1" s="1"/>
  <c r="W3174" i="1" s="1"/>
  <c r="S3174" i="1" s="1"/>
  <c r="P3174" i="1"/>
  <c r="Y3175" i="1"/>
  <c r="O3175" i="1"/>
  <c r="P3175" i="1"/>
  <c r="Y3176" i="1"/>
  <c r="O3176" i="1"/>
  <c r="P3176" i="1"/>
  <c r="Y3177" i="1"/>
  <c r="O3177" i="1"/>
  <c r="P3177" i="1"/>
  <c r="Y3178" i="1"/>
  <c r="O3178" i="1"/>
  <c r="P3178" i="1"/>
  <c r="Y3179" i="1"/>
  <c r="O3179" i="1"/>
  <c r="Q3179" i="1" s="1"/>
  <c r="R3179" i="1" s="1"/>
  <c r="W3179" i="1" s="1"/>
  <c r="P3179" i="1"/>
  <c r="Y3180" i="1"/>
  <c r="O3180" i="1"/>
  <c r="P3180" i="1"/>
  <c r="Q3180" i="1" s="1"/>
  <c r="R3180" i="1" s="1"/>
  <c r="W3180" i="1" s="1"/>
  <c r="Y3181" i="1"/>
  <c r="O3181" i="1"/>
  <c r="P3181" i="1"/>
  <c r="Q3181" i="1"/>
  <c r="R3181" i="1" s="1"/>
  <c r="W3181" i="1"/>
  <c r="Y3182" i="1"/>
  <c r="O3182" i="1"/>
  <c r="P3182" i="1"/>
  <c r="Q3182" i="1"/>
  <c r="R3182" i="1" s="1"/>
  <c r="W3182" i="1" s="1"/>
  <c r="S3182" i="1" s="1"/>
  <c r="Y3183" i="1"/>
  <c r="O3183" i="1"/>
  <c r="P3183" i="1"/>
  <c r="Q3183" i="1" s="1"/>
  <c r="R3183" i="1" s="1"/>
  <c r="W3183" i="1" s="1"/>
  <c r="Y3184" i="1"/>
  <c r="O3184" i="1"/>
  <c r="P3184" i="1"/>
  <c r="Q3184" i="1" s="1"/>
  <c r="R3184" i="1" s="1"/>
  <c r="W3184" i="1" s="1"/>
  <c r="Y3185" i="1"/>
  <c r="O3185" i="1"/>
  <c r="P3185" i="1"/>
  <c r="Y3186" i="1"/>
  <c r="O3186" i="1"/>
  <c r="P3186" i="1"/>
  <c r="Q3186" i="1" s="1"/>
  <c r="R3186" i="1" s="1"/>
  <c r="W3186" i="1" s="1"/>
  <c r="Y3187" i="1"/>
  <c r="O3187" i="1"/>
  <c r="P3187" i="1"/>
  <c r="Q3187" i="1"/>
  <c r="R3187" i="1" s="1"/>
  <c r="W3187" i="1" s="1"/>
  <c r="Y3188" i="1"/>
  <c r="O3188" i="1"/>
  <c r="P3188" i="1"/>
  <c r="Q3188" i="1"/>
  <c r="R3188" i="1" s="1"/>
  <c r="W3188" i="1" s="1"/>
  <c r="Y3189" i="1"/>
  <c r="O3189" i="1"/>
  <c r="P3189" i="1"/>
  <c r="Y3190" i="1"/>
  <c r="O3190" i="1"/>
  <c r="Q3190" i="1" s="1"/>
  <c r="R3190" i="1" s="1"/>
  <c r="W3190" i="1" s="1"/>
  <c r="S3190" i="1" s="1"/>
  <c r="P3190" i="1"/>
  <c r="Y3191" i="1"/>
  <c r="O3191" i="1"/>
  <c r="P3191" i="1"/>
  <c r="Y3192" i="1"/>
  <c r="O3192" i="1"/>
  <c r="P3192" i="1"/>
  <c r="Y3193" i="1"/>
  <c r="O3193" i="1"/>
  <c r="P3193" i="1"/>
  <c r="Y3194" i="1"/>
  <c r="O3194" i="1"/>
  <c r="P3194" i="1"/>
  <c r="Y3195" i="1"/>
  <c r="O3195" i="1"/>
  <c r="Q3195" i="1" s="1"/>
  <c r="R3195" i="1" s="1"/>
  <c r="W3195" i="1" s="1"/>
  <c r="P3195" i="1"/>
  <c r="Y3196" i="1"/>
  <c r="O3196" i="1"/>
  <c r="Q3196" i="1" s="1"/>
  <c r="R3196" i="1" s="1"/>
  <c r="W3196" i="1" s="1"/>
  <c r="Y3197" i="1"/>
  <c r="O3197" i="1"/>
  <c r="Q3197" i="1" s="1"/>
  <c r="R3197" i="1" s="1"/>
  <c r="W3197" i="1" s="1"/>
  <c r="P3197" i="1"/>
  <c r="D3174" i="1"/>
  <c r="K3200" i="1"/>
  <c r="F3175" i="1" s="1"/>
  <c r="H3175" i="1" s="1"/>
  <c r="L3200" i="1"/>
  <c r="F3176" i="1"/>
  <c r="M3200" i="1"/>
  <c r="F3177" i="1"/>
  <c r="H3177" i="1" s="1"/>
  <c r="H3178" i="1"/>
  <c r="H3179" i="1"/>
  <c r="H3181" i="1"/>
  <c r="D3184" i="1"/>
  <c r="H3184" i="1"/>
  <c r="F3188" i="1"/>
  <c r="F3187" i="1"/>
  <c r="H3212" i="1"/>
  <c r="D3223" i="1" s="1"/>
  <c r="H3223" i="1" s="1"/>
  <c r="Y3207" i="1"/>
  <c r="O3207" i="1"/>
  <c r="P3207" i="1"/>
  <c r="Q3207" i="1" s="1"/>
  <c r="R3207" i="1" s="1"/>
  <c r="W3207" i="1" s="1"/>
  <c r="S3207" i="1" s="1"/>
  <c r="Y3208" i="1"/>
  <c r="O3208" i="1"/>
  <c r="Q3208" i="1" s="1"/>
  <c r="R3208" i="1" s="1"/>
  <c r="W3208" i="1" s="1"/>
  <c r="P3208" i="1"/>
  <c r="Y3209" i="1"/>
  <c r="O3209" i="1"/>
  <c r="P3209" i="1"/>
  <c r="Y3210" i="1"/>
  <c r="O3210" i="1"/>
  <c r="Q3210" i="1" s="1"/>
  <c r="R3210" i="1" s="1"/>
  <c r="W3210" i="1" s="1"/>
  <c r="P3210" i="1"/>
  <c r="Y3211" i="1"/>
  <c r="O3211" i="1"/>
  <c r="P3211" i="1"/>
  <c r="Y3212" i="1"/>
  <c r="O3212" i="1"/>
  <c r="Q3212" i="1" s="1"/>
  <c r="R3212" i="1" s="1"/>
  <c r="W3212" i="1" s="1"/>
  <c r="P3212" i="1"/>
  <c r="Y3213" i="1"/>
  <c r="O3213" i="1"/>
  <c r="P3213" i="1"/>
  <c r="Q3213" i="1"/>
  <c r="R3213" i="1" s="1"/>
  <c r="W3213" i="1" s="1"/>
  <c r="Y3214" i="1"/>
  <c r="O3214" i="1"/>
  <c r="Q3214" i="1" s="1"/>
  <c r="R3214" i="1" s="1"/>
  <c r="W3214" i="1" s="1"/>
  <c r="P3214" i="1"/>
  <c r="Y3215" i="1"/>
  <c r="O3215" i="1"/>
  <c r="P3215" i="1"/>
  <c r="Q3215" i="1" s="1"/>
  <c r="R3215" i="1" s="1"/>
  <c r="W3215" i="1" s="1"/>
  <c r="Y3216" i="1"/>
  <c r="O3216" i="1"/>
  <c r="P3216" i="1"/>
  <c r="Q3216" i="1"/>
  <c r="R3216" i="1" s="1"/>
  <c r="W3216" i="1" s="1"/>
  <c r="Y3217" i="1"/>
  <c r="O3217" i="1"/>
  <c r="P3217" i="1"/>
  <c r="Q3217" i="1"/>
  <c r="R3217" i="1" s="1"/>
  <c r="W3217" i="1" s="1"/>
  <c r="Y3218" i="1"/>
  <c r="O3218" i="1"/>
  <c r="P3218" i="1"/>
  <c r="Q3218" i="1" s="1"/>
  <c r="R3218" i="1" s="1"/>
  <c r="W3218" i="1" s="1"/>
  <c r="Y3219" i="1"/>
  <c r="O3219" i="1"/>
  <c r="Q3219" i="1" s="1"/>
  <c r="R3219" i="1" s="1"/>
  <c r="W3219" i="1" s="1"/>
  <c r="P3219" i="1"/>
  <c r="Y3220" i="1"/>
  <c r="O3220" i="1"/>
  <c r="Q3220" i="1" s="1"/>
  <c r="R3220" i="1" s="1"/>
  <c r="W3220" i="1" s="1"/>
  <c r="P3220" i="1"/>
  <c r="Y3221" i="1"/>
  <c r="O3221" i="1"/>
  <c r="Q3221" i="1" s="1"/>
  <c r="R3221" i="1" s="1"/>
  <c r="W3221" i="1" s="1"/>
  <c r="P3221" i="1"/>
  <c r="Y3222" i="1"/>
  <c r="O3222" i="1"/>
  <c r="P3222" i="1"/>
  <c r="Q3222" i="1"/>
  <c r="R3222" i="1" s="1"/>
  <c r="W3222" i="1" s="1"/>
  <c r="Y3223" i="1"/>
  <c r="O3223" i="1"/>
  <c r="P3223" i="1"/>
  <c r="Q3223" i="1"/>
  <c r="R3223" i="1" s="1"/>
  <c r="W3223" i="1" s="1"/>
  <c r="Y3224" i="1"/>
  <c r="P3224" i="1"/>
  <c r="Y3225" i="1"/>
  <c r="O3225" i="1"/>
  <c r="Q3225" i="1" s="1"/>
  <c r="R3225" i="1" s="1"/>
  <c r="W3225" i="1" s="1"/>
  <c r="P3225" i="1"/>
  <c r="Y3226" i="1"/>
  <c r="O3226" i="1"/>
  <c r="P3226" i="1"/>
  <c r="Q3226" i="1"/>
  <c r="R3226" i="1" s="1"/>
  <c r="W3226" i="1" s="1"/>
  <c r="Y3227" i="1"/>
  <c r="O3227" i="1"/>
  <c r="Q3227" i="1" s="1"/>
  <c r="R3227" i="1" s="1"/>
  <c r="W3227" i="1" s="1"/>
  <c r="P3227" i="1"/>
  <c r="Y3228" i="1"/>
  <c r="O3228" i="1"/>
  <c r="P3228" i="1"/>
  <c r="Q3228" i="1" s="1"/>
  <c r="R3228" i="1" s="1"/>
  <c r="W3228" i="1" s="1"/>
  <c r="Y3229" i="1"/>
  <c r="O3229" i="1"/>
  <c r="P3229" i="1"/>
  <c r="Q3229" i="1"/>
  <c r="R3229" i="1" s="1"/>
  <c r="W3229" i="1" s="1"/>
  <c r="Y3230" i="1"/>
  <c r="O3230" i="1"/>
  <c r="P3230" i="1"/>
  <c r="Q3230" i="1"/>
  <c r="R3230" i="1" s="1"/>
  <c r="W3230" i="1" s="1"/>
  <c r="Y3231" i="1"/>
  <c r="O3231" i="1"/>
  <c r="P3231" i="1"/>
  <c r="Q3231" i="1" s="1"/>
  <c r="R3231" i="1" s="1"/>
  <c r="W3231" i="1" s="1"/>
  <c r="Y3232" i="1"/>
  <c r="O3232" i="1"/>
  <c r="Q3232" i="1" s="1"/>
  <c r="R3232" i="1" s="1"/>
  <c r="W3232" i="1" s="1"/>
  <c r="P3232" i="1"/>
  <c r="Y3233" i="1"/>
  <c r="O3233" i="1"/>
  <c r="Q3233" i="1" s="1"/>
  <c r="R3233" i="1" s="1"/>
  <c r="W3233" i="1" s="1"/>
  <c r="P3233" i="1"/>
  <c r="Y3234" i="1"/>
  <c r="O3234" i="1"/>
  <c r="Q3234" i="1" s="1"/>
  <c r="R3234" i="1" s="1"/>
  <c r="W3234" i="1" s="1"/>
  <c r="P3234" i="1"/>
  <c r="Y3235" i="1"/>
  <c r="O3235" i="1"/>
  <c r="P3235" i="1"/>
  <c r="Q3235" i="1"/>
  <c r="R3235" i="1" s="1"/>
  <c r="W3235" i="1" s="1"/>
  <c r="Y3236" i="1"/>
  <c r="O3236" i="1"/>
  <c r="P3236" i="1"/>
  <c r="Q3236" i="1"/>
  <c r="R3236" i="1" s="1"/>
  <c r="W3236" i="1" s="1"/>
  <c r="D3213" i="1"/>
  <c r="K3239" i="1"/>
  <c r="F3214" i="1" s="1"/>
  <c r="L3239" i="1"/>
  <c r="F3215" i="1" s="1"/>
  <c r="M3239" i="1"/>
  <c r="F3216" i="1" s="1"/>
  <c r="H3217" i="1"/>
  <c r="H3218" i="1"/>
  <c r="H3220" i="1"/>
  <c r="F3226" i="1"/>
  <c r="H3251" i="1"/>
  <c r="D3262" i="1" s="1"/>
  <c r="H3262" i="1" s="1"/>
  <c r="Y3246" i="1"/>
  <c r="O3246" i="1"/>
  <c r="P3246" i="1"/>
  <c r="Q3246" i="1" s="1"/>
  <c r="R3246" i="1" s="1"/>
  <c r="W3246" i="1" s="1"/>
  <c r="Y3247" i="1"/>
  <c r="O3247" i="1"/>
  <c r="P3247" i="1"/>
  <c r="Y3248" i="1"/>
  <c r="O3248" i="1"/>
  <c r="P3248" i="1"/>
  <c r="Q3248" i="1" s="1"/>
  <c r="R3248" i="1" s="1"/>
  <c r="W3248" i="1" s="1"/>
  <c r="Y3249" i="1"/>
  <c r="O3249" i="1"/>
  <c r="P3249" i="1"/>
  <c r="Y3250" i="1"/>
  <c r="P3250" i="1"/>
  <c r="Y3251" i="1"/>
  <c r="O3251" i="1"/>
  <c r="P3251" i="1"/>
  <c r="Q3251" i="1" s="1"/>
  <c r="R3251" i="1"/>
  <c r="W3251" i="1" s="1"/>
  <c r="Y3252" i="1"/>
  <c r="O3252" i="1"/>
  <c r="P3252" i="1"/>
  <c r="Y3253" i="1"/>
  <c r="O3253" i="1"/>
  <c r="P3253" i="1"/>
  <c r="Q3253" i="1" s="1"/>
  <c r="R3253" i="1"/>
  <c r="W3253" i="1" s="1"/>
  <c r="Y3254" i="1"/>
  <c r="O3254" i="1"/>
  <c r="P3254" i="1"/>
  <c r="Y3255" i="1"/>
  <c r="O3255" i="1"/>
  <c r="P3255" i="1"/>
  <c r="Q3255" i="1" s="1"/>
  <c r="R3255" i="1"/>
  <c r="W3255" i="1" s="1"/>
  <c r="Y3256" i="1"/>
  <c r="O3256" i="1"/>
  <c r="P3256" i="1"/>
  <c r="Y3257" i="1"/>
  <c r="O3257" i="1"/>
  <c r="P3257" i="1"/>
  <c r="Q3257" i="1" s="1"/>
  <c r="R3257" i="1"/>
  <c r="W3257" i="1" s="1"/>
  <c r="Y3258" i="1"/>
  <c r="O3258" i="1"/>
  <c r="P3258" i="1"/>
  <c r="Y3259" i="1"/>
  <c r="O3259" i="1"/>
  <c r="P3259" i="1"/>
  <c r="Q3259" i="1" s="1"/>
  <c r="R3259" i="1"/>
  <c r="W3259" i="1" s="1"/>
  <c r="Y3260" i="1"/>
  <c r="O3260" i="1"/>
  <c r="P3260" i="1"/>
  <c r="Y3261" i="1"/>
  <c r="O3261" i="1"/>
  <c r="P3261" i="1"/>
  <c r="Q3261" i="1" s="1"/>
  <c r="R3261" i="1"/>
  <c r="W3261" i="1" s="1"/>
  <c r="Y3262" i="1"/>
  <c r="P3262" i="1"/>
  <c r="Y3263" i="1"/>
  <c r="O3263" i="1"/>
  <c r="P3263" i="1"/>
  <c r="Q3263" i="1" s="1"/>
  <c r="R3263" i="1" s="1"/>
  <c r="W3263" i="1" s="1"/>
  <c r="Y3264" i="1"/>
  <c r="O3264" i="1"/>
  <c r="P3264" i="1"/>
  <c r="Y3265" i="1"/>
  <c r="O3265" i="1"/>
  <c r="P3265" i="1"/>
  <c r="Q3265" i="1" s="1"/>
  <c r="R3265" i="1" s="1"/>
  <c r="W3265" i="1" s="1"/>
  <c r="Y3266" i="1"/>
  <c r="O3266" i="1"/>
  <c r="P3266" i="1"/>
  <c r="Y3267" i="1"/>
  <c r="O3267" i="1"/>
  <c r="P3267" i="1"/>
  <c r="Q3267" i="1" s="1"/>
  <c r="R3267" i="1" s="1"/>
  <c r="W3267" i="1" s="1"/>
  <c r="Y3268" i="1"/>
  <c r="O3268" i="1"/>
  <c r="P3268" i="1"/>
  <c r="Y3269" i="1"/>
  <c r="O3269" i="1"/>
  <c r="P3269" i="1"/>
  <c r="Q3269" i="1" s="1"/>
  <c r="R3269" i="1" s="1"/>
  <c r="W3269" i="1" s="1"/>
  <c r="Y3270" i="1"/>
  <c r="O3270" i="1"/>
  <c r="P3270" i="1"/>
  <c r="Y3271" i="1"/>
  <c r="O3271" i="1"/>
  <c r="P3271" i="1"/>
  <c r="Q3271" i="1" s="1"/>
  <c r="R3271" i="1" s="1"/>
  <c r="W3271" i="1" s="1"/>
  <c r="Y3272" i="1"/>
  <c r="O3272" i="1"/>
  <c r="P3272" i="1"/>
  <c r="Y3273" i="1"/>
  <c r="O3273" i="1"/>
  <c r="P3273" i="1"/>
  <c r="Q3273" i="1" s="1"/>
  <c r="R3273" i="1" s="1"/>
  <c r="W3273" i="1" s="1"/>
  <c r="Y3274" i="1"/>
  <c r="O3274" i="1"/>
  <c r="P3274" i="1"/>
  <c r="Y3275" i="1"/>
  <c r="O3275" i="1"/>
  <c r="P3275" i="1"/>
  <c r="Q3275" i="1" s="1"/>
  <c r="R3275" i="1" s="1"/>
  <c r="W3275" i="1" s="1"/>
  <c r="D3252" i="1"/>
  <c r="K3278" i="1"/>
  <c r="F3253" i="1" s="1"/>
  <c r="L3278" i="1"/>
  <c r="F3254" i="1" s="1"/>
  <c r="M3278" i="1"/>
  <c r="F3255" i="1"/>
  <c r="H3256" i="1"/>
  <c r="H3257" i="1"/>
  <c r="H3259" i="1"/>
  <c r="F3265" i="1"/>
  <c r="H3290" i="1"/>
  <c r="Y3285" i="1"/>
  <c r="O3285" i="1"/>
  <c r="P3285" i="1"/>
  <c r="Q3285" i="1"/>
  <c r="R3285" i="1" s="1"/>
  <c r="W3285" i="1" s="1"/>
  <c r="Y3286" i="1"/>
  <c r="O3286" i="1"/>
  <c r="Q3286" i="1" s="1"/>
  <c r="R3286" i="1" s="1"/>
  <c r="W3286" i="1" s="1"/>
  <c r="P3286" i="1"/>
  <c r="Y3287" i="1"/>
  <c r="O3287" i="1"/>
  <c r="P3287" i="1"/>
  <c r="Q3287" i="1" s="1"/>
  <c r="R3287" i="1" s="1"/>
  <c r="W3287" i="1" s="1"/>
  <c r="Y3288" i="1"/>
  <c r="O3288" i="1"/>
  <c r="P3288" i="1"/>
  <c r="Q3288" i="1"/>
  <c r="R3288" i="1" s="1"/>
  <c r="W3288" i="1" s="1"/>
  <c r="Y3289" i="1"/>
  <c r="O3289" i="1"/>
  <c r="Q3289" i="1" s="1"/>
  <c r="R3289" i="1" s="1"/>
  <c r="W3289" i="1" s="1"/>
  <c r="P3289" i="1"/>
  <c r="Y3290" i="1"/>
  <c r="O3290" i="1"/>
  <c r="P3290" i="1"/>
  <c r="Q3290" i="1" s="1"/>
  <c r="R3290" i="1" s="1"/>
  <c r="W3290" i="1" s="1"/>
  <c r="Y3291" i="1"/>
  <c r="O3291" i="1"/>
  <c r="Q3291" i="1" s="1"/>
  <c r="R3291" i="1" s="1"/>
  <c r="W3291" i="1" s="1"/>
  <c r="P3291" i="1"/>
  <c r="Y3292" i="1"/>
  <c r="O3292" i="1"/>
  <c r="Q3292" i="1" s="1"/>
  <c r="R3292" i="1" s="1"/>
  <c r="P3292" i="1"/>
  <c r="W3292" i="1"/>
  <c r="Y3293" i="1"/>
  <c r="O3293" i="1"/>
  <c r="Q3293" i="1" s="1"/>
  <c r="R3293" i="1" s="1"/>
  <c r="W3293" i="1" s="1"/>
  <c r="P3293" i="1"/>
  <c r="Y3294" i="1"/>
  <c r="O3294" i="1"/>
  <c r="P3294" i="1"/>
  <c r="Q3294" i="1"/>
  <c r="R3294" i="1" s="1"/>
  <c r="W3294" i="1" s="1"/>
  <c r="Y3295" i="1"/>
  <c r="O3295" i="1"/>
  <c r="P3295" i="1"/>
  <c r="Q3295" i="1"/>
  <c r="R3295" i="1" s="1"/>
  <c r="W3295" i="1" s="1"/>
  <c r="Y3296" i="1"/>
  <c r="O3296" i="1"/>
  <c r="P3296" i="1"/>
  <c r="Q3296" i="1" s="1"/>
  <c r="R3296" i="1" s="1"/>
  <c r="W3296" i="1"/>
  <c r="Y3297" i="1"/>
  <c r="O3297" i="1"/>
  <c r="P3297" i="1"/>
  <c r="Q3297" i="1" s="1"/>
  <c r="R3297" i="1" s="1"/>
  <c r="W3297" i="1" s="1"/>
  <c r="Y3298" i="1"/>
  <c r="O3298" i="1"/>
  <c r="Q3298" i="1" s="1"/>
  <c r="R3298" i="1" s="1"/>
  <c r="W3298" i="1" s="1"/>
  <c r="P3298" i="1"/>
  <c r="Y3299" i="1"/>
  <c r="O3299" i="1"/>
  <c r="Q3299" i="1" s="1"/>
  <c r="R3299" i="1" s="1"/>
  <c r="W3299" i="1" s="1"/>
  <c r="P3299" i="1"/>
  <c r="Y3300" i="1"/>
  <c r="O3300" i="1"/>
  <c r="Q3300" i="1" s="1"/>
  <c r="R3300" i="1" s="1"/>
  <c r="W3300" i="1" s="1"/>
  <c r="P3300" i="1"/>
  <c r="Y3301" i="1"/>
  <c r="O3301" i="1"/>
  <c r="P3301" i="1"/>
  <c r="Q3301" i="1"/>
  <c r="R3301" i="1" s="1"/>
  <c r="W3301" i="1" s="1"/>
  <c r="Y3302" i="1"/>
  <c r="O3302" i="1"/>
  <c r="Q3302" i="1" s="1"/>
  <c r="R3302" i="1" s="1"/>
  <c r="W3302" i="1" s="1"/>
  <c r="P3302" i="1"/>
  <c r="Y3303" i="1"/>
  <c r="O3303" i="1"/>
  <c r="P3303" i="1"/>
  <c r="Q3303" i="1" s="1"/>
  <c r="R3303" i="1" s="1"/>
  <c r="W3303" i="1" s="1"/>
  <c r="Y3304" i="1"/>
  <c r="O3304" i="1"/>
  <c r="P3304" i="1"/>
  <c r="Q3304" i="1"/>
  <c r="R3304" i="1" s="1"/>
  <c r="W3304" i="1" s="1"/>
  <c r="Y3305" i="1"/>
  <c r="O3305" i="1"/>
  <c r="Q3305" i="1" s="1"/>
  <c r="R3305" i="1" s="1"/>
  <c r="W3305" i="1" s="1"/>
  <c r="P3305" i="1"/>
  <c r="Y3306" i="1"/>
  <c r="O3306" i="1"/>
  <c r="P3306" i="1"/>
  <c r="Q3306" i="1" s="1"/>
  <c r="R3306" i="1" s="1"/>
  <c r="W3306" i="1" s="1"/>
  <c r="Y3307" i="1"/>
  <c r="O3307" i="1"/>
  <c r="Q3307" i="1" s="1"/>
  <c r="R3307" i="1" s="1"/>
  <c r="W3307" i="1" s="1"/>
  <c r="P3307" i="1"/>
  <c r="Y3308" i="1"/>
  <c r="O3308" i="1"/>
  <c r="Q3308" i="1" s="1"/>
  <c r="R3308" i="1" s="1"/>
  <c r="P3308" i="1"/>
  <c r="W3308" i="1"/>
  <c r="Y3309" i="1"/>
  <c r="O3309" i="1"/>
  <c r="Q3309" i="1" s="1"/>
  <c r="R3309" i="1" s="1"/>
  <c r="W3309" i="1" s="1"/>
  <c r="P3309" i="1"/>
  <c r="Y3310" i="1"/>
  <c r="O3310" i="1"/>
  <c r="P3310" i="1"/>
  <c r="Q3310" i="1"/>
  <c r="R3310" i="1" s="1"/>
  <c r="W3310" i="1" s="1"/>
  <c r="Y3311" i="1"/>
  <c r="O3311" i="1"/>
  <c r="P3311" i="1"/>
  <c r="Q3311" i="1"/>
  <c r="R3311" i="1" s="1"/>
  <c r="W3311" i="1" s="1"/>
  <c r="Y3312" i="1"/>
  <c r="O3312" i="1"/>
  <c r="P3312" i="1"/>
  <c r="Q3312" i="1" s="1"/>
  <c r="R3312" i="1" s="1"/>
  <c r="W3312" i="1" s="1"/>
  <c r="Y3313" i="1"/>
  <c r="O3313" i="1"/>
  <c r="P3313" i="1"/>
  <c r="Q3313" i="1" s="1"/>
  <c r="R3313" i="1" s="1"/>
  <c r="W3313" i="1" s="1"/>
  <c r="Y3314" i="1"/>
  <c r="O3314" i="1"/>
  <c r="Q3314" i="1" s="1"/>
  <c r="R3314" i="1" s="1"/>
  <c r="W3314" i="1" s="1"/>
  <c r="P3314" i="1"/>
  <c r="D3291" i="1"/>
  <c r="K3317" i="1"/>
  <c r="F3292" i="1" s="1"/>
  <c r="L3317" i="1"/>
  <c r="F3293" i="1" s="1"/>
  <c r="M3317" i="1"/>
  <c r="F3294" i="1" s="1"/>
  <c r="H3295" i="1"/>
  <c r="H3296" i="1"/>
  <c r="H3298" i="1"/>
  <c r="F3304" i="1"/>
  <c r="O3324" i="1"/>
  <c r="P3324" i="1"/>
  <c r="Q3324" i="1" s="1"/>
  <c r="R3324" i="1" s="1"/>
  <c r="W3324" i="1" s="1"/>
  <c r="Y3324" i="1"/>
  <c r="O3325" i="1"/>
  <c r="P3325" i="1"/>
  <c r="Y3325" i="1"/>
  <c r="O3326" i="1"/>
  <c r="P3326" i="1"/>
  <c r="Q3326" i="1" s="1"/>
  <c r="R3326" i="1" s="1"/>
  <c r="W3326" i="1" s="1"/>
  <c r="Y3326" i="1"/>
  <c r="O3327" i="1"/>
  <c r="P3327" i="1"/>
  <c r="Q3327" i="1"/>
  <c r="R3327" i="1" s="1"/>
  <c r="W3327" i="1" s="1"/>
  <c r="Y3327" i="1"/>
  <c r="O3328" i="1"/>
  <c r="P3328" i="1"/>
  <c r="Q3328" i="1" s="1"/>
  <c r="R3328" i="1" s="1"/>
  <c r="W3328" i="1" s="1"/>
  <c r="Y3328" i="1"/>
  <c r="O3329" i="1"/>
  <c r="P3329" i="1"/>
  <c r="Y3329" i="1"/>
  <c r="O3330" i="1"/>
  <c r="Q3330" i="1" s="1"/>
  <c r="R3330" i="1" s="1"/>
  <c r="W3330" i="1" s="1"/>
  <c r="S3330" i="1" s="1"/>
  <c r="P3330" i="1"/>
  <c r="Y3330" i="1"/>
  <c r="O3331" i="1"/>
  <c r="P3331" i="1"/>
  <c r="Q3331" i="1" s="1"/>
  <c r="R3331" i="1" s="1"/>
  <c r="W3331" i="1" s="1"/>
  <c r="Y3331" i="1"/>
  <c r="O3332" i="1"/>
  <c r="P3332" i="1"/>
  <c r="Q3332" i="1" s="1"/>
  <c r="R3332" i="1" s="1"/>
  <c r="W3332" i="1" s="1"/>
  <c r="Y3332" i="1"/>
  <c r="O3333" i="1"/>
  <c r="P3333" i="1"/>
  <c r="Q3333" i="1" s="1"/>
  <c r="R3333" i="1" s="1"/>
  <c r="W3333" i="1" s="1"/>
  <c r="Y3333" i="1"/>
  <c r="O3334" i="1"/>
  <c r="P3334" i="1"/>
  <c r="Q3334" i="1" s="1"/>
  <c r="R3334" i="1" s="1"/>
  <c r="W3334" i="1" s="1"/>
  <c r="Y3334" i="1"/>
  <c r="O3335" i="1"/>
  <c r="P3335" i="1"/>
  <c r="Q3335" i="1" s="1"/>
  <c r="R3335" i="1" s="1"/>
  <c r="W3335" i="1" s="1"/>
  <c r="Y3335" i="1"/>
  <c r="Y3336" i="1"/>
  <c r="O3336" i="1"/>
  <c r="P3336" i="1"/>
  <c r="Y3337" i="1"/>
  <c r="O3337" i="1"/>
  <c r="P3337" i="1"/>
  <c r="Y3338" i="1"/>
  <c r="O3338" i="1"/>
  <c r="P3338" i="1"/>
  <c r="Q3338" i="1" s="1"/>
  <c r="R3338" i="1" s="1"/>
  <c r="W3338" i="1" s="1"/>
  <c r="Y3339" i="1"/>
  <c r="O3339" i="1"/>
  <c r="P3339" i="1"/>
  <c r="Q3339" i="1" s="1"/>
  <c r="R3339" i="1" s="1"/>
  <c r="W3339" i="1" s="1"/>
  <c r="Y3340" i="1"/>
  <c r="O3340" i="1"/>
  <c r="P3340" i="1"/>
  <c r="Q3340" i="1" s="1"/>
  <c r="R3340" i="1" s="1"/>
  <c r="W3340" i="1" s="1"/>
  <c r="Y3341" i="1"/>
  <c r="O3341" i="1"/>
  <c r="Y3342" i="1"/>
  <c r="O3342" i="1"/>
  <c r="P3342" i="1"/>
  <c r="Q3342" i="1" s="1"/>
  <c r="R3342" i="1" s="1"/>
  <c r="W3342" i="1" s="1"/>
  <c r="Y3343" i="1"/>
  <c r="O3343" i="1"/>
  <c r="P3343" i="1"/>
  <c r="Q3343" i="1" s="1"/>
  <c r="R3343" i="1" s="1"/>
  <c r="W3343" i="1" s="1"/>
  <c r="Y3344" i="1"/>
  <c r="O3344" i="1"/>
  <c r="P3344" i="1"/>
  <c r="Q3344" i="1" s="1"/>
  <c r="R3344" i="1" s="1"/>
  <c r="W3344" i="1" s="1"/>
  <c r="Y3345" i="1"/>
  <c r="O3345" i="1"/>
  <c r="P3345" i="1"/>
  <c r="Q3345" i="1" s="1"/>
  <c r="R3345" i="1" s="1"/>
  <c r="W3345" i="1" s="1"/>
  <c r="Y3346" i="1"/>
  <c r="O3346" i="1"/>
  <c r="P3346" i="1"/>
  <c r="Y3347" i="1"/>
  <c r="O3347" i="1"/>
  <c r="P3347" i="1"/>
  <c r="Y3348" i="1"/>
  <c r="O3348" i="1"/>
  <c r="P3348" i="1"/>
  <c r="Y3349" i="1"/>
  <c r="O3349" i="1"/>
  <c r="P3349" i="1"/>
  <c r="Q3349" i="1" s="1"/>
  <c r="R3349" i="1" s="1"/>
  <c r="W3349" i="1" s="1"/>
  <c r="Y3350" i="1"/>
  <c r="O3350" i="1"/>
  <c r="P3350" i="1"/>
  <c r="Q3350" i="1" s="1"/>
  <c r="R3350" i="1" s="1"/>
  <c r="W3350" i="1" s="1"/>
  <c r="Y3351" i="1"/>
  <c r="O3351" i="1"/>
  <c r="P3351" i="1"/>
  <c r="Q3351" i="1" s="1"/>
  <c r="R3351" i="1" s="1"/>
  <c r="W3351" i="1" s="1"/>
  <c r="Y3352" i="1"/>
  <c r="O3352" i="1"/>
  <c r="Y3353" i="1"/>
  <c r="O3353" i="1"/>
  <c r="P3353" i="1"/>
  <c r="Q3353" i="1" s="1"/>
  <c r="R3353" i="1" s="1"/>
  <c r="W3353" i="1" s="1"/>
  <c r="D3330" i="1"/>
  <c r="K3356" i="1"/>
  <c r="F3331" i="1"/>
  <c r="L3356" i="1"/>
  <c r="F3332" i="1" s="1"/>
  <c r="M3356" i="1"/>
  <c r="F3333" i="1" s="1"/>
  <c r="H3329" i="1"/>
  <c r="D3340" i="1" s="1"/>
  <c r="H3340" i="1" s="1"/>
  <c r="H3334" i="1"/>
  <c r="H3335" i="1"/>
  <c r="H3337" i="1"/>
  <c r="F3344" i="1"/>
  <c r="F3343" i="1"/>
  <c r="O3363" i="1"/>
  <c r="P3363" i="1"/>
  <c r="Q3363" i="1" s="1"/>
  <c r="R3363" i="1" s="1"/>
  <c r="W3363" i="1"/>
  <c r="Y3363" i="1"/>
  <c r="O3364" i="1"/>
  <c r="P3364" i="1"/>
  <c r="Q3364" i="1" s="1"/>
  <c r="R3364" i="1" s="1"/>
  <c r="W3364" i="1" s="1"/>
  <c r="Y3364" i="1"/>
  <c r="O3365" i="1"/>
  <c r="P3365" i="1"/>
  <c r="Q3365" i="1"/>
  <c r="R3365" i="1" s="1"/>
  <c r="W3365" i="1" s="1"/>
  <c r="S3365" i="1" s="1"/>
  <c r="Y3365" i="1"/>
  <c r="O3366" i="1"/>
  <c r="P3366" i="1"/>
  <c r="Q3366" i="1" s="1"/>
  <c r="R3366" i="1" s="1"/>
  <c r="W3366" i="1" s="1"/>
  <c r="Y3366" i="1"/>
  <c r="O3367" i="1"/>
  <c r="P3367" i="1"/>
  <c r="Q3367" i="1" s="1"/>
  <c r="R3367" i="1" s="1"/>
  <c r="W3367" i="1" s="1"/>
  <c r="Y3367" i="1"/>
  <c r="O3368" i="1"/>
  <c r="P3368" i="1"/>
  <c r="Q3368" i="1" s="1"/>
  <c r="R3368" i="1" s="1"/>
  <c r="W3368" i="1" s="1"/>
  <c r="Y3368" i="1"/>
  <c r="O3369" i="1"/>
  <c r="P3369" i="1"/>
  <c r="Q3369" i="1" s="1"/>
  <c r="R3369" i="1" s="1"/>
  <c r="W3369" i="1" s="1"/>
  <c r="Y3369" i="1"/>
  <c r="O3370" i="1"/>
  <c r="Q3370" i="1" s="1"/>
  <c r="R3370" i="1" s="1"/>
  <c r="W3370" i="1" s="1"/>
  <c r="P3370" i="1"/>
  <c r="Y3370" i="1"/>
  <c r="O3371" i="1"/>
  <c r="P3371" i="1"/>
  <c r="Q3371" i="1" s="1"/>
  <c r="R3371" i="1" s="1"/>
  <c r="W3371" i="1" s="1"/>
  <c r="Y3371" i="1"/>
  <c r="O3372" i="1"/>
  <c r="P3372" i="1"/>
  <c r="Q3372" i="1"/>
  <c r="R3372" i="1" s="1"/>
  <c r="W3372" i="1" s="1"/>
  <c r="Y3372" i="1"/>
  <c r="O3373" i="1"/>
  <c r="Q3373" i="1" s="1"/>
  <c r="R3373" i="1" s="1"/>
  <c r="W3373" i="1" s="1"/>
  <c r="S3373" i="1" s="1"/>
  <c r="P3373" i="1"/>
  <c r="Y3373" i="1"/>
  <c r="O3374" i="1"/>
  <c r="P3374" i="1"/>
  <c r="Q3374" i="1" s="1"/>
  <c r="R3374" i="1" s="1"/>
  <c r="W3374" i="1" s="1"/>
  <c r="Y3374" i="1"/>
  <c r="Y3375" i="1"/>
  <c r="O3375" i="1"/>
  <c r="P3375" i="1"/>
  <c r="Y3376" i="1"/>
  <c r="O3376" i="1"/>
  <c r="P3376" i="1"/>
  <c r="Q3376" i="1"/>
  <c r="R3376" i="1" s="1"/>
  <c r="W3376" i="1" s="1"/>
  <c r="Y3377" i="1"/>
  <c r="O3377" i="1"/>
  <c r="Q3377" i="1" s="1"/>
  <c r="R3377" i="1" s="1"/>
  <c r="W3377" i="1" s="1"/>
  <c r="P3377" i="1"/>
  <c r="Y3378" i="1"/>
  <c r="O3378" i="1"/>
  <c r="P3378" i="1"/>
  <c r="Q3378" i="1" s="1"/>
  <c r="R3378" i="1" s="1"/>
  <c r="W3378" i="1" s="1"/>
  <c r="Y3379" i="1"/>
  <c r="O3379" i="1"/>
  <c r="P3379" i="1"/>
  <c r="Q3379" i="1"/>
  <c r="R3379" i="1" s="1"/>
  <c r="W3379" i="1" s="1"/>
  <c r="Y3380" i="1"/>
  <c r="O3380" i="1"/>
  <c r="P3380" i="1"/>
  <c r="Q3380" i="1"/>
  <c r="R3380" i="1" s="1"/>
  <c r="W3380" i="1" s="1"/>
  <c r="Y3381" i="1"/>
  <c r="O3381" i="1"/>
  <c r="P3381" i="1"/>
  <c r="Q3381" i="1" s="1"/>
  <c r="R3381" i="1" s="1"/>
  <c r="W3381" i="1" s="1"/>
  <c r="Y3382" i="1"/>
  <c r="O3382" i="1"/>
  <c r="P3382" i="1"/>
  <c r="Y3383" i="1"/>
  <c r="O3383" i="1"/>
  <c r="Q3383" i="1" s="1"/>
  <c r="R3383" i="1" s="1"/>
  <c r="W3383" i="1" s="1"/>
  <c r="S3383" i="1" s="1"/>
  <c r="P3383" i="1"/>
  <c r="Y3384" i="1"/>
  <c r="O3384" i="1"/>
  <c r="Q3384" i="1" s="1"/>
  <c r="R3384" i="1" s="1"/>
  <c r="W3384" i="1" s="1"/>
  <c r="P3384" i="1"/>
  <c r="Y3385" i="1"/>
  <c r="O3385" i="1"/>
  <c r="P3385" i="1"/>
  <c r="Q3385" i="1"/>
  <c r="R3385" i="1" s="1"/>
  <c r="W3385" i="1" s="1"/>
  <c r="Y3386" i="1"/>
  <c r="O3386" i="1"/>
  <c r="P3386" i="1"/>
  <c r="Q3386" i="1"/>
  <c r="R3386" i="1" s="1"/>
  <c r="W3386" i="1" s="1"/>
  <c r="Y3387" i="1"/>
  <c r="O3387" i="1"/>
  <c r="P3387" i="1"/>
  <c r="Q3387" i="1" s="1"/>
  <c r="R3387" i="1" s="1"/>
  <c r="W3387" i="1" s="1"/>
  <c r="Y3388" i="1"/>
  <c r="O3388" i="1"/>
  <c r="P3388" i="1"/>
  <c r="Q3388" i="1" s="1"/>
  <c r="R3388" i="1" s="1"/>
  <c r="W3388" i="1" s="1"/>
  <c r="Y3389" i="1"/>
  <c r="O3389" i="1"/>
  <c r="P3389" i="1"/>
  <c r="Q3389" i="1"/>
  <c r="R3389" i="1" s="1"/>
  <c r="W3389" i="1" s="1"/>
  <c r="Y3390" i="1"/>
  <c r="O3390" i="1"/>
  <c r="Q3390" i="1" s="1"/>
  <c r="R3390" i="1" s="1"/>
  <c r="W3390" i="1" s="1"/>
  <c r="P3390" i="1"/>
  <c r="Y3391" i="1"/>
  <c r="O3391" i="1"/>
  <c r="P3391" i="1"/>
  <c r="Y3392" i="1"/>
  <c r="O3392" i="1"/>
  <c r="P3392" i="1"/>
  <c r="Q3392" i="1"/>
  <c r="R3392" i="1" s="1"/>
  <c r="W3392" i="1" s="1"/>
  <c r="D3369" i="1"/>
  <c r="K3395" i="1"/>
  <c r="L3395" i="1"/>
  <c r="F3371" i="1" s="1"/>
  <c r="M3395" i="1"/>
  <c r="F3372" i="1" s="1"/>
  <c r="H3368" i="1"/>
  <c r="F3383" i="1" s="1"/>
  <c r="H3373" i="1"/>
  <c r="H3374" i="1"/>
  <c r="H3376" i="1"/>
  <c r="F3382" i="1"/>
  <c r="O3402" i="1"/>
  <c r="P3402" i="1"/>
  <c r="Q3402" i="1" s="1"/>
  <c r="R3402" i="1" s="1"/>
  <c r="W3402" i="1" s="1"/>
  <c r="Y3402" i="1"/>
  <c r="O3403" i="1"/>
  <c r="P3403" i="1"/>
  <c r="Q3403" i="1" s="1"/>
  <c r="R3403" i="1" s="1"/>
  <c r="W3403" i="1" s="1"/>
  <c r="Y3403" i="1"/>
  <c r="O3404" i="1"/>
  <c r="P3404" i="1"/>
  <c r="Q3404" i="1" s="1"/>
  <c r="R3404" i="1" s="1"/>
  <c r="W3404" i="1" s="1"/>
  <c r="Y3404" i="1"/>
  <c r="O3405" i="1"/>
  <c r="P3405" i="1"/>
  <c r="Q3405" i="1" s="1"/>
  <c r="R3405" i="1" s="1"/>
  <c r="W3405" i="1" s="1"/>
  <c r="Y3405" i="1"/>
  <c r="O3406" i="1"/>
  <c r="Q3406" i="1" s="1"/>
  <c r="R3406" i="1" s="1"/>
  <c r="W3406" i="1" s="1"/>
  <c r="P3406" i="1"/>
  <c r="Y3406" i="1"/>
  <c r="P3407" i="1"/>
  <c r="Y3407" i="1"/>
  <c r="O3408" i="1"/>
  <c r="P3408" i="1"/>
  <c r="Q3408" i="1" s="1"/>
  <c r="R3408" i="1" s="1"/>
  <c r="W3408" i="1" s="1"/>
  <c r="Y3408" i="1"/>
  <c r="O3409" i="1"/>
  <c r="P3409" i="1"/>
  <c r="Q3409" i="1" s="1"/>
  <c r="R3409" i="1" s="1"/>
  <c r="W3409" i="1" s="1"/>
  <c r="Y3409" i="1"/>
  <c r="O3410" i="1"/>
  <c r="Q3410" i="1" s="1"/>
  <c r="R3410" i="1" s="1"/>
  <c r="W3410" i="1" s="1"/>
  <c r="P3410" i="1"/>
  <c r="Y3410" i="1"/>
  <c r="O3411" i="1"/>
  <c r="Q3411" i="1" s="1"/>
  <c r="R3411" i="1" s="1"/>
  <c r="W3411" i="1" s="1"/>
  <c r="P3411" i="1"/>
  <c r="Y3411" i="1"/>
  <c r="O3412" i="1"/>
  <c r="P3412" i="1"/>
  <c r="Y3412" i="1"/>
  <c r="O3413" i="1"/>
  <c r="P3413" i="1"/>
  <c r="Q3413" i="1"/>
  <c r="R3413" i="1" s="1"/>
  <c r="W3413" i="1" s="1"/>
  <c r="Y3413" i="1"/>
  <c r="Y3414" i="1"/>
  <c r="O3414" i="1"/>
  <c r="P3414" i="1"/>
  <c r="Q3414" i="1" s="1"/>
  <c r="R3414" i="1"/>
  <c r="W3414" i="1" s="1"/>
  <c r="Y3415" i="1"/>
  <c r="O3415" i="1"/>
  <c r="P3415" i="1"/>
  <c r="Q3415" i="1" s="1"/>
  <c r="R3415" i="1" s="1"/>
  <c r="W3415" i="1" s="1"/>
  <c r="Y3416" i="1"/>
  <c r="O3416" i="1"/>
  <c r="P3416" i="1"/>
  <c r="Q3416" i="1" s="1"/>
  <c r="R3416" i="1"/>
  <c r="W3416" i="1" s="1"/>
  <c r="Y3417" i="1"/>
  <c r="O3417" i="1"/>
  <c r="P3417" i="1"/>
  <c r="Q3417" i="1" s="1"/>
  <c r="R3417" i="1" s="1"/>
  <c r="W3417" i="1" s="1"/>
  <c r="Y3418" i="1"/>
  <c r="O3418" i="1"/>
  <c r="P3418" i="1"/>
  <c r="Q3418" i="1" s="1"/>
  <c r="R3418" i="1"/>
  <c r="W3418" i="1" s="1"/>
  <c r="Y3419" i="1"/>
  <c r="O3419" i="1"/>
  <c r="P3419" i="1"/>
  <c r="Q3419" i="1" s="1"/>
  <c r="R3419" i="1" s="1"/>
  <c r="W3419" i="1" s="1"/>
  <c r="Y3420" i="1"/>
  <c r="O3420" i="1"/>
  <c r="P3420" i="1"/>
  <c r="Q3420" i="1" s="1"/>
  <c r="R3420" i="1"/>
  <c r="W3420" i="1" s="1"/>
  <c r="Y3421" i="1"/>
  <c r="O3421" i="1"/>
  <c r="P3421" i="1"/>
  <c r="Q3421" i="1" s="1"/>
  <c r="R3421" i="1" s="1"/>
  <c r="W3421" i="1" s="1"/>
  <c r="Y3422" i="1"/>
  <c r="O3422" i="1"/>
  <c r="P3422" i="1"/>
  <c r="Q3422" i="1" s="1"/>
  <c r="R3422" i="1"/>
  <c r="W3422" i="1" s="1"/>
  <c r="Y3423" i="1"/>
  <c r="O3423" i="1"/>
  <c r="P3423" i="1"/>
  <c r="Q3423" i="1" s="1"/>
  <c r="R3423" i="1" s="1"/>
  <c r="W3423" i="1" s="1"/>
  <c r="Y3424" i="1"/>
  <c r="O3424" i="1"/>
  <c r="P3424" i="1"/>
  <c r="Q3424" i="1" s="1"/>
  <c r="R3424" i="1"/>
  <c r="W3424" i="1" s="1"/>
  <c r="Y3425" i="1"/>
  <c r="O3425" i="1"/>
  <c r="P3425" i="1"/>
  <c r="Q3425" i="1" s="1"/>
  <c r="R3425" i="1" s="1"/>
  <c r="W3425" i="1" s="1"/>
  <c r="Y3426" i="1"/>
  <c r="P3426" i="1"/>
  <c r="Y3427" i="1"/>
  <c r="O3427" i="1"/>
  <c r="P3427" i="1"/>
  <c r="Y3428" i="1"/>
  <c r="O3428" i="1"/>
  <c r="P3428" i="1"/>
  <c r="Q3428" i="1" s="1"/>
  <c r="R3428" i="1" s="1"/>
  <c r="W3428" i="1" s="1"/>
  <c r="Y3429" i="1"/>
  <c r="O3429" i="1"/>
  <c r="P3429" i="1"/>
  <c r="Y3430" i="1"/>
  <c r="O3430" i="1"/>
  <c r="P3430" i="1"/>
  <c r="Q3430" i="1" s="1"/>
  <c r="R3430" i="1" s="1"/>
  <c r="W3430" i="1" s="1"/>
  <c r="Y3431" i="1"/>
  <c r="O3431" i="1"/>
  <c r="P3431" i="1"/>
  <c r="D3408" i="1"/>
  <c r="K3434" i="1"/>
  <c r="F3409" i="1"/>
  <c r="L3434" i="1"/>
  <c r="F3410" i="1" s="1"/>
  <c r="M3434" i="1"/>
  <c r="F3411" i="1" s="1"/>
  <c r="H3407" i="1"/>
  <c r="H3412" i="1"/>
  <c r="H3413" i="1"/>
  <c r="H3415" i="1"/>
  <c r="D3418" i="1"/>
  <c r="H3418" i="1" s="1"/>
  <c r="F3422" i="1"/>
  <c r="F3421" i="1"/>
  <c r="O3441" i="1"/>
  <c r="P3441" i="1"/>
  <c r="Q3441" i="1" s="1"/>
  <c r="R3441" i="1" s="1"/>
  <c r="W3441" i="1" s="1"/>
  <c r="Y3441" i="1"/>
  <c r="O3442" i="1"/>
  <c r="P3442" i="1"/>
  <c r="Q3442" i="1"/>
  <c r="R3442" i="1" s="1"/>
  <c r="W3442" i="1" s="1"/>
  <c r="Y3442" i="1"/>
  <c r="O3443" i="1"/>
  <c r="Q3443" i="1" s="1"/>
  <c r="R3443" i="1" s="1"/>
  <c r="W3443" i="1" s="1"/>
  <c r="S3443" i="1" s="1"/>
  <c r="P3443" i="1"/>
  <c r="Y3443" i="1"/>
  <c r="O3444" i="1"/>
  <c r="P3444" i="1"/>
  <c r="Q3444" i="1" s="1"/>
  <c r="R3444" i="1" s="1"/>
  <c r="W3444" i="1" s="1"/>
  <c r="Y3444" i="1"/>
  <c r="O3445" i="1"/>
  <c r="P3445" i="1"/>
  <c r="Y3445" i="1"/>
  <c r="O3446" i="1"/>
  <c r="Y3446" i="1"/>
  <c r="O3447" i="1"/>
  <c r="P3447" i="1"/>
  <c r="Q3447" i="1" s="1"/>
  <c r="R3447" i="1"/>
  <c r="W3447" i="1" s="1"/>
  <c r="Y3447" i="1"/>
  <c r="O3448" i="1"/>
  <c r="P3448" i="1"/>
  <c r="Y3448" i="1"/>
  <c r="O3449" i="1"/>
  <c r="P3449" i="1"/>
  <c r="Q3449" i="1" s="1"/>
  <c r="R3449" i="1"/>
  <c r="W3449" i="1" s="1"/>
  <c r="Y3449" i="1"/>
  <c r="O3450" i="1"/>
  <c r="P3450" i="1"/>
  <c r="Y3450" i="1"/>
  <c r="O3451" i="1"/>
  <c r="P3451" i="1"/>
  <c r="Q3451" i="1" s="1"/>
  <c r="R3451" i="1"/>
  <c r="W3451" i="1" s="1"/>
  <c r="Y3451" i="1"/>
  <c r="O3452" i="1"/>
  <c r="P3452" i="1"/>
  <c r="Y3452" i="1"/>
  <c r="Y3453" i="1"/>
  <c r="O3453" i="1"/>
  <c r="P3453" i="1"/>
  <c r="Q3453" i="1" s="1"/>
  <c r="R3453" i="1" s="1"/>
  <c r="W3453" i="1" s="1"/>
  <c r="Y3454" i="1"/>
  <c r="O3454" i="1"/>
  <c r="P3454" i="1"/>
  <c r="Q3454" i="1" s="1"/>
  <c r="R3454" i="1" s="1"/>
  <c r="W3454" i="1" s="1"/>
  <c r="Y3455" i="1"/>
  <c r="P3455" i="1"/>
  <c r="Y3456" i="1"/>
  <c r="O3456" i="1"/>
  <c r="Q3456" i="1" s="1"/>
  <c r="R3456" i="1" s="1"/>
  <c r="W3456" i="1" s="1"/>
  <c r="P3456" i="1"/>
  <c r="Y3457" i="1"/>
  <c r="O3457" i="1"/>
  <c r="P3457" i="1"/>
  <c r="Q3457" i="1" s="1"/>
  <c r="R3457" i="1" s="1"/>
  <c r="W3457" i="1" s="1"/>
  <c r="Y3458" i="1"/>
  <c r="O3458" i="1"/>
  <c r="P3458" i="1"/>
  <c r="Q3458" i="1"/>
  <c r="R3458" i="1" s="1"/>
  <c r="W3458" i="1" s="1"/>
  <c r="Y3459" i="1"/>
  <c r="P3459" i="1"/>
  <c r="Y3460" i="1"/>
  <c r="O3460" i="1"/>
  <c r="Q3460" i="1" s="1"/>
  <c r="R3460" i="1" s="1"/>
  <c r="W3460" i="1" s="1"/>
  <c r="P3460" i="1"/>
  <c r="Y3461" i="1"/>
  <c r="O3461" i="1"/>
  <c r="P3461" i="1"/>
  <c r="Q3461" i="1"/>
  <c r="R3461" i="1" s="1"/>
  <c r="W3461" i="1" s="1"/>
  <c r="Y3462" i="1"/>
  <c r="O3462" i="1"/>
  <c r="P3462" i="1"/>
  <c r="Q3462" i="1"/>
  <c r="R3462" i="1" s="1"/>
  <c r="W3462" i="1" s="1"/>
  <c r="Y3463" i="1"/>
  <c r="O3463" i="1"/>
  <c r="P3463" i="1"/>
  <c r="Q3463" i="1" s="1"/>
  <c r="R3463" i="1" s="1"/>
  <c r="W3463" i="1"/>
  <c r="Y3464" i="1"/>
  <c r="O3464" i="1"/>
  <c r="P3464" i="1"/>
  <c r="Q3464" i="1" s="1"/>
  <c r="R3464" i="1" s="1"/>
  <c r="W3464" i="1" s="1"/>
  <c r="Y3465" i="1"/>
  <c r="O3465" i="1"/>
  <c r="P3465" i="1"/>
  <c r="Q3465" i="1"/>
  <c r="R3465" i="1" s="1"/>
  <c r="W3465" i="1" s="1"/>
  <c r="Y3466" i="1"/>
  <c r="O3466" i="1"/>
  <c r="Q3466" i="1" s="1"/>
  <c r="R3466" i="1" s="1"/>
  <c r="W3466" i="1" s="1"/>
  <c r="P3466" i="1"/>
  <c r="Y3467" i="1"/>
  <c r="O3467" i="1"/>
  <c r="Q3467" i="1" s="1"/>
  <c r="R3467" i="1" s="1"/>
  <c r="W3467" i="1" s="1"/>
  <c r="P3467" i="1"/>
  <c r="Y3468" i="1"/>
  <c r="O3468" i="1"/>
  <c r="P3468" i="1"/>
  <c r="Q3468" i="1"/>
  <c r="R3468" i="1" s="1"/>
  <c r="W3468" i="1" s="1"/>
  <c r="Y3469" i="1"/>
  <c r="O3469" i="1"/>
  <c r="Q3469" i="1" s="1"/>
  <c r="R3469" i="1" s="1"/>
  <c r="W3469" i="1" s="1"/>
  <c r="P3469" i="1"/>
  <c r="Y3470" i="1"/>
  <c r="P3470" i="1"/>
  <c r="D3447" i="1"/>
  <c r="K3473" i="1"/>
  <c r="F3448" i="1" s="1"/>
  <c r="L3473" i="1"/>
  <c r="F3449" i="1" s="1"/>
  <c r="M3473" i="1"/>
  <c r="F3450" i="1" s="1"/>
  <c r="H3446" i="1"/>
  <c r="F3461" i="1" s="1"/>
  <c r="H3451" i="1"/>
  <c r="H3452" i="1"/>
  <c r="H3454" i="1"/>
  <c r="D3457" i="1"/>
  <c r="H3457" i="1" s="1"/>
  <c r="F3460" i="1"/>
  <c r="O3480" i="1"/>
  <c r="P3480" i="1"/>
  <c r="Y3480" i="1"/>
  <c r="O3481" i="1"/>
  <c r="P3481" i="1"/>
  <c r="Q3481" i="1" s="1"/>
  <c r="R3481" i="1"/>
  <c r="W3481" i="1" s="1"/>
  <c r="Y3481" i="1"/>
  <c r="O3482" i="1"/>
  <c r="P3482" i="1"/>
  <c r="Y3482" i="1"/>
  <c r="O3483" i="1"/>
  <c r="P3483" i="1"/>
  <c r="Q3483" i="1"/>
  <c r="R3483" i="1" s="1"/>
  <c r="W3483" i="1" s="1"/>
  <c r="Y3483" i="1"/>
  <c r="O3484" i="1"/>
  <c r="Q3484" i="1" s="1"/>
  <c r="R3484" i="1" s="1"/>
  <c r="P3484" i="1"/>
  <c r="W3484" i="1"/>
  <c r="Y3484" i="1"/>
  <c r="O3485" i="1"/>
  <c r="P3485" i="1"/>
  <c r="Q3485" i="1"/>
  <c r="R3485" i="1" s="1"/>
  <c r="W3485" i="1" s="1"/>
  <c r="Y3485" i="1"/>
  <c r="O3486" i="1"/>
  <c r="P3486" i="1"/>
  <c r="Q3486" i="1"/>
  <c r="R3486" i="1" s="1"/>
  <c r="W3486" i="1" s="1"/>
  <c r="S3486" i="1" s="1"/>
  <c r="Y3486" i="1"/>
  <c r="O3487" i="1"/>
  <c r="P3487" i="1"/>
  <c r="Q3487" i="1" s="1"/>
  <c r="R3487" i="1" s="1"/>
  <c r="W3487" i="1" s="1"/>
  <c r="Y3487" i="1"/>
  <c r="O3488" i="1"/>
  <c r="P3488" i="1"/>
  <c r="Q3488" i="1" s="1"/>
  <c r="R3488" i="1" s="1"/>
  <c r="W3488" i="1" s="1"/>
  <c r="Y3488" i="1"/>
  <c r="O3489" i="1"/>
  <c r="P3489" i="1"/>
  <c r="Q3489" i="1" s="1"/>
  <c r="R3489" i="1" s="1"/>
  <c r="W3489" i="1" s="1"/>
  <c r="Y3489" i="1"/>
  <c r="O3490" i="1"/>
  <c r="P3490" i="1"/>
  <c r="Y3490" i="1"/>
  <c r="O3491" i="1"/>
  <c r="Q3491" i="1" s="1"/>
  <c r="R3491" i="1" s="1"/>
  <c r="P3491" i="1"/>
  <c r="W3491" i="1"/>
  <c r="Y3491" i="1"/>
  <c r="Y3492" i="1"/>
  <c r="O3492" i="1"/>
  <c r="P3492" i="1"/>
  <c r="Y3493" i="1"/>
  <c r="O3493" i="1"/>
  <c r="P3493" i="1"/>
  <c r="Q3493" i="1" s="1"/>
  <c r="R3493" i="1" s="1"/>
  <c r="W3493" i="1" s="1"/>
  <c r="Y3494" i="1"/>
  <c r="O3494" i="1"/>
  <c r="P3494" i="1"/>
  <c r="Y3495" i="1"/>
  <c r="O3495" i="1"/>
  <c r="P3495" i="1"/>
  <c r="Q3495" i="1" s="1"/>
  <c r="R3495" i="1" s="1"/>
  <c r="W3495" i="1" s="1"/>
  <c r="Y3496" i="1"/>
  <c r="O3496" i="1"/>
  <c r="P3496" i="1"/>
  <c r="Q3496" i="1" s="1"/>
  <c r="R3496" i="1" s="1"/>
  <c r="W3496" i="1" s="1"/>
  <c r="Y3497" i="1"/>
  <c r="O3497" i="1"/>
  <c r="P3497" i="1"/>
  <c r="Y3498" i="1"/>
  <c r="O3498" i="1"/>
  <c r="P3498" i="1"/>
  <c r="Y3499" i="1"/>
  <c r="O3499" i="1"/>
  <c r="P3499" i="1"/>
  <c r="Y3500" i="1"/>
  <c r="O3500" i="1"/>
  <c r="P3500" i="1"/>
  <c r="Y3501" i="1"/>
  <c r="O3501" i="1"/>
  <c r="Y3502" i="1"/>
  <c r="O3502" i="1"/>
  <c r="P3502" i="1"/>
  <c r="Y3503" i="1"/>
  <c r="O3503" i="1"/>
  <c r="P3503" i="1"/>
  <c r="Y3504" i="1"/>
  <c r="O3504" i="1"/>
  <c r="P3504" i="1"/>
  <c r="Q3504" i="1" s="1"/>
  <c r="R3504" i="1" s="1"/>
  <c r="W3504" i="1" s="1"/>
  <c r="Y3505" i="1"/>
  <c r="O3505" i="1"/>
  <c r="P3505" i="1"/>
  <c r="Y3506" i="1"/>
  <c r="O3506" i="1"/>
  <c r="P3506" i="1"/>
  <c r="Q3506" i="1" s="1"/>
  <c r="R3506" i="1" s="1"/>
  <c r="W3506" i="1" s="1"/>
  <c r="Y3507" i="1"/>
  <c r="O3507" i="1"/>
  <c r="P3507" i="1"/>
  <c r="Q3507" i="1" s="1"/>
  <c r="R3507" i="1" s="1"/>
  <c r="W3507" i="1" s="1"/>
  <c r="Y3508" i="1"/>
  <c r="O3508" i="1"/>
  <c r="P3508" i="1"/>
  <c r="Y3509" i="1"/>
  <c r="O3509" i="1"/>
  <c r="P3509" i="1"/>
  <c r="D3486" i="1"/>
  <c r="K3512" i="1"/>
  <c r="F3487" i="1" s="1"/>
  <c r="H3487" i="1" s="1"/>
  <c r="L3512" i="1"/>
  <c r="F3488" i="1" s="1"/>
  <c r="M3512" i="1"/>
  <c r="F3489" i="1"/>
  <c r="H3485" i="1"/>
  <c r="H3490" i="1"/>
  <c r="H3491" i="1"/>
  <c r="H3493" i="1"/>
  <c r="D3496" i="1"/>
  <c r="H3496" i="1" s="1"/>
  <c r="F3500" i="1"/>
  <c r="F3499" i="1"/>
  <c r="O3519" i="1"/>
  <c r="P3519" i="1"/>
  <c r="Q3519" i="1" s="1"/>
  <c r="R3519" i="1" s="1"/>
  <c r="W3519" i="1" s="1"/>
  <c r="Y3519" i="1"/>
  <c r="O3520" i="1"/>
  <c r="P3520" i="1"/>
  <c r="Y3520" i="1"/>
  <c r="O3521" i="1"/>
  <c r="P3521" i="1"/>
  <c r="Q3521" i="1" s="1"/>
  <c r="R3521" i="1" s="1"/>
  <c r="W3521" i="1" s="1"/>
  <c r="Y3521" i="1"/>
  <c r="O3522" i="1"/>
  <c r="P3522" i="1"/>
  <c r="Q3522" i="1" s="1"/>
  <c r="R3522" i="1" s="1"/>
  <c r="W3522" i="1" s="1"/>
  <c r="Y3522" i="1"/>
  <c r="O3523" i="1"/>
  <c r="P3523" i="1"/>
  <c r="Y3523" i="1"/>
  <c r="O3524" i="1"/>
  <c r="P3524" i="1"/>
  <c r="Y3524" i="1"/>
  <c r="O3525" i="1"/>
  <c r="P3525" i="1"/>
  <c r="Q3525" i="1" s="1"/>
  <c r="R3525" i="1" s="1"/>
  <c r="W3525" i="1" s="1"/>
  <c r="Y3525" i="1"/>
  <c r="O3526" i="1"/>
  <c r="Q3526" i="1" s="1"/>
  <c r="R3526" i="1" s="1"/>
  <c r="W3526" i="1" s="1"/>
  <c r="P3526" i="1"/>
  <c r="Y3526" i="1"/>
  <c r="O3527" i="1"/>
  <c r="Q3527" i="1" s="1"/>
  <c r="R3527" i="1" s="1"/>
  <c r="W3527" i="1" s="1"/>
  <c r="P3527" i="1"/>
  <c r="Y3527" i="1"/>
  <c r="O3528" i="1"/>
  <c r="P3528" i="1"/>
  <c r="Q3528" i="1"/>
  <c r="R3528" i="1" s="1"/>
  <c r="W3528" i="1" s="1"/>
  <c r="Y3528" i="1"/>
  <c r="O3529" i="1"/>
  <c r="P3529" i="1"/>
  <c r="Y3529" i="1"/>
  <c r="O3530" i="1"/>
  <c r="P3530" i="1"/>
  <c r="Q3530" i="1" s="1"/>
  <c r="R3530" i="1"/>
  <c r="W3530" i="1" s="1"/>
  <c r="Y3530" i="1"/>
  <c r="Y3531" i="1"/>
  <c r="O3531" i="1"/>
  <c r="P3531" i="1"/>
  <c r="Q3531" i="1"/>
  <c r="R3531" i="1" s="1"/>
  <c r="W3531" i="1" s="1"/>
  <c r="Y3532" i="1"/>
  <c r="O3532" i="1"/>
  <c r="Q3532" i="1" s="1"/>
  <c r="R3532" i="1" s="1"/>
  <c r="W3532" i="1" s="1"/>
  <c r="P3532" i="1"/>
  <c r="Y3533" i="1"/>
  <c r="O3533" i="1"/>
  <c r="P3533" i="1"/>
  <c r="Y3534" i="1"/>
  <c r="O3534" i="1"/>
  <c r="Q3534" i="1" s="1"/>
  <c r="R3534" i="1" s="1"/>
  <c r="W3534" i="1" s="1"/>
  <c r="P3534" i="1"/>
  <c r="Y3535" i="1"/>
  <c r="O3535" i="1"/>
  <c r="Q3535" i="1" s="1"/>
  <c r="R3535" i="1" s="1"/>
  <c r="W3535" i="1" s="1"/>
  <c r="P3535" i="1"/>
  <c r="Y3536" i="1"/>
  <c r="O3536" i="1"/>
  <c r="Q3536" i="1" s="1"/>
  <c r="R3536" i="1" s="1"/>
  <c r="W3536" i="1" s="1"/>
  <c r="P3536" i="1"/>
  <c r="Y3537" i="1"/>
  <c r="O3537" i="1"/>
  <c r="P3537" i="1"/>
  <c r="Q3537" i="1"/>
  <c r="R3537" i="1" s="1"/>
  <c r="W3537" i="1" s="1"/>
  <c r="Y3538" i="1"/>
  <c r="O3538" i="1"/>
  <c r="P3538" i="1"/>
  <c r="Q3538" i="1"/>
  <c r="R3538" i="1" s="1"/>
  <c r="W3538" i="1" s="1"/>
  <c r="Y3539" i="1"/>
  <c r="O3539" i="1"/>
  <c r="P3539" i="1"/>
  <c r="Q3539" i="1" s="1"/>
  <c r="R3539" i="1" s="1"/>
  <c r="W3539" i="1" s="1"/>
  <c r="Y3540" i="1"/>
  <c r="O3540" i="1"/>
  <c r="Q3540" i="1" s="1"/>
  <c r="R3540" i="1" s="1"/>
  <c r="W3540" i="1" s="1"/>
  <c r="P3540" i="1"/>
  <c r="Y3541" i="1"/>
  <c r="O3541" i="1"/>
  <c r="Q3541" i="1" s="1"/>
  <c r="R3541" i="1" s="1"/>
  <c r="W3541" i="1" s="1"/>
  <c r="P3541" i="1"/>
  <c r="Y3542" i="1"/>
  <c r="O3542" i="1"/>
  <c r="Q3542" i="1" s="1"/>
  <c r="R3542" i="1" s="1"/>
  <c r="W3542" i="1" s="1"/>
  <c r="P3542" i="1"/>
  <c r="Y3543" i="1"/>
  <c r="O3543" i="1"/>
  <c r="P3543" i="1"/>
  <c r="Y3544" i="1"/>
  <c r="O3544" i="1"/>
  <c r="P3544" i="1"/>
  <c r="Q3544" i="1"/>
  <c r="R3544" i="1" s="1"/>
  <c r="W3544" i="1" s="1"/>
  <c r="Y3545" i="1"/>
  <c r="O3545" i="1"/>
  <c r="Q3545" i="1" s="1"/>
  <c r="R3545" i="1" s="1"/>
  <c r="W3545" i="1" s="1"/>
  <c r="P3545" i="1"/>
  <c r="Y3546" i="1"/>
  <c r="O3546" i="1"/>
  <c r="P3546" i="1"/>
  <c r="Q3546" i="1" s="1"/>
  <c r="R3546" i="1" s="1"/>
  <c r="W3546" i="1" s="1"/>
  <c r="Y3547" i="1"/>
  <c r="O3547" i="1"/>
  <c r="P3547" i="1"/>
  <c r="Q3547" i="1"/>
  <c r="R3547" i="1" s="1"/>
  <c r="W3547" i="1" s="1"/>
  <c r="Y3548" i="1"/>
  <c r="O3548" i="1"/>
  <c r="D3525" i="1"/>
  <c r="K3551" i="1"/>
  <c r="F3526" i="1" s="1"/>
  <c r="L3551" i="1"/>
  <c r="F3527" i="1" s="1"/>
  <c r="M3551" i="1"/>
  <c r="F3528" i="1" s="1"/>
  <c r="H3524" i="1"/>
  <c r="H3529" i="1"/>
  <c r="H3530" i="1"/>
  <c r="H3532" i="1"/>
  <c r="D3535" i="1"/>
  <c r="H3535" i="1" s="1"/>
  <c r="F3539" i="1"/>
  <c r="F3538" i="1"/>
  <c r="O3558" i="1"/>
  <c r="Q3558" i="1" s="1"/>
  <c r="R3558" i="1" s="1"/>
  <c r="W3558" i="1" s="1"/>
  <c r="P3558" i="1"/>
  <c r="Y3558" i="1"/>
  <c r="O3559" i="1"/>
  <c r="Q3559" i="1" s="1"/>
  <c r="R3559" i="1" s="1"/>
  <c r="W3559" i="1" s="1"/>
  <c r="S3559" i="1" s="1"/>
  <c r="P3559" i="1"/>
  <c r="Y3559" i="1"/>
  <c r="O3560" i="1"/>
  <c r="Q3560" i="1" s="1"/>
  <c r="R3560" i="1" s="1"/>
  <c r="W3560" i="1" s="1"/>
  <c r="P3560" i="1"/>
  <c r="Y3560" i="1"/>
  <c r="O3561" i="1"/>
  <c r="P3561" i="1"/>
  <c r="Y3561" i="1"/>
  <c r="O3562" i="1"/>
  <c r="P3562" i="1"/>
  <c r="Q3562" i="1" s="1"/>
  <c r="R3562" i="1" s="1"/>
  <c r="W3562" i="1" s="1"/>
  <c r="Y3562" i="1"/>
  <c r="O3563" i="1"/>
  <c r="P3563" i="1"/>
  <c r="Y3563" i="1"/>
  <c r="O3564" i="1"/>
  <c r="P3564" i="1"/>
  <c r="Y3564" i="1"/>
  <c r="O3565" i="1"/>
  <c r="P3565" i="1"/>
  <c r="Q3565" i="1" s="1"/>
  <c r="R3565" i="1" s="1"/>
  <c r="W3565" i="1" s="1"/>
  <c r="Y3565" i="1"/>
  <c r="O3566" i="1"/>
  <c r="P3566" i="1"/>
  <c r="Q3566" i="1"/>
  <c r="R3566" i="1" s="1"/>
  <c r="W3566" i="1" s="1"/>
  <c r="Y3566" i="1"/>
  <c r="O3567" i="1"/>
  <c r="P3567" i="1"/>
  <c r="Q3567" i="1"/>
  <c r="R3567" i="1" s="1"/>
  <c r="W3567" i="1" s="1"/>
  <c r="Y3567" i="1"/>
  <c r="O3568" i="1"/>
  <c r="P3568" i="1"/>
  <c r="Y3568" i="1"/>
  <c r="O3569" i="1"/>
  <c r="P3569" i="1"/>
  <c r="Y3569" i="1"/>
  <c r="Y3570" i="1"/>
  <c r="O3570" i="1"/>
  <c r="P3570" i="1"/>
  <c r="Q3570" i="1"/>
  <c r="R3570" i="1" s="1"/>
  <c r="W3570" i="1"/>
  <c r="Y3571" i="1"/>
  <c r="O3571" i="1"/>
  <c r="P3571" i="1"/>
  <c r="Q3571" i="1"/>
  <c r="R3571" i="1" s="1"/>
  <c r="W3571" i="1" s="1"/>
  <c r="Y3572" i="1"/>
  <c r="O3572" i="1"/>
  <c r="P3572" i="1"/>
  <c r="Q3572" i="1"/>
  <c r="R3572" i="1" s="1"/>
  <c r="W3572" i="1" s="1"/>
  <c r="Y3573" i="1"/>
  <c r="O3573" i="1"/>
  <c r="P3573" i="1"/>
  <c r="Y3574" i="1"/>
  <c r="O3574" i="1"/>
  <c r="P3574" i="1"/>
  <c r="Q3574" i="1"/>
  <c r="R3574" i="1" s="1"/>
  <c r="W3574" i="1" s="1"/>
  <c r="Y3575" i="1"/>
  <c r="O3575" i="1"/>
  <c r="Q3575" i="1" s="1"/>
  <c r="R3575" i="1" s="1"/>
  <c r="W3575" i="1" s="1"/>
  <c r="P3575" i="1"/>
  <c r="Y3576" i="1"/>
  <c r="O3576" i="1"/>
  <c r="P3576" i="1"/>
  <c r="Q3576" i="1"/>
  <c r="R3576" i="1" s="1"/>
  <c r="W3576" i="1" s="1"/>
  <c r="Y3577" i="1"/>
  <c r="O3577" i="1"/>
  <c r="Y3578" i="1"/>
  <c r="O3578" i="1"/>
  <c r="Q3578" i="1" s="1"/>
  <c r="R3578" i="1" s="1"/>
  <c r="W3578" i="1" s="1"/>
  <c r="P3578" i="1"/>
  <c r="Y3579" i="1"/>
  <c r="O3579" i="1"/>
  <c r="P3579" i="1"/>
  <c r="Y3580" i="1"/>
  <c r="O3580" i="1"/>
  <c r="Q3580" i="1" s="1"/>
  <c r="R3580" i="1" s="1"/>
  <c r="W3580" i="1" s="1"/>
  <c r="P3580" i="1"/>
  <c r="Y3581" i="1"/>
  <c r="O3581" i="1"/>
  <c r="Q3581" i="1" s="1"/>
  <c r="R3581" i="1" s="1"/>
  <c r="W3581" i="1" s="1"/>
  <c r="P3581" i="1"/>
  <c r="Y3582" i="1"/>
  <c r="O3582" i="1"/>
  <c r="Q3582" i="1" s="1"/>
  <c r="R3582" i="1" s="1"/>
  <c r="W3582" i="1" s="1"/>
  <c r="P3582" i="1"/>
  <c r="Y3583" i="1"/>
  <c r="O3583" i="1"/>
  <c r="P3583" i="1"/>
  <c r="Q3583" i="1"/>
  <c r="R3583" i="1" s="1"/>
  <c r="W3583" i="1"/>
  <c r="Y3584" i="1"/>
  <c r="O3584" i="1"/>
  <c r="Q3584" i="1" s="1"/>
  <c r="R3584" i="1" s="1"/>
  <c r="W3584" i="1" s="1"/>
  <c r="P3584" i="1"/>
  <c r="Y3585" i="1"/>
  <c r="O3585" i="1"/>
  <c r="P3585" i="1"/>
  <c r="Q3585" i="1"/>
  <c r="R3585" i="1" s="1"/>
  <c r="W3585" i="1"/>
  <c r="Y3586" i="1"/>
  <c r="O3586" i="1"/>
  <c r="P3586" i="1"/>
  <c r="Y3587" i="1"/>
  <c r="O3587" i="1"/>
  <c r="P3587" i="1"/>
  <c r="Q3587" i="1"/>
  <c r="R3587" i="1" s="1"/>
  <c r="W3587" i="1"/>
  <c r="D3564" i="1"/>
  <c r="K3590" i="1"/>
  <c r="L3590" i="1"/>
  <c r="F3566" i="1" s="1"/>
  <c r="M3590" i="1"/>
  <c r="F3567" i="1" s="1"/>
  <c r="H3563" i="1"/>
  <c r="H3568" i="1"/>
  <c r="H3569" i="1"/>
  <c r="H3571" i="1"/>
  <c r="D3574" i="1"/>
  <c r="H3574" i="1" s="1"/>
  <c r="F3578" i="1"/>
  <c r="F3577" i="1"/>
  <c r="O3597" i="1"/>
  <c r="Q3597" i="1" s="1"/>
  <c r="R3597" i="1" s="1"/>
  <c r="W3597" i="1" s="1"/>
  <c r="P3597" i="1"/>
  <c r="Y3597" i="1"/>
  <c r="O3598" i="1"/>
  <c r="Q3598" i="1" s="1"/>
  <c r="R3598" i="1" s="1"/>
  <c r="W3598" i="1" s="1"/>
  <c r="P3598" i="1"/>
  <c r="Y3598" i="1"/>
  <c r="O3599" i="1"/>
  <c r="P3599" i="1"/>
  <c r="Q3599" i="1"/>
  <c r="R3599" i="1" s="1"/>
  <c r="W3599" i="1" s="1"/>
  <c r="Y3599" i="1"/>
  <c r="O3600" i="1"/>
  <c r="Q3600" i="1" s="1"/>
  <c r="R3600" i="1" s="1"/>
  <c r="W3600" i="1" s="1"/>
  <c r="P3600" i="1"/>
  <c r="Y3600" i="1"/>
  <c r="O3601" i="1"/>
  <c r="P3601" i="1"/>
  <c r="Q3601" i="1"/>
  <c r="R3601" i="1" s="1"/>
  <c r="W3601" i="1" s="1"/>
  <c r="Y3601" i="1"/>
  <c r="O3602" i="1"/>
  <c r="P3602" i="1"/>
  <c r="Q3602" i="1"/>
  <c r="R3602" i="1" s="1"/>
  <c r="W3602" i="1" s="1"/>
  <c r="S3602" i="1" s="1"/>
  <c r="Y3602" i="1"/>
  <c r="O3603" i="1"/>
  <c r="P3603" i="1"/>
  <c r="Q3603" i="1" s="1"/>
  <c r="R3603" i="1" s="1"/>
  <c r="W3603" i="1" s="1"/>
  <c r="Y3603" i="1"/>
  <c r="O3604" i="1"/>
  <c r="Q3604" i="1" s="1"/>
  <c r="R3604" i="1" s="1"/>
  <c r="W3604" i="1" s="1"/>
  <c r="P3604" i="1"/>
  <c r="Y3604" i="1"/>
  <c r="O3605" i="1"/>
  <c r="Q3605" i="1" s="1"/>
  <c r="R3605" i="1" s="1"/>
  <c r="W3605" i="1" s="1"/>
  <c r="P3605" i="1"/>
  <c r="Y3605" i="1"/>
  <c r="O3606" i="1"/>
  <c r="Q3606" i="1" s="1"/>
  <c r="R3606" i="1" s="1"/>
  <c r="W3606" i="1" s="1"/>
  <c r="P3606" i="1"/>
  <c r="Y3606" i="1"/>
  <c r="S3606" i="1" s="1"/>
  <c r="O3607" i="1"/>
  <c r="P3607" i="1"/>
  <c r="Y3607" i="1"/>
  <c r="O3608" i="1"/>
  <c r="P3608" i="1"/>
  <c r="Q3608" i="1" s="1"/>
  <c r="R3608" i="1" s="1"/>
  <c r="W3608" i="1" s="1"/>
  <c r="Y3608" i="1"/>
  <c r="Y3609" i="1"/>
  <c r="O3609" i="1"/>
  <c r="Q3609" i="1" s="1"/>
  <c r="R3609" i="1" s="1"/>
  <c r="W3609" i="1" s="1"/>
  <c r="P3609" i="1"/>
  <c r="Y3610" i="1"/>
  <c r="O3610" i="1"/>
  <c r="P3610" i="1"/>
  <c r="Q3610" i="1"/>
  <c r="R3610" i="1" s="1"/>
  <c r="W3610" i="1"/>
  <c r="Y3611" i="1"/>
  <c r="O3611" i="1"/>
  <c r="P3611" i="1"/>
  <c r="Q3611" i="1"/>
  <c r="R3611" i="1" s="1"/>
  <c r="W3611" i="1" s="1"/>
  <c r="Y3612" i="1"/>
  <c r="P3612" i="1"/>
  <c r="Q3612" i="1" s="1"/>
  <c r="R3612" i="1" s="1"/>
  <c r="W3612" i="1" s="1"/>
  <c r="Y3613" i="1"/>
  <c r="O3613" i="1"/>
  <c r="Q3613" i="1" s="1"/>
  <c r="R3613" i="1" s="1"/>
  <c r="W3613" i="1" s="1"/>
  <c r="P3613" i="1"/>
  <c r="Y3614" i="1"/>
  <c r="O3614" i="1"/>
  <c r="P3614" i="1"/>
  <c r="Q3614" i="1"/>
  <c r="R3614" i="1" s="1"/>
  <c r="W3614" i="1" s="1"/>
  <c r="Y3615" i="1"/>
  <c r="O3615" i="1"/>
  <c r="Q3615" i="1" s="1"/>
  <c r="R3615" i="1" s="1"/>
  <c r="W3615" i="1" s="1"/>
  <c r="P3615" i="1"/>
  <c r="Y3616" i="1"/>
  <c r="O3616" i="1"/>
  <c r="P3616" i="1"/>
  <c r="Q3616" i="1"/>
  <c r="R3616" i="1" s="1"/>
  <c r="W3616" i="1" s="1"/>
  <c r="Y3617" i="1"/>
  <c r="O3617" i="1"/>
  <c r="P3617" i="1"/>
  <c r="Q3617" i="1"/>
  <c r="R3617" i="1" s="1"/>
  <c r="W3617" i="1" s="1"/>
  <c r="Y3618" i="1"/>
  <c r="O3618" i="1"/>
  <c r="P3618" i="1"/>
  <c r="Q3618" i="1" s="1"/>
  <c r="R3618" i="1" s="1"/>
  <c r="W3618" i="1" s="1"/>
  <c r="S3618" i="1" s="1"/>
  <c r="T3618" i="1" s="1"/>
  <c r="Y3619" i="1"/>
  <c r="O3619" i="1"/>
  <c r="Q3619" i="1" s="1"/>
  <c r="R3619" i="1" s="1"/>
  <c r="W3619" i="1" s="1"/>
  <c r="P3619" i="1"/>
  <c r="Y3620" i="1"/>
  <c r="P3620" i="1"/>
  <c r="Y3621" i="1"/>
  <c r="O3621" i="1"/>
  <c r="P3621" i="1"/>
  <c r="Q3621" i="1"/>
  <c r="R3621" i="1" s="1"/>
  <c r="W3621" i="1" s="1"/>
  <c r="Y3622" i="1"/>
  <c r="O3622" i="1"/>
  <c r="P3622" i="1"/>
  <c r="Q3622" i="1"/>
  <c r="R3622" i="1" s="1"/>
  <c r="W3622" i="1" s="1"/>
  <c r="Y3623" i="1"/>
  <c r="O3623" i="1"/>
  <c r="Q3623" i="1" s="1"/>
  <c r="R3623" i="1" s="1"/>
  <c r="W3623" i="1" s="1"/>
  <c r="P3623" i="1"/>
  <c r="Y3624" i="1"/>
  <c r="O3624" i="1"/>
  <c r="P3624" i="1"/>
  <c r="Q3624" i="1" s="1"/>
  <c r="R3624" i="1" s="1"/>
  <c r="W3624" i="1" s="1"/>
  <c r="Y3625" i="1"/>
  <c r="O3625" i="1"/>
  <c r="Q3625" i="1" s="1"/>
  <c r="R3625" i="1" s="1"/>
  <c r="W3625" i="1" s="1"/>
  <c r="P3625" i="1"/>
  <c r="Y3626" i="1"/>
  <c r="O3626" i="1"/>
  <c r="Q3626" i="1" s="1"/>
  <c r="R3626" i="1" s="1"/>
  <c r="W3626" i="1" s="1"/>
  <c r="S3626" i="1" s="1"/>
  <c r="T3626" i="1" s="1"/>
  <c r="P3626" i="1"/>
  <c r="D3603" i="1"/>
  <c r="K3629" i="1"/>
  <c r="F3604" i="1" s="1"/>
  <c r="L3629" i="1"/>
  <c r="F3605" i="1" s="1"/>
  <c r="H3605" i="1" s="1"/>
  <c r="M3629" i="1"/>
  <c r="F3606" i="1" s="1"/>
  <c r="H3602" i="1"/>
  <c r="H3607" i="1"/>
  <c r="H3608" i="1"/>
  <c r="H3610" i="1"/>
  <c r="D3613" i="1"/>
  <c r="H3613" i="1" s="1"/>
  <c r="F3617" i="1"/>
  <c r="F3616" i="1"/>
  <c r="O3636" i="1"/>
  <c r="P3636" i="1"/>
  <c r="Y3636" i="1"/>
  <c r="O3637" i="1"/>
  <c r="P3637" i="1"/>
  <c r="Q3637" i="1" s="1"/>
  <c r="R3637" i="1" s="1"/>
  <c r="W3637" i="1" s="1"/>
  <c r="Y3637" i="1"/>
  <c r="O3638" i="1"/>
  <c r="P3638" i="1"/>
  <c r="Y3638" i="1"/>
  <c r="O3639" i="1"/>
  <c r="P3639" i="1"/>
  <c r="Q3639" i="1" s="1"/>
  <c r="R3639" i="1" s="1"/>
  <c r="W3639" i="1" s="1"/>
  <c r="Y3639" i="1"/>
  <c r="O3640" i="1"/>
  <c r="P3640" i="1"/>
  <c r="Y3640" i="1"/>
  <c r="O3641" i="1"/>
  <c r="P3641" i="1"/>
  <c r="Y3641" i="1"/>
  <c r="O3642" i="1"/>
  <c r="Q3642" i="1" s="1"/>
  <c r="R3642" i="1" s="1"/>
  <c r="W3642" i="1" s="1"/>
  <c r="P3642" i="1"/>
  <c r="Y3642" i="1"/>
  <c r="O3643" i="1"/>
  <c r="Q3643" i="1" s="1"/>
  <c r="R3643" i="1" s="1"/>
  <c r="W3643" i="1" s="1"/>
  <c r="P3643" i="1"/>
  <c r="Y3643" i="1"/>
  <c r="O3644" i="1"/>
  <c r="Q3644" i="1" s="1"/>
  <c r="R3644" i="1" s="1"/>
  <c r="W3644" i="1" s="1"/>
  <c r="P3644" i="1"/>
  <c r="Y3644" i="1"/>
  <c r="O3645" i="1"/>
  <c r="Q3645" i="1" s="1"/>
  <c r="R3645" i="1" s="1"/>
  <c r="W3645" i="1" s="1"/>
  <c r="P3645" i="1"/>
  <c r="Y3645" i="1"/>
  <c r="O3646" i="1"/>
  <c r="P3646" i="1"/>
  <c r="Q3646" i="1" s="1"/>
  <c r="R3646" i="1" s="1"/>
  <c r="W3646" i="1" s="1"/>
  <c r="Y3646" i="1"/>
  <c r="O3647" i="1"/>
  <c r="P3647" i="1"/>
  <c r="Y3647" i="1"/>
  <c r="Y3648" i="1"/>
  <c r="O3648" i="1"/>
  <c r="P3648" i="1"/>
  <c r="Q3648" i="1"/>
  <c r="R3648" i="1" s="1"/>
  <c r="W3648" i="1" s="1"/>
  <c r="Y3649" i="1"/>
  <c r="O3649" i="1"/>
  <c r="P3649" i="1"/>
  <c r="Q3649" i="1"/>
  <c r="R3649" i="1" s="1"/>
  <c r="W3649" i="1" s="1"/>
  <c r="S3649" i="1" s="1"/>
  <c r="T3649" i="1" s="1"/>
  <c r="Y3650" i="1"/>
  <c r="O3650" i="1"/>
  <c r="P3650" i="1"/>
  <c r="Q3650" i="1" s="1"/>
  <c r="R3650" i="1" s="1"/>
  <c r="W3650" i="1" s="1"/>
  <c r="Y3651" i="1"/>
  <c r="O3651" i="1"/>
  <c r="P3651" i="1"/>
  <c r="Q3651" i="1" s="1"/>
  <c r="R3651" i="1" s="1"/>
  <c r="W3651" i="1" s="1"/>
  <c r="Y3652" i="1"/>
  <c r="O3652" i="1"/>
  <c r="Q3652" i="1" s="1"/>
  <c r="R3652" i="1" s="1"/>
  <c r="W3652" i="1" s="1"/>
  <c r="P3652" i="1"/>
  <c r="Y3653" i="1"/>
  <c r="O3653" i="1"/>
  <c r="Q3653" i="1" s="1"/>
  <c r="R3653" i="1" s="1"/>
  <c r="W3653" i="1" s="1"/>
  <c r="P3653" i="1"/>
  <c r="Y3654" i="1"/>
  <c r="O3654" i="1"/>
  <c r="P3654" i="1"/>
  <c r="Y3655" i="1"/>
  <c r="O3655" i="1"/>
  <c r="P3655" i="1"/>
  <c r="Y3656" i="1"/>
  <c r="O3656" i="1"/>
  <c r="P3656" i="1"/>
  <c r="Q3656" i="1" s="1"/>
  <c r="R3656" i="1" s="1"/>
  <c r="W3656" i="1" s="1"/>
  <c r="Y3657" i="1"/>
  <c r="O3657" i="1"/>
  <c r="P3657" i="1"/>
  <c r="Y3658" i="1"/>
  <c r="O3658" i="1"/>
  <c r="P3658" i="1"/>
  <c r="Y3659" i="1"/>
  <c r="O3659" i="1"/>
  <c r="P3659" i="1"/>
  <c r="Y3660" i="1"/>
  <c r="O3660" i="1"/>
  <c r="P3660" i="1"/>
  <c r="Q3660" i="1" s="1"/>
  <c r="R3660" i="1" s="1"/>
  <c r="W3660" i="1" s="1"/>
  <c r="Y3661" i="1"/>
  <c r="O3661" i="1"/>
  <c r="P3661" i="1"/>
  <c r="Y3662" i="1"/>
  <c r="O3662" i="1"/>
  <c r="P3662" i="1"/>
  <c r="Y3663" i="1"/>
  <c r="O3663" i="1"/>
  <c r="Y3664" i="1"/>
  <c r="O3664" i="1"/>
  <c r="P3664" i="1"/>
  <c r="Y3665" i="1"/>
  <c r="O3665" i="1"/>
  <c r="P3665" i="1"/>
  <c r="D3642" i="1"/>
  <c r="K3668" i="1"/>
  <c r="F3643" i="1" s="1"/>
  <c r="L3668" i="1"/>
  <c r="F3644" i="1" s="1"/>
  <c r="H3644" i="1" s="1"/>
  <c r="M3668" i="1"/>
  <c r="F3645" i="1" s="1"/>
  <c r="H3641" i="1"/>
  <c r="D3652" i="1" s="1"/>
  <c r="H3652" i="1" s="1"/>
  <c r="H3646" i="1"/>
  <c r="H3647" i="1"/>
  <c r="H3649" i="1"/>
  <c r="F3655" i="1"/>
  <c r="O3675" i="1"/>
  <c r="P3675" i="1"/>
  <c r="Q3675" i="1" s="1"/>
  <c r="R3675" i="1" s="1"/>
  <c r="W3675" i="1" s="1"/>
  <c r="Y3675" i="1"/>
  <c r="O3676" i="1"/>
  <c r="Q3676" i="1" s="1"/>
  <c r="R3676" i="1" s="1"/>
  <c r="W3676" i="1" s="1"/>
  <c r="S3676" i="1" s="1"/>
  <c r="P3676" i="1"/>
  <c r="Y3676" i="1"/>
  <c r="O3677" i="1"/>
  <c r="P3677" i="1"/>
  <c r="Y3677" i="1"/>
  <c r="O3678" i="1"/>
  <c r="P3678" i="1"/>
  <c r="Y3678" i="1"/>
  <c r="O3679" i="1"/>
  <c r="P3679" i="1"/>
  <c r="Y3679" i="1"/>
  <c r="O3680" i="1"/>
  <c r="P3680" i="1"/>
  <c r="Y3680" i="1"/>
  <c r="O3681" i="1"/>
  <c r="Q3681" i="1" s="1"/>
  <c r="R3681" i="1" s="1"/>
  <c r="W3681" i="1" s="1"/>
  <c r="P3681" i="1"/>
  <c r="Y3681" i="1"/>
  <c r="O3682" i="1"/>
  <c r="Q3682" i="1" s="1"/>
  <c r="R3682" i="1" s="1"/>
  <c r="W3682" i="1" s="1"/>
  <c r="P3682" i="1"/>
  <c r="Y3682" i="1"/>
  <c r="O3683" i="1"/>
  <c r="Q3683" i="1" s="1"/>
  <c r="R3683" i="1" s="1"/>
  <c r="W3683" i="1" s="1"/>
  <c r="P3683" i="1"/>
  <c r="Y3683" i="1"/>
  <c r="O3684" i="1"/>
  <c r="Q3684" i="1" s="1"/>
  <c r="R3684" i="1" s="1"/>
  <c r="W3684" i="1" s="1"/>
  <c r="P3684" i="1"/>
  <c r="Y3684" i="1"/>
  <c r="O3685" i="1"/>
  <c r="P3685" i="1"/>
  <c r="Q3685" i="1" s="1"/>
  <c r="R3685" i="1" s="1"/>
  <c r="W3685" i="1" s="1"/>
  <c r="Y3685" i="1"/>
  <c r="O3686" i="1"/>
  <c r="P3686" i="1"/>
  <c r="Y3686" i="1"/>
  <c r="Y3687" i="1"/>
  <c r="O3687" i="1"/>
  <c r="P3687" i="1"/>
  <c r="Q3687" i="1"/>
  <c r="R3687" i="1" s="1"/>
  <c r="W3687" i="1" s="1"/>
  <c r="Y3688" i="1"/>
  <c r="P3688" i="1"/>
  <c r="Y3689" i="1"/>
  <c r="O3689" i="1"/>
  <c r="Q3689" i="1" s="1"/>
  <c r="R3689" i="1" s="1"/>
  <c r="W3689" i="1" s="1"/>
  <c r="P3689" i="1"/>
  <c r="Y3690" i="1"/>
  <c r="O3690" i="1"/>
  <c r="Q3690" i="1" s="1"/>
  <c r="R3690" i="1" s="1"/>
  <c r="W3690" i="1" s="1"/>
  <c r="P3690" i="1"/>
  <c r="Y3691" i="1"/>
  <c r="O3691" i="1"/>
  <c r="Q3691" i="1" s="1"/>
  <c r="R3691" i="1" s="1"/>
  <c r="W3691" i="1" s="1"/>
  <c r="P3691" i="1"/>
  <c r="Y3692" i="1"/>
  <c r="O3692" i="1"/>
  <c r="P3692" i="1"/>
  <c r="Q3692" i="1"/>
  <c r="R3692" i="1" s="1"/>
  <c r="W3692" i="1" s="1"/>
  <c r="Y3693" i="1"/>
  <c r="O3693" i="1"/>
  <c r="P3693" i="1"/>
  <c r="Q3693" i="1"/>
  <c r="R3693" i="1" s="1"/>
  <c r="W3693" i="1" s="1"/>
  <c r="Y3694" i="1"/>
  <c r="O3694" i="1"/>
  <c r="P3694" i="1"/>
  <c r="Q3694" i="1" s="1"/>
  <c r="R3694" i="1" s="1"/>
  <c r="W3694" i="1" s="1"/>
  <c r="Y3695" i="1"/>
  <c r="O3695" i="1"/>
  <c r="P3695" i="1"/>
  <c r="Q3695" i="1" s="1"/>
  <c r="R3695" i="1" s="1"/>
  <c r="W3695" i="1" s="1"/>
  <c r="Y3696" i="1"/>
  <c r="O3696" i="1"/>
  <c r="Q3696" i="1" s="1"/>
  <c r="R3696" i="1" s="1"/>
  <c r="W3696" i="1" s="1"/>
  <c r="P3696" i="1"/>
  <c r="Y3697" i="1"/>
  <c r="O3697" i="1"/>
  <c r="Q3697" i="1" s="1"/>
  <c r="R3697" i="1" s="1"/>
  <c r="W3697" i="1" s="1"/>
  <c r="P3697" i="1"/>
  <c r="Y3698" i="1"/>
  <c r="O3698" i="1"/>
  <c r="Q3698" i="1" s="1"/>
  <c r="R3698" i="1" s="1"/>
  <c r="W3698" i="1" s="1"/>
  <c r="P3698" i="1"/>
  <c r="Y3699" i="1"/>
  <c r="O3699" i="1"/>
  <c r="Q3699" i="1" s="1"/>
  <c r="R3699" i="1" s="1"/>
  <c r="W3699" i="1" s="1"/>
  <c r="Y3700" i="1"/>
  <c r="O3700" i="1"/>
  <c r="P3700" i="1"/>
  <c r="Q3700" i="1" s="1"/>
  <c r="R3700" i="1" s="1"/>
  <c r="W3700" i="1" s="1"/>
  <c r="Y3701" i="1"/>
  <c r="O3701" i="1"/>
  <c r="Q3701" i="1" s="1"/>
  <c r="R3701" i="1" s="1"/>
  <c r="W3701" i="1" s="1"/>
  <c r="P3701" i="1"/>
  <c r="Y3702" i="1"/>
  <c r="O3702" i="1"/>
  <c r="Q3702" i="1" s="1"/>
  <c r="R3702" i="1" s="1"/>
  <c r="W3702" i="1" s="1"/>
  <c r="P3702" i="1"/>
  <c r="Y3703" i="1"/>
  <c r="O3703" i="1"/>
  <c r="Q3703" i="1" s="1"/>
  <c r="R3703" i="1" s="1"/>
  <c r="W3703" i="1" s="1"/>
  <c r="P3703" i="1"/>
  <c r="Y3704" i="1"/>
  <c r="O3704" i="1"/>
  <c r="Q3704" i="1" s="1"/>
  <c r="R3704" i="1" s="1"/>
  <c r="W3704" i="1" s="1"/>
  <c r="P3704" i="1"/>
  <c r="D3681" i="1"/>
  <c r="K3707" i="1"/>
  <c r="F3682" i="1" s="1"/>
  <c r="L3707" i="1"/>
  <c r="F3683" i="1" s="1"/>
  <c r="M3707" i="1"/>
  <c r="F3684" i="1" s="1"/>
  <c r="H3680" i="1"/>
  <c r="D3691" i="1" s="1"/>
  <c r="H3691" i="1" s="1"/>
  <c r="H3685" i="1"/>
  <c r="H3686" i="1"/>
  <c r="H3688" i="1"/>
  <c r="F3694" i="1"/>
  <c r="O3714" i="1"/>
  <c r="Q3714" i="1" s="1"/>
  <c r="R3714" i="1" s="1"/>
  <c r="W3714" i="1" s="1"/>
  <c r="P3714" i="1"/>
  <c r="Y3714" i="1"/>
  <c r="O3715" i="1"/>
  <c r="Q3715" i="1" s="1"/>
  <c r="R3715" i="1" s="1"/>
  <c r="W3715" i="1" s="1"/>
  <c r="P3715" i="1"/>
  <c r="Y3715" i="1"/>
  <c r="O3716" i="1"/>
  <c r="Q3716" i="1" s="1"/>
  <c r="R3716" i="1" s="1"/>
  <c r="W3716" i="1" s="1"/>
  <c r="P3716" i="1"/>
  <c r="Y3716" i="1"/>
  <c r="O3717" i="1"/>
  <c r="P3717" i="1"/>
  <c r="Q3717" i="1" s="1"/>
  <c r="R3717" i="1" s="1"/>
  <c r="W3717" i="1" s="1"/>
  <c r="Y3717" i="1"/>
  <c r="O3718" i="1"/>
  <c r="P3718" i="1"/>
  <c r="Q3718" i="1"/>
  <c r="R3718" i="1" s="1"/>
  <c r="W3718" i="1" s="1"/>
  <c r="Y3718" i="1"/>
  <c r="O3719" i="1"/>
  <c r="P3719" i="1"/>
  <c r="Y3719" i="1"/>
  <c r="O3720" i="1"/>
  <c r="P3720" i="1"/>
  <c r="W3720" i="1"/>
  <c r="Y3720" i="1"/>
  <c r="O3721" i="1"/>
  <c r="P3721" i="1"/>
  <c r="Q3721" i="1" s="1"/>
  <c r="R3721" i="1" s="1"/>
  <c r="W3721" i="1" s="1"/>
  <c r="Y3721" i="1"/>
  <c r="O3722" i="1"/>
  <c r="Q3722" i="1" s="1"/>
  <c r="R3722" i="1" s="1"/>
  <c r="W3722" i="1" s="1"/>
  <c r="P3722" i="1"/>
  <c r="Y3722" i="1"/>
  <c r="O3723" i="1"/>
  <c r="P3723" i="1"/>
  <c r="Q3723" i="1"/>
  <c r="W3723" i="1"/>
  <c r="Y3723" i="1"/>
  <c r="O3724" i="1"/>
  <c r="P3724" i="1"/>
  <c r="Q3724" i="1" s="1"/>
  <c r="R3724" i="1" s="1"/>
  <c r="W3724" i="1" s="1"/>
  <c r="Y3724" i="1"/>
  <c r="O3725" i="1"/>
  <c r="Q3725" i="1" s="1"/>
  <c r="R3725" i="1" s="1"/>
  <c r="W3725" i="1" s="1"/>
  <c r="P3725" i="1"/>
  <c r="Y3725" i="1"/>
  <c r="Y3726" i="1"/>
  <c r="O3726" i="1"/>
  <c r="P3726" i="1"/>
  <c r="Q3726" i="1" s="1"/>
  <c r="R3726" i="1" s="1"/>
  <c r="W3726" i="1" s="1"/>
  <c r="Y3727" i="1"/>
  <c r="O3727" i="1"/>
  <c r="P3727" i="1"/>
  <c r="Y3728" i="1"/>
  <c r="O3728" i="1"/>
  <c r="P3728" i="1"/>
  <c r="Q3728" i="1" s="1"/>
  <c r="R3728" i="1" s="1"/>
  <c r="W3728" i="1" s="1"/>
  <c r="Y3729" i="1"/>
  <c r="O3729" i="1"/>
  <c r="P3729" i="1"/>
  <c r="Y3730" i="1"/>
  <c r="O3730" i="1"/>
  <c r="P3730" i="1"/>
  <c r="Q3730" i="1" s="1"/>
  <c r="R3730" i="1" s="1"/>
  <c r="W3730" i="1" s="1"/>
  <c r="Y3731" i="1"/>
  <c r="O3731" i="1"/>
  <c r="P3731" i="1"/>
  <c r="Y3732" i="1"/>
  <c r="O3732" i="1"/>
  <c r="P3732" i="1"/>
  <c r="Q3732" i="1" s="1"/>
  <c r="R3732" i="1" s="1"/>
  <c r="W3732" i="1" s="1"/>
  <c r="Y3733" i="1"/>
  <c r="O3733" i="1"/>
  <c r="P3733" i="1"/>
  <c r="Y3734" i="1"/>
  <c r="O3734" i="1"/>
  <c r="P3734" i="1"/>
  <c r="Q3734" i="1" s="1"/>
  <c r="R3734" i="1" s="1"/>
  <c r="W3734" i="1" s="1"/>
  <c r="Y3735" i="1"/>
  <c r="O3735" i="1"/>
  <c r="P3735" i="1"/>
  <c r="Y3736" i="1"/>
  <c r="O3736" i="1"/>
  <c r="P3736" i="1"/>
  <c r="Q3736" i="1" s="1"/>
  <c r="R3736" i="1" s="1"/>
  <c r="W3736" i="1" s="1"/>
  <c r="Y3737" i="1"/>
  <c r="O3737" i="1"/>
  <c r="P3737" i="1"/>
  <c r="Y3738" i="1"/>
  <c r="O3738" i="1"/>
  <c r="P3738" i="1"/>
  <c r="Q3738" i="1" s="1"/>
  <c r="R3738" i="1" s="1"/>
  <c r="W3738" i="1" s="1"/>
  <c r="Y3739" i="1"/>
  <c r="O3739" i="1"/>
  <c r="P3739" i="1"/>
  <c r="Y3740" i="1"/>
  <c r="O3740" i="1"/>
  <c r="P3740" i="1"/>
  <c r="Q3740" i="1" s="1"/>
  <c r="R3740" i="1" s="1"/>
  <c r="W3740" i="1" s="1"/>
  <c r="Y3741" i="1"/>
  <c r="P3741" i="1"/>
  <c r="Y3742" i="1"/>
  <c r="O3742" i="1"/>
  <c r="P3742" i="1"/>
  <c r="Q3742" i="1" s="1"/>
  <c r="R3742" i="1" s="1"/>
  <c r="W3742" i="1" s="1"/>
  <c r="Y3743" i="1"/>
  <c r="O3743" i="1"/>
  <c r="P3743" i="1"/>
  <c r="Q3743" i="1" s="1"/>
  <c r="R3743" i="1" s="1"/>
  <c r="W3743" i="1" s="1"/>
  <c r="D3720" i="1"/>
  <c r="K3746" i="1"/>
  <c r="F3721" i="1"/>
  <c r="L3746" i="1"/>
  <c r="F3722" i="1"/>
  <c r="H3722" i="1" s="1"/>
  <c r="M3746" i="1"/>
  <c r="F3723" i="1" s="1"/>
  <c r="H3719" i="1"/>
  <c r="D3730" i="1" s="1"/>
  <c r="H3730" i="1" s="1"/>
  <c r="H3724" i="1"/>
  <c r="H3725" i="1"/>
  <c r="H3727" i="1"/>
  <c r="F3733" i="1"/>
  <c r="O3753" i="1"/>
  <c r="P3753" i="1"/>
  <c r="Q3753" i="1" s="1"/>
  <c r="R3753" i="1" s="1"/>
  <c r="W3753" i="1" s="1"/>
  <c r="Y3753" i="1"/>
  <c r="O3754" i="1"/>
  <c r="P3754" i="1"/>
  <c r="Q3754" i="1" s="1"/>
  <c r="R3754" i="1" s="1"/>
  <c r="W3754" i="1" s="1"/>
  <c r="Y3754" i="1"/>
  <c r="O3755" i="1"/>
  <c r="Q3755" i="1" s="1"/>
  <c r="R3755" i="1" s="1"/>
  <c r="W3755" i="1" s="1"/>
  <c r="P3755" i="1"/>
  <c r="Y3755" i="1"/>
  <c r="O3756" i="1"/>
  <c r="P3756" i="1"/>
  <c r="Q3756" i="1"/>
  <c r="R3756" i="1" s="1"/>
  <c r="W3756" i="1" s="1"/>
  <c r="Y3756" i="1"/>
  <c r="O3757" i="1"/>
  <c r="Q3757" i="1" s="1"/>
  <c r="R3757" i="1" s="1"/>
  <c r="W3757" i="1" s="1"/>
  <c r="P3757" i="1"/>
  <c r="Y3757" i="1"/>
  <c r="O3758" i="1"/>
  <c r="Q3758" i="1" s="1"/>
  <c r="R3758" i="1" s="1"/>
  <c r="W3758" i="1" s="1"/>
  <c r="P3758" i="1"/>
  <c r="Y3758" i="1"/>
  <c r="S3758" i="1" s="1"/>
  <c r="O3759" i="1"/>
  <c r="P3759" i="1"/>
  <c r="Q3759" i="1" s="1"/>
  <c r="R3759" i="1" s="1"/>
  <c r="W3759" i="1" s="1"/>
  <c r="Y3759" i="1"/>
  <c r="O3760" i="1"/>
  <c r="P3760" i="1"/>
  <c r="Y3760" i="1"/>
  <c r="O3761" i="1"/>
  <c r="P3761" i="1"/>
  <c r="Y3761" i="1"/>
  <c r="O3762" i="1"/>
  <c r="P3762" i="1"/>
  <c r="Y3762" i="1"/>
  <c r="O3763" i="1"/>
  <c r="P3763" i="1"/>
  <c r="Q3763" i="1" s="1"/>
  <c r="R3763" i="1" s="1"/>
  <c r="W3763" i="1" s="1"/>
  <c r="Y3763" i="1"/>
  <c r="O3764" i="1"/>
  <c r="P3764" i="1"/>
  <c r="Q3764" i="1"/>
  <c r="R3764" i="1" s="1"/>
  <c r="W3764" i="1" s="1"/>
  <c r="Y3764" i="1"/>
  <c r="Y3765" i="1"/>
  <c r="O3765" i="1"/>
  <c r="P3765" i="1"/>
  <c r="Y3766" i="1"/>
  <c r="O3766" i="1"/>
  <c r="P3766" i="1"/>
  <c r="Q3766" i="1" s="1"/>
  <c r="R3766" i="1" s="1"/>
  <c r="W3766" i="1" s="1"/>
  <c r="Y3767" i="1"/>
  <c r="O3767" i="1"/>
  <c r="P3767" i="1"/>
  <c r="Y3768" i="1"/>
  <c r="O3768" i="1"/>
  <c r="P3768" i="1"/>
  <c r="Q3768" i="1" s="1"/>
  <c r="R3768" i="1" s="1"/>
  <c r="W3768" i="1" s="1"/>
  <c r="Y3769" i="1"/>
  <c r="O3769" i="1"/>
  <c r="P3769" i="1"/>
  <c r="Y3770" i="1"/>
  <c r="O3770" i="1"/>
  <c r="P3770" i="1"/>
  <c r="Q3770" i="1" s="1"/>
  <c r="R3770" i="1" s="1"/>
  <c r="W3770" i="1" s="1"/>
  <c r="Y3771" i="1"/>
  <c r="O3771" i="1"/>
  <c r="P3771" i="1"/>
  <c r="Y3772" i="1"/>
  <c r="O3772" i="1"/>
  <c r="P3772" i="1"/>
  <c r="Q3772" i="1" s="1"/>
  <c r="R3772" i="1" s="1"/>
  <c r="W3772" i="1" s="1"/>
  <c r="Y3773" i="1"/>
  <c r="O3773" i="1"/>
  <c r="P3773" i="1"/>
  <c r="Y3774" i="1"/>
  <c r="O3774" i="1"/>
  <c r="P3774" i="1"/>
  <c r="Q3774" i="1" s="1"/>
  <c r="R3774" i="1" s="1"/>
  <c r="W3774" i="1" s="1"/>
  <c r="Y3775" i="1"/>
  <c r="O3775" i="1"/>
  <c r="P3775" i="1"/>
  <c r="Y3776" i="1"/>
  <c r="O3776" i="1"/>
  <c r="P3776" i="1"/>
  <c r="Q3776" i="1" s="1"/>
  <c r="R3776" i="1" s="1"/>
  <c r="W3776" i="1" s="1"/>
  <c r="Y3777" i="1"/>
  <c r="O3777" i="1"/>
  <c r="P3777" i="1"/>
  <c r="Y3778" i="1"/>
  <c r="O3778" i="1"/>
  <c r="P3778" i="1"/>
  <c r="Q3778" i="1" s="1"/>
  <c r="R3778" i="1" s="1"/>
  <c r="W3778" i="1" s="1"/>
  <c r="Y3779" i="1"/>
  <c r="O3779" i="1"/>
  <c r="P3779" i="1"/>
  <c r="Y3780" i="1"/>
  <c r="O3780" i="1"/>
  <c r="P3780" i="1"/>
  <c r="Q3780" i="1" s="1"/>
  <c r="R3780" i="1" s="1"/>
  <c r="W3780" i="1" s="1"/>
  <c r="Y3781" i="1"/>
  <c r="O3781" i="1"/>
  <c r="P3781" i="1"/>
  <c r="Y3782" i="1"/>
  <c r="O3782" i="1"/>
  <c r="P3782" i="1"/>
  <c r="Q3782" i="1" s="1"/>
  <c r="R3782" i="1" s="1"/>
  <c r="W3782" i="1" s="1"/>
  <c r="S3782" i="1" s="1"/>
  <c r="T3782" i="1" s="1"/>
  <c r="D3759" i="1"/>
  <c r="K3785" i="1"/>
  <c r="F3760" i="1" s="1"/>
  <c r="L3785" i="1"/>
  <c r="F3761" i="1"/>
  <c r="M3785" i="1"/>
  <c r="F3762" i="1"/>
  <c r="H3758" i="1"/>
  <c r="H3763" i="1"/>
  <c r="H3764" i="1"/>
  <c r="H3766" i="1"/>
  <c r="D3769" i="1"/>
  <c r="H3769" i="1"/>
  <c r="F3773" i="1"/>
  <c r="F3772" i="1"/>
  <c r="O3792" i="1"/>
  <c r="P3792" i="1"/>
  <c r="Q3792" i="1" s="1"/>
  <c r="R3792" i="1" s="1"/>
  <c r="W3792" i="1" s="1"/>
  <c r="Y3792" i="1"/>
  <c r="O3793" i="1"/>
  <c r="P3793" i="1"/>
  <c r="Q3793" i="1" s="1"/>
  <c r="R3793" i="1" s="1"/>
  <c r="W3793" i="1" s="1"/>
  <c r="Y3793" i="1"/>
  <c r="O3794" i="1"/>
  <c r="P3794" i="1"/>
  <c r="Q3794" i="1" s="1"/>
  <c r="R3794" i="1" s="1"/>
  <c r="W3794" i="1" s="1"/>
  <c r="Y3794" i="1"/>
  <c r="O3795" i="1"/>
  <c r="P3795" i="1"/>
  <c r="Q3795" i="1" s="1"/>
  <c r="R3795" i="1" s="1"/>
  <c r="W3795" i="1" s="1"/>
  <c r="Y3795" i="1"/>
  <c r="O3796" i="1"/>
  <c r="P3796" i="1"/>
  <c r="Q3796" i="1" s="1"/>
  <c r="R3796" i="1" s="1"/>
  <c r="W3796" i="1" s="1"/>
  <c r="Y3796" i="1"/>
  <c r="O3797" i="1"/>
  <c r="P3797" i="1"/>
  <c r="Q3797" i="1" s="1"/>
  <c r="R3797" i="1" s="1"/>
  <c r="W3797" i="1" s="1"/>
  <c r="Y3797" i="1"/>
  <c r="O3798" i="1"/>
  <c r="P3798" i="1"/>
  <c r="Q3798" i="1" s="1"/>
  <c r="R3798" i="1" s="1"/>
  <c r="W3798" i="1" s="1"/>
  <c r="Y3798" i="1"/>
  <c r="O3799" i="1"/>
  <c r="P3799" i="1"/>
  <c r="Q3799" i="1" s="1"/>
  <c r="R3799" i="1" s="1"/>
  <c r="W3799" i="1" s="1"/>
  <c r="Y3799" i="1"/>
  <c r="O3800" i="1"/>
  <c r="Q3800" i="1" s="1"/>
  <c r="R3800" i="1" s="1"/>
  <c r="W3800" i="1" s="1"/>
  <c r="P3800" i="1"/>
  <c r="Y3800" i="1"/>
  <c r="O3801" i="1"/>
  <c r="P3801" i="1"/>
  <c r="Q3801" i="1"/>
  <c r="R3801" i="1" s="1"/>
  <c r="W3801" i="1" s="1"/>
  <c r="Y3801" i="1"/>
  <c r="S3801" i="1" s="1"/>
  <c r="O3802" i="1"/>
  <c r="P3802" i="1"/>
  <c r="Q3802" i="1" s="1"/>
  <c r="R3802" i="1" s="1"/>
  <c r="W3802" i="1" s="1"/>
  <c r="Y3802" i="1"/>
  <c r="O3803" i="1"/>
  <c r="P3803" i="1"/>
  <c r="Q3803" i="1" s="1"/>
  <c r="R3803" i="1" s="1"/>
  <c r="W3803" i="1" s="1"/>
  <c r="Y3803" i="1"/>
  <c r="Y3804" i="1"/>
  <c r="O3804" i="1"/>
  <c r="Q3804" i="1" s="1"/>
  <c r="R3804" i="1" s="1"/>
  <c r="W3804" i="1" s="1"/>
  <c r="P3804" i="1"/>
  <c r="Y3805" i="1"/>
  <c r="O3805" i="1"/>
  <c r="Q3805" i="1" s="1"/>
  <c r="R3805" i="1" s="1"/>
  <c r="W3805" i="1" s="1"/>
  <c r="P3805" i="1"/>
  <c r="Y3806" i="1"/>
  <c r="O3806" i="1"/>
  <c r="P3806" i="1"/>
  <c r="Q3806" i="1"/>
  <c r="R3806" i="1" s="1"/>
  <c r="W3806" i="1" s="1"/>
  <c r="Y3807" i="1"/>
  <c r="O3807" i="1"/>
  <c r="P3807" i="1"/>
  <c r="Q3807" i="1"/>
  <c r="R3807" i="1" s="1"/>
  <c r="W3807" i="1" s="1"/>
  <c r="Y3808" i="1"/>
  <c r="O3808" i="1"/>
  <c r="P3808" i="1"/>
  <c r="Q3808" i="1" s="1"/>
  <c r="R3808" i="1" s="1"/>
  <c r="W3808" i="1" s="1"/>
  <c r="Y3809" i="1"/>
  <c r="O3809" i="1"/>
  <c r="P3809" i="1"/>
  <c r="Q3809" i="1" s="1"/>
  <c r="R3809" i="1" s="1"/>
  <c r="W3809" i="1" s="1"/>
  <c r="Y3810" i="1"/>
  <c r="O3810" i="1"/>
  <c r="P3810" i="1"/>
  <c r="Q3810" i="1"/>
  <c r="R3810" i="1" s="1"/>
  <c r="W3810" i="1" s="1"/>
  <c r="Y3811" i="1"/>
  <c r="O3811" i="1"/>
  <c r="Q3811" i="1" s="1"/>
  <c r="R3811" i="1" s="1"/>
  <c r="W3811" i="1" s="1"/>
  <c r="P3811" i="1"/>
  <c r="Y3812" i="1"/>
  <c r="O3812" i="1"/>
  <c r="Q3812" i="1" s="1"/>
  <c r="R3812" i="1" s="1"/>
  <c r="W3812" i="1" s="1"/>
  <c r="P3812" i="1"/>
  <c r="Y3813" i="1"/>
  <c r="O3813" i="1"/>
  <c r="Q3813" i="1" s="1"/>
  <c r="R3813" i="1" s="1"/>
  <c r="W3813" i="1" s="1"/>
  <c r="P3813" i="1"/>
  <c r="Y3814" i="1"/>
  <c r="O3814" i="1"/>
  <c r="P3814" i="1"/>
  <c r="Q3814" i="1"/>
  <c r="R3814" i="1" s="1"/>
  <c r="W3814" i="1" s="1"/>
  <c r="Y3815" i="1"/>
  <c r="O3815" i="1"/>
  <c r="P3815" i="1"/>
  <c r="Q3815" i="1"/>
  <c r="R3815" i="1" s="1"/>
  <c r="W3815" i="1" s="1"/>
  <c r="Y3816" i="1"/>
  <c r="O3816" i="1"/>
  <c r="P3816" i="1"/>
  <c r="Q3816" i="1" s="1"/>
  <c r="R3816" i="1" s="1"/>
  <c r="W3816" i="1" s="1"/>
  <c r="Y3817" i="1"/>
  <c r="O3817" i="1"/>
  <c r="P3817" i="1"/>
  <c r="Q3817" i="1" s="1"/>
  <c r="R3817" i="1" s="1"/>
  <c r="W3817" i="1" s="1"/>
  <c r="Y3818" i="1"/>
  <c r="O3818" i="1"/>
  <c r="Q3818" i="1" s="1"/>
  <c r="R3818" i="1" s="1"/>
  <c r="W3818" i="1" s="1"/>
  <c r="P3818" i="1"/>
  <c r="Y3819" i="1"/>
  <c r="O3819" i="1"/>
  <c r="P3819" i="1"/>
  <c r="Q3819" i="1"/>
  <c r="R3819" i="1" s="1"/>
  <c r="W3819" i="1" s="1"/>
  <c r="Y3820" i="1"/>
  <c r="O3820" i="1"/>
  <c r="Q3820" i="1" s="1"/>
  <c r="R3820" i="1" s="1"/>
  <c r="W3820" i="1" s="1"/>
  <c r="P3820" i="1"/>
  <c r="Y3821" i="1"/>
  <c r="O3821" i="1"/>
  <c r="Q3821" i="1" s="1"/>
  <c r="R3821" i="1" s="1"/>
  <c r="W3821" i="1" s="1"/>
  <c r="P3821" i="1"/>
  <c r="D3798" i="1"/>
  <c r="K3824" i="1"/>
  <c r="F3799" i="1" s="1"/>
  <c r="L3824" i="1"/>
  <c r="F3800" i="1" s="1"/>
  <c r="H3800" i="1"/>
  <c r="M3824" i="1"/>
  <c r="F3801" i="1"/>
  <c r="H3797" i="1"/>
  <c r="H3802" i="1"/>
  <c r="H3803" i="1"/>
  <c r="H3805" i="1"/>
  <c r="D3808" i="1"/>
  <c r="H3808" i="1"/>
  <c r="F3812" i="1"/>
  <c r="F3811" i="1"/>
  <c r="O3831" i="1"/>
  <c r="P3831" i="1"/>
  <c r="Q3831" i="1" s="1"/>
  <c r="R3831" i="1" s="1"/>
  <c r="W3831" i="1" s="1"/>
  <c r="Y3831" i="1"/>
  <c r="O3832" i="1"/>
  <c r="P3832" i="1"/>
  <c r="Q3832" i="1" s="1"/>
  <c r="R3832" i="1" s="1"/>
  <c r="W3832" i="1" s="1"/>
  <c r="Y3832" i="1"/>
  <c r="O3833" i="1"/>
  <c r="P3833" i="1"/>
  <c r="Q3833" i="1" s="1"/>
  <c r="R3833" i="1" s="1"/>
  <c r="W3833" i="1" s="1"/>
  <c r="Y3833" i="1"/>
  <c r="O3834" i="1"/>
  <c r="P3834" i="1"/>
  <c r="Q3834" i="1" s="1"/>
  <c r="R3834" i="1" s="1"/>
  <c r="W3834" i="1" s="1"/>
  <c r="Y3834" i="1"/>
  <c r="O3835" i="1"/>
  <c r="P3835" i="1"/>
  <c r="Q3835" i="1" s="1"/>
  <c r="R3835" i="1" s="1"/>
  <c r="W3835" i="1" s="1"/>
  <c r="Y3835" i="1"/>
  <c r="O3836" i="1"/>
  <c r="P3836" i="1"/>
  <c r="Q3836" i="1" s="1"/>
  <c r="R3836" i="1" s="1"/>
  <c r="W3836" i="1" s="1"/>
  <c r="Y3836" i="1"/>
  <c r="O3837" i="1"/>
  <c r="P3837" i="1"/>
  <c r="Q3837" i="1" s="1"/>
  <c r="R3837" i="1" s="1"/>
  <c r="W3837" i="1" s="1"/>
  <c r="Y3837" i="1"/>
  <c r="O3838" i="1"/>
  <c r="P3838" i="1"/>
  <c r="Q3838" i="1" s="1"/>
  <c r="R3838" i="1" s="1"/>
  <c r="W3838" i="1" s="1"/>
  <c r="Y3838" i="1"/>
  <c r="O3839" i="1"/>
  <c r="Q3839" i="1" s="1"/>
  <c r="R3839" i="1" s="1"/>
  <c r="W3839" i="1" s="1"/>
  <c r="P3839" i="1"/>
  <c r="Y3839" i="1"/>
  <c r="O3840" i="1"/>
  <c r="P3840" i="1"/>
  <c r="Q3840" i="1"/>
  <c r="R3840" i="1" s="1"/>
  <c r="W3840" i="1" s="1"/>
  <c r="Y3840" i="1"/>
  <c r="S3840" i="1" s="1"/>
  <c r="O3841" i="1"/>
  <c r="P3841" i="1"/>
  <c r="Y3841" i="1"/>
  <c r="O3842" i="1"/>
  <c r="P3842" i="1"/>
  <c r="Q3842" i="1" s="1"/>
  <c r="R3842" i="1" s="1"/>
  <c r="W3842" i="1" s="1"/>
  <c r="Y3842" i="1"/>
  <c r="Y3843" i="1"/>
  <c r="O3843" i="1"/>
  <c r="Q3843" i="1" s="1"/>
  <c r="R3843" i="1" s="1"/>
  <c r="W3843" i="1" s="1"/>
  <c r="P3843" i="1"/>
  <c r="Y3844" i="1"/>
  <c r="P3844" i="1"/>
  <c r="Y3845" i="1"/>
  <c r="O3845" i="1"/>
  <c r="P3845" i="1"/>
  <c r="Q3845" i="1" s="1"/>
  <c r="R3845" i="1" s="1"/>
  <c r="W3845" i="1" s="1"/>
  <c r="Y3846" i="1"/>
  <c r="O3846" i="1"/>
  <c r="P3846" i="1"/>
  <c r="Q3846" i="1"/>
  <c r="R3846" i="1" s="1"/>
  <c r="W3846" i="1" s="1"/>
  <c r="Y3847" i="1"/>
  <c r="O3847" i="1"/>
  <c r="P3847" i="1"/>
  <c r="Y3848" i="1"/>
  <c r="O3848" i="1"/>
  <c r="P3848" i="1"/>
  <c r="Q3848" i="1" s="1"/>
  <c r="R3848" i="1" s="1"/>
  <c r="W3848" i="1" s="1"/>
  <c r="Y3849" i="1"/>
  <c r="O3849" i="1"/>
  <c r="P3849" i="1"/>
  <c r="Q3849" i="1" s="1"/>
  <c r="R3849" i="1" s="1"/>
  <c r="W3849" i="1" s="1"/>
  <c r="Y3850" i="1"/>
  <c r="O3850" i="1"/>
  <c r="P3850" i="1"/>
  <c r="Q3850" i="1" s="1"/>
  <c r="R3850" i="1" s="1"/>
  <c r="W3850" i="1" s="1"/>
  <c r="Y3851" i="1"/>
  <c r="O3851" i="1"/>
  <c r="P3851" i="1"/>
  <c r="Q3851" i="1" s="1"/>
  <c r="R3851" i="1" s="1"/>
  <c r="W3851" i="1" s="1"/>
  <c r="Y3852" i="1"/>
  <c r="O3852" i="1"/>
  <c r="P3852" i="1"/>
  <c r="Q3852" i="1" s="1"/>
  <c r="R3852" i="1" s="1"/>
  <c r="W3852" i="1" s="1"/>
  <c r="Y3853" i="1"/>
  <c r="O3853" i="1"/>
  <c r="P3853" i="1"/>
  <c r="Q3853" i="1" s="1"/>
  <c r="R3853" i="1" s="1"/>
  <c r="W3853" i="1" s="1"/>
  <c r="Y3854" i="1"/>
  <c r="O3854" i="1"/>
  <c r="P3854" i="1"/>
  <c r="Q3854" i="1" s="1"/>
  <c r="R3854" i="1" s="1"/>
  <c r="W3854" i="1" s="1"/>
  <c r="Y3855" i="1"/>
  <c r="O3855" i="1"/>
  <c r="P3855" i="1"/>
  <c r="Q3855" i="1" s="1"/>
  <c r="R3855" i="1" s="1"/>
  <c r="W3855" i="1" s="1"/>
  <c r="Y3856" i="1"/>
  <c r="O3856" i="1"/>
  <c r="P3856" i="1"/>
  <c r="Q3856" i="1" s="1"/>
  <c r="R3856" i="1" s="1"/>
  <c r="W3856" i="1" s="1"/>
  <c r="Y3857" i="1"/>
  <c r="O3857" i="1"/>
  <c r="P3857" i="1"/>
  <c r="Q3857" i="1" s="1"/>
  <c r="R3857" i="1" s="1"/>
  <c r="W3857" i="1" s="1"/>
  <c r="Y3858" i="1"/>
  <c r="O3858" i="1"/>
  <c r="Y3859" i="1"/>
  <c r="O3859" i="1"/>
  <c r="P3859" i="1"/>
  <c r="Q3859" i="1" s="1"/>
  <c r="R3859" i="1" s="1"/>
  <c r="W3859" i="1" s="1"/>
  <c r="Y3860" i="1"/>
  <c r="O3860" i="1"/>
  <c r="P3860" i="1"/>
  <c r="Q3860" i="1" s="1"/>
  <c r="R3860" i="1" s="1"/>
  <c r="W3860" i="1" s="1"/>
  <c r="D3837" i="1"/>
  <c r="K3863" i="1"/>
  <c r="F3838" i="1" s="1"/>
  <c r="L3863" i="1"/>
  <c r="F3839" i="1" s="1"/>
  <c r="M3863" i="1"/>
  <c r="F3840" i="1" s="1"/>
  <c r="H3836" i="1"/>
  <c r="D3847" i="1" s="1"/>
  <c r="H3847" i="1" s="1"/>
  <c r="H3841" i="1"/>
  <c r="H3842" i="1"/>
  <c r="H3844" i="1"/>
  <c r="F3851" i="1"/>
  <c r="F3850" i="1"/>
  <c r="O3870" i="1"/>
  <c r="P3870" i="1"/>
  <c r="Q3870" i="1"/>
  <c r="R3870" i="1" s="1"/>
  <c r="W3870" i="1" s="1"/>
  <c r="Y3870" i="1"/>
  <c r="O3871" i="1"/>
  <c r="P3871" i="1"/>
  <c r="Q3871" i="1"/>
  <c r="R3871" i="1" s="1"/>
  <c r="W3871" i="1" s="1"/>
  <c r="S3871" i="1" s="1"/>
  <c r="Y3871" i="1"/>
  <c r="O3872" i="1"/>
  <c r="P3872" i="1"/>
  <c r="Q3872" i="1" s="1"/>
  <c r="R3872" i="1" s="1"/>
  <c r="W3872" i="1" s="1"/>
  <c r="Y3872" i="1"/>
  <c r="O3873" i="1"/>
  <c r="P3873" i="1"/>
  <c r="Q3873" i="1" s="1"/>
  <c r="R3873" i="1" s="1"/>
  <c r="W3873" i="1" s="1"/>
  <c r="Y3873" i="1"/>
  <c r="O3874" i="1"/>
  <c r="P3874" i="1"/>
  <c r="Q3874" i="1"/>
  <c r="R3874" i="1" s="1"/>
  <c r="W3874" i="1" s="1"/>
  <c r="Y3874" i="1"/>
  <c r="O3875" i="1"/>
  <c r="Q3875" i="1" s="1"/>
  <c r="R3875" i="1" s="1"/>
  <c r="W3875" i="1" s="1"/>
  <c r="Y3875" i="1"/>
  <c r="O3876" i="1"/>
  <c r="P3876" i="1"/>
  <c r="Q3876" i="1"/>
  <c r="R3876" i="1" s="1"/>
  <c r="W3876" i="1" s="1"/>
  <c r="S3876" i="1" s="1"/>
  <c r="Y3876" i="1"/>
  <c r="O3877" i="1"/>
  <c r="P3877" i="1"/>
  <c r="Q3877" i="1" s="1"/>
  <c r="R3877" i="1" s="1"/>
  <c r="W3877" i="1" s="1"/>
  <c r="Y3877" i="1"/>
  <c r="O3878" i="1"/>
  <c r="P3878" i="1"/>
  <c r="Q3878" i="1" s="1"/>
  <c r="R3878" i="1" s="1"/>
  <c r="W3878" i="1" s="1"/>
  <c r="Y3878" i="1"/>
  <c r="O3879" i="1"/>
  <c r="Q3879" i="1" s="1"/>
  <c r="R3879" i="1" s="1"/>
  <c r="W3879" i="1" s="1"/>
  <c r="P3879" i="1"/>
  <c r="Y3879" i="1"/>
  <c r="O3880" i="1"/>
  <c r="P3880" i="1"/>
  <c r="Y3880" i="1"/>
  <c r="O3881" i="1"/>
  <c r="P3881" i="1"/>
  <c r="Y3881" i="1"/>
  <c r="Y3882" i="1"/>
  <c r="O3882" i="1"/>
  <c r="Q3882" i="1" s="1"/>
  <c r="R3882" i="1" s="1"/>
  <c r="W3882" i="1" s="1"/>
  <c r="P3882" i="1"/>
  <c r="Y3883" i="1"/>
  <c r="O3883" i="1"/>
  <c r="P3883" i="1"/>
  <c r="Q3883" i="1"/>
  <c r="R3883" i="1" s="1"/>
  <c r="W3883" i="1" s="1"/>
  <c r="Y3884" i="1"/>
  <c r="P3884" i="1"/>
  <c r="Y3885" i="1"/>
  <c r="O3885" i="1"/>
  <c r="Q3885" i="1" s="1"/>
  <c r="R3885" i="1" s="1"/>
  <c r="W3885" i="1" s="1"/>
  <c r="P3885" i="1"/>
  <c r="Y3886" i="1"/>
  <c r="O3886" i="1"/>
  <c r="Q3886" i="1" s="1"/>
  <c r="R3886" i="1" s="1"/>
  <c r="W3886" i="1" s="1"/>
  <c r="P3886" i="1"/>
  <c r="Y3887" i="1"/>
  <c r="O3887" i="1"/>
  <c r="Q3887" i="1" s="1"/>
  <c r="R3887" i="1" s="1"/>
  <c r="W3887" i="1" s="1"/>
  <c r="P3887" i="1"/>
  <c r="Y3888" i="1"/>
  <c r="O3888" i="1"/>
  <c r="P3888" i="1"/>
  <c r="Q3888" i="1"/>
  <c r="R3888" i="1" s="1"/>
  <c r="W3888" i="1" s="1"/>
  <c r="Y3889" i="1"/>
  <c r="O3889" i="1"/>
  <c r="P3889" i="1"/>
  <c r="Q3889" i="1"/>
  <c r="R3889" i="1" s="1"/>
  <c r="W3889" i="1" s="1"/>
  <c r="Y3890" i="1"/>
  <c r="O3890" i="1"/>
  <c r="P3890" i="1"/>
  <c r="Q3890" i="1" s="1"/>
  <c r="R3890" i="1" s="1"/>
  <c r="W3890" i="1" s="1"/>
  <c r="Y3891" i="1"/>
  <c r="O3891" i="1"/>
  <c r="P3891" i="1"/>
  <c r="Q3891" i="1" s="1"/>
  <c r="R3891" i="1" s="1"/>
  <c r="W3891" i="1" s="1"/>
  <c r="S3891" i="1" s="1"/>
  <c r="T3891" i="1" s="1"/>
  <c r="Y3892" i="1"/>
  <c r="P3892" i="1"/>
  <c r="Y3893" i="1"/>
  <c r="O3893" i="1"/>
  <c r="P3893" i="1"/>
  <c r="Q3893" i="1"/>
  <c r="R3893" i="1" s="1"/>
  <c r="W3893" i="1" s="1"/>
  <c r="Y3894" i="1"/>
  <c r="O3894" i="1"/>
  <c r="P3894" i="1"/>
  <c r="Q3894" i="1"/>
  <c r="R3894" i="1" s="1"/>
  <c r="W3894" i="1" s="1"/>
  <c r="Y3895" i="1"/>
  <c r="O3895" i="1"/>
  <c r="P3895" i="1"/>
  <c r="Q3895" i="1" s="1"/>
  <c r="R3895" i="1" s="1"/>
  <c r="W3895" i="1" s="1"/>
  <c r="Y3896" i="1"/>
  <c r="O3896" i="1"/>
  <c r="P3896" i="1"/>
  <c r="Q3896" i="1" s="1"/>
  <c r="R3896" i="1" s="1"/>
  <c r="W3896" i="1" s="1"/>
  <c r="Y3897" i="1"/>
  <c r="O3897" i="1"/>
  <c r="P3897" i="1"/>
  <c r="Q3897" i="1"/>
  <c r="R3897" i="1" s="1"/>
  <c r="W3897" i="1" s="1"/>
  <c r="Y3898" i="1"/>
  <c r="O3898" i="1"/>
  <c r="Q3898" i="1" s="1"/>
  <c r="R3898" i="1" s="1"/>
  <c r="W3898" i="1" s="1"/>
  <c r="P3898" i="1"/>
  <c r="Y3899" i="1"/>
  <c r="O3899" i="1"/>
  <c r="Q3899" i="1" s="1"/>
  <c r="R3899" i="1" s="1"/>
  <c r="W3899" i="1" s="1"/>
  <c r="P3899" i="1"/>
  <c r="D3876" i="1"/>
  <c r="K3902" i="1"/>
  <c r="F3877" i="1" s="1"/>
  <c r="L3902" i="1"/>
  <c r="F3878" i="1" s="1"/>
  <c r="M3902" i="1"/>
  <c r="F3879" i="1" s="1"/>
  <c r="H3875" i="1"/>
  <c r="F3890" i="1" s="1"/>
  <c r="H3880" i="1"/>
  <c r="H3881" i="1"/>
  <c r="H3883" i="1"/>
  <c r="D3886" i="1"/>
  <c r="H3886" i="1" s="1"/>
  <c r="F3889" i="1"/>
  <c r="H3914" i="1"/>
  <c r="Y3909" i="1"/>
  <c r="O3909" i="1"/>
  <c r="P3909" i="1"/>
  <c r="Q3909" i="1"/>
  <c r="R3909" i="1" s="1"/>
  <c r="W3909" i="1" s="1"/>
  <c r="Y3910" i="1"/>
  <c r="O3910" i="1"/>
  <c r="Q3910" i="1" s="1"/>
  <c r="R3910" i="1" s="1"/>
  <c r="W3910" i="1" s="1"/>
  <c r="P3910" i="1"/>
  <c r="Y3911" i="1"/>
  <c r="O3911" i="1"/>
  <c r="Q3911" i="1" s="1"/>
  <c r="R3911" i="1" s="1"/>
  <c r="W3911" i="1" s="1"/>
  <c r="P3911" i="1"/>
  <c r="Y3912" i="1"/>
  <c r="O3912" i="1"/>
  <c r="Q3912" i="1" s="1"/>
  <c r="R3912" i="1" s="1"/>
  <c r="W3912" i="1" s="1"/>
  <c r="P3912" i="1"/>
  <c r="Y3913" i="1"/>
  <c r="O3913" i="1"/>
  <c r="P3913" i="1"/>
  <c r="Q3913" i="1"/>
  <c r="R3913" i="1" s="1"/>
  <c r="W3913" i="1" s="1"/>
  <c r="Y3914" i="1"/>
  <c r="O3914" i="1"/>
  <c r="Q3914" i="1" s="1"/>
  <c r="R3914" i="1" s="1"/>
  <c r="W3914" i="1" s="1"/>
  <c r="P3914" i="1"/>
  <c r="Y3915" i="1"/>
  <c r="O3915" i="1"/>
  <c r="P3915" i="1"/>
  <c r="Q3915" i="1" s="1"/>
  <c r="R3915" i="1" s="1"/>
  <c r="W3915" i="1" s="1"/>
  <c r="Y3916" i="1"/>
  <c r="O3916" i="1"/>
  <c r="P3916" i="1"/>
  <c r="Q3916" i="1"/>
  <c r="R3916" i="1" s="1"/>
  <c r="W3916" i="1" s="1"/>
  <c r="Y3917" i="1"/>
  <c r="O3917" i="1"/>
  <c r="Q3917" i="1" s="1"/>
  <c r="R3917" i="1" s="1"/>
  <c r="W3917" i="1" s="1"/>
  <c r="P3917" i="1"/>
  <c r="Y3918" i="1"/>
  <c r="O3918" i="1"/>
  <c r="Q3918" i="1" s="1"/>
  <c r="R3918" i="1" s="1"/>
  <c r="W3918" i="1" s="1"/>
  <c r="P3918" i="1"/>
  <c r="Y3919" i="1"/>
  <c r="O3919" i="1"/>
  <c r="Q3919" i="1" s="1"/>
  <c r="R3919" i="1" s="1"/>
  <c r="W3919" i="1" s="1"/>
  <c r="P3919" i="1"/>
  <c r="Y3920" i="1"/>
  <c r="O3920" i="1"/>
  <c r="P3920" i="1"/>
  <c r="Y3921" i="1"/>
  <c r="O3921" i="1"/>
  <c r="P3921" i="1"/>
  <c r="Y3922" i="1"/>
  <c r="P3922" i="1"/>
  <c r="Y3923" i="1"/>
  <c r="O3923" i="1"/>
  <c r="P3923" i="1"/>
  <c r="Y3924" i="1"/>
  <c r="O3924" i="1"/>
  <c r="P3924" i="1"/>
  <c r="Y3925" i="1"/>
  <c r="O3925" i="1"/>
  <c r="P3925" i="1"/>
  <c r="Y3926" i="1"/>
  <c r="O3926" i="1"/>
  <c r="P3926" i="1"/>
  <c r="Q3926" i="1" s="1"/>
  <c r="R3926" i="1" s="1"/>
  <c r="W3926" i="1" s="1"/>
  <c r="Y3927" i="1"/>
  <c r="O3927" i="1"/>
  <c r="P3927" i="1"/>
  <c r="Y3928" i="1"/>
  <c r="O3928" i="1"/>
  <c r="P3928" i="1"/>
  <c r="Q3928" i="1" s="1"/>
  <c r="R3928" i="1" s="1"/>
  <c r="W3928" i="1" s="1"/>
  <c r="Y3929" i="1"/>
  <c r="O3929" i="1"/>
  <c r="P3929" i="1"/>
  <c r="Y3930" i="1"/>
  <c r="O3930" i="1"/>
  <c r="P3930" i="1"/>
  <c r="Q3930" i="1" s="1"/>
  <c r="R3930" i="1" s="1"/>
  <c r="W3930" i="1" s="1"/>
  <c r="Y3931" i="1"/>
  <c r="O3931" i="1"/>
  <c r="P3931" i="1"/>
  <c r="Y3932" i="1"/>
  <c r="O3932" i="1"/>
  <c r="P3932" i="1"/>
  <c r="Y3933" i="1"/>
  <c r="O3933" i="1"/>
  <c r="P3933" i="1"/>
  <c r="Y3934" i="1"/>
  <c r="O3934" i="1"/>
  <c r="P3934" i="1"/>
  <c r="Q3934" i="1" s="1"/>
  <c r="R3934" i="1" s="1"/>
  <c r="W3934" i="1" s="1"/>
  <c r="Y3935" i="1"/>
  <c r="P3935" i="1"/>
  <c r="Y3936" i="1"/>
  <c r="O3936" i="1"/>
  <c r="P3936" i="1"/>
  <c r="Y3937" i="1"/>
  <c r="O3937" i="1"/>
  <c r="P3937" i="1"/>
  <c r="Q3937" i="1" s="1"/>
  <c r="R3937" i="1" s="1"/>
  <c r="W3937" i="1" s="1"/>
  <c r="Y3938" i="1"/>
  <c r="O3938" i="1"/>
  <c r="P3938" i="1"/>
  <c r="D3915" i="1"/>
  <c r="K3941" i="1"/>
  <c r="F3916" i="1"/>
  <c r="L3941" i="1"/>
  <c r="F3917" i="1"/>
  <c r="M3941" i="1"/>
  <c r="F3918" i="1" s="1"/>
  <c r="H3918" i="1" s="1"/>
  <c r="H3919" i="1"/>
  <c r="H3920" i="1"/>
  <c r="H3922" i="1"/>
  <c r="D3925" i="1"/>
  <c r="H3925" i="1" s="1"/>
  <c r="F3928" i="1"/>
  <c r="H3953" i="1"/>
  <c r="F3968" i="1" s="1"/>
  <c r="Y3948" i="1"/>
  <c r="O3948" i="1"/>
  <c r="P3948" i="1"/>
  <c r="Y3949" i="1"/>
  <c r="O3949" i="1"/>
  <c r="P3949" i="1"/>
  <c r="Y3950" i="1"/>
  <c r="O3950" i="1"/>
  <c r="P3950" i="1"/>
  <c r="Y3951" i="1"/>
  <c r="O3951" i="1"/>
  <c r="P3951" i="1"/>
  <c r="Y3952" i="1"/>
  <c r="O3952" i="1"/>
  <c r="P3952" i="1"/>
  <c r="Y3953" i="1"/>
  <c r="O3953" i="1"/>
  <c r="P3953" i="1"/>
  <c r="Y3954" i="1"/>
  <c r="O3954" i="1"/>
  <c r="P3954" i="1"/>
  <c r="Y3955" i="1"/>
  <c r="O3955" i="1"/>
  <c r="P3955" i="1"/>
  <c r="Y3956" i="1"/>
  <c r="O3956" i="1"/>
  <c r="P3956" i="1"/>
  <c r="Y3957" i="1"/>
  <c r="O3957" i="1"/>
  <c r="P3957" i="1"/>
  <c r="Y3958" i="1"/>
  <c r="O3958" i="1"/>
  <c r="P3958" i="1"/>
  <c r="Y3959" i="1"/>
  <c r="O3959" i="1"/>
  <c r="P3959" i="1"/>
  <c r="Y3960" i="1"/>
  <c r="O3960" i="1"/>
  <c r="P3960" i="1"/>
  <c r="Y3961" i="1"/>
  <c r="O3961" i="1"/>
  <c r="P3961" i="1"/>
  <c r="Y3962" i="1"/>
  <c r="O3962" i="1"/>
  <c r="P3962" i="1"/>
  <c r="Y3963" i="1"/>
  <c r="O3963" i="1"/>
  <c r="P3963" i="1"/>
  <c r="Y3964" i="1"/>
  <c r="O3964" i="1"/>
  <c r="P3964" i="1"/>
  <c r="Y3965" i="1"/>
  <c r="O3965" i="1"/>
  <c r="P3965" i="1"/>
  <c r="Y3966" i="1"/>
  <c r="O3966" i="1"/>
  <c r="P3966" i="1"/>
  <c r="Y3967" i="1"/>
  <c r="O3967" i="1"/>
  <c r="P3967" i="1"/>
  <c r="Y3968" i="1"/>
  <c r="O3968" i="1"/>
  <c r="P3968" i="1"/>
  <c r="Y3969" i="1"/>
  <c r="O3969" i="1"/>
  <c r="P3969" i="1"/>
  <c r="Y3970" i="1"/>
  <c r="O3970" i="1"/>
  <c r="P3970" i="1"/>
  <c r="Y3971" i="1"/>
  <c r="O3971" i="1"/>
  <c r="P3971" i="1"/>
  <c r="Y3972" i="1"/>
  <c r="O3972" i="1"/>
  <c r="P3972" i="1"/>
  <c r="Y3973" i="1"/>
  <c r="O3973" i="1"/>
  <c r="P3973" i="1"/>
  <c r="Y3974" i="1"/>
  <c r="O3974" i="1"/>
  <c r="P3974" i="1"/>
  <c r="Y3975" i="1"/>
  <c r="O3975" i="1"/>
  <c r="P3975" i="1"/>
  <c r="Y3976" i="1"/>
  <c r="O3976" i="1"/>
  <c r="P3976" i="1"/>
  <c r="Y3977" i="1"/>
  <c r="O3977" i="1"/>
  <c r="P3977" i="1"/>
  <c r="D3954" i="1"/>
  <c r="K3980" i="1"/>
  <c r="F3955" i="1" s="1"/>
  <c r="H3955" i="1" s="1"/>
  <c r="L3980" i="1"/>
  <c r="F3956" i="1" s="1"/>
  <c r="M3980" i="1"/>
  <c r="F3957" i="1" s="1"/>
  <c r="H3957" i="1" s="1"/>
  <c r="H3958" i="1"/>
  <c r="H3959" i="1"/>
  <c r="H3961" i="1"/>
  <c r="F3967" i="1"/>
  <c r="H3992" i="1"/>
  <c r="Y3987" i="1"/>
  <c r="O3987" i="1"/>
  <c r="P3987" i="1"/>
  <c r="Y3988" i="1"/>
  <c r="O3988" i="1"/>
  <c r="P3988" i="1"/>
  <c r="Q3988" i="1" s="1"/>
  <c r="R3988" i="1" s="1"/>
  <c r="W3988" i="1" s="1"/>
  <c r="Y3989" i="1"/>
  <c r="O3989" i="1"/>
  <c r="P3989" i="1"/>
  <c r="Y3990" i="1"/>
  <c r="O3990" i="1"/>
  <c r="P3990" i="1"/>
  <c r="Y3991" i="1"/>
  <c r="O3991" i="1"/>
  <c r="P3991" i="1"/>
  <c r="Y3992" i="1"/>
  <c r="O3992" i="1"/>
  <c r="P3992" i="1"/>
  <c r="Q3992" i="1" s="1"/>
  <c r="R3992" i="1" s="1"/>
  <c r="W3992" i="1" s="1"/>
  <c r="Y3993" i="1"/>
  <c r="O3993" i="1"/>
  <c r="P3993" i="1"/>
  <c r="Y3994" i="1"/>
  <c r="O3994" i="1"/>
  <c r="P3994" i="1"/>
  <c r="Q3994" i="1" s="1"/>
  <c r="R3994" i="1" s="1"/>
  <c r="W3994" i="1" s="1"/>
  <c r="Y3995" i="1"/>
  <c r="O3995" i="1"/>
  <c r="P3995" i="1"/>
  <c r="Y3996" i="1"/>
  <c r="O3996" i="1"/>
  <c r="P3996" i="1"/>
  <c r="Q3996" i="1" s="1"/>
  <c r="R3996" i="1" s="1"/>
  <c r="W3996" i="1" s="1"/>
  <c r="Y3997" i="1"/>
  <c r="O3997" i="1"/>
  <c r="P3997" i="1"/>
  <c r="Y3998" i="1"/>
  <c r="O3998" i="1"/>
  <c r="P3998" i="1"/>
  <c r="Y3999" i="1"/>
  <c r="O3999" i="1"/>
  <c r="P3999" i="1"/>
  <c r="Y4000" i="1"/>
  <c r="O4000" i="1"/>
  <c r="P4000" i="1"/>
  <c r="Q4000" i="1" s="1"/>
  <c r="R4000" i="1" s="1"/>
  <c r="W4000" i="1" s="1"/>
  <c r="Y4001" i="1"/>
  <c r="O4001" i="1"/>
  <c r="P4001" i="1"/>
  <c r="Y4002" i="1"/>
  <c r="O4002" i="1"/>
  <c r="P4002" i="1"/>
  <c r="Q4002" i="1" s="1"/>
  <c r="R4002" i="1" s="1"/>
  <c r="W4002" i="1" s="1"/>
  <c r="Y4003" i="1"/>
  <c r="O4003" i="1"/>
  <c r="Y4004" i="1"/>
  <c r="O4004" i="1"/>
  <c r="P4004" i="1"/>
  <c r="Y4005" i="1"/>
  <c r="O4005" i="1"/>
  <c r="P4005" i="1"/>
  <c r="Q4005" i="1" s="1"/>
  <c r="R4005" i="1" s="1"/>
  <c r="W4005" i="1" s="1"/>
  <c r="Y4006" i="1"/>
  <c r="O4006" i="1"/>
  <c r="P4006" i="1"/>
  <c r="Y4007" i="1"/>
  <c r="O4007" i="1"/>
  <c r="P4007" i="1"/>
  <c r="Q4007" i="1" s="1"/>
  <c r="R4007" i="1" s="1"/>
  <c r="W4007" i="1" s="1"/>
  <c r="Y4008" i="1"/>
  <c r="O4008" i="1"/>
  <c r="P4008" i="1"/>
  <c r="Y4009" i="1"/>
  <c r="O4009" i="1"/>
  <c r="P4009" i="1"/>
  <c r="Y4010" i="1"/>
  <c r="O4010" i="1"/>
  <c r="P4010" i="1"/>
  <c r="Y4011" i="1"/>
  <c r="O4011" i="1"/>
  <c r="P4011" i="1"/>
  <c r="Q4011" i="1" s="1"/>
  <c r="R4011" i="1" s="1"/>
  <c r="W4011" i="1" s="1"/>
  <c r="Y4012" i="1"/>
  <c r="O4012" i="1"/>
  <c r="P4012" i="1"/>
  <c r="Q4012" i="1" s="1"/>
  <c r="R4012" i="1" s="1"/>
  <c r="W4012" i="1" s="1"/>
  <c r="Y4013" i="1"/>
  <c r="O4013" i="1"/>
  <c r="Q4013" i="1" s="1"/>
  <c r="R4013" i="1" s="1"/>
  <c r="W4013" i="1" s="1"/>
  <c r="P4013" i="1"/>
  <c r="Y4014" i="1"/>
  <c r="O4014" i="1"/>
  <c r="P4014" i="1"/>
  <c r="Y4015" i="1"/>
  <c r="O4015" i="1"/>
  <c r="P4015" i="1"/>
  <c r="Q4015" i="1" s="1"/>
  <c r="R4015" i="1" s="1"/>
  <c r="W4015" i="1" s="1"/>
  <c r="Y4016" i="1"/>
  <c r="O4016" i="1"/>
  <c r="P4016" i="1"/>
  <c r="Q4016" i="1" s="1"/>
  <c r="R4016" i="1" s="1"/>
  <c r="W4016" i="1" s="1"/>
  <c r="S4016" i="1" s="1"/>
  <c r="T4016" i="1" s="1"/>
  <c r="U4016" i="1" s="1"/>
  <c r="D3993" i="1"/>
  <c r="K4019" i="1"/>
  <c r="F3994" i="1"/>
  <c r="L4019" i="1"/>
  <c r="F3995" i="1" s="1"/>
  <c r="M4019" i="1"/>
  <c r="F3996" i="1"/>
  <c r="H3997" i="1"/>
  <c r="H3998" i="1"/>
  <c r="H4000" i="1"/>
  <c r="D4003" i="1"/>
  <c r="H4003" i="1" s="1"/>
  <c r="F4007" i="1"/>
  <c r="F4006" i="1"/>
  <c r="H4031" i="1"/>
  <c r="Y4026" i="1"/>
  <c r="O4026" i="1"/>
  <c r="P4026" i="1"/>
  <c r="Q4026" i="1" s="1"/>
  <c r="R4026" i="1" s="1"/>
  <c r="W4026" i="1" s="1"/>
  <c r="Y4027" i="1"/>
  <c r="O4027" i="1"/>
  <c r="P4027" i="1"/>
  <c r="Y4028" i="1"/>
  <c r="O4028" i="1"/>
  <c r="P4028" i="1"/>
  <c r="Q4028" i="1" s="1"/>
  <c r="R4028" i="1" s="1"/>
  <c r="W4028" i="1" s="1"/>
  <c r="Y4029" i="1"/>
  <c r="O4029" i="1"/>
  <c r="P4029" i="1"/>
  <c r="Y4030" i="1"/>
  <c r="O4030" i="1"/>
  <c r="P4030" i="1"/>
  <c r="Y4031" i="1"/>
  <c r="O4031" i="1"/>
  <c r="P4031" i="1"/>
  <c r="Y4032" i="1"/>
  <c r="O4032" i="1"/>
  <c r="P4032" i="1"/>
  <c r="Q4032" i="1" s="1"/>
  <c r="R4032" i="1" s="1"/>
  <c r="W4032" i="1" s="1"/>
  <c r="Y4033" i="1"/>
  <c r="O4033" i="1"/>
  <c r="P4033" i="1"/>
  <c r="Y4034" i="1"/>
  <c r="O4034" i="1"/>
  <c r="P4034" i="1"/>
  <c r="Q4034" i="1" s="1"/>
  <c r="R4034" i="1" s="1"/>
  <c r="W4034" i="1" s="1"/>
  <c r="Y4035" i="1"/>
  <c r="O4035" i="1"/>
  <c r="P4035" i="1"/>
  <c r="Y4036" i="1"/>
  <c r="O4036" i="1"/>
  <c r="P4036" i="1"/>
  <c r="Q4036" i="1" s="1"/>
  <c r="R4036" i="1" s="1"/>
  <c r="W4036" i="1" s="1"/>
  <c r="Y4037" i="1"/>
  <c r="O4037" i="1"/>
  <c r="P4037" i="1"/>
  <c r="Y4038" i="1"/>
  <c r="O4038" i="1"/>
  <c r="P4038" i="1"/>
  <c r="Y4039" i="1"/>
  <c r="O4039" i="1"/>
  <c r="P4039" i="1"/>
  <c r="Y4040" i="1"/>
  <c r="O4040" i="1"/>
  <c r="P4040" i="1"/>
  <c r="Q4040" i="1" s="1"/>
  <c r="R4040" i="1" s="1"/>
  <c r="W4040" i="1" s="1"/>
  <c r="Y4041" i="1"/>
  <c r="O4041" i="1"/>
  <c r="P4041" i="1"/>
  <c r="Y4042" i="1"/>
  <c r="O4042" i="1"/>
  <c r="P4042" i="1"/>
  <c r="Q4042" i="1" s="1"/>
  <c r="R4042" i="1" s="1"/>
  <c r="W4042" i="1" s="1"/>
  <c r="Y4043" i="1"/>
  <c r="O4043" i="1"/>
  <c r="P4043" i="1"/>
  <c r="Y4044" i="1"/>
  <c r="O4044" i="1"/>
  <c r="P4044" i="1"/>
  <c r="Q4044" i="1" s="1"/>
  <c r="R4044" i="1" s="1"/>
  <c r="W4044" i="1" s="1"/>
  <c r="Y4045" i="1"/>
  <c r="O4045" i="1"/>
  <c r="P4045" i="1"/>
  <c r="Y4046" i="1"/>
  <c r="O4046" i="1"/>
  <c r="P4046" i="1"/>
  <c r="Y4047" i="1"/>
  <c r="O4047" i="1"/>
  <c r="Q4047" i="1" s="1"/>
  <c r="R4047" i="1" s="1"/>
  <c r="W4047" i="1" s="1"/>
  <c r="Y4048" i="1"/>
  <c r="O4048" i="1"/>
  <c r="P4048" i="1"/>
  <c r="Y4049" i="1"/>
  <c r="O4049" i="1"/>
  <c r="P4049" i="1"/>
  <c r="Y4050" i="1"/>
  <c r="O4050" i="1"/>
  <c r="Q4050" i="1" s="1"/>
  <c r="R4050" i="1" s="1"/>
  <c r="W4050" i="1" s="1"/>
  <c r="Y4051" i="1"/>
  <c r="O4051" i="1"/>
  <c r="P4051" i="1"/>
  <c r="Y4052" i="1"/>
  <c r="O4052" i="1"/>
  <c r="P4052" i="1"/>
  <c r="Y4053" i="1"/>
  <c r="O4053" i="1"/>
  <c r="P4053" i="1"/>
  <c r="Y4054" i="1"/>
  <c r="O4054" i="1"/>
  <c r="P4054" i="1"/>
  <c r="Q4054" i="1" s="1"/>
  <c r="R4054" i="1" s="1"/>
  <c r="W4054" i="1" s="1"/>
  <c r="Y4055" i="1"/>
  <c r="O4055" i="1"/>
  <c r="P4055" i="1"/>
  <c r="D4032" i="1"/>
  <c r="K4058" i="1"/>
  <c r="F4033" i="1"/>
  <c r="L4058" i="1"/>
  <c r="F4034" i="1"/>
  <c r="M4058" i="1"/>
  <c r="F4035" i="1" s="1"/>
  <c r="H4035" i="1" s="1"/>
  <c r="H4036" i="1"/>
  <c r="H4037" i="1"/>
  <c r="H4039" i="1"/>
  <c r="D4042" i="1"/>
  <c r="H4042" i="1" s="1"/>
  <c r="F4046" i="1"/>
  <c r="F4045" i="1"/>
  <c r="H4070" i="1"/>
  <c r="Y4065" i="1"/>
  <c r="O4065" i="1"/>
  <c r="P4065" i="1"/>
  <c r="Q4065" i="1" s="1"/>
  <c r="R4065" i="1"/>
  <c r="W4065" i="1" s="1"/>
  <c r="Y4066" i="1"/>
  <c r="O4066" i="1"/>
  <c r="P4066" i="1"/>
  <c r="Q4066" i="1" s="1"/>
  <c r="R4066" i="1" s="1"/>
  <c r="W4066" i="1" s="1"/>
  <c r="Y4067" i="1"/>
  <c r="O4067" i="1"/>
  <c r="P4067" i="1"/>
  <c r="Q4067" i="1" s="1"/>
  <c r="R4067" i="1"/>
  <c r="W4067" i="1" s="1"/>
  <c r="Y4068" i="1"/>
  <c r="O4068" i="1"/>
  <c r="P4068" i="1"/>
  <c r="Q4068" i="1" s="1"/>
  <c r="R4068" i="1" s="1"/>
  <c r="W4068" i="1" s="1"/>
  <c r="Y4069" i="1"/>
  <c r="O4069" i="1"/>
  <c r="P4069" i="1"/>
  <c r="Q4069" i="1" s="1"/>
  <c r="R4069" i="1"/>
  <c r="W4069" i="1" s="1"/>
  <c r="Y4070" i="1"/>
  <c r="O4070" i="1"/>
  <c r="P4070" i="1"/>
  <c r="Q4070" i="1" s="1"/>
  <c r="R4070" i="1" s="1"/>
  <c r="W4070" i="1" s="1"/>
  <c r="Y4071" i="1"/>
  <c r="O4071" i="1"/>
  <c r="P4071" i="1"/>
  <c r="Q4071" i="1" s="1"/>
  <c r="R4071" i="1"/>
  <c r="W4071" i="1" s="1"/>
  <c r="Y4072" i="1"/>
  <c r="O4072" i="1"/>
  <c r="P4072" i="1"/>
  <c r="Q4072" i="1" s="1"/>
  <c r="R4072" i="1" s="1"/>
  <c r="W4072" i="1" s="1"/>
  <c r="Y4073" i="1"/>
  <c r="O4073" i="1"/>
  <c r="P4073" i="1"/>
  <c r="Q4073" i="1" s="1"/>
  <c r="R4073" i="1"/>
  <c r="W4073" i="1" s="1"/>
  <c r="Y4074" i="1"/>
  <c r="O4074" i="1"/>
  <c r="P4074" i="1"/>
  <c r="Q4074" i="1" s="1"/>
  <c r="R4074" i="1" s="1"/>
  <c r="W4074" i="1" s="1"/>
  <c r="Y4075" i="1"/>
  <c r="O4075" i="1"/>
  <c r="P4075" i="1"/>
  <c r="Q4075" i="1" s="1"/>
  <c r="R4075" i="1"/>
  <c r="W4075" i="1" s="1"/>
  <c r="Y4076" i="1"/>
  <c r="O4076" i="1"/>
  <c r="P4076" i="1"/>
  <c r="Q4076" i="1" s="1"/>
  <c r="R4076" i="1" s="1"/>
  <c r="W4076" i="1" s="1"/>
  <c r="Y4077" i="1"/>
  <c r="O4077" i="1"/>
  <c r="P4077" i="1"/>
  <c r="Q4077" i="1" s="1"/>
  <c r="R4077" i="1"/>
  <c r="W4077" i="1" s="1"/>
  <c r="Y4078" i="1"/>
  <c r="O4078" i="1"/>
  <c r="P4078" i="1"/>
  <c r="Q4078" i="1" s="1"/>
  <c r="R4078" i="1" s="1"/>
  <c r="W4078" i="1" s="1"/>
  <c r="Y4079" i="1"/>
  <c r="O4079" i="1"/>
  <c r="P4079" i="1"/>
  <c r="Q4079" i="1" s="1"/>
  <c r="R4079" i="1"/>
  <c r="W4079" i="1" s="1"/>
  <c r="Y4080" i="1"/>
  <c r="O4080" i="1"/>
  <c r="P4080" i="1"/>
  <c r="Q4080" i="1" s="1"/>
  <c r="R4080" i="1" s="1"/>
  <c r="W4080" i="1" s="1"/>
  <c r="Y4081" i="1"/>
  <c r="O4081" i="1"/>
  <c r="P4081" i="1"/>
  <c r="Q4081" i="1" s="1"/>
  <c r="R4081" i="1" s="1"/>
  <c r="W4081" i="1" s="1"/>
  <c r="Y4082" i="1"/>
  <c r="O4082" i="1"/>
  <c r="P4082" i="1"/>
  <c r="Q4082" i="1" s="1"/>
  <c r="R4082" i="1" s="1"/>
  <c r="W4082" i="1" s="1"/>
  <c r="Y4083" i="1"/>
  <c r="O4083" i="1"/>
  <c r="P4083" i="1"/>
  <c r="Q4083" i="1" s="1"/>
  <c r="R4083" i="1" s="1"/>
  <c r="W4083" i="1" s="1"/>
  <c r="Y4084" i="1"/>
  <c r="P4084" i="1"/>
  <c r="Y4085" i="1"/>
  <c r="Y4097" i="1" s="1"/>
  <c r="O4085" i="1"/>
  <c r="P4085" i="1"/>
  <c r="Y4086" i="1"/>
  <c r="O4086" i="1"/>
  <c r="P4086" i="1"/>
  <c r="Q4086" i="1" s="1"/>
  <c r="R4086" i="1" s="1"/>
  <c r="W4086" i="1" s="1"/>
  <c r="Y4087" i="1"/>
  <c r="O4087" i="1"/>
  <c r="P4087" i="1"/>
  <c r="Y4088" i="1"/>
  <c r="O4088" i="1"/>
  <c r="P4088" i="1"/>
  <c r="Q4088" i="1" s="1"/>
  <c r="R4088" i="1" s="1"/>
  <c r="W4088" i="1" s="1"/>
  <c r="Y4089" i="1"/>
  <c r="O4089" i="1"/>
  <c r="P4089" i="1"/>
  <c r="Y4090" i="1"/>
  <c r="O4090" i="1"/>
  <c r="P4090" i="1"/>
  <c r="Q4090" i="1" s="1"/>
  <c r="R4090" i="1" s="1"/>
  <c r="W4090" i="1" s="1"/>
  <c r="Y4091" i="1"/>
  <c r="O4091" i="1"/>
  <c r="P4091" i="1"/>
  <c r="Y4092" i="1"/>
  <c r="O4092" i="1"/>
  <c r="P4092" i="1"/>
  <c r="Y4093" i="1"/>
  <c r="O4093" i="1"/>
  <c r="Q4093" i="1" s="1"/>
  <c r="R4093" i="1" s="1"/>
  <c r="W4093" i="1" s="1"/>
  <c r="P4093" i="1"/>
  <c r="Y4094" i="1"/>
  <c r="O4094" i="1"/>
  <c r="Q4094" i="1" s="1"/>
  <c r="R4094" i="1" s="1"/>
  <c r="W4094" i="1" s="1"/>
  <c r="P4094" i="1"/>
  <c r="D4071" i="1"/>
  <c r="K4097" i="1"/>
  <c r="F4072" i="1" s="1"/>
  <c r="L4097" i="1"/>
  <c r="F4073" i="1" s="1"/>
  <c r="M4097" i="1"/>
  <c r="F4074" i="1" s="1"/>
  <c r="H4074" i="1"/>
  <c r="H4075" i="1"/>
  <c r="H4076" i="1"/>
  <c r="H4078" i="1"/>
  <c r="D4081" i="1"/>
  <c r="H4081" i="1" s="1"/>
  <c r="F4085" i="1"/>
  <c r="F4084" i="1"/>
  <c r="H4109" i="1"/>
  <c r="Y4104" i="1"/>
  <c r="O4104" i="1"/>
  <c r="P4104" i="1"/>
  <c r="Q4104" i="1" s="1"/>
  <c r="R4104" i="1" s="1"/>
  <c r="W4104" i="1" s="1"/>
  <c r="Y4105" i="1"/>
  <c r="O4105" i="1"/>
  <c r="P4105" i="1"/>
  <c r="Y4106" i="1"/>
  <c r="O4106" i="1"/>
  <c r="P4106" i="1"/>
  <c r="Q4106" i="1" s="1"/>
  <c r="R4106" i="1" s="1"/>
  <c r="W4106" i="1" s="1"/>
  <c r="Y4107" i="1"/>
  <c r="O4107" i="1"/>
  <c r="P4107" i="1"/>
  <c r="Y4108" i="1"/>
  <c r="Y4136" i="1" s="1"/>
  <c r="O4108" i="1"/>
  <c r="P4108" i="1"/>
  <c r="Y4109" i="1"/>
  <c r="O4109" i="1"/>
  <c r="P4109" i="1"/>
  <c r="Y4110" i="1"/>
  <c r="O4110" i="1"/>
  <c r="P4110" i="1"/>
  <c r="Q4110" i="1" s="1"/>
  <c r="R4110" i="1" s="1"/>
  <c r="W4110" i="1" s="1"/>
  <c r="Y4111" i="1"/>
  <c r="O4111" i="1"/>
  <c r="P4111" i="1"/>
  <c r="Y4112" i="1"/>
  <c r="O4112" i="1"/>
  <c r="P4112" i="1"/>
  <c r="Q4112" i="1" s="1"/>
  <c r="R4112" i="1" s="1"/>
  <c r="W4112" i="1" s="1"/>
  <c r="Y4113" i="1"/>
  <c r="O4113" i="1"/>
  <c r="P4113" i="1"/>
  <c r="Y4114" i="1"/>
  <c r="O4114" i="1"/>
  <c r="P4114" i="1"/>
  <c r="Q4114" i="1" s="1"/>
  <c r="R4114" i="1" s="1"/>
  <c r="W4114" i="1" s="1"/>
  <c r="Y4115" i="1"/>
  <c r="O4115" i="1"/>
  <c r="P4115" i="1"/>
  <c r="Y4116" i="1"/>
  <c r="O4116" i="1"/>
  <c r="P4116" i="1"/>
  <c r="Y4117" i="1"/>
  <c r="O4117" i="1"/>
  <c r="P4117" i="1"/>
  <c r="Y4118" i="1"/>
  <c r="O4118" i="1"/>
  <c r="P4118" i="1"/>
  <c r="Q4118" i="1" s="1"/>
  <c r="R4118" i="1" s="1"/>
  <c r="W4118" i="1" s="1"/>
  <c r="Y4119" i="1"/>
  <c r="O4119" i="1"/>
  <c r="P4119" i="1"/>
  <c r="Y4120" i="1"/>
  <c r="O4120" i="1"/>
  <c r="Q4120" i="1" s="1"/>
  <c r="R4120" i="1" s="1"/>
  <c r="W4120" i="1" s="1"/>
  <c r="Y4121" i="1"/>
  <c r="O4121" i="1"/>
  <c r="P4121" i="1"/>
  <c r="Q4121" i="1" s="1"/>
  <c r="R4121" i="1" s="1"/>
  <c r="W4121" i="1" s="1"/>
  <c r="Y4122" i="1"/>
  <c r="O4122" i="1"/>
  <c r="P4122" i="1"/>
  <c r="Y4123" i="1"/>
  <c r="O4123" i="1"/>
  <c r="P4123" i="1"/>
  <c r="Q4123" i="1" s="1"/>
  <c r="R4123" i="1" s="1"/>
  <c r="W4123" i="1" s="1"/>
  <c r="Y4124" i="1"/>
  <c r="O4124" i="1"/>
  <c r="P4124" i="1"/>
  <c r="Y4125" i="1"/>
  <c r="O4125" i="1"/>
  <c r="P4125" i="1"/>
  <c r="Q4125" i="1" s="1"/>
  <c r="R4125" i="1" s="1"/>
  <c r="W4125" i="1" s="1"/>
  <c r="Y4126" i="1"/>
  <c r="O4126" i="1"/>
  <c r="P4126" i="1"/>
  <c r="Y4127" i="1"/>
  <c r="O4127" i="1"/>
  <c r="P4127" i="1"/>
  <c r="Y4128" i="1"/>
  <c r="O4128" i="1"/>
  <c r="P4128" i="1"/>
  <c r="Q4128" i="1" s="1"/>
  <c r="R4128" i="1" s="1"/>
  <c r="W4128" i="1" s="1"/>
  <c r="Y4129" i="1"/>
  <c r="O4129" i="1"/>
  <c r="P4129" i="1"/>
  <c r="Q4129" i="1" s="1"/>
  <c r="R4129" i="1" s="1"/>
  <c r="W4129" i="1" s="1"/>
  <c r="Y4130" i="1"/>
  <c r="O4130" i="1"/>
  <c r="P4130" i="1"/>
  <c r="Y4131" i="1"/>
  <c r="O4131" i="1"/>
  <c r="Y4132" i="1"/>
  <c r="O4132" i="1"/>
  <c r="P4132" i="1"/>
  <c r="Q4132" i="1" s="1"/>
  <c r="R4132" i="1" s="1"/>
  <c r="W4132" i="1" s="1"/>
  <c r="Y4133" i="1"/>
  <c r="O4133" i="1"/>
  <c r="Q4133" i="1" s="1"/>
  <c r="R4133" i="1" s="1"/>
  <c r="W4133" i="1" s="1"/>
  <c r="D4110" i="1"/>
  <c r="K4136" i="1"/>
  <c r="F4111" i="1" s="1"/>
  <c r="H4111" i="1" s="1"/>
  <c r="L4136" i="1"/>
  <c r="F4112" i="1" s="1"/>
  <c r="M4136" i="1"/>
  <c r="F4113" i="1" s="1"/>
  <c r="H4113" i="1" s="1"/>
  <c r="H4114" i="1"/>
  <c r="H4115" i="1"/>
  <c r="H4117" i="1"/>
  <c r="D4120" i="1"/>
  <c r="H4120" i="1"/>
  <c r="F4124" i="1"/>
  <c r="F4123" i="1"/>
  <c r="J3980" i="1"/>
  <c r="J3785" i="1"/>
  <c r="J3629" i="1"/>
  <c r="J3551" i="1"/>
  <c r="J3356" i="1"/>
  <c r="J3044" i="1"/>
  <c r="J2615" i="1"/>
  <c r="J2420" i="1"/>
  <c r="J2147" i="1"/>
  <c r="J1991" i="1"/>
  <c r="J1835" i="1"/>
  <c r="J1640" i="1"/>
  <c r="J1523" i="1"/>
  <c r="J1250" i="1"/>
  <c r="J1094" i="1"/>
  <c r="J977" i="1"/>
  <c r="J938" i="1"/>
  <c r="J782" i="1"/>
  <c r="J743" i="1"/>
  <c r="J704" i="1"/>
  <c r="J665" i="1"/>
  <c r="J548" i="1"/>
  <c r="J470" i="1"/>
  <c r="J431" i="1"/>
  <c r="J314" i="1"/>
  <c r="J275" i="1"/>
  <c r="J236" i="1"/>
  <c r="J197" i="1"/>
  <c r="J119" i="1"/>
  <c r="J80" i="1"/>
  <c r="J41" i="1"/>
  <c r="AN10" i="1"/>
  <c r="AN11" i="1" s="1"/>
  <c r="J4104" i="1"/>
  <c r="J4065" i="1"/>
  <c r="J4026" i="1"/>
  <c r="J3987" i="1"/>
  <c r="Z3987" i="1" s="1"/>
  <c r="J3948" i="1"/>
  <c r="J3909" i="1"/>
  <c r="J3870" i="1"/>
  <c r="J3831" i="1"/>
  <c r="Z3831" i="1" s="1"/>
  <c r="J3792" i="1"/>
  <c r="J3753" i="1"/>
  <c r="J3714" i="1"/>
  <c r="J3675" i="1"/>
  <c r="J3636" i="1"/>
  <c r="J3597" i="1"/>
  <c r="J3558" i="1"/>
  <c r="J3519" i="1"/>
  <c r="J3480" i="1"/>
  <c r="J3441" i="1"/>
  <c r="J3402" i="1"/>
  <c r="J3363" i="1"/>
  <c r="J3324" i="1"/>
  <c r="J3285" i="1"/>
  <c r="J3246" i="1"/>
  <c r="J3207" i="1"/>
  <c r="J3168" i="1"/>
  <c r="J3129" i="1"/>
  <c r="J3090" i="1"/>
  <c r="J3051" i="1"/>
  <c r="J3012" i="1"/>
  <c r="J2973" i="1"/>
  <c r="J2934" i="1"/>
  <c r="J2895" i="1"/>
  <c r="J2856" i="1"/>
  <c r="J2817" i="1"/>
  <c r="J2778" i="1"/>
  <c r="J2739" i="1"/>
  <c r="J2700" i="1"/>
  <c r="J2661" i="1"/>
  <c r="J2622" i="1"/>
  <c r="J2583" i="1"/>
  <c r="J2544" i="1"/>
  <c r="J2505" i="1"/>
  <c r="J2466" i="1"/>
  <c r="J2427" i="1"/>
  <c r="J2388" i="1"/>
  <c r="J2349" i="1"/>
  <c r="J2310" i="1"/>
  <c r="J2271" i="1"/>
  <c r="J2232" i="1"/>
  <c r="J2193" i="1"/>
  <c r="J2154" i="1"/>
  <c r="J2115" i="1"/>
  <c r="J2076" i="1"/>
  <c r="J2037" i="1"/>
  <c r="J1998" i="1"/>
  <c r="J1959" i="1"/>
  <c r="J1920" i="1"/>
  <c r="J1881" i="1"/>
  <c r="J1842" i="1"/>
  <c r="J1803" i="1"/>
  <c r="J1764" i="1"/>
  <c r="J1725" i="1"/>
  <c r="J1686" i="1"/>
  <c r="J1647" i="1"/>
  <c r="J1608" i="1"/>
  <c r="J1569" i="1"/>
  <c r="J1530" i="1"/>
  <c r="J1491" i="1"/>
  <c r="J1452" i="1"/>
  <c r="J1413" i="1"/>
  <c r="J1374" i="1"/>
  <c r="J1335" i="1"/>
  <c r="J1296" i="1"/>
  <c r="J1257" i="1"/>
  <c r="J1218" i="1"/>
  <c r="J1179" i="1"/>
  <c r="J1140" i="1"/>
  <c r="J1101" i="1"/>
  <c r="J1062" i="1"/>
  <c r="J1023" i="1"/>
  <c r="J984" i="1"/>
  <c r="J945" i="1"/>
  <c r="J906" i="1"/>
  <c r="J867" i="1"/>
  <c r="J828" i="1"/>
  <c r="J789" i="1"/>
  <c r="J750" i="1"/>
  <c r="J711" i="1"/>
  <c r="J672" i="1"/>
  <c r="J633" i="1"/>
  <c r="J594" i="1"/>
  <c r="J555" i="1"/>
  <c r="J516" i="1"/>
  <c r="J477" i="1"/>
  <c r="J438" i="1"/>
  <c r="J399" i="1"/>
  <c r="J360" i="1"/>
  <c r="J321" i="1"/>
  <c r="J282" i="1"/>
  <c r="J243" i="1"/>
  <c r="J204" i="1"/>
  <c r="J165" i="1"/>
  <c r="J126" i="1"/>
  <c r="J87" i="1"/>
  <c r="J48" i="1"/>
  <c r="J9" i="1"/>
  <c r="I4101" i="1"/>
  <c r="I4102" i="1" s="1"/>
  <c r="I4103" i="1" s="1"/>
  <c r="I4104" i="1" s="1"/>
  <c r="I4105" i="1" s="1"/>
  <c r="I4106" i="1" s="1"/>
  <c r="I4107" i="1" s="1"/>
  <c r="I4108" i="1" s="1"/>
  <c r="I4109" i="1" s="1"/>
  <c r="I4110" i="1" s="1"/>
  <c r="I4111" i="1" s="1"/>
  <c r="I4112" i="1" s="1"/>
  <c r="I4113" i="1" s="1"/>
  <c r="I4114" i="1" s="1"/>
  <c r="I4115" i="1" s="1"/>
  <c r="I4116" i="1" s="1"/>
  <c r="I4117" i="1" s="1"/>
  <c r="I4118" i="1" s="1"/>
  <c r="I4119" i="1" s="1"/>
  <c r="I4120" i="1" s="1"/>
  <c r="I4121" i="1" s="1"/>
  <c r="I4122" i="1" s="1"/>
  <c r="I4123" i="1" s="1"/>
  <c r="I4124" i="1" s="1"/>
  <c r="I4125" i="1" s="1"/>
  <c r="I4126" i="1" s="1"/>
  <c r="I4127" i="1" s="1"/>
  <c r="I4128" i="1" s="1"/>
  <c r="I4129" i="1" s="1"/>
  <c r="I4130" i="1" s="1"/>
  <c r="I4131" i="1" s="1"/>
  <c r="I4132" i="1" s="1"/>
  <c r="I4133" i="1" s="1"/>
  <c r="I4134" i="1" s="1"/>
  <c r="I4135" i="1" s="1"/>
  <c r="I4136" i="1" s="1"/>
  <c r="I4137" i="1" s="1"/>
  <c r="AC4104" i="1"/>
  <c r="AC4105" i="1"/>
  <c r="AC4106" i="1"/>
  <c r="AC4107" i="1"/>
  <c r="AC4108" i="1"/>
  <c r="AC4109" i="1"/>
  <c r="AC4110" i="1"/>
  <c r="AC4111" i="1"/>
  <c r="AC4112" i="1"/>
  <c r="AC4113" i="1"/>
  <c r="AC4114" i="1"/>
  <c r="AC4115" i="1"/>
  <c r="AC4116" i="1"/>
  <c r="AC4117" i="1"/>
  <c r="AC4118" i="1"/>
  <c r="AC4119" i="1"/>
  <c r="AC4120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B4104" i="1"/>
  <c r="AB4105" i="1"/>
  <c r="AB4106" i="1"/>
  <c r="AB4107" i="1"/>
  <c r="AB4108" i="1"/>
  <c r="AB4109" i="1"/>
  <c r="AB4110" i="1"/>
  <c r="AB4111" i="1"/>
  <c r="AB4112" i="1"/>
  <c r="AB4113" i="1"/>
  <c r="AB4114" i="1"/>
  <c r="AB4115" i="1"/>
  <c r="AB4116" i="1"/>
  <c r="AB4117" i="1"/>
  <c r="AB4118" i="1"/>
  <c r="AB4119" i="1"/>
  <c r="AB4120" i="1"/>
  <c r="AB4121" i="1"/>
  <c r="AB4122" i="1"/>
  <c r="AB4123" i="1"/>
  <c r="AB4124" i="1"/>
  <c r="AB4125" i="1"/>
  <c r="AB4126" i="1"/>
  <c r="AB4127" i="1"/>
  <c r="AB4128" i="1"/>
  <c r="AB4129" i="1"/>
  <c r="AB4130" i="1"/>
  <c r="AB4131" i="1"/>
  <c r="AB4132" i="1"/>
  <c r="AB4133" i="1"/>
  <c r="AB4134" i="1"/>
  <c r="AA4104" i="1"/>
  <c r="AA4105" i="1"/>
  <c r="AA4106" i="1"/>
  <c r="AA4107" i="1"/>
  <c r="AA4108" i="1"/>
  <c r="AA4109" i="1"/>
  <c r="AA4110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R4136" i="1"/>
  <c r="B4136" i="1"/>
  <c r="Z4104" i="1"/>
  <c r="W4101" i="1"/>
  <c r="J4100" i="1"/>
  <c r="A3554" i="1"/>
  <c r="A3593" i="1" s="1"/>
  <c r="A3632" i="1" s="1"/>
  <c r="A3671" i="1" s="1"/>
  <c r="A3710" i="1" s="1"/>
  <c r="A3749" i="1" s="1"/>
  <c r="A3788" i="1" s="1"/>
  <c r="A3827" i="1" s="1"/>
  <c r="A3866" i="1" s="1"/>
  <c r="A3905" i="1" s="1"/>
  <c r="A3944" i="1" s="1"/>
  <c r="A3983" i="1" s="1"/>
  <c r="A4022" i="1" s="1"/>
  <c r="A4061" i="1" s="1"/>
  <c r="A4100" i="1" s="1"/>
  <c r="A4139" i="1" s="1"/>
  <c r="A4178" i="1" s="1"/>
  <c r="A4217" i="1" s="1"/>
  <c r="A4256" i="1" s="1"/>
  <c r="A4295" i="1" s="1"/>
  <c r="A4334" i="1" s="1"/>
  <c r="A4373" i="1" s="1"/>
  <c r="A4412" i="1" s="1"/>
  <c r="A4451" i="1" s="1"/>
  <c r="A4490" i="1" s="1"/>
  <c r="A4529" i="1" s="1"/>
  <c r="A4568" i="1" s="1"/>
  <c r="A4607" i="1" s="1"/>
  <c r="A4646" i="1" s="1"/>
  <c r="A4685" i="1" s="1"/>
  <c r="A4724" i="1" s="1"/>
  <c r="A4763" i="1" s="1"/>
  <c r="A4802" i="1" s="1"/>
  <c r="A4841" i="1" s="1"/>
  <c r="A4880" i="1" s="1"/>
  <c r="I4062" i="1"/>
  <c r="I4063" i="1"/>
  <c r="I4064" i="1" s="1"/>
  <c r="I4065" i="1" s="1"/>
  <c r="I4066" i="1" s="1"/>
  <c r="I4067" i="1" s="1"/>
  <c r="I4068" i="1" s="1"/>
  <c r="I4069" i="1" s="1"/>
  <c r="I4070" i="1" s="1"/>
  <c r="I4071" i="1" s="1"/>
  <c r="I4072" i="1" s="1"/>
  <c r="I4073" i="1" s="1"/>
  <c r="I4074" i="1" s="1"/>
  <c r="I4075" i="1" s="1"/>
  <c r="I4076" i="1" s="1"/>
  <c r="I4077" i="1" s="1"/>
  <c r="I4078" i="1" s="1"/>
  <c r="I4079" i="1" s="1"/>
  <c r="I4080" i="1" s="1"/>
  <c r="I4081" i="1" s="1"/>
  <c r="I4082" i="1" s="1"/>
  <c r="I4083" i="1" s="1"/>
  <c r="I4084" i="1" s="1"/>
  <c r="I4085" i="1" s="1"/>
  <c r="I4086" i="1" s="1"/>
  <c r="I4087" i="1" s="1"/>
  <c r="I4088" i="1" s="1"/>
  <c r="I4089" i="1" s="1"/>
  <c r="I4090" i="1" s="1"/>
  <c r="I4091" i="1" s="1"/>
  <c r="I4092" i="1" s="1"/>
  <c r="I4093" i="1" s="1"/>
  <c r="I4094" i="1" s="1"/>
  <c r="I4095" i="1" s="1"/>
  <c r="I4096" i="1" s="1"/>
  <c r="I4097" i="1" s="1"/>
  <c r="I4098" i="1" s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B4065" i="1"/>
  <c r="AB4066" i="1"/>
  <c r="AB4067" i="1"/>
  <c r="AB4068" i="1"/>
  <c r="AB4069" i="1"/>
  <c r="AB4070" i="1"/>
  <c r="AB4071" i="1"/>
  <c r="AB4072" i="1"/>
  <c r="AB4073" i="1"/>
  <c r="AB4074" i="1"/>
  <c r="AB4075" i="1"/>
  <c r="AB4076" i="1"/>
  <c r="AB4077" i="1"/>
  <c r="AB4078" i="1"/>
  <c r="AB4079" i="1"/>
  <c r="AB4080" i="1"/>
  <c r="AB4081" i="1"/>
  <c r="AB4082" i="1"/>
  <c r="AB4083" i="1"/>
  <c r="AB4084" i="1"/>
  <c r="AB4085" i="1"/>
  <c r="AB4086" i="1"/>
  <c r="AB4087" i="1"/>
  <c r="AB4088" i="1"/>
  <c r="AB4089" i="1"/>
  <c r="AB4090" i="1"/>
  <c r="AB4091" i="1"/>
  <c r="AB4092" i="1"/>
  <c r="AB4093" i="1"/>
  <c r="AB4094" i="1"/>
  <c r="AB4095" i="1"/>
  <c r="AA4065" i="1"/>
  <c r="AA4066" i="1"/>
  <c r="AA4067" i="1"/>
  <c r="AA4068" i="1"/>
  <c r="AA4069" i="1"/>
  <c r="AA4070" i="1"/>
  <c r="AA4071" i="1"/>
  <c r="AA4072" i="1"/>
  <c r="AA4073" i="1"/>
  <c r="AA4074" i="1"/>
  <c r="AA4075" i="1"/>
  <c r="AA4076" i="1"/>
  <c r="AA4077" i="1"/>
  <c r="AA4078" i="1"/>
  <c r="AA4079" i="1"/>
  <c r="AA4080" i="1"/>
  <c r="AA4081" i="1"/>
  <c r="AA4082" i="1"/>
  <c r="AA4083" i="1"/>
  <c r="AA4084" i="1"/>
  <c r="AA4085" i="1"/>
  <c r="AA4086" i="1"/>
  <c r="AA4087" i="1"/>
  <c r="AA4088" i="1"/>
  <c r="AA4089" i="1"/>
  <c r="AA4090" i="1"/>
  <c r="AA4091" i="1"/>
  <c r="AA4092" i="1"/>
  <c r="AA4093" i="1"/>
  <c r="AA4094" i="1"/>
  <c r="AA4095" i="1"/>
  <c r="R4097" i="1"/>
  <c r="B4097" i="1"/>
  <c r="Z4065" i="1"/>
  <c r="W4062" i="1"/>
  <c r="J4061" i="1"/>
  <c r="I4023" i="1"/>
  <c r="I4024" i="1" s="1"/>
  <c r="I4025" i="1" s="1"/>
  <c r="I4026" i="1" s="1"/>
  <c r="I4027" i="1" s="1"/>
  <c r="I4028" i="1" s="1"/>
  <c r="I4029" i="1" s="1"/>
  <c r="I4030" i="1" s="1"/>
  <c r="I4031" i="1" s="1"/>
  <c r="I4032" i="1" s="1"/>
  <c r="I4033" i="1" s="1"/>
  <c r="I4034" i="1" s="1"/>
  <c r="I4035" i="1" s="1"/>
  <c r="I4036" i="1" s="1"/>
  <c r="I4037" i="1" s="1"/>
  <c r="I4038" i="1" s="1"/>
  <c r="I4039" i="1" s="1"/>
  <c r="I4040" i="1" s="1"/>
  <c r="I4041" i="1" s="1"/>
  <c r="I4042" i="1" s="1"/>
  <c r="I4043" i="1" s="1"/>
  <c r="I4044" i="1" s="1"/>
  <c r="I4045" i="1" s="1"/>
  <c r="I4046" i="1" s="1"/>
  <c r="I4047" i="1" s="1"/>
  <c r="I4048" i="1" s="1"/>
  <c r="I4049" i="1" s="1"/>
  <c r="I4050" i="1" s="1"/>
  <c r="I4051" i="1" s="1"/>
  <c r="I4052" i="1" s="1"/>
  <c r="I4053" i="1" s="1"/>
  <c r="I4054" i="1" s="1"/>
  <c r="I4055" i="1" s="1"/>
  <c r="I4056" i="1" s="1"/>
  <c r="I4057" i="1" s="1"/>
  <c r="I4058" i="1" s="1"/>
  <c r="I4059" i="1" s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B4026" i="1"/>
  <c r="AB4027" i="1"/>
  <c r="AB4028" i="1"/>
  <c r="AB4029" i="1"/>
  <c r="AB4030" i="1"/>
  <c r="AB4031" i="1"/>
  <c r="AB4032" i="1"/>
  <c r="AB4033" i="1"/>
  <c r="AB4034" i="1"/>
  <c r="AB4035" i="1"/>
  <c r="AB4036" i="1"/>
  <c r="AB4037" i="1"/>
  <c r="AB4038" i="1"/>
  <c r="AB4039" i="1"/>
  <c r="AB4040" i="1"/>
  <c r="AB4041" i="1"/>
  <c r="AB4042" i="1"/>
  <c r="AB4043" i="1"/>
  <c r="AB4044" i="1"/>
  <c r="AB4045" i="1"/>
  <c r="AB4046" i="1"/>
  <c r="AB4047" i="1"/>
  <c r="AB4048" i="1"/>
  <c r="AB4049" i="1"/>
  <c r="AB4050" i="1"/>
  <c r="AB4051" i="1"/>
  <c r="AB4052" i="1"/>
  <c r="AB4053" i="1"/>
  <c r="AB4054" i="1"/>
  <c r="AB4055" i="1"/>
  <c r="AB4056" i="1"/>
  <c r="AA4026" i="1"/>
  <c r="AA4027" i="1"/>
  <c r="AA4028" i="1"/>
  <c r="AA4029" i="1"/>
  <c r="AA4030" i="1"/>
  <c r="AA4031" i="1"/>
  <c r="AA4032" i="1"/>
  <c r="AA4033" i="1"/>
  <c r="AA4034" i="1"/>
  <c r="AA4035" i="1"/>
  <c r="AA4036" i="1"/>
  <c r="AA4037" i="1"/>
  <c r="AA4038" i="1"/>
  <c r="AA4039" i="1"/>
  <c r="AA4040" i="1"/>
  <c r="AA4041" i="1"/>
  <c r="AA4042" i="1"/>
  <c r="AA4043" i="1"/>
  <c r="AA4044" i="1"/>
  <c r="AA4045" i="1"/>
  <c r="AA4046" i="1"/>
  <c r="AA4047" i="1"/>
  <c r="AA4048" i="1"/>
  <c r="AA4049" i="1"/>
  <c r="AA4050" i="1"/>
  <c r="AA4051" i="1"/>
  <c r="AA4052" i="1"/>
  <c r="AA4053" i="1"/>
  <c r="AA4054" i="1"/>
  <c r="AA4055" i="1"/>
  <c r="AA4056" i="1"/>
  <c r="Y4058" i="1"/>
  <c r="R4058" i="1"/>
  <c r="B4058" i="1"/>
  <c r="Z4056" i="1"/>
  <c r="Z4026" i="1"/>
  <c r="W4023" i="1"/>
  <c r="J4022" i="1"/>
  <c r="I3984" i="1"/>
  <c r="I3985" i="1" s="1"/>
  <c r="I3986" i="1" s="1"/>
  <c r="I3987" i="1" s="1"/>
  <c r="I3988" i="1" s="1"/>
  <c r="I3989" i="1" s="1"/>
  <c r="I3990" i="1" s="1"/>
  <c r="I3991" i="1" s="1"/>
  <c r="I3992" i="1" s="1"/>
  <c r="I3993" i="1" s="1"/>
  <c r="I3994" i="1" s="1"/>
  <c r="I3995" i="1" s="1"/>
  <c r="I3996" i="1" s="1"/>
  <c r="I3997" i="1" s="1"/>
  <c r="I3998" i="1" s="1"/>
  <c r="I3999" i="1" s="1"/>
  <c r="I4000" i="1" s="1"/>
  <c r="I4001" i="1" s="1"/>
  <c r="I4002" i="1" s="1"/>
  <c r="I4003" i="1" s="1"/>
  <c r="I4004" i="1" s="1"/>
  <c r="I4005" i="1" s="1"/>
  <c r="I4006" i="1" s="1"/>
  <c r="I4007" i="1" s="1"/>
  <c r="I4008" i="1" s="1"/>
  <c r="I4009" i="1" s="1"/>
  <c r="I4010" i="1" s="1"/>
  <c r="I4011" i="1" s="1"/>
  <c r="I4012" i="1" s="1"/>
  <c r="I4013" i="1" s="1"/>
  <c r="I4014" i="1" s="1"/>
  <c r="I4015" i="1" s="1"/>
  <c r="I4016" i="1" s="1"/>
  <c r="I4017" i="1" s="1"/>
  <c r="I4018" i="1" s="1"/>
  <c r="I4019" i="1" s="1"/>
  <c r="I4020" i="1" s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B4008" i="1"/>
  <c r="AB4009" i="1"/>
  <c r="AB4010" i="1"/>
  <c r="AB4011" i="1"/>
  <c r="AB4012" i="1"/>
  <c r="AB4013" i="1"/>
  <c r="AB4014" i="1"/>
  <c r="AB4015" i="1"/>
  <c r="AB4016" i="1"/>
  <c r="AB4017" i="1"/>
  <c r="AA3987" i="1"/>
  <c r="AA3988" i="1"/>
  <c r="AA3989" i="1"/>
  <c r="AA3990" i="1"/>
  <c r="AA3991" i="1"/>
  <c r="AA3992" i="1"/>
  <c r="AA3993" i="1"/>
  <c r="AA3994" i="1"/>
  <c r="AA3995" i="1"/>
  <c r="AA3996" i="1"/>
  <c r="AA3997" i="1"/>
  <c r="AA3998" i="1"/>
  <c r="AA3999" i="1"/>
  <c r="AA4000" i="1"/>
  <c r="AA4001" i="1"/>
  <c r="AA4002" i="1"/>
  <c r="AA4003" i="1"/>
  <c r="AA4004" i="1"/>
  <c r="AA4005" i="1"/>
  <c r="AA4006" i="1"/>
  <c r="AA4007" i="1"/>
  <c r="AA4008" i="1"/>
  <c r="AA4009" i="1"/>
  <c r="AA4010" i="1"/>
  <c r="AA4011" i="1"/>
  <c r="AA4012" i="1"/>
  <c r="AA4013" i="1"/>
  <c r="AA4014" i="1"/>
  <c r="AA4015" i="1"/>
  <c r="AA4016" i="1"/>
  <c r="AA4017" i="1"/>
  <c r="Y4019" i="1"/>
  <c r="R4019" i="1"/>
  <c r="B4019" i="1"/>
  <c r="Z4017" i="1"/>
  <c r="W3984" i="1"/>
  <c r="J3983" i="1"/>
  <c r="I3945" i="1"/>
  <c r="I3946" i="1" s="1"/>
  <c r="I3947" i="1" s="1"/>
  <c r="I3948" i="1" s="1"/>
  <c r="I3949" i="1" s="1"/>
  <c r="I3950" i="1" s="1"/>
  <c r="I3951" i="1" s="1"/>
  <c r="I3952" i="1" s="1"/>
  <c r="I3953" i="1" s="1"/>
  <c r="I3954" i="1" s="1"/>
  <c r="I3955" i="1" s="1"/>
  <c r="I3956" i="1" s="1"/>
  <c r="I3957" i="1" s="1"/>
  <c r="I3958" i="1" s="1"/>
  <c r="I3959" i="1" s="1"/>
  <c r="I3960" i="1" s="1"/>
  <c r="I3961" i="1" s="1"/>
  <c r="I3962" i="1" s="1"/>
  <c r="I3963" i="1" s="1"/>
  <c r="I3964" i="1" s="1"/>
  <c r="I3965" i="1" s="1"/>
  <c r="I3966" i="1" s="1"/>
  <c r="I3967" i="1" s="1"/>
  <c r="I3968" i="1" s="1"/>
  <c r="I3969" i="1" s="1"/>
  <c r="I3970" i="1" s="1"/>
  <c r="I3971" i="1" s="1"/>
  <c r="I3972" i="1" s="1"/>
  <c r="I3973" i="1" s="1"/>
  <c r="I3974" i="1" s="1"/>
  <c r="I3975" i="1" s="1"/>
  <c r="I3976" i="1" s="1"/>
  <c r="I3977" i="1" s="1"/>
  <c r="I3978" i="1" s="1"/>
  <c r="I3979" i="1" s="1"/>
  <c r="I3980" i="1" s="1"/>
  <c r="I3981" i="1" s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B3948" i="1"/>
  <c r="AB3949" i="1"/>
  <c r="AB3950" i="1"/>
  <c r="AB3951" i="1"/>
  <c r="AB3952" i="1"/>
  <c r="AB3953" i="1"/>
  <c r="AB3954" i="1"/>
  <c r="AB3955" i="1"/>
  <c r="AB3956" i="1"/>
  <c r="AB3957" i="1"/>
  <c r="AB3958" i="1"/>
  <c r="AB3959" i="1"/>
  <c r="AB3960" i="1"/>
  <c r="AB3961" i="1"/>
  <c r="AB3962" i="1"/>
  <c r="AB3963" i="1"/>
  <c r="AB3964" i="1"/>
  <c r="AB3965" i="1"/>
  <c r="AB3966" i="1"/>
  <c r="AB3967" i="1"/>
  <c r="AB3968" i="1"/>
  <c r="AB3969" i="1"/>
  <c r="AB3970" i="1"/>
  <c r="AB3971" i="1"/>
  <c r="AB3972" i="1"/>
  <c r="AB3973" i="1"/>
  <c r="AB3974" i="1"/>
  <c r="AB3975" i="1"/>
  <c r="AB3976" i="1"/>
  <c r="AB3977" i="1"/>
  <c r="AB3978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960" i="1"/>
  <c r="AA3961" i="1"/>
  <c r="AA3962" i="1"/>
  <c r="AA3963" i="1"/>
  <c r="AA3964" i="1"/>
  <c r="AA3965" i="1"/>
  <c r="AA3966" i="1"/>
  <c r="AA3967" i="1"/>
  <c r="AA3968" i="1"/>
  <c r="AA3969" i="1"/>
  <c r="AA3970" i="1"/>
  <c r="AA3971" i="1"/>
  <c r="AA3972" i="1"/>
  <c r="AA3973" i="1"/>
  <c r="AA3974" i="1"/>
  <c r="AA3975" i="1"/>
  <c r="AA3976" i="1"/>
  <c r="AA3977" i="1"/>
  <c r="AA3978" i="1"/>
  <c r="Y3980" i="1"/>
  <c r="R3980" i="1"/>
  <c r="B3980" i="1"/>
  <c r="Z3978" i="1"/>
  <c r="Z3948" i="1"/>
  <c r="W3945" i="1"/>
  <c r="J3944" i="1"/>
  <c r="I3906" i="1"/>
  <c r="I3907" i="1" s="1"/>
  <c r="I3908" i="1" s="1"/>
  <c r="I3909" i="1" s="1"/>
  <c r="I3910" i="1" s="1"/>
  <c r="I3911" i="1" s="1"/>
  <c r="I3912" i="1" s="1"/>
  <c r="I3913" i="1" s="1"/>
  <c r="I3914" i="1" s="1"/>
  <c r="I3915" i="1" s="1"/>
  <c r="I3916" i="1" s="1"/>
  <c r="I3917" i="1" s="1"/>
  <c r="I3918" i="1" s="1"/>
  <c r="I3919" i="1" s="1"/>
  <c r="I3920" i="1" s="1"/>
  <c r="I3921" i="1" s="1"/>
  <c r="I3922" i="1" s="1"/>
  <c r="I3923" i="1" s="1"/>
  <c r="I3924" i="1" s="1"/>
  <c r="I3925" i="1" s="1"/>
  <c r="I3926" i="1" s="1"/>
  <c r="I3927" i="1" s="1"/>
  <c r="I3928" i="1" s="1"/>
  <c r="I3929" i="1" s="1"/>
  <c r="I3930" i="1" s="1"/>
  <c r="I3931" i="1" s="1"/>
  <c r="I3932" i="1" s="1"/>
  <c r="I3933" i="1" s="1"/>
  <c r="I3934" i="1" s="1"/>
  <c r="I3935" i="1" s="1"/>
  <c r="I3936" i="1" s="1"/>
  <c r="I3937" i="1" s="1"/>
  <c r="I3938" i="1" s="1"/>
  <c r="I3939" i="1" s="1"/>
  <c r="I3940" i="1" s="1"/>
  <c r="I3941" i="1" s="1"/>
  <c r="I3942" i="1" s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B3909" i="1"/>
  <c r="AB3910" i="1"/>
  <c r="AB3911" i="1"/>
  <c r="AB3912" i="1"/>
  <c r="AB3913" i="1"/>
  <c r="AB3914" i="1"/>
  <c r="AB3915" i="1"/>
  <c r="AB3916" i="1"/>
  <c r="AB3917" i="1"/>
  <c r="AB3918" i="1"/>
  <c r="AB3919" i="1"/>
  <c r="AB3920" i="1"/>
  <c r="AB3921" i="1"/>
  <c r="AB3922" i="1"/>
  <c r="AB3923" i="1"/>
  <c r="AB3924" i="1"/>
  <c r="AB3925" i="1"/>
  <c r="AB3926" i="1"/>
  <c r="AB3927" i="1"/>
  <c r="AB3928" i="1"/>
  <c r="AB3929" i="1"/>
  <c r="AB3930" i="1"/>
  <c r="AB3931" i="1"/>
  <c r="AB3932" i="1"/>
  <c r="AB3933" i="1"/>
  <c r="AB3934" i="1"/>
  <c r="AB3935" i="1"/>
  <c r="AB3936" i="1"/>
  <c r="AB3937" i="1"/>
  <c r="AB3938" i="1"/>
  <c r="AB3939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4" i="1"/>
  <c r="AA3935" i="1"/>
  <c r="AA3936" i="1"/>
  <c r="AA3937" i="1"/>
  <c r="AA3938" i="1"/>
  <c r="AA3939" i="1"/>
  <c r="Y3941" i="1"/>
  <c r="R3941" i="1"/>
  <c r="B3941" i="1"/>
  <c r="Z3939" i="1"/>
  <c r="Z3909" i="1"/>
  <c r="W3906" i="1"/>
  <c r="J3905" i="1"/>
  <c r="I3867" i="1"/>
  <c r="I3868" i="1" s="1"/>
  <c r="I3869" i="1" s="1"/>
  <c r="I3870" i="1" s="1"/>
  <c r="I3871" i="1" s="1"/>
  <c r="I3872" i="1" s="1"/>
  <c r="I3873" i="1" s="1"/>
  <c r="I3874" i="1" s="1"/>
  <c r="I3875" i="1" s="1"/>
  <c r="I3876" i="1" s="1"/>
  <c r="I3877" i="1" s="1"/>
  <c r="I3878" i="1" s="1"/>
  <c r="I3879" i="1" s="1"/>
  <c r="I3880" i="1" s="1"/>
  <c r="I3881" i="1" s="1"/>
  <c r="I3882" i="1" s="1"/>
  <c r="I3883" i="1" s="1"/>
  <c r="I3884" i="1" s="1"/>
  <c r="I3885" i="1" s="1"/>
  <c r="I3886" i="1" s="1"/>
  <c r="I3887" i="1" s="1"/>
  <c r="I3888" i="1" s="1"/>
  <c r="I3889" i="1" s="1"/>
  <c r="I3890" i="1" s="1"/>
  <c r="I3891" i="1" s="1"/>
  <c r="I3892" i="1" s="1"/>
  <c r="I3893" i="1" s="1"/>
  <c r="I3894" i="1" s="1"/>
  <c r="I3895" i="1" s="1"/>
  <c r="I3896" i="1" s="1"/>
  <c r="I3897" i="1" s="1"/>
  <c r="I3898" i="1" s="1"/>
  <c r="I3899" i="1" s="1"/>
  <c r="I3900" i="1" s="1"/>
  <c r="I3901" i="1" s="1"/>
  <c r="I3902" i="1" s="1"/>
  <c r="I3903" i="1" s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B3870" i="1"/>
  <c r="AB3871" i="1"/>
  <c r="AB3872" i="1"/>
  <c r="AB3873" i="1"/>
  <c r="AB3874" i="1"/>
  <c r="AB3875" i="1"/>
  <c r="AB3876" i="1"/>
  <c r="AB3877" i="1"/>
  <c r="AB3878" i="1"/>
  <c r="AB3879" i="1"/>
  <c r="AB3880" i="1"/>
  <c r="AB3881" i="1"/>
  <c r="AB3882" i="1"/>
  <c r="AB3883" i="1"/>
  <c r="AB3884" i="1"/>
  <c r="AB3885" i="1"/>
  <c r="AB3886" i="1"/>
  <c r="AB3887" i="1"/>
  <c r="AB3888" i="1"/>
  <c r="AB3889" i="1"/>
  <c r="AB3890" i="1"/>
  <c r="AB3891" i="1"/>
  <c r="AB3892" i="1"/>
  <c r="AB3893" i="1"/>
  <c r="AB3894" i="1"/>
  <c r="AB3895" i="1"/>
  <c r="AB3896" i="1"/>
  <c r="AB3897" i="1"/>
  <c r="AB3898" i="1"/>
  <c r="AB3899" i="1"/>
  <c r="AB3900" i="1"/>
  <c r="AA3870" i="1"/>
  <c r="AA3871" i="1"/>
  <c r="AA3872" i="1"/>
  <c r="AA3873" i="1"/>
  <c r="AA3874" i="1"/>
  <c r="AA3875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7" i="1"/>
  <c r="AA3888" i="1"/>
  <c r="AA3889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Y3902" i="1"/>
  <c r="R3902" i="1"/>
  <c r="B3902" i="1"/>
  <c r="Z3900" i="1"/>
  <c r="Z3870" i="1"/>
  <c r="W3867" i="1"/>
  <c r="J3866" i="1"/>
  <c r="I3828" i="1"/>
  <c r="I3829" i="1" s="1"/>
  <c r="I3830" i="1" s="1"/>
  <c r="I3831" i="1" s="1"/>
  <c r="I3832" i="1" s="1"/>
  <c r="I3833" i="1" s="1"/>
  <c r="I3834" i="1" s="1"/>
  <c r="I3835" i="1" s="1"/>
  <c r="I3836" i="1" s="1"/>
  <c r="I3837" i="1" s="1"/>
  <c r="I3838" i="1" s="1"/>
  <c r="I3839" i="1" s="1"/>
  <c r="I3840" i="1" s="1"/>
  <c r="I3841" i="1" s="1"/>
  <c r="I3842" i="1" s="1"/>
  <c r="I3843" i="1" s="1"/>
  <c r="I3844" i="1" s="1"/>
  <c r="I3845" i="1" s="1"/>
  <c r="I3846" i="1" s="1"/>
  <c r="I3847" i="1" s="1"/>
  <c r="I3848" i="1" s="1"/>
  <c r="I3849" i="1" s="1"/>
  <c r="I3850" i="1" s="1"/>
  <c r="I3851" i="1" s="1"/>
  <c r="I3852" i="1" s="1"/>
  <c r="I3853" i="1" s="1"/>
  <c r="I3854" i="1" s="1"/>
  <c r="I3855" i="1" s="1"/>
  <c r="I3856" i="1" s="1"/>
  <c r="I3857" i="1" s="1"/>
  <c r="I3858" i="1" s="1"/>
  <c r="I3859" i="1" s="1"/>
  <c r="I3860" i="1" s="1"/>
  <c r="I3861" i="1" s="1"/>
  <c r="I3862" i="1" s="1"/>
  <c r="I3863" i="1" s="1"/>
  <c r="I3864" i="1" s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58" i="1"/>
  <c r="AB3859" i="1"/>
  <c r="AB3860" i="1"/>
  <c r="AB3861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Y3863" i="1"/>
  <c r="R3863" i="1"/>
  <c r="B3863" i="1"/>
  <c r="Z3861" i="1"/>
  <c r="W3828" i="1"/>
  <c r="J3827" i="1"/>
  <c r="I3789" i="1"/>
  <c r="I3790" i="1" s="1"/>
  <c r="I3791" i="1" s="1"/>
  <c r="I3792" i="1" s="1"/>
  <c r="I3793" i="1" s="1"/>
  <c r="I3794" i="1" s="1"/>
  <c r="I3795" i="1" s="1"/>
  <c r="I3796" i="1" s="1"/>
  <c r="I3797" i="1" s="1"/>
  <c r="I3798" i="1" s="1"/>
  <c r="I3799" i="1" s="1"/>
  <c r="I3800" i="1" s="1"/>
  <c r="I3801" i="1" s="1"/>
  <c r="I3802" i="1" s="1"/>
  <c r="I3803" i="1" s="1"/>
  <c r="I3804" i="1" s="1"/>
  <c r="I3805" i="1" s="1"/>
  <c r="I3806" i="1" s="1"/>
  <c r="I3807" i="1" s="1"/>
  <c r="I3808" i="1" s="1"/>
  <c r="I3809" i="1" s="1"/>
  <c r="I3810" i="1" s="1"/>
  <c r="I3811" i="1" s="1"/>
  <c r="I3812" i="1" s="1"/>
  <c r="I3813" i="1" s="1"/>
  <c r="I3814" i="1" s="1"/>
  <c r="I3815" i="1" s="1"/>
  <c r="I3816" i="1" s="1"/>
  <c r="I3817" i="1" s="1"/>
  <c r="I3818" i="1" s="1"/>
  <c r="I3819" i="1" s="1"/>
  <c r="I3820" i="1" s="1"/>
  <c r="I3821" i="1" s="1"/>
  <c r="I3822" i="1" s="1"/>
  <c r="I3823" i="1" s="1"/>
  <c r="I3824" i="1" s="1"/>
  <c r="I3825" i="1" s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B3792" i="1"/>
  <c r="AB3824" i="1" s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7" i="1"/>
  <c r="AA3818" i="1"/>
  <c r="AA3820" i="1"/>
  <c r="AA3821" i="1"/>
  <c r="AA3822" i="1"/>
  <c r="Y3824" i="1"/>
  <c r="R3824" i="1"/>
  <c r="B3824" i="1"/>
  <c r="Z3792" i="1"/>
  <c r="W3789" i="1"/>
  <c r="J3788" i="1"/>
  <c r="I3750" i="1"/>
  <c r="I3751" i="1" s="1"/>
  <c r="I3752" i="1" s="1"/>
  <c r="I3753" i="1" s="1"/>
  <c r="I3754" i="1" s="1"/>
  <c r="I3755" i="1" s="1"/>
  <c r="I3756" i="1" s="1"/>
  <c r="I3757" i="1" s="1"/>
  <c r="I3758" i="1" s="1"/>
  <c r="I3759" i="1" s="1"/>
  <c r="I3760" i="1" s="1"/>
  <c r="I3761" i="1" s="1"/>
  <c r="I3762" i="1" s="1"/>
  <c r="I3763" i="1" s="1"/>
  <c r="I3764" i="1" s="1"/>
  <c r="I3765" i="1" s="1"/>
  <c r="I3766" i="1" s="1"/>
  <c r="I3767" i="1" s="1"/>
  <c r="I3768" i="1" s="1"/>
  <c r="I3769" i="1" s="1"/>
  <c r="I3770" i="1" s="1"/>
  <c r="I3771" i="1" s="1"/>
  <c r="I3772" i="1" s="1"/>
  <c r="I3773" i="1" s="1"/>
  <c r="I3774" i="1" s="1"/>
  <c r="I3775" i="1" s="1"/>
  <c r="I3776" i="1" s="1"/>
  <c r="I3777" i="1" s="1"/>
  <c r="I3778" i="1" s="1"/>
  <c r="I3779" i="1" s="1"/>
  <c r="I3780" i="1" s="1"/>
  <c r="I3781" i="1" s="1"/>
  <c r="I3782" i="1" s="1"/>
  <c r="I3783" i="1" s="1"/>
  <c r="I3784" i="1" s="1"/>
  <c r="I3785" i="1" s="1"/>
  <c r="I3786" i="1" s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79" i="1"/>
  <c r="AB3780" i="1"/>
  <c r="AB3781" i="1"/>
  <c r="AB3782" i="1"/>
  <c r="AB3783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4" i="1"/>
  <c r="AA3775" i="1"/>
  <c r="AA3776" i="1"/>
  <c r="AA3777" i="1"/>
  <c r="AA3778" i="1"/>
  <c r="AA3779" i="1"/>
  <c r="AA3780" i="1"/>
  <c r="AA3781" i="1"/>
  <c r="AA3782" i="1"/>
  <c r="AA3783" i="1"/>
  <c r="Y3785" i="1"/>
  <c r="R3785" i="1"/>
  <c r="B3785" i="1"/>
  <c r="Z3753" i="1"/>
  <c r="W3750" i="1"/>
  <c r="J3749" i="1"/>
  <c r="I3711" i="1"/>
  <c r="I3712" i="1" s="1"/>
  <c r="I3713" i="1" s="1"/>
  <c r="I3714" i="1" s="1"/>
  <c r="I3715" i="1" s="1"/>
  <c r="I3716" i="1" s="1"/>
  <c r="I3717" i="1" s="1"/>
  <c r="I3718" i="1" s="1"/>
  <c r="I3719" i="1" s="1"/>
  <c r="I3720" i="1" s="1"/>
  <c r="I3721" i="1" s="1"/>
  <c r="I3722" i="1" s="1"/>
  <c r="I3723" i="1" s="1"/>
  <c r="I3724" i="1" s="1"/>
  <c r="I3725" i="1" s="1"/>
  <c r="I3726" i="1" s="1"/>
  <c r="I3727" i="1" s="1"/>
  <c r="I3728" i="1" s="1"/>
  <c r="I3729" i="1" s="1"/>
  <c r="I3730" i="1" s="1"/>
  <c r="I3731" i="1" s="1"/>
  <c r="I3732" i="1" s="1"/>
  <c r="I3733" i="1" s="1"/>
  <c r="I3734" i="1" s="1"/>
  <c r="I3735" i="1" s="1"/>
  <c r="I3736" i="1" s="1"/>
  <c r="I3737" i="1" s="1"/>
  <c r="I3738" i="1" s="1"/>
  <c r="I3739" i="1" s="1"/>
  <c r="I3740" i="1" s="1"/>
  <c r="I3741" i="1" s="1"/>
  <c r="I3742" i="1" s="1"/>
  <c r="I3743" i="1" s="1"/>
  <c r="I3744" i="1" s="1"/>
  <c r="I3745" i="1" s="1"/>
  <c r="I3746" i="1" s="1"/>
  <c r="I3747" i="1" s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Y3746" i="1"/>
  <c r="R3746" i="1"/>
  <c r="B3746" i="1"/>
  <c r="Z3744" i="1"/>
  <c r="Z3714" i="1"/>
  <c r="W3711" i="1"/>
  <c r="J3710" i="1"/>
  <c r="I3672" i="1"/>
  <c r="I3673" i="1" s="1"/>
  <c r="I3674" i="1" s="1"/>
  <c r="I3675" i="1" s="1"/>
  <c r="I3676" i="1" s="1"/>
  <c r="I3677" i="1" s="1"/>
  <c r="I3678" i="1" s="1"/>
  <c r="I3679" i="1" s="1"/>
  <c r="I3680" i="1" s="1"/>
  <c r="I3681" i="1" s="1"/>
  <c r="I3682" i="1" s="1"/>
  <c r="I3683" i="1" s="1"/>
  <c r="I3684" i="1" s="1"/>
  <c r="I3685" i="1" s="1"/>
  <c r="I3686" i="1" s="1"/>
  <c r="I3687" i="1" s="1"/>
  <c r="I3688" i="1" s="1"/>
  <c r="I3689" i="1" s="1"/>
  <c r="I3690" i="1" s="1"/>
  <c r="I3691" i="1" s="1"/>
  <c r="I3692" i="1" s="1"/>
  <c r="I3693" i="1" s="1"/>
  <c r="I3694" i="1" s="1"/>
  <c r="I3695" i="1" s="1"/>
  <c r="I3696" i="1" s="1"/>
  <c r="I3697" i="1" s="1"/>
  <c r="I3698" i="1" s="1"/>
  <c r="I3699" i="1" s="1"/>
  <c r="I3700" i="1" s="1"/>
  <c r="I3701" i="1" s="1"/>
  <c r="I3702" i="1" s="1"/>
  <c r="I3703" i="1" s="1"/>
  <c r="I3704" i="1" s="1"/>
  <c r="I3705" i="1" s="1"/>
  <c r="I3706" i="1" s="1"/>
  <c r="I3707" i="1" s="1"/>
  <c r="I3708" i="1" s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B3675" i="1"/>
  <c r="AB3676" i="1"/>
  <c r="AB3677" i="1"/>
  <c r="AB3678" i="1"/>
  <c r="AB3679" i="1"/>
  <c r="AB3680" i="1"/>
  <c r="AB3681" i="1"/>
  <c r="AB3682" i="1"/>
  <c r="AB3683" i="1"/>
  <c r="AB3684" i="1"/>
  <c r="AB3685" i="1"/>
  <c r="AB3686" i="1"/>
  <c r="AB3687" i="1"/>
  <c r="AB3688" i="1"/>
  <c r="AB3689" i="1"/>
  <c r="AB3690" i="1"/>
  <c r="AB3691" i="1"/>
  <c r="AB3692" i="1"/>
  <c r="AB3693" i="1"/>
  <c r="AB3694" i="1"/>
  <c r="AB3695" i="1"/>
  <c r="AB3696" i="1"/>
  <c r="AB3697" i="1"/>
  <c r="AB3698" i="1"/>
  <c r="AB3699" i="1"/>
  <c r="AB3700" i="1"/>
  <c r="AB3701" i="1"/>
  <c r="AB3702" i="1"/>
  <c r="AB3703" i="1"/>
  <c r="AB3704" i="1"/>
  <c r="AB3705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Y3707" i="1"/>
  <c r="R3707" i="1"/>
  <c r="B3707" i="1"/>
  <c r="Z3705" i="1"/>
  <c r="Z3675" i="1"/>
  <c r="W3672" i="1"/>
  <c r="J3671" i="1"/>
  <c r="I3633" i="1"/>
  <c r="I3634" i="1" s="1"/>
  <c r="I3635" i="1" s="1"/>
  <c r="I3636" i="1" s="1"/>
  <c r="I3637" i="1" s="1"/>
  <c r="I3638" i="1" s="1"/>
  <c r="I3639" i="1" s="1"/>
  <c r="I3640" i="1" s="1"/>
  <c r="I3641" i="1" s="1"/>
  <c r="I3642" i="1" s="1"/>
  <c r="I3643" i="1" s="1"/>
  <c r="I3644" i="1" s="1"/>
  <c r="I3645" i="1" s="1"/>
  <c r="I3646" i="1" s="1"/>
  <c r="I3647" i="1" s="1"/>
  <c r="I3648" i="1" s="1"/>
  <c r="I3649" i="1" s="1"/>
  <c r="I3650" i="1" s="1"/>
  <c r="I3651" i="1" s="1"/>
  <c r="I3652" i="1" s="1"/>
  <c r="I3653" i="1" s="1"/>
  <c r="I3654" i="1" s="1"/>
  <c r="I3655" i="1" s="1"/>
  <c r="I3656" i="1" s="1"/>
  <c r="I3657" i="1" s="1"/>
  <c r="I3658" i="1" s="1"/>
  <c r="I3659" i="1" s="1"/>
  <c r="I3660" i="1" s="1"/>
  <c r="I3661" i="1" s="1"/>
  <c r="I3662" i="1" s="1"/>
  <c r="I3663" i="1" s="1"/>
  <c r="I3664" i="1" s="1"/>
  <c r="I3665" i="1" s="1"/>
  <c r="I3666" i="1" s="1"/>
  <c r="I3667" i="1" s="1"/>
  <c r="I3668" i="1" s="1"/>
  <c r="I3669" i="1" s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AB3654" i="1"/>
  <c r="AB3655" i="1"/>
  <c r="AB3656" i="1"/>
  <c r="AB3657" i="1"/>
  <c r="AB3658" i="1"/>
  <c r="AB3659" i="1"/>
  <c r="AB3660" i="1"/>
  <c r="AB3661" i="1"/>
  <c r="AB3662" i="1"/>
  <c r="AB3663" i="1"/>
  <c r="AB3664" i="1"/>
  <c r="AB3665" i="1"/>
  <c r="AB3666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Y3668" i="1"/>
  <c r="R3668" i="1"/>
  <c r="B3668" i="1"/>
  <c r="Z3666" i="1"/>
  <c r="Z3636" i="1"/>
  <c r="W3633" i="1"/>
  <c r="J3632" i="1"/>
  <c r="I3594" i="1"/>
  <c r="I3595" i="1" s="1"/>
  <c r="I3596" i="1" s="1"/>
  <c r="I3597" i="1" s="1"/>
  <c r="I3598" i="1" s="1"/>
  <c r="I3599" i="1" s="1"/>
  <c r="I3600" i="1" s="1"/>
  <c r="I3601" i="1" s="1"/>
  <c r="I3602" i="1" s="1"/>
  <c r="I3603" i="1" s="1"/>
  <c r="I3604" i="1" s="1"/>
  <c r="I3605" i="1" s="1"/>
  <c r="I3606" i="1" s="1"/>
  <c r="I3607" i="1" s="1"/>
  <c r="I3608" i="1" s="1"/>
  <c r="I3609" i="1" s="1"/>
  <c r="I3610" i="1" s="1"/>
  <c r="I3611" i="1" s="1"/>
  <c r="I3612" i="1" s="1"/>
  <c r="I3613" i="1" s="1"/>
  <c r="I3614" i="1" s="1"/>
  <c r="I3615" i="1" s="1"/>
  <c r="I3616" i="1" s="1"/>
  <c r="I3617" i="1" s="1"/>
  <c r="I3618" i="1" s="1"/>
  <c r="I3619" i="1" s="1"/>
  <c r="I3620" i="1" s="1"/>
  <c r="I3621" i="1" s="1"/>
  <c r="I3622" i="1" s="1"/>
  <c r="I3623" i="1" s="1"/>
  <c r="I3624" i="1" s="1"/>
  <c r="I3625" i="1" s="1"/>
  <c r="I3626" i="1" s="1"/>
  <c r="I3627" i="1" s="1"/>
  <c r="I3628" i="1" s="1"/>
  <c r="I3629" i="1" s="1"/>
  <c r="I3630" i="1" s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Y3629" i="1"/>
  <c r="R3629" i="1"/>
  <c r="B3629" i="1"/>
  <c r="Z3627" i="1"/>
  <c r="Z3597" i="1"/>
  <c r="W3594" i="1"/>
  <c r="J3593" i="1"/>
  <c r="I3555" i="1"/>
  <c r="I3556" i="1" s="1"/>
  <c r="I3557" i="1" s="1"/>
  <c r="I3558" i="1" s="1"/>
  <c r="I3559" i="1" s="1"/>
  <c r="I3560" i="1" s="1"/>
  <c r="I3561" i="1" s="1"/>
  <c r="I3562" i="1" s="1"/>
  <c r="I3563" i="1" s="1"/>
  <c r="I3564" i="1" s="1"/>
  <c r="I3565" i="1" s="1"/>
  <c r="I3566" i="1" s="1"/>
  <c r="I3567" i="1" s="1"/>
  <c r="I3568" i="1" s="1"/>
  <c r="I3569" i="1" s="1"/>
  <c r="I3570" i="1" s="1"/>
  <c r="I3571" i="1" s="1"/>
  <c r="I3572" i="1" s="1"/>
  <c r="I3573" i="1" s="1"/>
  <c r="I3574" i="1" s="1"/>
  <c r="I3575" i="1" s="1"/>
  <c r="I3576" i="1" s="1"/>
  <c r="I3577" i="1" s="1"/>
  <c r="I3578" i="1" s="1"/>
  <c r="I3579" i="1" s="1"/>
  <c r="I3580" i="1" s="1"/>
  <c r="I3581" i="1" s="1"/>
  <c r="I3582" i="1" s="1"/>
  <c r="I3583" i="1" s="1"/>
  <c r="I3584" i="1" s="1"/>
  <c r="I3585" i="1" s="1"/>
  <c r="I3586" i="1" s="1"/>
  <c r="I3587" i="1" s="1"/>
  <c r="I3588" i="1" s="1"/>
  <c r="I3589" i="1" s="1"/>
  <c r="I3590" i="1" s="1"/>
  <c r="I3591" i="1" s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Y3590" i="1"/>
  <c r="R3590" i="1"/>
  <c r="B3590" i="1"/>
  <c r="Z3588" i="1"/>
  <c r="Z3558" i="1"/>
  <c r="W3555" i="1"/>
  <c r="J3554" i="1"/>
  <c r="I3516" i="1"/>
  <c r="I3517" i="1" s="1"/>
  <c r="I3518" i="1" s="1"/>
  <c r="I3519" i="1" s="1"/>
  <c r="I3520" i="1" s="1"/>
  <c r="I3521" i="1" s="1"/>
  <c r="I3522" i="1" s="1"/>
  <c r="I3523" i="1" s="1"/>
  <c r="I3524" i="1" s="1"/>
  <c r="I3525" i="1" s="1"/>
  <c r="I3526" i="1" s="1"/>
  <c r="I3527" i="1" s="1"/>
  <c r="I3528" i="1" s="1"/>
  <c r="I3529" i="1" s="1"/>
  <c r="I3530" i="1" s="1"/>
  <c r="I3531" i="1" s="1"/>
  <c r="I3532" i="1" s="1"/>
  <c r="I3533" i="1" s="1"/>
  <c r="I3534" i="1" s="1"/>
  <c r="I3535" i="1" s="1"/>
  <c r="I3536" i="1" s="1"/>
  <c r="I3537" i="1" s="1"/>
  <c r="I3538" i="1" s="1"/>
  <c r="I3539" i="1" s="1"/>
  <c r="I3540" i="1" s="1"/>
  <c r="I3541" i="1" s="1"/>
  <c r="I3542" i="1" s="1"/>
  <c r="I3543" i="1" s="1"/>
  <c r="I3544" i="1" s="1"/>
  <c r="I3545" i="1" s="1"/>
  <c r="I3546" i="1" s="1"/>
  <c r="I3547" i="1" s="1"/>
  <c r="I3548" i="1" s="1"/>
  <c r="I3549" i="1" s="1"/>
  <c r="I3550" i="1" s="1"/>
  <c r="I3551" i="1" s="1"/>
  <c r="I3552" i="1" s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Y3551" i="1"/>
  <c r="R3551" i="1"/>
  <c r="B3551" i="1"/>
  <c r="Z3549" i="1"/>
  <c r="Z3519" i="1"/>
  <c r="W3516" i="1"/>
  <c r="J3515" i="1"/>
  <c r="I3477" i="1"/>
  <c r="I3478" i="1" s="1"/>
  <c r="I3479" i="1" s="1"/>
  <c r="I3480" i="1" s="1"/>
  <c r="I3481" i="1" s="1"/>
  <c r="I3482" i="1" s="1"/>
  <c r="I3483" i="1" s="1"/>
  <c r="I3484" i="1" s="1"/>
  <c r="I3485" i="1" s="1"/>
  <c r="I3486" i="1" s="1"/>
  <c r="I3487" i="1" s="1"/>
  <c r="I3488" i="1" s="1"/>
  <c r="I3489" i="1" s="1"/>
  <c r="I3490" i="1" s="1"/>
  <c r="I3491" i="1" s="1"/>
  <c r="I3492" i="1" s="1"/>
  <c r="I3493" i="1" s="1"/>
  <c r="I3494" i="1" s="1"/>
  <c r="I3495" i="1" s="1"/>
  <c r="I3496" i="1" s="1"/>
  <c r="I3497" i="1" s="1"/>
  <c r="I3498" i="1" s="1"/>
  <c r="I3499" i="1" s="1"/>
  <c r="I3500" i="1" s="1"/>
  <c r="I3501" i="1" s="1"/>
  <c r="I3502" i="1" s="1"/>
  <c r="I3503" i="1" s="1"/>
  <c r="I3504" i="1" s="1"/>
  <c r="I3505" i="1" s="1"/>
  <c r="I3506" i="1" s="1"/>
  <c r="I3507" i="1" s="1"/>
  <c r="I3508" i="1" s="1"/>
  <c r="I3509" i="1" s="1"/>
  <c r="I3510" i="1" s="1"/>
  <c r="I3511" i="1" s="1"/>
  <c r="I3512" i="1" s="1"/>
  <c r="I3513" i="1" s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Y3512" i="1"/>
  <c r="R3512" i="1"/>
  <c r="B3512" i="1"/>
  <c r="Z3510" i="1"/>
  <c r="Z3480" i="1"/>
  <c r="W3477" i="1"/>
  <c r="J3476" i="1"/>
  <c r="I3438" i="1"/>
  <c r="I3439" i="1" s="1"/>
  <c r="I3440" i="1" s="1"/>
  <c r="I3441" i="1" s="1"/>
  <c r="I3442" i="1" s="1"/>
  <c r="I3443" i="1" s="1"/>
  <c r="I3444" i="1" s="1"/>
  <c r="I3445" i="1" s="1"/>
  <c r="I3446" i="1" s="1"/>
  <c r="I3447" i="1" s="1"/>
  <c r="I3448" i="1" s="1"/>
  <c r="I3449" i="1" s="1"/>
  <c r="I3450" i="1" s="1"/>
  <c r="I3451" i="1" s="1"/>
  <c r="I3452" i="1" s="1"/>
  <c r="I3453" i="1" s="1"/>
  <c r="I3454" i="1" s="1"/>
  <c r="I3455" i="1" s="1"/>
  <c r="I3456" i="1" s="1"/>
  <c r="I3457" i="1" s="1"/>
  <c r="I3458" i="1" s="1"/>
  <c r="I3459" i="1" s="1"/>
  <c r="I3460" i="1" s="1"/>
  <c r="I3461" i="1" s="1"/>
  <c r="I3462" i="1" s="1"/>
  <c r="I3463" i="1" s="1"/>
  <c r="I3464" i="1" s="1"/>
  <c r="I3465" i="1" s="1"/>
  <c r="I3466" i="1" s="1"/>
  <c r="I3467" i="1" s="1"/>
  <c r="I3468" i="1" s="1"/>
  <c r="I3469" i="1" s="1"/>
  <c r="I3470" i="1" s="1"/>
  <c r="I3471" i="1" s="1"/>
  <c r="I3472" i="1" s="1"/>
  <c r="I3473" i="1" s="1"/>
  <c r="I3474" i="1" s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Y3473" i="1"/>
  <c r="R3473" i="1"/>
  <c r="B3473" i="1"/>
  <c r="Z3471" i="1"/>
  <c r="Z3441" i="1"/>
  <c r="W3438" i="1"/>
  <c r="J3437" i="1"/>
  <c r="I3399" i="1"/>
  <c r="I3400" i="1" s="1"/>
  <c r="I3401" i="1" s="1"/>
  <c r="I3402" i="1" s="1"/>
  <c r="I3403" i="1" s="1"/>
  <c r="I3404" i="1" s="1"/>
  <c r="I3405" i="1" s="1"/>
  <c r="I3406" i="1" s="1"/>
  <c r="I3407" i="1" s="1"/>
  <c r="I3408" i="1" s="1"/>
  <c r="I3409" i="1" s="1"/>
  <c r="I3410" i="1" s="1"/>
  <c r="I3411" i="1" s="1"/>
  <c r="I3412" i="1" s="1"/>
  <c r="I3413" i="1" s="1"/>
  <c r="I3414" i="1" s="1"/>
  <c r="I3415" i="1" s="1"/>
  <c r="I3416" i="1" s="1"/>
  <c r="I3417" i="1" s="1"/>
  <c r="I3418" i="1" s="1"/>
  <c r="I3419" i="1" s="1"/>
  <c r="I3420" i="1" s="1"/>
  <c r="I3421" i="1" s="1"/>
  <c r="I3422" i="1" s="1"/>
  <c r="I3423" i="1" s="1"/>
  <c r="I3424" i="1" s="1"/>
  <c r="I3425" i="1" s="1"/>
  <c r="I3426" i="1" s="1"/>
  <c r="I3427" i="1" s="1"/>
  <c r="I3428" i="1" s="1"/>
  <c r="I3429" i="1" s="1"/>
  <c r="I3430" i="1" s="1"/>
  <c r="I3431" i="1" s="1"/>
  <c r="I3432" i="1" s="1"/>
  <c r="I3433" i="1" s="1"/>
  <c r="I3434" i="1" s="1"/>
  <c r="I3435" i="1" s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Y3434" i="1"/>
  <c r="R3434" i="1"/>
  <c r="B3434" i="1"/>
  <c r="Z3432" i="1"/>
  <c r="Z3402" i="1"/>
  <c r="W3399" i="1"/>
  <c r="J3398" i="1"/>
  <c r="I3360" i="1"/>
  <c r="I3361" i="1" s="1"/>
  <c r="I3362" i="1" s="1"/>
  <c r="I3363" i="1" s="1"/>
  <c r="I3364" i="1" s="1"/>
  <c r="I3365" i="1" s="1"/>
  <c r="I3366" i="1" s="1"/>
  <c r="I3367" i="1" s="1"/>
  <c r="I3368" i="1" s="1"/>
  <c r="I3369" i="1" s="1"/>
  <c r="I3370" i="1" s="1"/>
  <c r="I3371" i="1" s="1"/>
  <c r="I3372" i="1" s="1"/>
  <c r="I3373" i="1" s="1"/>
  <c r="I3374" i="1" s="1"/>
  <c r="I3375" i="1" s="1"/>
  <c r="I3376" i="1" s="1"/>
  <c r="I3377" i="1" s="1"/>
  <c r="I3378" i="1" s="1"/>
  <c r="I3379" i="1" s="1"/>
  <c r="I3380" i="1" s="1"/>
  <c r="I3381" i="1" s="1"/>
  <c r="I3382" i="1" s="1"/>
  <c r="I3383" i="1" s="1"/>
  <c r="I3384" i="1" s="1"/>
  <c r="I3385" i="1" s="1"/>
  <c r="I3386" i="1" s="1"/>
  <c r="I3387" i="1" s="1"/>
  <c r="I3388" i="1" s="1"/>
  <c r="I3389" i="1" s="1"/>
  <c r="I3390" i="1" s="1"/>
  <c r="I3391" i="1" s="1"/>
  <c r="I3392" i="1" s="1"/>
  <c r="I3393" i="1" s="1"/>
  <c r="I3394" i="1" s="1"/>
  <c r="I3395" i="1" s="1"/>
  <c r="I3396" i="1" s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Y3395" i="1"/>
  <c r="R3395" i="1"/>
  <c r="B3395" i="1"/>
  <c r="Z3393" i="1"/>
  <c r="Z3363" i="1"/>
  <c r="W3360" i="1"/>
  <c r="J3359" i="1"/>
  <c r="I3321" i="1"/>
  <c r="I3322" i="1"/>
  <c r="I3323" i="1" s="1"/>
  <c r="I3324" i="1" s="1"/>
  <c r="I3325" i="1" s="1"/>
  <c r="I3326" i="1" s="1"/>
  <c r="I3327" i="1" s="1"/>
  <c r="I3328" i="1" s="1"/>
  <c r="I3329" i="1" s="1"/>
  <c r="I3330" i="1" s="1"/>
  <c r="I3331" i="1" s="1"/>
  <c r="I3332" i="1" s="1"/>
  <c r="I3333" i="1" s="1"/>
  <c r="I3334" i="1" s="1"/>
  <c r="I3335" i="1" s="1"/>
  <c r="I3336" i="1" s="1"/>
  <c r="I3337" i="1" s="1"/>
  <c r="I3338" i="1" s="1"/>
  <c r="I3339" i="1" s="1"/>
  <c r="I3340" i="1" s="1"/>
  <c r="I3341" i="1" s="1"/>
  <c r="I3342" i="1" s="1"/>
  <c r="I3343" i="1" s="1"/>
  <c r="I3344" i="1" s="1"/>
  <c r="I3345" i="1" s="1"/>
  <c r="I3346" i="1" s="1"/>
  <c r="I3347" i="1" s="1"/>
  <c r="I3348" i="1" s="1"/>
  <c r="I3349" i="1" s="1"/>
  <c r="I3350" i="1" s="1"/>
  <c r="I3351" i="1" s="1"/>
  <c r="I3352" i="1" s="1"/>
  <c r="I3353" i="1" s="1"/>
  <c r="I3354" i="1" s="1"/>
  <c r="I3355" i="1" s="1"/>
  <c r="I3356" i="1" s="1"/>
  <c r="I3357" i="1" s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B3324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Y3356" i="1"/>
  <c r="R3356" i="1"/>
  <c r="B3356" i="1"/>
  <c r="Z3354" i="1"/>
  <c r="Z3324" i="1"/>
  <c r="W3321" i="1"/>
  <c r="J3320" i="1"/>
  <c r="I3282" i="1"/>
  <c r="I3283" i="1" s="1"/>
  <c r="I3284" i="1" s="1"/>
  <c r="I3285" i="1" s="1"/>
  <c r="I3286" i="1" s="1"/>
  <c r="I3287" i="1" s="1"/>
  <c r="I3288" i="1" s="1"/>
  <c r="I3289" i="1" s="1"/>
  <c r="I3290" i="1" s="1"/>
  <c r="I3291" i="1" s="1"/>
  <c r="I3292" i="1" s="1"/>
  <c r="I3293" i="1" s="1"/>
  <c r="I3294" i="1" s="1"/>
  <c r="I3295" i="1" s="1"/>
  <c r="I3296" i="1" s="1"/>
  <c r="I3297" i="1" s="1"/>
  <c r="I3298" i="1" s="1"/>
  <c r="I3299" i="1" s="1"/>
  <c r="I3300" i="1" s="1"/>
  <c r="I3301" i="1" s="1"/>
  <c r="I3302" i="1" s="1"/>
  <c r="I3303" i="1" s="1"/>
  <c r="I3304" i="1" s="1"/>
  <c r="I3305" i="1" s="1"/>
  <c r="I3306" i="1" s="1"/>
  <c r="I3307" i="1" s="1"/>
  <c r="I3308" i="1" s="1"/>
  <c r="I3309" i="1" s="1"/>
  <c r="I3310" i="1" s="1"/>
  <c r="I3311" i="1" s="1"/>
  <c r="I3312" i="1" s="1"/>
  <c r="I3313" i="1" s="1"/>
  <c r="I3314" i="1" s="1"/>
  <c r="I3315" i="1" s="1"/>
  <c r="I3316" i="1" s="1"/>
  <c r="I3317" i="1" s="1"/>
  <c r="I3318" i="1" s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298" i="1"/>
  <c r="AB3299" i="1"/>
  <c r="AB3300" i="1"/>
  <c r="AB3301" i="1"/>
  <c r="AB3302" i="1"/>
  <c r="AB3303" i="1"/>
  <c r="AB3304" i="1"/>
  <c r="AB3305" i="1"/>
  <c r="AB3306" i="1"/>
  <c r="AB3307" i="1"/>
  <c r="AB3308" i="1"/>
  <c r="AB3309" i="1"/>
  <c r="AB3310" i="1"/>
  <c r="AB3311" i="1"/>
  <c r="AB3312" i="1"/>
  <c r="AB3313" i="1"/>
  <c r="AB3314" i="1"/>
  <c r="AB3315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Y3317" i="1"/>
  <c r="R3317" i="1"/>
  <c r="B3317" i="1"/>
  <c r="Z3315" i="1"/>
  <c r="Z3285" i="1"/>
  <c r="W3282" i="1"/>
  <c r="J3281" i="1"/>
  <c r="I3243" i="1"/>
  <c r="I3244" i="1" s="1"/>
  <c r="I3245" i="1" s="1"/>
  <c r="I3246" i="1" s="1"/>
  <c r="I3247" i="1" s="1"/>
  <c r="I3248" i="1" s="1"/>
  <c r="I3249" i="1" s="1"/>
  <c r="I3250" i="1" s="1"/>
  <c r="I3251" i="1" s="1"/>
  <c r="I3252" i="1" s="1"/>
  <c r="I3253" i="1" s="1"/>
  <c r="I3254" i="1" s="1"/>
  <c r="I3255" i="1" s="1"/>
  <c r="I3256" i="1" s="1"/>
  <c r="I3257" i="1" s="1"/>
  <c r="I3258" i="1" s="1"/>
  <c r="I3259" i="1" s="1"/>
  <c r="I3260" i="1" s="1"/>
  <c r="I3261" i="1" s="1"/>
  <c r="I3262" i="1" s="1"/>
  <c r="I3263" i="1" s="1"/>
  <c r="I3264" i="1" s="1"/>
  <c r="I3265" i="1" s="1"/>
  <c r="I3266" i="1" s="1"/>
  <c r="I3267" i="1" s="1"/>
  <c r="I3268" i="1" s="1"/>
  <c r="I3269" i="1" s="1"/>
  <c r="I3270" i="1" s="1"/>
  <c r="I3271" i="1" s="1"/>
  <c r="I3272" i="1" s="1"/>
  <c r="I3273" i="1" s="1"/>
  <c r="I3274" i="1" s="1"/>
  <c r="I3275" i="1" s="1"/>
  <c r="I3276" i="1" s="1"/>
  <c r="I3277" i="1" s="1"/>
  <c r="I3278" i="1" s="1"/>
  <c r="I3279" i="1" s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B3246" i="1"/>
  <c r="AB3247" i="1"/>
  <c r="AB3248" i="1"/>
  <c r="AB3249" i="1"/>
  <c r="AB3250" i="1"/>
  <c r="AB3251" i="1"/>
  <c r="AB3252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5" i="1"/>
  <c r="AB3276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Y3278" i="1"/>
  <c r="R3278" i="1"/>
  <c r="B3278" i="1"/>
  <c r="Z3276" i="1"/>
  <c r="Z3246" i="1"/>
  <c r="W3243" i="1"/>
  <c r="J3242" i="1"/>
  <c r="I3204" i="1"/>
  <c r="I3205" i="1" s="1"/>
  <c r="I3206" i="1" s="1"/>
  <c r="I3207" i="1" s="1"/>
  <c r="I3208" i="1" s="1"/>
  <c r="I3209" i="1" s="1"/>
  <c r="I3210" i="1" s="1"/>
  <c r="I3211" i="1" s="1"/>
  <c r="I3212" i="1" s="1"/>
  <c r="I3213" i="1" s="1"/>
  <c r="I3214" i="1" s="1"/>
  <c r="I3215" i="1" s="1"/>
  <c r="I3216" i="1" s="1"/>
  <c r="I3217" i="1" s="1"/>
  <c r="I3218" i="1" s="1"/>
  <c r="I3219" i="1" s="1"/>
  <c r="I3220" i="1" s="1"/>
  <c r="I3221" i="1" s="1"/>
  <c r="I3222" i="1" s="1"/>
  <c r="I3223" i="1" s="1"/>
  <c r="I3224" i="1" s="1"/>
  <c r="I3225" i="1" s="1"/>
  <c r="I3226" i="1" s="1"/>
  <c r="I3227" i="1" s="1"/>
  <c r="I3228" i="1" s="1"/>
  <c r="I3229" i="1" s="1"/>
  <c r="I3230" i="1" s="1"/>
  <c r="I3231" i="1" s="1"/>
  <c r="I3232" i="1" s="1"/>
  <c r="I3233" i="1" s="1"/>
  <c r="I3234" i="1" s="1"/>
  <c r="I3235" i="1" s="1"/>
  <c r="I3236" i="1" s="1"/>
  <c r="I3237" i="1" s="1"/>
  <c r="I3238" i="1" s="1"/>
  <c r="I3239" i="1" s="1"/>
  <c r="I3240" i="1" s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B3207" i="1"/>
  <c r="AB3208" i="1"/>
  <c r="AB3209" i="1"/>
  <c r="AB3210" i="1"/>
  <c r="AB3211" i="1"/>
  <c r="AB3212" i="1"/>
  <c r="AB3213" i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AB3230" i="1"/>
  <c r="AB3231" i="1"/>
  <c r="AB3232" i="1"/>
  <c r="AB3233" i="1"/>
  <c r="AB3234" i="1"/>
  <c r="AB3235" i="1"/>
  <c r="AB3236" i="1"/>
  <c r="AB3237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Y3239" i="1"/>
  <c r="R3239" i="1"/>
  <c r="B3239" i="1"/>
  <c r="Z3237" i="1"/>
  <c r="Z3207" i="1"/>
  <c r="W3204" i="1"/>
  <c r="J3203" i="1"/>
  <c r="I3165" i="1"/>
  <c r="I3166" i="1"/>
  <c r="I3167" i="1" s="1"/>
  <c r="I3168" i="1" s="1"/>
  <c r="I3169" i="1" s="1"/>
  <c r="I3170" i="1" s="1"/>
  <c r="I3171" i="1" s="1"/>
  <c r="I3172" i="1" s="1"/>
  <c r="I3173" i="1" s="1"/>
  <c r="I3174" i="1" s="1"/>
  <c r="I3175" i="1" s="1"/>
  <c r="I3176" i="1" s="1"/>
  <c r="I3177" i="1" s="1"/>
  <c r="I3178" i="1" s="1"/>
  <c r="I3179" i="1" s="1"/>
  <c r="I3180" i="1" s="1"/>
  <c r="I3181" i="1" s="1"/>
  <c r="I3182" i="1" s="1"/>
  <c r="I3183" i="1" s="1"/>
  <c r="I3184" i="1" s="1"/>
  <c r="I3185" i="1" s="1"/>
  <c r="I3186" i="1" s="1"/>
  <c r="I3187" i="1" s="1"/>
  <c r="I3188" i="1" s="1"/>
  <c r="I3189" i="1" s="1"/>
  <c r="I3190" i="1" s="1"/>
  <c r="I3191" i="1" s="1"/>
  <c r="I3192" i="1" s="1"/>
  <c r="I3193" i="1" s="1"/>
  <c r="I3194" i="1" s="1"/>
  <c r="I3195" i="1" s="1"/>
  <c r="I3196" i="1" s="1"/>
  <c r="I3197" i="1" s="1"/>
  <c r="I3198" i="1" s="1"/>
  <c r="I3199" i="1" s="1"/>
  <c r="I3200" i="1" s="1"/>
  <c r="I3201" i="1" s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9" i="1"/>
  <c r="AA3190" i="1"/>
  <c r="AA3191" i="1"/>
  <c r="AA3192" i="1"/>
  <c r="AA3193" i="1"/>
  <c r="AA3194" i="1"/>
  <c r="AA3195" i="1"/>
  <c r="AA3196" i="1"/>
  <c r="AA3197" i="1"/>
  <c r="AA3198" i="1"/>
  <c r="Y3200" i="1"/>
  <c r="R3200" i="1"/>
  <c r="B3200" i="1"/>
  <c r="Z3198" i="1"/>
  <c r="Z3168" i="1"/>
  <c r="W3165" i="1"/>
  <c r="J3164" i="1"/>
  <c r="I3126" i="1"/>
  <c r="I3127" i="1" s="1"/>
  <c r="I3128" i="1" s="1"/>
  <c r="I3129" i="1" s="1"/>
  <c r="I3130" i="1" s="1"/>
  <c r="I3131" i="1" s="1"/>
  <c r="I3132" i="1" s="1"/>
  <c r="I3133" i="1" s="1"/>
  <c r="I3134" i="1" s="1"/>
  <c r="I3135" i="1" s="1"/>
  <c r="I3136" i="1" s="1"/>
  <c r="I3137" i="1" s="1"/>
  <c r="I3138" i="1" s="1"/>
  <c r="I3139" i="1" s="1"/>
  <c r="I3140" i="1" s="1"/>
  <c r="I3141" i="1" s="1"/>
  <c r="I3142" i="1" s="1"/>
  <c r="I3143" i="1" s="1"/>
  <c r="I3144" i="1" s="1"/>
  <c r="I3145" i="1" s="1"/>
  <c r="I3146" i="1" s="1"/>
  <c r="I3147" i="1" s="1"/>
  <c r="I3148" i="1" s="1"/>
  <c r="I3149" i="1" s="1"/>
  <c r="I3150" i="1" s="1"/>
  <c r="I3151" i="1" s="1"/>
  <c r="I3152" i="1" s="1"/>
  <c r="I3153" i="1" s="1"/>
  <c r="I3154" i="1" s="1"/>
  <c r="I3155" i="1" s="1"/>
  <c r="I3156" i="1" s="1"/>
  <c r="I3157" i="1" s="1"/>
  <c r="I3158" i="1" s="1"/>
  <c r="I3159" i="1" s="1"/>
  <c r="I3160" i="1" s="1"/>
  <c r="I3161" i="1" s="1"/>
  <c r="I3162" i="1" s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B3129" i="1"/>
  <c r="AB3130" i="1"/>
  <c r="AB3131" i="1"/>
  <c r="AB3132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0" i="1"/>
  <c r="AB3151" i="1"/>
  <c r="AB3152" i="1"/>
  <c r="AB3153" i="1"/>
  <c r="AB3154" i="1"/>
  <c r="AB3155" i="1"/>
  <c r="AB3156" i="1"/>
  <c r="AB3157" i="1"/>
  <c r="AB3158" i="1"/>
  <c r="AB3159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Y3161" i="1"/>
  <c r="R3161" i="1"/>
  <c r="B3161" i="1"/>
  <c r="Z3159" i="1"/>
  <c r="Z3129" i="1"/>
  <c r="W3126" i="1"/>
  <c r="J3125" i="1"/>
  <c r="I3087" i="1"/>
  <c r="I3088" i="1" s="1"/>
  <c r="I3089" i="1" s="1"/>
  <c r="I3090" i="1" s="1"/>
  <c r="I3091" i="1" s="1"/>
  <c r="I3092" i="1" s="1"/>
  <c r="I3093" i="1" s="1"/>
  <c r="I3094" i="1" s="1"/>
  <c r="I3095" i="1" s="1"/>
  <c r="I3096" i="1" s="1"/>
  <c r="I3097" i="1" s="1"/>
  <c r="I3098" i="1" s="1"/>
  <c r="I3099" i="1" s="1"/>
  <c r="I3100" i="1" s="1"/>
  <c r="I3101" i="1" s="1"/>
  <c r="I3102" i="1" s="1"/>
  <c r="I3103" i="1" s="1"/>
  <c r="I3104" i="1" s="1"/>
  <c r="I3105" i="1" s="1"/>
  <c r="I3106" i="1" s="1"/>
  <c r="I3107" i="1" s="1"/>
  <c r="I3108" i="1" s="1"/>
  <c r="I3109" i="1" s="1"/>
  <c r="I3110" i="1" s="1"/>
  <c r="I3111" i="1" s="1"/>
  <c r="I3112" i="1" s="1"/>
  <c r="I3113" i="1" s="1"/>
  <c r="I3114" i="1" s="1"/>
  <c r="I3115" i="1" s="1"/>
  <c r="I3116" i="1" s="1"/>
  <c r="I3117" i="1" s="1"/>
  <c r="I3118" i="1" s="1"/>
  <c r="I3119" i="1" s="1"/>
  <c r="I3120" i="1" s="1"/>
  <c r="I3121" i="1" s="1"/>
  <c r="I3122" i="1" s="1"/>
  <c r="I3123" i="1" s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Y3122" i="1"/>
  <c r="R3122" i="1"/>
  <c r="B3122" i="1"/>
  <c r="Z3120" i="1"/>
  <c r="Z3090" i="1"/>
  <c r="W3087" i="1"/>
  <c r="J3086" i="1"/>
  <c r="I3048" i="1"/>
  <c r="I3049" i="1" s="1"/>
  <c r="I3050" i="1" s="1"/>
  <c r="I3051" i="1" s="1"/>
  <c r="I3052" i="1" s="1"/>
  <c r="I3053" i="1" s="1"/>
  <c r="I3054" i="1" s="1"/>
  <c r="I3055" i="1" s="1"/>
  <c r="I3056" i="1" s="1"/>
  <c r="I3057" i="1" s="1"/>
  <c r="I3058" i="1" s="1"/>
  <c r="I3059" i="1" s="1"/>
  <c r="I3060" i="1" s="1"/>
  <c r="I3061" i="1" s="1"/>
  <c r="I3062" i="1" s="1"/>
  <c r="I3063" i="1" s="1"/>
  <c r="I3064" i="1" s="1"/>
  <c r="I3065" i="1" s="1"/>
  <c r="I3066" i="1" s="1"/>
  <c r="I3067" i="1" s="1"/>
  <c r="I3068" i="1" s="1"/>
  <c r="I3069" i="1" s="1"/>
  <c r="I3070" i="1" s="1"/>
  <c r="I3071" i="1" s="1"/>
  <c r="I3072" i="1" s="1"/>
  <c r="I3073" i="1" s="1"/>
  <c r="I3074" i="1" s="1"/>
  <c r="I3075" i="1" s="1"/>
  <c r="I3076" i="1" s="1"/>
  <c r="I3077" i="1" s="1"/>
  <c r="I3078" i="1" s="1"/>
  <c r="I3079" i="1" s="1"/>
  <c r="I3080" i="1" s="1"/>
  <c r="I3081" i="1" s="1"/>
  <c r="I3082" i="1" s="1"/>
  <c r="I3083" i="1" s="1"/>
  <c r="I3084" i="1" s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AB3063" i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AB3079" i="1"/>
  <c r="AB3080" i="1"/>
  <c r="AB3081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9" i="1"/>
  <c r="AA3080" i="1"/>
  <c r="AA3081" i="1"/>
  <c r="Y3083" i="1"/>
  <c r="R3083" i="1"/>
  <c r="B3083" i="1"/>
  <c r="Z3081" i="1"/>
  <c r="Z3051" i="1"/>
  <c r="W3048" i="1"/>
  <c r="J3047" i="1"/>
  <c r="I3009" i="1"/>
  <c r="I3010" i="1" s="1"/>
  <c r="I3011" i="1" s="1"/>
  <c r="I3012" i="1" s="1"/>
  <c r="I3013" i="1" s="1"/>
  <c r="I3014" i="1" s="1"/>
  <c r="I3015" i="1" s="1"/>
  <c r="I3016" i="1" s="1"/>
  <c r="I3017" i="1" s="1"/>
  <c r="I3018" i="1" s="1"/>
  <c r="I3019" i="1" s="1"/>
  <c r="I3020" i="1" s="1"/>
  <c r="I3021" i="1" s="1"/>
  <c r="I3022" i="1" s="1"/>
  <c r="I3023" i="1" s="1"/>
  <c r="I3024" i="1" s="1"/>
  <c r="I3025" i="1" s="1"/>
  <c r="I3026" i="1" s="1"/>
  <c r="I3027" i="1" s="1"/>
  <c r="I3028" i="1" s="1"/>
  <c r="I3029" i="1" s="1"/>
  <c r="I3030" i="1" s="1"/>
  <c r="I3031" i="1" s="1"/>
  <c r="I3032" i="1" s="1"/>
  <c r="I3033" i="1" s="1"/>
  <c r="I3034" i="1" s="1"/>
  <c r="I3035" i="1" s="1"/>
  <c r="I3036" i="1" s="1"/>
  <c r="I3037" i="1" s="1"/>
  <c r="I3038" i="1" s="1"/>
  <c r="I3039" i="1" s="1"/>
  <c r="I3040" i="1" s="1"/>
  <c r="I3041" i="1" s="1"/>
  <c r="I3042" i="1" s="1"/>
  <c r="I3043" i="1" s="1"/>
  <c r="I3044" i="1" s="1"/>
  <c r="I3045" i="1" s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B3012" i="1"/>
  <c r="AB3013" i="1"/>
  <c r="AB3014" i="1"/>
  <c r="AB3015" i="1"/>
  <c r="AB3016" i="1"/>
  <c r="AB3017" i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Y3044" i="1"/>
  <c r="R3044" i="1"/>
  <c r="B3044" i="1"/>
  <c r="Z3042" i="1"/>
  <c r="Z3012" i="1"/>
  <c r="W3009" i="1"/>
  <c r="J3008" i="1"/>
  <c r="I2970" i="1"/>
  <c r="I2971" i="1" s="1"/>
  <c r="I2972" i="1" s="1"/>
  <c r="I2973" i="1" s="1"/>
  <c r="I2974" i="1" s="1"/>
  <c r="I2975" i="1" s="1"/>
  <c r="I2976" i="1" s="1"/>
  <c r="I2977" i="1" s="1"/>
  <c r="I2978" i="1" s="1"/>
  <c r="I2979" i="1" s="1"/>
  <c r="I2980" i="1" s="1"/>
  <c r="I2981" i="1" s="1"/>
  <c r="I2982" i="1" s="1"/>
  <c r="I2983" i="1" s="1"/>
  <c r="I2984" i="1" s="1"/>
  <c r="I2985" i="1" s="1"/>
  <c r="I2986" i="1" s="1"/>
  <c r="I2987" i="1" s="1"/>
  <c r="I2988" i="1" s="1"/>
  <c r="I2989" i="1" s="1"/>
  <c r="I2990" i="1" s="1"/>
  <c r="I2991" i="1" s="1"/>
  <c r="I2992" i="1" s="1"/>
  <c r="I2993" i="1" s="1"/>
  <c r="I2994" i="1" s="1"/>
  <c r="I2995" i="1" s="1"/>
  <c r="I2996" i="1" s="1"/>
  <c r="I2997" i="1" s="1"/>
  <c r="I2998" i="1" s="1"/>
  <c r="I2999" i="1" s="1"/>
  <c r="I3000" i="1" s="1"/>
  <c r="I3001" i="1" s="1"/>
  <c r="I3002" i="1" s="1"/>
  <c r="I3003" i="1" s="1"/>
  <c r="I3004" i="1" s="1"/>
  <c r="I3005" i="1" s="1"/>
  <c r="I3006" i="1" s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Y3005" i="1"/>
  <c r="R3005" i="1"/>
  <c r="B3005" i="1"/>
  <c r="Z3003" i="1"/>
  <c r="Z2973" i="1"/>
  <c r="W2970" i="1"/>
  <c r="J2969" i="1"/>
  <c r="I2931" i="1"/>
  <c r="I2932" i="1"/>
  <c r="I2933" i="1" s="1"/>
  <c r="I2934" i="1" s="1"/>
  <c r="I2935" i="1" s="1"/>
  <c r="I2936" i="1" s="1"/>
  <c r="I2937" i="1" s="1"/>
  <c r="I2938" i="1" s="1"/>
  <c r="I2939" i="1" s="1"/>
  <c r="I2940" i="1" s="1"/>
  <c r="I2941" i="1" s="1"/>
  <c r="I2942" i="1" s="1"/>
  <c r="I2943" i="1" s="1"/>
  <c r="I2944" i="1" s="1"/>
  <c r="I2945" i="1" s="1"/>
  <c r="I2946" i="1" s="1"/>
  <c r="I2947" i="1" s="1"/>
  <c r="I2948" i="1" s="1"/>
  <c r="I2949" i="1" s="1"/>
  <c r="I2950" i="1" s="1"/>
  <c r="I2951" i="1" s="1"/>
  <c r="I2952" i="1" s="1"/>
  <c r="I2953" i="1" s="1"/>
  <c r="I2954" i="1" s="1"/>
  <c r="I2955" i="1" s="1"/>
  <c r="I2956" i="1" s="1"/>
  <c r="I2957" i="1" s="1"/>
  <c r="I2958" i="1" s="1"/>
  <c r="I2959" i="1" s="1"/>
  <c r="I2960" i="1" s="1"/>
  <c r="I2961" i="1" s="1"/>
  <c r="I2962" i="1" s="1"/>
  <c r="I2963" i="1" s="1"/>
  <c r="I2964" i="1" s="1"/>
  <c r="I2965" i="1" s="1"/>
  <c r="I2966" i="1" s="1"/>
  <c r="I2967" i="1" s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Y2966" i="1"/>
  <c r="R2966" i="1"/>
  <c r="B2966" i="1"/>
  <c r="Z2964" i="1"/>
  <c r="Z2934" i="1"/>
  <c r="W2931" i="1"/>
  <c r="J2930" i="1"/>
  <c r="I2892" i="1"/>
  <c r="I2893" i="1" s="1"/>
  <c r="I2894" i="1" s="1"/>
  <c r="I2895" i="1" s="1"/>
  <c r="I2896" i="1" s="1"/>
  <c r="I2897" i="1" s="1"/>
  <c r="I2898" i="1" s="1"/>
  <c r="I2899" i="1" s="1"/>
  <c r="I2900" i="1" s="1"/>
  <c r="I2901" i="1" s="1"/>
  <c r="I2902" i="1" s="1"/>
  <c r="I2903" i="1" s="1"/>
  <c r="I2904" i="1" s="1"/>
  <c r="I2905" i="1" s="1"/>
  <c r="I2906" i="1" s="1"/>
  <c r="I2907" i="1" s="1"/>
  <c r="I2908" i="1" s="1"/>
  <c r="I2909" i="1" s="1"/>
  <c r="I2910" i="1" s="1"/>
  <c r="I2911" i="1" s="1"/>
  <c r="I2912" i="1" s="1"/>
  <c r="I2913" i="1" s="1"/>
  <c r="I2914" i="1" s="1"/>
  <c r="I2915" i="1" s="1"/>
  <c r="I2916" i="1" s="1"/>
  <c r="I2917" i="1" s="1"/>
  <c r="I2918" i="1" s="1"/>
  <c r="I2919" i="1" s="1"/>
  <c r="I2920" i="1" s="1"/>
  <c r="I2921" i="1" s="1"/>
  <c r="I2922" i="1" s="1"/>
  <c r="I2923" i="1" s="1"/>
  <c r="I2924" i="1" s="1"/>
  <c r="I2925" i="1" s="1"/>
  <c r="I2926" i="1" s="1"/>
  <c r="I2927" i="1" s="1"/>
  <c r="I2928" i="1" s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Y2927" i="1"/>
  <c r="R2927" i="1"/>
  <c r="B2927" i="1"/>
  <c r="Z2925" i="1"/>
  <c r="Z2895" i="1"/>
  <c r="W2892" i="1"/>
  <c r="J2891" i="1"/>
  <c r="I2853" i="1"/>
  <c r="I2854" i="1" s="1"/>
  <c r="I2855" i="1" s="1"/>
  <c r="I2856" i="1" s="1"/>
  <c r="I2857" i="1" s="1"/>
  <c r="I2858" i="1" s="1"/>
  <c r="I2859" i="1" s="1"/>
  <c r="I2860" i="1" s="1"/>
  <c r="I2861" i="1" s="1"/>
  <c r="I2862" i="1" s="1"/>
  <c r="I2863" i="1" s="1"/>
  <c r="I2864" i="1" s="1"/>
  <c r="I2865" i="1" s="1"/>
  <c r="I2866" i="1" s="1"/>
  <c r="I2867" i="1" s="1"/>
  <c r="I2868" i="1" s="1"/>
  <c r="I2869" i="1" s="1"/>
  <c r="I2870" i="1" s="1"/>
  <c r="I2871" i="1" s="1"/>
  <c r="I2872" i="1" s="1"/>
  <c r="I2873" i="1" s="1"/>
  <c r="I2874" i="1" s="1"/>
  <c r="I2875" i="1" s="1"/>
  <c r="I2876" i="1" s="1"/>
  <c r="I2877" i="1" s="1"/>
  <c r="I2878" i="1" s="1"/>
  <c r="I2879" i="1" s="1"/>
  <c r="I2880" i="1" s="1"/>
  <c r="I2881" i="1" s="1"/>
  <c r="I2882" i="1" s="1"/>
  <c r="I2883" i="1" s="1"/>
  <c r="I2884" i="1" s="1"/>
  <c r="I2885" i="1" s="1"/>
  <c r="I2886" i="1" s="1"/>
  <c r="I2887" i="1" s="1"/>
  <c r="I2888" i="1" s="1"/>
  <c r="I2889" i="1" s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Y2888" i="1"/>
  <c r="R2888" i="1"/>
  <c r="B2888" i="1"/>
  <c r="Z2886" i="1"/>
  <c r="Z2856" i="1"/>
  <c r="W2853" i="1"/>
  <c r="J2852" i="1"/>
  <c r="I2814" i="1"/>
  <c r="I2815" i="1" s="1"/>
  <c r="I2816" i="1" s="1"/>
  <c r="I2817" i="1" s="1"/>
  <c r="I2818" i="1" s="1"/>
  <c r="I2819" i="1" s="1"/>
  <c r="I2820" i="1" s="1"/>
  <c r="I2821" i="1" s="1"/>
  <c r="I2822" i="1" s="1"/>
  <c r="I2823" i="1" s="1"/>
  <c r="I2824" i="1" s="1"/>
  <c r="I2825" i="1" s="1"/>
  <c r="I2826" i="1" s="1"/>
  <c r="I2827" i="1" s="1"/>
  <c r="I2828" i="1" s="1"/>
  <c r="I2829" i="1" s="1"/>
  <c r="I2830" i="1" s="1"/>
  <c r="I2831" i="1" s="1"/>
  <c r="I2832" i="1" s="1"/>
  <c r="I2833" i="1" s="1"/>
  <c r="I2834" i="1" s="1"/>
  <c r="I2835" i="1" s="1"/>
  <c r="I2836" i="1" s="1"/>
  <c r="I2837" i="1" s="1"/>
  <c r="I2838" i="1" s="1"/>
  <c r="I2839" i="1" s="1"/>
  <c r="I2840" i="1" s="1"/>
  <c r="I2841" i="1" s="1"/>
  <c r="I2842" i="1" s="1"/>
  <c r="I2843" i="1" s="1"/>
  <c r="I2844" i="1" s="1"/>
  <c r="I2845" i="1" s="1"/>
  <c r="I2846" i="1" s="1"/>
  <c r="I2847" i="1" s="1"/>
  <c r="I2848" i="1" s="1"/>
  <c r="I2849" i="1" s="1"/>
  <c r="I2850" i="1" s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Y2849" i="1"/>
  <c r="R2849" i="1"/>
  <c r="B2849" i="1"/>
  <c r="Z2847" i="1"/>
  <c r="Z2817" i="1"/>
  <c r="W2814" i="1"/>
  <c r="J2813" i="1"/>
  <c r="I2775" i="1"/>
  <c r="I2776" i="1"/>
  <c r="I2777" i="1" s="1"/>
  <c r="I2778" i="1" s="1"/>
  <c r="I2779" i="1" s="1"/>
  <c r="I2780" i="1" s="1"/>
  <c r="I2781" i="1" s="1"/>
  <c r="I2782" i="1" s="1"/>
  <c r="I2783" i="1" s="1"/>
  <c r="I2784" i="1" s="1"/>
  <c r="I2785" i="1" s="1"/>
  <c r="I2786" i="1" s="1"/>
  <c r="I2787" i="1" s="1"/>
  <c r="I2788" i="1" s="1"/>
  <c r="I2789" i="1" s="1"/>
  <c r="I2790" i="1" s="1"/>
  <c r="I2791" i="1" s="1"/>
  <c r="I2792" i="1" s="1"/>
  <c r="I2793" i="1" s="1"/>
  <c r="I2794" i="1" s="1"/>
  <c r="I2795" i="1" s="1"/>
  <c r="I2796" i="1" s="1"/>
  <c r="I2797" i="1" s="1"/>
  <c r="I2798" i="1" s="1"/>
  <c r="I2799" i="1" s="1"/>
  <c r="I2800" i="1" s="1"/>
  <c r="I2801" i="1" s="1"/>
  <c r="I2802" i="1" s="1"/>
  <c r="I2803" i="1" s="1"/>
  <c r="I2804" i="1" s="1"/>
  <c r="I2805" i="1" s="1"/>
  <c r="I2806" i="1" s="1"/>
  <c r="I2807" i="1" s="1"/>
  <c r="I2808" i="1" s="1"/>
  <c r="I2809" i="1" s="1"/>
  <c r="I2810" i="1" s="1"/>
  <c r="I2811" i="1" s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Y2810" i="1"/>
  <c r="R2810" i="1"/>
  <c r="B2810" i="1"/>
  <c r="Z2808" i="1"/>
  <c r="Z2778" i="1"/>
  <c r="W2775" i="1"/>
  <c r="J2774" i="1"/>
  <c r="I2736" i="1"/>
  <c r="I2737" i="1" s="1"/>
  <c r="I2738" i="1" s="1"/>
  <c r="I2739" i="1" s="1"/>
  <c r="I2740" i="1" s="1"/>
  <c r="I2741" i="1" s="1"/>
  <c r="I2742" i="1" s="1"/>
  <c r="I2743" i="1" s="1"/>
  <c r="I2744" i="1" s="1"/>
  <c r="I2745" i="1" s="1"/>
  <c r="I2746" i="1" s="1"/>
  <c r="I2747" i="1" s="1"/>
  <c r="I2748" i="1" s="1"/>
  <c r="I2749" i="1" s="1"/>
  <c r="I2750" i="1" s="1"/>
  <c r="I2751" i="1" s="1"/>
  <c r="I2752" i="1" s="1"/>
  <c r="I2753" i="1" s="1"/>
  <c r="I2754" i="1" s="1"/>
  <c r="I2755" i="1" s="1"/>
  <c r="I2756" i="1" s="1"/>
  <c r="I2757" i="1" s="1"/>
  <c r="I2758" i="1" s="1"/>
  <c r="I2759" i="1" s="1"/>
  <c r="I2760" i="1" s="1"/>
  <c r="I2761" i="1" s="1"/>
  <c r="I2762" i="1" s="1"/>
  <c r="I2763" i="1" s="1"/>
  <c r="I2764" i="1" s="1"/>
  <c r="I2765" i="1" s="1"/>
  <c r="I2766" i="1" s="1"/>
  <c r="I2767" i="1" s="1"/>
  <c r="I2768" i="1" s="1"/>
  <c r="I2769" i="1" s="1"/>
  <c r="I2770" i="1" s="1"/>
  <c r="I2771" i="1" s="1"/>
  <c r="I2772" i="1" s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Y2771" i="1"/>
  <c r="R2771" i="1"/>
  <c r="B2771" i="1"/>
  <c r="Z2769" i="1"/>
  <c r="Z2739" i="1"/>
  <c r="W2736" i="1"/>
  <c r="J2735" i="1"/>
  <c r="I2697" i="1"/>
  <c r="I2698" i="1" s="1"/>
  <c r="I2699" i="1" s="1"/>
  <c r="I2700" i="1" s="1"/>
  <c r="I2701" i="1" s="1"/>
  <c r="I2702" i="1" s="1"/>
  <c r="I2703" i="1" s="1"/>
  <c r="I2704" i="1" s="1"/>
  <c r="I2705" i="1" s="1"/>
  <c r="I2706" i="1" s="1"/>
  <c r="I2707" i="1" s="1"/>
  <c r="I2708" i="1" s="1"/>
  <c r="I2709" i="1" s="1"/>
  <c r="I2710" i="1" s="1"/>
  <c r="I2711" i="1" s="1"/>
  <c r="I2712" i="1" s="1"/>
  <c r="I2713" i="1" s="1"/>
  <c r="I2714" i="1" s="1"/>
  <c r="I2715" i="1" s="1"/>
  <c r="I2716" i="1" s="1"/>
  <c r="I2717" i="1" s="1"/>
  <c r="I2718" i="1" s="1"/>
  <c r="I2719" i="1" s="1"/>
  <c r="I2720" i="1" s="1"/>
  <c r="I2721" i="1" s="1"/>
  <c r="I2722" i="1" s="1"/>
  <c r="I2723" i="1" s="1"/>
  <c r="I2724" i="1" s="1"/>
  <c r="I2725" i="1" s="1"/>
  <c r="I2726" i="1" s="1"/>
  <c r="I2727" i="1" s="1"/>
  <c r="I2728" i="1" s="1"/>
  <c r="I2729" i="1" s="1"/>
  <c r="I2730" i="1" s="1"/>
  <c r="I2731" i="1" s="1"/>
  <c r="I2732" i="1" s="1"/>
  <c r="I2733" i="1" s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Y2732" i="1"/>
  <c r="R2732" i="1"/>
  <c r="B2732" i="1"/>
  <c r="Z2730" i="1"/>
  <c r="Z2700" i="1"/>
  <c r="W2697" i="1"/>
  <c r="J2696" i="1"/>
  <c r="I2658" i="1"/>
  <c r="I2659" i="1" s="1"/>
  <c r="I2660" i="1" s="1"/>
  <c r="I2661" i="1" s="1"/>
  <c r="I2662" i="1" s="1"/>
  <c r="I2663" i="1" s="1"/>
  <c r="I2664" i="1" s="1"/>
  <c r="I2665" i="1" s="1"/>
  <c r="I2666" i="1" s="1"/>
  <c r="I2667" i="1" s="1"/>
  <c r="I2668" i="1" s="1"/>
  <c r="I2669" i="1" s="1"/>
  <c r="I2670" i="1" s="1"/>
  <c r="I2671" i="1" s="1"/>
  <c r="I2672" i="1" s="1"/>
  <c r="I2673" i="1" s="1"/>
  <c r="I2674" i="1" s="1"/>
  <c r="I2675" i="1" s="1"/>
  <c r="I2676" i="1" s="1"/>
  <c r="I2677" i="1" s="1"/>
  <c r="I2678" i="1" s="1"/>
  <c r="I2679" i="1" s="1"/>
  <c r="I2680" i="1" s="1"/>
  <c r="I2681" i="1" s="1"/>
  <c r="I2682" i="1" s="1"/>
  <c r="I2683" i="1" s="1"/>
  <c r="I2684" i="1" s="1"/>
  <c r="I2685" i="1" s="1"/>
  <c r="I2686" i="1" s="1"/>
  <c r="I2687" i="1" s="1"/>
  <c r="I2688" i="1" s="1"/>
  <c r="I2689" i="1" s="1"/>
  <c r="I2690" i="1" s="1"/>
  <c r="I2691" i="1" s="1"/>
  <c r="I2692" i="1" s="1"/>
  <c r="I2693" i="1" s="1"/>
  <c r="I2694" i="1" s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3" i="1"/>
  <c r="AA2684" i="1"/>
  <c r="AA2685" i="1"/>
  <c r="AA2686" i="1"/>
  <c r="AA2687" i="1"/>
  <c r="AA2688" i="1"/>
  <c r="AA2689" i="1"/>
  <c r="AA2690" i="1"/>
  <c r="AA2691" i="1"/>
  <c r="Y2693" i="1"/>
  <c r="R2693" i="1"/>
  <c r="B2693" i="1"/>
  <c r="Z2691" i="1"/>
  <c r="Z2661" i="1"/>
  <c r="W2658" i="1"/>
  <c r="J2657" i="1"/>
  <c r="I2619" i="1"/>
  <c r="I2620" i="1"/>
  <c r="I2621" i="1" s="1"/>
  <c r="I2622" i="1" s="1"/>
  <c r="I2623" i="1" s="1"/>
  <c r="I2624" i="1" s="1"/>
  <c r="I2625" i="1" s="1"/>
  <c r="I2626" i="1" s="1"/>
  <c r="I2627" i="1" s="1"/>
  <c r="I2628" i="1" s="1"/>
  <c r="I2629" i="1" s="1"/>
  <c r="I2630" i="1" s="1"/>
  <c r="I2631" i="1" s="1"/>
  <c r="I2632" i="1" s="1"/>
  <c r="I2633" i="1" s="1"/>
  <c r="I2634" i="1" s="1"/>
  <c r="I2635" i="1" s="1"/>
  <c r="I2636" i="1" s="1"/>
  <c r="I2637" i="1" s="1"/>
  <c r="I2638" i="1" s="1"/>
  <c r="I2639" i="1" s="1"/>
  <c r="I2640" i="1" s="1"/>
  <c r="I2641" i="1" s="1"/>
  <c r="I2642" i="1" s="1"/>
  <c r="I2643" i="1" s="1"/>
  <c r="I2644" i="1" s="1"/>
  <c r="I2645" i="1" s="1"/>
  <c r="I2646" i="1" s="1"/>
  <c r="I2647" i="1" s="1"/>
  <c r="I2648" i="1" s="1"/>
  <c r="I2649" i="1" s="1"/>
  <c r="I2650" i="1" s="1"/>
  <c r="I2651" i="1" s="1"/>
  <c r="I2652" i="1" s="1"/>
  <c r="I2653" i="1" s="1"/>
  <c r="I2654" i="1" s="1"/>
  <c r="I2655" i="1" s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Y2654" i="1"/>
  <c r="R2654" i="1"/>
  <c r="B2654" i="1"/>
  <c r="Z2652" i="1"/>
  <c r="Z2622" i="1"/>
  <c r="W2619" i="1"/>
  <c r="J2618" i="1"/>
  <c r="I2580" i="1"/>
  <c r="I2581" i="1" s="1"/>
  <c r="I2582" i="1" s="1"/>
  <c r="I2583" i="1" s="1"/>
  <c r="I2584" i="1" s="1"/>
  <c r="I2585" i="1" s="1"/>
  <c r="I2586" i="1" s="1"/>
  <c r="I2587" i="1" s="1"/>
  <c r="I2588" i="1" s="1"/>
  <c r="I2589" i="1" s="1"/>
  <c r="I2590" i="1" s="1"/>
  <c r="I2591" i="1" s="1"/>
  <c r="I2592" i="1" s="1"/>
  <c r="I2593" i="1" s="1"/>
  <c r="I2594" i="1" s="1"/>
  <c r="I2595" i="1" s="1"/>
  <c r="I2596" i="1" s="1"/>
  <c r="I2597" i="1" s="1"/>
  <c r="I2598" i="1" s="1"/>
  <c r="I2599" i="1" s="1"/>
  <c r="I2600" i="1" s="1"/>
  <c r="I2601" i="1" s="1"/>
  <c r="I2602" i="1" s="1"/>
  <c r="I2603" i="1" s="1"/>
  <c r="I2604" i="1" s="1"/>
  <c r="I2605" i="1" s="1"/>
  <c r="I2606" i="1" s="1"/>
  <c r="I2607" i="1" s="1"/>
  <c r="I2608" i="1" s="1"/>
  <c r="I2609" i="1" s="1"/>
  <c r="I2610" i="1" s="1"/>
  <c r="I2611" i="1" s="1"/>
  <c r="I2612" i="1" s="1"/>
  <c r="I2613" i="1" s="1"/>
  <c r="I2614" i="1" s="1"/>
  <c r="I2615" i="1" s="1"/>
  <c r="I2616" i="1" s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Y2615" i="1"/>
  <c r="R2615" i="1"/>
  <c r="B2615" i="1"/>
  <c r="Z2613" i="1"/>
  <c r="Z2583" i="1"/>
  <c r="W2580" i="1"/>
  <c r="J2579" i="1"/>
  <c r="I2541" i="1"/>
  <c r="I2542" i="1" s="1"/>
  <c r="I2543" i="1" s="1"/>
  <c r="I2544" i="1" s="1"/>
  <c r="I2545" i="1" s="1"/>
  <c r="I2546" i="1" s="1"/>
  <c r="I2547" i="1" s="1"/>
  <c r="I2548" i="1" s="1"/>
  <c r="I2549" i="1" s="1"/>
  <c r="I2550" i="1" s="1"/>
  <c r="I2551" i="1" s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I2571" i="1" s="1"/>
  <c r="I2572" i="1" s="1"/>
  <c r="I2573" i="1" s="1"/>
  <c r="I2574" i="1" s="1"/>
  <c r="I2575" i="1" s="1"/>
  <c r="I2576" i="1" s="1"/>
  <c r="I2577" i="1" s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Y2576" i="1"/>
  <c r="R2576" i="1"/>
  <c r="B2576" i="1"/>
  <c r="Z2574" i="1"/>
  <c r="Z2544" i="1"/>
  <c r="W2541" i="1"/>
  <c r="J2540" i="1"/>
  <c r="I2502" i="1"/>
  <c r="I2503" i="1" s="1"/>
  <c r="I2504" i="1" s="1"/>
  <c r="I2505" i="1" s="1"/>
  <c r="I2506" i="1" s="1"/>
  <c r="I2507" i="1" s="1"/>
  <c r="I2508" i="1" s="1"/>
  <c r="I2509" i="1" s="1"/>
  <c r="I2510" i="1" s="1"/>
  <c r="I2511" i="1" s="1"/>
  <c r="I2512" i="1" s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I2531" i="1" s="1"/>
  <c r="I2532" i="1" s="1"/>
  <c r="I2533" i="1" s="1"/>
  <c r="I2534" i="1" s="1"/>
  <c r="I2535" i="1" s="1"/>
  <c r="I2536" i="1" s="1"/>
  <c r="I2537" i="1" s="1"/>
  <c r="I2538" i="1" s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Y2537" i="1"/>
  <c r="R2537" i="1"/>
  <c r="B2537" i="1"/>
  <c r="Z2535" i="1"/>
  <c r="Z2505" i="1"/>
  <c r="W2502" i="1"/>
  <c r="J2501" i="1"/>
  <c r="I2463" i="1"/>
  <c r="I2464" i="1"/>
  <c r="I2465" i="1" s="1"/>
  <c r="I2466" i="1" s="1"/>
  <c r="I2467" i="1" s="1"/>
  <c r="I2468" i="1" s="1"/>
  <c r="I2469" i="1" s="1"/>
  <c r="I2470" i="1" s="1"/>
  <c r="I2471" i="1" s="1"/>
  <c r="I2472" i="1" s="1"/>
  <c r="I2473" i="1" s="1"/>
  <c r="I2474" i="1" s="1"/>
  <c r="I2475" i="1" s="1"/>
  <c r="I2476" i="1" s="1"/>
  <c r="I2477" i="1" s="1"/>
  <c r="I2478" i="1" s="1"/>
  <c r="I2479" i="1" s="1"/>
  <c r="I2480" i="1" s="1"/>
  <c r="I2481" i="1" s="1"/>
  <c r="I2482" i="1" s="1"/>
  <c r="I2483" i="1" s="1"/>
  <c r="I2484" i="1" s="1"/>
  <c r="I2485" i="1" s="1"/>
  <c r="I2486" i="1" s="1"/>
  <c r="I2487" i="1" s="1"/>
  <c r="I2488" i="1" s="1"/>
  <c r="I2489" i="1" s="1"/>
  <c r="I2490" i="1" s="1"/>
  <c r="I2491" i="1" s="1"/>
  <c r="I2492" i="1" s="1"/>
  <c r="I2493" i="1" s="1"/>
  <c r="I2494" i="1" s="1"/>
  <c r="I2495" i="1" s="1"/>
  <c r="I2496" i="1" s="1"/>
  <c r="I2497" i="1" s="1"/>
  <c r="I2498" i="1" s="1"/>
  <c r="I2499" i="1" s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Y2498" i="1"/>
  <c r="R2498" i="1"/>
  <c r="B2498" i="1"/>
  <c r="Z2496" i="1"/>
  <c r="Z2466" i="1"/>
  <c r="W2463" i="1"/>
  <c r="J2462" i="1"/>
  <c r="I2424" i="1"/>
  <c r="I2425" i="1" s="1"/>
  <c r="I2426" i="1" s="1"/>
  <c r="I2427" i="1" s="1"/>
  <c r="I2428" i="1" s="1"/>
  <c r="I2429" i="1" s="1"/>
  <c r="I2430" i="1" s="1"/>
  <c r="I2431" i="1" s="1"/>
  <c r="I2432" i="1" s="1"/>
  <c r="I2433" i="1" s="1"/>
  <c r="I2434" i="1" s="1"/>
  <c r="I2435" i="1" s="1"/>
  <c r="I2436" i="1" s="1"/>
  <c r="I2437" i="1" s="1"/>
  <c r="I2438" i="1" s="1"/>
  <c r="I2439" i="1" s="1"/>
  <c r="I2440" i="1" s="1"/>
  <c r="I2441" i="1" s="1"/>
  <c r="I2442" i="1" s="1"/>
  <c r="I2443" i="1" s="1"/>
  <c r="I2444" i="1" s="1"/>
  <c r="I2445" i="1" s="1"/>
  <c r="I2446" i="1" s="1"/>
  <c r="I2447" i="1" s="1"/>
  <c r="I2448" i="1" s="1"/>
  <c r="I2449" i="1" s="1"/>
  <c r="I2450" i="1" s="1"/>
  <c r="I2451" i="1" s="1"/>
  <c r="I2452" i="1" s="1"/>
  <c r="I2453" i="1" s="1"/>
  <c r="I2454" i="1" s="1"/>
  <c r="I2455" i="1" s="1"/>
  <c r="I2456" i="1" s="1"/>
  <c r="I2457" i="1" s="1"/>
  <c r="I2458" i="1" s="1"/>
  <c r="I2459" i="1" s="1"/>
  <c r="I2460" i="1" s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Y2459" i="1"/>
  <c r="R2459" i="1"/>
  <c r="B2459" i="1"/>
  <c r="Z2457" i="1"/>
  <c r="Z2427" i="1"/>
  <c r="W2424" i="1"/>
  <c r="J2423" i="1"/>
  <c r="I2385" i="1"/>
  <c r="I2386" i="1" s="1"/>
  <c r="I2387" i="1" s="1"/>
  <c r="I2388" i="1" s="1"/>
  <c r="I2389" i="1" s="1"/>
  <c r="I2390" i="1" s="1"/>
  <c r="I2391" i="1" s="1"/>
  <c r="I2392" i="1" s="1"/>
  <c r="I2393" i="1" s="1"/>
  <c r="I2394" i="1" s="1"/>
  <c r="I2395" i="1" s="1"/>
  <c r="I2396" i="1" s="1"/>
  <c r="I2397" i="1" s="1"/>
  <c r="I2398" i="1" s="1"/>
  <c r="I2399" i="1" s="1"/>
  <c r="I2400" i="1" s="1"/>
  <c r="I2401" i="1" s="1"/>
  <c r="I2402" i="1" s="1"/>
  <c r="I2403" i="1" s="1"/>
  <c r="I2404" i="1" s="1"/>
  <c r="I2405" i="1" s="1"/>
  <c r="I2406" i="1" s="1"/>
  <c r="I2407" i="1" s="1"/>
  <c r="I2408" i="1" s="1"/>
  <c r="I2409" i="1" s="1"/>
  <c r="I2410" i="1" s="1"/>
  <c r="I2411" i="1" s="1"/>
  <c r="I2412" i="1" s="1"/>
  <c r="I2413" i="1" s="1"/>
  <c r="I2414" i="1" s="1"/>
  <c r="I2415" i="1" s="1"/>
  <c r="I2416" i="1" s="1"/>
  <c r="I2417" i="1" s="1"/>
  <c r="I2418" i="1" s="1"/>
  <c r="I2419" i="1" s="1"/>
  <c r="I2420" i="1" s="1"/>
  <c r="I2421" i="1" s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Y2420" i="1"/>
  <c r="R2420" i="1"/>
  <c r="B2420" i="1"/>
  <c r="Z2418" i="1"/>
  <c r="Z2388" i="1"/>
  <c r="W2385" i="1"/>
  <c r="J2384" i="1"/>
  <c r="I2346" i="1"/>
  <c r="I2347" i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I2378" i="1" s="1"/>
  <c r="I2379" i="1" s="1"/>
  <c r="I2380" i="1" s="1"/>
  <c r="I2381" i="1" s="1"/>
  <c r="I2382" i="1" s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Y2381" i="1"/>
  <c r="R2381" i="1"/>
  <c r="B2381" i="1"/>
  <c r="Z2379" i="1"/>
  <c r="Z2349" i="1"/>
  <c r="W2346" i="1"/>
  <c r="J2345" i="1"/>
  <c r="I2307" i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8" i="1"/>
  <c r="AA2329" i="1"/>
  <c r="AA2332" i="1"/>
  <c r="AA2333" i="1"/>
  <c r="AA2334" i="1"/>
  <c r="AA2335" i="1"/>
  <c r="AA2336" i="1"/>
  <c r="AA2338" i="1"/>
  <c r="AA2339" i="1"/>
  <c r="AA2340" i="1"/>
  <c r="Y2342" i="1"/>
  <c r="R2342" i="1"/>
  <c r="B2342" i="1"/>
  <c r="Z2340" i="1"/>
  <c r="Z2310" i="1"/>
  <c r="W2307" i="1"/>
  <c r="J2306" i="1"/>
  <c r="I2268" i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Y2303" i="1"/>
  <c r="R2303" i="1"/>
  <c r="B2303" i="1"/>
  <c r="Z2301" i="1"/>
  <c r="Z2271" i="1"/>
  <c r="W2268" i="1"/>
  <c r="J2267" i="1"/>
  <c r="I2229" i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Y2264" i="1"/>
  <c r="R2264" i="1"/>
  <c r="B2264" i="1"/>
  <c r="Z2232" i="1"/>
  <c r="W2229" i="1"/>
  <c r="J2228" i="1"/>
  <c r="I2190" i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Y2225" i="1"/>
  <c r="R2225" i="1"/>
  <c r="B2225" i="1"/>
  <c r="Z2193" i="1"/>
  <c r="W2190" i="1"/>
  <c r="J2189" i="1"/>
  <c r="I2151" i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Y2186" i="1"/>
  <c r="R2186" i="1"/>
  <c r="B2186" i="1"/>
  <c r="Z2184" i="1"/>
  <c r="Z2154" i="1"/>
  <c r="W2151" i="1"/>
  <c r="J2150" i="1"/>
  <c r="I2112" i="1"/>
  <c r="I2113" i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Y2147" i="1"/>
  <c r="R2147" i="1"/>
  <c r="B2147" i="1"/>
  <c r="Z2145" i="1"/>
  <c r="Z2115" i="1"/>
  <c r="W2112" i="1"/>
  <c r="J2111" i="1"/>
  <c r="I2073" i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Y2108" i="1"/>
  <c r="R2108" i="1"/>
  <c r="B2108" i="1"/>
  <c r="Z2106" i="1"/>
  <c r="Z2076" i="1"/>
  <c r="W2073" i="1"/>
  <c r="J2072" i="1"/>
  <c r="I2034" i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B2037" i="1"/>
  <c r="AB2038" i="1"/>
  <c r="AB2069" i="1" s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Y2069" i="1"/>
  <c r="R2069" i="1"/>
  <c r="B2069" i="1"/>
  <c r="Z2067" i="1"/>
  <c r="Z2037" i="1"/>
  <c r="W2034" i="1"/>
  <c r="J2033" i="1"/>
  <c r="I1995" i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Y2030" i="1"/>
  <c r="R2030" i="1"/>
  <c r="B2030" i="1"/>
  <c r="Z2028" i="1"/>
  <c r="Z1998" i="1"/>
  <c r="W1995" i="1"/>
  <c r="J1994" i="1"/>
  <c r="I1956" i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1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Y1991" i="1"/>
  <c r="R1991" i="1"/>
  <c r="B1991" i="1"/>
  <c r="Z1959" i="1"/>
  <c r="W1956" i="1"/>
  <c r="J1955" i="1"/>
  <c r="I1917" i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2" i="1"/>
  <c r="AA1943" i="1"/>
  <c r="AA1944" i="1"/>
  <c r="AA1945" i="1"/>
  <c r="AA1946" i="1"/>
  <c r="AA1947" i="1"/>
  <c r="AA1948" i="1"/>
  <c r="AA1949" i="1"/>
  <c r="AA1950" i="1"/>
  <c r="Y1952" i="1"/>
  <c r="R1952" i="1"/>
  <c r="B1952" i="1"/>
  <c r="Z1950" i="1"/>
  <c r="Z1920" i="1"/>
  <c r="W1917" i="1"/>
  <c r="J1916" i="1"/>
  <c r="I1878" i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B1881" i="1"/>
  <c r="AB1882" i="1"/>
  <c r="AB1913" i="1" s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Y1913" i="1"/>
  <c r="R1913" i="1"/>
  <c r="B1913" i="1"/>
  <c r="Z1911" i="1"/>
  <c r="Z1881" i="1"/>
  <c r="W1878" i="1"/>
  <c r="J1877" i="1"/>
  <c r="I1839" i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Y1874" i="1"/>
  <c r="R1874" i="1"/>
  <c r="B1874" i="1"/>
  <c r="Z1872" i="1"/>
  <c r="Z1842" i="1"/>
  <c r="W1839" i="1"/>
  <c r="J1838" i="1"/>
  <c r="I1800" i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Y1835" i="1"/>
  <c r="R1835" i="1"/>
  <c r="B1835" i="1"/>
  <c r="Z1833" i="1"/>
  <c r="Z1803" i="1"/>
  <c r="W1800" i="1"/>
  <c r="J1799" i="1"/>
  <c r="I1761" i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Y1796" i="1"/>
  <c r="R1796" i="1"/>
  <c r="B1796" i="1"/>
  <c r="Z1794" i="1"/>
  <c r="Z1764" i="1"/>
  <c r="W1761" i="1"/>
  <c r="J1760" i="1"/>
  <c r="I1722" i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Y1757" i="1"/>
  <c r="R1757" i="1"/>
  <c r="B1757" i="1"/>
  <c r="Z1755" i="1"/>
  <c r="Z1725" i="1"/>
  <c r="W1722" i="1"/>
  <c r="J1721" i="1"/>
  <c r="I1683" i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Y1718" i="1"/>
  <c r="R1718" i="1"/>
  <c r="B1718" i="1"/>
  <c r="Z1716" i="1"/>
  <c r="Z1686" i="1"/>
  <c r="W1683" i="1"/>
  <c r="J1682" i="1"/>
  <c r="I1644" i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Y1679" i="1"/>
  <c r="R1679" i="1"/>
  <c r="B1679" i="1"/>
  <c r="Z1677" i="1"/>
  <c r="Z1647" i="1"/>
  <c r="W1644" i="1"/>
  <c r="J1643" i="1"/>
  <c r="I1605" i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Y1640" i="1"/>
  <c r="R1640" i="1"/>
  <c r="B1640" i="1"/>
  <c r="Z1638" i="1"/>
  <c r="Z1608" i="1"/>
  <c r="W1605" i="1"/>
  <c r="J1604" i="1"/>
  <c r="I1566" i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Y1601" i="1"/>
  <c r="R1601" i="1"/>
  <c r="B1601" i="1"/>
  <c r="Z1599" i="1"/>
  <c r="Z1569" i="1"/>
  <c r="W1566" i="1"/>
  <c r="J1565" i="1"/>
  <c r="I1527" i="1"/>
  <c r="I1528" i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Y1562" i="1"/>
  <c r="R1562" i="1"/>
  <c r="B1562" i="1"/>
  <c r="Z1560" i="1"/>
  <c r="Z1530" i="1"/>
  <c r="W1527" i="1"/>
  <c r="J1526" i="1"/>
  <c r="I1488" i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3" i="1" s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Y1523" i="1"/>
  <c r="R1523" i="1"/>
  <c r="B1523" i="1"/>
  <c r="Z1491" i="1"/>
  <c r="W1488" i="1"/>
  <c r="J1487" i="1"/>
  <c r="I1449" i="1"/>
  <c r="I1450" i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Y1484" i="1"/>
  <c r="R1484" i="1"/>
  <c r="B1484" i="1"/>
  <c r="Z1482" i="1"/>
  <c r="Z1452" i="1"/>
  <c r="W1449" i="1"/>
  <c r="J1448" i="1"/>
  <c r="I1410" i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Y1445" i="1"/>
  <c r="R1445" i="1"/>
  <c r="B1445" i="1"/>
  <c r="Z1443" i="1"/>
  <c r="Z1413" i="1"/>
  <c r="W1410" i="1"/>
  <c r="J1409" i="1"/>
  <c r="I1371" i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Y1406" i="1"/>
  <c r="R1406" i="1"/>
  <c r="B1406" i="1"/>
  <c r="Z1404" i="1"/>
  <c r="Z1374" i="1"/>
  <c r="W1371" i="1"/>
  <c r="J1370" i="1"/>
  <c r="I1332" i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Y1367" i="1"/>
  <c r="R1367" i="1"/>
  <c r="B1367" i="1"/>
  <c r="Z1365" i="1"/>
  <c r="Z1335" i="1"/>
  <c r="W1332" i="1"/>
  <c r="J1331" i="1"/>
  <c r="I1293" i="1"/>
  <c r="I1294" i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Y1328" i="1"/>
  <c r="R1328" i="1"/>
  <c r="B1328" i="1"/>
  <c r="Z1326" i="1"/>
  <c r="Z1296" i="1"/>
  <c r="W1293" i="1"/>
  <c r="J1292" i="1"/>
  <c r="I1254" i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Y1289" i="1"/>
  <c r="R1289" i="1"/>
  <c r="B1289" i="1"/>
  <c r="Z1287" i="1"/>
  <c r="Z1257" i="1"/>
  <c r="W1254" i="1"/>
  <c r="J1253" i="1"/>
  <c r="I1215" i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Y1250" i="1"/>
  <c r="R1250" i="1"/>
  <c r="B1250" i="1"/>
  <c r="Z1248" i="1"/>
  <c r="Z1218" i="1"/>
  <c r="W1215" i="1"/>
  <c r="J1214" i="1"/>
  <c r="I1176" i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Y1211" i="1"/>
  <c r="R1211" i="1"/>
  <c r="B1211" i="1"/>
  <c r="Z1209" i="1"/>
  <c r="Z1179" i="1"/>
  <c r="W1176" i="1"/>
  <c r="J1175" i="1"/>
  <c r="I1137" i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Y1172" i="1"/>
  <c r="R1172" i="1"/>
  <c r="B1172" i="1"/>
  <c r="Z1170" i="1"/>
  <c r="Z1140" i="1"/>
  <c r="W1137" i="1"/>
  <c r="J1136" i="1"/>
  <c r="I1098" i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3" i="1" s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Y1133" i="1"/>
  <c r="R1133" i="1"/>
  <c r="B1133" i="1"/>
  <c r="Z1131" i="1"/>
  <c r="Z1101" i="1"/>
  <c r="W1098" i="1"/>
  <c r="J1097" i="1"/>
  <c r="I1059" i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Y1094" i="1"/>
  <c r="R1094" i="1"/>
  <c r="B1094" i="1"/>
  <c r="Z1092" i="1"/>
  <c r="Z1062" i="1"/>
  <c r="W1059" i="1"/>
  <c r="J1058" i="1"/>
  <c r="I1020" i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Y1055" i="1"/>
  <c r="R1055" i="1"/>
  <c r="B1055" i="1"/>
  <c r="Z1053" i="1"/>
  <c r="Z1023" i="1"/>
  <c r="W1020" i="1"/>
  <c r="J1019" i="1"/>
  <c r="I981" i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Y1016" i="1"/>
  <c r="R1016" i="1"/>
  <c r="B1016" i="1"/>
  <c r="Z1014" i="1"/>
  <c r="Z984" i="1"/>
  <c r="W981" i="1"/>
  <c r="J980" i="1"/>
  <c r="I942" i="1"/>
  <c r="I943" i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Y977" i="1"/>
  <c r="R977" i="1"/>
  <c r="B977" i="1"/>
  <c r="Z975" i="1"/>
  <c r="Z945" i="1"/>
  <c r="W942" i="1"/>
  <c r="J941" i="1"/>
  <c r="I903" i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8" i="1"/>
  <c r="Y938" i="1"/>
  <c r="R938" i="1"/>
  <c r="B938" i="1"/>
  <c r="Z936" i="1"/>
  <c r="Z906" i="1"/>
  <c r="W903" i="1"/>
  <c r="J902" i="1"/>
  <c r="I864" i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Y899" i="1"/>
  <c r="R899" i="1"/>
  <c r="B899" i="1"/>
  <c r="Z897" i="1"/>
  <c r="Z867" i="1"/>
  <c r="W864" i="1"/>
  <c r="J863" i="1"/>
  <c r="I825" i="1"/>
  <c r="I826" i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Y860" i="1"/>
  <c r="R860" i="1"/>
  <c r="B860" i="1"/>
  <c r="Z858" i="1"/>
  <c r="Z828" i="1"/>
  <c r="W825" i="1"/>
  <c r="J824" i="1"/>
  <c r="I786" i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Y821" i="1"/>
  <c r="R821" i="1"/>
  <c r="B821" i="1"/>
  <c r="Z819" i="1"/>
  <c r="Z789" i="1"/>
  <c r="W786" i="1"/>
  <c r="J785" i="1"/>
  <c r="I747" i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Y782" i="1"/>
  <c r="R782" i="1"/>
  <c r="B782" i="1"/>
  <c r="Z780" i="1"/>
  <c r="Z750" i="1"/>
  <c r="W747" i="1"/>
  <c r="J746" i="1"/>
  <c r="I708" i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Y743" i="1"/>
  <c r="R743" i="1"/>
  <c r="B743" i="1"/>
  <c r="Z741" i="1"/>
  <c r="Z711" i="1"/>
  <c r="W708" i="1"/>
  <c r="J707" i="1"/>
  <c r="I669" i="1"/>
  <c r="I670" i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Y704" i="1"/>
  <c r="R704" i="1"/>
  <c r="B704" i="1"/>
  <c r="Z702" i="1"/>
  <c r="Z672" i="1"/>
  <c r="W669" i="1"/>
  <c r="J668" i="1"/>
  <c r="I630" i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Y665" i="1"/>
  <c r="R665" i="1"/>
  <c r="B665" i="1"/>
  <c r="Z663" i="1"/>
  <c r="Z633" i="1"/>
  <c r="W630" i="1"/>
  <c r="J629" i="1"/>
  <c r="I591" i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Y626" i="1"/>
  <c r="R626" i="1"/>
  <c r="B626" i="1"/>
  <c r="Z624" i="1"/>
  <c r="Z594" i="1"/>
  <c r="W591" i="1"/>
  <c r="J590" i="1"/>
  <c r="I552" i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Y587" i="1"/>
  <c r="R587" i="1"/>
  <c r="B587" i="1"/>
  <c r="Z585" i="1"/>
  <c r="Z555" i="1"/>
  <c r="W552" i="1"/>
  <c r="J551" i="1"/>
  <c r="I513" i="1"/>
  <c r="I514" i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Y548" i="1"/>
  <c r="R548" i="1"/>
  <c r="B548" i="1"/>
  <c r="Z546" i="1"/>
  <c r="Z516" i="1"/>
  <c r="W513" i="1"/>
  <c r="J512" i="1"/>
  <c r="I474" i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Y509" i="1"/>
  <c r="R509" i="1"/>
  <c r="B509" i="1"/>
  <c r="Z507" i="1"/>
  <c r="Z477" i="1"/>
  <c r="W474" i="1"/>
  <c r="J473" i="1"/>
  <c r="I435" i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Y470" i="1"/>
  <c r="R470" i="1"/>
  <c r="B470" i="1"/>
  <c r="Z468" i="1"/>
  <c r="Z438" i="1"/>
  <c r="W435" i="1"/>
  <c r="J434" i="1"/>
  <c r="I396" i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Y431" i="1"/>
  <c r="R431" i="1"/>
  <c r="B431" i="1"/>
  <c r="Z429" i="1"/>
  <c r="Z399" i="1"/>
  <c r="W396" i="1"/>
  <c r="J395" i="1"/>
  <c r="I357" i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Y392" i="1"/>
  <c r="R392" i="1"/>
  <c r="B392" i="1"/>
  <c r="Z390" i="1"/>
  <c r="Z360" i="1"/>
  <c r="W357" i="1"/>
  <c r="J356" i="1"/>
  <c r="I318" i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Y353" i="1"/>
  <c r="R353" i="1"/>
  <c r="B353" i="1"/>
  <c r="Z351" i="1"/>
  <c r="Z321" i="1"/>
  <c r="W318" i="1"/>
  <c r="J317" i="1"/>
  <c r="I279" i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Y314" i="1"/>
  <c r="R314" i="1"/>
  <c r="B314" i="1"/>
  <c r="Z312" i="1"/>
  <c r="Z282" i="1"/>
  <c r="W279" i="1"/>
  <c r="J278" i="1"/>
  <c r="I240" i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3" i="1"/>
  <c r="Y275" i="1"/>
  <c r="R275" i="1"/>
  <c r="B275" i="1"/>
  <c r="Z273" i="1"/>
  <c r="Z243" i="1"/>
  <c r="W240" i="1"/>
  <c r="J239" i="1"/>
  <c r="I201" i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Y236" i="1"/>
  <c r="R236" i="1"/>
  <c r="B236" i="1"/>
  <c r="Z234" i="1"/>
  <c r="Z204" i="1"/>
  <c r="W201" i="1"/>
  <c r="J200" i="1"/>
  <c r="I162" i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Y197" i="1"/>
  <c r="R197" i="1"/>
  <c r="B197" i="1"/>
  <c r="Z195" i="1"/>
  <c r="Z165" i="1"/>
  <c r="W162" i="1"/>
  <c r="J161" i="1"/>
  <c r="I123" i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Y158" i="1"/>
  <c r="R158" i="1"/>
  <c r="B158" i="1"/>
  <c r="Z126" i="1"/>
  <c r="W123" i="1"/>
  <c r="J122" i="1"/>
  <c r="I84" i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Y119" i="1"/>
  <c r="R119" i="1"/>
  <c r="B119" i="1"/>
  <c r="Z117" i="1"/>
  <c r="Z87" i="1"/>
  <c r="W84" i="1"/>
  <c r="J83" i="1"/>
  <c r="I45" i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Y80" i="1"/>
  <c r="R80" i="1"/>
  <c r="B80" i="1"/>
  <c r="Z78" i="1"/>
  <c r="Z48" i="1"/>
  <c r="W45" i="1"/>
  <c r="J44" i="1"/>
  <c r="Z9" i="1"/>
  <c r="Y41" i="1"/>
  <c r="B1" i="1"/>
  <c r="AF2" i="1"/>
  <c r="AF3" i="1"/>
  <c r="AF4" i="1"/>
  <c r="J5" i="1"/>
  <c r="AF5" i="1"/>
  <c r="I6" i="1"/>
  <c r="I7" i="1" s="1"/>
  <c r="I8" i="1" s="1"/>
  <c r="I9" i="1" s="1"/>
  <c r="I10" i="1" s="1"/>
  <c r="I11" i="1" s="1"/>
  <c r="I12" i="1" s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W6" i="1"/>
  <c r="AF6" i="1"/>
  <c r="B41" i="1"/>
  <c r="Z39" i="1"/>
  <c r="R41" i="1"/>
  <c r="P4864" i="1"/>
  <c r="O4863" i="1"/>
  <c r="P4857" i="1"/>
  <c r="Q4857" i="1" s="1"/>
  <c r="R4857" i="1" s="1"/>
  <c r="W4857" i="1" s="1"/>
  <c r="S4857" i="1" s="1"/>
  <c r="P4856" i="1"/>
  <c r="O4850" i="1"/>
  <c r="O4849" i="1"/>
  <c r="Q4849" i="1" s="1"/>
  <c r="R4849" i="1" s="1"/>
  <c r="W4849" i="1" s="1"/>
  <c r="O4903" i="1"/>
  <c r="O4902" i="1"/>
  <c r="P4896" i="1"/>
  <c r="Q4896" i="1"/>
  <c r="R4896" i="1" s="1"/>
  <c r="W4896" i="1" s="1"/>
  <c r="P4895" i="1"/>
  <c r="Q4895" i="1"/>
  <c r="R4895" i="1" s="1"/>
  <c r="W4895" i="1" s="1"/>
  <c r="P4888" i="1"/>
  <c r="AA4253" i="1"/>
  <c r="AC4253" i="1"/>
  <c r="P4247" i="1"/>
  <c r="O4246" i="1"/>
  <c r="O4240" i="1"/>
  <c r="O4208" i="1"/>
  <c r="P4207" i="1"/>
  <c r="P4201" i="1"/>
  <c r="Q4201" i="1" s="1"/>
  <c r="R4201" i="1" s="1"/>
  <c r="W4201" i="1" s="1"/>
  <c r="S4201" i="1" s="1"/>
  <c r="AA4175" i="1"/>
  <c r="AC4175" i="1"/>
  <c r="P4168" i="1"/>
  <c r="O4162" i="1"/>
  <c r="Q4162" i="1"/>
  <c r="R4162" i="1" s="1"/>
  <c r="W4162" i="1" s="1"/>
  <c r="O4161" i="1"/>
  <c r="Q4084" i="1"/>
  <c r="R4084" i="1" s="1"/>
  <c r="W4084" i="1" s="1"/>
  <c r="AB3980" i="1"/>
  <c r="AA3980" i="1"/>
  <c r="AC3980" i="1"/>
  <c r="J3941" i="1"/>
  <c r="Q3920" i="1"/>
  <c r="R3920" i="1" s="1"/>
  <c r="W3920" i="1" s="1"/>
  <c r="H3916" i="1"/>
  <c r="AB3941" i="1"/>
  <c r="AA3941" i="1"/>
  <c r="AC3941" i="1"/>
  <c r="S3875" i="1"/>
  <c r="H3761" i="1"/>
  <c r="AB3785" i="1"/>
  <c r="AA3785" i="1"/>
  <c r="AC3785" i="1"/>
  <c r="Q3719" i="1"/>
  <c r="R3719" i="1" s="1"/>
  <c r="W3719" i="1" s="1"/>
  <c r="S3719" i="1" s="1"/>
  <c r="T3719" i="1" s="1"/>
  <c r="U3719" i="1" s="1"/>
  <c r="Q3641" i="1"/>
  <c r="R3641" i="1"/>
  <c r="W3641" i="1" s="1"/>
  <c r="H3527" i="1"/>
  <c r="Q3250" i="1"/>
  <c r="R3250" i="1"/>
  <c r="W3250" i="1" s="1"/>
  <c r="S3212" i="1"/>
  <c r="T3212" i="1" s="1"/>
  <c r="U3212" i="1" s="1"/>
  <c r="H3215" i="1"/>
  <c r="Q3211" i="1"/>
  <c r="R3211" i="1" s="1"/>
  <c r="W3211" i="1" s="1"/>
  <c r="Q3094" i="1"/>
  <c r="R3094" i="1" s="1"/>
  <c r="W3094" i="1" s="1"/>
  <c r="H2396" i="1"/>
  <c r="Q2392" i="1"/>
  <c r="R2392" i="1" s="1"/>
  <c r="W2392" i="1" s="1"/>
  <c r="Q1769" i="1"/>
  <c r="R1769" i="1" s="1"/>
  <c r="W1769" i="1" s="1"/>
  <c r="H1498" i="1"/>
  <c r="Q1418" i="1"/>
  <c r="R1418" i="1"/>
  <c r="W1418" i="1" s="1"/>
  <c r="Q1378" i="1"/>
  <c r="R1378" i="1" s="1"/>
  <c r="W1378" i="1" s="1"/>
  <c r="J1328" i="1"/>
  <c r="Q1144" i="1"/>
  <c r="R1144" i="1"/>
  <c r="W1144" i="1" s="1"/>
  <c r="Q988" i="1"/>
  <c r="R988" i="1" s="1"/>
  <c r="W988" i="1" s="1"/>
  <c r="O598" i="1"/>
  <c r="J509" i="1"/>
  <c r="J158" i="1"/>
  <c r="H134" i="1"/>
  <c r="O4910" i="1"/>
  <c r="AA4916" i="1"/>
  <c r="AC4916" i="1"/>
  <c r="P4909" i="1"/>
  <c r="Q4909" i="1" s="1"/>
  <c r="R4909" i="1" s="1"/>
  <c r="W4909" i="1" s="1"/>
  <c r="P4908" i="1"/>
  <c r="Q4908" i="1" s="1"/>
  <c r="R4908" i="1" s="1"/>
  <c r="W4908" i="1" s="1"/>
  <c r="P4907" i="1"/>
  <c r="Q4907" i="1" s="1"/>
  <c r="R4907" i="1" s="1"/>
  <c r="W4907" i="1" s="1"/>
  <c r="O4906" i="1"/>
  <c r="O4905" i="1"/>
  <c r="O4904" i="1"/>
  <c r="O4912" i="1"/>
  <c r="AB4916" i="1"/>
  <c r="O4911" i="1"/>
  <c r="J4916" i="1"/>
  <c r="O4873" i="1"/>
  <c r="AA4877" i="1"/>
  <c r="AC4877" i="1"/>
  <c r="F4852" i="1"/>
  <c r="O4871" i="1"/>
  <c r="P4870" i="1"/>
  <c r="Q4870" i="1" s="1"/>
  <c r="R4870" i="1" s="1"/>
  <c r="W4870" i="1" s="1"/>
  <c r="P4869" i="1"/>
  <c r="Q4869" i="1" s="1"/>
  <c r="R4869" i="1" s="1"/>
  <c r="W4869" i="1" s="1"/>
  <c r="P4868" i="1"/>
  <c r="Q4868" i="1" s="1"/>
  <c r="R4868" i="1" s="1"/>
  <c r="W4868" i="1" s="1"/>
  <c r="O4866" i="1"/>
  <c r="O4865" i="1"/>
  <c r="O4834" i="1"/>
  <c r="O4832" i="1"/>
  <c r="AA4838" i="1"/>
  <c r="AC4838" i="1"/>
  <c r="P4831" i="1"/>
  <c r="Q4831" i="1" s="1"/>
  <c r="R4831" i="1" s="1"/>
  <c r="W4831" i="1" s="1"/>
  <c r="P4830" i="1"/>
  <c r="Q4830" i="1" s="1"/>
  <c r="R4830" i="1" s="1"/>
  <c r="W4830" i="1" s="1"/>
  <c r="P4829" i="1"/>
  <c r="Q4829" i="1" s="1"/>
  <c r="R4829" i="1" s="1"/>
  <c r="W4829" i="1" s="1"/>
  <c r="F4813" i="1"/>
  <c r="O4827" i="1"/>
  <c r="O4826" i="1"/>
  <c r="P4796" i="1"/>
  <c r="P4795" i="1"/>
  <c r="F4774" i="1"/>
  <c r="P4794" i="1"/>
  <c r="AA4799" i="1"/>
  <c r="O4792" i="1"/>
  <c r="O4790" i="1"/>
  <c r="P4789" i="1"/>
  <c r="Q4789" i="1" s="1"/>
  <c r="R4789" i="1" s="1"/>
  <c r="W4789" i="1" s="1"/>
  <c r="S4789" i="1" s="1"/>
  <c r="P4787" i="1"/>
  <c r="Q4787" i="1"/>
  <c r="R4787" i="1" s="1"/>
  <c r="W4787" i="1" s="1"/>
  <c r="O4757" i="1"/>
  <c r="P4756" i="1"/>
  <c r="P4755" i="1"/>
  <c r="Q4755" i="1" s="1"/>
  <c r="R4755" i="1" s="1"/>
  <c r="W4755" i="1" s="1"/>
  <c r="P4754" i="1"/>
  <c r="J4760" i="1"/>
  <c r="O4750" i="1"/>
  <c r="O4749" i="1"/>
  <c r="O4718" i="1"/>
  <c r="P4717" i="1"/>
  <c r="AA4721" i="1"/>
  <c r="P4714" i="1"/>
  <c r="Q4714" i="1" s="1"/>
  <c r="R4714" i="1" s="1"/>
  <c r="W4714" i="1" s="1"/>
  <c r="P4713" i="1"/>
  <c r="AB4721" i="1"/>
  <c r="O4712" i="1"/>
  <c r="J4721" i="1"/>
  <c r="O4710" i="1"/>
  <c r="P4709" i="1"/>
  <c r="O4678" i="1"/>
  <c r="O4676" i="1"/>
  <c r="O4675" i="1"/>
  <c r="Q4675" i="1" s="1"/>
  <c r="R4675" i="1" s="1"/>
  <c r="W4675" i="1" s="1"/>
  <c r="S4675" i="1" s="1"/>
  <c r="P4674" i="1"/>
  <c r="Q4674" i="1" s="1"/>
  <c r="R4674" i="1" s="1"/>
  <c r="W4674" i="1" s="1"/>
  <c r="S4674" i="1" s="1"/>
  <c r="AB4682" i="1"/>
  <c r="O4673" i="1"/>
  <c r="Q4673" i="1" s="1"/>
  <c r="R4673" i="1" s="1"/>
  <c r="W4673" i="1" s="1"/>
  <c r="S4673" i="1" s="1"/>
  <c r="J4682" i="1"/>
  <c r="O4671" i="1"/>
  <c r="O4670" i="1"/>
  <c r="P4640" i="1"/>
  <c r="P4639" i="1"/>
  <c r="AC4643" i="1"/>
  <c r="P4638" i="1"/>
  <c r="AA4643" i="1"/>
  <c r="P4637" i="1"/>
  <c r="O4636" i="1"/>
  <c r="J4643" i="1"/>
  <c r="O4635" i="1"/>
  <c r="O4633" i="1"/>
  <c r="O4632" i="1"/>
  <c r="P4600" i="1"/>
  <c r="P4598" i="1"/>
  <c r="P4597" i="1"/>
  <c r="P4596" i="1"/>
  <c r="P4595" i="1"/>
  <c r="O4593" i="1"/>
  <c r="Q4593" i="1" s="1"/>
  <c r="R4593" i="1" s="1"/>
  <c r="W4593" i="1" s="1"/>
  <c r="S4593" i="1" s="1"/>
  <c r="O4592" i="1"/>
  <c r="P4559" i="1"/>
  <c r="AB4565" i="1"/>
  <c r="O4562" i="1"/>
  <c r="P4561" i="1"/>
  <c r="P4560" i="1"/>
  <c r="AA4565" i="1"/>
  <c r="AC4565" i="1"/>
  <c r="J4565" i="1"/>
  <c r="O4520" i="1"/>
  <c r="P4517" i="1"/>
  <c r="Q4517" i="1" s="1"/>
  <c r="R4517" i="1" s="1"/>
  <c r="W4517" i="1" s="1"/>
  <c r="S4517" i="1" s="1"/>
  <c r="AA4526" i="1"/>
  <c r="AC4526" i="1"/>
  <c r="O4513" i="1"/>
  <c r="F4501" i="1"/>
  <c r="O4506" i="1"/>
  <c r="Q4506" i="1" s="1"/>
  <c r="R4506" i="1" s="1"/>
  <c r="W4506" i="1" s="1"/>
  <c r="S4506" i="1" s="1"/>
  <c r="O4512" i="1"/>
  <c r="P4509" i="1"/>
  <c r="Q4509" i="1" s="1"/>
  <c r="R4509" i="1" s="1"/>
  <c r="W4509" i="1" s="1"/>
  <c r="S4509" i="1" s="1"/>
  <c r="P4508" i="1"/>
  <c r="Q4508" i="1" s="1"/>
  <c r="R4508" i="1" s="1"/>
  <c r="W4508" i="1" s="1"/>
  <c r="S4508" i="1" s="1"/>
  <c r="O4480" i="1"/>
  <c r="O4478" i="1"/>
  <c r="P4477" i="1"/>
  <c r="O4475" i="1"/>
  <c r="Q4475" i="1" s="1"/>
  <c r="R4475" i="1" s="1"/>
  <c r="W4475" i="1" s="1"/>
  <c r="O4474" i="1"/>
  <c r="O4473" i="1"/>
  <c r="Q4473" i="1" s="1"/>
  <c r="R4473" i="1" s="1"/>
  <c r="W4473" i="1" s="1"/>
  <c r="S4473" i="1" s="1"/>
  <c r="O4472" i="1"/>
  <c r="AB4487" i="1"/>
  <c r="O4470" i="1"/>
  <c r="O4468" i="1"/>
  <c r="AA4487" i="1"/>
  <c r="H4472" i="1" s="1"/>
  <c r="AC4487" i="1"/>
  <c r="O4483" i="1"/>
  <c r="J4487" i="1"/>
  <c r="O4481" i="1"/>
  <c r="O4444" i="1"/>
  <c r="AB4448" i="1"/>
  <c r="O4442" i="1"/>
  <c r="P4441" i="1"/>
  <c r="P4440" i="1"/>
  <c r="Q4440" i="1" s="1"/>
  <c r="R4440" i="1" s="1"/>
  <c r="W4440" i="1" s="1"/>
  <c r="P4439" i="1"/>
  <c r="P4437" i="1"/>
  <c r="O4436" i="1"/>
  <c r="O4435" i="1"/>
  <c r="Q4435" i="1" s="1"/>
  <c r="R4435" i="1" s="1"/>
  <c r="W4435" i="1" s="1"/>
  <c r="S4435" i="1" s="1"/>
  <c r="J4448" i="1"/>
  <c r="P4433" i="1"/>
  <c r="Q4433" i="1"/>
  <c r="R4433" i="1" s="1"/>
  <c r="W4433" i="1" s="1"/>
  <c r="S4433" i="1" s="1"/>
  <c r="P4432" i="1"/>
  <c r="Q4432" i="1" s="1"/>
  <c r="R4432" i="1" s="1"/>
  <c r="W4432" i="1" s="1"/>
  <c r="S4432" i="1" s="1"/>
  <c r="P4431" i="1"/>
  <c r="P4430" i="1"/>
  <c r="Q4430" i="1" s="1"/>
  <c r="R4430" i="1" s="1"/>
  <c r="W4430" i="1" s="1"/>
  <c r="S4430" i="1" s="1"/>
  <c r="AA4448" i="1"/>
  <c r="H4433" i="1" s="1"/>
  <c r="AC4448" i="1"/>
  <c r="P4428" i="1"/>
  <c r="P4389" i="1"/>
  <c r="P4395" i="1"/>
  <c r="Q4395" i="1" s="1"/>
  <c r="R4395" i="1" s="1"/>
  <c r="W4395" i="1" s="1"/>
  <c r="O4393" i="1"/>
  <c r="P4392" i="1"/>
  <c r="O4391" i="1"/>
  <c r="P4390" i="1"/>
  <c r="Q4390" i="1" s="1"/>
  <c r="R4390" i="1" s="1"/>
  <c r="W4390" i="1" s="1"/>
  <c r="P4406" i="1"/>
  <c r="Q4406" i="1" s="1"/>
  <c r="R4406" i="1" s="1"/>
  <c r="W4406" i="1" s="1"/>
  <c r="O4405" i="1"/>
  <c r="Q4405" i="1" s="1"/>
  <c r="R4405" i="1" s="1"/>
  <c r="W4405" i="1" s="1"/>
  <c r="J4409" i="1"/>
  <c r="P4404" i="1"/>
  <c r="Q4404" i="1"/>
  <c r="R4404" i="1" s="1"/>
  <c r="W4404" i="1" s="1"/>
  <c r="P4403" i="1"/>
  <c r="AC4409" i="1"/>
  <c r="F4384" i="1"/>
  <c r="O4401" i="1"/>
  <c r="AA4409" i="1"/>
  <c r="O4399" i="1"/>
  <c r="O4398" i="1"/>
  <c r="O4397" i="1"/>
  <c r="Q4397" i="1" s="1"/>
  <c r="R4397" i="1" s="1"/>
  <c r="W4397" i="1" s="1"/>
  <c r="AA4370" i="1"/>
  <c r="AC4370" i="1"/>
  <c r="O4364" i="1"/>
  <c r="O4363" i="1"/>
  <c r="O4357" i="1"/>
  <c r="O4356" i="1"/>
  <c r="J4370" i="1"/>
  <c r="O4355" i="1"/>
  <c r="O4354" i="1"/>
  <c r="AB4370" i="1"/>
  <c r="O4353" i="1"/>
  <c r="O4352" i="1"/>
  <c r="O4351" i="1"/>
  <c r="P4366" i="1"/>
  <c r="O4365" i="1"/>
  <c r="P4362" i="1"/>
  <c r="Q4362" i="1" s="1"/>
  <c r="R4362" i="1" s="1"/>
  <c r="W4362" i="1" s="1"/>
  <c r="P4361" i="1"/>
  <c r="O4359" i="1"/>
  <c r="O4358" i="1"/>
  <c r="AA4331" i="1"/>
  <c r="AC4331" i="1"/>
  <c r="P4312" i="1"/>
  <c r="P4285" i="1"/>
  <c r="Q4285" i="1" s="1"/>
  <c r="R4285" i="1" s="1"/>
  <c r="W4285" i="1" s="1"/>
  <c r="P4284" i="1"/>
  <c r="Q4284" i="1" s="1"/>
  <c r="R4284" i="1" s="1"/>
  <c r="W4284" i="1" s="1"/>
  <c r="P4283" i="1"/>
  <c r="O4281" i="1"/>
  <c r="O4280" i="1"/>
  <c r="P4279" i="1"/>
  <c r="Q4279" i="1" s="1"/>
  <c r="R4279" i="1" s="1"/>
  <c r="W4279" i="1" s="1"/>
  <c r="O4278" i="1"/>
  <c r="P4277" i="1"/>
  <c r="P4276" i="1"/>
  <c r="P4275" i="1"/>
  <c r="P4274" i="1"/>
  <c r="AC4292" i="1"/>
  <c r="O4288" i="1"/>
  <c r="AA4292" i="1"/>
  <c r="F4267" i="1"/>
  <c r="H4267" i="1" s="1"/>
  <c r="O4286" i="1"/>
  <c r="P4250" i="1"/>
  <c r="P4249" i="1"/>
  <c r="P4248" i="1"/>
  <c r="O4245" i="1"/>
  <c r="J4253" i="1"/>
  <c r="O4244" i="1"/>
  <c r="P4243" i="1"/>
  <c r="Q4243" i="1" s="1"/>
  <c r="R4243" i="1" s="1"/>
  <c r="W4243" i="1" s="1"/>
  <c r="S4243" i="1" s="1"/>
  <c r="O4241" i="1"/>
  <c r="O4239" i="1"/>
  <c r="Q4239" i="1"/>
  <c r="R4239" i="1" s="1"/>
  <c r="W4239" i="1" s="1"/>
  <c r="O4238" i="1"/>
  <c r="P4237" i="1"/>
  <c r="AB4253" i="1"/>
  <c r="O4235" i="1"/>
  <c r="Q4235" i="1" s="1"/>
  <c r="R4235" i="1" s="1"/>
  <c r="W4235" i="1" s="1"/>
  <c r="P4206" i="1"/>
  <c r="Q4206" i="1" s="1"/>
  <c r="R4206" i="1" s="1"/>
  <c r="W4206" i="1" s="1"/>
  <c r="P4205" i="1"/>
  <c r="Q4205" i="1" s="1"/>
  <c r="R4205" i="1" s="1"/>
  <c r="W4205" i="1" s="1"/>
  <c r="S4205" i="1" s="1"/>
  <c r="O4203" i="1"/>
  <c r="O4202" i="1"/>
  <c r="O4200" i="1"/>
  <c r="AC4214" i="1"/>
  <c r="F4189" i="1"/>
  <c r="P4199" i="1"/>
  <c r="AA4214" i="1"/>
  <c r="P4198" i="1"/>
  <c r="P4197" i="1"/>
  <c r="P4196" i="1"/>
  <c r="J4175" i="1"/>
  <c r="P4167" i="1"/>
  <c r="P4166" i="1"/>
  <c r="Q4166" i="1" s="1"/>
  <c r="R4166" i="1" s="1"/>
  <c r="W4166" i="1" s="1"/>
  <c r="O4164" i="1"/>
  <c r="O4163" i="1"/>
  <c r="P4160" i="1"/>
  <c r="P4159" i="1"/>
  <c r="P4158" i="1"/>
  <c r="P4157" i="1"/>
  <c r="J4136" i="1"/>
  <c r="Q4092" i="1"/>
  <c r="R4092" i="1" s="1"/>
  <c r="W4092" i="1" s="1"/>
  <c r="J4058" i="1"/>
  <c r="AB4058" i="1"/>
  <c r="AA4058" i="1"/>
  <c r="AC4058" i="1"/>
  <c r="H4033" i="1"/>
  <c r="Q4014" i="1"/>
  <c r="R4014" i="1" s="1"/>
  <c r="W4014" i="1" s="1"/>
  <c r="J4019" i="1"/>
  <c r="Q4010" i="1"/>
  <c r="R4010" i="1" s="1"/>
  <c r="W4010" i="1" s="1"/>
  <c r="H3996" i="1"/>
  <c r="H3994" i="1"/>
  <c r="AA4019" i="1"/>
  <c r="AC4019" i="1"/>
  <c r="AB4019" i="1"/>
  <c r="AA3824" i="1"/>
  <c r="AC3824" i="1"/>
  <c r="J3824" i="1"/>
  <c r="Q3884" i="1"/>
  <c r="R3884" i="1" s="1"/>
  <c r="W3884" i="1" s="1"/>
  <c r="J3902" i="1"/>
  <c r="H3878" i="1"/>
  <c r="AB3902" i="1"/>
  <c r="AA3902" i="1"/>
  <c r="AC3902" i="1"/>
  <c r="Q3847" i="1"/>
  <c r="R3847" i="1" s="1"/>
  <c r="W3847" i="1" s="1"/>
  <c r="AA3863" i="1"/>
  <c r="AC3863" i="1"/>
  <c r="H3839" i="1"/>
  <c r="AB3863" i="1"/>
  <c r="J3863" i="1"/>
  <c r="J3707" i="1"/>
  <c r="AB3707" i="1"/>
  <c r="H3683" i="1"/>
  <c r="AA3707" i="1"/>
  <c r="AC3707" i="1"/>
  <c r="J3668" i="1"/>
  <c r="Q3654" i="1"/>
  <c r="R3654" i="1" s="1"/>
  <c r="W3654" i="1" s="1"/>
  <c r="AB3668" i="1"/>
  <c r="AA3668" i="1"/>
  <c r="AC3668" i="1"/>
  <c r="AA3746" i="1"/>
  <c r="AC3746" i="1"/>
  <c r="AB3746" i="1"/>
  <c r="J3746" i="1"/>
  <c r="AB3629" i="1"/>
  <c r="AA3629" i="1"/>
  <c r="AC3629" i="1"/>
  <c r="AB3590" i="1"/>
  <c r="AA3590" i="1"/>
  <c r="AC3590" i="1"/>
  <c r="Q3577" i="1"/>
  <c r="R3577" i="1" s="1"/>
  <c r="W3577" i="1" s="1"/>
  <c r="H3566" i="1"/>
  <c r="AB3551" i="1"/>
  <c r="AA3551" i="1"/>
  <c r="H3536" i="1" s="1"/>
  <c r="AC3551" i="1"/>
  <c r="AA3512" i="1"/>
  <c r="AC3512" i="1"/>
  <c r="AB3512" i="1"/>
  <c r="J3512" i="1"/>
  <c r="Q3470" i="1"/>
  <c r="R3470" i="1" s="1"/>
  <c r="W3470" i="1" s="1"/>
  <c r="H3450" i="1"/>
  <c r="J3473" i="1"/>
  <c r="H3448" i="1"/>
  <c r="AA3473" i="1"/>
  <c r="AC3473" i="1"/>
  <c r="AB3473" i="1"/>
  <c r="J3434" i="1"/>
  <c r="AB3434" i="1"/>
  <c r="AA3434" i="1"/>
  <c r="AC3434" i="1"/>
  <c r="H3411" i="1"/>
  <c r="H3409" i="1"/>
  <c r="H3372" i="1"/>
  <c r="AB3395" i="1"/>
  <c r="AA3395" i="1"/>
  <c r="H3380" i="1" s="1"/>
  <c r="AC3395" i="1"/>
  <c r="AB3356" i="1"/>
  <c r="AA3356" i="1"/>
  <c r="AC3356" i="1"/>
  <c r="H3333" i="1"/>
  <c r="H3331" i="1"/>
  <c r="H3293" i="1"/>
  <c r="J3317" i="1"/>
  <c r="AB3317" i="1"/>
  <c r="AA3317" i="1"/>
  <c r="H3302" i="1" s="1"/>
  <c r="AC3317" i="1"/>
  <c r="Q3262" i="1"/>
  <c r="R3262" i="1" s="1"/>
  <c r="W3262" i="1" s="1"/>
  <c r="J3278" i="1"/>
  <c r="AA3278" i="1"/>
  <c r="AC3278" i="1"/>
  <c r="H3254" i="1"/>
  <c r="AB3278" i="1"/>
  <c r="J3239" i="1"/>
  <c r="AB3239" i="1"/>
  <c r="AA3239" i="1"/>
  <c r="AC3239" i="1"/>
  <c r="J3200" i="1"/>
  <c r="AB3200" i="1"/>
  <c r="AC3200" i="1"/>
  <c r="H3176" i="1"/>
  <c r="AA3200" i="1"/>
  <c r="J3161" i="1"/>
  <c r="Q3155" i="1"/>
  <c r="R3155" i="1" s="1"/>
  <c r="W3155" i="1" s="1"/>
  <c r="AB3161" i="1"/>
  <c r="AA3161" i="1"/>
  <c r="AC3161" i="1"/>
  <c r="H3137" i="1"/>
  <c r="H3098" i="1"/>
  <c r="Q3104" i="1"/>
  <c r="R3104" i="1" s="1"/>
  <c r="W3104" i="1" s="1"/>
  <c r="AA3122" i="1"/>
  <c r="AC3122" i="1"/>
  <c r="AB3122" i="1"/>
  <c r="AC3083" i="1"/>
  <c r="AB3083" i="1"/>
  <c r="J3083" i="1"/>
  <c r="AA3083" i="1"/>
  <c r="AB3044" i="1"/>
  <c r="AA3044" i="1"/>
  <c r="AC3044" i="1"/>
  <c r="H2981" i="1"/>
  <c r="Q3000" i="1"/>
  <c r="R3000" i="1" s="1"/>
  <c r="W3000" i="1" s="1"/>
  <c r="J3005" i="1"/>
  <c r="AB3005" i="1"/>
  <c r="AA3005" i="1"/>
  <c r="AC3005" i="1"/>
  <c r="Q2955" i="1"/>
  <c r="R2955" i="1" s="1"/>
  <c r="W2955" i="1" s="1"/>
  <c r="AB2966" i="1"/>
  <c r="J2966" i="1"/>
  <c r="AA2966" i="1"/>
  <c r="H2951" i="1" s="1"/>
  <c r="AC2966" i="1"/>
  <c r="H2943" i="1"/>
  <c r="H2941" i="1"/>
  <c r="H2904" i="1"/>
  <c r="AA2927" i="1"/>
  <c r="AC2927" i="1"/>
  <c r="AB2927" i="1"/>
  <c r="Q2877" i="1"/>
  <c r="R2877" i="1" s="1"/>
  <c r="W2877" i="1" s="1"/>
  <c r="J2888" i="1"/>
  <c r="Q2873" i="1"/>
  <c r="R2873" i="1"/>
  <c r="W2873" i="1" s="1"/>
  <c r="AB2888" i="1"/>
  <c r="H2865" i="1"/>
  <c r="AA2888" i="1"/>
  <c r="AC2888" i="1"/>
  <c r="H2863" i="1"/>
  <c r="J2849" i="1"/>
  <c r="AA2849" i="1"/>
  <c r="AC2849" i="1"/>
  <c r="H2824" i="1"/>
  <c r="Q2830" i="1"/>
  <c r="R2830" i="1" s="1"/>
  <c r="W2830" i="1" s="1"/>
  <c r="AB2849" i="1"/>
  <c r="J2810" i="1"/>
  <c r="AB2810" i="1"/>
  <c r="Q2793" i="1"/>
  <c r="R2793" i="1" s="1"/>
  <c r="W2793" i="1" s="1"/>
  <c r="AA2810" i="1"/>
  <c r="AC2810" i="1"/>
  <c r="H2787" i="1"/>
  <c r="H2785" i="1"/>
  <c r="J2771" i="1"/>
  <c r="H2748" i="1"/>
  <c r="AB2771" i="1"/>
  <c r="H2746" i="1"/>
  <c r="AA2771" i="1"/>
  <c r="AC2771" i="1"/>
  <c r="Q2715" i="1"/>
  <c r="R2715" i="1" s="1"/>
  <c r="W2715" i="1" s="1"/>
  <c r="J2732" i="1"/>
  <c r="Q2729" i="1"/>
  <c r="R2729" i="1" s="1"/>
  <c r="W2729" i="1" s="1"/>
  <c r="Q2723" i="1"/>
  <c r="R2723" i="1" s="1"/>
  <c r="W2723" i="1" s="1"/>
  <c r="AB2732" i="1"/>
  <c r="H2709" i="1"/>
  <c r="AA2732" i="1"/>
  <c r="AC2732" i="1"/>
  <c r="H2707" i="1"/>
  <c r="Q2676" i="1"/>
  <c r="R2676" i="1" s="1"/>
  <c r="W2676" i="1" s="1"/>
  <c r="J2693" i="1"/>
  <c r="H2670" i="1"/>
  <c r="H2668" i="1"/>
  <c r="AB2693" i="1"/>
  <c r="AA2693" i="1"/>
  <c r="AC2693" i="1"/>
  <c r="Q2637" i="1"/>
  <c r="R2637" i="1" s="1"/>
  <c r="W2637" i="1" s="1"/>
  <c r="AB2654" i="1"/>
  <c r="H2631" i="1"/>
  <c r="AA2654" i="1"/>
  <c r="AC2654" i="1"/>
  <c r="H2629" i="1"/>
  <c r="J2654" i="1"/>
  <c r="H2592" i="1"/>
  <c r="AB2615" i="1"/>
  <c r="AA2615" i="1"/>
  <c r="AC2615" i="1"/>
  <c r="AB2576" i="1"/>
  <c r="AA2576" i="1"/>
  <c r="AC2576" i="1"/>
  <c r="H2553" i="1"/>
  <c r="J2537" i="1"/>
  <c r="Q2526" i="1"/>
  <c r="R2526" i="1"/>
  <c r="W2526" i="1" s="1"/>
  <c r="H2514" i="1"/>
  <c r="AB2537" i="1"/>
  <c r="H2512" i="1"/>
  <c r="AA2537" i="1"/>
  <c r="AC2537" i="1"/>
  <c r="J2498" i="1"/>
  <c r="AB2498" i="1"/>
  <c r="AA2498" i="1"/>
  <c r="H2483" i="1" s="1"/>
  <c r="AC2498" i="1"/>
  <c r="H2475" i="1"/>
  <c r="H2473" i="1"/>
  <c r="AB2459" i="1"/>
  <c r="AC2459" i="1"/>
  <c r="H2435" i="1"/>
  <c r="AA2459" i="1"/>
  <c r="J2459" i="1"/>
  <c r="Q2404" i="1"/>
  <c r="R2404" i="1"/>
  <c r="W2404" i="1" s="1"/>
  <c r="AB2420" i="1"/>
  <c r="AA2420" i="1"/>
  <c r="AC2420" i="1"/>
  <c r="Q2365" i="1"/>
  <c r="R2365" i="1" s="1"/>
  <c r="W2365" i="1" s="1"/>
  <c r="J2381" i="1"/>
  <c r="AB2381" i="1"/>
  <c r="AA2381" i="1"/>
  <c r="AC2381" i="1"/>
  <c r="J2342" i="1"/>
  <c r="H2318" i="1"/>
  <c r="Q2324" i="1"/>
  <c r="R2324" i="1" s="1"/>
  <c r="W2324" i="1" s="1"/>
  <c r="AA2342" i="1"/>
  <c r="AB2342" i="1"/>
  <c r="AC2342" i="1"/>
  <c r="Q2328" i="1"/>
  <c r="R2328" i="1" s="1"/>
  <c r="W2328" i="1" s="1"/>
  <c r="Q2299" i="1"/>
  <c r="R2299" i="1" s="1"/>
  <c r="W2299" i="1" s="1"/>
  <c r="J2303" i="1"/>
  <c r="AA2303" i="1"/>
  <c r="AC2303" i="1"/>
  <c r="AB2303" i="1"/>
  <c r="H2240" i="1"/>
  <c r="AB2264" i="1"/>
  <c r="Q2248" i="1"/>
  <c r="R2248" i="1" s="1"/>
  <c r="W2248" i="1" s="1"/>
  <c r="J2264" i="1"/>
  <c r="AA2264" i="1"/>
  <c r="AC2264" i="1"/>
  <c r="J2225" i="1"/>
  <c r="AA2225" i="1"/>
  <c r="H2210" i="1" s="1"/>
  <c r="AB2225" i="1"/>
  <c r="AC2225" i="1"/>
  <c r="H2162" i="1"/>
  <c r="AB2186" i="1"/>
  <c r="AA2186" i="1"/>
  <c r="H2171" i="1" s="1"/>
  <c r="AC2186" i="1"/>
  <c r="H2123" i="1"/>
  <c r="AB2147" i="1"/>
  <c r="AA2147" i="1"/>
  <c r="AC2147" i="1"/>
  <c r="J2108" i="1"/>
  <c r="H2084" i="1"/>
  <c r="AB2108" i="1"/>
  <c r="AA2108" i="1"/>
  <c r="AC2108" i="1"/>
  <c r="Q2057" i="1"/>
  <c r="R2057" i="1" s="1"/>
  <c r="W2057" i="1" s="1"/>
  <c r="J2069" i="1"/>
  <c r="AA2069" i="1"/>
  <c r="AC2069" i="1"/>
  <c r="Q2014" i="1"/>
  <c r="R2014" i="1"/>
  <c r="W2014" i="1" s="1"/>
  <c r="AB2030" i="1"/>
  <c r="AA2030" i="1"/>
  <c r="AC2030" i="1"/>
  <c r="H1967" i="1"/>
  <c r="AA1991" i="1"/>
  <c r="H1976" i="1" s="1"/>
  <c r="AC1991" i="1"/>
  <c r="Q1947" i="1"/>
  <c r="R1947" i="1" s="1"/>
  <c r="W1947" i="1" s="1"/>
  <c r="AB1952" i="1"/>
  <c r="AA1952" i="1"/>
  <c r="AC1952" i="1"/>
  <c r="J1913" i="1"/>
  <c r="S1909" i="1"/>
  <c r="T1909" i="1" s="1"/>
  <c r="U1909" i="1" s="1"/>
  <c r="H1890" i="1"/>
  <c r="AC1913" i="1"/>
  <c r="AA1913" i="1"/>
  <c r="H1888" i="1"/>
  <c r="J1874" i="1"/>
  <c r="AB1874" i="1"/>
  <c r="AA1874" i="1"/>
  <c r="H1851" i="1"/>
  <c r="H1849" i="1"/>
  <c r="AC1874" i="1"/>
  <c r="AB1835" i="1"/>
  <c r="H1812" i="1"/>
  <c r="H1810" i="1"/>
  <c r="AA1835" i="1"/>
  <c r="H1820" i="1" s="1"/>
  <c r="AC1835" i="1"/>
  <c r="AA1796" i="1"/>
  <c r="AC1796" i="1"/>
  <c r="AB1796" i="1"/>
  <c r="H1773" i="1"/>
  <c r="AB1757" i="1"/>
  <c r="J1757" i="1"/>
  <c r="H1734" i="1"/>
  <c r="H1732" i="1"/>
  <c r="AA1757" i="1"/>
  <c r="AC1757" i="1"/>
  <c r="Q1699" i="1"/>
  <c r="R1699" i="1" s="1"/>
  <c r="W1699" i="1" s="1"/>
  <c r="J1718" i="1"/>
  <c r="AB1718" i="1"/>
  <c r="H1695" i="1"/>
  <c r="AC1718" i="1"/>
  <c r="H1693" i="1"/>
  <c r="AA1718" i="1"/>
  <c r="H1703" i="1" s="1"/>
  <c r="J1679" i="1"/>
  <c r="AB1679" i="1"/>
  <c r="H1656" i="1"/>
  <c r="AA1679" i="1"/>
  <c r="AC1679" i="1"/>
  <c r="H1654" i="1"/>
  <c r="Q1637" i="1"/>
  <c r="R1637" i="1" s="1"/>
  <c r="W1637" i="1" s="1"/>
  <c r="AB1640" i="1"/>
  <c r="H1617" i="1"/>
  <c r="H1615" i="1"/>
  <c r="AA1640" i="1"/>
  <c r="AC1640" i="1"/>
  <c r="AB1601" i="1"/>
  <c r="J1601" i="1"/>
  <c r="Q1582" i="1"/>
  <c r="R1582" i="1" s="1"/>
  <c r="W1582" i="1" s="1"/>
  <c r="H1578" i="1"/>
  <c r="H1576" i="1"/>
  <c r="AA1601" i="1"/>
  <c r="AC1601" i="1"/>
  <c r="Q1545" i="1"/>
  <c r="R1545" i="1" s="1"/>
  <c r="W1545" i="1" s="1"/>
  <c r="H1539" i="1"/>
  <c r="AA1562" i="1"/>
  <c r="AC1562" i="1"/>
  <c r="AB1562" i="1"/>
  <c r="AB1484" i="1"/>
  <c r="AA1484" i="1"/>
  <c r="AC1484" i="1"/>
  <c r="Q1473" i="1"/>
  <c r="R1473" i="1" s="1"/>
  <c r="W1473" i="1" s="1"/>
  <c r="J1484" i="1"/>
  <c r="H1461" i="1"/>
  <c r="H1459" i="1"/>
  <c r="P1433" i="1"/>
  <c r="Q1433" i="1"/>
  <c r="R1433" i="1" s="1"/>
  <c r="W1433" i="1" s="1"/>
  <c r="AB1445" i="1"/>
  <c r="J1445" i="1"/>
  <c r="H1422" i="1"/>
  <c r="H1420" i="1"/>
  <c r="AA1445" i="1"/>
  <c r="AC1445" i="1"/>
  <c r="J1406" i="1"/>
  <c r="Q1401" i="1"/>
  <c r="R1401" i="1" s="1"/>
  <c r="W1401" i="1" s="1"/>
  <c r="AB1406" i="1"/>
  <c r="AA1406" i="1"/>
  <c r="H1391" i="1" s="1"/>
  <c r="AC1406" i="1"/>
  <c r="H1383" i="1"/>
  <c r="H1381" i="1"/>
  <c r="Q1363" i="1"/>
  <c r="R1363" i="1" s="1"/>
  <c r="W1363" i="1" s="1"/>
  <c r="AB1367" i="1"/>
  <c r="AA1367" i="1"/>
  <c r="H1352" i="1" s="1"/>
  <c r="AC1367" i="1"/>
  <c r="H1304" i="1"/>
  <c r="AB1328" i="1"/>
  <c r="AA1328" i="1"/>
  <c r="AC1328" i="1"/>
  <c r="J1289" i="1"/>
  <c r="Q1271" i="1"/>
  <c r="R1271" i="1" s="1"/>
  <c r="W1271" i="1" s="1"/>
  <c r="Q1281" i="1"/>
  <c r="R1281" i="1" s="1"/>
  <c r="W1281" i="1" s="1"/>
  <c r="H1265" i="1"/>
  <c r="AB1289" i="1"/>
  <c r="AA1289" i="1"/>
  <c r="AC1289" i="1"/>
  <c r="AB1250" i="1"/>
  <c r="Q1242" i="1"/>
  <c r="R1242" i="1" s="1"/>
  <c r="W1242" i="1" s="1"/>
  <c r="AA1250" i="1"/>
  <c r="H1235" i="1" s="1"/>
  <c r="AC1250" i="1"/>
  <c r="H1226" i="1"/>
  <c r="Q1195" i="1"/>
  <c r="R1195" i="1" s="1"/>
  <c r="W1195" i="1" s="1"/>
  <c r="S1195" i="1" s="1"/>
  <c r="J1211" i="1"/>
  <c r="H1187" i="1"/>
  <c r="AA1211" i="1"/>
  <c r="AC1211" i="1"/>
  <c r="AB1211" i="1"/>
  <c r="J1172" i="1"/>
  <c r="AB1172" i="1"/>
  <c r="AA1172" i="1"/>
  <c r="AC1172" i="1"/>
  <c r="H1148" i="1"/>
  <c r="AA1055" i="1"/>
  <c r="H992" i="1"/>
  <c r="J1016" i="1"/>
  <c r="AC1016" i="1"/>
  <c r="Q960" i="1"/>
  <c r="R960" i="1"/>
  <c r="W960" i="1" s="1"/>
  <c r="AA977" i="1"/>
  <c r="Q933" i="1"/>
  <c r="R933" i="1" s="1"/>
  <c r="W933" i="1" s="1"/>
  <c r="H913" i="1"/>
  <c r="H915" i="1"/>
  <c r="Q896" i="1"/>
  <c r="R896" i="1" s="1"/>
  <c r="W896" i="1" s="1"/>
  <c r="S896" i="1" s="1"/>
  <c r="P892" i="1"/>
  <c r="J899" i="1"/>
  <c r="H874" i="1"/>
  <c r="Q872" i="1"/>
  <c r="R872" i="1"/>
  <c r="W872" i="1" s="1"/>
  <c r="S872" i="1" s="1"/>
  <c r="AB899" i="1"/>
  <c r="J860" i="1"/>
  <c r="Q857" i="1"/>
  <c r="R857" i="1" s="1"/>
  <c r="W857" i="1" s="1"/>
  <c r="H837" i="1"/>
  <c r="H835" i="1"/>
  <c r="Q803" i="1"/>
  <c r="R803" i="1" s="1"/>
  <c r="W803" i="1" s="1"/>
  <c r="H797" i="1"/>
  <c r="Q810" i="1"/>
  <c r="R810" i="1" s="1"/>
  <c r="W810" i="1" s="1"/>
  <c r="J821" i="1"/>
  <c r="S794" i="1"/>
  <c r="T794" i="1" s="1"/>
  <c r="S793" i="1"/>
  <c r="T793" i="1" s="1"/>
  <c r="U793" i="1" s="1"/>
  <c r="AB821" i="1"/>
  <c r="AA821" i="1"/>
  <c r="AC821" i="1"/>
  <c r="AC1133" i="1"/>
  <c r="AB1094" i="1"/>
  <c r="AA1094" i="1"/>
  <c r="AC1094" i="1"/>
  <c r="AB782" i="1"/>
  <c r="AA782" i="1"/>
  <c r="AC782" i="1"/>
  <c r="H758" i="1"/>
  <c r="AA743" i="1"/>
  <c r="AC743" i="1"/>
  <c r="AB743" i="1"/>
  <c r="AB704" i="1"/>
  <c r="AA704" i="1"/>
  <c r="AC704" i="1"/>
  <c r="H680" i="1"/>
  <c r="H641" i="1"/>
  <c r="P650" i="1"/>
  <c r="AB665" i="1"/>
  <c r="AA665" i="1"/>
  <c r="H650" i="1" s="1"/>
  <c r="AC665" i="1"/>
  <c r="P622" i="1"/>
  <c r="H602" i="1"/>
  <c r="J626" i="1"/>
  <c r="O610" i="1"/>
  <c r="AB626" i="1"/>
  <c r="AA626" i="1"/>
  <c r="AC626" i="1"/>
  <c r="J587" i="1"/>
  <c r="O583" i="1"/>
  <c r="P569" i="1"/>
  <c r="H563" i="1"/>
  <c r="P578" i="1"/>
  <c r="Q578" i="1" s="1"/>
  <c r="R578" i="1" s="1"/>
  <c r="W578" i="1" s="1"/>
  <c r="O534" i="1"/>
  <c r="AB548" i="1"/>
  <c r="AA548" i="1"/>
  <c r="AC548" i="1"/>
  <c r="H524" i="1"/>
  <c r="H485" i="1"/>
  <c r="AA509" i="1"/>
  <c r="AC509" i="1"/>
  <c r="AB509" i="1"/>
  <c r="Q453" i="1"/>
  <c r="R453" i="1" s="1"/>
  <c r="W453" i="1" s="1"/>
  <c r="P453" i="1"/>
  <c r="P451" i="1"/>
  <c r="AB470" i="1"/>
  <c r="AC470" i="1"/>
  <c r="AA470" i="1"/>
  <c r="H455" i="1" s="1"/>
  <c r="H446" i="1"/>
  <c r="AB431" i="1"/>
  <c r="AA431" i="1"/>
  <c r="H416" i="1" s="1"/>
  <c r="AC431" i="1"/>
  <c r="J392" i="1"/>
  <c r="O383" i="1"/>
  <c r="Q383" i="1" s="1"/>
  <c r="R383" i="1" s="1"/>
  <c r="W383" i="1" s="1"/>
  <c r="AB392" i="1"/>
  <c r="P373" i="1"/>
  <c r="AA392" i="1"/>
  <c r="AC392" i="1"/>
  <c r="H368" i="1"/>
  <c r="H329" i="1"/>
  <c r="P338" i="1"/>
  <c r="J353" i="1"/>
  <c r="P335" i="1"/>
  <c r="AB353" i="1"/>
  <c r="AA353" i="1"/>
  <c r="AC353" i="1"/>
  <c r="AB314" i="1"/>
  <c r="AC314" i="1"/>
  <c r="AA314" i="1"/>
  <c r="H299" i="1" s="1"/>
  <c r="H290" i="1"/>
  <c r="P270" i="1"/>
  <c r="Q270" i="1" s="1"/>
  <c r="R270" i="1" s="1"/>
  <c r="W270" i="1" s="1"/>
  <c r="AA275" i="1"/>
  <c r="AC275" i="1"/>
  <c r="AB275" i="1"/>
  <c r="H212" i="1"/>
  <c r="H173" i="1"/>
  <c r="P178" i="1"/>
  <c r="AB119" i="1"/>
  <c r="AC119" i="1"/>
  <c r="AA119" i="1"/>
  <c r="H96" i="1"/>
  <c r="AB4331" i="1"/>
  <c r="O4300" i="1"/>
  <c r="O4302" i="1"/>
  <c r="O4304" i="1"/>
  <c r="O4305" i="1"/>
  <c r="O4307" i="1"/>
  <c r="O4309" i="1"/>
  <c r="O4310" i="1"/>
  <c r="O4312" i="1"/>
  <c r="Q4312" i="1" s="1"/>
  <c r="R4312" i="1" s="1"/>
  <c r="W4312" i="1" s="1"/>
  <c r="O4314" i="1"/>
  <c r="O4316" i="1"/>
  <c r="O4317" i="1"/>
  <c r="Q4317" i="1" s="1"/>
  <c r="R4317" i="1" s="1"/>
  <c r="W4317" i="1" s="1"/>
  <c r="O4318" i="1"/>
  <c r="O4319" i="1"/>
  <c r="P4321" i="1"/>
  <c r="O4322" i="1"/>
  <c r="Q4322" i="1" s="1"/>
  <c r="R4322" i="1" s="1"/>
  <c r="W4322" i="1" s="1"/>
  <c r="S4322" i="1" s="1"/>
  <c r="P4323" i="1"/>
  <c r="P4325" i="1"/>
  <c r="P4326" i="1"/>
  <c r="P4327" i="1"/>
  <c r="P4328" i="1"/>
  <c r="Q4328" i="1" s="1"/>
  <c r="R4328" i="1" s="1"/>
  <c r="W4328" i="1" s="1"/>
  <c r="Q4886" i="1"/>
  <c r="R4886" i="1" s="1"/>
  <c r="W4886" i="1" s="1"/>
  <c r="Q4888" i="1"/>
  <c r="R4888" i="1" s="1"/>
  <c r="W4888" i="1" s="1"/>
  <c r="Q4905" i="1"/>
  <c r="R4905" i="1"/>
  <c r="W4905" i="1" s="1"/>
  <c r="S4898" i="1"/>
  <c r="T4898" i="1" s="1"/>
  <c r="S4899" i="1"/>
  <c r="T4899" i="1" s="1"/>
  <c r="P4889" i="1"/>
  <c r="Q4889" i="1" s="1"/>
  <c r="R4889" i="1" s="1"/>
  <c r="W4889" i="1" s="1"/>
  <c r="P4894" i="1"/>
  <c r="P4897" i="1"/>
  <c r="Q4897" i="1" s="1"/>
  <c r="R4897" i="1" s="1"/>
  <c r="W4897" i="1" s="1"/>
  <c r="D4900" i="1"/>
  <c r="H4900" i="1" s="1"/>
  <c r="P4902" i="1"/>
  <c r="Q4902" i="1" s="1"/>
  <c r="R4902" i="1" s="1"/>
  <c r="W4902" i="1" s="1"/>
  <c r="F4904" i="1"/>
  <c r="P4904" i="1"/>
  <c r="Q4904" i="1"/>
  <c r="R4904" i="1" s="1"/>
  <c r="W4904" i="1" s="1"/>
  <c r="P4906" i="1"/>
  <c r="Q4906" i="1" s="1"/>
  <c r="R4906" i="1" s="1"/>
  <c r="W4906" i="1" s="1"/>
  <c r="P4910" i="1"/>
  <c r="Q4910" i="1" s="1"/>
  <c r="R4910" i="1" s="1"/>
  <c r="W4910" i="1" s="1"/>
  <c r="P4911" i="1"/>
  <c r="Q4911" i="1"/>
  <c r="R4911" i="1" s="1"/>
  <c r="W4911" i="1" s="1"/>
  <c r="P4912" i="1"/>
  <c r="Q4912" i="1"/>
  <c r="R4912" i="1" s="1"/>
  <c r="W4912" i="1" s="1"/>
  <c r="P4913" i="1"/>
  <c r="V4847" i="1"/>
  <c r="U4847" i="1"/>
  <c r="S4847" i="1"/>
  <c r="T4847" i="1" s="1"/>
  <c r="V4848" i="1"/>
  <c r="U4848" i="1"/>
  <c r="S4848" i="1"/>
  <c r="T4848" i="1" s="1"/>
  <c r="S4849" i="1"/>
  <c r="T4849" i="1" s="1"/>
  <c r="Q4854" i="1"/>
  <c r="R4854" i="1"/>
  <c r="W4854" i="1" s="1"/>
  <c r="Q4861" i="1"/>
  <c r="R4861" i="1"/>
  <c r="W4861" i="1" s="1"/>
  <c r="P4850" i="1"/>
  <c r="Q4850" i="1" s="1"/>
  <c r="R4850" i="1" s="1"/>
  <c r="W4850" i="1" s="1"/>
  <c r="S4850" i="1" s="1"/>
  <c r="P4855" i="1"/>
  <c r="Q4855" i="1" s="1"/>
  <c r="R4855" i="1" s="1"/>
  <c r="W4855" i="1" s="1"/>
  <c r="U4855" i="1" s="1"/>
  <c r="P4858" i="1"/>
  <c r="Q4858" i="1"/>
  <c r="R4858" i="1" s="1"/>
  <c r="W4858" i="1" s="1"/>
  <c r="S4858" i="1" s="1"/>
  <c r="D4861" i="1"/>
  <c r="H4861" i="1"/>
  <c r="P4863" i="1"/>
  <c r="Q4863" i="1" s="1"/>
  <c r="R4863" i="1" s="1"/>
  <c r="W4863" i="1" s="1"/>
  <c r="S4863" i="1" s="1"/>
  <c r="F4865" i="1"/>
  <c r="P4865" i="1"/>
  <c r="Q4865" i="1" s="1"/>
  <c r="R4865" i="1" s="1"/>
  <c r="W4865" i="1" s="1"/>
  <c r="S4865" i="1" s="1"/>
  <c r="P4867" i="1"/>
  <c r="P4871" i="1"/>
  <c r="Q4871" i="1" s="1"/>
  <c r="R4871" i="1" s="1"/>
  <c r="W4871" i="1" s="1"/>
  <c r="S4871" i="1" s="1"/>
  <c r="P4872" i="1"/>
  <c r="Q4872" i="1" s="1"/>
  <c r="R4872" i="1" s="1"/>
  <c r="W4872" i="1" s="1"/>
  <c r="S4872" i="1" s="1"/>
  <c r="P4873" i="1"/>
  <c r="Q4873" i="1" s="1"/>
  <c r="R4873" i="1" s="1"/>
  <c r="W4873" i="1" s="1"/>
  <c r="S4873" i="1" s="1"/>
  <c r="P4874" i="1"/>
  <c r="Q4874" i="1" s="1"/>
  <c r="R4874" i="1" s="1"/>
  <c r="W4874" i="1" s="1"/>
  <c r="S4874" i="1" s="1"/>
  <c r="Q4700" i="1"/>
  <c r="R4700" i="1" s="1"/>
  <c r="W4700" i="1" s="1"/>
  <c r="Q4701" i="1"/>
  <c r="R4701" i="1"/>
  <c r="W4701" i="1" s="1"/>
  <c r="Q4703" i="1"/>
  <c r="R4703" i="1" s="1"/>
  <c r="W4703" i="1" s="1"/>
  <c r="S4703" i="1" s="1"/>
  <c r="Q4704" i="1"/>
  <c r="R4704" i="1"/>
  <c r="W4704" i="1" s="1"/>
  <c r="S4704" i="1" s="1"/>
  <c r="Q4705" i="1"/>
  <c r="R4705" i="1" s="1"/>
  <c r="W4705" i="1" s="1"/>
  <c r="S4705" i="1" s="1"/>
  <c r="Q4706" i="1"/>
  <c r="R4706" i="1" s="1"/>
  <c r="W4706" i="1" s="1"/>
  <c r="S4706" i="1" s="1"/>
  <c r="Q4708" i="1"/>
  <c r="R4708" i="1" s="1"/>
  <c r="W4708" i="1" s="1"/>
  <c r="Y4760" i="1"/>
  <c r="S4778" i="1"/>
  <c r="T4778" i="1"/>
  <c r="S4785" i="1"/>
  <c r="Y4721" i="1"/>
  <c r="O4694" i="1"/>
  <c r="O4699" i="1"/>
  <c r="Q4699" i="1" s="1"/>
  <c r="R4699" i="1" s="1"/>
  <c r="W4699" i="1" s="1"/>
  <c r="O4702" i="1"/>
  <c r="O4707" i="1"/>
  <c r="Q4707" i="1" s="1"/>
  <c r="R4707" i="1" s="1"/>
  <c r="W4707" i="1" s="1"/>
  <c r="O4709" i="1"/>
  <c r="Q4709" i="1" s="1"/>
  <c r="R4709" i="1" s="1"/>
  <c r="W4709" i="1" s="1"/>
  <c r="O4711" i="1"/>
  <c r="O4715" i="1"/>
  <c r="Q4715" i="1" s="1"/>
  <c r="R4715" i="1" s="1"/>
  <c r="W4715" i="1" s="1"/>
  <c r="O4716" i="1"/>
  <c r="Q4716" i="1" s="1"/>
  <c r="R4716" i="1" s="1"/>
  <c r="W4716" i="1" s="1"/>
  <c r="S4716" i="1" s="1"/>
  <c r="O4717" i="1"/>
  <c r="Q4717" i="1"/>
  <c r="R4717" i="1" s="1"/>
  <c r="W4717" i="1" s="1"/>
  <c r="P4718" i="1"/>
  <c r="Q4718" i="1" s="1"/>
  <c r="R4718" i="1" s="1"/>
  <c r="W4718" i="1" s="1"/>
  <c r="S4718" i="1" s="1"/>
  <c r="P4728" i="1"/>
  <c r="Q4728" i="1" s="1"/>
  <c r="R4728" i="1" s="1"/>
  <c r="W4728" i="1" s="1"/>
  <c r="V4728" i="1" s="1"/>
  <c r="P4730" i="1"/>
  <c r="P4732" i="1"/>
  <c r="Q4732" i="1" s="1"/>
  <c r="R4732" i="1" s="1"/>
  <c r="W4732" i="1" s="1"/>
  <c r="P4733" i="1"/>
  <c r="P4734" i="1"/>
  <c r="V4767" i="1"/>
  <c r="U4767" i="1"/>
  <c r="S4767" i="1"/>
  <c r="V4769" i="1"/>
  <c r="U4769" i="1"/>
  <c r="S4769" i="1"/>
  <c r="T4769" i="1"/>
  <c r="S4771" i="1"/>
  <c r="T4771" i="1" s="1"/>
  <c r="D4705" i="1"/>
  <c r="H4705" i="1"/>
  <c r="Q4750" i="1"/>
  <c r="R4750" i="1" s="1"/>
  <c r="W4750" i="1" s="1"/>
  <c r="S4750" i="1" s="1"/>
  <c r="V4809" i="1"/>
  <c r="U4809" i="1"/>
  <c r="S4809" i="1"/>
  <c r="T4809" i="1"/>
  <c r="P4735" i="1"/>
  <c r="Q4735" i="1" s="1"/>
  <c r="R4735" i="1" s="1"/>
  <c r="W4735" i="1" s="1"/>
  <c r="P4736" i="1"/>
  <c r="P4737" i="1"/>
  <c r="Q4737" i="1" s="1"/>
  <c r="R4737" i="1" s="1"/>
  <c r="W4737" i="1" s="1"/>
  <c r="P4739" i="1"/>
  <c r="Q4739" i="1"/>
  <c r="R4739" i="1" s="1"/>
  <c r="W4739" i="1" s="1"/>
  <c r="P4740" i="1"/>
  <c r="Q4740" i="1"/>
  <c r="R4740" i="1" s="1"/>
  <c r="W4740" i="1" s="1"/>
  <c r="P4742" i="1"/>
  <c r="Q4742" i="1"/>
  <c r="R4742" i="1" s="1"/>
  <c r="W4742" i="1" s="1"/>
  <c r="S4742" i="1" s="1"/>
  <c r="P4743" i="1"/>
  <c r="Q4743" i="1" s="1"/>
  <c r="R4743" i="1" s="1"/>
  <c r="W4743" i="1" s="1"/>
  <c r="S4743" i="1" s="1"/>
  <c r="P4744" i="1"/>
  <c r="Q4744" i="1"/>
  <c r="R4744" i="1" s="1"/>
  <c r="W4744" i="1" s="1"/>
  <c r="S4744" i="1" s="1"/>
  <c r="P4745" i="1"/>
  <c r="P4747" i="1"/>
  <c r="Q4747" i="1" s="1"/>
  <c r="R4747" i="1" s="1"/>
  <c r="W4747" i="1" s="1"/>
  <c r="S4747" i="1" s="1"/>
  <c r="P4749" i="1"/>
  <c r="Q4749" i="1"/>
  <c r="R4749" i="1" s="1"/>
  <c r="W4749" i="1" s="1"/>
  <c r="S4749" i="1" s="1"/>
  <c r="P4751" i="1"/>
  <c r="P4752" i="1"/>
  <c r="P4753" i="1"/>
  <c r="Q4753" i="1"/>
  <c r="R4753" i="1" s="1"/>
  <c r="W4753" i="1" s="1"/>
  <c r="S4753" i="1" s="1"/>
  <c r="P4772" i="1"/>
  <c r="Q4772" i="1"/>
  <c r="R4772" i="1" s="1"/>
  <c r="W4772" i="1" s="1"/>
  <c r="S4772" i="1" s="1"/>
  <c r="P4777" i="1"/>
  <c r="P4780" i="1"/>
  <c r="Q4780" i="1" s="1"/>
  <c r="R4780" i="1" s="1"/>
  <c r="W4780" i="1" s="1"/>
  <c r="S4780" i="1" s="1"/>
  <c r="D4783" i="1"/>
  <c r="H4783" i="1" s="1"/>
  <c r="Q4827" i="1"/>
  <c r="R4827" i="1" s="1"/>
  <c r="W4827" i="1" s="1"/>
  <c r="D4744" i="1"/>
  <c r="H4744" i="1" s="1"/>
  <c r="AC4799" i="1"/>
  <c r="O4783" i="1"/>
  <c r="Q4783" i="1" s="1"/>
  <c r="R4783" i="1" s="1"/>
  <c r="W4783" i="1" s="1"/>
  <c r="P4784" i="1"/>
  <c r="Q4784" i="1" s="1"/>
  <c r="R4784" i="1" s="1"/>
  <c r="W4784" i="1" s="1"/>
  <c r="S4784" i="1" s="1"/>
  <c r="P4786" i="1"/>
  <c r="P4788" i="1"/>
  <c r="Q4788" i="1" s="1"/>
  <c r="R4788" i="1" s="1"/>
  <c r="W4788" i="1" s="1"/>
  <c r="S4788" i="1" s="1"/>
  <c r="P4790" i="1"/>
  <c r="Q4790" i="1" s="1"/>
  <c r="R4790" i="1" s="1"/>
  <c r="W4790" i="1" s="1"/>
  <c r="S4790" i="1" s="1"/>
  <c r="P4791" i="1"/>
  <c r="Q4791" i="1" s="1"/>
  <c r="R4791" i="1" s="1"/>
  <c r="W4791" i="1" s="1"/>
  <c r="Q4792" i="1"/>
  <c r="R4792" i="1" s="1"/>
  <c r="W4792" i="1" s="1"/>
  <c r="S4792" i="1" s="1"/>
  <c r="P4793" i="1"/>
  <c r="Q4793" i="1" s="1"/>
  <c r="R4793" i="1" s="1"/>
  <c r="W4793" i="1" s="1"/>
  <c r="Q4794" i="1"/>
  <c r="R4794" i="1" s="1"/>
  <c r="W4794" i="1" s="1"/>
  <c r="S4794" i="1" s="1"/>
  <c r="Q4795" i="1"/>
  <c r="R4795" i="1" s="1"/>
  <c r="W4795" i="1" s="1"/>
  <c r="Q4796" i="1"/>
  <c r="R4796" i="1" s="1"/>
  <c r="W4796" i="1" s="1"/>
  <c r="S4796" i="1" s="1"/>
  <c r="P4811" i="1"/>
  <c r="Q4811" i="1" s="1"/>
  <c r="R4811" i="1" s="1"/>
  <c r="W4811" i="1" s="1"/>
  <c r="P4816" i="1"/>
  <c r="P4819" i="1"/>
  <c r="Q4819" i="1" s="1"/>
  <c r="R4819" i="1" s="1"/>
  <c r="W4819" i="1" s="1"/>
  <c r="D4822" i="1"/>
  <c r="H4822" i="1" s="1"/>
  <c r="P4824" i="1"/>
  <c r="F4826" i="1"/>
  <c r="P4826" i="1"/>
  <c r="Q4826" i="1" s="1"/>
  <c r="R4826" i="1" s="1"/>
  <c r="W4826" i="1" s="1"/>
  <c r="P4828" i="1"/>
  <c r="P4832" i="1"/>
  <c r="Q4832" i="1" s="1"/>
  <c r="R4832" i="1" s="1"/>
  <c r="W4832" i="1" s="1"/>
  <c r="P4833" i="1"/>
  <c r="P4834" i="1"/>
  <c r="Q4834" i="1" s="1"/>
  <c r="R4834" i="1" s="1"/>
  <c r="W4834" i="1" s="1"/>
  <c r="P4835" i="1"/>
  <c r="Q4835" i="1"/>
  <c r="R4835" i="1" s="1"/>
  <c r="W4835" i="1" s="1"/>
  <c r="S4835" i="1" s="1"/>
  <c r="V4338" i="1"/>
  <c r="U4338" i="1"/>
  <c r="S4338" i="1"/>
  <c r="Q4359" i="1"/>
  <c r="R4359" i="1" s="1"/>
  <c r="W4359" i="1" s="1"/>
  <c r="Q4325" i="1"/>
  <c r="R4325" i="1" s="1"/>
  <c r="W4325" i="1" s="1"/>
  <c r="Q4326" i="1"/>
  <c r="R4326" i="1"/>
  <c r="W4326" i="1" s="1"/>
  <c r="Q4327" i="1"/>
  <c r="R4327" i="1" s="1"/>
  <c r="W4327" i="1" s="1"/>
  <c r="Q4352" i="1"/>
  <c r="R4352" i="1" s="1"/>
  <c r="W4352" i="1" s="1"/>
  <c r="Q4354" i="1"/>
  <c r="R4354" i="1" s="1"/>
  <c r="W4354" i="1" s="1"/>
  <c r="Q4355" i="1"/>
  <c r="R4355" i="1" s="1"/>
  <c r="W4355" i="1" s="1"/>
  <c r="Q4361" i="1"/>
  <c r="R4361" i="1" s="1"/>
  <c r="W4361" i="1" s="1"/>
  <c r="Q4363" i="1"/>
  <c r="R4363" i="1" s="1"/>
  <c r="W4363" i="1" s="1"/>
  <c r="V4465" i="1"/>
  <c r="U4465" i="1"/>
  <c r="S4465" i="1"/>
  <c r="T4465" i="1"/>
  <c r="V4497" i="1"/>
  <c r="S4497" i="1"/>
  <c r="T4497" i="1" s="1"/>
  <c r="U4497" i="1"/>
  <c r="P4300" i="1"/>
  <c r="Q4300" i="1"/>
  <c r="R4300" i="1" s="1"/>
  <c r="W4300" i="1" s="1"/>
  <c r="P4301" i="1"/>
  <c r="P4302" i="1"/>
  <c r="Q4302" i="1"/>
  <c r="R4302" i="1" s="1"/>
  <c r="W4302" i="1" s="1"/>
  <c r="P4307" i="1"/>
  <c r="Q4307" i="1"/>
  <c r="R4307" i="1" s="1"/>
  <c r="W4307" i="1" s="1"/>
  <c r="P4310" i="1"/>
  <c r="Q4310" i="1"/>
  <c r="R4310" i="1" s="1"/>
  <c r="W4310" i="1" s="1"/>
  <c r="P4313" i="1"/>
  <c r="Q4313" i="1" s="1"/>
  <c r="R4313" i="1" s="1"/>
  <c r="W4313" i="1" s="1"/>
  <c r="P4314" i="1"/>
  <c r="Q4314" i="1"/>
  <c r="R4314" i="1" s="1"/>
  <c r="W4314" i="1" s="1"/>
  <c r="S4314" i="1" s="1"/>
  <c r="P4315" i="1"/>
  <c r="Q4315" i="1"/>
  <c r="R4315" i="1" s="1"/>
  <c r="W4315" i="1" s="1"/>
  <c r="S4315" i="1" s="1"/>
  <c r="P4322" i="1"/>
  <c r="Y4331" i="1"/>
  <c r="D4354" i="1"/>
  <c r="H4354" i="1" s="1"/>
  <c r="F4358" i="1"/>
  <c r="Y4409" i="1"/>
  <c r="P4299" i="1"/>
  <c r="Q4299" i="1"/>
  <c r="R4299" i="1" s="1"/>
  <c r="W4299" i="1" s="1"/>
  <c r="U4299" i="1" s="1"/>
  <c r="P4303" i="1"/>
  <c r="Q4303" i="1"/>
  <c r="R4303" i="1" s="1"/>
  <c r="W4303" i="1" s="1"/>
  <c r="P4305" i="1"/>
  <c r="Q4305" i="1" s="1"/>
  <c r="R4305" i="1" s="1"/>
  <c r="W4305" i="1" s="1"/>
  <c r="P4306" i="1"/>
  <c r="P4308" i="1"/>
  <c r="Q4308" i="1" s="1"/>
  <c r="R4308" i="1" s="1"/>
  <c r="W4308" i="1" s="1"/>
  <c r="P4311" i="1"/>
  <c r="Q4311" i="1" s="1"/>
  <c r="R4311" i="1" s="1"/>
  <c r="W4311" i="1" s="1"/>
  <c r="P4316" i="1"/>
  <c r="P4318" i="1"/>
  <c r="P4320" i="1"/>
  <c r="Q4320" i="1" s="1"/>
  <c r="R4320" i="1" s="1"/>
  <c r="W4320" i="1" s="1"/>
  <c r="S4320" i="1" s="1"/>
  <c r="P4324" i="1"/>
  <c r="Q4324" i="1" s="1"/>
  <c r="R4324" i="1" s="1"/>
  <c r="W4324" i="1" s="1"/>
  <c r="S4324" i="1" s="1"/>
  <c r="J4331" i="1"/>
  <c r="P4343" i="1"/>
  <c r="Q4343" i="1"/>
  <c r="R4343" i="1" s="1"/>
  <c r="W4343" i="1" s="1"/>
  <c r="S4343" i="1" s="1"/>
  <c r="P4348" i="1"/>
  <c r="Q4348" i="1"/>
  <c r="R4348" i="1" s="1"/>
  <c r="W4348" i="1" s="1"/>
  <c r="P4351" i="1"/>
  <c r="P4356" i="1"/>
  <c r="Q4356" i="1"/>
  <c r="R4356" i="1" s="1"/>
  <c r="W4356" i="1" s="1"/>
  <c r="S4356" i="1" s="1"/>
  <c r="P4358" i="1"/>
  <c r="Q4358" i="1"/>
  <c r="R4358" i="1" s="1"/>
  <c r="W4358" i="1" s="1"/>
  <c r="S4358" i="1" s="1"/>
  <c r="P4360" i="1"/>
  <c r="Q4360" i="1"/>
  <c r="R4360" i="1" s="1"/>
  <c r="W4360" i="1" s="1"/>
  <c r="D4315" i="1"/>
  <c r="H4315" i="1" s="1"/>
  <c r="Y4370" i="1"/>
  <c r="P4365" i="1"/>
  <c r="Q4365" i="1" s="1"/>
  <c r="R4365" i="1" s="1"/>
  <c r="W4365" i="1" s="1"/>
  <c r="P4367" i="1"/>
  <c r="Q4367" i="1" s="1"/>
  <c r="R4367" i="1" s="1"/>
  <c r="W4367" i="1" s="1"/>
  <c r="P4377" i="1"/>
  <c r="AB4409" i="1"/>
  <c r="P4379" i="1"/>
  <c r="Q4379" i="1" s="1"/>
  <c r="R4379" i="1" s="1"/>
  <c r="W4379" i="1" s="1"/>
  <c r="P4381" i="1"/>
  <c r="P4382" i="1"/>
  <c r="Q4382" i="1" s="1"/>
  <c r="R4382" i="1" s="1"/>
  <c r="W4382" i="1" s="1"/>
  <c r="P4383" i="1"/>
  <c r="Q4383" i="1" s="1"/>
  <c r="R4383" i="1" s="1"/>
  <c r="W4383" i="1" s="1"/>
  <c r="P4385" i="1"/>
  <c r="Q4386" i="1"/>
  <c r="R4386" i="1" s="1"/>
  <c r="W4386" i="1" s="1"/>
  <c r="P4388" i="1"/>
  <c r="Q4389" i="1"/>
  <c r="R4389" i="1" s="1"/>
  <c r="W4389" i="1" s="1"/>
  <c r="P4391" i="1"/>
  <c r="Q4391" i="1" s="1"/>
  <c r="R4391" i="1" s="1"/>
  <c r="W4391" i="1" s="1"/>
  <c r="Q4392" i="1"/>
  <c r="R4392" i="1" s="1"/>
  <c r="W4392" i="1" s="1"/>
  <c r="S4392" i="1" s="1"/>
  <c r="Q4393" i="1"/>
  <c r="R4393" i="1" s="1"/>
  <c r="W4393" i="1" s="1"/>
  <c r="P4394" i="1"/>
  <c r="Q4417" i="1"/>
  <c r="R4417" i="1"/>
  <c r="W4417" i="1" s="1"/>
  <c r="Q4418" i="1"/>
  <c r="R4418" i="1" s="1"/>
  <c r="W4418" i="1" s="1"/>
  <c r="Q4419" i="1"/>
  <c r="R4419" i="1"/>
  <c r="W4419" i="1" s="1"/>
  <c r="Q4420" i="1"/>
  <c r="R4420" i="1" s="1"/>
  <c r="W4420" i="1" s="1"/>
  <c r="Q4437" i="1"/>
  <c r="R4437" i="1"/>
  <c r="W4437" i="1" s="1"/>
  <c r="V4578" i="1"/>
  <c r="U4578" i="1"/>
  <c r="S4578" i="1"/>
  <c r="T4578" i="1" s="1"/>
  <c r="P4396" i="1"/>
  <c r="Q4396" i="1" s="1"/>
  <c r="R4396" i="1" s="1"/>
  <c r="W4396" i="1" s="1"/>
  <c r="P4398" i="1"/>
  <c r="Q4398" i="1" s="1"/>
  <c r="R4398" i="1" s="1"/>
  <c r="W4398" i="1" s="1"/>
  <c r="P4400" i="1"/>
  <c r="P4401" i="1"/>
  <c r="Q4401" i="1" s="1"/>
  <c r="R4401" i="1" s="1"/>
  <c r="W4401" i="1" s="1"/>
  <c r="P4402" i="1"/>
  <c r="Q4402" i="1" s="1"/>
  <c r="R4402" i="1" s="1"/>
  <c r="W4402" i="1" s="1"/>
  <c r="P4421" i="1"/>
  <c r="P4426" i="1"/>
  <c r="Q4426" i="1" s="1"/>
  <c r="R4426" i="1" s="1"/>
  <c r="W4426" i="1" s="1"/>
  <c r="P4429" i="1"/>
  <c r="D4432" i="1"/>
  <c r="H4432" i="1" s="1"/>
  <c r="P4434" i="1"/>
  <c r="Q4434" i="1" s="1"/>
  <c r="R4434" i="1" s="1"/>
  <c r="W4434" i="1" s="1"/>
  <c r="F4436" i="1"/>
  <c r="P4436" i="1"/>
  <c r="Q4436" i="1"/>
  <c r="R4436" i="1" s="1"/>
  <c r="W4436" i="1" s="1"/>
  <c r="P4438" i="1"/>
  <c r="Q4438" i="1" s="1"/>
  <c r="R4438" i="1" s="1"/>
  <c r="W4438" i="1" s="1"/>
  <c r="P4442" i="1"/>
  <c r="Q4442" i="1"/>
  <c r="R4442" i="1" s="1"/>
  <c r="W4442" i="1" s="1"/>
  <c r="P4443" i="1"/>
  <c r="Q4443" i="1"/>
  <c r="R4443" i="1" s="1"/>
  <c r="W4443" i="1" s="1"/>
  <c r="P4444" i="1"/>
  <c r="Q4444" i="1"/>
  <c r="R4444" i="1" s="1"/>
  <c r="W4444" i="1" s="1"/>
  <c r="P4445" i="1"/>
  <c r="P4455" i="1"/>
  <c r="P4456" i="1"/>
  <c r="P4457" i="1"/>
  <c r="P4458" i="1"/>
  <c r="Q4458" i="1"/>
  <c r="R4458" i="1" s="1"/>
  <c r="W4458" i="1" s="1"/>
  <c r="P4459" i="1"/>
  <c r="Q4459" i="1" s="1"/>
  <c r="R4459" i="1" s="1"/>
  <c r="W4459" i="1" s="1"/>
  <c r="S4459" i="1" s="1"/>
  <c r="P4461" i="1"/>
  <c r="Q4461" i="1" s="1"/>
  <c r="R4461" i="1" s="1"/>
  <c r="W4461" i="1" s="1"/>
  <c r="P4462" i="1"/>
  <c r="Q4462" i="1" s="1"/>
  <c r="R4462" i="1" s="1"/>
  <c r="W4462" i="1" s="1"/>
  <c r="P4463" i="1"/>
  <c r="Q4463" i="1"/>
  <c r="R4463" i="1" s="1"/>
  <c r="W4463" i="1" s="1"/>
  <c r="P4464" i="1"/>
  <c r="P4466" i="1"/>
  <c r="Q4466" i="1"/>
  <c r="R4466" i="1" s="1"/>
  <c r="W4466" i="1" s="1"/>
  <c r="P4467" i="1"/>
  <c r="Q4467" i="1"/>
  <c r="R4467" i="1" s="1"/>
  <c r="W4467" i="1" s="1"/>
  <c r="S4467" i="1" s="1"/>
  <c r="P4469" i="1"/>
  <c r="P4470" i="1"/>
  <c r="P4471" i="1"/>
  <c r="Q4471" i="1" s="1"/>
  <c r="R4471" i="1" s="1"/>
  <c r="W4471" i="1" s="1"/>
  <c r="P4472" i="1"/>
  <c r="Q4472" i="1" s="1"/>
  <c r="R4472" i="1" s="1"/>
  <c r="W4472" i="1" s="1"/>
  <c r="S4472" i="1" s="1"/>
  <c r="P4474" i="1"/>
  <c r="Q4474" i="1" s="1"/>
  <c r="R4474" i="1" s="1"/>
  <c r="W4474" i="1" s="1"/>
  <c r="P4476" i="1"/>
  <c r="Q4476" i="1" s="1"/>
  <c r="R4476" i="1" s="1"/>
  <c r="W4476" i="1" s="1"/>
  <c r="S4476" i="1" s="1"/>
  <c r="P4478" i="1"/>
  <c r="Q4478" i="1" s="1"/>
  <c r="R4478" i="1" s="1"/>
  <c r="W4478" i="1" s="1"/>
  <c r="P4479" i="1"/>
  <c r="Q4479" i="1" s="1"/>
  <c r="R4479" i="1" s="1"/>
  <c r="W4479" i="1" s="1"/>
  <c r="S4479" i="1" s="1"/>
  <c r="P4494" i="1"/>
  <c r="Q4494" i="1"/>
  <c r="R4494" i="1" s="1"/>
  <c r="W4494" i="1" s="1"/>
  <c r="P4495" i="1"/>
  <c r="P4540" i="1"/>
  <c r="Q4540" i="1" s="1"/>
  <c r="R4540" i="1" s="1"/>
  <c r="W4540" i="1" s="1"/>
  <c r="Q4553" i="1"/>
  <c r="R4553" i="1" s="1"/>
  <c r="W4553" i="1" s="1"/>
  <c r="Q4559" i="1"/>
  <c r="R4559" i="1" s="1"/>
  <c r="W4559" i="1" s="1"/>
  <c r="Q4561" i="1"/>
  <c r="R4561" i="1" s="1"/>
  <c r="W4561" i="1" s="1"/>
  <c r="Q4562" i="1"/>
  <c r="R4562" i="1" s="1"/>
  <c r="W4562" i="1" s="1"/>
  <c r="Y4565" i="1"/>
  <c r="D4393" i="1"/>
  <c r="H4393" i="1" s="1"/>
  <c r="D4471" i="1"/>
  <c r="H4471" i="1" s="1"/>
  <c r="Q4480" i="1"/>
  <c r="R4480" i="1" s="1"/>
  <c r="W4480" i="1" s="1"/>
  <c r="P4481" i="1"/>
  <c r="Q4481" i="1"/>
  <c r="R4481" i="1" s="1"/>
  <c r="W4481" i="1" s="1"/>
  <c r="S4481" i="1" s="1"/>
  <c r="P4482" i="1"/>
  <c r="Q4482" i="1"/>
  <c r="R4482" i="1" s="1"/>
  <c r="W4482" i="1" s="1"/>
  <c r="S4482" i="1" s="1"/>
  <c r="P4483" i="1"/>
  <c r="Q4483" i="1" s="1"/>
  <c r="R4483" i="1" s="1"/>
  <c r="W4483" i="1" s="1"/>
  <c r="S4483" i="1" s="1"/>
  <c r="P4484" i="1"/>
  <c r="P4499" i="1"/>
  <c r="Q4499" i="1" s="1"/>
  <c r="R4499" i="1" s="1"/>
  <c r="W4499" i="1" s="1"/>
  <c r="S4499" i="1" s="1"/>
  <c r="P4501" i="1"/>
  <c r="Q4501" i="1" s="1"/>
  <c r="R4501" i="1" s="1"/>
  <c r="W4501" i="1" s="1"/>
  <c r="P4503" i="1"/>
  <c r="P4507" i="1"/>
  <c r="D4510" i="1"/>
  <c r="H4510" i="1" s="1"/>
  <c r="P4510" i="1"/>
  <c r="Q4510" i="1"/>
  <c r="R4510" i="1" s="1"/>
  <c r="W4510" i="1" s="1"/>
  <c r="P4511" i="1"/>
  <c r="Q4511" i="1"/>
  <c r="R4511" i="1" s="1"/>
  <c r="W4511" i="1" s="1"/>
  <c r="S4511" i="1" s="1"/>
  <c r="F4514" i="1"/>
  <c r="P4514" i="1"/>
  <c r="P4516" i="1"/>
  <c r="Q4516" i="1" s="1"/>
  <c r="R4516" i="1" s="1"/>
  <c r="W4516" i="1" s="1"/>
  <c r="P4518" i="1"/>
  <c r="Q4518" i="1" s="1"/>
  <c r="R4518" i="1" s="1"/>
  <c r="W4518" i="1" s="1"/>
  <c r="P4519" i="1"/>
  <c r="Q4520" i="1"/>
  <c r="R4520" i="1" s="1"/>
  <c r="W4520" i="1" s="1"/>
  <c r="S4520" i="1" s="1"/>
  <c r="P4521" i="1"/>
  <c r="P4523" i="1"/>
  <c r="P4533" i="1"/>
  <c r="P4535" i="1"/>
  <c r="P4537" i="1"/>
  <c r="Q4537" i="1" s="1"/>
  <c r="R4537" i="1" s="1"/>
  <c r="W4537" i="1" s="1"/>
  <c r="P4538" i="1"/>
  <c r="Q4579" i="1"/>
  <c r="R4579" i="1" s="1"/>
  <c r="W4579" i="1" s="1"/>
  <c r="P4541" i="1"/>
  <c r="Q4541" i="1"/>
  <c r="R4541" i="1" s="1"/>
  <c r="W4541" i="1" s="1"/>
  <c r="P4542" i="1"/>
  <c r="Q4542" i="1" s="1"/>
  <c r="R4542" i="1" s="1"/>
  <c r="W4542" i="1" s="1"/>
  <c r="P4544" i="1"/>
  <c r="P4545" i="1"/>
  <c r="Q4545" i="1"/>
  <c r="R4545" i="1" s="1"/>
  <c r="W4545" i="1" s="1"/>
  <c r="S4545" i="1" s="1"/>
  <c r="P4547" i="1"/>
  <c r="Q4547" i="1"/>
  <c r="R4547" i="1" s="1"/>
  <c r="W4547" i="1" s="1"/>
  <c r="P4548" i="1"/>
  <c r="Q4548" i="1" s="1"/>
  <c r="R4548" i="1" s="1"/>
  <c r="W4548" i="1" s="1"/>
  <c r="S4548" i="1" s="1"/>
  <c r="P4549" i="1"/>
  <c r="P4550" i="1"/>
  <c r="Q4550" i="1" s="1"/>
  <c r="R4550" i="1" s="1"/>
  <c r="W4550" i="1" s="1"/>
  <c r="S4550" i="1" s="1"/>
  <c r="P4552" i="1"/>
  <c r="P4554" i="1"/>
  <c r="Q4554" i="1"/>
  <c r="R4554" i="1" s="1"/>
  <c r="W4554" i="1" s="1"/>
  <c r="S4554" i="1" s="1"/>
  <c r="P4556" i="1"/>
  <c r="P4557" i="1"/>
  <c r="Q4557" i="1"/>
  <c r="R4557" i="1" s="1"/>
  <c r="W4557" i="1" s="1"/>
  <c r="S4557" i="1" s="1"/>
  <c r="P4558" i="1"/>
  <c r="P4577" i="1"/>
  <c r="P4582" i="1"/>
  <c r="Q4582" i="1"/>
  <c r="R4582" i="1" s="1"/>
  <c r="W4582" i="1" s="1"/>
  <c r="D4549" i="1"/>
  <c r="H4549" i="1" s="1"/>
  <c r="Y4604" i="1"/>
  <c r="AA4604" i="1"/>
  <c r="AC4604" i="1"/>
  <c r="P4585" i="1"/>
  <c r="D4588" i="1"/>
  <c r="H4588" i="1" s="1"/>
  <c r="P4588" i="1"/>
  <c r="Q4588" i="1" s="1"/>
  <c r="R4588" i="1" s="1"/>
  <c r="W4588" i="1" s="1"/>
  <c r="P4589" i="1"/>
  <c r="Q4589" i="1" s="1"/>
  <c r="R4589" i="1" s="1"/>
  <c r="W4589" i="1" s="1"/>
  <c r="F4592" i="1"/>
  <c r="P4592" i="1"/>
  <c r="Q4592" i="1" s="1"/>
  <c r="R4592" i="1" s="1"/>
  <c r="W4592" i="1" s="1"/>
  <c r="S4592" i="1" s="1"/>
  <c r="Q4595" i="1"/>
  <c r="R4595" i="1"/>
  <c r="W4595" i="1" s="1"/>
  <c r="Q4596" i="1"/>
  <c r="R4596" i="1" s="1"/>
  <c r="W4596" i="1" s="1"/>
  <c r="Q4597" i="1"/>
  <c r="R4597" i="1"/>
  <c r="W4597" i="1" s="1"/>
  <c r="Q4616" i="1"/>
  <c r="R4616" i="1" s="1"/>
  <c r="W4616" i="1" s="1"/>
  <c r="Q4621" i="1"/>
  <c r="R4621" i="1"/>
  <c r="W4621" i="1" s="1"/>
  <c r="Q4624" i="1"/>
  <c r="R4624" i="1" s="1"/>
  <c r="W4624" i="1" s="1"/>
  <c r="V4650" i="1"/>
  <c r="U4650" i="1"/>
  <c r="S4650" i="1"/>
  <c r="V4651" i="1"/>
  <c r="U4651" i="1"/>
  <c r="S4651" i="1"/>
  <c r="T4651" i="1" s="1"/>
  <c r="V4659" i="1"/>
  <c r="U4659" i="1"/>
  <c r="S4659" i="1"/>
  <c r="T4659" i="1" s="1"/>
  <c r="O4594" i="1"/>
  <c r="O4598" i="1"/>
  <c r="O4599" i="1"/>
  <c r="O4600" i="1"/>
  <c r="Q4600" i="1" s="1"/>
  <c r="R4600" i="1" s="1"/>
  <c r="W4600" i="1" s="1"/>
  <c r="O4601" i="1"/>
  <c r="Q4601" i="1" s="1"/>
  <c r="R4601" i="1" s="1"/>
  <c r="W4601" i="1" s="1"/>
  <c r="O4611" i="1"/>
  <c r="Q4611" i="1" s="1"/>
  <c r="R4611" i="1" s="1"/>
  <c r="W4611" i="1" s="1"/>
  <c r="U4611" i="1" s="1"/>
  <c r="AB4643" i="1"/>
  <c r="O4612" i="1"/>
  <c r="Q4612" i="1" s="1"/>
  <c r="R4612" i="1" s="1"/>
  <c r="W4612" i="1" s="1"/>
  <c r="O4613" i="1"/>
  <c r="Q4613" i="1" s="1"/>
  <c r="R4613" i="1" s="1"/>
  <c r="W4613" i="1" s="1"/>
  <c r="O4614" i="1"/>
  <c r="Q4614" i="1" s="1"/>
  <c r="R4614" i="1" s="1"/>
  <c r="W4614" i="1" s="1"/>
  <c r="O4615" i="1"/>
  <c r="O4617" i="1"/>
  <c r="Q4617" i="1" s="1"/>
  <c r="R4617" i="1" s="1"/>
  <c r="W4617" i="1" s="1"/>
  <c r="O4618" i="1"/>
  <c r="Q4618" i="1" s="1"/>
  <c r="R4618" i="1" s="1"/>
  <c r="W4618" i="1" s="1"/>
  <c r="O4619" i="1"/>
  <c r="O4620" i="1"/>
  <c r="Q4620" i="1" s="1"/>
  <c r="R4620" i="1" s="1"/>
  <c r="W4620" i="1" s="1"/>
  <c r="V4620" i="1" s="1"/>
  <c r="O4622" i="1"/>
  <c r="O4623" i="1"/>
  <c r="Q4623" i="1" s="1"/>
  <c r="R4623" i="1" s="1"/>
  <c r="W4623" i="1" s="1"/>
  <c r="O4625" i="1"/>
  <c r="Q4625" i="1" s="1"/>
  <c r="R4625" i="1" s="1"/>
  <c r="W4625" i="1" s="1"/>
  <c r="O4626" i="1"/>
  <c r="D4627" i="1"/>
  <c r="H4627" i="1" s="1"/>
  <c r="P4629" i="1"/>
  <c r="Q4629" i="1" s="1"/>
  <c r="R4629" i="1" s="1"/>
  <c r="W4629" i="1" s="1"/>
  <c r="P4631" i="1"/>
  <c r="P4633" i="1"/>
  <c r="Q4633" i="1" s="1"/>
  <c r="R4633" i="1" s="1"/>
  <c r="W4633" i="1" s="1"/>
  <c r="Q4671" i="1"/>
  <c r="R4671" i="1" s="1"/>
  <c r="W4671" i="1" s="1"/>
  <c r="S4661" i="1"/>
  <c r="O4627" i="1"/>
  <c r="P4628" i="1"/>
  <c r="P4630" i="1"/>
  <c r="Q4630" i="1" s="1"/>
  <c r="R4630" i="1" s="1"/>
  <c r="W4630" i="1" s="1"/>
  <c r="S4630" i="1" s="1"/>
  <c r="P4632" i="1"/>
  <c r="Q4638" i="1"/>
  <c r="R4638" i="1" s="1"/>
  <c r="W4638" i="1" s="1"/>
  <c r="Q4640" i="1"/>
  <c r="R4640" i="1" s="1"/>
  <c r="W4640" i="1" s="1"/>
  <c r="Q4656" i="1"/>
  <c r="R4656" i="1" s="1"/>
  <c r="W4656" i="1" s="1"/>
  <c r="P4634" i="1"/>
  <c r="Q4634" i="1"/>
  <c r="R4634" i="1" s="1"/>
  <c r="W4634" i="1" s="1"/>
  <c r="P4635" i="1"/>
  <c r="Q4635" i="1"/>
  <c r="R4635" i="1" s="1"/>
  <c r="W4635" i="1" s="1"/>
  <c r="S4635" i="1" s="1"/>
  <c r="P4636" i="1"/>
  <c r="Q4636" i="1" s="1"/>
  <c r="R4636" i="1" s="1"/>
  <c r="W4636" i="1" s="1"/>
  <c r="P4655" i="1"/>
  <c r="Q4655" i="1" s="1"/>
  <c r="R4655" i="1" s="1"/>
  <c r="W4655" i="1" s="1"/>
  <c r="S4655" i="1" s="1"/>
  <c r="P4660" i="1"/>
  <c r="Q4660" i="1"/>
  <c r="R4660" i="1" s="1"/>
  <c r="W4660" i="1" s="1"/>
  <c r="P4663" i="1"/>
  <c r="Q4663" i="1"/>
  <c r="R4663" i="1" s="1"/>
  <c r="W4663" i="1" s="1"/>
  <c r="S4663" i="1" s="1"/>
  <c r="D4666" i="1"/>
  <c r="H4666" i="1" s="1"/>
  <c r="P4668" i="1"/>
  <c r="Q4668" i="1" s="1"/>
  <c r="R4668" i="1" s="1"/>
  <c r="W4668" i="1" s="1"/>
  <c r="S4668" i="1" s="1"/>
  <c r="F4670" i="1"/>
  <c r="P4670" i="1"/>
  <c r="Q4670" i="1" s="1"/>
  <c r="R4670" i="1" s="1"/>
  <c r="W4670" i="1" s="1"/>
  <c r="S4670" i="1" s="1"/>
  <c r="P4672" i="1"/>
  <c r="Q4672" i="1" s="1"/>
  <c r="R4672" i="1" s="1"/>
  <c r="W4672" i="1" s="1"/>
  <c r="P4676" i="1"/>
  <c r="Q4676" i="1"/>
  <c r="R4676" i="1" s="1"/>
  <c r="W4676" i="1" s="1"/>
  <c r="S4676" i="1" s="1"/>
  <c r="P4677" i="1"/>
  <c r="P4678" i="1"/>
  <c r="Q4678" i="1" s="1"/>
  <c r="R4678" i="1" s="1"/>
  <c r="W4678" i="1" s="1"/>
  <c r="S4678" i="1" s="1"/>
  <c r="P4679" i="1"/>
  <c r="Q4679" i="1" s="1"/>
  <c r="R4679" i="1" s="1"/>
  <c r="W4679" i="1" s="1"/>
  <c r="V4263" i="1"/>
  <c r="U4263" i="1"/>
  <c r="S4263" i="1"/>
  <c r="T4263" i="1"/>
  <c r="P4226" i="1"/>
  <c r="Q4226" i="1" s="1"/>
  <c r="R4226" i="1" s="1"/>
  <c r="W4226" i="1" s="1"/>
  <c r="P4231" i="1"/>
  <c r="P4234" i="1"/>
  <c r="Q4234" i="1" s="1"/>
  <c r="R4234" i="1" s="1"/>
  <c r="W4234" i="1" s="1"/>
  <c r="D4237" i="1"/>
  <c r="H4237" i="1" s="1"/>
  <c r="O4237" i="1"/>
  <c r="Q4237" i="1" s="1"/>
  <c r="R4237" i="1" s="1"/>
  <c r="W4237" i="1" s="1"/>
  <c r="P4238" i="1"/>
  <c r="Q4238" i="1" s="1"/>
  <c r="R4238" i="1" s="1"/>
  <c r="W4238" i="1" s="1"/>
  <c r="P4240" i="1"/>
  <c r="Q4240" i="1" s="1"/>
  <c r="R4240" i="1" s="1"/>
  <c r="W4240" i="1" s="1"/>
  <c r="P4242" i="1"/>
  <c r="P4244" i="1"/>
  <c r="Q4244" i="1" s="1"/>
  <c r="R4244" i="1" s="1"/>
  <c r="W4244" i="1" s="1"/>
  <c r="P4245" i="1"/>
  <c r="Q4245" i="1" s="1"/>
  <c r="R4245" i="1" s="1"/>
  <c r="W4245" i="1" s="1"/>
  <c r="Q4246" i="1"/>
  <c r="R4246" i="1" s="1"/>
  <c r="W4246" i="1" s="1"/>
  <c r="Q4247" i="1"/>
  <c r="R4247" i="1" s="1"/>
  <c r="W4247" i="1" s="1"/>
  <c r="Q4248" i="1"/>
  <c r="R4248" i="1" s="1"/>
  <c r="W4248" i="1" s="1"/>
  <c r="Q4250" i="1"/>
  <c r="R4250" i="1" s="1"/>
  <c r="W4250" i="1" s="1"/>
  <c r="Q4266" i="1"/>
  <c r="R4266" i="1" s="1"/>
  <c r="W4266" i="1" s="1"/>
  <c r="Q4275" i="1"/>
  <c r="R4275" i="1" s="1"/>
  <c r="W4275" i="1" s="1"/>
  <c r="Q4276" i="1"/>
  <c r="R4276" i="1" s="1"/>
  <c r="W4276" i="1" s="1"/>
  <c r="Q4277" i="1"/>
  <c r="R4277" i="1" s="1"/>
  <c r="W4277" i="1" s="1"/>
  <c r="P4265" i="1"/>
  <c r="Q4265" i="1" s="1"/>
  <c r="R4265" i="1" s="1"/>
  <c r="W4265" i="1" s="1"/>
  <c r="P4270" i="1"/>
  <c r="P4273" i="1"/>
  <c r="Q4273" i="1"/>
  <c r="R4273" i="1" s="1"/>
  <c r="W4273" i="1" s="1"/>
  <c r="D4276" i="1"/>
  <c r="H4276" i="1" s="1"/>
  <c r="P4278" i="1"/>
  <c r="Q4278" i="1"/>
  <c r="R4278" i="1" s="1"/>
  <c r="W4278" i="1" s="1"/>
  <c r="F4280" i="1"/>
  <c r="P4280" i="1"/>
  <c r="Q4280" i="1" s="1"/>
  <c r="R4280" i="1" s="1"/>
  <c r="W4280" i="1" s="1"/>
  <c r="P4282" i="1"/>
  <c r="Q4282" i="1" s="1"/>
  <c r="R4282" i="1" s="1"/>
  <c r="W4282" i="1" s="1"/>
  <c r="P4286" i="1"/>
  <c r="Q4286" i="1" s="1"/>
  <c r="R4286" i="1" s="1"/>
  <c r="W4286" i="1" s="1"/>
  <c r="P4287" i="1"/>
  <c r="Q4287" i="1" s="1"/>
  <c r="R4287" i="1" s="1"/>
  <c r="W4287" i="1" s="1"/>
  <c r="P4288" i="1"/>
  <c r="Q4288" i="1" s="1"/>
  <c r="R4288" i="1" s="1"/>
  <c r="W4288" i="1" s="1"/>
  <c r="P4289" i="1"/>
  <c r="V4183" i="1"/>
  <c r="U4183" i="1"/>
  <c r="S4183" i="1"/>
  <c r="T4183" i="1" s="1"/>
  <c r="Q4203" i="1"/>
  <c r="R4203" i="1"/>
  <c r="W4203" i="1" s="1"/>
  <c r="Q4197" i="1"/>
  <c r="R4197" i="1"/>
  <c r="W4197" i="1" s="1"/>
  <c r="P4187" i="1"/>
  <c r="Q4187" i="1" s="1"/>
  <c r="R4187" i="1" s="1"/>
  <c r="W4187" i="1" s="1"/>
  <c r="P4192" i="1"/>
  <c r="Q4192" i="1" s="1"/>
  <c r="R4192" i="1" s="1"/>
  <c r="W4192" i="1" s="1"/>
  <c r="P4195" i="1"/>
  <c r="Q4195" i="1" s="1"/>
  <c r="R4195" i="1" s="1"/>
  <c r="W4195" i="1" s="1"/>
  <c r="D4198" i="1"/>
  <c r="H4198" i="1" s="1"/>
  <c r="P4200" i="1"/>
  <c r="Q4200" i="1" s="1"/>
  <c r="R4200" i="1" s="1"/>
  <c r="W4200" i="1" s="1"/>
  <c r="F4202" i="1"/>
  <c r="P4202" i="1"/>
  <c r="Q4202" i="1"/>
  <c r="R4202" i="1" s="1"/>
  <c r="W4202" i="1" s="1"/>
  <c r="P4204" i="1"/>
  <c r="Q4204" i="1"/>
  <c r="R4204" i="1" s="1"/>
  <c r="W4204" i="1" s="1"/>
  <c r="P4208" i="1"/>
  <c r="Q4208" i="1" s="1"/>
  <c r="R4208" i="1" s="1"/>
  <c r="W4208" i="1" s="1"/>
  <c r="P4209" i="1"/>
  <c r="Q4209" i="1" s="1"/>
  <c r="R4209" i="1" s="1"/>
  <c r="W4209" i="1" s="1"/>
  <c r="P4210" i="1"/>
  <c r="Q4210" i="1"/>
  <c r="R4210" i="1" s="1"/>
  <c r="W4210" i="1" s="1"/>
  <c r="P4211" i="1"/>
  <c r="Q4211" i="1"/>
  <c r="R4211" i="1" s="1"/>
  <c r="W4211" i="1" s="1"/>
  <c r="S4162" i="1"/>
  <c r="Q4151" i="1"/>
  <c r="R4151" i="1" s="1"/>
  <c r="W4151" i="1" s="1"/>
  <c r="Q4157" i="1"/>
  <c r="R4157" i="1" s="1"/>
  <c r="W4157" i="1" s="1"/>
  <c r="Q4158" i="1"/>
  <c r="R4158" i="1" s="1"/>
  <c r="W4158" i="1" s="1"/>
  <c r="Q4159" i="1"/>
  <c r="R4159" i="1" s="1"/>
  <c r="W4159" i="1" s="1"/>
  <c r="Q4167" i="1"/>
  <c r="R4167" i="1" s="1"/>
  <c r="W4167" i="1" s="1"/>
  <c r="Q4168" i="1"/>
  <c r="R4168" i="1"/>
  <c r="W4168" i="1" s="1"/>
  <c r="P4148" i="1"/>
  <c r="P4153" i="1"/>
  <c r="Q4153" i="1" s="1"/>
  <c r="R4153" i="1" s="1"/>
  <c r="W4153" i="1" s="1"/>
  <c r="P4156" i="1"/>
  <c r="D4159" i="1"/>
  <c r="H4159" i="1" s="1"/>
  <c r="P4161" i="1"/>
  <c r="Q4161" i="1" s="1"/>
  <c r="R4161" i="1" s="1"/>
  <c r="W4161" i="1" s="1"/>
  <c r="F4163" i="1"/>
  <c r="P4163" i="1"/>
  <c r="Q4163" i="1"/>
  <c r="R4163" i="1" s="1"/>
  <c r="W4163" i="1" s="1"/>
  <c r="P4165" i="1"/>
  <c r="P4169" i="1"/>
  <c r="P4170" i="1"/>
  <c r="Q4170" i="1" s="1"/>
  <c r="R4170" i="1" s="1"/>
  <c r="W4170" i="1" s="1"/>
  <c r="P4171" i="1"/>
  <c r="P4172" i="1"/>
  <c r="H4072" i="1"/>
  <c r="AB4097" i="1"/>
  <c r="AA4097" i="1"/>
  <c r="AC4097" i="1"/>
  <c r="H4112" i="1"/>
  <c r="S4133" i="1"/>
  <c r="T4133" i="1"/>
  <c r="U4133" i="1" s="1"/>
  <c r="S4129" i="1"/>
  <c r="T4129" i="1" s="1"/>
  <c r="U4129" i="1" s="1"/>
  <c r="S4125" i="1"/>
  <c r="T4125" i="1"/>
  <c r="U4125" i="1" s="1"/>
  <c r="S4121" i="1"/>
  <c r="T4121" i="1" s="1"/>
  <c r="S4118" i="1"/>
  <c r="T4118" i="1" s="1"/>
  <c r="U4118" i="1"/>
  <c r="S4114" i="1"/>
  <c r="T4114" i="1" s="1"/>
  <c r="U4114" i="1"/>
  <c r="V4114" i="1"/>
  <c r="S4110" i="1"/>
  <c r="T4110" i="1" s="1"/>
  <c r="U4110" i="1"/>
  <c r="V4110" i="1"/>
  <c r="S4106" i="1"/>
  <c r="T4106" i="1" s="1"/>
  <c r="U4106" i="1"/>
  <c r="V4106" i="1"/>
  <c r="H4073" i="1"/>
  <c r="S4094" i="1"/>
  <c r="T4094" i="1"/>
  <c r="U4094" i="1" s="1"/>
  <c r="S4090" i="1"/>
  <c r="T4090" i="1" s="1"/>
  <c r="U4090" i="1" s="1"/>
  <c r="S4086" i="1"/>
  <c r="T4086" i="1" s="1"/>
  <c r="U4086" i="1"/>
  <c r="S4083" i="1"/>
  <c r="T4083" i="1"/>
  <c r="U4083" i="1" s="1"/>
  <c r="V4083" i="1" s="1"/>
  <c r="S4079" i="1"/>
  <c r="T4079" i="1" s="1"/>
  <c r="U4079" i="1" s="1"/>
  <c r="S4078" i="1"/>
  <c r="T4078" i="1"/>
  <c r="U4078" i="1" s="1"/>
  <c r="V4078" i="1" s="1"/>
  <c r="S4075" i="1"/>
  <c r="T4075" i="1"/>
  <c r="U4075" i="1"/>
  <c r="V4075" i="1"/>
  <c r="S4074" i="1"/>
  <c r="T4074" i="1"/>
  <c r="U4074" i="1"/>
  <c r="V4074" i="1"/>
  <c r="S4071" i="1"/>
  <c r="T4071" i="1"/>
  <c r="U4071" i="1"/>
  <c r="V4071" i="1"/>
  <c r="S4070" i="1"/>
  <c r="T4070" i="1"/>
  <c r="U4070" i="1" s="1"/>
  <c r="V4070" i="1" s="1"/>
  <c r="S4067" i="1"/>
  <c r="T4067" i="1"/>
  <c r="U4067" i="1"/>
  <c r="V4067" i="1"/>
  <c r="S4066" i="1"/>
  <c r="T4066" i="1" s="1"/>
  <c r="U4066" i="1"/>
  <c r="V4066" i="1"/>
  <c r="H4034" i="1"/>
  <c r="S4047" i="1"/>
  <c r="S4044" i="1"/>
  <c r="T4044" i="1" s="1"/>
  <c r="S4040" i="1"/>
  <c r="T4040" i="1" s="1"/>
  <c r="V4036" i="1"/>
  <c r="S4036" i="1"/>
  <c r="T4036" i="1"/>
  <c r="U4036" i="1"/>
  <c r="V4032" i="1"/>
  <c r="S4032" i="1"/>
  <c r="T4032" i="1"/>
  <c r="U4032" i="1"/>
  <c r="V4028" i="1"/>
  <c r="S4028" i="1"/>
  <c r="T4028" i="1" s="1"/>
  <c r="U4028" i="1"/>
  <c r="H3995" i="1"/>
  <c r="S4013" i="1"/>
  <c r="T4013" i="1"/>
  <c r="S4012" i="1"/>
  <c r="S4005" i="1"/>
  <c r="T4005" i="1"/>
  <c r="S4000" i="1"/>
  <c r="T4000" i="1" s="1"/>
  <c r="U4000" i="1" s="1"/>
  <c r="S3996" i="1"/>
  <c r="T3996" i="1" s="1"/>
  <c r="U3996" i="1"/>
  <c r="S3992" i="1"/>
  <c r="S3988" i="1"/>
  <c r="U3988" i="1"/>
  <c r="H3956" i="1"/>
  <c r="H3917" i="1"/>
  <c r="S3934" i="1"/>
  <c r="S3930" i="1"/>
  <c r="S3926" i="1"/>
  <c r="S3918" i="1"/>
  <c r="U3918" i="1"/>
  <c r="V3915" i="1"/>
  <c r="S3915" i="1"/>
  <c r="T3915" i="1" s="1"/>
  <c r="U3915" i="1"/>
  <c r="V3911" i="1"/>
  <c r="S3911" i="1"/>
  <c r="T3911" i="1"/>
  <c r="U3911" i="1"/>
  <c r="S3910" i="1"/>
  <c r="T3910" i="1" s="1"/>
  <c r="U3910" i="1"/>
  <c r="H3879" i="1"/>
  <c r="S3897" i="1"/>
  <c r="T3897" i="1"/>
  <c r="S3893" i="1"/>
  <c r="T3893" i="1" s="1"/>
  <c r="S3889" i="1"/>
  <c r="T3889" i="1"/>
  <c r="S3888" i="1"/>
  <c r="T3888" i="1" s="1"/>
  <c r="U3888" i="1" s="1"/>
  <c r="V3888" i="1" s="1"/>
  <c r="S3885" i="1"/>
  <c r="T3885" i="1" s="1"/>
  <c r="T3876" i="1"/>
  <c r="T3875" i="1"/>
  <c r="S3872" i="1"/>
  <c r="T3872" i="1" s="1"/>
  <c r="H3840" i="1"/>
  <c r="S3857" i="1"/>
  <c r="S3854" i="1"/>
  <c r="T3854" i="1" s="1"/>
  <c r="S3853" i="1"/>
  <c r="S3850" i="1"/>
  <c r="T3850" i="1"/>
  <c r="S3849" i="1"/>
  <c r="S3846" i="1"/>
  <c r="T3846" i="1" s="1"/>
  <c r="S3845" i="1"/>
  <c r="T3840" i="1"/>
  <c r="V3840" i="1"/>
  <c r="S3837" i="1"/>
  <c r="T3837" i="1" s="1"/>
  <c r="U3837" i="1"/>
  <c r="S3833" i="1"/>
  <c r="U3833" i="1"/>
  <c r="T3833" i="1"/>
  <c r="V3833" i="1"/>
  <c r="V3832" i="1"/>
  <c r="H3801" i="1"/>
  <c r="S3821" i="1"/>
  <c r="T3821" i="1"/>
  <c r="U3821" i="1"/>
  <c r="S3820" i="1"/>
  <c r="T3820" i="1" s="1"/>
  <c r="U3820" i="1"/>
  <c r="S3817" i="1"/>
  <c r="T3817" i="1"/>
  <c r="U3817" i="1" s="1"/>
  <c r="V3817" i="1" s="1"/>
  <c r="S3816" i="1"/>
  <c r="T3816" i="1" s="1"/>
  <c r="U3816" i="1"/>
  <c r="V3816" i="1"/>
  <c r="S3813" i="1"/>
  <c r="T3813" i="1"/>
  <c r="U3813" i="1" s="1"/>
  <c r="V3813" i="1" s="1"/>
  <c r="S3809" i="1"/>
  <c r="T3809" i="1" s="1"/>
  <c r="S3808" i="1"/>
  <c r="T3808" i="1"/>
  <c r="U3808" i="1" s="1"/>
  <c r="S3804" i="1"/>
  <c r="T3804" i="1" s="1"/>
  <c r="U3804" i="1" s="1"/>
  <c r="V3804" i="1" s="1"/>
  <c r="S3800" i="1"/>
  <c r="T3800" i="1"/>
  <c r="U3800" i="1" s="1"/>
  <c r="V3800" i="1" s="1"/>
  <c r="S3796" i="1"/>
  <c r="T3796" i="1"/>
  <c r="U3796" i="1" s="1"/>
  <c r="V3796" i="1" s="1"/>
  <c r="H3760" i="1"/>
  <c r="S3780" i="1"/>
  <c r="T3780" i="1" s="1"/>
  <c r="U3780" i="1" s="1"/>
  <c r="S3776" i="1"/>
  <c r="T3776" i="1" s="1"/>
  <c r="U3776" i="1"/>
  <c r="S3772" i="1"/>
  <c r="T3772" i="1" s="1"/>
  <c r="U3772" i="1" s="1"/>
  <c r="S3768" i="1"/>
  <c r="T3768" i="1" s="1"/>
  <c r="S3763" i="1"/>
  <c r="T3763" i="1" s="1"/>
  <c r="U3763" i="1" s="1"/>
  <c r="S3759" i="1"/>
  <c r="T3759" i="1" s="1"/>
  <c r="U3759" i="1"/>
  <c r="V3759" i="1"/>
  <c r="S3755" i="1"/>
  <c r="T3755" i="1" s="1"/>
  <c r="U3755" i="1"/>
  <c r="V3755" i="1"/>
  <c r="H3723" i="1"/>
  <c r="S3740" i="1"/>
  <c r="S3736" i="1"/>
  <c r="S3732" i="1"/>
  <c r="S3728" i="1"/>
  <c r="T3728" i="1" s="1"/>
  <c r="U3728" i="1" s="1"/>
  <c r="V3728" i="1" s="1"/>
  <c r="V3723" i="1"/>
  <c r="S3720" i="1"/>
  <c r="T3720" i="1" s="1"/>
  <c r="U3720" i="1"/>
  <c r="V3720" i="1"/>
  <c r="S3716" i="1"/>
  <c r="T3716" i="1" s="1"/>
  <c r="U3716" i="1"/>
  <c r="V3716" i="1"/>
  <c r="H3684" i="1"/>
  <c r="S3702" i="1"/>
  <c r="T3702" i="1"/>
  <c r="S3701" i="1"/>
  <c r="S3698" i="1"/>
  <c r="T3698" i="1" s="1"/>
  <c r="S3697" i="1"/>
  <c r="S3694" i="1"/>
  <c r="T3694" i="1" s="1"/>
  <c r="S3693" i="1"/>
  <c r="T3693" i="1" s="1"/>
  <c r="U3693" i="1" s="1"/>
  <c r="V3693" i="1" s="1"/>
  <c r="S3690" i="1"/>
  <c r="T3690" i="1" s="1"/>
  <c r="S3689" i="1"/>
  <c r="S3685" i="1"/>
  <c r="T3685" i="1" s="1"/>
  <c r="U3685" i="1"/>
  <c r="V3685" i="1"/>
  <c r="V3684" i="1"/>
  <c r="S3681" i="1"/>
  <c r="T3681" i="1"/>
  <c r="T3676" i="1"/>
  <c r="V3676" i="1"/>
  <c r="H3645" i="1"/>
  <c r="S3651" i="1"/>
  <c r="T3651" i="1"/>
  <c r="S3650" i="1"/>
  <c r="S3646" i="1"/>
  <c r="T3646" i="1" s="1"/>
  <c r="U3646" i="1"/>
  <c r="V3646" i="1"/>
  <c r="S3642" i="1"/>
  <c r="H3606" i="1"/>
  <c r="S3624" i="1"/>
  <c r="T3624" i="1"/>
  <c r="S3623" i="1"/>
  <c r="S3619" i="1"/>
  <c r="S3616" i="1"/>
  <c r="T3616" i="1" s="1"/>
  <c r="S3615" i="1"/>
  <c r="T3615" i="1" s="1"/>
  <c r="S3612" i="1"/>
  <c r="T3612" i="1" s="1"/>
  <c r="S3611" i="1"/>
  <c r="T3606" i="1"/>
  <c r="S3603" i="1"/>
  <c r="U3603" i="1"/>
  <c r="T3603" i="1"/>
  <c r="V3603" i="1"/>
  <c r="T3602" i="1"/>
  <c r="S3599" i="1"/>
  <c r="T3599" i="1" s="1"/>
  <c r="H3567" i="1"/>
  <c r="S3585" i="1"/>
  <c r="T3585" i="1"/>
  <c r="S3584" i="1"/>
  <c r="S3581" i="1"/>
  <c r="T3581" i="1" s="1"/>
  <c r="S3580" i="1"/>
  <c r="T3580" i="1" s="1"/>
  <c r="U3580" i="1" s="1"/>
  <c r="S3576" i="1"/>
  <c r="S3572" i="1"/>
  <c r="T3572" i="1" s="1"/>
  <c r="U3572" i="1"/>
  <c r="V3567" i="1"/>
  <c r="S3560" i="1"/>
  <c r="T3560" i="1" s="1"/>
  <c r="U3560" i="1"/>
  <c r="V3560" i="1"/>
  <c r="H3528" i="1"/>
  <c r="S3546" i="1"/>
  <c r="T3546" i="1"/>
  <c r="S3545" i="1"/>
  <c r="S3542" i="1"/>
  <c r="T3542" i="1" s="1"/>
  <c r="S3541" i="1"/>
  <c r="T3541" i="1" s="1"/>
  <c r="U3541" i="1" s="1"/>
  <c r="S3538" i="1"/>
  <c r="T3538" i="1"/>
  <c r="S3537" i="1"/>
  <c r="T3537" i="1" s="1"/>
  <c r="U3537" i="1" s="1"/>
  <c r="S3534" i="1"/>
  <c r="T3534" i="1" s="1"/>
  <c r="S3525" i="1"/>
  <c r="S3521" i="1"/>
  <c r="T3521" i="1" s="1"/>
  <c r="U3521" i="1" s="1"/>
  <c r="H3489" i="1"/>
  <c r="S3507" i="1"/>
  <c r="S3504" i="1"/>
  <c r="T3504" i="1" s="1"/>
  <c r="S3496" i="1"/>
  <c r="T3496" i="1"/>
  <c r="U3496" i="1" s="1"/>
  <c r="V3496" i="1" s="1"/>
  <c r="S3495" i="1"/>
  <c r="T3495" i="1" s="1"/>
  <c r="U3495" i="1" s="1"/>
  <c r="S3489" i="1"/>
  <c r="T3489" i="1" s="1"/>
  <c r="S3485" i="1"/>
  <c r="T3485" i="1"/>
  <c r="S3481" i="1"/>
  <c r="T3481" i="1"/>
  <c r="S3469" i="1"/>
  <c r="T3469" i="1" s="1"/>
  <c r="S3468" i="1"/>
  <c r="S3465" i="1"/>
  <c r="T3465" i="1" s="1"/>
  <c r="S3464" i="1"/>
  <c r="S3461" i="1"/>
  <c r="S3460" i="1"/>
  <c r="S3457" i="1"/>
  <c r="T3457" i="1"/>
  <c r="S3456" i="1"/>
  <c r="S3453" i="1"/>
  <c r="S3442" i="1"/>
  <c r="T3442" i="1"/>
  <c r="S3430" i="1"/>
  <c r="S3425" i="1"/>
  <c r="T3425" i="1" s="1"/>
  <c r="U3425" i="1"/>
  <c r="V3425" i="1"/>
  <c r="S3422" i="1"/>
  <c r="S3421" i="1"/>
  <c r="S3418" i="1"/>
  <c r="S3417" i="1"/>
  <c r="T3417" i="1" s="1"/>
  <c r="S3414" i="1"/>
  <c r="V3411" i="1"/>
  <c r="S3411" i="1"/>
  <c r="T3411" i="1" s="1"/>
  <c r="U3411" i="1"/>
  <c r="V3403" i="1"/>
  <c r="S3403" i="1"/>
  <c r="T3403" i="1" s="1"/>
  <c r="U3403" i="1"/>
  <c r="V3402" i="1"/>
  <c r="S3390" i="1"/>
  <c r="S3387" i="1"/>
  <c r="T3387" i="1" s="1"/>
  <c r="S3386" i="1"/>
  <c r="U3386" i="1"/>
  <c r="V3386" i="1"/>
  <c r="S3379" i="1"/>
  <c r="T3379" i="1"/>
  <c r="S3378" i="1"/>
  <c r="T3378" i="1" s="1"/>
  <c r="V3372" i="1"/>
  <c r="S3372" i="1"/>
  <c r="T3372" i="1" s="1"/>
  <c r="U3372" i="1"/>
  <c r="S3368" i="1"/>
  <c r="T3368" i="1"/>
  <c r="S3364" i="1"/>
  <c r="T3364" i="1" s="1"/>
  <c r="S3351" i="1"/>
  <c r="T3351" i="1" s="1"/>
  <c r="U3351" i="1" s="1"/>
  <c r="S3344" i="1"/>
  <c r="S3343" i="1"/>
  <c r="S3340" i="1"/>
  <c r="U3340" i="1"/>
  <c r="S3339" i="1"/>
  <c r="T3339" i="1" s="1"/>
  <c r="V3333" i="1"/>
  <c r="S3333" i="1"/>
  <c r="T3333" i="1" s="1"/>
  <c r="U3333" i="1"/>
  <c r="H3292" i="1"/>
  <c r="S3314" i="1"/>
  <c r="S3313" i="1"/>
  <c r="S3310" i="1"/>
  <c r="T3310" i="1" s="1"/>
  <c r="S3309" i="1"/>
  <c r="T3309" i="1" s="1"/>
  <c r="S3306" i="1"/>
  <c r="T3306" i="1" s="1"/>
  <c r="S3305" i="1"/>
  <c r="T3305" i="1" s="1"/>
  <c r="U3305" i="1" s="1"/>
  <c r="S3302" i="1"/>
  <c r="S3301" i="1"/>
  <c r="T3301" i="1" s="1"/>
  <c r="S3298" i="1"/>
  <c r="S3297" i="1"/>
  <c r="S3294" i="1"/>
  <c r="T3294" i="1"/>
  <c r="U3294" i="1" s="1"/>
  <c r="S3293" i="1"/>
  <c r="S3290" i="1"/>
  <c r="S3289" i="1"/>
  <c r="S3286" i="1"/>
  <c r="T3286" i="1" s="1"/>
  <c r="U3286" i="1" s="1"/>
  <c r="S3285" i="1"/>
  <c r="H3253" i="1"/>
  <c r="S3275" i="1"/>
  <c r="S3271" i="1"/>
  <c r="T3271" i="1" s="1"/>
  <c r="S3267" i="1"/>
  <c r="S3263" i="1"/>
  <c r="T3263" i="1" s="1"/>
  <c r="U3263" i="1" s="1"/>
  <c r="S3259" i="1"/>
  <c r="S3255" i="1"/>
  <c r="U3255" i="1" s="1"/>
  <c r="T3255" i="1"/>
  <c r="S3251" i="1"/>
  <c r="S3246" i="1"/>
  <c r="H3214" i="1"/>
  <c r="S3234" i="1"/>
  <c r="T3234" i="1" s="1"/>
  <c r="U3234" i="1" s="1"/>
  <c r="S3233" i="1"/>
  <c r="T3233" i="1" s="1"/>
  <c r="S3230" i="1"/>
  <c r="U3230" i="1"/>
  <c r="S3229" i="1"/>
  <c r="T3229" i="1" s="1"/>
  <c r="S3226" i="1"/>
  <c r="T3226" i="1" s="1"/>
  <c r="U3226" i="1" s="1"/>
  <c r="S3225" i="1"/>
  <c r="T3225" i="1" s="1"/>
  <c r="S3222" i="1"/>
  <c r="T3222" i="1" s="1"/>
  <c r="S3221" i="1"/>
  <c r="T3221" i="1" s="1"/>
  <c r="S3218" i="1"/>
  <c r="T3218" i="1" s="1"/>
  <c r="S3217" i="1"/>
  <c r="T3217" i="1"/>
  <c r="S3214" i="1"/>
  <c r="T3214" i="1"/>
  <c r="U3214" i="1" s="1"/>
  <c r="S3213" i="1"/>
  <c r="T3213" i="1" s="1"/>
  <c r="T3207" i="1"/>
  <c r="U3207" i="1" s="1"/>
  <c r="S3195" i="1"/>
  <c r="T3195" i="1" s="1"/>
  <c r="U3195" i="1" s="1"/>
  <c r="S3187" i="1"/>
  <c r="T3187" i="1"/>
  <c r="S3183" i="1"/>
  <c r="T3183" i="1"/>
  <c r="S3179" i="1"/>
  <c r="T3179" i="1"/>
  <c r="S3171" i="1"/>
  <c r="T3171" i="1" s="1"/>
  <c r="U3171" i="1"/>
  <c r="V3171" i="1"/>
  <c r="S3158" i="1"/>
  <c r="T3158" i="1" s="1"/>
  <c r="U3158" i="1" s="1"/>
  <c r="S3157" i="1"/>
  <c r="S3154" i="1"/>
  <c r="T3154" i="1"/>
  <c r="S3153" i="1"/>
  <c r="S3150" i="1"/>
  <c r="U3150" i="1"/>
  <c r="T3150" i="1"/>
  <c r="V3150" i="1"/>
  <c r="S3149" i="1"/>
  <c r="S3146" i="1"/>
  <c r="T3146" i="1" s="1"/>
  <c r="U3146" i="1" s="1"/>
  <c r="S3145" i="1"/>
  <c r="S3142" i="1"/>
  <c r="T3142" i="1" s="1"/>
  <c r="S3138" i="1"/>
  <c r="T3138" i="1"/>
  <c r="S3137" i="1"/>
  <c r="T3137" i="1" s="1"/>
  <c r="U3137" i="1" s="1"/>
  <c r="S3129" i="1"/>
  <c r="AB4136" i="1"/>
  <c r="T4047" i="1"/>
  <c r="U4047" i="1"/>
  <c r="V4047" i="1"/>
  <c r="T4012" i="1"/>
  <c r="U4012" i="1" s="1"/>
  <c r="V4012" i="1" s="1"/>
  <c r="T3992" i="1"/>
  <c r="U3992" i="1" s="1"/>
  <c r="V3992" i="1" s="1"/>
  <c r="T3988" i="1"/>
  <c r="T3934" i="1"/>
  <c r="T3930" i="1"/>
  <c r="U3930" i="1"/>
  <c r="V3930" i="1"/>
  <c r="T3926" i="1"/>
  <c r="U3926" i="1"/>
  <c r="V3926" i="1"/>
  <c r="T3918" i="1"/>
  <c r="S3877" i="1"/>
  <c r="S3873" i="1"/>
  <c r="T3857" i="1"/>
  <c r="U3857" i="1"/>
  <c r="V3857" i="1" s="1"/>
  <c r="T3853" i="1"/>
  <c r="T3849" i="1"/>
  <c r="U3849" i="1" s="1"/>
  <c r="V3849" i="1" s="1"/>
  <c r="S3842" i="1"/>
  <c r="S3838" i="1"/>
  <c r="T3838" i="1" s="1"/>
  <c r="S3793" i="1"/>
  <c r="S3764" i="1"/>
  <c r="T3740" i="1"/>
  <c r="T3736" i="1"/>
  <c r="U3736" i="1"/>
  <c r="V3736" i="1"/>
  <c r="T3732" i="1"/>
  <c r="S3725" i="1"/>
  <c r="S3721" i="1"/>
  <c r="T3721" i="1" s="1"/>
  <c r="S3717" i="1"/>
  <c r="T3717" i="1" s="1"/>
  <c r="T3697" i="1"/>
  <c r="U3697" i="1"/>
  <c r="V3697" i="1"/>
  <c r="T3689" i="1"/>
  <c r="S3682" i="1"/>
  <c r="T3650" i="1"/>
  <c r="U3650" i="1"/>
  <c r="V3650" i="1" s="1"/>
  <c r="S3643" i="1"/>
  <c r="S3639" i="1"/>
  <c r="T3639" i="1" s="1"/>
  <c r="T3623" i="1"/>
  <c r="U3623" i="1"/>
  <c r="V3623" i="1" s="1"/>
  <c r="T3619" i="1"/>
  <c r="U3619" i="1"/>
  <c r="V3619" i="1"/>
  <c r="T3611" i="1"/>
  <c r="U3611" i="1"/>
  <c r="V3611" i="1"/>
  <c r="S3608" i="1"/>
  <c r="S3604" i="1"/>
  <c r="T3604" i="1" s="1"/>
  <c r="S3600" i="1"/>
  <c r="T3584" i="1"/>
  <c r="U3584" i="1" s="1"/>
  <c r="V3584" i="1" s="1"/>
  <c r="T3576" i="1"/>
  <c r="U3576" i="1" s="1"/>
  <c r="V3576" i="1" s="1"/>
  <c r="T3545" i="1"/>
  <c r="U3545" i="1" s="1"/>
  <c r="V3545" i="1" s="1"/>
  <c r="S3530" i="1"/>
  <c r="T3530" i="1" s="1"/>
  <c r="S3526" i="1"/>
  <c r="S3522" i="1"/>
  <c r="T3507" i="1"/>
  <c r="T3468" i="1"/>
  <c r="T3456" i="1"/>
  <c r="S3451" i="1"/>
  <c r="S3447" i="1"/>
  <c r="T3421" i="1"/>
  <c r="S3408" i="1"/>
  <c r="T3408" i="1" s="1"/>
  <c r="T3390" i="1"/>
  <c r="T3386" i="1"/>
  <c r="T3343" i="1"/>
  <c r="T3313" i="1"/>
  <c r="T3293" i="1"/>
  <c r="T3246" i="1"/>
  <c r="S4132" i="1"/>
  <c r="T4132" i="1"/>
  <c r="U4132" i="1" s="1"/>
  <c r="V4132" i="1" s="1"/>
  <c r="S4128" i="1"/>
  <c r="T4128" i="1" s="1"/>
  <c r="S4123" i="1"/>
  <c r="T4123" i="1"/>
  <c r="U4123" i="1" s="1"/>
  <c r="S4120" i="1"/>
  <c r="T4120" i="1" s="1"/>
  <c r="S4112" i="1"/>
  <c r="T4112" i="1" s="1"/>
  <c r="U4112" i="1"/>
  <c r="V4112" i="1"/>
  <c r="S4104" i="1"/>
  <c r="U4104" i="1"/>
  <c r="V4104" i="1"/>
  <c r="S4093" i="1"/>
  <c r="T4093" i="1" s="1"/>
  <c r="S4088" i="1"/>
  <c r="T4088" i="1" s="1"/>
  <c r="S4084" i="1"/>
  <c r="T4084" i="1" s="1"/>
  <c r="U4084" i="1" s="1"/>
  <c r="S4081" i="1"/>
  <c r="T4081" i="1"/>
  <c r="S4080" i="1"/>
  <c r="T4080" i="1"/>
  <c r="S4077" i="1"/>
  <c r="T4077" i="1"/>
  <c r="U4077" i="1" s="1"/>
  <c r="S4076" i="1"/>
  <c r="T4076" i="1" s="1"/>
  <c r="U4076" i="1" s="1"/>
  <c r="S4073" i="1"/>
  <c r="T4073" i="1"/>
  <c r="U4073" i="1"/>
  <c r="V4073" i="1"/>
  <c r="S4072" i="1"/>
  <c r="T4072" i="1" s="1"/>
  <c r="U4072" i="1"/>
  <c r="V4072" i="1"/>
  <c r="S4069" i="1"/>
  <c r="T4069" i="1"/>
  <c r="U4069" i="1" s="1"/>
  <c r="S4065" i="1"/>
  <c r="U4065" i="1"/>
  <c r="V4065" i="1"/>
  <c r="S4054" i="1"/>
  <c r="T4054" i="1"/>
  <c r="S4050" i="1"/>
  <c r="T4050" i="1" s="1"/>
  <c r="S4042" i="1"/>
  <c r="T4042" i="1" s="1"/>
  <c r="V4034" i="1"/>
  <c r="S4034" i="1"/>
  <c r="T4034" i="1"/>
  <c r="U4034" i="1"/>
  <c r="V4026" i="1"/>
  <c r="S4026" i="1"/>
  <c r="U4026" i="1"/>
  <c r="S4015" i="1"/>
  <c r="T4015" i="1"/>
  <c r="S4011" i="1"/>
  <c r="T4011" i="1" s="1"/>
  <c r="S4007" i="1"/>
  <c r="T4007" i="1"/>
  <c r="S4002" i="1"/>
  <c r="S3994" i="1"/>
  <c r="U3994" i="1"/>
  <c r="S3937" i="1"/>
  <c r="T3937" i="1" s="1"/>
  <c r="S3928" i="1"/>
  <c r="S3920" i="1"/>
  <c r="S3917" i="1"/>
  <c r="T3917" i="1" s="1"/>
  <c r="S3916" i="1"/>
  <c r="S3913" i="1"/>
  <c r="T3913" i="1"/>
  <c r="S3912" i="1"/>
  <c r="U3912" i="1"/>
  <c r="V3909" i="1"/>
  <c r="S3909" i="1"/>
  <c r="U3909" i="1"/>
  <c r="H3877" i="1"/>
  <c r="S3899" i="1"/>
  <c r="T3899" i="1" s="1"/>
  <c r="S3898" i="1"/>
  <c r="T3898" i="1" s="1"/>
  <c r="S3895" i="1"/>
  <c r="T3895" i="1" s="1"/>
  <c r="S3894" i="1"/>
  <c r="T3894" i="1" s="1"/>
  <c r="S3890" i="1"/>
  <c r="T3890" i="1" s="1"/>
  <c r="S3887" i="1"/>
  <c r="T3887" i="1" s="1"/>
  <c r="S3886" i="1"/>
  <c r="S3883" i="1"/>
  <c r="T3883" i="1" s="1"/>
  <c r="S3882" i="1"/>
  <c r="S3878" i="1"/>
  <c r="U3878" i="1" s="1"/>
  <c r="T3878" i="1"/>
  <c r="T3877" i="1"/>
  <c r="S3874" i="1"/>
  <c r="T3874" i="1" s="1"/>
  <c r="T3873" i="1"/>
  <c r="V3873" i="1"/>
  <c r="S3870" i="1"/>
  <c r="T3870" i="1"/>
  <c r="H3838" i="1"/>
  <c r="S3860" i="1"/>
  <c r="T3860" i="1"/>
  <c r="S3859" i="1"/>
  <c r="U3859" i="1"/>
  <c r="V3859" i="1"/>
  <c r="S3856" i="1"/>
  <c r="T3856" i="1" s="1"/>
  <c r="S3855" i="1"/>
  <c r="S3851" i="1"/>
  <c r="T3851" i="1" s="1"/>
  <c r="S3848" i="1"/>
  <c r="T3848" i="1" s="1"/>
  <c r="S3843" i="1"/>
  <c r="S3839" i="1"/>
  <c r="T3839" i="1" s="1"/>
  <c r="S3835" i="1"/>
  <c r="T3835" i="1"/>
  <c r="S3831" i="1"/>
  <c r="U3831" i="1" s="1"/>
  <c r="T3831" i="1"/>
  <c r="H3799" i="1"/>
  <c r="S3819" i="1"/>
  <c r="T3819" i="1" s="1"/>
  <c r="U3819" i="1"/>
  <c r="V3819" i="1"/>
  <c r="S3818" i="1"/>
  <c r="T3818" i="1" s="1"/>
  <c r="U3818" i="1" s="1"/>
  <c r="S3815" i="1"/>
  <c r="T3815" i="1" s="1"/>
  <c r="S3814" i="1"/>
  <c r="T3814" i="1" s="1"/>
  <c r="S3811" i="1"/>
  <c r="T3811" i="1"/>
  <c r="U3811" i="1" s="1"/>
  <c r="S3810" i="1"/>
  <c r="T3810" i="1" s="1"/>
  <c r="U3810" i="1" s="1"/>
  <c r="S3807" i="1"/>
  <c r="T3807" i="1"/>
  <c r="S3806" i="1"/>
  <c r="T3806" i="1"/>
  <c r="S3802" i="1"/>
  <c r="T3802" i="1"/>
  <c r="U3802" i="1"/>
  <c r="V3802" i="1"/>
  <c r="S3798" i="1"/>
  <c r="T3798" i="1"/>
  <c r="U3798" i="1"/>
  <c r="V3798" i="1"/>
  <c r="S3794" i="1"/>
  <c r="T3794" i="1"/>
  <c r="U3794" i="1"/>
  <c r="V3794" i="1"/>
  <c r="H3762" i="1"/>
  <c r="S3778" i="1"/>
  <c r="T3778" i="1" s="1"/>
  <c r="U3778" i="1" s="1"/>
  <c r="S3770" i="1"/>
  <c r="T3770" i="1"/>
  <c r="S3757" i="1"/>
  <c r="T3757" i="1" s="1"/>
  <c r="U3757" i="1" s="1"/>
  <c r="S3753" i="1"/>
  <c r="T3753" i="1"/>
  <c r="U3753" i="1"/>
  <c r="V3753" i="1"/>
  <c r="H3721" i="1"/>
  <c r="S3743" i="1"/>
  <c r="T3743" i="1"/>
  <c r="S3742" i="1"/>
  <c r="U3742" i="1"/>
  <c r="V3742" i="1"/>
  <c r="S3738" i="1"/>
  <c r="U3738" i="1"/>
  <c r="V3738" i="1"/>
  <c r="S3734" i="1"/>
  <c r="U3734" i="1"/>
  <c r="V3734" i="1"/>
  <c r="S3730" i="1"/>
  <c r="U3730" i="1"/>
  <c r="V3730" i="1"/>
  <c r="S3726" i="1"/>
  <c r="T3725" i="1"/>
  <c r="S3722" i="1"/>
  <c r="U3722" i="1"/>
  <c r="T3722" i="1"/>
  <c r="V3722" i="1"/>
  <c r="V3721" i="1"/>
  <c r="S3718" i="1"/>
  <c r="V3717" i="1"/>
  <c r="S3714" i="1"/>
  <c r="T3714" i="1"/>
  <c r="U3714" i="1" s="1"/>
  <c r="H3682" i="1"/>
  <c r="S3704" i="1"/>
  <c r="T3704" i="1" s="1"/>
  <c r="S3703" i="1"/>
  <c r="S3700" i="1"/>
  <c r="T3700" i="1"/>
  <c r="S3699" i="1"/>
  <c r="S3696" i="1"/>
  <c r="T3696" i="1" s="1"/>
  <c r="S3695" i="1"/>
  <c r="T3695" i="1" s="1"/>
  <c r="S3692" i="1"/>
  <c r="T3692" i="1"/>
  <c r="S3691" i="1"/>
  <c r="S3687" i="1"/>
  <c r="S3683" i="1"/>
  <c r="T3683" i="1"/>
  <c r="U3683" i="1" s="1"/>
  <c r="T3682" i="1"/>
  <c r="S3675" i="1"/>
  <c r="U3675" i="1"/>
  <c r="T3675" i="1"/>
  <c r="V3675" i="1"/>
  <c r="H3643" i="1"/>
  <c r="S3660" i="1"/>
  <c r="S3656" i="1"/>
  <c r="T3656" i="1" s="1"/>
  <c r="U3656" i="1" s="1"/>
  <c r="S3653" i="1"/>
  <c r="T3653" i="1"/>
  <c r="S3648" i="1"/>
  <c r="S3644" i="1"/>
  <c r="T3644" i="1"/>
  <c r="U3644" i="1" s="1"/>
  <c r="T3643" i="1"/>
  <c r="V3639" i="1"/>
  <c r="H3604" i="1"/>
  <c r="S3625" i="1"/>
  <c r="T3625" i="1" s="1"/>
  <c r="S3622" i="1"/>
  <c r="T3622" i="1"/>
  <c r="S3621" i="1"/>
  <c r="S3617" i="1"/>
  <c r="T3617" i="1" s="1"/>
  <c r="S3614" i="1"/>
  <c r="T3614" i="1"/>
  <c r="S3613" i="1"/>
  <c r="T3613" i="1"/>
  <c r="S3610" i="1"/>
  <c r="T3610" i="1" s="1"/>
  <c r="S3609" i="1"/>
  <c r="T3608" i="1"/>
  <c r="S3605" i="1"/>
  <c r="T3605" i="1"/>
  <c r="S3601" i="1"/>
  <c r="T3601" i="1"/>
  <c r="S3597" i="1"/>
  <c r="U3597" i="1" s="1"/>
  <c r="T3597" i="1"/>
  <c r="S3587" i="1"/>
  <c r="T3587" i="1" s="1"/>
  <c r="S3583" i="1"/>
  <c r="T3583" i="1"/>
  <c r="S3582" i="1"/>
  <c r="S3578" i="1"/>
  <c r="S3575" i="1"/>
  <c r="T3575" i="1"/>
  <c r="S3574" i="1"/>
  <c r="U3574" i="1"/>
  <c r="V3574" i="1"/>
  <c r="S3571" i="1"/>
  <c r="T3571" i="1" s="1"/>
  <c r="S3570" i="1"/>
  <c r="T3570" i="1" s="1"/>
  <c r="S3566" i="1"/>
  <c r="T3566" i="1" s="1"/>
  <c r="U3566" i="1"/>
  <c r="V3566" i="1"/>
  <c r="V3565" i="1"/>
  <c r="S3562" i="1"/>
  <c r="T3562" i="1"/>
  <c r="S3558" i="1"/>
  <c r="T3558" i="1" s="1"/>
  <c r="U3558" i="1" s="1"/>
  <c r="H3526" i="1"/>
  <c r="S3547" i="1"/>
  <c r="T3547" i="1" s="1"/>
  <c r="U3547" i="1" s="1"/>
  <c r="S3544" i="1"/>
  <c r="T3544" i="1" s="1"/>
  <c r="S3540" i="1"/>
  <c r="T3540" i="1" s="1"/>
  <c r="S3539" i="1"/>
  <c r="T3539" i="1" s="1"/>
  <c r="U3539" i="1" s="1"/>
  <c r="S3536" i="1"/>
  <c r="T3536" i="1" s="1"/>
  <c r="S3535" i="1"/>
  <c r="T3535" i="1" s="1"/>
  <c r="U3535" i="1" s="1"/>
  <c r="S3532" i="1"/>
  <c r="T3532" i="1" s="1"/>
  <c r="S3531" i="1"/>
  <c r="T3531" i="1"/>
  <c r="S3527" i="1"/>
  <c r="T3527" i="1" s="1"/>
  <c r="T3526" i="1"/>
  <c r="U3526" i="1" s="1"/>
  <c r="T3522" i="1"/>
  <c r="V3522" i="1"/>
  <c r="U3522" i="1"/>
  <c r="S3519" i="1"/>
  <c r="U3519" i="1" s="1"/>
  <c r="T3519" i="1"/>
  <c r="H3488" i="1"/>
  <c r="S3506" i="1"/>
  <c r="T3506" i="1" s="1"/>
  <c r="U3506" i="1" s="1"/>
  <c r="S3493" i="1"/>
  <c r="S3491" i="1"/>
  <c r="T3491" i="1" s="1"/>
  <c r="S3487" i="1"/>
  <c r="T3487" i="1" s="1"/>
  <c r="T3486" i="1"/>
  <c r="U3486" i="1" s="1"/>
  <c r="S3483" i="1"/>
  <c r="T3483" i="1" s="1"/>
  <c r="H3449" i="1"/>
  <c r="S3467" i="1"/>
  <c r="T3467" i="1" s="1"/>
  <c r="S3466" i="1"/>
  <c r="S3463" i="1"/>
  <c r="T3463" i="1" s="1"/>
  <c r="U3463" i="1" s="1"/>
  <c r="S3462" i="1"/>
  <c r="S3458" i="1"/>
  <c r="S3454" i="1"/>
  <c r="T3454" i="1" s="1"/>
  <c r="U3454" i="1" s="1"/>
  <c r="T3451" i="1"/>
  <c r="T3447" i="1"/>
  <c r="V3444" i="1"/>
  <c r="S3444" i="1"/>
  <c r="T3444" i="1" s="1"/>
  <c r="U3444" i="1"/>
  <c r="T3443" i="1"/>
  <c r="H3410" i="1"/>
  <c r="S3428" i="1"/>
  <c r="T3428" i="1"/>
  <c r="S3424" i="1"/>
  <c r="T3424" i="1" s="1"/>
  <c r="S3423" i="1"/>
  <c r="S3420" i="1"/>
  <c r="T3420" i="1" s="1"/>
  <c r="S3419" i="1"/>
  <c r="S3416" i="1"/>
  <c r="T3416" i="1" s="1"/>
  <c r="U3416" i="1" s="1"/>
  <c r="S3415" i="1"/>
  <c r="T3415" i="1" s="1"/>
  <c r="U3415" i="1" s="1"/>
  <c r="S3413" i="1"/>
  <c r="T3413" i="1" s="1"/>
  <c r="V3409" i="1"/>
  <c r="S3409" i="1"/>
  <c r="T3409" i="1" s="1"/>
  <c r="U3409" i="1"/>
  <c r="V3408" i="1"/>
  <c r="V3405" i="1"/>
  <c r="S3405" i="1"/>
  <c r="T3405" i="1" s="1"/>
  <c r="U3405" i="1"/>
  <c r="V3404" i="1"/>
  <c r="H3371" i="1"/>
  <c r="S3392" i="1"/>
  <c r="S3389" i="1"/>
  <c r="T3389" i="1"/>
  <c r="S3388" i="1"/>
  <c r="S3385" i="1"/>
  <c r="U3385" i="1"/>
  <c r="T3385" i="1"/>
  <c r="V3385" i="1"/>
  <c r="S3384" i="1"/>
  <c r="S3381" i="1"/>
  <c r="T3381" i="1"/>
  <c r="S3380" i="1"/>
  <c r="S3377" i="1"/>
  <c r="T3377" i="1" s="1"/>
  <c r="S3376" i="1"/>
  <c r="S3374" i="1"/>
  <c r="T3374" i="1" s="1"/>
  <c r="T3373" i="1"/>
  <c r="V3373" i="1"/>
  <c r="S3370" i="1"/>
  <c r="T3370" i="1" s="1"/>
  <c r="V3366" i="1"/>
  <c r="S3366" i="1"/>
  <c r="T3366" i="1" s="1"/>
  <c r="U3366" i="1"/>
  <c r="T3365" i="1"/>
  <c r="H3332" i="1"/>
  <c r="S3353" i="1"/>
  <c r="T3353" i="1" s="1"/>
  <c r="U3353" i="1" s="1"/>
  <c r="S3350" i="1"/>
  <c r="T3350" i="1" s="1"/>
  <c r="S3349" i="1"/>
  <c r="S3345" i="1"/>
  <c r="T3345" i="1" s="1"/>
  <c r="S3342" i="1"/>
  <c r="T3342" i="1"/>
  <c r="S3338" i="1"/>
  <c r="U3338" i="1" s="1"/>
  <c r="T3338" i="1"/>
  <c r="S3335" i="1"/>
  <c r="T3335" i="1" s="1"/>
  <c r="V3334" i="1"/>
  <c r="S3331" i="1"/>
  <c r="T3331" i="1" s="1"/>
  <c r="T3330" i="1"/>
  <c r="V3330" i="1"/>
  <c r="V3327" i="1"/>
  <c r="S3327" i="1"/>
  <c r="T3327" i="1" s="1"/>
  <c r="U3327" i="1"/>
  <c r="H3294" i="1"/>
  <c r="S3312" i="1"/>
  <c r="U3312" i="1"/>
  <c r="T3312" i="1"/>
  <c r="V3312" i="1"/>
  <c r="S3311" i="1"/>
  <c r="T3311" i="1" s="1"/>
  <c r="U3311" i="1" s="1"/>
  <c r="S3308" i="1"/>
  <c r="T3308" i="1" s="1"/>
  <c r="U3308" i="1"/>
  <c r="V3308" i="1"/>
  <c r="S3307" i="1"/>
  <c r="S3304" i="1"/>
  <c r="T3304" i="1" s="1"/>
  <c r="S3303" i="1"/>
  <c r="T3303" i="1" s="1"/>
  <c r="U3303" i="1" s="1"/>
  <c r="S3300" i="1"/>
  <c r="T3300" i="1" s="1"/>
  <c r="U3300" i="1" s="1"/>
  <c r="S3299" i="1"/>
  <c r="S3296" i="1"/>
  <c r="U3296" i="1" s="1"/>
  <c r="T3296" i="1"/>
  <c r="S3295" i="1"/>
  <c r="S3292" i="1"/>
  <c r="S3291" i="1"/>
  <c r="S3288" i="1"/>
  <c r="U3288" i="1"/>
  <c r="T3288" i="1"/>
  <c r="V3288" i="1"/>
  <c r="S3287" i="1"/>
  <c r="T3287" i="1" s="1"/>
  <c r="H3255" i="1"/>
  <c r="S3273" i="1"/>
  <c r="U3273" i="1"/>
  <c r="T3273" i="1"/>
  <c r="V3273" i="1"/>
  <c r="S3269" i="1"/>
  <c r="T3269" i="1"/>
  <c r="U3269" i="1" s="1"/>
  <c r="S3265" i="1"/>
  <c r="T3265" i="1"/>
  <c r="U3265" i="1" s="1"/>
  <c r="S3261" i="1"/>
  <c r="T3261" i="1" s="1"/>
  <c r="U3261" i="1" s="1"/>
  <c r="S3257" i="1"/>
  <c r="S3253" i="1"/>
  <c r="U3253" i="1" s="1"/>
  <c r="T3253" i="1"/>
  <c r="S3248" i="1"/>
  <c r="H3216" i="1"/>
  <c r="S3236" i="1"/>
  <c r="T3236" i="1"/>
  <c r="U3236" i="1" s="1"/>
  <c r="S3235" i="1"/>
  <c r="T3235" i="1" s="1"/>
  <c r="S3232" i="1"/>
  <c r="T3232" i="1" s="1"/>
  <c r="S3231" i="1"/>
  <c r="T3231" i="1" s="1"/>
  <c r="S3228" i="1"/>
  <c r="U3228" i="1"/>
  <c r="S3227" i="1"/>
  <c r="T3227" i="1" s="1"/>
  <c r="S3223" i="1"/>
  <c r="T3223" i="1"/>
  <c r="S3220" i="1"/>
  <c r="T3220" i="1" s="1"/>
  <c r="S3219" i="1"/>
  <c r="T3219" i="1"/>
  <c r="S3216" i="1"/>
  <c r="U3216" i="1"/>
  <c r="T3216" i="1"/>
  <c r="S3215" i="1"/>
  <c r="T3215" i="1" s="1"/>
  <c r="S3197" i="1"/>
  <c r="T3197" i="1"/>
  <c r="U3197" i="1" s="1"/>
  <c r="S3196" i="1"/>
  <c r="S3188" i="1"/>
  <c r="U3188" i="1"/>
  <c r="S3184" i="1"/>
  <c r="S3181" i="1"/>
  <c r="T3181" i="1" s="1"/>
  <c r="U3181" i="1" s="1"/>
  <c r="S3180" i="1"/>
  <c r="S3172" i="1"/>
  <c r="S3169" i="1"/>
  <c r="T3169" i="1" s="1"/>
  <c r="S3156" i="1"/>
  <c r="T3156" i="1" s="1"/>
  <c r="U3156" i="1" s="1"/>
  <c r="S3152" i="1"/>
  <c r="T3152" i="1" s="1"/>
  <c r="U3152" i="1"/>
  <c r="S3148" i="1"/>
  <c r="T3148" i="1" s="1"/>
  <c r="U3148" i="1" s="1"/>
  <c r="S3144" i="1"/>
  <c r="T3144" i="1" s="1"/>
  <c r="U3144" i="1" s="1"/>
  <c r="S3140" i="1"/>
  <c r="T3140" i="1" s="1"/>
  <c r="U3140" i="1" s="1"/>
  <c r="S3136" i="1"/>
  <c r="T3136" i="1"/>
  <c r="U3136" i="1" s="1"/>
  <c r="S3132" i="1"/>
  <c r="T3132" i="1" s="1"/>
  <c r="S3131" i="1"/>
  <c r="AA4136" i="1"/>
  <c r="H4121" i="1" s="1"/>
  <c r="AC4136" i="1"/>
  <c r="T4002" i="1"/>
  <c r="T3994" i="1"/>
  <c r="T3928" i="1"/>
  <c r="T3920" i="1"/>
  <c r="T3912" i="1"/>
  <c r="T3886" i="1"/>
  <c r="T3859" i="1"/>
  <c r="T3855" i="1"/>
  <c r="T3843" i="1"/>
  <c r="S3832" i="1"/>
  <c r="T3832" i="1" s="1"/>
  <c r="S3803" i="1"/>
  <c r="T3803" i="1" s="1"/>
  <c r="S3799" i="1"/>
  <c r="S3795" i="1"/>
  <c r="T3795" i="1" s="1"/>
  <c r="S3754" i="1"/>
  <c r="T3742" i="1"/>
  <c r="T3734" i="1"/>
  <c r="T3730" i="1"/>
  <c r="T3726" i="1"/>
  <c r="T3703" i="1"/>
  <c r="T3699" i="1"/>
  <c r="T3691" i="1"/>
  <c r="T3687" i="1"/>
  <c r="T3660" i="1"/>
  <c r="S3637" i="1"/>
  <c r="T3621" i="1"/>
  <c r="T3609" i="1"/>
  <c r="S3598" i="1"/>
  <c r="T3582" i="1"/>
  <c r="T3578" i="1"/>
  <c r="T3574" i="1"/>
  <c r="S3567" i="1"/>
  <c r="T3567" i="1"/>
  <c r="T3493" i="1"/>
  <c r="S3488" i="1"/>
  <c r="T3488" i="1" s="1"/>
  <c r="S3484" i="1"/>
  <c r="T3466" i="1"/>
  <c r="U3466" i="1" s="1"/>
  <c r="V3466" i="1" s="1"/>
  <c r="T3462" i="1"/>
  <c r="T3458" i="1"/>
  <c r="S3449" i="1"/>
  <c r="T3449" i="1" s="1"/>
  <c r="U3449" i="1" s="1"/>
  <c r="S3441" i="1"/>
  <c r="T3423" i="1"/>
  <c r="U3423" i="1"/>
  <c r="V3423" i="1" s="1"/>
  <c r="S3410" i="1"/>
  <c r="T3410" i="1" s="1"/>
  <c r="U3410" i="1" s="1"/>
  <c r="S3406" i="1"/>
  <c r="T3406" i="1"/>
  <c r="U3406" i="1" s="1"/>
  <c r="S3402" i="1"/>
  <c r="T3392" i="1"/>
  <c r="U3392" i="1"/>
  <c r="V3392" i="1" s="1"/>
  <c r="T3388" i="1"/>
  <c r="T3384" i="1"/>
  <c r="U3384" i="1"/>
  <c r="V3384" i="1" s="1"/>
  <c r="T3380" i="1"/>
  <c r="U3380" i="1" s="1"/>
  <c r="V3380" i="1" s="1"/>
  <c r="T3376" i="1"/>
  <c r="U3376" i="1" s="1"/>
  <c r="V3376" i="1" s="1"/>
  <c r="S3371" i="1"/>
  <c r="T3371" i="1" s="1"/>
  <c r="U3371" i="1" s="1"/>
  <c r="S3367" i="1"/>
  <c r="T3367" i="1"/>
  <c r="U3367" i="1" s="1"/>
  <c r="S3363" i="1"/>
  <c r="T3349" i="1"/>
  <c r="U3349" i="1" s="1"/>
  <c r="V3349" i="1" s="1"/>
  <c r="U3345" i="1"/>
  <c r="V3345" i="1"/>
  <c r="S3332" i="1"/>
  <c r="T3332" i="1" s="1"/>
  <c r="U3332" i="1" s="1"/>
  <c r="S3328" i="1"/>
  <c r="T3328" i="1"/>
  <c r="U3328" i="1" s="1"/>
  <c r="S3324" i="1"/>
  <c r="T3307" i="1"/>
  <c r="U3307" i="1" s="1"/>
  <c r="V3307" i="1" s="1"/>
  <c r="T3299" i="1"/>
  <c r="T3295" i="1"/>
  <c r="U3295" i="1" s="1"/>
  <c r="V3295" i="1" s="1"/>
  <c r="T3291" i="1"/>
  <c r="U3287" i="1"/>
  <c r="V3287" i="1" s="1"/>
  <c r="T3248" i="1"/>
  <c r="T3157" i="1"/>
  <c r="U3157" i="1" s="1"/>
  <c r="V3157" i="1" s="1"/>
  <c r="T3153" i="1"/>
  <c r="T3151" i="1"/>
  <c r="U3151" i="1" s="1"/>
  <c r="V3151" i="1" s="1"/>
  <c r="T3149" i="1"/>
  <c r="U3149" i="1"/>
  <c r="V3149" i="1"/>
  <c r="T3147" i="1"/>
  <c r="T3145" i="1"/>
  <c r="U3145" i="1" s="1"/>
  <c r="V3145" i="1" s="1"/>
  <c r="V3139" i="1"/>
  <c r="T3131" i="1"/>
  <c r="S3119" i="1"/>
  <c r="T3119" i="1" s="1"/>
  <c r="S3118" i="1"/>
  <c r="S3115" i="1"/>
  <c r="T3115" i="1" s="1"/>
  <c r="S3114" i="1"/>
  <c r="S3111" i="1"/>
  <c r="T3111" i="1" s="1"/>
  <c r="S3107" i="1"/>
  <c r="T3107" i="1" s="1"/>
  <c r="S3106" i="1"/>
  <c r="T3106" i="1" s="1"/>
  <c r="S3103" i="1"/>
  <c r="T3103" i="1" s="1"/>
  <c r="J11" i="1"/>
  <c r="Z11" i="1" s="1"/>
  <c r="J50" i="1"/>
  <c r="Z50" i="1" s="1"/>
  <c r="J89" i="1"/>
  <c r="Z89" i="1" s="1"/>
  <c r="J128" i="1"/>
  <c r="Z128" i="1" s="1"/>
  <c r="J1532" i="1"/>
  <c r="Z1532" i="1" s="1"/>
  <c r="J1571" i="1"/>
  <c r="Z1571" i="1" s="1"/>
  <c r="J1610" i="1"/>
  <c r="Z1610" i="1" s="1"/>
  <c r="J1649" i="1"/>
  <c r="Z1649" i="1" s="1"/>
  <c r="J1688" i="1"/>
  <c r="Z1688" i="1" s="1"/>
  <c r="J1727" i="1"/>
  <c r="Z1727" i="1" s="1"/>
  <c r="J1766" i="1"/>
  <c r="Z1766" i="1" s="1"/>
  <c r="J1805" i="1"/>
  <c r="Z1805" i="1" s="1"/>
  <c r="J1844" i="1"/>
  <c r="Z1844" i="1" s="1"/>
  <c r="J1883" i="1"/>
  <c r="Z1883" i="1" s="1"/>
  <c r="J1922" i="1"/>
  <c r="Z1922" i="1" s="1"/>
  <c r="J1961" i="1"/>
  <c r="Z1961" i="1" s="1"/>
  <c r="J2234" i="1"/>
  <c r="Z2234" i="1" s="1"/>
  <c r="J3794" i="1"/>
  <c r="Z3794" i="1" s="1"/>
  <c r="J4106" i="1"/>
  <c r="Z4106" i="1" s="1"/>
  <c r="J4097" i="1"/>
  <c r="V3996" i="1"/>
  <c r="V3994" i="1"/>
  <c r="V3988" i="1"/>
  <c r="V3918" i="1"/>
  <c r="V3912" i="1"/>
  <c r="V3910" i="1"/>
  <c r="U3875" i="1"/>
  <c r="V3875" i="1" s="1"/>
  <c r="U3873" i="1"/>
  <c r="U3840" i="1"/>
  <c r="U3832" i="1"/>
  <c r="V3799" i="1"/>
  <c r="V3795" i="1"/>
  <c r="V3793" i="1"/>
  <c r="U3799" i="1"/>
  <c r="U3795" i="1"/>
  <c r="U3793" i="1"/>
  <c r="T3801" i="1"/>
  <c r="T3799" i="1"/>
  <c r="T3793" i="1"/>
  <c r="V3754" i="1"/>
  <c r="U3754" i="1"/>
  <c r="T3764" i="1"/>
  <c r="T3758" i="1"/>
  <c r="T3754" i="1"/>
  <c r="U3723" i="1"/>
  <c r="U3721" i="1"/>
  <c r="U3717" i="1"/>
  <c r="U3684" i="1"/>
  <c r="U3682" i="1"/>
  <c r="U3676" i="1"/>
  <c r="U3639" i="1"/>
  <c r="U3606" i="1"/>
  <c r="V3606" i="1" s="1"/>
  <c r="U3602" i="1"/>
  <c r="V3602" i="1" s="1"/>
  <c r="V3572" i="1"/>
  <c r="U3567" i="1"/>
  <c r="U3565" i="1"/>
  <c r="T3129" i="1"/>
  <c r="T3114" i="1"/>
  <c r="U3114" i="1"/>
  <c r="V3114" i="1" s="1"/>
  <c r="U3106" i="1"/>
  <c r="V3106" i="1" s="1"/>
  <c r="T3196" i="1"/>
  <c r="T3190" i="1"/>
  <c r="U3190" i="1" s="1"/>
  <c r="T3188" i="1"/>
  <c r="V3188" i="1"/>
  <c r="T3184" i="1"/>
  <c r="U3184" i="1" s="1"/>
  <c r="T3182" i="1"/>
  <c r="U3182" i="1" s="1"/>
  <c r="T3180" i="1"/>
  <c r="U3180" i="1" s="1"/>
  <c r="T3174" i="1"/>
  <c r="U3174" i="1" s="1"/>
  <c r="T3172" i="1"/>
  <c r="U3172" i="1" s="1"/>
  <c r="T3170" i="1"/>
  <c r="U3170" i="1" s="1"/>
  <c r="S3117" i="1"/>
  <c r="T3117" i="1"/>
  <c r="S3116" i="1"/>
  <c r="S3113" i="1"/>
  <c r="T3113" i="1" s="1"/>
  <c r="S3112" i="1"/>
  <c r="U3112" i="1"/>
  <c r="V3112" i="1"/>
  <c r="S3109" i="1"/>
  <c r="T3109" i="1" s="1"/>
  <c r="S3108" i="1"/>
  <c r="S3105" i="1"/>
  <c r="T3105" i="1" s="1"/>
  <c r="S3100" i="1"/>
  <c r="U3100" i="1"/>
  <c r="U3451" i="1"/>
  <c r="V3451" i="1" s="1"/>
  <c r="U3443" i="1"/>
  <c r="V3443" i="1"/>
  <c r="U3408" i="1"/>
  <c r="U3404" i="1"/>
  <c r="U3402" i="1"/>
  <c r="U3373" i="1"/>
  <c r="U3365" i="1"/>
  <c r="V3365" i="1" s="1"/>
  <c r="U3334" i="1"/>
  <c r="U3330" i="1"/>
  <c r="U3147" i="1"/>
  <c r="V3147" i="1" s="1"/>
  <c r="U3139" i="1"/>
  <c r="T3112" i="1"/>
  <c r="S3098" i="1"/>
  <c r="S3095" i="1"/>
  <c r="T3095" i="1"/>
  <c r="S3091" i="1"/>
  <c r="T3091" i="1" s="1"/>
  <c r="S3090" i="1"/>
  <c r="S3080" i="1"/>
  <c r="T3080" i="1" s="1"/>
  <c r="S3079" i="1"/>
  <c r="S3075" i="1"/>
  <c r="S3068" i="1"/>
  <c r="T3068" i="1" s="1"/>
  <c r="S3067" i="1"/>
  <c r="S3064" i="1"/>
  <c r="T3064" i="1"/>
  <c r="S3060" i="1"/>
  <c r="T3060" i="1" s="1"/>
  <c r="S3059" i="1"/>
  <c r="S3056" i="1"/>
  <c r="T3056" i="1"/>
  <c r="S3055" i="1"/>
  <c r="S3051" i="1"/>
  <c r="S3041" i="1"/>
  <c r="T3041" i="1" s="1"/>
  <c r="S3037" i="1"/>
  <c r="T3037" i="1" s="1"/>
  <c r="S3036" i="1"/>
  <c r="S3033" i="1"/>
  <c r="T3033" i="1" s="1"/>
  <c r="S3029" i="1"/>
  <c r="T3029" i="1" s="1"/>
  <c r="S3028" i="1"/>
  <c r="T3028" i="1" s="1"/>
  <c r="U3028" i="1" s="1"/>
  <c r="S3025" i="1"/>
  <c r="T3025" i="1" s="1"/>
  <c r="V3021" i="1"/>
  <c r="S3021" i="1"/>
  <c r="T3021" i="1" s="1"/>
  <c r="U3021" i="1"/>
  <c r="S3020" i="1"/>
  <c r="U3020" i="1"/>
  <c r="V3020" i="1"/>
  <c r="S3017" i="1"/>
  <c r="T3017" i="1" s="1"/>
  <c r="V3013" i="1"/>
  <c r="S3013" i="1"/>
  <c r="T3013" i="1" s="1"/>
  <c r="U3013" i="1"/>
  <c r="S3012" i="1"/>
  <c r="T3012" i="1" s="1"/>
  <c r="U3012" i="1"/>
  <c r="V3012" i="1"/>
  <c r="S3002" i="1"/>
  <c r="S2999" i="1"/>
  <c r="T2999" i="1"/>
  <c r="S2995" i="1"/>
  <c r="U2995" i="1"/>
  <c r="T2995" i="1"/>
  <c r="V2995" i="1"/>
  <c r="S2991" i="1"/>
  <c r="T2991" i="1"/>
  <c r="V2982" i="1"/>
  <c r="S2982" i="1"/>
  <c r="T2982" i="1" s="1"/>
  <c r="U2982" i="1"/>
  <c r="S2978" i="1"/>
  <c r="T2978" i="1" s="1"/>
  <c r="S2974" i="1"/>
  <c r="T2974" i="1" s="1"/>
  <c r="S2960" i="1"/>
  <c r="T2960" i="1" s="1"/>
  <c r="V2960" i="1" s="1"/>
  <c r="U2960" i="1"/>
  <c r="S2956" i="1"/>
  <c r="U2956" i="1"/>
  <c r="T2956" i="1"/>
  <c r="V2956" i="1"/>
  <c r="S2952" i="1"/>
  <c r="T2952" i="1"/>
  <c r="S2951" i="1"/>
  <c r="S2948" i="1"/>
  <c r="U2948" i="1"/>
  <c r="T2948" i="1"/>
  <c r="V2948" i="1"/>
  <c r="S2947" i="1"/>
  <c r="S2944" i="1"/>
  <c r="T2944" i="1"/>
  <c r="S2943" i="1"/>
  <c r="S2940" i="1"/>
  <c r="U2940" i="1"/>
  <c r="T2940" i="1"/>
  <c r="S2939" i="1"/>
  <c r="T2939" i="1" s="1"/>
  <c r="S2936" i="1"/>
  <c r="T2936" i="1" s="1"/>
  <c r="V2935" i="1"/>
  <c r="S2935" i="1"/>
  <c r="T2935" i="1" s="1"/>
  <c r="U2935" i="1"/>
  <c r="S2924" i="1"/>
  <c r="S2921" i="1"/>
  <c r="S2920" i="1"/>
  <c r="T2920" i="1" s="1"/>
  <c r="U2920" i="1" s="1"/>
  <c r="S2917" i="1"/>
  <c r="T2917" i="1"/>
  <c r="S2916" i="1"/>
  <c r="S2913" i="1"/>
  <c r="T2913" i="1"/>
  <c r="U2913" i="1" s="1"/>
  <c r="V2913" i="1" s="1"/>
  <c r="S2912" i="1"/>
  <c r="T2912" i="1" s="1"/>
  <c r="U2912" i="1" s="1"/>
  <c r="S2909" i="1"/>
  <c r="T2909" i="1" s="1"/>
  <c r="U2909" i="1" s="1"/>
  <c r="S2908" i="1"/>
  <c r="S2905" i="1"/>
  <c r="T2905" i="1" s="1"/>
  <c r="U2905" i="1"/>
  <c r="V2905" i="1"/>
  <c r="S2904" i="1"/>
  <c r="U2904" i="1"/>
  <c r="S2901" i="1"/>
  <c r="U2901" i="1"/>
  <c r="T2901" i="1"/>
  <c r="V2901" i="1"/>
  <c r="S2900" i="1"/>
  <c r="S2897" i="1"/>
  <c r="S2896" i="1"/>
  <c r="T2896" i="1" s="1"/>
  <c r="U2896" i="1" s="1"/>
  <c r="S2885" i="1"/>
  <c r="S2882" i="1"/>
  <c r="T2882" i="1"/>
  <c r="S2881" i="1"/>
  <c r="T2881" i="1" s="1"/>
  <c r="U2881" i="1" s="1"/>
  <c r="S2878" i="1"/>
  <c r="T2878" i="1" s="1"/>
  <c r="U2878" i="1" s="1"/>
  <c r="S2870" i="1"/>
  <c r="U2870" i="1"/>
  <c r="T2870" i="1"/>
  <c r="V2870" i="1"/>
  <c r="S2866" i="1"/>
  <c r="T2866" i="1"/>
  <c r="S2865" i="1"/>
  <c r="T2865" i="1" s="1"/>
  <c r="U2865" i="1" s="1"/>
  <c r="S2862" i="1"/>
  <c r="U2862" i="1"/>
  <c r="T2862" i="1"/>
  <c r="V2862" i="1"/>
  <c r="S2858" i="1"/>
  <c r="T2858" i="1"/>
  <c r="S2857" i="1"/>
  <c r="T2857" i="1" s="1"/>
  <c r="U2857" i="1" s="1"/>
  <c r="S2846" i="1"/>
  <c r="S2843" i="1"/>
  <c r="T2843" i="1" s="1"/>
  <c r="S2842" i="1"/>
  <c r="T2842" i="1" s="1"/>
  <c r="U2842" i="1" s="1"/>
  <c r="S2838" i="1"/>
  <c r="T2838" i="1" s="1"/>
  <c r="S2835" i="1"/>
  <c r="S2834" i="1"/>
  <c r="T2834" i="1" s="1"/>
  <c r="U2834" i="1" s="1"/>
  <c r="S2831" i="1"/>
  <c r="T2831" i="1"/>
  <c r="S2827" i="1"/>
  <c r="T2827" i="1" s="1"/>
  <c r="S2826" i="1"/>
  <c r="T2826" i="1" s="1"/>
  <c r="U2826" i="1" s="1"/>
  <c r="S2823" i="1"/>
  <c r="S2822" i="1"/>
  <c r="S2819" i="1"/>
  <c r="T2819" i="1" s="1"/>
  <c r="S2818" i="1"/>
  <c r="T2818" i="1" s="1"/>
  <c r="U2818" i="1" s="1"/>
  <c r="S2807" i="1"/>
  <c r="S2804" i="1"/>
  <c r="T2804" i="1" s="1"/>
  <c r="S2803" i="1"/>
  <c r="T2803" i="1" s="1"/>
  <c r="U2803" i="1" s="1"/>
  <c r="S2800" i="1"/>
  <c r="T2800" i="1" s="1"/>
  <c r="U2800" i="1"/>
  <c r="V2800" i="1"/>
  <c r="S2799" i="1"/>
  <c r="S2796" i="1"/>
  <c r="T2796" i="1" s="1"/>
  <c r="S2795" i="1"/>
  <c r="T2795" i="1" s="1"/>
  <c r="S2792" i="1"/>
  <c r="T2792" i="1" s="1"/>
  <c r="U2792" i="1"/>
  <c r="V2792" i="1"/>
  <c r="S2791" i="1"/>
  <c r="T2791" i="1" s="1"/>
  <c r="U2791" i="1" s="1"/>
  <c r="V2791" i="1" s="1"/>
  <c r="S2788" i="1"/>
  <c r="U2788" i="1"/>
  <c r="T2788" i="1"/>
  <c r="V2788" i="1"/>
  <c r="S2787" i="1"/>
  <c r="T2787" i="1" s="1"/>
  <c r="U2787" i="1"/>
  <c r="S2784" i="1"/>
  <c r="T2784" i="1"/>
  <c r="S2783" i="1"/>
  <c r="S2780" i="1"/>
  <c r="U2780" i="1"/>
  <c r="T2780" i="1"/>
  <c r="V2780" i="1"/>
  <c r="S2779" i="1"/>
  <c r="U2779" i="1"/>
  <c r="S2768" i="1"/>
  <c r="S2765" i="1"/>
  <c r="T2765" i="1" s="1"/>
  <c r="S2764" i="1"/>
  <c r="T2764" i="1" s="1"/>
  <c r="U2764" i="1" s="1"/>
  <c r="S2761" i="1"/>
  <c r="T2761" i="1" s="1"/>
  <c r="U2761" i="1" s="1"/>
  <c r="S2760" i="1"/>
  <c r="S2757" i="1"/>
  <c r="T2757" i="1" s="1"/>
  <c r="U2757" i="1" s="1"/>
  <c r="S2756" i="1"/>
  <c r="T2756" i="1" s="1"/>
  <c r="U2756" i="1" s="1"/>
  <c r="S2753" i="1"/>
  <c r="T2753" i="1" s="1"/>
  <c r="U2753" i="1" s="1"/>
  <c r="S2752" i="1"/>
  <c r="S2749" i="1"/>
  <c r="T2749" i="1"/>
  <c r="U2749" i="1" s="1"/>
  <c r="S2748" i="1"/>
  <c r="S2745" i="1"/>
  <c r="S2744" i="1"/>
  <c r="T2744" i="1" s="1"/>
  <c r="U2744" i="1" s="1"/>
  <c r="S2741" i="1"/>
  <c r="T2741" i="1"/>
  <c r="S2740" i="1"/>
  <c r="T2740" i="1" s="1"/>
  <c r="U2740" i="1"/>
  <c r="S2725" i="1"/>
  <c r="S2722" i="1"/>
  <c r="T2722" i="1" s="1"/>
  <c r="U2722" i="1"/>
  <c r="V2722" i="1"/>
  <c r="S2721" i="1"/>
  <c r="T2721" i="1" s="1"/>
  <c r="S2718" i="1"/>
  <c r="S2717" i="1"/>
  <c r="S2714" i="1"/>
  <c r="T2714" i="1"/>
  <c r="S2713" i="1"/>
  <c r="S2710" i="1"/>
  <c r="T2710" i="1" s="1"/>
  <c r="U2710" i="1"/>
  <c r="V2710" i="1"/>
  <c r="S2709" i="1"/>
  <c r="S2706" i="1"/>
  <c r="T2706" i="1"/>
  <c r="S2705" i="1"/>
  <c r="S2702" i="1"/>
  <c r="T2702" i="1"/>
  <c r="S2701" i="1"/>
  <c r="S2690" i="1"/>
  <c r="T2690" i="1"/>
  <c r="U2690" i="1" s="1"/>
  <c r="V2690" i="1" s="1"/>
  <c r="S2687" i="1"/>
  <c r="S2686" i="1"/>
  <c r="S2683" i="1"/>
  <c r="T2683" i="1" s="1"/>
  <c r="U2683" i="1"/>
  <c r="V2683" i="1"/>
  <c r="S2682" i="1"/>
  <c r="T2682" i="1" s="1"/>
  <c r="U2682" i="1"/>
  <c r="S2679" i="1"/>
  <c r="T2679" i="1"/>
  <c r="S2678" i="1"/>
  <c r="T2678" i="1" s="1"/>
  <c r="U2678" i="1" s="1"/>
  <c r="S2674" i="1"/>
  <c r="S2671" i="1"/>
  <c r="T2671" i="1"/>
  <c r="S2670" i="1"/>
  <c r="T2670" i="1" s="1"/>
  <c r="U2670" i="1" s="1"/>
  <c r="S2667" i="1"/>
  <c r="T2667" i="1" s="1"/>
  <c r="U2667" i="1"/>
  <c r="V2667" i="1"/>
  <c r="S2666" i="1"/>
  <c r="S2663" i="1"/>
  <c r="U2663" i="1"/>
  <c r="T2663" i="1"/>
  <c r="V2663" i="1"/>
  <c r="S2662" i="1"/>
  <c r="T2662" i="1" s="1"/>
  <c r="U2662" i="1"/>
  <c r="S2651" i="1"/>
  <c r="S2648" i="1"/>
  <c r="T2648" i="1"/>
  <c r="S2643" i="1"/>
  <c r="T2643" i="1" s="1"/>
  <c r="S2640" i="1"/>
  <c r="T2640" i="1"/>
  <c r="S2636" i="1"/>
  <c r="S2632" i="1"/>
  <c r="U2632" i="1"/>
  <c r="T2632" i="1"/>
  <c r="V2632" i="1"/>
  <c r="S2628" i="1"/>
  <c r="S2612" i="1"/>
  <c r="S2609" i="1"/>
  <c r="S2608" i="1"/>
  <c r="S2605" i="1"/>
  <c r="T2605" i="1" s="1"/>
  <c r="U2605" i="1" s="1"/>
  <c r="S2604" i="1"/>
  <c r="S2601" i="1"/>
  <c r="S2600" i="1"/>
  <c r="T2600" i="1" s="1"/>
  <c r="U2600" i="1" s="1"/>
  <c r="S2597" i="1"/>
  <c r="V2597" i="1" s="1"/>
  <c r="T2597" i="1"/>
  <c r="U2597" i="1" s="1"/>
  <c r="S2596" i="1"/>
  <c r="S2593" i="1"/>
  <c r="S2592" i="1"/>
  <c r="T2592" i="1" s="1"/>
  <c r="U2592" i="1" s="1"/>
  <c r="S2589" i="1"/>
  <c r="V2589" i="1" s="1"/>
  <c r="T2589" i="1"/>
  <c r="U2589" i="1" s="1"/>
  <c r="S2588" i="1"/>
  <c r="S2585" i="1"/>
  <c r="T2585" i="1" s="1"/>
  <c r="U2585" i="1"/>
  <c r="V2585" i="1"/>
  <c r="S2584" i="1"/>
  <c r="T2584" i="1" s="1"/>
  <c r="U2584" i="1"/>
  <c r="S2573" i="1"/>
  <c r="S2566" i="1"/>
  <c r="T2566" i="1" s="1"/>
  <c r="U2566" i="1"/>
  <c r="V2566" i="1"/>
  <c r="S2565" i="1"/>
  <c r="T2565" i="1" s="1"/>
  <c r="S2562" i="1"/>
  <c r="S2561" i="1"/>
  <c r="S2558" i="1"/>
  <c r="T2558" i="1" s="1"/>
  <c r="S2557" i="1"/>
  <c r="S2554" i="1"/>
  <c r="T2554" i="1" s="1"/>
  <c r="S2553" i="1"/>
  <c r="T2553" i="1" s="1"/>
  <c r="U2553" i="1"/>
  <c r="S2550" i="1"/>
  <c r="T2550" i="1" s="1"/>
  <c r="U2550" i="1"/>
  <c r="V2550" i="1"/>
  <c r="S2549" i="1"/>
  <c r="S2546" i="1"/>
  <c r="T2546" i="1" s="1"/>
  <c r="U2546" i="1"/>
  <c r="V2546" i="1"/>
  <c r="S2531" i="1"/>
  <c r="S2530" i="1"/>
  <c r="T2530" i="1" s="1"/>
  <c r="U2530" i="1" s="1"/>
  <c r="S2519" i="1"/>
  <c r="S2518" i="1"/>
  <c r="T2518" i="1" s="1"/>
  <c r="U2518" i="1" s="1"/>
  <c r="S2493" i="1"/>
  <c r="T2493" i="1" s="1"/>
  <c r="U2493" i="1" s="1"/>
  <c r="V2493" i="1" s="1"/>
  <c r="S2489" i="1"/>
  <c r="T2489" i="1" s="1"/>
  <c r="S2488" i="1"/>
  <c r="T2488" i="1" s="1"/>
  <c r="S2485" i="1"/>
  <c r="T2485" i="1" s="1"/>
  <c r="S2484" i="1"/>
  <c r="T2484" i="1" s="1"/>
  <c r="S2481" i="1"/>
  <c r="T2481" i="1" s="1"/>
  <c r="S2480" i="1"/>
  <c r="T2480" i="1"/>
  <c r="S2477" i="1"/>
  <c r="T2477" i="1" s="1"/>
  <c r="S2476" i="1"/>
  <c r="T2476" i="1" s="1"/>
  <c r="S2473" i="1"/>
  <c r="T2473" i="1" s="1"/>
  <c r="S2472" i="1"/>
  <c r="T2472" i="1" s="1"/>
  <c r="S2469" i="1"/>
  <c r="T2469" i="1" s="1"/>
  <c r="V2469" i="1"/>
  <c r="U2469" i="1"/>
  <c r="S2468" i="1"/>
  <c r="T2468" i="1" s="1"/>
  <c r="S2449" i="1"/>
  <c r="T2449" i="1" s="1"/>
  <c r="S2446" i="1"/>
  <c r="T2446" i="1" s="1"/>
  <c r="T3098" i="1"/>
  <c r="T3090" i="1"/>
  <c r="T3079" i="1"/>
  <c r="U3079" i="1"/>
  <c r="V3079" i="1" s="1"/>
  <c r="T3075" i="1"/>
  <c r="U3075" i="1"/>
  <c r="V3075" i="1"/>
  <c r="T3067" i="1"/>
  <c r="U3067" i="1"/>
  <c r="V3067" i="1"/>
  <c r="T3059" i="1"/>
  <c r="T3055" i="1"/>
  <c r="U3055" i="1" s="1"/>
  <c r="V3055" i="1" s="1"/>
  <c r="T3051" i="1"/>
  <c r="T3036" i="1"/>
  <c r="U3036" i="1"/>
  <c r="V3036" i="1"/>
  <c r="T3020" i="1"/>
  <c r="T3002" i="1"/>
  <c r="T2951" i="1"/>
  <c r="T2947" i="1"/>
  <c r="U2947" i="1" s="1"/>
  <c r="V2947" i="1" s="1"/>
  <c r="T2943" i="1"/>
  <c r="T2924" i="1"/>
  <c r="U2924" i="1" s="1"/>
  <c r="V2924" i="1" s="1"/>
  <c r="T2916" i="1"/>
  <c r="U2916" i="1"/>
  <c r="V2916" i="1"/>
  <c r="T2908" i="1"/>
  <c r="T2904" i="1"/>
  <c r="T2900" i="1"/>
  <c r="U2900" i="1" s="1"/>
  <c r="V2900" i="1" s="1"/>
  <c r="T2885" i="1"/>
  <c r="U2885" i="1" s="1"/>
  <c r="V2885" i="1" s="1"/>
  <c r="T2846" i="1"/>
  <c r="U2846" i="1" s="1"/>
  <c r="V2846" i="1" s="1"/>
  <c r="T2822" i="1"/>
  <c r="U2822" i="1" s="1"/>
  <c r="V2822" i="1" s="1"/>
  <c r="T2807" i="1"/>
  <c r="U2807" i="1"/>
  <c r="V2807" i="1"/>
  <c r="T2799" i="1"/>
  <c r="U2799" i="1" s="1"/>
  <c r="V2799" i="1" s="1"/>
  <c r="U2795" i="1"/>
  <c r="V2795" i="1"/>
  <c r="T2783" i="1"/>
  <c r="T2779" i="1"/>
  <c r="T2768" i="1"/>
  <c r="U2768" i="1" s="1"/>
  <c r="V2768" i="1" s="1"/>
  <c r="T2760" i="1"/>
  <c r="T2752" i="1"/>
  <c r="T2748" i="1"/>
  <c r="U2748" i="1" s="1"/>
  <c r="V2748" i="1" s="1"/>
  <c r="T2725" i="1"/>
  <c r="U2725" i="1" s="1"/>
  <c r="V2725" i="1" s="1"/>
  <c r="U2721" i="1"/>
  <c r="V2721" i="1"/>
  <c r="T2717" i="1"/>
  <c r="U2717" i="1"/>
  <c r="V2717" i="1"/>
  <c r="T2709" i="1"/>
  <c r="T2705" i="1"/>
  <c r="U2705" i="1" s="1"/>
  <c r="V2705" i="1" s="1"/>
  <c r="T2701" i="1"/>
  <c r="T2686" i="1"/>
  <c r="U2686" i="1"/>
  <c r="V2686" i="1" s="1"/>
  <c r="T2674" i="1"/>
  <c r="U2674" i="1"/>
  <c r="V2674" i="1"/>
  <c r="T2666" i="1"/>
  <c r="U2666" i="1" s="1"/>
  <c r="V2666" i="1" s="1"/>
  <c r="T2651" i="1"/>
  <c r="U2643" i="1"/>
  <c r="V2643" i="1"/>
  <c r="T2608" i="1"/>
  <c r="U2608" i="1" s="1"/>
  <c r="V2608" i="1" s="1"/>
  <c r="T2604" i="1"/>
  <c r="U2604" i="1" s="1"/>
  <c r="V2604" i="1" s="1"/>
  <c r="T2596" i="1"/>
  <c r="U2596" i="1" s="1"/>
  <c r="V2596" i="1" s="1"/>
  <c r="T2588" i="1"/>
  <c r="U2588" i="1" s="1"/>
  <c r="V2588" i="1" s="1"/>
  <c r="T2573" i="1"/>
  <c r="U2573" i="1"/>
  <c r="V2573" i="1"/>
  <c r="U2565" i="1"/>
  <c r="V2565" i="1"/>
  <c r="T2561" i="1"/>
  <c r="U2561" i="1"/>
  <c r="V2561" i="1"/>
  <c r="T2557" i="1"/>
  <c r="U2557" i="1" s="1"/>
  <c r="V2557" i="1" s="1"/>
  <c r="T2549" i="1"/>
  <c r="S3097" i="1"/>
  <c r="T3097" i="1" s="1"/>
  <c r="S3096" i="1"/>
  <c r="S3093" i="1"/>
  <c r="T3093" i="1" s="1"/>
  <c r="V3078" i="1"/>
  <c r="S3078" i="1"/>
  <c r="T3078" i="1" s="1"/>
  <c r="U3078" i="1"/>
  <c r="S3077" i="1"/>
  <c r="S3074" i="1"/>
  <c r="T3074" i="1" s="1"/>
  <c r="S3073" i="1"/>
  <c r="U3073" i="1"/>
  <c r="V3073" i="1"/>
  <c r="S3070" i="1"/>
  <c r="T3070" i="1" s="1"/>
  <c r="S3066" i="1"/>
  <c r="T3066" i="1" s="1"/>
  <c r="S3062" i="1"/>
  <c r="T3062" i="1" s="1"/>
  <c r="S3058" i="1"/>
  <c r="T3058" i="1" s="1"/>
  <c r="S3053" i="1"/>
  <c r="U3053" i="1"/>
  <c r="S3039" i="1"/>
  <c r="T3039" i="1" s="1"/>
  <c r="S3031" i="1"/>
  <c r="T3031" i="1" s="1"/>
  <c r="S3023" i="1"/>
  <c r="T3023" i="1"/>
  <c r="V3015" i="1"/>
  <c r="S3015" i="1"/>
  <c r="T3015" i="1" s="1"/>
  <c r="U3015" i="1"/>
  <c r="S3001" i="1"/>
  <c r="T3001" i="1" s="1"/>
  <c r="S2988" i="1"/>
  <c r="T2988" i="1" s="1"/>
  <c r="S2962" i="1"/>
  <c r="T2962" i="1" s="1"/>
  <c r="S2958" i="1"/>
  <c r="T2958" i="1" s="1"/>
  <c r="U2958" i="1"/>
  <c r="S2954" i="1"/>
  <c r="S2950" i="1"/>
  <c r="U2950" i="1"/>
  <c r="S2949" i="1"/>
  <c r="U2949" i="1"/>
  <c r="V2949" i="1"/>
  <c r="S2945" i="1"/>
  <c r="S2942" i="1"/>
  <c r="T2942" i="1"/>
  <c r="S2941" i="1"/>
  <c r="S2938" i="1"/>
  <c r="T2938" i="1" s="1"/>
  <c r="U2938" i="1" s="1"/>
  <c r="S2934" i="1"/>
  <c r="S2923" i="1"/>
  <c r="T2923" i="1"/>
  <c r="S2922" i="1"/>
  <c r="T2922" i="1" s="1"/>
  <c r="U2922" i="1" s="1"/>
  <c r="S2918" i="1"/>
  <c r="S2914" i="1"/>
  <c r="S2911" i="1"/>
  <c r="T2911" i="1" s="1"/>
  <c r="U2911" i="1" s="1"/>
  <c r="S2910" i="1"/>
  <c r="S2907" i="1"/>
  <c r="T2907" i="1" s="1"/>
  <c r="S2902" i="1"/>
  <c r="S2898" i="1"/>
  <c r="T2898" i="1" s="1"/>
  <c r="U2898" i="1"/>
  <c r="S2895" i="1"/>
  <c r="T2895" i="1" s="1"/>
  <c r="U2895" i="1"/>
  <c r="V2895" i="1"/>
  <c r="S2884" i="1"/>
  <c r="T2884" i="1"/>
  <c r="S2883" i="1"/>
  <c r="S2880" i="1"/>
  <c r="T2880" i="1"/>
  <c r="S2879" i="1"/>
  <c r="T2879" i="1" s="1"/>
  <c r="S2876" i="1"/>
  <c r="T2876" i="1" s="1"/>
  <c r="U2876" i="1"/>
  <c r="V2876" i="1"/>
  <c r="S2875" i="1"/>
  <c r="S2872" i="1"/>
  <c r="T2872" i="1" s="1"/>
  <c r="S2868" i="1"/>
  <c r="T2868" i="1" s="1"/>
  <c r="S2864" i="1"/>
  <c r="T2864" i="1"/>
  <c r="S2860" i="1"/>
  <c r="U2860" i="1"/>
  <c r="T2860" i="1"/>
  <c r="S2856" i="1"/>
  <c r="T2856" i="1" s="1"/>
  <c r="U2856" i="1"/>
  <c r="V2856" i="1"/>
  <c r="S2845" i="1"/>
  <c r="S2840" i="1"/>
  <c r="S2836" i="1"/>
  <c r="U2836" i="1" s="1"/>
  <c r="V2836" i="1" s="1"/>
  <c r="S2833" i="1"/>
  <c r="T2833" i="1" s="1"/>
  <c r="U2833" i="1"/>
  <c r="V2833" i="1"/>
  <c r="S2832" i="1"/>
  <c r="S2829" i="1"/>
  <c r="U2829" i="1"/>
  <c r="T2829" i="1"/>
  <c r="V2829" i="1" s="1"/>
  <c r="S2828" i="1"/>
  <c r="S2825" i="1"/>
  <c r="T2825" i="1"/>
  <c r="S2821" i="1"/>
  <c r="U2821" i="1"/>
  <c r="T2821" i="1"/>
  <c r="S2820" i="1"/>
  <c r="T2820" i="1" s="1"/>
  <c r="U2820" i="1"/>
  <c r="S2817" i="1"/>
  <c r="T2817" i="1"/>
  <c r="S2805" i="1"/>
  <c r="S2802" i="1"/>
  <c r="U2802" i="1"/>
  <c r="T2802" i="1"/>
  <c r="V2802" i="1"/>
  <c r="S2801" i="1"/>
  <c r="S2798" i="1"/>
  <c r="T2798" i="1" s="1"/>
  <c r="U2798" i="1" s="1"/>
  <c r="S2797" i="1"/>
  <c r="S2794" i="1"/>
  <c r="T2794" i="1" s="1"/>
  <c r="S2790" i="1"/>
  <c r="U2790" i="1"/>
  <c r="T2790" i="1"/>
  <c r="S2789" i="1"/>
  <c r="S2786" i="1"/>
  <c r="T2786" i="1"/>
  <c r="S2785" i="1"/>
  <c r="U2785" i="1"/>
  <c r="S2782" i="1"/>
  <c r="S2781" i="1"/>
  <c r="U2781" i="1"/>
  <c r="S2778" i="1"/>
  <c r="T2778" i="1" s="1"/>
  <c r="U2778" i="1" s="1"/>
  <c r="S2767" i="1"/>
  <c r="T2767" i="1" s="1"/>
  <c r="U2767" i="1" s="1"/>
  <c r="S2766" i="1"/>
  <c r="T2766" i="1" s="1"/>
  <c r="S2763" i="1"/>
  <c r="T2763" i="1"/>
  <c r="U2763" i="1" s="1"/>
  <c r="S2762" i="1"/>
  <c r="T2762" i="1" s="1"/>
  <c r="S2759" i="1"/>
  <c r="U2759" i="1"/>
  <c r="T2759" i="1"/>
  <c r="V2759" i="1"/>
  <c r="S2758" i="1"/>
  <c r="S2755" i="1"/>
  <c r="T2755" i="1" s="1"/>
  <c r="U2755" i="1" s="1"/>
  <c r="S2754" i="1"/>
  <c r="S2751" i="1"/>
  <c r="T2751" i="1" s="1"/>
  <c r="S2750" i="1"/>
  <c r="S2747" i="1"/>
  <c r="S2746" i="1"/>
  <c r="U2746" i="1" s="1"/>
  <c r="V2746" i="1" s="1"/>
  <c r="S2743" i="1"/>
  <c r="T2743" i="1" s="1"/>
  <c r="S2742" i="1"/>
  <c r="U2742" i="1"/>
  <c r="S2739" i="1"/>
  <c r="T2739" i="1" s="1"/>
  <c r="U2739" i="1"/>
  <c r="V2739" i="1"/>
  <c r="S2727" i="1"/>
  <c r="S2720" i="1"/>
  <c r="T2720" i="1" s="1"/>
  <c r="U2720" i="1"/>
  <c r="V2720" i="1"/>
  <c r="S2719" i="1"/>
  <c r="T2719" i="1" s="1"/>
  <c r="U2719" i="1" s="1"/>
  <c r="V2719" i="1" s="1"/>
  <c r="S2712" i="1"/>
  <c r="T2712" i="1" s="1"/>
  <c r="S2711" i="1"/>
  <c r="T2711" i="1" s="1"/>
  <c r="U2711" i="1" s="1"/>
  <c r="S2708" i="1"/>
  <c r="T2708" i="1" s="1"/>
  <c r="U2708" i="1" s="1"/>
  <c r="S2707" i="1"/>
  <c r="T2707" i="1" s="1"/>
  <c r="U2707" i="1" s="1"/>
  <c r="V2707" i="1" s="1"/>
  <c r="S2704" i="1"/>
  <c r="T2704" i="1" s="1"/>
  <c r="S2703" i="1"/>
  <c r="U2703" i="1"/>
  <c r="S2700" i="1"/>
  <c r="S2689" i="1"/>
  <c r="T2689" i="1" s="1"/>
  <c r="U2689" i="1"/>
  <c r="V2689" i="1"/>
  <c r="S2685" i="1"/>
  <c r="T2685" i="1" s="1"/>
  <c r="U2685" i="1"/>
  <c r="V2685" i="1"/>
  <c r="S2684" i="1"/>
  <c r="T2684" i="1" s="1"/>
  <c r="U2684" i="1" s="1"/>
  <c r="S2681" i="1"/>
  <c r="T2681" i="1" s="1"/>
  <c r="U2681" i="1"/>
  <c r="V2681" i="1"/>
  <c r="S2680" i="1"/>
  <c r="S2677" i="1"/>
  <c r="T2677" i="1"/>
  <c r="S2673" i="1"/>
  <c r="S2672" i="1"/>
  <c r="T2672" i="1" s="1"/>
  <c r="S2669" i="1"/>
  <c r="U2669" i="1"/>
  <c r="T2669" i="1"/>
  <c r="V2669" i="1"/>
  <c r="S2665" i="1"/>
  <c r="T2665" i="1" s="1"/>
  <c r="S2664" i="1"/>
  <c r="U2664" i="1"/>
  <c r="S2661" i="1"/>
  <c r="U2661" i="1"/>
  <c r="T2661" i="1"/>
  <c r="V2661" i="1"/>
  <c r="S2650" i="1"/>
  <c r="T2650" i="1"/>
  <c r="U2650" i="1" s="1"/>
  <c r="S2645" i="1"/>
  <c r="T2645" i="1" s="1"/>
  <c r="U2645" i="1" s="1"/>
  <c r="S2638" i="1"/>
  <c r="T2638" i="1" s="1"/>
  <c r="U2638" i="1" s="1"/>
  <c r="S2634" i="1"/>
  <c r="T2634" i="1" s="1"/>
  <c r="U2634" i="1" s="1"/>
  <c r="S2630" i="1"/>
  <c r="T2630" i="1" s="1"/>
  <c r="S2611" i="1"/>
  <c r="T2611" i="1"/>
  <c r="S2610" i="1"/>
  <c r="T2610" i="1" s="1"/>
  <c r="U2610" i="1" s="1"/>
  <c r="S2606" i="1"/>
  <c r="S2603" i="1"/>
  <c r="U2603" i="1"/>
  <c r="T2603" i="1"/>
  <c r="S2602" i="1"/>
  <c r="S2599" i="1"/>
  <c r="T2599" i="1"/>
  <c r="U2599" i="1" s="1"/>
  <c r="S2598" i="1"/>
  <c r="S2595" i="1"/>
  <c r="U2595" i="1"/>
  <c r="T2595" i="1"/>
  <c r="V2595" i="1" s="1"/>
  <c r="S2594" i="1"/>
  <c r="T2594" i="1" s="1"/>
  <c r="S2591" i="1"/>
  <c r="T2591" i="1"/>
  <c r="S2586" i="1"/>
  <c r="T2586" i="1" s="1"/>
  <c r="U2586" i="1"/>
  <c r="S2583" i="1"/>
  <c r="T2583" i="1" s="1"/>
  <c r="U2583" i="1"/>
  <c r="V2583" i="1"/>
  <c r="S2572" i="1"/>
  <c r="T2572" i="1" s="1"/>
  <c r="U2572" i="1"/>
  <c r="V2572" i="1"/>
  <c r="S2568" i="1"/>
  <c r="U2568" i="1"/>
  <c r="T2568" i="1"/>
  <c r="V2568" i="1"/>
  <c r="S2567" i="1"/>
  <c r="T2567" i="1" s="1"/>
  <c r="S2564" i="1"/>
  <c r="T2564" i="1"/>
  <c r="U2564" i="1" s="1"/>
  <c r="V2564" i="1" s="1"/>
  <c r="S2563" i="1"/>
  <c r="S2560" i="1"/>
  <c r="T2560" i="1" s="1"/>
  <c r="U2560" i="1" s="1"/>
  <c r="S2559" i="1"/>
  <c r="T2559" i="1"/>
  <c r="U2559" i="1"/>
  <c r="V2559" i="1"/>
  <c r="S2556" i="1"/>
  <c r="T2556" i="1"/>
  <c r="U2556" i="1" s="1"/>
  <c r="S2555" i="1"/>
  <c r="S2552" i="1"/>
  <c r="T2552" i="1" s="1"/>
  <c r="U2552" i="1"/>
  <c r="V2552" i="1"/>
  <c r="S2551" i="1"/>
  <c r="T2551" i="1" s="1"/>
  <c r="U2551" i="1"/>
  <c r="S2548" i="1"/>
  <c r="T2548" i="1" s="1"/>
  <c r="S2547" i="1"/>
  <c r="T2547" i="1" s="1"/>
  <c r="U2547" i="1"/>
  <c r="S2544" i="1"/>
  <c r="T2544" i="1" s="1"/>
  <c r="U2544" i="1"/>
  <c r="V2544" i="1"/>
  <c r="S2533" i="1"/>
  <c r="U2533" i="1"/>
  <c r="T2533" i="1"/>
  <c r="V2533" i="1"/>
  <c r="S2532" i="1"/>
  <c r="T2532" i="1" s="1"/>
  <c r="U2532" i="1" s="1"/>
  <c r="S2529" i="1"/>
  <c r="T2529" i="1"/>
  <c r="U2529" i="1" s="1"/>
  <c r="V2529" i="1" s="1"/>
  <c r="S2528" i="1"/>
  <c r="T2528" i="1" s="1"/>
  <c r="S2520" i="1"/>
  <c r="S2517" i="1"/>
  <c r="T2517" i="1"/>
  <c r="S2516" i="1"/>
  <c r="S2495" i="1"/>
  <c r="T2495" i="1" s="1"/>
  <c r="S2494" i="1"/>
  <c r="T2494" i="1" s="1"/>
  <c r="S2490" i="1"/>
  <c r="T2490" i="1" s="1"/>
  <c r="S2483" i="1"/>
  <c r="T2483" i="1" s="1"/>
  <c r="S2482" i="1"/>
  <c r="T2482" i="1" s="1"/>
  <c r="S2475" i="1"/>
  <c r="T2475" i="1" s="1"/>
  <c r="S2474" i="1"/>
  <c r="T2474" i="1" s="1"/>
  <c r="V2474" i="1"/>
  <c r="S2470" i="1"/>
  <c r="T2470" i="1"/>
  <c r="S2467" i="1"/>
  <c r="T2467" i="1" s="1"/>
  <c r="S2466" i="1"/>
  <c r="S2456" i="1"/>
  <c r="T2456" i="1"/>
  <c r="S2452" i="1"/>
  <c r="U2452" i="1"/>
  <c r="T2452" i="1"/>
  <c r="S2448" i="1"/>
  <c r="T2448" i="1"/>
  <c r="S2443" i="1"/>
  <c r="T3100" i="1"/>
  <c r="T3073" i="1"/>
  <c r="T3053" i="1"/>
  <c r="T2949" i="1"/>
  <c r="T2941" i="1"/>
  <c r="T2918" i="1"/>
  <c r="U2918" i="1"/>
  <c r="V2918" i="1"/>
  <c r="T2914" i="1"/>
  <c r="U2914" i="1"/>
  <c r="V2914" i="1" s="1"/>
  <c r="T2910" i="1"/>
  <c r="U2910" i="1" s="1"/>
  <c r="V2910" i="1" s="1"/>
  <c r="T2902" i="1"/>
  <c r="T2883" i="1"/>
  <c r="U2883" i="1" s="1"/>
  <c r="V2883" i="1" s="1"/>
  <c r="U2879" i="1"/>
  <c r="V2879" i="1"/>
  <c r="T2875" i="1"/>
  <c r="U2875" i="1" s="1"/>
  <c r="V2875" i="1" s="1"/>
  <c r="T2840" i="1"/>
  <c r="U2840" i="1"/>
  <c r="V2840" i="1"/>
  <c r="T2836" i="1"/>
  <c r="T2832" i="1"/>
  <c r="T2828" i="1"/>
  <c r="U2828" i="1" s="1"/>
  <c r="V2828" i="1" s="1"/>
  <c r="T2805" i="1"/>
  <c r="U2805" i="1"/>
  <c r="V2805" i="1"/>
  <c r="T2801" i="1"/>
  <c r="U2801" i="1"/>
  <c r="V2801" i="1"/>
  <c r="T2797" i="1"/>
  <c r="U2797" i="1" s="1"/>
  <c r="V2797" i="1" s="1"/>
  <c r="T2789" i="1"/>
  <c r="U2789" i="1" s="1"/>
  <c r="V2789" i="1" s="1"/>
  <c r="T2785" i="1"/>
  <c r="T2781" i="1"/>
  <c r="U2762" i="1"/>
  <c r="V2762" i="1"/>
  <c r="T2758" i="1"/>
  <c r="U2758" i="1" s="1"/>
  <c r="V2758" i="1" s="1"/>
  <c r="T2754" i="1"/>
  <c r="U2754" i="1" s="1"/>
  <c r="V2754" i="1" s="1"/>
  <c r="T2746" i="1"/>
  <c r="T2742" i="1"/>
  <c r="T2727" i="1"/>
  <c r="U2727" i="1" s="1"/>
  <c r="V2727" i="1" s="1"/>
  <c r="T2703" i="1"/>
  <c r="T2680" i="1"/>
  <c r="U2680" i="1" s="1"/>
  <c r="V2680" i="1" s="1"/>
  <c r="T2664" i="1"/>
  <c r="T2606" i="1"/>
  <c r="T2598" i="1"/>
  <c r="U2567" i="1"/>
  <c r="V2567" i="1"/>
  <c r="T2563" i="1"/>
  <c r="U2528" i="1"/>
  <c r="V2528" i="1"/>
  <c r="T2520" i="1"/>
  <c r="U2520" i="1" s="1"/>
  <c r="V2520" i="1" s="1"/>
  <c r="U2474" i="1"/>
  <c r="T2443" i="1"/>
  <c r="S2437" i="1"/>
  <c r="S2429" i="1"/>
  <c r="T2429" i="1" s="1"/>
  <c r="U2429" i="1" s="1"/>
  <c r="V2429" i="1" s="1"/>
  <c r="S2415" i="1"/>
  <c r="U2415" i="1"/>
  <c r="T2415" i="1"/>
  <c r="V2415" i="1"/>
  <c r="S2414" i="1"/>
  <c r="S2411" i="1"/>
  <c r="T2411" i="1" s="1"/>
  <c r="U2411" i="1"/>
  <c r="V2411" i="1"/>
  <c r="S2410" i="1"/>
  <c r="S2407" i="1"/>
  <c r="T2407" i="1" s="1"/>
  <c r="S2406" i="1"/>
  <c r="S2402" i="1"/>
  <c r="T2402" i="1" s="1"/>
  <c r="S2398" i="1"/>
  <c r="U2398" i="1"/>
  <c r="S2394" i="1"/>
  <c r="S2391" i="1"/>
  <c r="U2391" i="1"/>
  <c r="T2391" i="1"/>
  <c r="V2391" i="1"/>
  <c r="S2390" i="1"/>
  <c r="U2390" i="1"/>
  <c r="S2376" i="1"/>
  <c r="T2376" i="1"/>
  <c r="S2375" i="1"/>
  <c r="S2372" i="1"/>
  <c r="U2372" i="1"/>
  <c r="T2372" i="1"/>
  <c r="V2372" i="1"/>
  <c r="S2371" i="1"/>
  <c r="S2368" i="1"/>
  <c r="T2368" i="1" s="1"/>
  <c r="U2368" i="1" s="1"/>
  <c r="S2367" i="1"/>
  <c r="S2364" i="1"/>
  <c r="T2364" i="1" s="1"/>
  <c r="S2360" i="1"/>
  <c r="T2360" i="1"/>
  <c r="S2359" i="1"/>
  <c r="T2359" i="1" s="1"/>
  <c r="U2359" i="1"/>
  <c r="S2356" i="1"/>
  <c r="S2355" i="1"/>
  <c r="S2352" i="1"/>
  <c r="U2352" i="1"/>
  <c r="T2352" i="1"/>
  <c r="V2352" i="1"/>
  <c r="S2351" i="1"/>
  <c r="S2336" i="1"/>
  <c r="S2325" i="1"/>
  <c r="T2325" i="1" s="1"/>
  <c r="S2321" i="1"/>
  <c r="T2321" i="1"/>
  <c r="S2320" i="1"/>
  <c r="S2317" i="1"/>
  <c r="T2317" i="1" s="1"/>
  <c r="U2317" i="1"/>
  <c r="V2317" i="1"/>
  <c r="S2316" i="1"/>
  <c r="U2316" i="1"/>
  <c r="S2313" i="1"/>
  <c r="T2313" i="1" s="1"/>
  <c r="U2313" i="1"/>
  <c r="V2313" i="1"/>
  <c r="S2312" i="1"/>
  <c r="S2297" i="1"/>
  <c r="T2297" i="1" s="1"/>
  <c r="U2297" i="1" s="1"/>
  <c r="S2294" i="1"/>
  <c r="U2294" i="1"/>
  <c r="T2294" i="1"/>
  <c r="V2294" i="1"/>
  <c r="S2293" i="1"/>
  <c r="S2290" i="1"/>
  <c r="T2290" i="1"/>
  <c r="S2289" i="1"/>
  <c r="T2289" i="1" s="1"/>
  <c r="U2289" i="1" s="1"/>
  <c r="V2289" i="1" s="1"/>
  <c r="S2286" i="1"/>
  <c r="T2286" i="1" s="1"/>
  <c r="U2286" i="1" s="1"/>
  <c r="S2285" i="1"/>
  <c r="S2282" i="1"/>
  <c r="S2281" i="1"/>
  <c r="T2281" i="1" s="1"/>
  <c r="U2281" i="1" s="1"/>
  <c r="S2278" i="1"/>
  <c r="U2278" i="1"/>
  <c r="T2278" i="1"/>
  <c r="V2278" i="1"/>
  <c r="S2277" i="1"/>
  <c r="S2274" i="1"/>
  <c r="S2273" i="1"/>
  <c r="T2273" i="1" s="1"/>
  <c r="S2257" i="1"/>
  <c r="T2257" i="1"/>
  <c r="U2257" i="1" s="1"/>
  <c r="V2257" i="1" s="1"/>
  <c r="S2256" i="1"/>
  <c r="T2256" i="1" s="1"/>
  <c r="U2256" i="1" s="1"/>
  <c r="V2256" i="1" s="1"/>
  <c r="S2249" i="1"/>
  <c r="T2249" i="1"/>
  <c r="U2249" i="1" s="1"/>
  <c r="V2249" i="1" s="1"/>
  <c r="S2245" i="1"/>
  <c r="T2245" i="1" s="1"/>
  <c r="U2245" i="1" s="1"/>
  <c r="V2245" i="1" s="1"/>
  <c r="S2237" i="1"/>
  <c r="T2237" i="1" s="1"/>
  <c r="U2237" i="1" s="1"/>
  <c r="V2237" i="1" s="1"/>
  <c r="S2219" i="1"/>
  <c r="T2219" i="1" s="1"/>
  <c r="U2219" i="1" s="1"/>
  <c r="S2212" i="1"/>
  <c r="T2212" i="1" s="1"/>
  <c r="U2212" i="1" s="1"/>
  <c r="S2208" i="1"/>
  <c r="T2208" i="1" s="1"/>
  <c r="U2208" i="1" s="1"/>
  <c r="S2204" i="1"/>
  <c r="T2204" i="1" s="1"/>
  <c r="U2204" i="1" s="1"/>
  <c r="S2200" i="1"/>
  <c r="T2200" i="1" s="1"/>
  <c r="U2200" i="1" s="1"/>
  <c r="S2196" i="1"/>
  <c r="T2196" i="1" s="1"/>
  <c r="U2196" i="1"/>
  <c r="V2196" i="1"/>
  <c r="S2181" i="1"/>
  <c r="T2181" i="1" s="1"/>
  <c r="S2180" i="1"/>
  <c r="S2177" i="1"/>
  <c r="T2177" i="1" s="1"/>
  <c r="U2177" i="1"/>
  <c r="V2177" i="1"/>
  <c r="S2176" i="1"/>
  <c r="T2176" i="1" s="1"/>
  <c r="U2176" i="1" s="1"/>
  <c r="S2173" i="1"/>
  <c r="S2172" i="1"/>
  <c r="S2169" i="1"/>
  <c r="U2169" i="1"/>
  <c r="T2169" i="1"/>
  <c r="S2165" i="1"/>
  <c r="S2164" i="1"/>
  <c r="S2161" i="1"/>
  <c r="U2161" i="1"/>
  <c r="T2161" i="1"/>
  <c r="V2161" i="1"/>
  <c r="S2160" i="1"/>
  <c r="U2160" i="1"/>
  <c r="S2157" i="1"/>
  <c r="T2157" i="1" s="1"/>
  <c r="U2157" i="1"/>
  <c r="V2157" i="1"/>
  <c r="S2156" i="1"/>
  <c r="S2142" i="1"/>
  <c r="S2141" i="1"/>
  <c r="T2141" i="1" s="1"/>
  <c r="U2141" i="1" s="1"/>
  <c r="S2138" i="1"/>
  <c r="U2138" i="1"/>
  <c r="T2138" i="1"/>
  <c r="V2138" i="1"/>
  <c r="S2137" i="1"/>
  <c r="T2137" i="1" s="1"/>
  <c r="U2137" i="1"/>
  <c r="S2134" i="1"/>
  <c r="T2134" i="1" s="1"/>
  <c r="U2134" i="1" s="1"/>
  <c r="S2133" i="1"/>
  <c r="T2133" i="1" s="1"/>
  <c r="S2130" i="1"/>
  <c r="T2130" i="1" s="1"/>
  <c r="U2130" i="1" s="1"/>
  <c r="S2129" i="1"/>
  <c r="U2129" i="1"/>
  <c r="S2126" i="1"/>
  <c r="T2126" i="1" s="1"/>
  <c r="U2126" i="1" s="1"/>
  <c r="S2122" i="1"/>
  <c r="T2122" i="1" s="1"/>
  <c r="S2118" i="1"/>
  <c r="T2118" i="1" s="1"/>
  <c r="U2118" i="1"/>
  <c r="V2118" i="1"/>
  <c r="S2103" i="1"/>
  <c r="T2103" i="1"/>
  <c r="S2102" i="1"/>
  <c r="S2099" i="1"/>
  <c r="T2099" i="1" s="1"/>
  <c r="U2099" i="1" s="1"/>
  <c r="V2099" i="1" s="1"/>
  <c r="S2098" i="1"/>
  <c r="T2098" i="1" s="1"/>
  <c r="U2098" i="1" s="1"/>
  <c r="S2095" i="1"/>
  <c r="S2094" i="1"/>
  <c r="T2094" i="1" s="1"/>
  <c r="S2091" i="1"/>
  <c r="T2091" i="1" s="1"/>
  <c r="U2091" i="1"/>
  <c r="V2091" i="1"/>
  <c r="S2090" i="1"/>
  <c r="T2090" i="1" s="1"/>
  <c r="U2090" i="1" s="1"/>
  <c r="S2087" i="1"/>
  <c r="S2083" i="1"/>
  <c r="U2083" i="1"/>
  <c r="T2083" i="1"/>
  <c r="S2082" i="1"/>
  <c r="S2078" i="1"/>
  <c r="T2078" i="1" s="1"/>
  <c r="U2078" i="1"/>
  <c r="S2064" i="1"/>
  <c r="T2064" i="1" s="1"/>
  <c r="S2063" i="1"/>
  <c r="S2059" i="1"/>
  <c r="U2059" i="1"/>
  <c r="S2056" i="1"/>
  <c r="U2056" i="1"/>
  <c r="T2056" i="1"/>
  <c r="S2052" i="1"/>
  <c r="T2052" i="1" s="1"/>
  <c r="U2052" i="1"/>
  <c r="V2052" i="1"/>
  <c r="S2051" i="1"/>
  <c r="S2048" i="1"/>
  <c r="S2047" i="1"/>
  <c r="U2047" i="1"/>
  <c r="S2044" i="1"/>
  <c r="U2044" i="1"/>
  <c r="T2044" i="1"/>
  <c r="V2044" i="1"/>
  <c r="S2043" i="1"/>
  <c r="U2043" i="1"/>
  <c r="S2039" i="1"/>
  <c r="T2039" i="1" s="1"/>
  <c r="U2039" i="1"/>
  <c r="S2025" i="1"/>
  <c r="U2025" i="1"/>
  <c r="T2025" i="1"/>
  <c r="V2025" i="1"/>
  <c r="S2021" i="1"/>
  <c r="T2021" i="1" s="1"/>
  <c r="U2021" i="1"/>
  <c r="V2021" i="1"/>
  <c r="S2017" i="1"/>
  <c r="T2017" i="1" s="1"/>
  <c r="S2016" i="1"/>
  <c r="S2013" i="1"/>
  <c r="S2012" i="1"/>
  <c r="T2012" i="1" s="1"/>
  <c r="U2012" i="1" s="1"/>
  <c r="S2005" i="1"/>
  <c r="T2005" i="1" s="1"/>
  <c r="U2005" i="1"/>
  <c r="V2005" i="1"/>
  <c r="S2004" i="1"/>
  <c r="U2004" i="1"/>
  <c r="S2001" i="1"/>
  <c r="T2001" i="1" s="1"/>
  <c r="U2001" i="1"/>
  <c r="V2001" i="1"/>
  <c r="S2000" i="1"/>
  <c r="U2000" i="1"/>
  <c r="S1988" i="1"/>
  <c r="T1988" i="1" s="1"/>
  <c r="U1988" i="1"/>
  <c r="V1988" i="1"/>
  <c r="S1984" i="1"/>
  <c r="T1984" i="1" s="1"/>
  <c r="U1984" i="1" s="1"/>
  <c r="V1984" i="1" s="1"/>
  <c r="S1980" i="1"/>
  <c r="T1980" i="1"/>
  <c r="U1980" i="1"/>
  <c r="V1980" i="1"/>
  <c r="S1976" i="1"/>
  <c r="T1976" i="1"/>
  <c r="U1976" i="1"/>
  <c r="V1976" i="1"/>
  <c r="S1971" i="1"/>
  <c r="T1971" i="1"/>
  <c r="U1971" i="1" s="1"/>
  <c r="V1971" i="1" s="1"/>
  <c r="S1963" i="1"/>
  <c r="T1963" i="1"/>
  <c r="U1963" i="1" s="1"/>
  <c r="V1963" i="1" s="1"/>
  <c r="S1959" i="1"/>
  <c r="T1959" i="1" s="1"/>
  <c r="U1959" i="1"/>
  <c r="V1959" i="1"/>
  <c r="S1946" i="1"/>
  <c r="T1946" i="1" s="1"/>
  <c r="S1945" i="1"/>
  <c r="T1945" i="1" s="1"/>
  <c r="S1942" i="1"/>
  <c r="T1942" i="1" s="1"/>
  <c r="S1938" i="1"/>
  <c r="T1938" i="1" s="1"/>
  <c r="S1937" i="1"/>
  <c r="T1937" i="1"/>
  <c r="U1937" i="1" s="1"/>
  <c r="S1934" i="1"/>
  <c r="T1934" i="1" s="1"/>
  <c r="S1933" i="1"/>
  <c r="T1933" i="1" s="1"/>
  <c r="U1933" i="1" s="1"/>
  <c r="S1930" i="1"/>
  <c r="T1930" i="1" s="1"/>
  <c r="S1929" i="1"/>
  <c r="S1926" i="1"/>
  <c r="T1926" i="1" s="1"/>
  <c r="S1925" i="1"/>
  <c r="T1925" i="1"/>
  <c r="S1922" i="1"/>
  <c r="T1922" i="1"/>
  <c r="S1921" i="1"/>
  <c r="S1521" i="1"/>
  <c r="T1521" i="1"/>
  <c r="U1521" i="1"/>
  <c r="V1521" i="1"/>
  <c r="S1513" i="1"/>
  <c r="T1513" i="1" s="1"/>
  <c r="U1513" i="1"/>
  <c r="V1513" i="1"/>
  <c r="S1505" i="1"/>
  <c r="T1505" i="1"/>
  <c r="U1505" i="1"/>
  <c r="V1505" i="1"/>
  <c r="S1497" i="1"/>
  <c r="T1497" i="1"/>
  <c r="U1497" i="1" s="1"/>
  <c r="V1497" i="1" s="1"/>
  <c r="S1479" i="1"/>
  <c r="S1475" i="1"/>
  <c r="T1475" i="1" s="1"/>
  <c r="S1472" i="1"/>
  <c r="T1472" i="1" s="1"/>
  <c r="U1472" i="1"/>
  <c r="S1468" i="1"/>
  <c r="T1468" i="1"/>
  <c r="U1468" i="1" s="1"/>
  <c r="S1467" i="1"/>
  <c r="T1467" i="1" s="1"/>
  <c r="S1464" i="1"/>
  <c r="T1464" i="1" s="1"/>
  <c r="U1464" i="1" s="1"/>
  <c r="S1463" i="1"/>
  <c r="T1463" i="1" s="1"/>
  <c r="S1460" i="1"/>
  <c r="T1460" i="1"/>
  <c r="U1460" i="1" s="1"/>
  <c r="S1459" i="1"/>
  <c r="S1456" i="1"/>
  <c r="T1456" i="1"/>
  <c r="U1456" i="1" s="1"/>
  <c r="S1452" i="1"/>
  <c r="T1452" i="1" s="1"/>
  <c r="S1439" i="1"/>
  <c r="T1439" i="1" s="1"/>
  <c r="U1439" i="1"/>
  <c r="S1435" i="1"/>
  <c r="T1435" i="1" s="1"/>
  <c r="S1431" i="1"/>
  <c r="T1431" i="1" s="1"/>
  <c r="S1427" i="1"/>
  <c r="T1427" i="1" s="1"/>
  <c r="S1423" i="1"/>
  <c r="T1423" i="1" s="1"/>
  <c r="U1423" i="1"/>
  <c r="V1423" i="1"/>
  <c r="S1419" i="1"/>
  <c r="S1415" i="1"/>
  <c r="S1414" i="1"/>
  <c r="S1402" i="1"/>
  <c r="T1402" i="1" s="1"/>
  <c r="U1402" i="1"/>
  <c r="S1397" i="1"/>
  <c r="S1394" i="1"/>
  <c r="T1394" i="1" s="1"/>
  <c r="U1394" i="1"/>
  <c r="S1386" i="1"/>
  <c r="T1386" i="1" s="1"/>
  <c r="U1386" i="1" s="1"/>
  <c r="S1385" i="1"/>
  <c r="S1382" i="1"/>
  <c r="T1382" i="1" s="1"/>
  <c r="U1382" i="1"/>
  <c r="V1382" i="1"/>
  <c r="S1381" i="1"/>
  <c r="U1381" i="1"/>
  <c r="T2437" i="1"/>
  <c r="U2437" i="1"/>
  <c r="V2437" i="1" s="1"/>
  <c r="T2414" i="1"/>
  <c r="T2410" i="1"/>
  <c r="U2410" i="1" s="1"/>
  <c r="V2410" i="1" s="1"/>
  <c r="T2406" i="1"/>
  <c r="U2402" i="1"/>
  <c r="V2402" i="1"/>
  <c r="T2398" i="1"/>
  <c r="T2394" i="1"/>
  <c r="U2394" i="1" s="1"/>
  <c r="V2394" i="1" s="1"/>
  <c r="T2390" i="1"/>
  <c r="T2375" i="1"/>
  <c r="U2375" i="1"/>
  <c r="V2375" i="1" s="1"/>
  <c r="T2371" i="1"/>
  <c r="T2355" i="1"/>
  <c r="T2351" i="1"/>
  <c r="U2351" i="1" s="1"/>
  <c r="V2351" i="1" s="1"/>
  <c r="T2336" i="1"/>
  <c r="T2320" i="1"/>
  <c r="T2316" i="1"/>
  <c r="T2312" i="1"/>
  <c r="U2312" i="1" s="1"/>
  <c r="V2312" i="1" s="1"/>
  <c r="T2293" i="1"/>
  <c r="U2293" i="1"/>
  <c r="V2293" i="1"/>
  <c r="T2285" i="1"/>
  <c r="U2285" i="1"/>
  <c r="V2285" i="1"/>
  <c r="T2277" i="1"/>
  <c r="U2277" i="1" s="1"/>
  <c r="V2277" i="1" s="1"/>
  <c r="T2180" i="1"/>
  <c r="T2172" i="1"/>
  <c r="T2164" i="1"/>
  <c r="U2164" i="1" s="1"/>
  <c r="T2160" i="1"/>
  <c r="T2156" i="1"/>
  <c r="U2133" i="1"/>
  <c r="V2133" i="1" s="1"/>
  <c r="T2129" i="1"/>
  <c r="T2102" i="1"/>
  <c r="U2102" i="1" s="1"/>
  <c r="T2082" i="1"/>
  <c r="U2082" i="1"/>
  <c r="V2082" i="1" s="1"/>
  <c r="T2063" i="1"/>
  <c r="U2063" i="1"/>
  <c r="V2063" i="1" s="1"/>
  <c r="T2059" i="1"/>
  <c r="T2051" i="1"/>
  <c r="T2047" i="1"/>
  <c r="T2043" i="1"/>
  <c r="T2016" i="1"/>
  <c r="T2004" i="1"/>
  <c r="T2000" i="1"/>
  <c r="T1516" i="1"/>
  <c r="T1508" i="1"/>
  <c r="T1500" i="1"/>
  <c r="T1492" i="1"/>
  <c r="U1422" i="1"/>
  <c r="S2436" i="1"/>
  <c r="T2436" i="1" s="1"/>
  <c r="U2436" i="1"/>
  <c r="V2436" i="1"/>
  <c r="S2432" i="1"/>
  <c r="T2432" i="1"/>
  <c r="U2432" i="1" s="1"/>
  <c r="S2428" i="1"/>
  <c r="S2417" i="1"/>
  <c r="T2417" i="1"/>
  <c r="S2413" i="1"/>
  <c r="T2413" i="1" s="1"/>
  <c r="S2412" i="1"/>
  <c r="S2408" i="1"/>
  <c r="T2408" i="1" s="1"/>
  <c r="U2408" i="1" s="1"/>
  <c r="S2405" i="1"/>
  <c r="T2405" i="1" s="1"/>
  <c r="S2400" i="1"/>
  <c r="S2396" i="1"/>
  <c r="S2389" i="1"/>
  <c r="S2388" i="1"/>
  <c r="T2388" i="1" s="1"/>
  <c r="U2388" i="1"/>
  <c r="S2378" i="1"/>
  <c r="T2378" i="1"/>
  <c r="S2377" i="1"/>
  <c r="S2374" i="1"/>
  <c r="T2374" i="1"/>
  <c r="S2373" i="1"/>
  <c r="S2370" i="1"/>
  <c r="U2370" i="1" s="1"/>
  <c r="T2370" i="1"/>
  <c r="S2366" i="1"/>
  <c r="T2366" i="1"/>
  <c r="S2362" i="1"/>
  <c r="S2361" i="1"/>
  <c r="S2358" i="1"/>
  <c r="T2358" i="1" s="1"/>
  <c r="U2358" i="1"/>
  <c r="V2358" i="1"/>
  <c r="S2357" i="1"/>
  <c r="S2354" i="1"/>
  <c r="T2354" i="1" s="1"/>
  <c r="S2353" i="1"/>
  <c r="S2350" i="1"/>
  <c r="S2349" i="1"/>
  <c r="S2339" i="1"/>
  <c r="T2339" i="1"/>
  <c r="U2339" i="1" s="1"/>
  <c r="S2338" i="1"/>
  <c r="T2338" i="1" s="1"/>
  <c r="U2338" i="1" s="1"/>
  <c r="S2331" i="1"/>
  <c r="U2331" i="1"/>
  <c r="T2331" i="1"/>
  <c r="V2331" i="1"/>
  <c r="S2330" i="1"/>
  <c r="U2330" i="1"/>
  <c r="S2327" i="1"/>
  <c r="T2327" i="1" s="1"/>
  <c r="U2327" i="1"/>
  <c r="V2327" i="1"/>
  <c r="S2326" i="1"/>
  <c r="S2322" i="1"/>
  <c r="S2319" i="1"/>
  <c r="S2318" i="1"/>
  <c r="S2315" i="1"/>
  <c r="T2315" i="1" s="1"/>
  <c r="S2314" i="1"/>
  <c r="S2311" i="1"/>
  <c r="S2310" i="1"/>
  <c r="S2300" i="1"/>
  <c r="T2300" i="1" s="1"/>
  <c r="S2296" i="1"/>
  <c r="T2296" i="1" s="1"/>
  <c r="U2296" i="1" s="1"/>
  <c r="S2295" i="1"/>
  <c r="S2292" i="1"/>
  <c r="S2291" i="1"/>
  <c r="S2288" i="1"/>
  <c r="T2288" i="1"/>
  <c r="S2287" i="1"/>
  <c r="S2284" i="1"/>
  <c r="T2284" i="1"/>
  <c r="S2283" i="1"/>
  <c r="S2280" i="1"/>
  <c r="S2279" i="1"/>
  <c r="S2276" i="1"/>
  <c r="T2276" i="1"/>
  <c r="S2275" i="1"/>
  <c r="S2272" i="1"/>
  <c r="S2271" i="1"/>
  <c r="S2262" i="1"/>
  <c r="T2262" i="1" s="1"/>
  <c r="U2262" i="1"/>
  <c r="V2262" i="1"/>
  <c r="S2254" i="1"/>
  <c r="T2254" i="1" s="1"/>
  <c r="U2254" i="1" s="1"/>
  <c r="S2246" i="1"/>
  <c r="T2246" i="1" s="1"/>
  <c r="U2246" i="1" s="1"/>
  <c r="S2243" i="1"/>
  <c r="T2243" i="1" s="1"/>
  <c r="U2243" i="1" s="1"/>
  <c r="S2238" i="1"/>
  <c r="T2238" i="1" s="1"/>
  <c r="U2238" i="1" s="1"/>
  <c r="S2235" i="1"/>
  <c r="T2235" i="1" s="1"/>
  <c r="U2235" i="1"/>
  <c r="V2235" i="1"/>
  <c r="S2221" i="1"/>
  <c r="T2221" i="1" s="1"/>
  <c r="U2221" i="1" s="1"/>
  <c r="S2214" i="1"/>
  <c r="T2214" i="1" s="1"/>
  <c r="U2214" i="1" s="1"/>
  <c r="S2210" i="1"/>
  <c r="T2210" i="1" s="1"/>
  <c r="U2210" i="1" s="1"/>
  <c r="S2206" i="1"/>
  <c r="T2206" i="1" s="1"/>
  <c r="U2206" i="1" s="1"/>
  <c r="S2202" i="1"/>
  <c r="T2202" i="1" s="1"/>
  <c r="U2202" i="1" s="1"/>
  <c r="S2198" i="1"/>
  <c r="T2198" i="1" s="1"/>
  <c r="U2198" i="1" s="1"/>
  <c r="S2194" i="1"/>
  <c r="T2194" i="1" s="1"/>
  <c r="U2194" i="1" s="1"/>
  <c r="S2183" i="1"/>
  <c r="T2183" i="1"/>
  <c r="S2182" i="1"/>
  <c r="S2179" i="1"/>
  <c r="S2178" i="1"/>
  <c r="S2175" i="1"/>
  <c r="T2175" i="1" s="1"/>
  <c r="U2175" i="1" s="1"/>
  <c r="V2175" i="1" s="1"/>
  <c r="S2174" i="1"/>
  <c r="S2171" i="1"/>
  <c r="T2171" i="1" s="1"/>
  <c r="U2171" i="1" s="1"/>
  <c r="V2171" i="1" s="1"/>
  <c r="S2170" i="1"/>
  <c r="S2167" i="1"/>
  <c r="T2167" i="1"/>
  <c r="U2167" i="1" s="1"/>
  <c r="S2166" i="1"/>
  <c r="T2166" i="1" s="1"/>
  <c r="U2166" i="1" s="1"/>
  <c r="S2163" i="1"/>
  <c r="U2163" i="1"/>
  <c r="V2163" i="1" s="1"/>
  <c r="T2163" i="1"/>
  <c r="S2162" i="1"/>
  <c r="S2159" i="1"/>
  <c r="T2159" i="1" s="1"/>
  <c r="S2158" i="1"/>
  <c r="T2158" i="1" s="1"/>
  <c r="S2155" i="1"/>
  <c r="T2155" i="1"/>
  <c r="S2154" i="1"/>
  <c r="T2154" i="1" s="1"/>
  <c r="S2123" i="1"/>
  <c r="S2115" i="1"/>
  <c r="U2115" i="1"/>
  <c r="S2105" i="1"/>
  <c r="S2104" i="1"/>
  <c r="T2104" i="1" s="1"/>
  <c r="U2104" i="1"/>
  <c r="S2100" i="1"/>
  <c r="S2097" i="1"/>
  <c r="T2097" i="1"/>
  <c r="S2096" i="1"/>
  <c r="T2096" i="1" s="1"/>
  <c r="U2096" i="1"/>
  <c r="S2093" i="1"/>
  <c r="U2093" i="1"/>
  <c r="T2093" i="1"/>
  <c r="V2093" i="1"/>
  <c r="S2092" i="1"/>
  <c r="S2089" i="1"/>
  <c r="T2089" i="1" s="1"/>
  <c r="S2088" i="1"/>
  <c r="S2084" i="1"/>
  <c r="S2081" i="1"/>
  <c r="T2081" i="1"/>
  <c r="U2081" i="1" s="1"/>
  <c r="V2081" i="1" s="1"/>
  <c r="S2080" i="1"/>
  <c r="S2077" i="1"/>
  <c r="T2077" i="1" s="1"/>
  <c r="U2077" i="1"/>
  <c r="V2077" i="1"/>
  <c r="S2066" i="1"/>
  <c r="U2066" i="1"/>
  <c r="T2066" i="1"/>
  <c r="S2065" i="1"/>
  <c r="T2065" i="1" s="1"/>
  <c r="U2065" i="1"/>
  <c r="S2062" i="1"/>
  <c r="T2062" i="1" s="1"/>
  <c r="S2061" i="1"/>
  <c r="S2058" i="1"/>
  <c r="U2058" i="1"/>
  <c r="V2058" i="1" s="1"/>
  <c r="T2058" i="1"/>
  <c r="S2054" i="1"/>
  <c r="U2054" i="1"/>
  <c r="T2054" i="1"/>
  <c r="S2053" i="1"/>
  <c r="S2050" i="1"/>
  <c r="U2050" i="1"/>
  <c r="T2050" i="1"/>
  <c r="V2050" i="1"/>
  <c r="S2049" i="1"/>
  <c r="S2046" i="1"/>
  <c r="T2046" i="1" s="1"/>
  <c r="U2046" i="1"/>
  <c r="V2046" i="1"/>
  <c r="S2045" i="1"/>
  <c r="S2042" i="1"/>
  <c r="S2041" i="1"/>
  <c r="U2041" i="1"/>
  <c r="S2038" i="1"/>
  <c r="U2038" i="1"/>
  <c r="T2038" i="1"/>
  <c r="V2038" i="1"/>
  <c r="S2037" i="1"/>
  <c r="S2023" i="1"/>
  <c r="T2023" i="1" s="1"/>
  <c r="S2019" i="1"/>
  <c r="U2019" i="1"/>
  <c r="T2019" i="1"/>
  <c r="V2019" i="1"/>
  <c r="S2015" i="1"/>
  <c r="U2015" i="1"/>
  <c r="T2015" i="1"/>
  <c r="V2015" i="1"/>
  <c r="S2011" i="1"/>
  <c r="T2011" i="1" s="1"/>
  <c r="U2011" i="1" s="1"/>
  <c r="S2010" i="1"/>
  <c r="S2007" i="1"/>
  <c r="T2007" i="1" s="1"/>
  <c r="U2007" i="1"/>
  <c r="V2007" i="1"/>
  <c r="S2006" i="1"/>
  <c r="S2003" i="1"/>
  <c r="T2003" i="1"/>
  <c r="S2002" i="1"/>
  <c r="S1999" i="1"/>
  <c r="T1999" i="1" s="1"/>
  <c r="U1999" i="1"/>
  <c r="V1999" i="1"/>
  <c r="S1998" i="1"/>
  <c r="S1989" i="1"/>
  <c r="T1989" i="1"/>
  <c r="U1989" i="1"/>
  <c r="V1989" i="1"/>
  <c r="S1985" i="1"/>
  <c r="T1985" i="1"/>
  <c r="U1985" i="1" s="1"/>
  <c r="V1985" i="1" s="1"/>
  <c r="S1982" i="1"/>
  <c r="T1982" i="1" s="1"/>
  <c r="U1982" i="1"/>
  <c r="V1982" i="1"/>
  <c r="S1981" i="1"/>
  <c r="T1981" i="1" s="1"/>
  <c r="U1981" i="1"/>
  <c r="V1981" i="1"/>
  <c r="S1977" i="1"/>
  <c r="T1977" i="1" s="1"/>
  <c r="U1977" i="1" s="1"/>
  <c r="V1977" i="1" s="1"/>
  <c r="S1973" i="1"/>
  <c r="T1973" i="1"/>
  <c r="U1973" i="1"/>
  <c r="V1973" i="1"/>
  <c r="S1970" i="1"/>
  <c r="T1970" i="1" s="1"/>
  <c r="U1970" i="1" s="1"/>
  <c r="V1970" i="1" s="1"/>
  <c r="S1969" i="1"/>
  <c r="T1969" i="1" s="1"/>
  <c r="U1969" i="1"/>
  <c r="V1969" i="1"/>
  <c r="S1965" i="1"/>
  <c r="T1965" i="1" s="1"/>
  <c r="U1965" i="1"/>
  <c r="V1965" i="1"/>
  <c r="S1961" i="1"/>
  <c r="T1961" i="1" s="1"/>
  <c r="U1961" i="1"/>
  <c r="V1961" i="1"/>
  <c r="S1944" i="1"/>
  <c r="T1944" i="1" s="1"/>
  <c r="S1943" i="1"/>
  <c r="T1943" i="1" s="1"/>
  <c r="S1940" i="1"/>
  <c r="T1940" i="1" s="1"/>
  <c r="S1939" i="1"/>
  <c r="S1936" i="1"/>
  <c r="T1936" i="1" s="1"/>
  <c r="S1932" i="1"/>
  <c r="T1932" i="1" s="1"/>
  <c r="S1927" i="1"/>
  <c r="U1927" i="1"/>
  <c r="T1927" i="1"/>
  <c r="S1924" i="1"/>
  <c r="T1924" i="1"/>
  <c r="S1923" i="1"/>
  <c r="T1923" i="1" s="1"/>
  <c r="U1923" i="1"/>
  <c r="V1923" i="1"/>
  <c r="S1920" i="1"/>
  <c r="S1518" i="1"/>
  <c r="T1518" i="1" s="1"/>
  <c r="U1518" i="1"/>
  <c r="V1518" i="1"/>
  <c r="S1507" i="1"/>
  <c r="T1507" i="1" s="1"/>
  <c r="U1507" i="1"/>
  <c r="V1507" i="1"/>
  <c r="S1506" i="1"/>
  <c r="T1506" i="1" s="1"/>
  <c r="U1506" i="1"/>
  <c r="V1506" i="1"/>
  <c r="S1502" i="1"/>
  <c r="T1502" i="1" s="1"/>
  <c r="U1502" i="1" s="1"/>
  <c r="S1499" i="1"/>
  <c r="T1499" i="1" s="1"/>
  <c r="U1499" i="1" s="1"/>
  <c r="S1491" i="1"/>
  <c r="T1491" i="1"/>
  <c r="S1474" i="1"/>
  <c r="T1474" i="1" s="1"/>
  <c r="U1474" i="1"/>
  <c r="V1474" i="1"/>
  <c r="S1470" i="1"/>
  <c r="S1462" i="1"/>
  <c r="U1462" i="1"/>
  <c r="T1462" i="1"/>
  <c r="V1462" i="1" s="1"/>
  <c r="S1458" i="1"/>
  <c r="S1454" i="1"/>
  <c r="T1454" i="1" s="1"/>
  <c r="U1454" i="1"/>
  <c r="V1454" i="1"/>
  <c r="S1441" i="1"/>
  <c r="T1441" i="1" s="1"/>
  <c r="U1441" i="1"/>
  <c r="S1436" i="1"/>
  <c r="S1432" i="1"/>
  <c r="S1429" i="1"/>
  <c r="T1429" i="1" s="1"/>
  <c r="U1429" i="1" s="1"/>
  <c r="S1425" i="1"/>
  <c r="T1425" i="1" s="1"/>
  <c r="U1425" i="1" s="1"/>
  <c r="S1424" i="1"/>
  <c r="S1421" i="1"/>
  <c r="T1421" i="1" s="1"/>
  <c r="U1421" i="1" s="1"/>
  <c r="S1420" i="1"/>
  <c r="S1417" i="1"/>
  <c r="T1417" i="1" s="1"/>
  <c r="U1417" i="1" s="1"/>
  <c r="S1416" i="1"/>
  <c r="T1416" i="1" s="1"/>
  <c r="U1416" i="1"/>
  <c r="S1413" i="1"/>
  <c r="T1413" i="1" s="1"/>
  <c r="U1413" i="1"/>
  <c r="V1413" i="1"/>
  <c r="S1400" i="1"/>
  <c r="T1400" i="1"/>
  <c r="S1392" i="1"/>
  <c r="S1384" i="1"/>
  <c r="U1384" i="1"/>
  <c r="T1384" i="1"/>
  <c r="V1384" i="1"/>
  <c r="S1383" i="1"/>
  <c r="U1383" i="1"/>
  <c r="S1380" i="1"/>
  <c r="T1380" i="1" s="1"/>
  <c r="U1380" i="1"/>
  <c r="V1380" i="1"/>
  <c r="T2412" i="1"/>
  <c r="T2377" i="1"/>
  <c r="T2373" i="1"/>
  <c r="T2361" i="1"/>
  <c r="U2361" i="1" s="1"/>
  <c r="V2361" i="1" s="1"/>
  <c r="T2357" i="1"/>
  <c r="U2357" i="1" s="1"/>
  <c r="V2357" i="1" s="1"/>
  <c r="T2353" i="1"/>
  <c r="U2353" i="1" s="1"/>
  <c r="V2353" i="1" s="1"/>
  <c r="T2349" i="1"/>
  <c r="T2330" i="1"/>
  <c r="T2326" i="1"/>
  <c r="U2326" i="1" s="1"/>
  <c r="V2326" i="1" s="1"/>
  <c r="T2322" i="1"/>
  <c r="U2322" i="1" s="1"/>
  <c r="T2318" i="1"/>
  <c r="U2318" i="1" s="1"/>
  <c r="V2318" i="1" s="1"/>
  <c r="T2310" i="1"/>
  <c r="T2295" i="1"/>
  <c r="U2295" i="1" s="1"/>
  <c r="V2295" i="1" s="1"/>
  <c r="T2291" i="1"/>
  <c r="U2291" i="1" s="1"/>
  <c r="V2291" i="1" s="1"/>
  <c r="T2287" i="1"/>
  <c r="U2287" i="1" s="1"/>
  <c r="V2287" i="1" s="1"/>
  <c r="T2279" i="1"/>
  <c r="U2279" i="1" s="1"/>
  <c r="V2279" i="1" s="1"/>
  <c r="T2271" i="1"/>
  <c r="T2182" i="1"/>
  <c r="U2182" i="1"/>
  <c r="V2182" i="1" s="1"/>
  <c r="T2170" i="1"/>
  <c r="T2162" i="1"/>
  <c r="U2162" i="1" s="1"/>
  <c r="V2162" i="1" s="1"/>
  <c r="U2158" i="1"/>
  <c r="V2158" i="1" s="1"/>
  <c r="T2123" i="1"/>
  <c r="T2115" i="1"/>
  <c r="T2100" i="1"/>
  <c r="U2100" i="1" s="1"/>
  <c r="V2100" i="1" s="1"/>
  <c r="T2092" i="1"/>
  <c r="U2092" i="1"/>
  <c r="V2092" i="1"/>
  <c r="T2084" i="1"/>
  <c r="T2061" i="1"/>
  <c r="U2061" i="1"/>
  <c r="V2061" i="1"/>
  <c r="T2053" i="1"/>
  <c r="T2049" i="1"/>
  <c r="U2049" i="1" s="1"/>
  <c r="V2049" i="1" s="1"/>
  <c r="T2045" i="1"/>
  <c r="U2045" i="1" s="1"/>
  <c r="V2045" i="1" s="1"/>
  <c r="T2041" i="1"/>
  <c r="T2037" i="1"/>
  <c r="T2010" i="1"/>
  <c r="U2010" i="1"/>
  <c r="V2010" i="1" s="1"/>
  <c r="T2002" i="1"/>
  <c r="U2002" i="1" s="1"/>
  <c r="T1998" i="1"/>
  <c r="U1477" i="1"/>
  <c r="V1477" i="1" s="1"/>
  <c r="U1461" i="1"/>
  <c r="U1453" i="1"/>
  <c r="T1865" i="1"/>
  <c r="U1865" i="1" s="1"/>
  <c r="V1865" i="1" s="1"/>
  <c r="T1861" i="1"/>
  <c r="T1857" i="1"/>
  <c r="V1855" i="1"/>
  <c r="T1853" i="1"/>
  <c r="T1851" i="1"/>
  <c r="U1851" i="1"/>
  <c r="T1849" i="1"/>
  <c r="T1843" i="1"/>
  <c r="U1843" i="1" s="1"/>
  <c r="T1832" i="1"/>
  <c r="U1832" i="1" s="1"/>
  <c r="T1824" i="1"/>
  <c r="U1824" i="1" s="1"/>
  <c r="T1822" i="1"/>
  <c r="T1820" i="1"/>
  <c r="U1820" i="1" s="1"/>
  <c r="T1818" i="1"/>
  <c r="V1818" i="1"/>
  <c r="T1816" i="1"/>
  <c r="U1816" i="1"/>
  <c r="T1814" i="1"/>
  <c r="V1812" i="1"/>
  <c r="T1810" i="1"/>
  <c r="V1810" i="1"/>
  <c r="T1808" i="1"/>
  <c r="U1808" i="1" s="1"/>
  <c r="V1806" i="1"/>
  <c r="T1804" i="1"/>
  <c r="U1804" i="1" s="1"/>
  <c r="T1791" i="1"/>
  <c r="T1787" i="1"/>
  <c r="U1787" i="1" s="1"/>
  <c r="V1787" i="1" s="1"/>
  <c r="T1781" i="1"/>
  <c r="U1781" i="1" s="1"/>
  <c r="V1777" i="1"/>
  <c r="V1773" i="1"/>
  <c r="T1771" i="1"/>
  <c r="V1771" i="1"/>
  <c r="V1767" i="1"/>
  <c r="T1754" i="1"/>
  <c r="U1754" i="1"/>
  <c r="T1748" i="1"/>
  <c r="U1748" i="1" s="1"/>
  <c r="V1748" i="1" s="1"/>
  <c r="T1746" i="1"/>
  <c r="U1746" i="1"/>
  <c r="T1744" i="1"/>
  <c r="T1742" i="1"/>
  <c r="U1742" i="1" s="1"/>
  <c r="T1738" i="1"/>
  <c r="U1738" i="1"/>
  <c r="T1736" i="1"/>
  <c r="V1734" i="1"/>
  <c r="T1732" i="1"/>
  <c r="V1732" i="1"/>
  <c r="T1728" i="1"/>
  <c r="V1728" i="1"/>
  <c r="T1715" i="1"/>
  <c r="U1715" i="1" s="1"/>
  <c r="T1707" i="1"/>
  <c r="U1707" i="1" s="1"/>
  <c r="T1705" i="1"/>
  <c r="T1701" i="1"/>
  <c r="T1697" i="1"/>
  <c r="T1695" i="1"/>
  <c r="U1695" i="1" s="1"/>
  <c r="T1693" i="1"/>
  <c r="T1691" i="1"/>
  <c r="U1691" i="1"/>
  <c r="T1689" i="1"/>
  <c r="V1689" i="1"/>
  <c r="T1687" i="1"/>
  <c r="U1687" i="1" s="1"/>
  <c r="T1676" i="1"/>
  <c r="U1676" i="1" s="1"/>
  <c r="T1674" i="1"/>
  <c r="T1670" i="1"/>
  <c r="U1670" i="1" s="1"/>
  <c r="T1666" i="1"/>
  <c r="T1662" i="1"/>
  <c r="T1658" i="1"/>
  <c r="T1654" i="1"/>
  <c r="T1650" i="1"/>
  <c r="T1635" i="1"/>
  <c r="T1631" i="1"/>
  <c r="U1631" i="1" s="1"/>
  <c r="V1631" i="1" s="1"/>
  <c r="T1629" i="1"/>
  <c r="U1629" i="1" s="1"/>
  <c r="T1627" i="1"/>
  <c r="T1623" i="1"/>
  <c r="U1623" i="1" s="1"/>
  <c r="T1619" i="1"/>
  <c r="T1617" i="1"/>
  <c r="V1617" i="1"/>
  <c r="T1615" i="1"/>
  <c r="T1592" i="1"/>
  <c r="T1584" i="1"/>
  <c r="T1580" i="1"/>
  <c r="T1578" i="1"/>
  <c r="U1578" i="1"/>
  <c r="T1576" i="1"/>
  <c r="T1574" i="1"/>
  <c r="U1574" i="1"/>
  <c r="T1570" i="1"/>
  <c r="U1570" i="1" s="1"/>
  <c r="T1559" i="1"/>
  <c r="U1559" i="1"/>
  <c r="V1553" i="1"/>
  <c r="T1551" i="1"/>
  <c r="U1551" i="1"/>
  <c r="T1547" i="1"/>
  <c r="U1547" i="1" s="1"/>
  <c r="T1541" i="1"/>
  <c r="T1537" i="1"/>
  <c r="V1537" i="1"/>
  <c r="T1535" i="1"/>
  <c r="U1535" i="1" s="1"/>
  <c r="V1533" i="1"/>
  <c r="T1531" i="1"/>
  <c r="V1531" i="1"/>
  <c r="S1377" i="1"/>
  <c r="T1377" i="1" s="1"/>
  <c r="S1376" i="1"/>
  <c r="T1376" i="1" s="1"/>
  <c r="U1376" i="1"/>
  <c r="S1361" i="1"/>
  <c r="S1357" i="1"/>
  <c r="S1353" i="1"/>
  <c r="T1353" i="1" s="1"/>
  <c r="U1353" i="1" s="1"/>
  <c r="S1349" i="1"/>
  <c r="S1345" i="1"/>
  <c r="S1341" i="1"/>
  <c r="U1341" i="1"/>
  <c r="S1337" i="1"/>
  <c r="T1337" i="1" s="1"/>
  <c r="U1337" i="1"/>
  <c r="S1323" i="1"/>
  <c r="T1323" i="1" s="1"/>
  <c r="S1322" i="1"/>
  <c r="S1319" i="1"/>
  <c r="T1319" i="1" s="1"/>
  <c r="U1319" i="1"/>
  <c r="V1319" i="1"/>
  <c r="S1318" i="1"/>
  <c r="S1315" i="1"/>
  <c r="S1314" i="1"/>
  <c r="T1314" i="1" s="1"/>
  <c r="U1314" i="1" s="1"/>
  <c r="V1314" i="1" s="1"/>
  <c r="S1311" i="1"/>
  <c r="T1311" i="1" s="1"/>
  <c r="U1311" i="1" s="1"/>
  <c r="S1310" i="1"/>
  <c r="S1307" i="1"/>
  <c r="T1307" i="1" s="1"/>
  <c r="S1306" i="1"/>
  <c r="S1303" i="1"/>
  <c r="S1302" i="1"/>
  <c r="S1299" i="1"/>
  <c r="T1299" i="1"/>
  <c r="S1298" i="1"/>
  <c r="S1247" i="1"/>
  <c r="T1247" i="1" s="1"/>
  <c r="U1247" i="1"/>
  <c r="V1247" i="1"/>
  <c r="S1246" i="1"/>
  <c r="T1246" i="1" s="1"/>
  <c r="S1243" i="1"/>
  <c r="T1243" i="1" s="1"/>
  <c r="U1243" i="1" s="1"/>
  <c r="S1239" i="1"/>
  <c r="U1239" i="1"/>
  <c r="T1239" i="1"/>
  <c r="V1239" i="1"/>
  <c r="S1238" i="1"/>
  <c r="S1235" i="1"/>
  <c r="T1235" i="1" s="1"/>
  <c r="U1235" i="1" s="1"/>
  <c r="S1230" i="1"/>
  <c r="S1227" i="1"/>
  <c r="S1226" i="1"/>
  <c r="S1223" i="1"/>
  <c r="S1222" i="1"/>
  <c r="S1219" i="1"/>
  <c r="S1218" i="1"/>
  <c r="T1218" i="1" s="1"/>
  <c r="V3100" i="1"/>
  <c r="V3053" i="1"/>
  <c r="T1907" i="1"/>
  <c r="U1907" i="1" s="1"/>
  <c r="T1906" i="1"/>
  <c r="U1906" i="1" s="1"/>
  <c r="T1904" i="1"/>
  <c r="T1902" i="1"/>
  <c r="T1900" i="1"/>
  <c r="U1900" i="1" s="1"/>
  <c r="T1898" i="1"/>
  <c r="U1898" i="1" s="1"/>
  <c r="T1896" i="1"/>
  <c r="T1894" i="1"/>
  <c r="T1884" i="1"/>
  <c r="U1884" i="1" s="1"/>
  <c r="U1857" i="1"/>
  <c r="U1849" i="1"/>
  <c r="V1849" i="1" s="1"/>
  <c r="U1818" i="1"/>
  <c r="U1810" i="1"/>
  <c r="U1806" i="1"/>
  <c r="U1771" i="1"/>
  <c r="U1767" i="1"/>
  <c r="U1732" i="1"/>
  <c r="U1728" i="1"/>
  <c r="U1701" i="1"/>
  <c r="V1701" i="1" s="1"/>
  <c r="U1689" i="1"/>
  <c r="U1662" i="1"/>
  <c r="V1662" i="1" s="1"/>
  <c r="U1592" i="1"/>
  <c r="V1592" i="1" s="1"/>
  <c r="U1584" i="1"/>
  <c r="U1576" i="1"/>
  <c r="V1576" i="1" s="1"/>
  <c r="U1553" i="1"/>
  <c r="U1537" i="1"/>
  <c r="U1533" i="1"/>
  <c r="V1520" i="1"/>
  <c r="V1508" i="1"/>
  <c r="V1504" i="1"/>
  <c r="U1520" i="1"/>
  <c r="U1516" i="1"/>
  <c r="V1516" i="1" s="1"/>
  <c r="U1508" i="1"/>
  <c r="U1504" i="1"/>
  <c r="U1500" i="1"/>
  <c r="V1500" i="1" s="1"/>
  <c r="U1492" i="1"/>
  <c r="V1492" i="1" s="1"/>
  <c r="T1357" i="1"/>
  <c r="U1357" i="1"/>
  <c r="V1357" i="1"/>
  <c r="T1349" i="1"/>
  <c r="U1349" i="1" s="1"/>
  <c r="V1349" i="1" s="1"/>
  <c r="T1341" i="1"/>
  <c r="T1322" i="1"/>
  <c r="U1322" i="1" s="1"/>
  <c r="V1322" i="1" s="1"/>
  <c r="T1306" i="1"/>
  <c r="T1302" i="1"/>
  <c r="U1302" i="1" s="1"/>
  <c r="V1302" i="1" s="1"/>
  <c r="T1298" i="1"/>
  <c r="U1298" i="1" s="1"/>
  <c r="V1298" i="1" s="1"/>
  <c r="S1903" i="1"/>
  <c r="S1901" i="1"/>
  <c r="S1899" i="1"/>
  <c r="T1899" i="1"/>
  <c r="S1893" i="1"/>
  <c r="S1891" i="1"/>
  <c r="T1891" i="1" s="1"/>
  <c r="U1891" i="1"/>
  <c r="S1889" i="1"/>
  <c r="S1887" i="1"/>
  <c r="T1887" i="1" s="1"/>
  <c r="U1887" i="1"/>
  <c r="S1885" i="1"/>
  <c r="S1883" i="1"/>
  <c r="T1883" i="1" s="1"/>
  <c r="U1883" i="1" s="1"/>
  <c r="S1881" i="1"/>
  <c r="S1868" i="1"/>
  <c r="S1864" i="1"/>
  <c r="S1860" i="1"/>
  <c r="S1856" i="1"/>
  <c r="S1852" i="1"/>
  <c r="S1850" i="1"/>
  <c r="T1850" i="1" s="1"/>
  <c r="U1850" i="1" s="1"/>
  <c r="S1848" i="1"/>
  <c r="S1844" i="1"/>
  <c r="S1842" i="1"/>
  <c r="S1827" i="1"/>
  <c r="T1827" i="1" s="1"/>
  <c r="U1827" i="1" s="1"/>
  <c r="S1823" i="1"/>
  <c r="T1823" i="1" s="1"/>
  <c r="U1823" i="1" s="1"/>
  <c r="S1819" i="1"/>
  <c r="T1819" i="1" s="1"/>
  <c r="S1817" i="1"/>
  <c r="S1815" i="1"/>
  <c r="T1815" i="1" s="1"/>
  <c r="U1815" i="1" s="1"/>
  <c r="S1811" i="1"/>
  <c r="T1811" i="1" s="1"/>
  <c r="U1811" i="1" s="1"/>
  <c r="V1811" i="1" s="1"/>
  <c r="S1809" i="1"/>
  <c r="S1807" i="1"/>
  <c r="T1807" i="1" s="1"/>
  <c r="S1803" i="1"/>
  <c r="S1792" i="1"/>
  <c r="T1792" i="1" s="1"/>
  <c r="S1790" i="1"/>
  <c r="S1784" i="1"/>
  <c r="T1784" i="1" s="1"/>
  <c r="U1784" i="1" s="1"/>
  <c r="S1780" i="1"/>
  <c r="T1780" i="1"/>
  <c r="U1780" i="1" s="1"/>
  <c r="V1780" i="1" s="1"/>
  <c r="S1778" i="1"/>
  <c r="S1776" i="1"/>
  <c r="T1776" i="1" s="1"/>
  <c r="U1776" i="1" s="1"/>
  <c r="S1772" i="1"/>
  <c r="T1772" i="1" s="1"/>
  <c r="U1772" i="1"/>
  <c r="S1770" i="1"/>
  <c r="T1770" i="1"/>
  <c r="U1770" i="1"/>
  <c r="S1768" i="1"/>
  <c r="T1768" i="1" s="1"/>
  <c r="U1768" i="1" s="1"/>
  <c r="S1766" i="1"/>
  <c r="T1766" i="1" s="1"/>
  <c r="U1766" i="1"/>
  <c r="S1753" i="1"/>
  <c r="T1753" i="1" s="1"/>
  <c r="S1751" i="1"/>
  <c r="S1749" i="1"/>
  <c r="T1749" i="1"/>
  <c r="S1745" i="1"/>
  <c r="T1745" i="1"/>
  <c r="U1745" i="1" s="1"/>
  <c r="S1743" i="1"/>
  <c r="S1741" i="1"/>
  <c r="T1741" i="1" s="1"/>
  <c r="U1741" i="1" s="1"/>
  <c r="S1737" i="1"/>
  <c r="T1737" i="1" s="1"/>
  <c r="U1737" i="1" s="1"/>
  <c r="S1735" i="1"/>
  <c r="T1735" i="1"/>
  <c r="U1735" i="1"/>
  <c r="S1733" i="1"/>
  <c r="T1733" i="1" s="1"/>
  <c r="U1733" i="1"/>
  <c r="S1731" i="1"/>
  <c r="T1731" i="1" s="1"/>
  <c r="U1731" i="1"/>
  <c r="S1729" i="1"/>
  <c r="T1729" i="1" s="1"/>
  <c r="U1729" i="1" s="1"/>
  <c r="S1727" i="1"/>
  <c r="T1727" i="1" s="1"/>
  <c r="U1727" i="1"/>
  <c r="S1725" i="1"/>
  <c r="U1725" i="1"/>
  <c r="S1712" i="1"/>
  <c r="T1712" i="1" s="1"/>
  <c r="U1712" i="1" s="1"/>
  <c r="S1710" i="1"/>
  <c r="T1710" i="1"/>
  <c r="U1710" i="1" s="1"/>
  <c r="S1708" i="1"/>
  <c r="S1706" i="1"/>
  <c r="T1706" i="1" s="1"/>
  <c r="U1706" i="1" s="1"/>
  <c r="S1704" i="1"/>
  <c r="S1700" i="1"/>
  <c r="S1698" i="1"/>
  <c r="T1698" i="1" s="1"/>
  <c r="U1698" i="1" s="1"/>
  <c r="S1694" i="1"/>
  <c r="T1694" i="1" s="1"/>
  <c r="U1694" i="1" s="1"/>
  <c r="S1692" i="1"/>
  <c r="S1690" i="1"/>
  <c r="T1690" i="1" s="1"/>
  <c r="S1686" i="1"/>
  <c r="S1675" i="1"/>
  <c r="T1675" i="1" s="1"/>
  <c r="S1673" i="1"/>
  <c r="S1669" i="1"/>
  <c r="T1669" i="1"/>
  <c r="U1669" i="1" s="1"/>
  <c r="S1665" i="1"/>
  <c r="S1661" i="1"/>
  <c r="S1657" i="1"/>
  <c r="S1653" i="1"/>
  <c r="T1653" i="1" s="1"/>
  <c r="U1653" i="1" s="1"/>
  <c r="S1649" i="1"/>
  <c r="S1634" i="1"/>
  <c r="S1632" i="1"/>
  <c r="T1632" i="1"/>
  <c r="U1632" i="1" s="1"/>
  <c r="S1630" i="1"/>
  <c r="S1626" i="1"/>
  <c r="S1624" i="1"/>
  <c r="T1624" i="1" s="1"/>
  <c r="U1624" i="1" s="1"/>
  <c r="S1622" i="1"/>
  <c r="S1616" i="1"/>
  <c r="T1616" i="1" s="1"/>
  <c r="U1616" i="1" s="1"/>
  <c r="S1614" i="1"/>
  <c r="S1610" i="1"/>
  <c r="T1610" i="1" s="1"/>
  <c r="U1610" i="1"/>
  <c r="S1608" i="1"/>
  <c r="U1608" i="1"/>
  <c r="S1593" i="1"/>
  <c r="T1593" i="1" s="1"/>
  <c r="S1591" i="1"/>
  <c r="T1591" i="1"/>
  <c r="U1591" i="1" s="1"/>
  <c r="S1587" i="1"/>
  <c r="S1585" i="1"/>
  <c r="T1585" i="1" s="1"/>
  <c r="S1583" i="1"/>
  <c r="T1583" i="1" s="1"/>
  <c r="S1581" i="1"/>
  <c r="S1575" i="1"/>
  <c r="T1575" i="1" s="1"/>
  <c r="U1575" i="1" s="1"/>
  <c r="S1573" i="1"/>
  <c r="T1573" i="1" s="1"/>
  <c r="U1573" i="1" s="1"/>
  <c r="S1558" i="1"/>
  <c r="T1558" i="1" s="1"/>
  <c r="U1558" i="1"/>
  <c r="S1552" i="1"/>
  <c r="S1550" i="1"/>
  <c r="T1550" i="1" s="1"/>
  <c r="S1546" i="1"/>
  <c r="T1546" i="1"/>
  <c r="U1546" i="1"/>
  <c r="S1544" i="1"/>
  <c r="S1540" i="1"/>
  <c r="T1540" i="1" s="1"/>
  <c r="U1540" i="1"/>
  <c r="S1538" i="1"/>
  <c r="T1538" i="1" s="1"/>
  <c r="U1538" i="1"/>
  <c r="S1534" i="1"/>
  <c r="T1534" i="1" s="1"/>
  <c r="S1532" i="1"/>
  <c r="T1532" i="1" s="1"/>
  <c r="U1532" i="1"/>
  <c r="U1481" i="1"/>
  <c r="V1481" i="1"/>
  <c r="T1479" i="1"/>
  <c r="T1477" i="1"/>
  <c r="U1475" i="1"/>
  <c r="U1467" i="1"/>
  <c r="U1463" i="1"/>
  <c r="T1461" i="1"/>
  <c r="V1461" i="1"/>
  <c r="T1459" i="1"/>
  <c r="T1453" i="1"/>
  <c r="V1453" i="1"/>
  <c r="T1436" i="1"/>
  <c r="T1424" i="1"/>
  <c r="U1424" i="1" s="1"/>
  <c r="V1424" i="1"/>
  <c r="T1422" i="1"/>
  <c r="V1422" i="1"/>
  <c r="T1420" i="1"/>
  <c r="U1420" i="1" s="1"/>
  <c r="V1420" i="1" s="1"/>
  <c r="V1416" i="1"/>
  <c r="T1403" i="1"/>
  <c r="U1403" i="1" s="1"/>
  <c r="U1401" i="1"/>
  <c r="T1399" i="1"/>
  <c r="T1397" i="1"/>
  <c r="U1397" i="1"/>
  <c r="V1397" i="1"/>
  <c r="T1395" i="1"/>
  <c r="U1395" i="1"/>
  <c r="V1395" i="1"/>
  <c r="T1387" i="1"/>
  <c r="U1387" i="1"/>
  <c r="V1387" i="1"/>
  <c r="T1385" i="1"/>
  <c r="U1385" i="1"/>
  <c r="V1385" i="1" s="1"/>
  <c r="T1383" i="1"/>
  <c r="V1383" i="1"/>
  <c r="T1381" i="1"/>
  <c r="V1381" i="1"/>
  <c r="S1379" i="1"/>
  <c r="T1379" i="1" s="1"/>
  <c r="S1378" i="1"/>
  <c r="S1375" i="1"/>
  <c r="T1375" i="1"/>
  <c r="V1375" i="1"/>
  <c r="S1374" i="1"/>
  <c r="S1364" i="1"/>
  <c r="T1364" i="1" s="1"/>
  <c r="S1359" i="1"/>
  <c r="T1359" i="1" s="1"/>
  <c r="S1355" i="1"/>
  <c r="T1355" i="1" s="1"/>
  <c r="S1351" i="1"/>
  <c r="S1347" i="1"/>
  <c r="S1343" i="1"/>
  <c r="T1343" i="1" s="1"/>
  <c r="S1339" i="1"/>
  <c r="S1335" i="1"/>
  <c r="S1325" i="1"/>
  <c r="S1324" i="1"/>
  <c r="S1321" i="1"/>
  <c r="S1320" i="1"/>
  <c r="T1320" i="1" s="1"/>
  <c r="S1317" i="1"/>
  <c r="T1317" i="1" s="1"/>
  <c r="U1317" i="1" s="1"/>
  <c r="V1317" i="1" s="1"/>
  <c r="S1316" i="1"/>
  <c r="T1316" i="1" s="1"/>
  <c r="S1313" i="1"/>
  <c r="T1313" i="1"/>
  <c r="U1313" i="1" s="1"/>
  <c r="S1312" i="1"/>
  <c r="T1312" i="1" s="1"/>
  <c r="S1309" i="1"/>
  <c r="T1309" i="1" s="1"/>
  <c r="S1308" i="1"/>
  <c r="S1305" i="1"/>
  <c r="T1305" i="1"/>
  <c r="S1304" i="1"/>
  <c r="S1300" i="1"/>
  <c r="T1300" i="1" s="1"/>
  <c r="S1297" i="1"/>
  <c r="S1296" i="1"/>
  <c r="S1274" i="1"/>
  <c r="S1245" i="1"/>
  <c r="T1245" i="1" s="1"/>
  <c r="U1245" i="1" s="1"/>
  <c r="S1233" i="1"/>
  <c r="T1233" i="1" s="1"/>
  <c r="S1225" i="1"/>
  <c r="T1225" i="1" s="1"/>
  <c r="S1221" i="1"/>
  <c r="T1221" i="1" s="1"/>
  <c r="U1221" i="1"/>
  <c r="V1221" i="1"/>
  <c r="V2904" i="1"/>
  <c r="V2898" i="1"/>
  <c r="V2820" i="1"/>
  <c r="V2787" i="1"/>
  <c r="V2785" i="1"/>
  <c r="V2781" i="1"/>
  <c r="V2779" i="1"/>
  <c r="V2742" i="1"/>
  <c r="V2740" i="1"/>
  <c r="V2703" i="1"/>
  <c r="V2682" i="1"/>
  <c r="V2664" i="1"/>
  <c r="V2662" i="1"/>
  <c r="V2586" i="1"/>
  <c r="V2584" i="1"/>
  <c r="V2553" i="1"/>
  <c r="V2551" i="1"/>
  <c r="V2547" i="1"/>
  <c r="V2398" i="1"/>
  <c r="V2390" i="1"/>
  <c r="V2388" i="1"/>
  <c r="V2359" i="1"/>
  <c r="V2330" i="1"/>
  <c r="V2322" i="1"/>
  <c r="V2316" i="1"/>
  <c r="V2299" i="1"/>
  <c r="V2164" i="1"/>
  <c r="V2160" i="1"/>
  <c r="V2137" i="1"/>
  <c r="V2129" i="1"/>
  <c r="V2115" i="1"/>
  <c r="V2104" i="1"/>
  <c r="V2096" i="1"/>
  <c r="V2078" i="1"/>
  <c r="V2065" i="1"/>
  <c r="V2059" i="1"/>
  <c r="V2057" i="1"/>
  <c r="V2047" i="1"/>
  <c r="V2043" i="1"/>
  <c r="V2039" i="1"/>
  <c r="V2004" i="1"/>
  <c r="V2000" i="1"/>
  <c r="U1355" i="1"/>
  <c r="V1355" i="1" s="1"/>
  <c r="T1351" i="1"/>
  <c r="T1335" i="1"/>
  <c r="T1324" i="1"/>
  <c r="U1324" i="1" s="1"/>
  <c r="T1304" i="1"/>
  <c r="U1304" i="1" s="1"/>
  <c r="U1246" i="1"/>
  <c r="T1240" i="1"/>
  <c r="T1238" i="1"/>
  <c r="T1232" i="1"/>
  <c r="U1232" i="1" s="1"/>
  <c r="T1230" i="1"/>
  <c r="U1230" i="1" s="1"/>
  <c r="T1228" i="1"/>
  <c r="T1226" i="1"/>
  <c r="T1224" i="1"/>
  <c r="T1222" i="1"/>
  <c r="U1222" i="1" s="1"/>
  <c r="S1206" i="1"/>
  <c r="T1206" i="1" s="1"/>
  <c r="S1198" i="1"/>
  <c r="S1196" i="1"/>
  <c r="T1196" i="1" s="1"/>
  <c r="S1194" i="1"/>
  <c r="S1192" i="1"/>
  <c r="T1192" i="1"/>
  <c r="S1190" i="1"/>
  <c r="S1188" i="1"/>
  <c r="T1188" i="1" s="1"/>
  <c r="S1186" i="1"/>
  <c r="S1184" i="1"/>
  <c r="T1184" i="1" s="1"/>
  <c r="S1169" i="1"/>
  <c r="S1161" i="1"/>
  <c r="S1145" i="1"/>
  <c r="T1145" i="1" s="1"/>
  <c r="S1141" i="1"/>
  <c r="S1130" i="1"/>
  <c r="T1130" i="1" s="1"/>
  <c r="S1129" i="1"/>
  <c r="S1126" i="1"/>
  <c r="S1125" i="1"/>
  <c r="T1125" i="1" s="1"/>
  <c r="S1121" i="1"/>
  <c r="S1118" i="1"/>
  <c r="S1117" i="1"/>
  <c r="T1117" i="1" s="1"/>
  <c r="U1117" i="1" s="1"/>
  <c r="S1114" i="1"/>
  <c r="S1110" i="1"/>
  <c r="S1109" i="1"/>
  <c r="T1109" i="1" s="1"/>
  <c r="U1109" i="1"/>
  <c r="S1106" i="1"/>
  <c r="T1106" i="1" s="1"/>
  <c r="S1105" i="1"/>
  <c r="S1102" i="1"/>
  <c r="T1102" i="1"/>
  <c r="S1101" i="1"/>
  <c r="S1091" i="1"/>
  <c r="T1091" i="1" s="1"/>
  <c r="S1090" i="1"/>
  <c r="S1087" i="1"/>
  <c r="T1087" i="1" s="1"/>
  <c r="S1086" i="1"/>
  <c r="S1083" i="1"/>
  <c r="S1082" i="1"/>
  <c r="S1079" i="1"/>
  <c r="S1078" i="1"/>
  <c r="S1075" i="1"/>
  <c r="T1075" i="1" s="1"/>
  <c r="S1074" i="1"/>
  <c r="S1070" i="1"/>
  <c r="S1067" i="1"/>
  <c r="T1067" i="1"/>
  <c r="U1067" i="1" s="1"/>
  <c r="S1066" i="1"/>
  <c r="S1063" i="1"/>
  <c r="U1063" i="1"/>
  <c r="T1063" i="1"/>
  <c r="V1063" i="1"/>
  <c r="S1047" i="1"/>
  <c r="S1044" i="1"/>
  <c r="S1043" i="1"/>
  <c r="S1031" i="1"/>
  <c r="V1023" i="1"/>
  <c r="S1023" i="1"/>
  <c r="T1023" i="1" s="1"/>
  <c r="U1023" i="1"/>
  <c r="S1013" i="1"/>
  <c r="S1012" i="1"/>
  <c r="S1009" i="1"/>
  <c r="T1009" i="1"/>
  <c r="S1008" i="1"/>
  <c r="S1005" i="1"/>
  <c r="S1004" i="1"/>
  <c r="S1001" i="1"/>
  <c r="T1001" i="1" s="1"/>
  <c r="U1001" i="1" s="1"/>
  <c r="S1000" i="1"/>
  <c r="T1000" i="1" s="1"/>
  <c r="S996" i="1"/>
  <c r="T996" i="1"/>
  <c r="S993" i="1"/>
  <c r="T993" i="1"/>
  <c r="S992" i="1"/>
  <c r="T992" i="1"/>
  <c r="S989" i="1"/>
  <c r="U989" i="1"/>
  <c r="T989" i="1"/>
  <c r="S988" i="1"/>
  <c r="S985" i="1"/>
  <c r="T985" i="1" s="1"/>
  <c r="S973" i="1"/>
  <c r="T973" i="1" s="1"/>
  <c r="S972" i="1"/>
  <c r="S969" i="1"/>
  <c r="T969" i="1" s="1"/>
  <c r="S968" i="1"/>
  <c r="S965" i="1"/>
  <c r="S964" i="1"/>
  <c r="S961" i="1"/>
  <c r="T961" i="1" s="1"/>
  <c r="S960" i="1"/>
  <c r="S957" i="1"/>
  <c r="T957" i="1"/>
  <c r="V953" i="1"/>
  <c r="S953" i="1"/>
  <c r="T953" i="1" s="1"/>
  <c r="U953" i="1"/>
  <c r="S949" i="1"/>
  <c r="T949" i="1" s="1"/>
  <c r="V945" i="1"/>
  <c r="S945" i="1"/>
  <c r="U945" i="1"/>
  <c r="S934" i="1"/>
  <c r="T934" i="1" s="1"/>
  <c r="S933" i="1"/>
  <c r="S929" i="1"/>
  <c r="S921" i="1"/>
  <c r="S895" i="1"/>
  <c r="T895" i="1" s="1"/>
  <c r="S894" i="1"/>
  <c r="S891" i="1"/>
  <c r="T891" i="1" s="1"/>
  <c r="S890" i="1"/>
  <c r="T890" i="1" s="1"/>
  <c r="U890" i="1" s="1"/>
  <c r="S887" i="1"/>
  <c r="T887" i="1" s="1"/>
  <c r="S886" i="1"/>
  <c r="S883" i="1"/>
  <c r="T883" i="1" s="1"/>
  <c r="S882" i="1"/>
  <c r="T882" i="1" s="1"/>
  <c r="U882" i="1" s="1"/>
  <c r="S879" i="1"/>
  <c r="T879" i="1" s="1"/>
  <c r="S875" i="1"/>
  <c r="S871" i="1"/>
  <c r="T871" i="1"/>
  <c r="S870" i="1"/>
  <c r="S867" i="1"/>
  <c r="S856" i="1"/>
  <c r="T856" i="1" s="1"/>
  <c r="S855" i="1"/>
  <c r="U855" i="1"/>
  <c r="V855" i="1"/>
  <c r="S852" i="1"/>
  <c r="T852" i="1" s="1"/>
  <c r="S848" i="1"/>
  <c r="T848" i="1"/>
  <c r="S843" i="1"/>
  <c r="S839" i="1"/>
  <c r="S835" i="1"/>
  <c r="T835" i="1" s="1"/>
  <c r="S831" i="1"/>
  <c r="U831" i="1"/>
  <c r="T831" i="1"/>
  <c r="V831" i="1"/>
  <c r="S829" i="1"/>
  <c r="S818" i="1"/>
  <c r="S814" i="1"/>
  <c r="S811" i="1"/>
  <c r="T811" i="1"/>
  <c r="T1168" i="1"/>
  <c r="T1160" i="1"/>
  <c r="U1160" i="1" s="1"/>
  <c r="T1148" i="1"/>
  <c r="T1140" i="1"/>
  <c r="T1101" i="1"/>
  <c r="U1101" i="1" s="1"/>
  <c r="T1086" i="1"/>
  <c r="T1078" i="1"/>
  <c r="U1078" i="1" s="1"/>
  <c r="T1047" i="1"/>
  <c r="T1008" i="1"/>
  <c r="T972" i="1"/>
  <c r="U972" i="1" s="1"/>
  <c r="T968" i="1"/>
  <c r="T933" i="1"/>
  <c r="T929" i="1"/>
  <c r="U929" i="1"/>
  <c r="V929" i="1"/>
  <c r="T870" i="1"/>
  <c r="U870" i="1"/>
  <c r="V870" i="1" s="1"/>
  <c r="T855" i="1"/>
  <c r="T843" i="1"/>
  <c r="U843" i="1"/>
  <c r="T839" i="1"/>
  <c r="U835" i="1"/>
  <c r="T1207" i="1"/>
  <c r="T1203" i="1"/>
  <c r="T1199" i="1"/>
  <c r="T1195" i="1"/>
  <c r="T1193" i="1"/>
  <c r="U1193" i="1"/>
  <c r="T1191" i="1"/>
  <c r="T1189" i="1"/>
  <c r="U1189" i="1" s="1"/>
  <c r="T1187" i="1"/>
  <c r="T1185" i="1"/>
  <c r="U1185" i="1" s="1"/>
  <c r="T1183" i="1"/>
  <c r="U1183" i="1" s="1"/>
  <c r="V1183" i="1" s="1"/>
  <c r="T1179" i="1"/>
  <c r="S1167" i="1"/>
  <c r="S1163" i="1"/>
  <c r="S1159" i="1"/>
  <c r="S1155" i="1"/>
  <c r="T1155" i="1" s="1"/>
  <c r="S1151" i="1"/>
  <c r="S1147" i="1"/>
  <c r="T1147" i="1" s="1"/>
  <c r="S1143" i="1"/>
  <c r="U1143" i="1"/>
  <c r="T1143" i="1"/>
  <c r="S1128" i="1"/>
  <c r="T1128" i="1"/>
  <c r="U1128" i="1" s="1"/>
  <c r="S1127" i="1"/>
  <c r="T1127" i="1" s="1"/>
  <c r="S1124" i="1"/>
  <c r="S1123" i="1"/>
  <c r="S1120" i="1"/>
  <c r="T1120" i="1" s="1"/>
  <c r="S1119" i="1"/>
  <c r="S1116" i="1"/>
  <c r="S1115" i="1"/>
  <c r="S1112" i="1"/>
  <c r="T1112" i="1"/>
  <c r="S1111" i="1"/>
  <c r="S1108" i="1"/>
  <c r="T1108" i="1" s="1"/>
  <c r="U1108" i="1"/>
  <c r="V1108" i="1"/>
  <c r="S1107" i="1"/>
  <c r="S1104" i="1"/>
  <c r="U1104" i="1"/>
  <c r="T1104" i="1"/>
  <c r="V1104" i="1"/>
  <c r="S1103" i="1"/>
  <c r="S1089" i="1"/>
  <c r="T1089" i="1" s="1"/>
  <c r="S1088" i="1"/>
  <c r="S1085" i="1"/>
  <c r="U1085" i="1"/>
  <c r="S1084" i="1"/>
  <c r="T1084" i="1" s="1"/>
  <c r="S1081" i="1"/>
  <c r="T1081" i="1" s="1"/>
  <c r="S1080" i="1"/>
  <c r="S1077" i="1"/>
  <c r="T1077" i="1" s="1"/>
  <c r="S1076" i="1"/>
  <c r="S1073" i="1"/>
  <c r="T1073" i="1"/>
  <c r="S1072" i="1"/>
  <c r="T1072" i="1" s="1"/>
  <c r="U1072" i="1"/>
  <c r="S1069" i="1"/>
  <c r="S1068" i="1"/>
  <c r="S1065" i="1"/>
  <c r="U1065" i="1"/>
  <c r="T1065" i="1"/>
  <c r="V1065" i="1"/>
  <c r="S1064" i="1"/>
  <c r="T1064" i="1" s="1"/>
  <c r="U1064" i="1"/>
  <c r="S1050" i="1"/>
  <c r="S1045" i="1"/>
  <c r="S1037" i="1"/>
  <c r="S1033" i="1"/>
  <c r="S1030" i="1"/>
  <c r="U1030" i="1"/>
  <c r="V1030" i="1" s="1"/>
  <c r="T1030" i="1"/>
  <c r="S1029" i="1"/>
  <c r="S1025" i="1"/>
  <c r="S1011" i="1"/>
  <c r="S1007" i="1"/>
  <c r="S1003" i="1"/>
  <c r="S1002" i="1"/>
  <c r="S999" i="1"/>
  <c r="S998" i="1"/>
  <c r="S995" i="1"/>
  <c r="S994" i="1"/>
  <c r="T994" i="1" s="1"/>
  <c r="S991" i="1"/>
  <c r="S987" i="1"/>
  <c r="T987" i="1"/>
  <c r="U987" i="1"/>
  <c r="V987" i="1"/>
  <c r="V986" i="1"/>
  <c r="S986" i="1"/>
  <c r="T986" i="1" s="1"/>
  <c r="U986" i="1"/>
  <c r="S974" i="1"/>
  <c r="T974" i="1" s="1"/>
  <c r="S971" i="1"/>
  <c r="T971" i="1" s="1"/>
  <c r="S970" i="1"/>
  <c r="S967" i="1"/>
  <c r="T967" i="1"/>
  <c r="S966" i="1"/>
  <c r="S963" i="1"/>
  <c r="T963" i="1" s="1"/>
  <c r="S962" i="1"/>
  <c r="S955" i="1"/>
  <c r="T955" i="1" s="1"/>
  <c r="S954" i="1"/>
  <c r="V947" i="1"/>
  <c r="S947" i="1"/>
  <c r="T947" i="1" s="1"/>
  <c r="U947" i="1"/>
  <c r="S946" i="1"/>
  <c r="U946" i="1"/>
  <c r="T946" i="1"/>
  <c r="V946" i="1"/>
  <c r="S931" i="1"/>
  <c r="T931" i="1" s="1"/>
  <c r="S927" i="1"/>
  <c r="S923" i="1"/>
  <c r="S919" i="1"/>
  <c r="S915" i="1"/>
  <c r="V912" i="1"/>
  <c r="S912" i="1"/>
  <c r="T912" i="1" s="1"/>
  <c r="U912" i="1"/>
  <c r="S911" i="1"/>
  <c r="S893" i="1"/>
  <c r="T893" i="1" s="1"/>
  <c r="S889" i="1"/>
  <c r="S888" i="1"/>
  <c r="S885" i="1"/>
  <c r="S884" i="1"/>
  <c r="S881" i="1"/>
  <c r="T881" i="1" s="1"/>
  <c r="S877" i="1"/>
  <c r="V873" i="1"/>
  <c r="S873" i="1"/>
  <c r="T873" i="1" s="1"/>
  <c r="U873" i="1"/>
  <c r="V869" i="1"/>
  <c r="S869" i="1"/>
  <c r="T869" i="1" s="1"/>
  <c r="U869" i="1"/>
  <c r="S868" i="1"/>
  <c r="S857" i="1"/>
  <c r="S854" i="1"/>
  <c r="S853" i="1"/>
  <c r="T853" i="1" s="1"/>
  <c r="S850" i="1"/>
  <c r="T850" i="1"/>
  <c r="S845" i="1"/>
  <c r="T845" i="1" s="1"/>
  <c r="S838" i="1"/>
  <c r="S837" i="1"/>
  <c r="S830" i="1"/>
  <c r="S817" i="1"/>
  <c r="S816" i="1"/>
  <c r="S813" i="1"/>
  <c r="S812" i="1"/>
  <c r="S809" i="1"/>
  <c r="T809" i="1" s="1"/>
  <c r="S808" i="1"/>
  <c r="T808" i="1" s="1"/>
  <c r="T801" i="1"/>
  <c r="V1341" i="1"/>
  <c r="V1337" i="1"/>
  <c r="U1240" i="1"/>
  <c r="U1224" i="1"/>
  <c r="U1207" i="1"/>
  <c r="U1199" i="1"/>
  <c r="V1199" i="1" s="1"/>
  <c r="U1191" i="1"/>
  <c r="T1198" i="1"/>
  <c r="T1166" i="1"/>
  <c r="T1162" i="1"/>
  <c r="U1162" i="1" s="1"/>
  <c r="T1158" i="1"/>
  <c r="T1154" i="1"/>
  <c r="U1154" i="1" s="1"/>
  <c r="T1142" i="1"/>
  <c r="T1119" i="1"/>
  <c r="T1111" i="1"/>
  <c r="T1068" i="1"/>
  <c r="T1025" i="1"/>
  <c r="T966" i="1"/>
  <c r="T927" i="1"/>
  <c r="T923" i="1"/>
  <c r="T919" i="1"/>
  <c r="T915" i="1"/>
  <c r="U915" i="1"/>
  <c r="T837" i="1"/>
  <c r="T778" i="1"/>
  <c r="U778" i="1"/>
  <c r="T774" i="1"/>
  <c r="U774" i="1" s="1"/>
  <c r="V774" i="1" s="1"/>
  <c r="S735" i="1"/>
  <c r="S734" i="1"/>
  <c r="S726" i="1"/>
  <c r="T726" i="1" s="1"/>
  <c r="S722" i="1"/>
  <c r="T722" i="1" s="1"/>
  <c r="S714" i="1"/>
  <c r="T714" i="1" s="1"/>
  <c r="S701" i="1"/>
  <c r="S700" i="1"/>
  <c r="S697" i="1"/>
  <c r="S696" i="1"/>
  <c r="S689" i="1"/>
  <c r="S688" i="1"/>
  <c r="S681" i="1"/>
  <c r="S680" i="1"/>
  <c r="S673" i="1"/>
  <c r="S672" i="1"/>
  <c r="S426" i="1"/>
  <c r="S422" i="1"/>
  <c r="T422" i="1" s="1"/>
  <c r="S418" i="1"/>
  <c r="T418" i="1" s="1"/>
  <c r="U418" i="1"/>
  <c r="V418" i="1" s="1"/>
  <c r="S414" i="1"/>
  <c r="S410" i="1"/>
  <c r="T410" i="1" s="1"/>
  <c r="S406" i="1"/>
  <c r="T406" i="1" s="1"/>
  <c r="S402" i="1"/>
  <c r="T402" i="1" s="1"/>
  <c r="S777" i="1"/>
  <c r="T777" i="1"/>
  <c r="S773" i="1"/>
  <c r="S728" i="1"/>
  <c r="S724" i="1"/>
  <c r="T724" i="1" s="1"/>
  <c r="S716" i="1"/>
  <c r="T716" i="1" s="1"/>
  <c r="S699" i="1"/>
  <c r="S652" i="1"/>
  <c r="S648" i="1"/>
  <c r="V1142" i="1"/>
  <c r="V1109" i="1"/>
  <c r="V1072" i="1"/>
  <c r="V1064" i="1"/>
  <c r="T725" i="1"/>
  <c r="V717" i="1"/>
  <c r="T657" i="1"/>
  <c r="U657" i="1" s="1"/>
  <c r="S350" i="1"/>
  <c r="T350" i="1" s="1"/>
  <c r="U350" i="1"/>
  <c r="V350" i="1"/>
  <c r="S346" i="1"/>
  <c r="S342" i="1"/>
  <c r="T342" i="1" s="1"/>
  <c r="T690" i="1"/>
  <c r="U690" i="1" s="1"/>
  <c r="T682" i="1"/>
  <c r="U682" i="1"/>
  <c r="V682" i="1" s="1"/>
  <c r="T674" i="1"/>
  <c r="U674" i="1" s="1"/>
  <c r="S660" i="1"/>
  <c r="T660" i="1"/>
  <c r="U660" i="1"/>
  <c r="S656" i="1"/>
  <c r="S574" i="1"/>
  <c r="S570" i="1"/>
  <c r="T570" i="1" s="1"/>
  <c r="U570" i="1" s="1"/>
  <c r="V570" i="1" s="1"/>
  <c r="S568" i="1"/>
  <c r="T568" i="1"/>
  <c r="U568" i="1" s="1"/>
  <c r="S564" i="1"/>
  <c r="T564" i="1" s="1"/>
  <c r="U564" i="1"/>
  <c r="V564" i="1"/>
  <c r="S558" i="1"/>
  <c r="U558" i="1"/>
  <c r="T558" i="1"/>
  <c r="S545" i="1"/>
  <c r="S543" i="1"/>
  <c r="T543" i="1" s="1"/>
  <c r="U543" i="1" s="1"/>
  <c r="V543" i="1" s="1"/>
  <c r="S539" i="1"/>
  <c r="S531" i="1"/>
  <c r="T531" i="1"/>
  <c r="S517" i="1"/>
  <c r="T517" i="1"/>
  <c r="S506" i="1"/>
  <c r="T506" i="1" s="1"/>
  <c r="U506" i="1"/>
  <c r="V506" i="1"/>
  <c r="S502" i="1"/>
  <c r="T502" i="1" s="1"/>
  <c r="S494" i="1"/>
  <c r="T494" i="1" s="1"/>
  <c r="U494" i="1" s="1"/>
  <c r="S490" i="1"/>
  <c r="S486" i="1"/>
  <c r="T486" i="1" s="1"/>
  <c r="U486" i="1"/>
  <c r="V486" i="1"/>
  <c r="S465" i="1"/>
  <c r="S461" i="1"/>
  <c r="T461" i="1"/>
  <c r="U461" i="1" s="1"/>
  <c r="S447" i="1"/>
  <c r="T447" i="1" s="1"/>
  <c r="S443" i="1"/>
  <c r="U443" i="1" s="1"/>
  <c r="T443" i="1"/>
  <c r="S439" i="1"/>
  <c r="T439" i="1" s="1"/>
  <c r="S387" i="1"/>
  <c r="T387" i="1" s="1"/>
  <c r="S383" i="1"/>
  <c r="S379" i="1"/>
  <c r="T379" i="1" s="1"/>
  <c r="S375" i="1"/>
  <c r="T375" i="1" s="1"/>
  <c r="S371" i="1"/>
  <c r="T371" i="1" s="1"/>
  <c r="S367" i="1"/>
  <c r="T367" i="1" s="1"/>
  <c r="U367" i="1" s="1"/>
  <c r="S332" i="1"/>
  <c r="T332" i="1" s="1"/>
  <c r="U332" i="1"/>
  <c r="S328" i="1"/>
  <c r="T328" i="1" s="1"/>
  <c r="U328" i="1"/>
  <c r="S324" i="1"/>
  <c r="T324" i="1" s="1"/>
  <c r="U324" i="1"/>
  <c r="V324" i="1"/>
  <c r="S272" i="1"/>
  <c r="T272" i="1" s="1"/>
  <c r="U272" i="1"/>
  <c r="V272" i="1"/>
  <c r="S264" i="1"/>
  <c r="T264" i="1" s="1"/>
  <c r="S260" i="1"/>
  <c r="T260" i="1" s="1"/>
  <c r="U260" i="1"/>
  <c r="O9" i="1"/>
  <c r="P9" i="1"/>
  <c r="P10" i="1"/>
  <c r="O10" i="1"/>
  <c r="O12" i="1"/>
  <c r="P12" i="1"/>
  <c r="Q12" i="1" s="1"/>
  <c r="R12" i="1" s="1"/>
  <c r="W12" i="1" s="1"/>
  <c r="O14" i="1"/>
  <c r="Q14" i="1"/>
  <c r="R14" i="1" s="1"/>
  <c r="W14" i="1" s="1"/>
  <c r="P14" i="1"/>
  <c r="O16" i="1"/>
  <c r="P16" i="1"/>
  <c r="O18" i="1"/>
  <c r="P18" i="1"/>
  <c r="Q18" i="1" s="1"/>
  <c r="R18" i="1" s="1"/>
  <c r="W18" i="1" s="1"/>
  <c r="O20" i="1"/>
  <c r="P20" i="1"/>
  <c r="O22" i="1"/>
  <c r="Q22" i="1"/>
  <c r="R22" i="1" s="1"/>
  <c r="W22" i="1" s="1"/>
  <c r="P22" i="1"/>
  <c r="O24" i="1"/>
  <c r="P24" i="1"/>
  <c r="O26" i="1"/>
  <c r="Q26" i="1" s="1"/>
  <c r="R26" i="1" s="1"/>
  <c r="W26" i="1" s="1"/>
  <c r="P26" i="1"/>
  <c r="O28" i="1"/>
  <c r="P28" i="1"/>
  <c r="O30" i="1"/>
  <c r="P30" i="1"/>
  <c r="O32" i="1"/>
  <c r="P32" i="1"/>
  <c r="O34" i="1"/>
  <c r="Q34" i="1" s="1"/>
  <c r="R34" i="1" s="1"/>
  <c r="W34" i="1" s="1"/>
  <c r="P34" i="1"/>
  <c r="O36" i="1"/>
  <c r="P36" i="1"/>
  <c r="O38" i="1"/>
  <c r="Q38" i="1"/>
  <c r="R38" i="1" s="1"/>
  <c r="W38" i="1" s="1"/>
  <c r="P38" i="1"/>
  <c r="P13" i="1"/>
  <c r="O13" i="1"/>
  <c r="P15" i="1"/>
  <c r="O15" i="1"/>
  <c r="P17" i="1"/>
  <c r="O17" i="1"/>
  <c r="P19" i="1"/>
  <c r="O19" i="1"/>
  <c r="P21" i="1"/>
  <c r="O21" i="1"/>
  <c r="P23" i="1"/>
  <c r="O23" i="1"/>
  <c r="P25" i="1"/>
  <c r="O25" i="1"/>
  <c r="P27" i="1"/>
  <c r="O27" i="1"/>
  <c r="P29" i="1"/>
  <c r="O29" i="1"/>
  <c r="P31" i="1"/>
  <c r="O31" i="1"/>
  <c r="P33" i="1"/>
  <c r="O33" i="1"/>
  <c r="P35" i="1"/>
  <c r="O35" i="1"/>
  <c r="P37" i="1"/>
  <c r="O37" i="1"/>
  <c r="O48" i="1"/>
  <c r="P48" i="1"/>
  <c r="P49" i="1"/>
  <c r="O49" i="1"/>
  <c r="O50" i="1"/>
  <c r="P50" i="1"/>
  <c r="P51" i="1"/>
  <c r="O51" i="1"/>
  <c r="O52" i="1"/>
  <c r="Q52" i="1" s="1"/>
  <c r="R52" i="1" s="1"/>
  <c r="W52" i="1" s="1"/>
  <c r="P52" i="1"/>
  <c r="P53" i="1"/>
  <c r="O53" i="1"/>
  <c r="O54" i="1"/>
  <c r="P54" i="1"/>
  <c r="O56" i="1"/>
  <c r="Q56" i="1"/>
  <c r="R56" i="1" s="1"/>
  <c r="W56" i="1" s="1"/>
  <c r="P56" i="1"/>
  <c r="O58" i="1"/>
  <c r="P58" i="1"/>
  <c r="O60" i="1"/>
  <c r="Q60" i="1" s="1"/>
  <c r="R60" i="1" s="1"/>
  <c r="W60" i="1"/>
  <c r="P60" i="1"/>
  <c r="O62" i="1"/>
  <c r="P62" i="1"/>
  <c r="O64" i="1"/>
  <c r="Q64" i="1"/>
  <c r="R64" i="1" s="1"/>
  <c r="W64" i="1" s="1"/>
  <c r="P64" i="1"/>
  <c r="O66" i="1"/>
  <c r="P66" i="1"/>
  <c r="O68" i="1"/>
  <c r="Q68" i="1"/>
  <c r="R68" i="1" s="1"/>
  <c r="W68" i="1" s="1"/>
  <c r="V68" i="1" s="1"/>
  <c r="P68" i="1"/>
  <c r="O70" i="1"/>
  <c r="P70" i="1"/>
  <c r="O72" i="1"/>
  <c r="Q72" i="1"/>
  <c r="R72" i="1" s="1"/>
  <c r="W72" i="1" s="1"/>
  <c r="P72" i="1"/>
  <c r="O74" i="1"/>
  <c r="P74" i="1"/>
  <c r="O76" i="1"/>
  <c r="Q76" i="1"/>
  <c r="R76" i="1" s="1"/>
  <c r="W76" i="1"/>
  <c r="P76" i="1"/>
  <c r="O87" i="1"/>
  <c r="P87" i="1"/>
  <c r="P88" i="1"/>
  <c r="O88" i="1"/>
  <c r="O89" i="1"/>
  <c r="P89" i="1"/>
  <c r="Q89" i="1" s="1"/>
  <c r="R89" i="1" s="1"/>
  <c r="W89" i="1" s="1"/>
  <c r="P90" i="1"/>
  <c r="O90" i="1"/>
  <c r="O91" i="1"/>
  <c r="P91" i="1"/>
  <c r="P92" i="1"/>
  <c r="O92" i="1"/>
  <c r="O93" i="1"/>
  <c r="Q93" i="1"/>
  <c r="R93" i="1" s="1"/>
  <c r="W93" i="1" s="1"/>
  <c r="P93" i="1"/>
  <c r="P94" i="1"/>
  <c r="O94" i="1"/>
  <c r="O95" i="1"/>
  <c r="P95" i="1"/>
  <c r="P96" i="1"/>
  <c r="Q96" i="1" s="1"/>
  <c r="R96" i="1" s="1"/>
  <c r="W96" i="1" s="1"/>
  <c r="O96" i="1"/>
  <c r="O97" i="1"/>
  <c r="P97" i="1"/>
  <c r="P98" i="1"/>
  <c r="O98" i="1"/>
  <c r="O99" i="1"/>
  <c r="P99" i="1"/>
  <c r="P100" i="1"/>
  <c r="Q100" i="1" s="1"/>
  <c r="R100" i="1" s="1"/>
  <c r="W100" i="1" s="1"/>
  <c r="O100" i="1"/>
  <c r="O101" i="1"/>
  <c r="P101" i="1"/>
  <c r="P102" i="1"/>
  <c r="O102" i="1"/>
  <c r="O103" i="1"/>
  <c r="P103" i="1"/>
  <c r="P104" i="1"/>
  <c r="O104" i="1"/>
  <c r="O105" i="1"/>
  <c r="P105" i="1"/>
  <c r="P106" i="1"/>
  <c r="O106" i="1"/>
  <c r="O107" i="1"/>
  <c r="P107" i="1"/>
  <c r="P108" i="1"/>
  <c r="Q108" i="1" s="1"/>
  <c r="R108" i="1" s="1"/>
  <c r="W108" i="1" s="1"/>
  <c r="O108" i="1"/>
  <c r="O109" i="1"/>
  <c r="P109" i="1"/>
  <c r="P110" i="1"/>
  <c r="O110" i="1"/>
  <c r="O111" i="1"/>
  <c r="P111" i="1"/>
  <c r="P112" i="1"/>
  <c r="O112" i="1"/>
  <c r="O113" i="1"/>
  <c r="P113" i="1"/>
  <c r="P114" i="1"/>
  <c r="O114" i="1"/>
  <c r="O115" i="1"/>
  <c r="P115" i="1"/>
  <c r="P116" i="1"/>
  <c r="Q116" i="1" s="1"/>
  <c r="R116" i="1" s="1"/>
  <c r="W116" i="1" s="1"/>
  <c r="O116" i="1"/>
  <c r="P126" i="1"/>
  <c r="O126" i="1"/>
  <c r="P128" i="1"/>
  <c r="O128" i="1"/>
  <c r="P130" i="1"/>
  <c r="O130" i="1"/>
  <c r="P132" i="1"/>
  <c r="Q132" i="1" s="1"/>
  <c r="R132" i="1" s="1"/>
  <c r="W132" i="1" s="1"/>
  <c r="O132" i="1"/>
  <c r="P134" i="1"/>
  <c r="O134" i="1"/>
  <c r="P136" i="1"/>
  <c r="O136" i="1"/>
  <c r="P138" i="1"/>
  <c r="O138" i="1"/>
  <c r="P140" i="1"/>
  <c r="Q140" i="1" s="1"/>
  <c r="R140" i="1" s="1"/>
  <c r="W140" i="1" s="1"/>
  <c r="O140" i="1"/>
  <c r="P142" i="1"/>
  <c r="O142" i="1"/>
  <c r="P144" i="1"/>
  <c r="O144" i="1"/>
  <c r="P146" i="1"/>
  <c r="O146" i="1"/>
  <c r="P148" i="1"/>
  <c r="Q148" i="1" s="1"/>
  <c r="R148" i="1" s="1"/>
  <c r="W148" i="1" s="1"/>
  <c r="O148" i="1"/>
  <c r="P150" i="1"/>
  <c r="O150" i="1"/>
  <c r="P152" i="1"/>
  <c r="O152" i="1"/>
  <c r="P154" i="1"/>
  <c r="O154" i="1"/>
  <c r="P156" i="1"/>
  <c r="O156" i="1"/>
  <c r="O204" i="1"/>
  <c r="Q204" i="1"/>
  <c r="R204" i="1" s="1"/>
  <c r="W204" i="1" s="1"/>
  <c r="P204" i="1"/>
  <c r="P205" i="1"/>
  <c r="O205" i="1"/>
  <c r="O206" i="1"/>
  <c r="P206" i="1"/>
  <c r="P207" i="1"/>
  <c r="O207" i="1"/>
  <c r="O208" i="1"/>
  <c r="P208" i="1"/>
  <c r="P209" i="1"/>
  <c r="O209" i="1"/>
  <c r="O210" i="1"/>
  <c r="P210" i="1"/>
  <c r="Q210" i="1" s="1"/>
  <c r="R210" i="1" s="1"/>
  <c r="W210" i="1" s="1"/>
  <c r="P211" i="1"/>
  <c r="O211" i="1"/>
  <c r="O212" i="1"/>
  <c r="P212" i="1"/>
  <c r="P213" i="1"/>
  <c r="O213" i="1"/>
  <c r="O214" i="1"/>
  <c r="Q214" i="1"/>
  <c r="R214" i="1" s="1"/>
  <c r="W214" i="1" s="1"/>
  <c r="P214" i="1"/>
  <c r="P215" i="1"/>
  <c r="O215" i="1"/>
  <c r="O216" i="1"/>
  <c r="P216" i="1"/>
  <c r="P217" i="1"/>
  <c r="O217" i="1"/>
  <c r="Q217" i="1" s="1"/>
  <c r="R217" i="1" s="1"/>
  <c r="W217" i="1" s="1"/>
  <c r="O218" i="1"/>
  <c r="P218" i="1"/>
  <c r="P219" i="1"/>
  <c r="O219" i="1"/>
  <c r="O220" i="1"/>
  <c r="P220" i="1"/>
  <c r="P221" i="1"/>
  <c r="O221" i="1"/>
  <c r="Q221" i="1" s="1"/>
  <c r="R221" i="1" s="1"/>
  <c r="W221" i="1" s="1"/>
  <c r="O222" i="1"/>
  <c r="P222" i="1"/>
  <c r="P223" i="1"/>
  <c r="O223" i="1"/>
  <c r="O224" i="1"/>
  <c r="P224" i="1"/>
  <c r="P225" i="1"/>
  <c r="O225" i="1"/>
  <c r="Q225" i="1" s="1"/>
  <c r="R225" i="1" s="1"/>
  <c r="W225" i="1" s="1"/>
  <c r="O226" i="1"/>
  <c r="P226" i="1"/>
  <c r="P227" i="1"/>
  <c r="O227" i="1"/>
  <c r="O228" i="1"/>
  <c r="Q228" i="1" s="1"/>
  <c r="R228" i="1" s="1"/>
  <c r="W228" i="1" s="1"/>
  <c r="P228" i="1"/>
  <c r="P229" i="1"/>
  <c r="O229" i="1"/>
  <c r="Q229" i="1" s="1"/>
  <c r="R229" i="1" s="1"/>
  <c r="W229" i="1" s="1"/>
  <c r="O230" i="1"/>
  <c r="P230" i="1"/>
  <c r="P231" i="1"/>
  <c r="O231" i="1"/>
  <c r="O232" i="1"/>
  <c r="P232" i="1"/>
  <c r="Q232" i="1" s="1"/>
  <c r="P233" i="1"/>
  <c r="O233" i="1"/>
  <c r="Q233" i="1" s="1"/>
  <c r="R233" i="1" s="1"/>
  <c r="W233" i="1" s="1"/>
  <c r="O282" i="1"/>
  <c r="Q282" i="1"/>
  <c r="R282" i="1" s="1"/>
  <c r="W282" i="1" s="1"/>
  <c r="P282" i="1"/>
  <c r="P283" i="1"/>
  <c r="O283" i="1"/>
  <c r="O284" i="1"/>
  <c r="P284" i="1"/>
  <c r="P285" i="1"/>
  <c r="O285" i="1"/>
  <c r="O286" i="1"/>
  <c r="P286" i="1"/>
  <c r="Q286" i="1" s="1"/>
  <c r="P287" i="1"/>
  <c r="O287" i="1"/>
  <c r="O288" i="1"/>
  <c r="P288" i="1"/>
  <c r="Q288" i="1" s="1"/>
  <c r="R288" i="1" s="1"/>
  <c r="W288" i="1" s="1"/>
  <c r="P289" i="1"/>
  <c r="O289" i="1"/>
  <c r="O290" i="1"/>
  <c r="P290" i="1"/>
  <c r="Q290" i="1" s="1"/>
  <c r="R290" i="1" s="1"/>
  <c r="W290" i="1" s="1"/>
  <c r="P291" i="1"/>
  <c r="O291" i="1"/>
  <c r="O292" i="1"/>
  <c r="Q292" i="1"/>
  <c r="R292" i="1" s="1"/>
  <c r="W292" i="1" s="1"/>
  <c r="P292" i="1"/>
  <c r="P293" i="1"/>
  <c r="O293" i="1"/>
  <c r="O294" i="1"/>
  <c r="P294" i="1"/>
  <c r="P295" i="1"/>
  <c r="O295" i="1"/>
  <c r="O296" i="1"/>
  <c r="P296" i="1"/>
  <c r="P297" i="1"/>
  <c r="O297" i="1"/>
  <c r="O298" i="1"/>
  <c r="Q298" i="1" s="1"/>
  <c r="R298" i="1" s="1"/>
  <c r="W298" i="1" s="1"/>
  <c r="P298" i="1"/>
  <c r="P299" i="1"/>
  <c r="O299" i="1"/>
  <c r="O300" i="1"/>
  <c r="P300" i="1"/>
  <c r="P301" i="1"/>
  <c r="O301" i="1"/>
  <c r="O302" i="1"/>
  <c r="P302" i="1"/>
  <c r="P303" i="1"/>
  <c r="O303" i="1"/>
  <c r="O304" i="1"/>
  <c r="Q304" i="1" s="1"/>
  <c r="P304" i="1"/>
  <c r="P305" i="1"/>
  <c r="O305" i="1"/>
  <c r="O306" i="1"/>
  <c r="P306" i="1"/>
  <c r="P307" i="1"/>
  <c r="O307" i="1"/>
  <c r="O308" i="1"/>
  <c r="P308" i="1"/>
  <c r="P309" i="1"/>
  <c r="O309" i="1"/>
  <c r="O310" i="1"/>
  <c r="P310" i="1"/>
  <c r="Q310" i="1" s="1"/>
  <c r="P311" i="1"/>
  <c r="O311" i="1"/>
  <c r="O360" i="1"/>
  <c r="P360" i="1"/>
  <c r="P361" i="1"/>
  <c r="O361" i="1"/>
  <c r="O362" i="1"/>
  <c r="P362" i="1"/>
  <c r="Q362" i="1" s="1"/>
  <c r="R362" i="1" s="1"/>
  <c r="W362" i="1" s="1"/>
  <c r="P363" i="1"/>
  <c r="O363" i="1"/>
  <c r="Q155" i="1"/>
  <c r="R155" i="1" s="1"/>
  <c r="W155" i="1" s="1"/>
  <c r="Q171" i="1"/>
  <c r="R171" i="1" s="1"/>
  <c r="W171" i="1" s="1"/>
  <c r="Q179" i="1"/>
  <c r="R179" i="1" s="1"/>
  <c r="W179" i="1" s="1"/>
  <c r="Q183" i="1"/>
  <c r="R183" i="1" s="1"/>
  <c r="W183" i="1" s="1"/>
  <c r="Q185" i="1"/>
  <c r="R185" i="1" s="1"/>
  <c r="W185" i="1" s="1"/>
  <c r="Q187" i="1"/>
  <c r="R187" i="1" s="1"/>
  <c r="W187" i="1" s="1"/>
  <c r="Q243" i="1"/>
  <c r="R243" i="1" s="1"/>
  <c r="W243" i="1" s="1"/>
  <c r="Q247" i="1"/>
  <c r="R247" i="1" s="1"/>
  <c r="W247" i="1" s="1"/>
  <c r="Q251" i="1"/>
  <c r="R251" i="1" s="1"/>
  <c r="W251" i="1" s="1"/>
  <c r="Q255" i="1"/>
  <c r="R255" i="1" s="1"/>
  <c r="W255" i="1" s="1"/>
  <c r="Q257" i="1"/>
  <c r="R257" i="1" s="1"/>
  <c r="W257" i="1" s="1"/>
  <c r="Q259" i="1"/>
  <c r="R259" i="1" s="1"/>
  <c r="W259" i="1" s="1"/>
  <c r="Q263" i="1"/>
  <c r="R263" i="1" s="1"/>
  <c r="W263" i="1" s="1"/>
  <c r="Q267" i="1"/>
  <c r="R267" i="1" s="1"/>
  <c r="W267" i="1" s="1"/>
  <c r="Q323" i="1"/>
  <c r="R323" i="1" s="1"/>
  <c r="W323" i="1"/>
  <c r="Q327" i="1"/>
  <c r="R327" i="1" s="1"/>
  <c r="W327" i="1" s="1"/>
  <c r="Q331" i="1"/>
  <c r="R331" i="1" s="1"/>
  <c r="W331" i="1" s="1"/>
  <c r="V331" i="1" s="1"/>
  <c r="Q341" i="1"/>
  <c r="R341" i="1"/>
  <c r="W341" i="1" s="1"/>
  <c r="Q349" i="1"/>
  <c r="R349" i="1"/>
  <c r="W349" i="1" s="1"/>
  <c r="Q366" i="1"/>
  <c r="R366" i="1" s="1"/>
  <c r="W366" i="1" s="1"/>
  <c r="Q370" i="1"/>
  <c r="R370" i="1"/>
  <c r="W370" i="1" s="1"/>
  <c r="S370" i="1" s="1"/>
  <c r="Q374" i="1"/>
  <c r="R374" i="1"/>
  <c r="W374" i="1" s="1"/>
  <c r="S374" i="1" s="1"/>
  <c r="Q378" i="1"/>
  <c r="R378" i="1" s="1"/>
  <c r="W378" i="1" s="1"/>
  <c r="Q401" i="1"/>
  <c r="R401" i="1" s="1"/>
  <c r="W401" i="1" s="1"/>
  <c r="Q405" i="1"/>
  <c r="R405" i="1" s="1"/>
  <c r="W405" i="1" s="1"/>
  <c r="Q413" i="1"/>
  <c r="R413" i="1" s="1"/>
  <c r="W413" i="1" s="1"/>
  <c r="Q417" i="1"/>
  <c r="R417" i="1" s="1"/>
  <c r="W417" i="1" s="1"/>
  <c r="Q421" i="1"/>
  <c r="R421" i="1" s="1"/>
  <c r="W421" i="1" s="1"/>
  <c r="Q438" i="1"/>
  <c r="R438" i="1" s="1"/>
  <c r="W438" i="1" s="1"/>
  <c r="Q442" i="1"/>
  <c r="R442" i="1" s="1"/>
  <c r="W442" i="1"/>
  <c r="Q446" i="1"/>
  <c r="R446" i="1" s="1"/>
  <c r="W446" i="1" s="1"/>
  <c r="Q460" i="1"/>
  <c r="R460" i="1" s="1"/>
  <c r="W460" i="1" s="1"/>
  <c r="Q464" i="1"/>
  <c r="R464" i="1" s="1"/>
  <c r="W464" i="1" s="1"/>
  <c r="Q466" i="1"/>
  <c r="R466" i="1"/>
  <c r="W466" i="1" s="1"/>
  <c r="Q479" i="1"/>
  <c r="R479" i="1"/>
  <c r="W479" i="1" s="1"/>
  <c r="Q481" i="1"/>
  <c r="R481" i="1" s="1"/>
  <c r="W481" i="1"/>
  <c r="Q485" i="1"/>
  <c r="R485" i="1" s="1"/>
  <c r="W485" i="1" s="1"/>
  <c r="Q489" i="1"/>
  <c r="R489" i="1"/>
  <c r="W489" i="1" s="1"/>
  <c r="Q491" i="1"/>
  <c r="R491" i="1" s="1"/>
  <c r="W491" i="1" s="1"/>
  <c r="Q493" i="1"/>
  <c r="R493" i="1"/>
  <c r="W493" i="1" s="1"/>
  <c r="Q497" i="1"/>
  <c r="R497" i="1"/>
  <c r="W497" i="1" s="1"/>
  <c r="S497" i="1" s="1"/>
  <c r="Q501" i="1"/>
  <c r="R501" i="1"/>
  <c r="W501" i="1" s="1"/>
  <c r="Q505" i="1"/>
  <c r="R505" i="1" s="1"/>
  <c r="W505" i="1" s="1"/>
  <c r="Q516" i="1"/>
  <c r="R516" i="1" s="1"/>
  <c r="W516" i="1" s="1"/>
  <c r="Q520" i="1"/>
  <c r="R520" i="1" s="1"/>
  <c r="W520" i="1"/>
  <c r="Q524" i="1"/>
  <c r="R524" i="1" s="1"/>
  <c r="W524" i="1"/>
  <c r="Q526" i="1"/>
  <c r="R526" i="1" s="1"/>
  <c r="W526" i="1" s="1"/>
  <c r="Q530" i="1"/>
  <c r="R530" i="1" s="1"/>
  <c r="W530" i="1" s="1"/>
  <c r="S530" i="1" s="1"/>
  <c r="Q532" i="1"/>
  <c r="R532" i="1" s="1"/>
  <c r="W532" i="1"/>
  <c r="Q534" i="1"/>
  <c r="R534" i="1" s="1"/>
  <c r="W534" i="1" s="1"/>
  <c r="Q557" i="1"/>
  <c r="R557" i="1" s="1"/>
  <c r="W557" i="1" s="1"/>
  <c r="Q569" i="1"/>
  <c r="R569" i="1" s="1"/>
  <c r="W569" i="1" s="1"/>
  <c r="Q573" i="1"/>
  <c r="R573" i="1" s="1"/>
  <c r="W573" i="1" s="1"/>
  <c r="Q579" i="1"/>
  <c r="R579" i="1" s="1"/>
  <c r="W579" i="1" s="1"/>
  <c r="Q581" i="1"/>
  <c r="R581" i="1" s="1"/>
  <c r="W581" i="1" s="1"/>
  <c r="Q594" i="1"/>
  <c r="R594" i="1" s="1"/>
  <c r="W594" i="1" s="1"/>
  <c r="Q600" i="1"/>
  <c r="R600" i="1"/>
  <c r="W600" i="1" s="1"/>
  <c r="Q604" i="1"/>
  <c r="R604" i="1" s="1"/>
  <c r="W604" i="1" s="1"/>
  <c r="Q608" i="1"/>
  <c r="R608" i="1" s="1"/>
  <c r="W608" i="1" s="1"/>
  <c r="Q614" i="1"/>
  <c r="R614" i="1"/>
  <c r="W614" i="1" s="1"/>
  <c r="Q618" i="1"/>
  <c r="R618" i="1"/>
  <c r="W618" i="1" s="1"/>
  <c r="Q622" i="1"/>
  <c r="R622" i="1" s="1"/>
  <c r="W622" i="1" s="1"/>
  <c r="Q635" i="1"/>
  <c r="R635" i="1" s="1"/>
  <c r="W635" i="1" s="1"/>
  <c r="Q639" i="1"/>
  <c r="R639" i="1"/>
  <c r="W639" i="1" s="1"/>
  <c r="S639" i="1" s="1"/>
  <c r="Q643" i="1"/>
  <c r="R643" i="1"/>
  <c r="W643" i="1" s="1"/>
  <c r="Q647" i="1"/>
  <c r="R647" i="1" s="1"/>
  <c r="W647" i="1" s="1"/>
  <c r="S647" i="1" s="1"/>
  <c r="Q651" i="1"/>
  <c r="R651" i="1" s="1"/>
  <c r="W651" i="1" s="1"/>
  <c r="S651" i="1" s="1"/>
  <c r="T651" i="1" s="1"/>
  <c r="Q653" i="1"/>
  <c r="R653" i="1" s="1"/>
  <c r="W653" i="1"/>
  <c r="O250" i="1"/>
  <c r="O248" i="1"/>
  <c r="Q248" i="1" s="1"/>
  <c r="R248" i="1" s="1"/>
  <c r="W248" i="1" s="1"/>
  <c r="S248" i="1" s="1"/>
  <c r="T248" i="1" s="1"/>
  <c r="O246" i="1"/>
  <c r="Q246" i="1" s="1"/>
  <c r="R246" i="1" s="1"/>
  <c r="W246" i="1" s="1"/>
  <c r="O244" i="1"/>
  <c r="Q244" i="1" s="1"/>
  <c r="R244" i="1" s="1"/>
  <c r="W244" i="1" s="1"/>
  <c r="O194" i="1"/>
  <c r="O192" i="1"/>
  <c r="Q192" i="1"/>
  <c r="R192" i="1" s="1"/>
  <c r="W192" i="1" s="1"/>
  <c r="O190" i="1"/>
  <c r="Q190" i="1" s="1"/>
  <c r="R190" i="1" s="1"/>
  <c r="W190" i="1" s="1"/>
  <c r="O188" i="1"/>
  <c r="Q188" i="1" s="1"/>
  <c r="R188" i="1" s="1"/>
  <c r="W188" i="1" s="1"/>
  <c r="O186" i="1"/>
  <c r="Q186" i="1"/>
  <c r="R186" i="1" s="1"/>
  <c r="W186" i="1" s="1"/>
  <c r="O184" i="1"/>
  <c r="Q184" i="1"/>
  <c r="R184" i="1" s="1"/>
  <c r="W184" i="1" s="1"/>
  <c r="O182" i="1"/>
  <c r="O180" i="1"/>
  <c r="O178" i="1"/>
  <c r="Q178" i="1"/>
  <c r="R178" i="1" s="1"/>
  <c r="W178" i="1" s="1"/>
  <c r="O176" i="1"/>
  <c r="Q176" i="1"/>
  <c r="R176" i="1" s="1"/>
  <c r="W176" i="1" s="1"/>
  <c r="O174" i="1"/>
  <c r="Q174" i="1" s="1"/>
  <c r="R174" i="1" s="1"/>
  <c r="W174" i="1" s="1"/>
  <c r="O172" i="1"/>
  <c r="Q172" i="1" s="1"/>
  <c r="R172" i="1" s="1"/>
  <c r="W172" i="1" s="1"/>
  <c r="O170" i="1"/>
  <c r="Q170" i="1" s="1"/>
  <c r="R170" i="1" s="1"/>
  <c r="W170" i="1" s="1"/>
  <c r="O168" i="1"/>
  <c r="Q168" i="1"/>
  <c r="R168" i="1" s="1"/>
  <c r="W168" i="1" s="1"/>
  <c r="O166" i="1"/>
  <c r="Q166" i="1"/>
  <c r="R166" i="1" s="1"/>
  <c r="W166" i="1" s="1"/>
  <c r="P155" i="1"/>
  <c r="P153" i="1"/>
  <c r="Q153" i="1" s="1"/>
  <c r="R153" i="1" s="1"/>
  <c r="W153" i="1" s="1"/>
  <c r="P151" i="1"/>
  <c r="Q151" i="1" s="1"/>
  <c r="R151" i="1" s="1"/>
  <c r="W151" i="1" s="1"/>
  <c r="P149" i="1"/>
  <c r="Q149" i="1"/>
  <c r="R149" i="1" s="1"/>
  <c r="W149" i="1" s="1"/>
  <c r="P147" i="1"/>
  <c r="Q147" i="1" s="1"/>
  <c r="R147" i="1" s="1"/>
  <c r="W147" i="1" s="1"/>
  <c r="P145" i="1"/>
  <c r="P143" i="1"/>
  <c r="P141" i="1"/>
  <c r="Q141" i="1"/>
  <c r="R141" i="1" s="1"/>
  <c r="W141" i="1" s="1"/>
  <c r="P139" i="1"/>
  <c r="Q139" i="1" s="1"/>
  <c r="R139" i="1" s="1"/>
  <c r="W139" i="1" s="1"/>
  <c r="P137" i="1"/>
  <c r="Q137" i="1" s="1"/>
  <c r="R137" i="1" s="1"/>
  <c r="W137" i="1" s="1"/>
  <c r="P135" i="1"/>
  <c r="Q135" i="1" s="1"/>
  <c r="R135" i="1" s="1"/>
  <c r="W135" i="1" s="1"/>
  <c r="P133" i="1"/>
  <c r="P131" i="1"/>
  <c r="Q131" i="1" s="1"/>
  <c r="R131" i="1" s="1"/>
  <c r="W131" i="1" s="1"/>
  <c r="P129" i="1"/>
  <c r="Q129" i="1"/>
  <c r="R129" i="1" s="1"/>
  <c r="W129" i="1" s="1"/>
  <c r="P127" i="1"/>
  <c r="Q127" i="1" s="1"/>
  <c r="R127" i="1" s="1"/>
  <c r="W127" i="1" s="1"/>
  <c r="O77" i="1"/>
  <c r="Q77" i="1" s="1"/>
  <c r="R77" i="1"/>
  <c r="W77" i="1" s="1"/>
  <c r="O75" i="1"/>
  <c r="Q75" i="1" s="1"/>
  <c r="R75" i="1" s="1"/>
  <c r="W75" i="1" s="1"/>
  <c r="O73" i="1"/>
  <c r="Q73" i="1" s="1"/>
  <c r="R73" i="1" s="1"/>
  <c r="W73" i="1" s="1"/>
  <c r="O71" i="1"/>
  <c r="Q71" i="1" s="1"/>
  <c r="R71" i="1"/>
  <c r="W71" i="1" s="1"/>
  <c r="O69" i="1"/>
  <c r="O67" i="1"/>
  <c r="Q67" i="1" s="1"/>
  <c r="R67" i="1" s="1"/>
  <c r="W67" i="1" s="1"/>
  <c r="O65" i="1"/>
  <c r="Q65" i="1" s="1"/>
  <c r="R65" i="1" s="1"/>
  <c r="W65" i="1" s="1"/>
  <c r="O63" i="1"/>
  <c r="Q63" i="1" s="1"/>
  <c r="R63" i="1" s="1"/>
  <c r="W63" i="1" s="1"/>
  <c r="O61" i="1"/>
  <c r="O59" i="1"/>
  <c r="Q59" i="1" s="1"/>
  <c r="R59" i="1" s="1"/>
  <c r="W59" i="1" s="1"/>
  <c r="O57" i="1"/>
  <c r="Q57" i="1" s="1"/>
  <c r="R57" i="1" s="1"/>
  <c r="W57" i="1" s="1"/>
  <c r="O55" i="1"/>
  <c r="Q55" i="1" s="1"/>
  <c r="R55" i="1" s="1"/>
  <c r="W55" i="1" s="1"/>
  <c r="H104" i="1"/>
  <c r="V323" i="1"/>
  <c r="D142" i="1"/>
  <c r="H142" i="1"/>
  <c r="F146" i="1"/>
  <c r="F29" i="1"/>
  <c r="D25" i="1"/>
  <c r="H25" i="1" s="1"/>
  <c r="AB236" i="1"/>
  <c r="AB197" i="1"/>
  <c r="AB158" i="1"/>
  <c r="S11" i="1"/>
  <c r="AC236" i="1"/>
  <c r="AA236" i="1"/>
  <c r="AC197" i="1"/>
  <c r="AA197" i="1"/>
  <c r="AC158" i="1"/>
  <c r="AA158" i="1"/>
  <c r="H4852" i="1"/>
  <c r="H4901" i="1"/>
  <c r="U3928" i="1"/>
  <c r="V3928" i="1" s="1"/>
  <c r="U3920" i="1"/>
  <c r="V3920" i="1" s="1"/>
  <c r="U3874" i="1"/>
  <c r="U3835" i="1"/>
  <c r="U3782" i="1"/>
  <c r="V3782" i="1"/>
  <c r="V3780" i="1"/>
  <c r="V3776" i="1"/>
  <c r="U3770" i="1"/>
  <c r="V3770" i="1"/>
  <c r="T3718" i="1"/>
  <c r="U3718" i="1" s="1"/>
  <c r="U3601" i="1"/>
  <c r="U3562" i="1"/>
  <c r="T3290" i="1"/>
  <c r="U3290" i="1" s="1"/>
  <c r="V3290" i="1"/>
  <c r="T3251" i="1"/>
  <c r="U3251" i="1" s="1"/>
  <c r="V3251" i="1" s="1"/>
  <c r="V2938" i="1"/>
  <c r="V2860" i="1"/>
  <c r="V2821" i="1"/>
  <c r="U2594" i="1"/>
  <c r="V2594" i="1" s="1"/>
  <c r="T2555" i="1"/>
  <c r="U2555" i="1" s="1"/>
  <c r="V2432" i="1"/>
  <c r="U1807" i="1"/>
  <c r="U1690" i="1"/>
  <c r="U1534" i="1"/>
  <c r="V989" i="1"/>
  <c r="R286" i="1"/>
  <c r="W286" i="1" s="1"/>
  <c r="S286" i="1"/>
  <c r="Q4632" i="1"/>
  <c r="R4632" i="1" s="1"/>
  <c r="W4632" i="1" s="1"/>
  <c r="Q4470" i="1"/>
  <c r="R4470" i="1" s="1"/>
  <c r="W4470" i="1" s="1"/>
  <c r="Q4316" i="1"/>
  <c r="R4316" i="1" s="1"/>
  <c r="W4316" i="1" s="1"/>
  <c r="U4002" i="1"/>
  <c r="V4002" i="1"/>
  <c r="V3821" i="1"/>
  <c r="V3820" i="1"/>
  <c r="U3815" i="1"/>
  <c r="V3815" i="1"/>
  <c r="U3814" i="1"/>
  <c r="V3814" i="1" s="1"/>
  <c r="V3808" i="1"/>
  <c r="U3807" i="1"/>
  <c r="V3807" i="1"/>
  <c r="U3806" i="1"/>
  <c r="V3806" i="1"/>
  <c r="V3805" i="1"/>
  <c r="U3886" i="1"/>
  <c r="V3886" i="1" s="1"/>
  <c r="U3898" i="1"/>
  <c r="U3894" i="1"/>
  <c r="V3894" i="1" s="1"/>
  <c r="U3890" i="1"/>
  <c r="U3855" i="1"/>
  <c r="V3855" i="1" s="1"/>
  <c r="U3851" i="1"/>
  <c r="V3851" i="1" s="1"/>
  <c r="U3703" i="1"/>
  <c r="V3703" i="1" s="1"/>
  <c r="U3699" i="1"/>
  <c r="V3699" i="1" s="1"/>
  <c r="U3695" i="1"/>
  <c r="V3695" i="1" s="1"/>
  <c r="U3691" i="1"/>
  <c r="V3691" i="1"/>
  <c r="U3660" i="1"/>
  <c r="V3660" i="1" s="1"/>
  <c r="V3656" i="1"/>
  <c r="T3738" i="1"/>
  <c r="U3613" i="1"/>
  <c r="V3613" i="1" s="1"/>
  <c r="U3625" i="1"/>
  <c r="U3621" i="1"/>
  <c r="V3621" i="1" s="1"/>
  <c r="U3617" i="1"/>
  <c r="U3582" i="1"/>
  <c r="V3582" i="1" s="1"/>
  <c r="U3578" i="1"/>
  <c r="V3578" i="1" s="1"/>
  <c r="V3547" i="1"/>
  <c r="V3539" i="1"/>
  <c r="V3506" i="1"/>
  <c r="U3469" i="1"/>
  <c r="U3468" i="1"/>
  <c r="V3468" i="1"/>
  <c r="U3457" i="1"/>
  <c r="U3456" i="1"/>
  <c r="V3456" i="1" s="1"/>
  <c r="T3453" i="1"/>
  <c r="U3453" i="1" s="1"/>
  <c r="V3453" i="1" s="1"/>
  <c r="U3465" i="1"/>
  <c r="T3464" i="1"/>
  <c r="U3464" i="1"/>
  <c r="V3464" i="1" s="1"/>
  <c r="V3463" i="1"/>
  <c r="T3461" i="1"/>
  <c r="U3461" i="1" s="1"/>
  <c r="T3430" i="1"/>
  <c r="U3430" i="1"/>
  <c r="V3430" i="1" s="1"/>
  <c r="T3422" i="1"/>
  <c r="U3422" i="1" s="1"/>
  <c r="V3422" i="1"/>
  <c r="T3418" i="1"/>
  <c r="U3418" i="1"/>
  <c r="V3418" i="1" s="1"/>
  <c r="U3417" i="1"/>
  <c r="V3417" i="1" s="1"/>
  <c r="V3416" i="1"/>
  <c r="U3390" i="1"/>
  <c r="V3390" i="1" s="1"/>
  <c r="U3387" i="1"/>
  <c r="T3383" i="1"/>
  <c r="U3383" i="1"/>
  <c r="V3383" i="1" s="1"/>
  <c r="U3379" i="1"/>
  <c r="U3378" i="1"/>
  <c r="V3378" i="1" s="1"/>
  <c r="V3351" i="1"/>
  <c r="T3344" i="1"/>
  <c r="U3344" i="1" s="1"/>
  <c r="V3344" i="1" s="1"/>
  <c r="T3340" i="1"/>
  <c r="U3339" i="1"/>
  <c r="V3339" i="1" s="1"/>
  <c r="V3338" i="1"/>
  <c r="T3314" i="1"/>
  <c r="U3314" i="1" s="1"/>
  <c r="U3313" i="1"/>
  <c r="V3313" i="1" s="1"/>
  <c r="U3309" i="1"/>
  <c r="V3309" i="1" s="1"/>
  <c r="U3306" i="1"/>
  <c r="V3305" i="1"/>
  <c r="T3302" i="1"/>
  <c r="U3302" i="1" s="1"/>
  <c r="V3302" i="1" s="1"/>
  <c r="U3301" i="1"/>
  <c r="V3301" i="1" s="1"/>
  <c r="V3300" i="1"/>
  <c r="T3298" i="1"/>
  <c r="U3298" i="1"/>
  <c r="V3261" i="1"/>
  <c r="T3259" i="1"/>
  <c r="U3259" i="1"/>
  <c r="T3275" i="1"/>
  <c r="U3275" i="1"/>
  <c r="V3275" i="1" s="1"/>
  <c r="V3269" i="1"/>
  <c r="T3267" i="1"/>
  <c r="U3267" i="1"/>
  <c r="V3267" i="1" s="1"/>
  <c r="V3236" i="1"/>
  <c r="V3234" i="1"/>
  <c r="T3230" i="1"/>
  <c r="T3228" i="1"/>
  <c r="U3222" i="1"/>
  <c r="U3220" i="1"/>
  <c r="V3195" i="1"/>
  <c r="V3146" i="1"/>
  <c r="V3158" i="1"/>
  <c r="U3001" i="1"/>
  <c r="U2962" i="1"/>
  <c r="T2954" i="1"/>
  <c r="U2954" i="1"/>
  <c r="V2954" i="1" s="1"/>
  <c r="T2950" i="1"/>
  <c r="V2911" i="1"/>
  <c r="V2909" i="1"/>
  <c r="V2878" i="1"/>
  <c r="V2798" i="1"/>
  <c r="V2767" i="1"/>
  <c r="V2763" i="1"/>
  <c r="V2761" i="1"/>
  <c r="V2757" i="1"/>
  <c r="V2755" i="1"/>
  <c r="S2771" i="1"/>
  <c r="V2753" i="1"/>
  <c r="U2676" i="1"/>
  <c r="V2650" i="1"/>
  <c r="V2638" i="1"/>
  <c r="T2636" i="1"/>
  <c r="U2636" i="1" s="1"/>
  <c r="V2599" i="1"/>
  <c r="V2605" i="1"/>
  <c r="V2603" i="1"/>
  <c r="V2560" i="1"/>
  <c r="U2495" i="1"/>
  <c r="U2449" i="1"/>
  <c r="V2449" i="1" s="1"/>
  <c r="V2370" i="1"/>
  <c r="V2339" i="1"/>
  <c r="V2286" i="1"/>
  <c r="V2169" i="1"/>
  <c r="V2167" i="1"/>
  <c r="V2130" i="1"/>
  <c r="V2066" i="1"/>
  <c r="V2054" i="1"/>
  <c r="V2011" i="1"/>
  <c r="V1937" i="1"/>
  <c r="V1933" i="1"/>
  <c r="U1899" i="1"/>
  <c r="V1857" i="1"/>
  <c r="U1819" i="1"/>
  <c r="U1749" i="1"/>
  <c r="T1661" i="1"/>
  <c r="U1661" i="1" s="1"/>
  <c r="U1675" i="1"/>
  <c r="V1670" i="1"/>
  <c r="T1626" i="1"/>
  <c r="V1623" i="1"/>
  <c r="V1584" i="1"/>
  <c r="U1593" i="1"/>
  <c r="U1550" i="1"/>
  <c r="V1473" i="1"/>
  <c r="V1313" i="1"/>
  <c r="V1232" i="1"/>
  <c r="V1243" i="1"/>
  <c r="V1207" i="1"/>
  <c r="U1206" i="1"/>
  <c r="V1191" i="1"/>
  <c r="U1047" i="1"/>
  <c r="T1044" i="1"/>
  <c r="V1001" i="1"/>
  <c r="T999" i="1"/>
  <c r="U999" i="1" s="1"/>
  <c r="T1007" i="1"/>
  <c r="U974" i="1"/>
  <c r="U966" i="1"/>
  <c r="V966" i="1"/>
  <c r="U845" i="1"/>
  <c r="V845" i="1" s="1"/>
  <c r="T816" i="1"/>
  <c r="U794" i="1"/>
  <c r="V793" i="1"/>
  <c r="U1119" i="1"/>
  <c r="V1119" i="1"/>
  <c r="T1118" i="1"/>
  <c r="T1116" i="1"/>
  <c r="U1130" i="1"/>
  <c r="U1125" i="1"/>
  <c r="T1079" i="1"/>
  <c r="V1078" i="1"/>
  <c r="U1075" i="1"/>
  <c r="V1075" i="1" s="1"/>
  <c r="U1089" i="1"/>
  <c r="U1086" i="1"/>
  <c r="V1086" i="1" s="1"/>
  <c r="T1085" i="1"/>
  <c r="U1084" i="1"/>
  <c r="U726" i="1"/>
  <c r="T699" i="1"/>
  <c r="V657" i="1"/>
  <c r="V568" i="1"/>
  <c r="T574" i="1"/>
  <c r="U574" i="1" s="1"/>
  <c r="V574" i="1"/>
  <c r="V494" i="1"/>
  <c r="V461" i="1"/>
  <c r="U422" i="1"/>
  <c r="R310" i="1"/>
  <c r="W310" i="1" s="1"/>
  <c r="S310" i="1" s="1"/>
  <c r="Q300" i="1"/>
  <c r="R300" i="1" s="1"/>
  <c r="W300" i="1" s="1"/>
  <c r="Q306" i="1"/>
  <c r="R306" i="1" s="1"/>
  <c r="W306" i="1" s="1"/>
  <c r="R304" i="1"/>
  <c r="W304" i="1" s="1"/>
  <c r="S304" i="1" s="1"/>
  <c r="Q302" i="1"/>
  <c r="R302" i="1" s="1"/>
  <c r="W302" i="1" s="1"/>
  <c r="R232" i="1"/>
  <c r="W232" i="1" s="1"/>
  <c r="S232" i="1"/>
  <c r="Q224" i="1"/>
  <c r="R224" i="1" s="1"/>
  <c r="W224" i="1" s="1"/>
  <c r="Q220" i="1"/>
  <c r="R220" i="1" s="1"/>
  <c r="W220" i="1" s="1"/>
  <c r="Q208" i="1"/>
  <c r="R208" i="1" s="1"/>
  <c r="W208" i="1" s="1"/>
  <c r="Q105" i="1"/>
  <c r="R105" i="1" s="1"/>
  <c r="W105" i="1"/>
  <c r="Q115" i="1"/>
  <c r="R115" i="1" s="1"/>
  <c r="W115" i="1" s="1"/>
  <c r="Q109" i="1"/>
  <c r="R109" i="1" s="1"/>
  <c r="W109" i="1" s="1"/>
  <c r="S109" i="1" s="1"/>
  <c r="T109" i="1" s="1"/>
  <c r="T4789" i="1"/>
  <c r="T4517" i="1"/>
  <c r="S4912" i="1"/>
  <c r="S4910" i="1"/>
  <c r="S4904" i="1"/>
  <c r="S4902" i="1"/>
  <c r="S4897" i="1"/>
  <c r="S4889" i="1"/>
  <c r="S4911" i="1"/>
  <c r="S4906" i="1"/>
  <c r="S4905" i="1"/>
  <c r="S4888" i="1"/>
  <c r="V4886" i="1"/>
  <c r="S4886" i="1"/>
  <c r="V4908" i="1"/>
  <c r="V4907" i="1"/>
  <c r="U4899" i="1"/>
  <c r="V4899" i="1"/>
  <c r="U4898" i="1"/>
  <c r="V4898" i="1"/>
  <c r="T4873" i="1"/>
  <c r="T4871" i="1"/>
  <c r="T4865" i="1"/>
  <c r="T4863" i="1"/>
  <c r="T4858" i="1"/>
  <c r="T4850" i="1"/>
  <c r="V4869" i="1"/>
  <c r="U4849" i="1"/>
  <c r="T4874" i="1"/>
  <c r="V4855" i="1"/>
  <c r="S4855" i="1"/>
  <c r="V4868" i="1"/>
  <c r="U4854" i="1"/>
  <c r="T4857" i="1"/>
  <c r="U4857" i="1" s="1"/>
  <c r="S4861" i="1"/>
  <c r="T4835" i="1"/>
  <c r="V4829" i="1"/>
  <c r="T4780" i="1"/>
  <c r="T4772" i="1"/>
  <c r="T4749" i="1"/>
  <c r="T4743" i="1"/>
  <c r="V4737" i="1"/>
  <c r="S4737" i="1"/>
  <c r="V4735" i="1"/>
  <c r="S4735" i="1"/>
  <c r="S4834" i="1"/>
  <c r="S4832" i="1"/>
  <c r="S4826" i="1"/>
  <c r="S4819" i="1"/>
  <c r="S4811" i="1"/>
  <c r="S4793" i="1"/>
  <c r="S4791" i="1"/>
  <c r="U4784" i="1"/>
  <c r="V4784" i="1"/>
  <c r="V4830" i="1"/>
  <c r="T4753" i="1"/>
  <c r="T4747" i="1"/>
  <c r="T4744" i="1"/>
  <c r="S4739" i="1"/>
  <c r="U4778" i="1"/>
  <c r="V4778" i="1" s="1"/>
  <c r="T4796" i="1"/>
  <c r="T4794" i="1"/>
  <c r="T4750" i="1"/>
  <c r="V4699" i="1"/>
  <c r="U4705" i="1"/>
  <c r="U4703" i="1"/>
  <c r="U4771" i="1"/>
  <c r="V4771" i="1" s="1"/>
  <c r="S4715" i="1"/>
  <c r="S4709" i="1"/>
  <c r="S4707" i="1"/>
  <c r="T4785" i="1"/>
  <c r="U4755" i="1"/>
  <c r="U4728" i="1"/>
  <c r="S4795" i="1"/>
  <c r="S4827" i="1"/>
  <c r="S4714" i="1"/>
  <c r="S4708" i="1"/>
  <c r="U4706" i="1"/>
  <c r="U4704" i="1"/>
  <c r="S4783" i="1"/>
  <c r="T4767" i="1"/>
  <c r="S4728" i="1"/>
  <c r="U4699" i="1"/>
  <c r="T4678" i="1"/>
  <c r="T4676" i="1"/>
  <c r="T4670" i="1"/>
  <c r="T4668" i="1"/>
  <c r="U4668" i="1" s="1"/>
  <c r="V4668" i="1" s="1"/>
  <c r="T4663" i="1"/>
  <c r="T4655" i="1"/>
  <c r="T4635" i="1"/>
  <c r="S4633" i="1"/>
  <c r="S4629" i="1"/>
  <c r="S4589" i="1"/>
  <c r="V4582" i="1"/>
  <c r="S4547" i="1"/>
  <c r="V4541" i="1"/>
  <c r="S4541" i="1"/>
  <c r="S4518" i="1"/>
  <c r="S4510" i="1"/>
  <c r="T4483" i="1"/>
  <c r="T4481" i="1"/>
  <c r="T4476" i="1"/>
  <c r="T4472" i="1"/>
  <c r="T4467" i="1"/>
  <c r="S4462" i="1"/>
  <c r="U4462" i="1"/>
  <c r="T4459" i="1"/>
  <c r="S4444" i="1"/>
  <c r="S4442" i="1"/>
  <c r="S4436" i="1"/>
  <c r="S4434" i="1"/>
  <c r="S4401" i="1"/>
  <c r="S4398" i="1"/>
  <c r="V4383" i="1"/>
  <c r="S4383" i="1"/>
  <c r="V4379" i="1"/>
  <c r="S4379" i="1"/>
  <c r="S4360" i="1"/>
  <c r="T4356" i="1"/>
  <c r="U4348" i="1"/>
  <c r="S4348" i="1"/>
  <c r="T4320" i="1"/>
  <c r="V4308" i="1"/>
  <c r="U4305" i="1"/>
  <c r="V4299" i="1"/>
  <c r="S4299" i="1"/>
  <c r="T4299" i="1" s="1"/>
  <c r="T4322" i="1"/>
  <c r="S4310" i="1"/>
  <c r="V4302" i="1"/>
  <c r="V4300" i="1"/>
  <c r="U4312" i="1"/>
  <c r="V4660" i="1"/>
  <c r="S4660" i="1"/>
  <c r="S4636" i="1"/>
  <c r="S4634" i="1"/>
  <c r="S4588" i="1"/>
  <c r="T4557" i="1"/>
  <c r="T4554" i="1"/>
  <c r="T4550" i="1"/>
  <c r="T4548" i="1"/>
  <c r="T4545" i="1"/>
  <c r="U4542" i="1"/>
  <c r="S4516" i="1"/>
  <c r="T4511" i="1"/>
  <c r="U4501" i="1"/>
  <c r="T4482" i="1"/>
  <c r="S4540" i="1"/>
  <c r="V4540" i="1"/>
  <c r="S4494" i="1"/>
  <c r="S4478" i="1"/>
  <c r="S4474" i="1"/>
  <c r="S4471" i="1"/>
  <c r="S4466" i="1"/>
  <c r="V4463" i="1"/>
  <c r="S4463" i="1"/>
  <c r="V4461" i="1"/>
  <c r="S4461" i="1"/>
  <c r="V4458" i="1"/>
  <c r="S4458" i="1"/>
  <c r="S4443" i="1"/>
  <c r="S4438" i="1"/>
  <c r="V4426" i="1"/>
  <c r="S4402" i="1"/>
  <c r="S4396" i="1"/>
  <c r="S4382" i="1"/>
  <c r="S4367" i="1"/>
  <c r="T4358" i="1"/>
  <c r="T4343" i="1"/>
  <c r="T4324" i="1"/>
  <c r="S4311" i="1"/>
  <c r="S4303" i="1"/>
  <c r="V4440" i="1"/>
  <c r="V4397" i="1"/>
  <c r="S4313" i="1"/>
  <c r="S4307" i="1"/>
  <c r="V4307" i="1"/>
  <c r="U4672" i="1"/>
  <c r="U4656" i="1"/>
  <c r="V4618" i="1"/>
  <c r="V4617" i="1"/>
  <c r="V4614" i="1"/>
  <c r="V4613" i="1"/>
  <c r="V4612" i="1"/>
  <c r="V4611" i="1"/>
  <c r="S4624" i="1"/>
  <c r="U4624" i="1"/>
  <c r="U4621" i="1"/>
  <c r="S4621" i="1"/>
  <c r="V4621" i="1"/>
  <c r="T4621" i="1"/>
  <c r="S4597" i="1"/>
  <c r="T4597" i="1"/>
  <c r="S4595" i="1"/>
  <c r="T4592" i="1"/>
  <c r="V4579" i="1"/>
  <c r="U4579" i="1"/>
  <c r="S4579" i="1"/>
  <c r="T4579" i="1"/>
  <c r="S4562" i="1"/>
  <c r="S4553" i="1"/>
  <c r="T4499" i="1"/>
  <c r="T4479" i="1"/>
  <c r="U4479" i="1"/>
  <c r="V4479" i="1" s="1"/>
  <c r="V4419" i="1"/>
  <c r="U4419" i="1"/>
  <c r="S4419" i="1"/>
  <c r="T4419" i="1"/>
  <c r="V4417" i="1"/>
  <c r="U4417" i="1"/>
  <c r="S4417" i="1"/>
  <c r="T4417" i="1" s="1"/>
  <c r="S4362" i="1"/>
  <c r="S4354" i="1"/>
  <c r="S4352" i="1"/>
  <c r="S4327" i="1"/>
  <c r="S4325" i="1"/>
  <c r="S4359" i="1"/>
  <c r="T4675" i="1"/>
  <c r="T4674" i="1"/>
  <c r="T4673" i="1"/>
  <c r="T4661" i="1"/>
  <c r="U4618" i="1"/>
  <c r="U4617" i="1"/>
  <c r="U4612" i="1"/>
  <c r="S4480" i="1"/>
  <c r="T4480" i="1"/>
  <c r="S4391" i="1"/>
  <c r="T4391" i="1"/>
  <c r="U4386" i="1"/>
  <c r="T4509" i="1"/>
  <c r="U4509" i="1"/>
  <c r="T4508" i="1"/>
  <c r="U4508" i="1"/>
  <c r="T4506" i="1"/>
  <c r="T4473" i="1"/>
  <c r="U4473" i="1" s="1"/>
  <c r="T4435" i="1"/>
  <c r="T4433" i="1"/>
  <c r="U4433" i="1"/>
  <c r="T4432" i="1"/>
  <c r="T4430" i="1"/>
  <c r="S4393" i="1"/>
  <c r="T4393" i="1" s="1"/>
  <c r="T4392" i="1"/>
  <c r="U4392" i="1"/>
  <c r="V4392" i="1"/>
  <c r="S4640" i="1"/>
  <c r="T4640" i="1" s="1"/>
  <c r="S4638" i="1"/>
  <c r="T4638" i="1" s="1"/>
  <c r="S4671" i="1"/>
  <c r="T4671" i="1" s="1"/>
  <c r="S4616" i="1"/>
  <c r="T4616" i="1"/>
  <c r="U4616" i="1" s="1"/>
  <c r="V4616" i="1" s="1"/>
  <c r="S4596" i="1"/>
  <c r="U4596" i="1"/>
  <c r="S4561" i="1"/>
  <c r="T4561" i="1" s="1"/>
  <c r="S4559" i="1"/>
  <c r="T4559" i="1" s="1"/>
  <c r="S4437" i="1"/>
  <c r="T4437" i="1" s="1"/>
  <c r="S4420" i="1"/>
  <c r="T4420" i="1" s="1"/>
  <c r="V4418" i="1"/>
  <c r="U4418" i="1"/>
  <c r="S4418" i="1"/>
  <c r="T4418" i="1" s="1"/>
  <c r="S4363" i="1"/>
  <c r="T4363" i="1" s="1"/>
  <c r="S4361" i="1"/>
  <c r="T4361" i="1"/>
  <c r="S4355" i="1"/>
  <c r="T4355" i="1"/>
  <c r="S4328" i="1"/>
  <c r="T4328" i="1"/>
  <c r="S4326" i="1"/>
  <c r="T4326" i="1"/>
  <c r="U4675" i="1"/>
  <c r="U4673" i="1"/>
  <c r="U4661" i="1"/>
  <c r="V4661" i="1" s="1"/>
  <c r="S4625" i="1"/>
  <c r="S4623" i="1"/>
  <c r="S4620" i="1"/>
  <c r="T4620" i="1" s="1"/>
  <c r="S4618" i="1"/>
  <c r="T4618" i="1" s="1"/>
  <c r="S4617" i="1"/>
  <c r="T4617" i="1"/>
  <c r="S4614" i="1"/>
  <c r="T4614" i="1" s="1"/>
  <c r="S4613" i="1"/>
  <c r="T4613" i="1" s="1"/>
  <c r="S4612" i="1"/>
  <c r="T4612" i="1" s="1"/>
  <c r="S4611" i="1"/>
  <c r="T4611" i="1" s="1"/>
  <c r="S4601" i="1"/>
  <c r="S4600" i="1"/>
  <c r="T4650" i="1"/>
  <c r="U4620" i="1"/>
  <c r="U4613" i="1"/>
  <c r="U4592" i="1"/>
  <c r="V4592" i="1"/>
  <c r="U4614" i="1"/>
  <c r="T4520" i="1"/>
  <c r="S4537" i="1"/>
  <c r="U4499" i="1"/>
  <c r="V4499" i="1" s="1"/>
  <c r="T4593" i="1"/>
  <c r="V4386" i="1"/>
  <c r="S4365" i="1"/>
  <c r="T4365" i="1" s="1"/>
  <c r="S4389" i="1"/>
  <c r="S4386" i="1"/>
  <c r="T4386" i="1" s="1"/>
  <c r="U4435" i="1"/>
  <c r="U4432" i="1"/>
  <c r="U4390" i="1"/>
  <c r="V4390" i="1"/>
  <c r="T4338" i="1"/>
  <c r="S4287" i="1"/>
  <c r="T4287" i="1" s="1"/>
  <c r="S4282" i="1"/>
  <c r="T4282" i="1" s="1"/>
  <c r="S4244" i="1"/>
  <c r="S4240" i="1"/>
  <c r="U4235" i="1"/>
  <c r="V4235" i="1"/>
  <c r="S4288" i="1"/>
  <c r="T4288" i="1" s="1"/>
  <c r="S4286" i="1"/>
  <c r="T4286" i="1" s="1"/>
  <c r="S4280" i="1"/>
  <c r="T4280" i="1" s="1"/>
  <c r="S4278" i="1"/>
  <c r="T4278" i="1" s="1"/>
  <c r="S4273" i="1"/>
  <c r="T4273" i="1" s="1"/>
  <c r="U4273" i="1"/>
  <c r="S4265" i="1"/>
  <c r="T4265" i="1" s="1"/>
  <c r="U4265" i="1" s="1"/>
  <c r="V4265" i="1" s="1"/>
  <c r="S4245" i="1"/>
  <c r="S4238" i="1"/>
  <c r="T4238" i="1" s="1"/>
  <c r="S4234" i="1"/>
  <c r="T4234" i="1" s="1"/>
  <c r="S4226" i="1"/>
  <c r="T4226" i="1" s="1"/>
  <c r="S4277" i="1"/>
  <c r="T4277" i="1" s="1"/>
  <c r="S4275" i="1"/>
  <c r="T4275" i="1" s="1"/>
  <c r="S4250" i="1"/>
  <c r="T4250" i="1" s="1"/>
  <c r="S4248" i="1"/>
  <c r="T4248" i="1" s="1"/>
  <c r="T4243" i="1"/>
  <c r="S4276" i="1"/>
  <c r="T4276" i="1" s="1"/>
  <c r="V4266" i="1"/>
  <c r="U4266" i="1"/>
  <c r="S4266" i="1"/>
  <c r="T4266" i="1"/>
  <c r="S4247" i="1"/>
  <c r="T4247" i="1" s="1"/>
  <c r="S4246" i="1"/>
  <c r="S4237" i="1"/>
  <c r="T4237" i="1" s="1"/>
  <c r="S4210" i="1"/>
  <c r="T4210" i="1" s="1"/>
  <c r="S4208" i="1"/>
  <c r="T4208" i="1" s="1"/>
  <c r="S4202" i="1"/>
  <c r="T4202" i="1" s="1"/>
  <c r="S4200" i="1"/>
  <c r="T4200" i="1" s="1"/>
  <c r="S4195" i="1"/>
  <c r="T4195" i="1" s="1"/>
  <c r="S4187" i="1"/>
  <c r="T4187" i="1" s="1"/>
  <c r="U4206" i="1"/>
  <c r="V4206" i="1"/>
  <c r="S4211" i="1"/>
  <c r="T4211" i="1" s="1"/>
  <c r="S4209" i="1"/>
  <c r="T4209" i="1" s="1"/>
  <c r="S4204" i="1"/>
  <c r="T4204" i="1" s="1"/>
  <c r="V4192" i="1"/>
  <c r="U4192" i="1"/>
  <c r="S4192" i="1"/>
  <c r="T4192" i="1" s="1"/>
  <c r="S4197" i="1"/>
  <c r="T4197" i="1" s="1"/>
  <c r="T4205" i="1"/>
  <c r="U4205" i="1"/>
  <c r="T4201" i="1"/>
  <c r="U4201" i="1" s="1"/>
  <c r="V4201" i="1" s="1"/>
  <c r="S4203" i="1"/>
  <c r="T4203" i="1" s="1"/>
  <c r="S4163" i="1"/>
  <c r="T4163" i="1" s="1"/>
  <c r="S4161" i="1"/>
  <c r="T4161" i="1"/>
  <c r="S4170" i="1"/>
  <c r="T4170" i="1"/>
  <c r="V4153" i="1"/>
  <c r="U4153" i="1"/>
  <c r="S4153" i="1"/>
  <c r="T4153" i="1" s="1"/>
  <c r="S4168" i="1"/>
  <c r="S4166" i="1"/>
  <c r="S4158" i="1"/>
  <c r="V4151" i="1"/>
  <c r="U4151" i="1"/>
  <c r="S4151" i="1"/>
  <c r="T4151" i="1" s="1"/>
  <c r="T4162" i="1"/>
  <c r="S4167" i="1"/>
  <c r="T4167" i="1" s="1"/>
  <c r="S4159" i="1"/>
  <c r="T4159" i="1" s="1"/>
  <c r="S4157" i="1"/>
  <c r="T4157" i="1"/>
  <c r="U4162" i="1"/>
  <c r="V4133" i="1"/>
  <c r="U4128" i="1"/>
  <c r="V4128" i="1" s="1"/>
  <c r="V4125" i="1"/>
  <c r="U4121" i="1"/>
  <c r="V4121" i="1" s="1"/>
  <c r="U4120" i="1"/>
  <c r="V4120" i="1" s="1"/>
  <c r="V4118" i="1"/>
  <c r="V4094" i="1"/>
  <c r="U4093" i="1"/>
  <c r="V4093" i="1" s="1"/>
  <c r="U4088" i="1"/>
  <c r="V4088" i="1"/>
  <c r="V4086" i="1"/>
  <c r="V4082" i="1"/>
  <c r="U4081" i="1"/>
  <c r="V4081" i="1"/>
  <c r="U4080" i="1"/>
  <c r="V4080" i="1" s="1"/>
  <c r="V4079" i="1"/>
  <c r="U502" i="1"/>
  <c r="V502" i="1"/>
  <c r="U955" i="1"/>
  <c r="V955" i="1"/>
  <c r="U963" i="1"/>
  <c r="V963" i="1"/>
  <c r="U531" i="1"/>
  <c r="V531" i="1" s="1"/>
  <c r="U811" i="1"/>
  <c r="V811" i="1" s="1"/>
  <c r="U856" i="1"/>
  <c r="V856" i="1"/>
  <c r="U879" i="1"/>
  <c r="V879" i="1" s="1"/>
  <c r="U891" i="1"/>
  <c r="V891" i="1"/>
  <c r="U895" i="1"/>
  <c r="V895" i="1"/>
  <c r="U961" i="1"/>
  <c r="V961" i="1" s="1"/>
  <c r="U992" i="1"/>
  <c r="V992" i="1" s="1"/>
  <c r="U1000" i="1"/>
  <c r="V1000" i="1"/>
  <c r="U1924" i="1"/>
  <c r="V1924" i="1"/>
  <c r="U1932" i="1"/>
  <c r="V1932" i="1" s="1"/>
  <c r="U1922" i="1"/>
  <c r="V1922" i="1"/>
  <c r="U1930" i="1"/>
  <c r="V1930" i="1"/>
  <c r="U1938" i="1"/>
  <c r="V1938" i="1" s="1"/>
  <c r="U2482" i="1"/>
  <c r="V2482" i="1" s="1"/>
  <c r="U2978" i="1"/>
  <c r="V2978" i="1"/>
  <c r="U3025" i="1"/>
  <c r="V3025" i="1" s="1"/>
  <c r="U3029" i="1"/>
  <c r="V3029" i="1"/>
  <c r="U3033" i="1"/>
  <c r="V3033" i="1"/>
  <c r="U3037" i="1"/>
  <c r="V3037" i="1" s="1"/>
  <c r="U3041" i="1"/>
  <c r="V3041" i="1"/>
  <c r="U3056" i="1"/>
  <c r="V3056" i="1"/>
  <c r="U3060" i="1"/>
  <c r="V3060" i="1" s="1"/>
  <c r="U3064" i="1"/>
  <c r="V3064" i="1" s="1"/>
  <c r="U3068" i="1"/>
  <c r="V3068" i="1"/>
  <c r="U3080" i="1"/>
  <c r="V3080" i="1" s="1"/>
  <c r="U3091" i="1"/>
  <c r="V3091" i="1" s="1"/>
  <c r="U3095" i="1"/>
  <c r="V3095" i="1"/>
  <c r="U3335" i="1"/>
  <c r="V3335" i="1" s="1"/>
  <c r="U3374" i="1"/>
  <c r="V3374" i="1" s="1"/>
  <c r="U3413" i="1"/>
  <c r="V3413" i="1"/>
  <c r="U3487" i="1"/>
  <c r="V3487" i="1"/>
  <c r="U3491" i="1"/>
  <c r="V3491" i="1" s="1"/>
  <c r="U3536" i="1"/>
  <c r="V3536" i="1" s="1"/>
  <c r="U3651" i="1"/>
  <c r="V3651" i="1" s="1"/>
  <c r="U4040" i="1"/>
  <c r="V4040" i="1" s="1"/>
  <c r="U4044" i="1"/>
  <c r="V4044" i="1" s="1"/>
  <c r="U848" i="1"/>
  <c r="V848" i="1" s="1"/>
  <c r="U852" i="1"/>
  <c r="V852" i="1" s="1"/>
  <c r="U871" i="1"/>
  <c r="V871" i="1" s="1"/>
  <c r="U883" i="1"/>
  <c r="V883" i="1" s="1"/>
  <c r="U887" i="1"/>
  <c r="V887" i="1" s="1"/>
  <c r="U934" i="1"/>
  <c r="V934" i="1"/>
  <c r="U949" i="1"/>
  <c r="V949" i="1" s="1"/>
  <c r="U957" i="1"/>
  <c r="V957" i="1" s="1"/>
  <c r="U969" i="1"/>
  <c r="V969" i="1" s="1"/>
  <c r="U973" i="1"/>
  <c r="V973" i="1" s="1"/>
  <c r="U996" i="1"/>
  <c r="V996" i="1" s="1"/>
  <c r="U1936" i="1"/>
  <c r="V1936" i="1" s="1"/>
  <c r="U1944" i="1"/>
  <c r="V1944" i="1" s="1"/>
  <c r="U1926" i="1"/>
  <c r="V1926" i="1" s="1"/>
  <c r="U1934" i="1"/>
  <c r="V1934" i="1"/>
  <c r="U1946" i="1"/>
  <c r="V1946" i="1" s="1"/>
  <c r="U2490" i="1"/>
  <c r="V2490" i="1" s="1"/>
  <c r="U2974" i="1"/>
  <c r="V2974" i="1" s="1"/>
  <c r="U3103" i="1"/>
  <c r="V3103" i="1" s="1"/>
  <c r="U3107" i="1"/>
  <c r="V3107" i="1" s="1"/>
  <c r="U3111" i="1"/>
  <c r="V3111" i="1"/>
  <c r="U3115" i="1"/>
  <c r="V3115" i="1"/>
  <c r="U3119" i="1"/>
  <c r="V3119" i="1" s="1"/>
  <c r="U3331" i="1"/>
  <c r="V3331" i="1" s="1"/>
  <c r="U3370" i="1"/>
  <c r="V3370" i="1"/>
  <c r="U3481" i="1"/>
  <c r="V3481" i="1" s="1"/>
  <c r="U3489" i="1"/>
  <c r="V3489" i="1"/>
  <c r="U3538" i="1"/>
  <c r="V3538" i="1"/>
  <c r="U3542" i="1"/>
  <c r="V3542" i="1" s="1"/>
  <c r="U3546" i="1"/>
  <c r="V3546" i="1" s="1"/>
  <c r="U3581" i="1"/>
  <c r="V3581" i="1"/>
  <c r="U3585" i="1"/>
  <c r="V3585" i="1"/>
  <c r="U3612" i="1"/>
  <c r="V3612" i="1" s="1"/>
  <c r="U3616" i="1"/>
  <c r="V3616" i="1" s="1"/>
  <c r="U3624" i="1"/>
  <c r="V3624" i="1"/>
  <c r="U3690" i="1"/>
  <c r="V3690" i="1"/>
  <c r="U3694" i="1"/>
  <c r="V3694" i="1" s="1"/>
  <c r="U3698" i="1"/>
  <c r="V3698" i="1"/>
  <c r="U3702" i="1"/>
  <c r="V3702" i="1"/>
  <c r="U3846" i="1"/>
  <c r="V3846" i="1"/>
  <c r="U3850" i="1"/>
  <c r="V3850" i="1" s="1"/>
  <c r="U3854" i="1"/>
  <c r="V3854" i="1"/>
  <c r="U3885" i="1"/>
  <c r="V3885" i="1"/>
  <c r="U3889" i="1"/>
  <c r="V3889" i="1" s="1"/>
  <c r="U3893" i="1"/>
  <c r="V3893" i="1" s="1"/>
  <c r="U3897" i="1"/>
  <c r="V3897" i="1"/>
  <c r="U4005" i="1"/>
  <c r="V4005" i="1" s="1"/>
  <c r="U4013" i="1"/>
  <c r="V4013" i="1"/>
  <c r="S73" i="1"/>
  <c r="T73" i="1" s="1"/>
  <c r="S618" i="1"/>
  <c r="S491" i="1"/>
  <c r="T491" i="1"/>
  <c r="S479" i="1"/>
  <c r="T479" i="1"/>
  <c r="U479" i="1" s="1"/>
  <c r="V479" i="1" s="1"/>
  <c r="S401" i="1"/>
  <c r="T401" i="1"/>
  <c r="U401" i="1" s="1"/>
  <c r="V401" i="1" s="1"/>
  <c r="S76" i="1"/>
  <c r="U68" i="1"/>
  <c r="S68" i="1"/>
  <c r="T1151" i="1"/>
  <c r="U1151" i="1" s="1"/>
  <c r="V1151" i="1" s="1"/>
  <c r="T1159" i="1"/>
  <c r="T1167" i="1"/>
  <c r="U1167" i="1" s="1"/>
  <c r="V71" i="1"/>
  <c r="S600" i="1"/>
  <c r="T600" i="1" s="1"/>
  <c r="U600" i="1"/>
  <c r="S579" i="1"/>
  <c r="S505" i="1"/>
  <c r="S501" i="1"/>
  <c r="S493" i="1"/>
  <c r="S489" i="1"/>
  <c r="S481" i="1"/>
  <c r="S349" i="1"/>
  <c r="S341" i="1"/>
  <c r="S257" i="1"/>
  <c r="S185" i="1"/>
  <c r="T1374" i="1"/>
  <c r="T1608" i="1"/>
  <c r="T1686" i="1"/>
  <c r="T1725" i="1"/>
  <c r="T1803" i="1"/>
  <c r="T1842" i="1"/>
  <c r="T1885" i="1"/>
  <c r="U1885" i="1"/>
  <c r="T1889" i="1"/>
  <c r="U1889" i="1" s="1"/>
  <c r="V1889" i="1" s="1"/>
  <c r="T1893" i="1"/>
  <c r="U1893" i="1" s="1"/>
  <c r="V1893" i="1" s="1"/>
  <c r="T1901" i="1"/>
  <c r="U1901" i="1"/>
  <c r="S442" i="1"/>
  <c r="T618" i="1"/>
  <c r="U618" i="1" s="1"/>
  <c r="V618" i="1" s="1"/>
  <c r="S643" i="1"/>
  <c r="T414" i="1"/>
  <c r="U414" i="1" s="1"/>
  <c r="V414" i="1" s="1"/>
  <c r="T813" i="1"/>
  <c r="U813" i="1" s="1"/>
  <c r="V813" i="1" s="1"/>
  <c r="T817" i="1"/>
  <c r="T830" i="1"/>
  <c r="T838" i="1"/>
  <c r="T854" i="1"/>
  <c r="T877" i="1"/>
  <c r="T885" i="1"/>
  <c r="T889" i="1"/>
  <c r="U889" i="1" s="1"/>
  <c r="U923" i="1"/>
  <c r="V923" i="1" s="1"/>
  <c r="U931" i="1"/>
  <c r="V931" i="1" s="1"/>
  <c r="T991" i="1"/>
  <c r="U991" i="1" s="1"/>
  <c r="V991" i="1" s="1"/>
  <c r="T998" i="1"/>
  <c r="T1011" i="1"/>
  <c r="U1011" i="1" s="1"/>
  <c r="V1011" i="1" s="1"/>
  <c r="T1050" i="1"/>
  <c r="U1050" i="1" s="1"/>
  <c r="V1050" i="1" s="1"/>
  <c r="T1124" i="1"/>
  <c r="U1124" i="1"/>
  <c r="V1124" i="1"/>
  <c r="T773" i="1"/>
  <c r="T11" i="1"/>
  <c r="T68" i="1"/>
  <c r="T76" i="1"/>
  <c r="U76" i="1" s="1"/>
  <c r="V76" i="1" s="1"/>
  <c r="S282" i="1"/>
  <c r="S298" i="1"/>
  <c r="U304" i="1"/>
  <c r="V304" i="1"/>
  <c r="Q363" i="1"/>
  <c r="R363" i="1" s="1"/>
  <c r="W363" i="1" s="1"/>
  <c r="Q361" i="1"/>
  <c r="R361" i="1" s="1"/>
  <c r="W361" i="1" s="1"/>
  <c r="Q311" i="1"/>
  <c r="R311" i="1" s="1"/>
  <c r="W311" i="1" s="1"/>
  <c r="Q309" i="1"/>
  <c r="R309" i="1"/>
  <c r="W309" i="1" s="1"/>
  <c r="Q307" i="1"/>
  <c r="R307" i="1" s="1"/>
  <c r="W307" i="1" s="1"/>
  <c r="Q305" i="1"/>
  <c r="R305" i="1"/>
  <c r="W305" i="1" s="1"/>
  <c r="Q303" i="1"/>
  <c r="R303" i="1" s="1"/>
  <c r="W303" i="1" s="1"/>
  <c r="Q301" i="1"/>
  <c r="R301" i="1"/>
  <c r="W301" i="1" s="1"/>
  <c r="Q299" i="1"/>
  <c r="R299" i="1" s="1"/>
  <c r="W299" i="1" s="1"/>
  <c r="Q297" i="1"/>
  <c r="R297" i="1" s="1"/>
  <c r="W297" i="1" s="1"/>
  <c r="Q295" i="1"/>
  <c r="R295" i="1" s="1"/>
  <c r="W295" i="1" s="1"/>
  <c r="Q293" i="1"/>
  <c r="R293" i="1" s="1"/>
  <c r="W293" i="1" s="1"/>
  <c r="Q291" i="1"/>
  <c r="R291" i="1" s="1"/>
  <c r="W291" i="1" s="1"/>
  <c r="Q289" i="1"/>
  <c r="R289" i="1" s="1"/>
  <c r="W289" i="1" s="1"/>
  <c r="Q287" i="1"/>
  <c r="R287" i="1" s="1"/>
  <c r="W287" i="1" s="1"/>
  <c r="Q285" i="1"/>
  <c r="R285" i="1" s="1"/>
  <c r="W285" i="1" s="1"/>
  <c r="Q283" i="1"/>
  <c r="R283" i="1" s="1"/>
  <c r="W283" i="1" s="1"/>
  <c r="Q231" i="1"/>
  <c r="R231" i="1" s="1"/>
  <c r="W231" i="1" s="1"/>
  <c r="Q227" i="1"/>
  <c r="R227" i="1" s="1"/>
  <c r="W227" i="1" s="1"/>
  <c r="Q223" i="1"/>
  <c r="R223" i="1" s="1"/>
  <c r="W223" i="1" s="1"/>
  <c r="Q219" i="1"/>
  <c r="R219" i="1" s="1"/>
  <c r="W219" i="1" s="1"/>
  <c r="Q215" i="1"/>
  <c r="R215" i="1" s="1"/>
  <c r="W215" i="1" s="1"/>
  <c r="Q213" i="1"/>
  <c r="R213" i="1" s="1"/>
  <c r="W213" i="1" s="1"/>
  <c r="Q211" i="1"/>
  <c r="R211" i="1" s="1"/>
  <c r="W211" i="1" s="1"/>
  <c r="Q209" i="1"/>
  <c r="R209" i="1" s="1"/>
  <c r="W209" i="1" s="1"/>
  <c r="Q207" i="1"/>
  <c r="R207" i="1" s="1"/>
  <c r="W207" i="1" s="1"/>
  <c r="Q205" i="1"/>
  <c r="R205" i="1" s="1"/>
  <c r="W205" i="1" s="1"/>
  <c r="Q156" i="1"/>
  <c r="R156" i="1" s="1"/>
  <c r="W156" i="1" s="1"/>
  <c r="Q154" i="1"/>
  <c r="R154" i="1" s="1"/>
  <c r="W154" i="1" s="1"/>
  <c r="Q152" i="1"/>
  <c r="R152" i="1" s="1"/>
  <c r="W152" i="1" s="1"/>
  <c r="Q150" i="1"/>
  <c r="R150" i="1" s="1"/>
  <c r="W150" i="1" s="1"/>
  <c r="Q146" i="1"/>
  <c r="R146" i="1"/>
  <c r="W146" i="1" s="1"/>
  <c r="Q144" i="1"/>
  <c r="R144" i="1" s="1"/>
  <c r="W144" i="1" s="1"/>
  <c r="Q142" i="1"/>
  <c r="R142" i="1" s="1"/>
  <c r="W142" i="1" s="1"/>
  <c r="Q138" i="1"/>
  <c r="R138" i="1" s="1"/>
  <c r="W138" i="1" s="1"/>
  <c r="Q136" i="1"/>
  <c r="R136" i="1" s="1"/>
  <c r="W136" i="1" s="1"/>
  <c r="Q134" i="1"/>
  <c r="R134" i="1"/>
  <c r="W134" i="1" s="1"/>
  <c r="Q130" i="1"/>
  <c r="R130" i="1" s="1"/>
  <c r="W130" i="1" s="1"/>
  <c r="Q128" i="1"/>
  <c r="R128" i="1" s="1"/>
  <c r="W128" i="1" s="1"/>
  <c r="Q126" i="1"/>
  <c r="R126" i="1" s="1"/>
  <c r="W126" i="1" s="1"/>
  <c r="Q114" i="1"/>
  <c r="R114" i="1" s="1"/>
  <c r="W114" i="1" s="1"/>
  <c r="Q112" i="1"/>
  <c r="R112" i="1" s="1"/>
  <c r="W112" i="1" s="1"/>
  <c r="Q110" i="1"/>
  <c r="R110" i="1" s="1"/>
  <c r="W110" i="1" s="1"/>
  <c r="Q106" i="1"/>
  <c r="R106" i="1" s="1"/>
  <c r="W106" i="1" s="1"/>
  <c r="Q104" i="1"/>
  <c r="R104" i="1" s="1"/>
  <c r="W104" i="1" s="1"/>
  <c r="Q102" i="1"/>
  <c r="R102" i="1" s="1"/>
  <c r="W102" i="1" s="1"/>
  <c r="Q98" i="1"/>
  <c r="R98" i="1" s="1"/>
  <c r="W98" i="1" s="1"/>
  <c r="Q94" i="1"/>
  <c r="R94" i="1" s="1"/>
  <c r="W94" i="1" s="1"/>
  <c r="Q92" i="1"/>
  <c r="R92" i="1" s="1"/>
  <c r="W92" i="1" s="1"/>
  <c r="Q90" i="1"/>
  <c r="R90" i="1" s="1"/>
  <c r="W90" i="1" s="1"/>
  <c r="Q88" i="1"/>
  <c r="R88" i="1" s="1"/>
  <c r="W88" i="1" s="1"/>
  <c r="Q53" i="1"/>
  <c r="R53" i="1" s="1"/>
  <c r="W53" i="1" s="1"/>
  <c r="Q51" i="1"/>
  <c r="R51" i="1" s="1"/>
  <c r="W51" i="1" s="1"/>
  <c r="Q49" i="1"/>
  <c r="R49" i="1" s="1"/>
  <c r="W49" i="1" s="1"/>
  <c r="Q37" i="1"/>
  <c r="R37" i="1" s="1"/>
  <c r="W37" i="1" s="1"/>
  <c r="Q35" i="1"/>
  <c r="R35" i="1" s="1"/>
  <c r="W35" i="1" s="1"/>
  <c r="Q33" i="1"/>
  <c r="R33" i="1" s="1"/>
  <c r="W33" i="1" s="1"/>
  <c r="Q31" i="1"/>
  <c r="R31" i="1" s="1"/>
  <c r="W31" i="1" s="1"/>
  <c r="Q29" i="1"/>
  <c r="R29" i="1" s="1"/>
  <c r="W29" i="1" s="1"/>
  <c r="Q27" i="1"/>
  <c r="R27" i="1" s="1"/>
  <c r="W27" i="1" s="1"/>
  <c r="Q25" i="1"/>
  <c r="R25" i="1" s="1"/>
  <c r="W25" i="1" s="1"/>
  <c r="Q23" i="1"/>
  <c r="R23" i="1" s="1"/>
  <c r="W23" i="1" s="1"/>
  <c r="Q21" i="1"/>
  <c r="R21" i="1" s="1"/>
  <c r="W21" i="1" s="1"/>
  <c r="Q19" i="1"/>
  <c r="R19" i="1" s="1"/>
  <c r="W19" i="1" s="1"/>
  <c r="Q17" i="1"/>
  <c r="R17" i="1" s="1"/>
  <c r="W17" i="1" s="1"/>
  <c r="Q15" i="1"/>
  <c r="R15" i="1" s="1"/>
  <c r="W15" i="1" s="1"/>
  <c r="Q13" i="1"/>
  <c r="R13" i="1" s="1"/>
  <c r="W13" i="1" s="1"/>
  <c r="Q10" i="1"/>
  <c r="R10" i="1" s="1"/>
  <c r="W10" i="1" s="1"/>
  <c r="S93" i="1"/>
  <c r="T93" i="1"/>
  <c r="U93" i="1" s="1"/>
  <c r="V93" i="1" s="1"/>
  <c r="S105" i="1"/>
  <c r="T105" i="1" s="1"/>
  <c r="V260" i="1"/>
  <c r="U264" i="1"/>
  <c r="V264" i="1" s="1"/>
  <c r="V332" i="1"/>
  <c r="U371" i="1"/>
  <c r="V371" i="1" s="1"/>
  <c r="U375" i="1"/>
  <c r="V375" i="1" s="1"/>
  <c r="U379" i="1"/>
  <c r="V379" i="1"/>
  <c r="U387" i="1"/>
  <c r="V387" i="1"/>
  <c r="U439" i="1"/>
  <c r="V439" i="1" s="1"/>
  <c r="U447" i="1"/>
  <c r="V447" i="1" s="1"/>
  <c r="U517" i="1"/>
  <c r="V517" i="1" s="1"/>
  <c r="T643" i="1"/>
  <c r="U643" i="1" s="1"/>
  <c r="V660" i="1"/>
  <c r="T672" i="1"/>
  <c r="T680" i="1"/>
  <c r="T688" i="1"/>
  <c r="T696" i="1"/>
  <c r="T700" i="1"/>
  <c r="U342" i="1"/>
  <c r="V342" i="1" s="1"/>
  <c r="T346" i="1"/>
  <c r="S378" i="1"/>
  <c r="S464" i="1"/>
  <c r="S524" i="1"/>
  <c r="S526" i="1"/>
  <c r="S532" i="1"/>
  <c r="T532" i="1" s="1"/>
  <c r="U532" i="1" s="1"/>
  <c r="V532" i="1" s="1"/>
  <c r="S534" i="1"/>
  <c r="V600" i="1"/>
  <c r="T656" i="1"/>
  <c r="U656" i="1" s="1"/>
  <c r="V656" i="1" s="1"/>
  <c r="V1047" i="1"/>
  <c r="V1084" i="1"/>
  <c r="V1117" i="1"/>
  <c r="V1125" i="1"/>
  <c r="V1154" i="1"/>
  <c r="V1162" i="1"/>
  <c r="T648" i="1"/>
  <c r="T652" i="1"/>
  <c r="U652" i="1" s="1"/>
  <c r="U716" i="1"/>
  <c r="V716" i="1" s="1"/>
  <c r="U724" i="1"/>
  <c r="V724" i="1" s="1"/>
  <c r="U777" i="1"/>
  <c r="V777" i="1" s="1"/>
  <c r="V835" i="1"/>
  <c r="V843" i="1"/>
  <c r="V915" i="1"/>
  <c r="V972" i="1"/>
  <c r="U410" i="1"/>
  <c r="V410" i="1" s="1"/>
  <c r="V422" i="1"/>
  <c r="U672" i="1"/>
  <c r="T673" i="1"/>
  <c r="T681" i="1"/>
  <c r="T689" i="1"/>
  <c r="T697" i="1"/>
  <c r="T701" i="1"/>
  <c r="V778" i="1"/>
  <c r="T872" i="1"/>
  <c r="U872" i="1"/>
  <c r="T888" i="1"/>
  <c r="U888" i="1"/>
  <c r="T896" i="1"/>
  <c r="U896" i="1" s="1"/>
  <c r="T970" i="1"/>
  <c r="T1002" i="1"/>
  <c r="U1002" i="1" s="1"/>
  <c r="T1029" i="1"/>
  <c r="U1029" i="1" s="1"/>
  <c r="V1029" i="1" s="1"/>
  <c r="T1037" i="1"/>
  <c r="T1045" i="1"/>
  <c r="T1080" i="1"/>
  <c r="T1088" i="1"/>
  <c r="U1088" i="1" s="1"/>
  <c r="T1107" i="1"/>
  <c r="T1115" i="1"/>
  <c r="U1115" i="1" s="1"/>
  <c r="V1115" i="1" s="1"/>
  <c r="T1123" i="1"/>
  <c r="T1161" i="1"/>
  <c r="U1161" i="1" s="1"/>
  <c r="V1161" i="1" s="1"/>
  <c r="T1169" i="1"/>
  <c r="U1169" i="1" s="1"/>
  <c r="V1169" i="1" s="1"/>
  <c r="T1186" i="1"/>
  <c r="U1186" i="1" s="1"/>
  <c r="V1186" i="1" s="1"/>
  <c r="T1194" i="1"/>
  <c r="U1194" i="1"/>
  <c r="V1194" i="1" s="1"/>
  <c r="U1179" i="1"/>
  <c r="V1179" i="1" s="1"/>
  <c r="U1187" i="1"/>
  <c r="V1187" i="1" s="1"/>
  <c r="U1195" i="1"/>
  <c r="V1195" i="1"/>
  <c r="U1203" i="1"/>
  <c r="V1203" i="1"/>
  <c r="U1228" i="1"/>
  <c r="V1228" i="1" s="1"/>
  <c r="V1304" i="1"/>
  <c r="U801" i="1"/>
  <c r="U809" i="1"/>
  <c r="V809" i="1" s="1"/>
  <c r="U817" i="1"/>
  <c r="U830" i="1"/>
  <c r="U838" i="1"/>
  <c r="U850" i="1"/>
  <c r="V850" i="1" s="1"/>
  <c r="U854" i="1"/>
  <c r="U881" i="1"/>
  <c r="V881" i="1" s="1"/>
  <c r="U885" i="1"/>
  <c r="U893" i="1"/>
  <c r="V893" i="1" s="1"/>
  <c r="U967" i="1"/>
  <c r="V967" i="1"/>
  <c r="U971" i="1"/>
  <c r="V971" i="1" s="1"/>
  <c r="U994" i="1"/>
  <c r="V994" i="1"/>
  <c r="U998" i="1"/>
  <c r="V999" i="1"/>
  <c r="U1077" i="1"/>
  <c r="V1077" i="1" s="1"/>
  <c r="V1085" i="1"/>
  <c r="V1089" i="1"/>
  <c r="V1128" i="1"/>
  <c r="U1147" i="1"/>
  <c r="V1147" i="1" s="1"/>
  <c r="V1185" i="1"/>
  <c r="V1189" i="1"/>
  <c r="V1193" i="1"/>
  <c r="T1043" i="1"/>
  <c r="U1043" i="1" s="1"/>
  <c r="V1043" i="1" s="1"/>
  <c r="T1066" i="1"/>
  <c r="T1074" i="1"/>
  <c r="U1074" i="1"/>
  <c r="T1082" i="1"/>
  <c r="T1090" i="1"/>
  <c r="U1090" i="1"/>
  <c r="T1105" i="1"/>
  <c r="U1105" i="1" s="1"/>
  <c r="V1105" i="1" s="1"/>
  <c r="T1121" i="1"/>
  <c r="U1121" i="1" s="1"/>
  <c r="V1121" i="1" s="1"/>
  <c r="T1129" i="1"/>
  <c r="U1129" i="1" s="1"/>
  <c r="V1129" i="1" s="1"/>
  <c r="T867" i="1"/>
  <c r="T945" i="1"/>
  <c r="U1008" i="1"/>
  <c r="V1008" i="1" s="1"/>
  <c r="V1067" i="1"/>
  <c r="V1130" i="1"/>
  <c r="U1184" i="1"/>
  <c r="V1184" i="1" s="1"/>
  <c r="U1188" i="1"/>
  <c r="V1188" i="1" s="1"/>
  <c r="U1192" i="1"/>
  <c r="V1192" i="1" s="1"/>
  <c r="U1196" i="1"/>
  <c r="V1196" i="1" s="1"/>
  <c r="V1222" i="1"/>
  <c r="V1230" i="1"/>
  <c r="V1246" i="1"/>
  <c r="V1245" i="1"/>
  <c r="U1379" i="1"/>
  <c r="V1379" i="1" s="1"/>
  <c r="V1591" i="1"/>
  <c r="V1653" i="1"/>
  <c r="V1669" i="1"/>
  <c r="V1712" i="1"/>
  <c r="V1883" i="1"/>
  <c r="V1899" i="1"/>
  <c r="U1541" i="1"/>
  <c r="V1541" i="1" s="1"/>
  <c r="U1580" i="1"/>
  <c r="V1580" i="1" s="1"/>
  <c r="U1619" i="1"/>
  <c r="V1619" i="1" s="1"/>
  <c r="U1627" i="1"/>
  <c r="V1627" i="1" s="1"/>
  <c r="U1635" i="1"/>
  <c r="V1635" i="1" s="1"/>
  <c r="U1650" i="1"/>
  <c r="V1650" i="1" s="1"/>
  <c r="U1658" i="1"/>
  <c r="V1658" i="1" s="1"/>
  <c r="U1666" i="1"/>
  <c r="V1666" i="1" s="1"/>
  <c r="U1674" i="1"/>
  <c r="V1674" i="1" s="1"/>
  <c r="U1697" i="1"/>
  <c r="V1697" i="1" s="1"/>
  <c r="U1705" i="1"/>
  <c r="V1705" i="1" s="1"/>
  <c r="U1736" i="1"/>
  <c r="V1736" i="1" s="1"/>
  <c r="U1744" i="1"/>
  <c r="V1744" i="1" s="1"/>
  <c r="U1791" i="1"/>
  <c r="V1791" i="1"/>
  <c r="U1814" i="1"/>
  <c r="V1814" i="1" s="1"/>
  <c r="U1822" i="1"/>
  <c r="V1822" i="1" s="1"/>
  <c r="U1853" i="1"/>
  <c r="V1853" i="1" s="1"/>
  <c r="U1861" i="1"/>
  <c r="V1861" i="1" s="1"/>
  <c r="V1907" i="1"/>
  <c r="U1896" i="1"/>
  <c r="V1896" i="1"/>
  <c r="U1904" i="1"/>
  <c r="V1904" i="1"/>
  <c r="V1535" i="1"/>
  <c r="V1547" i="1"/>
  <c r="V1551" i="1"/>
  <c r="V1559" i="1"/>
  <c r="V1570" i="1"/>
  <c r="V1574" i="1"/>
  <c r="V1578" i="1"/>
  <c r="V1582" i="1"/>
  <c r="V1629" i="1"/>
  <c r="V1676" i="1"/>
  <c r="V1687" i="1"/>
  <c r="V1691" i="1"/>
  <c r="V1695" i="1"/>
  <c r="V1707" i="1"/>
  <c r="V1715" i="1"/>
  <c r="V1738" i="1"/>
  <c r="V1742" i="1"/>
  <c r="V1746" i="1"/>
  <c r="V1754" i="1"/>
  <c r="V1781" i="1"/>
  <c r="V1804" i="1"/>
  <c r="V1808" i="1"/>
  <c r="V1816" i="1"/>
  <c r="V1820" i="1"/>
  <c r="V1824" i="1"/>
  <c r="V1832" i="1"/>
  <c r="V1843" i="1"/>
  <c r="V1851" i="1"/>
  <c r="V1534" i="1"/>
  <c r="V1546" i="1"/>
  <c r="V1550" i="1"/>
  <c r="V1558" i="1"/>
  <c r="T1587" i="1"/>
  <c r="U1587" i="1" s="1"/>
  <c r="V1587" i="1" s="1"/>
  <c r="T1614" i="1"/>
  <c r="U1614" i="1" s="1"/>
  <c r="T1622" i="1"/>
  <c r="U1622" i="1" s="1"/>
  <c r="T1630" i="1"/>
  <c r="U1630" i="1"/>
  <c r="V1630" i="1" s="1"/>
  <c r="T1649" i="1"/>
  <c r="U1649" i="1"/>
  <c r="T1657" i="1"/>
  <c r="U1657" i="1" s="1"/>
  <c r="T1665" i="1"/>
  <c r="U1665" i="1" s="1"/>
  <c r="T1673" i="1"/>
  <c r="U1673" i="1" s="1"/>
  <c r="V1673" i="1" s="1"/>
  <c r="T1692" i="1"/>
  <c r="U1692" i="1"/>
  <c r="V1692" i="1" s="1"/>
  <c r="T1700" i="1"/>
  <c r="U1700" i="1" s="1"/>
  <c r="T1708" i="1"/>
  <c r="U1708" i="1" s="1"/>
  <c r="T1743" i="1"/>
  <c r="U1743" i="1"/>
  <c r="T1751" i="1"/>
  <c r="U1751" i="1"/>
  <c r="V1768" i="1"/>
  <c r="V1776" i="1"/>
  <c r="V1815" i="1"/>
  <c r="V1819" i="1"/>
  <c r="V1823" i="1"/>
  <c r="V1827" i="1"/>
  <c r="V1850" i="1"/>
  <c r="T1903" i="1"/>
  <c r="U1903" i="1" s="1"/>
  <c r="T1939" i="1"/>
  <c r="V1417" i="1"/>
  <c r="V1421" i="1"/>
  <c r="V1425" i="1"/>
  <c r="V1429" i="1"/>
  <c r="V1441" i="1"/>
  <c r="U1491" i="1"/>
  <c r="T1920" i="1"/>
  <c r="U1940" i="1"/>
  <c r="V1940" i="1" s="1"/>
  <c r="V1616" i="1"/>
  <c r="V1729" i="1"/>
  <c r="V1737" i="1"/>
  <c r="V1741" i="1"/>
  <c r="V1745" i="1"/>
  <c r="V1749" i="1"/>
  <c r="T1790" i="1"/>
  <c r="U1790" i="1" s="1"/>
  <c r="V1790" i="1" s="1"/>
  <c r="T1809" i="1"/>
  <c r="U1809" i="1" s="1"/>
  <c r="V1809" i="1" s="1"/>
  <c r="T1817" i="1"/>
  <c r="U1817" i="1"/>
  <c r="T1844" i="1"/>
  <c r="U1844" i="1" s="1"/>
  <c r="T1852" i="1"/>
  <c r="U1852" i="1" s="1"/>
  <c r="V1852" i="1" s="1"/>
  <c r="T1860" i="1"/>
  <c r="U1860" i="1" s="1"/>
  <c r="V1860" i="1" s="1"/>
  <c r="T1868" i="1"/>
  <c r="U1868" i="1" s="1"/>
  <c r="V1868" i="1" s="1"/>
  <c r="U1894" i="1"/>
  <c r="V1894" i="1" s="1"/>
  <c r="U1902" i="1"/>
  <c r="V1902" i="1" s="1"/>
  <c r="V1386" i="1"/>
  <c r="V1394" i="1"/>
  <c r="V1402" i="1"/>
  <c r="V1456" i="1"/>
  <c r="V1460" i="1"/>
  <c r="V1464" i="1"/>
  <c r="V1468" i="1"/>
  <c r="V1472" i="1"/>
  <c r="U1942" i="1"/>
  <c r="V1942" i="1" s="1"/>
  <c r="U2470" i="1"/>
  <c r="V2470" i="1" s="1"/>
  <c r="U2494" i="1"/>
  <c r="V2494" i="1" s="1"/>
  <c r="T2466" i="1"/>
  <c r="U2467" i="1"/>
  <c r="V2467" i="1"/>
  <c r="U2475" i="1"/>
  <c r="V2475" i="1"/>
  <c r="U2483" i="1"/>
  <c r="V2483" i="1" s="1"/>
  <c r="V2950" i="1"/>
  <c r="V2958" i="1"/>
  <c r="V2962" i="1"/>
  <c r="U2988" i="1"/>
  <c r="V2988" i="1" s="1"/>
  <c r="V3001" i="1"/>
  <c r="U3023" i="1"/>
  <c r="V3023" i="1" s="1"/>
  <c r="U3031" i="1"/>
  <c r="V3031" i="1" s="1"/>
  <c r="U3039" i="1"/>
  <c r="V3039" i="1"/>
  <c r="U3058" i="1"/>
  <c r="V3058" i="1" s="1"/>
  <c r="U3062" i="1"/>
  <c r="V3062" i="1" s="1"/>
  <c r="U3066" i="1"/>
  <c r="V3066" i="1" s="1"/>
  <c r="U3070" i="1"/>
  <c r="V3070" i="1" s="1"/>
  <c r="U3074" i="1"/>
  <c r="V3074" i="1"/>
  <c r="U3093" i="1"/>
  <c r="V3093" i="1" s="1"/>
  <c r="U3097" i="1"/>
  <c r="V3097" i="1" s="1"/>
  <c r="U2472" i="1"/>
  <c r="V2472" i="1" s="1"/>
  <c r="U2480" i="1"/>
  <c r="V2480" i="1" s="1"/>
  <c r="U2488" i="1"/>
  <c r="V2488" i="1" s="1"/>
  <c r="U2473" i="1"/>
  <c r="V2473" i="1"/>
  <c r="U2481" i="1"/>
  <c r="V2481" i="1"/>
  <c r="U2489" i="1"/>
  <c r="V2489" i="1"/>
  <c r="V2940" i="1"/>
  <c r="U2943" i="1"/>
  <c r="V2943" i="1" s="1"/>
  <c r="U3017" i="1"/>
  <c r="T3108" i="1"/>
  <c r="U3108" i="1"/>
  <c r="T3116" i="1"/>
  <c r="U3105" i="1"/>
  <c r="V3105" i="1" s="1"/>
  <c r="U3109" i="1"/>
  <c r="V3109" i="1" s="1"/>
  <c r="U3113" i="1"/>
  <c r="V3113" i="1"/>
  <c r="U3117" i="1"/>
  <c r="V3117" i="1" s="1"/>
  <c r="V3170" i="1"/>
  <c r="V3172" i="1"/>
  <c r="V3174" i="1"/>
  <c r="V3180" i="1"/>
  <c r="V3182" i="1"/>
  <c r="V3184" i="1"/>
  <c r="V3190" i="1"/>
  <c r="U3758" i="1"/>
  <c r="V3758" i="1" s="1"/>
  <c r="U3801" i="1"/>
  <c r="V3801" i="1"/>
  <c r="V3136" i="1"/>
  <c r="V3140" i="1"/>
  <c r="V3144" i="1"/>
  <c r="V3148" i="1"/>
  <c r="V3152" i="1"/>
  <c r="V3156" i="1"/>
  <c r="V3181" i="1"/>
  <c r="V3197" i="1"/>
  <c r="U3215" i="1"/>
  <c r="V3215" i="1" s="1"/>
  <c r="V3216" i="1"/>
  <c r="U3219" i="1"/>
  <c r="V3219" i="1" s="1"/>
  <c r="V3220" i="1"/>
  <c r="U3223" i="1"/>
  <c r="V3223" i="1" s="1"/>
  <c r="U3227" i="1"/>
  <c r="V3227" i="1"/>
  <c r="V3228" i="1"/>
  <c r="U3231" i="1"/>
  <c r="V3231" i="1"/>
  <c r="U3235" i="1"/>
  <c r="V3235" i="1" s="1"/>
  <c r="U3483" i="1"/>
  <c r="V3483" i="1" s="1"/>
  <c r="V3486" i="1"/>
  <c r="U3532" i="1"/>
  <c r="V3532" i="1" s="1"/>
  <c r="V3535" i="1"/>
  <c r="U3540" i="1"/>
  <c r="V3540" i="1" s="1"/>
  <c r="U3544" i="1"/>
  <c r="V3544" i="1" s="1"/>
  <c r="V3558" i="1"/>
  <c r="V3562" i="1"/>
  <c r="U3571" i="1"/>
  <c r="V3571" i="1"/>
  <c r="U3575" i="1"/>
  <c r="V3575" i="1"/>
  <c r="U3583" i="1"/>
  <c r="V3583" i="1"/>
  <c r="U3587" i="1"/>
  <c r="V3587" i="1" s="1"/>
  <c r="V3597" i="1"/>
  <c r="V3601" i="1"/>
  <c r="U3610" i="1"/>
  <c r="V3610" i="1" s="1"/>
  <c r="U3614" i="1"/>
  <c r="V3614" i="1" s="1"/>
  <c r="U3618" i="1"/>
  <c r="V3618" i="1"/>
  <c r="U3622" i="1"/>
  <c r="V3622" i="1" s="1"/>
  <c r="U3626" i="1"/>
  <c r="V3626" i="1" s="1"/>
  <c r="V3644" i="1"/>
  <c r="U3649" i="1"/>
  <c r="V3649" i="1" s="1"/>
  <c r="U3653" i="1"/>
  <c r="V3653" i="1" s="1"/>
  <c r="V3683" i="1"/>
  <c r="U3692" i="1"/>
  <c r="V3692" i="1"/>
  <c r="U3696" i="1"/>
  <c r="V3696" i="1"/>
  <c r="U3700" i="1"/>
  <c r="V3700" i="1"/>
  <c r="U3704" i="1"/>
  <c r="V3704" i="1"/>
  <c r="V3714" i="1"/>
  <c r="U3743" i="1"/>
  <c r="V3743" i="1"/>
  <c r="V3757" i="1"/>
  <c r="V3778" i="1"/>
  <c r="V3810" i="1"/>
  <c r="V3811" i="1"/>
  <c r="V3818" i="1"/>
  <c r="V3831" i="1"/>
  <c r="V3835" i="1"/>
  <c r="U3848" i="1"/>
  <c r="V3848" i="1"/>
  <c r="U3856" i="1"/>
  <c r="V3856" i="1" s="1"/>
  <c r="U3860" i="1"/>
  <c r="V3860" i="1" s="1"/>
  <c r="V3874" i="1"/>
  <c r="V3878" i="1"/>
  <c r="U3883" i="1"/>
  <c r="V3883" i="1" s="1"/>
  <c r="U3887" i="1"/>
  <c r="V3887" i="1"/>
  <c r="U3891" i="1"/>
  <c r="V3891" i="1" s="1"/>
  <c r="U3895" i="1"/>
  <c r="V3895" i="1" s="1"/>
  <c r="U3899" i="1"/>
  <c r="V3899" i="1" s="1"/>
  <c r="U3913" i="1"/>
  <c r="U3917" i="1"/>
  <c r="V3917" i="1" s="1"/>
  <c r="U3937" i="1"/>
  <c r="V3937" i="1" s="1"/>
  <c r="U4007" i="1"/>
  <c r="V4007" i="1" s="1"/>
  <c r="U4011" i="1"/>
  <c r="V4011" i="1" s="1"/>
  <c r="U4015" i="1"/>
  <c r="V4015" i="1" s="1"/>
  <c r="U4042" i="1"/>
  <c r="V4042" i="1"/>
  <c r="U4050" i="1"/>
  <c r="V4050" i="1"/>
  <c r="U4054" i="1"/>
  <c r="V4054" i="1"/>
  <c r="T4065" i="1"/>
  <c r="V4069" i="1"/>
  <c r="V4076" i="1"/>
  <c r="V4077" i="1"/>
  <c r="V4084" i="1"/>
  <c r="T4104" i="1"/>
  <c r="V4123" i="1"/>
  <c r="U3213" i="1"/>
  <c r="V3213" i="1" s="1"/>
  <c r="V3214" i="1"/>
  <c r="U3217" i="1"/>
  <c r="V3217" i="1" s="1"/>
  <c r="U3221" i="1"/>
  <c r="V3221" i="1" s="1"/>
  <c r="V3222" i="1"/>
  <c r="U3225" i="1"/>
  <c r="V3225" i="1" s="1"/>
  <c r="V3226" i="1"/>
  <c r="U3229" i="1"/>
  <c r="V3229" i="1"/>
  <c r="V3230" i="1"/>
  <c r="U3233" i="1"/>
  <c r="V3233" i="1" s="1"/>
  <c r="V3255" i="1"/>
  <c r="V3263" i="1"/>
  <c r="V3286" i="1"/>
  <c r="V3294" i="1"/>
  <c r="V3306" i="1"/>
  <c r="V3328" i="1"/>
  <c r="V3332" i="1"/>
  <c r="V3340" i="1"/>
  <c r="U3364" i="1"/>
  <c r="V3364" i="1" s="1"/>
  <c r="V3367" i="1"/>
  <c r="U3368" i="1"/>
  <c r="V3368" i="1" s="1"/>
  <c r="V3371" i="1"/>
  <c r="V3379" i="1"/>
  <c r="V3387" i="1"/>
  <c r="V3406" i="1"/>
  <c r="V3410" i="1"/>
  <c r="U3442" i="1"/>
  <c r="V3442" i="1"/>
  <c r="V3449" i="1"/>
  <c r="V3457" i="1"/>
  <c r="V3461" i="1"/>
  <c r="V3465" i="1"/>
  <c r="V3469" i="1"/>
  <c r="T3484" i="1"/>
  <c r="U3484" i="1" s="1"/>
  <c r="V3484" i="1" s="1"/>
  <c r="U3485" i="1"/>
  <c r="V3485" i="1" s="1"/>
  <c r="U3488" i="1"/>
  <c r="V3488" i="1" s="1"/>
  <c r="V3521" i="1"/>
  <c r="U3534" i="1"/>
  <c r="V3534" i="1"/>
  <c r="V3537" i="1"/>
  <c r="T3559" i="1"/>
  <c r="U3559" i="1" s="1"/>
  <c r="T3598" i="1"/>
  <c r="U3598" i="1" s="1"/>
  <c r="T3637" i="1"/>
  <c r="U3637" i="1" s="1"/>
  <c r="T3871" i="1"/>
  <c r="U3871" i="1" s="1"/>
  <c r="V3871" i="1" s="1"/>
  <c r="S77" i="1"/>
  <c r="T77" i="1" s="1"/>
  <c r="U77" i="1"/>
  <c r="V77" i="1"/>
  <c r="S622" i="1"/>
  <c r="S614" i="1"/>
  <c r="S581" i="1"/>
  <c r="T581" i="1" s="1"/>
  <c r="S417" i="1"/>
  <c r="T417" i="1"/>
  <c r="S331" i="1"/>
  <c r="T331" i="1" s="1"/>
  <c r="U331" i="1"/>
  <c r="S323" i="1"/>
  <c r="T323" i="1" s="1"/>
  <c r="U323" i="1"/>
  <c r="U147" i="1"/>
  <c r="V147" i="1"/>
  <c r="S147" i="1"/>
  <c r="T147" i="1" s="1"/>
  <c r="S60" i="1"/>
  <c r="T1163" i="1"/>
  <c r="U1163" i="1"/>
  <c r="V1163" i="1"/>
  <c r="U1140" i="1"/>
  <c r="T1378" i="1"/>
  <c r="U1378" i="1" s="1"/>
  <c r="V443" i="1"/>
  <c r="T442" i="1"/>
  <c r="U442" i="1" s="1"/>
  <c r="V442" i="1" s="1"/>
  <c r="S466" i="1"/>
  <c r="T466" i="1" s="1"/>
  <c r="S520" i="1"/>
  <c r="V726" i="1"/>
  <c r="V1206" i="1"/>
  <c r="U1335" i="1"/>
  <c r="V1898" i="1"/>
  <c r="V1906" i="1"/>
  <c r="U1218" i="1"/>
  <c r="V1218" i="1" s="1"/>
  <c r="U1377" i="1"/>
  <c r="V1377" i="1" s="1"/>
  <c r="U1998" i="1"/>
  <c r="U2037" i="1"/>
  <c r="U2154" i="1"/>
  <c r="U2271" i="1"/>
  <c r="V2271" i="1" s="1"/>
  <c r="U2310" i="1"/>
  <c r="U2349" i="1"/>
  <c r="T1544" i="1"/>
  <c r="U1544" i="1"/>
  <c r="T1552" i="1"/>
  <c r="U1552" i="1"/>
  <c r="V1573" i="1"/>
  <c r="V1593" i="1"/>
  <c r="V1624" i="1"/>
  <c r="V1632" i="1"/>
  <c r="V1675" i="1"/>
  <c r="V1690" i="1"/>
  <c r="V1694" i="1"/>
  <c r="V1698" i="1"/>
  <c r="V1706" i="1"/>
  <c r="V1710" i="1"/>
  <c r="T1778" i="1"/>
  <c r="U1778" i="1"/>
  <c r="T1848" i="1"/>
  <c r="U1848" i="1" s="1"/>
  <c r="V1848" i="1" s="1"/>
  <c r="T1856" i="1"/>
  <c r="U1856" i="1" s="1"/>
  <c r="V1856" i="1" s="1"/>
  <c r="T1864" i="1"/>
  <c r="U1864" i="1" s="1"/>
  <c r="V1864" i="1" s="1"/>
  <c r="U1452" i="1"/>
  <c r="U2941" i="1"/>
  <c r="V2941" i="1"/>
  <c r="U2939" i="1"/>
  <c r="V2939" i="1" s="1"/>
  <c r="U3002" i="1"/>
  <c r="V3002" i="1" s="1"/>
  <c r="U3051" i="1"/>
  <c r="U3090" i="1"/>
  <c r="U3764" i="1"/>
  <c r="V3764" i="1" s="1"/>
  <c r="U3803" i="1"/>
  <c r="T3909" i="1"/>
  <c r="T4026" i="1"/>
  <c r="U3129" i="1"/>
  <c r="V3207" i="1"/>
  <c r="U3246" i="1"/>
  <c r="V3246" i="1" s="1"/>
  <c r="S3317" i="1"/>
  <c r="T3324" i="1"/>
  <c r="V3324" i="1" s="1"/>
  <c r="T3363" i="1"/>
  <c r="T3402" i="1"/>
  <c r="T3441" i="1"/>
  <c r="V1885" i="1"/>
  <c r="T4596" i="1"/>
  <c r="U4324" i="1"/>
  <c r="V4324" i="1" s="1"/>
  <c r="U4322" i="1"/>
  <c r="V4322" i="1" s="1"/>
  <c r="U4320" i="1"/>
  <c r="V4320" i="1" s="1"/>
  <c r="V3314" i="1"/>
  <c r="V3298" i="1"/>
  <c r="V3259" i="1"/>
  <c r="V2636" i="1"/>
  <c r="V1901" i="1"/>
  <c r="V1661" i="1"/>
  <c r="V1167" i="1"/>
  <c r="U1159" i="1"/>
  <c r="V1159" i="1" s="1"/>
  <c r="V1002" i="1"/>
  <c r="V998" i="1"/>
  <c r="V885" i="1"/>
  <c r="V889" i="1"/>
  <c r="V817" i="1"/>
  <c r="U4874" i="1"/>
  <c r="V4874" i="1"/>
  <c r="T4872" i="1"/>
  <c r="U4789" i="1"/>
  <c r="V4789" i="1"/>
  <c r="T4788" i="1"/>
  <c r="U4788" i="1"/>
  <c r="T4784" i="1"/>
  <c r="T4791" i="1"/>
  <c r="U4709" i="1"/>
  <c r="V4709" i="1"/>
  <c r="T4704" i="1"/>
  <c r="T4706" i="1"/>
  <c r="T4708" i="1"/>
  <c r="U4708" i="1" s="1"/>
  <c r="V4708" i="1" s="1"/>
  <c r="T4714" i="1"/>
  <c r="U4714" i="1" s="1"/>
  <c r="V4714" i="1" s="1"/>
  <c r="T4716" i="1"/>
  <c r="U4716" i="1"/>
  <c r="T4703" i="1"/>
  <c r="T4705" i="1"/>
  <c r="U4674" i="1"/>
  <c r="V4674" i="1"/>
  <c r="V4673" i="1"/>
  <c r="V4672" i="1"/>
  <c r="V4675" i="1"/>
  <c r="T4630" i="1"/>
  <c r="U4630" i="1" s="1"/>
  <c r="V4630" i="1" s="1"/>
  <c r="T4624" i="1"/>
  <c r="V4596" i="1"/>
  <c r="U4595" i="1"/>
  <c r="V4595" i="1"/>
  <c r="T4595" i="1"/>
  <c r="U4597" i="1"/>
  <c r="V4517" i="1"/>
  <c r="U4517" i="1"/>
  <c r="T4516" i="1"/>
  <c r="U4516" i="1"/>
  <c r="V4433" i="1"/>
  <c r="V4432" i="1"/>
  <c r="U4430" i="1"/>
  <c r="V4430" i="1"/>
  <c r="V4435" i="1"/>
  <c r="U4356" i="1"/>
  <c r="V4356" i="1" s="1"/>
  <c r="T4314" i="1"/>
  <c r="T4315" i="1"/>
  <c r="U4315" i="1" s="1"/>
  <c r="V4315" i="1" s="1"/>
  <c r="T4303" i="1"/>
  <c r="U4303" i="1" s="1"/>
  <c r="V4303" i="1" s="1"/>
  <c r="T4311" i="1"/>
  <c r="U4311" i="1" s="1"/>
  <c r="V4311" i="1" s="1"/>
  <c r="U4243" i="1"/>
  <c r="V4243" i="1"/>
  <c r="V4162" i="1"/>
  <c r="U4905" i="1"/>
  <c r="V4905" i="1"/>
  <c r="U4906" i="1"/>
  <c r="V4906" i="1"/>
  <c r="U4897" i="1"/>
  <c r="V4897" i="1"/>
  <c r="U4904" i="1"/>
  <c r="V4904" i="1"/>
  <c r="U4912" i="1"/>
  <c r="V4912" i="1"/>
  <c r="U4911" i="1"/>
  <c r="V4911" i="1"/>
  <c r="U4858" i="1"/>
  <c r="V4858" i="1"/>
  <c r="U4865" i="1"/>
  <c r="V4865" i="1"/>
  <c r="U4873" i="1"/>
  <c r="V4873" i="1"/>
  <c r="V4861" i="1"/>
  <c r="U4861" i="1"/>
  <c r="U4850" i="1"/>
  <c r="U4863" i="1"/>
  <c r="V4863" i="1"/>
  <c r="U4871" i="1"/>
  <c r="V4871" i="1" s="1"/>
  <c r="T4855" i="1"/>
  <c r="V4857" i="1"/>
  <c r="U4744" i="1"/>
  <c r="V4744" i="1"/>
  <c r="U4819" i="1"/>
  <c r="V4819" i="1"/>
  <c r="U4826" i="1"/>
  <c r="V4826" i="1"/>
  <c r="U4834" i="1"/>
  <c r="V4834" i="1"/>
  <c r="U4747" i="1"/>
  <c r="V4747" i="1" s="1"/>
  <c r="U4753" i="1"/>
  <c r="V4753" i="1" s="1"/>
  <c r="T4792" i="1"/>
  <c r="U4792" i="1" s="1"/>
  <c r="V4792" i="1" s="1"/>
  <c r="V4704" i="1"/>
  <c r="V4706" i="1"/>
  <c r="U4827" i="1"/>
  <c r="V4827" i="1"/>
  <c r="U4795" i="1"/>
  <c r="V4795" i="1"/>
  <c r="U4785" i="1"/>
  <c r="V4785" i="1" s="1"/>
  <c r="U4787" i="1"/>
  <c r="V4787" i="1"/>
  <c r="V4703" i="1"/>
  <c r="V4705" i="1"/>
  <c r="U4750" i="1"/>
  <c r="V4750" i="1"/>
  <c r="U4794" i="1"/>
  <c r="V4794" i="1"/>
  <c r="U4796" i="1"/>
  <c r="V4796" i="1"/>
  <c r="T4739" i="1"/>
  <c r="T4742" i="1"/>
  <c r="V4755" i="1"/>
  <c r="U4743" i="1"/>
  <c r="V4743" i="1"/>
  <c r="U4749" i="1"/>
  <c r="V4749" i="1"/>
  <c r="U4772" i="1"/>
  <c r="V4772" i="1" s="1"/>
  <c r="U4780" i="1"/>
  <c r="V4780" i="1"/>
  <c r="T4790" i="1"/>
  <c r="U4790" i="1"/>
  <c r="T4718" i="1"/>
  <c r="T4783" i="1"/>
  <c r="T4728" i="1"/>
  <c r="U4835" i="1"/>
  <c r="V4835" i="1"/>
  <c r="U4328" i="1"/>
  <c r="V4328" i="1" s="1"/>
  <c r="U4361" i="1"/>
  <c r="V4361" i="1"/>
  <c r="U4671" i="1"/>
  <c r="V4671" i="1"/>
  <c r="U4640" i="1"/>
  <c r="V4640" i="1"/>
  <c r="U4393" i="1"/>
  <c r="V4393" i="1"/>
  <c r="U4480" i="1"/>
  <c r="V4480" i="1" s="1"/>
  <c r="U4313" i="1"/>
  <c r="V4313" i="1"/>
  <c r="U4478" i="1"/>
  <c r="V4478" i="1"/>
  <c r="U4511" i="1"/>
  <c r="V4511" i="1" s="1"/>
  <c r="U4548" i="1"/>
  <c r="V4548" i="1"/>
  <c r="U4554" i="1"/>
  <c r="V4554" i="1"/>
  <c r="U4588" i="1"/>
  <c r="V4588" i="1"/>
  <c r="U4634" i="1"/>
  <c r="V4634" i="1"/>
  <c r="U4398" i="1"/>
  <c r="V4398" i="1"/>
  <c r="U4476" i="1"/>
  <c r="V4476" i="1" s="1"/>
  <c r="U4481" i="1"/>
  <c r="V4481" i="1" s="1"/>
  <c r="U4547" i="1"/>
  <c r="V4547" i="1"/>
  <c r="U4589" i="1"/>
  <c r="V4589" i="1"/>
  <c r="U4670" i="1"/>
  <c r="V4670" i="1"/>
  <c r="U4678" i="1"/>
  <c r="V4678" i="1" s="1"/>
  <c r="U4326" i="1"/>
  <c r="V4326" i="1"/>
  <c r="U4355" i="1"/>
  <c r="V4355" i="1" s="1"/>
  <c r="U4363" i="1"/>
  <c r="V4363" i="1" s="1"/>
  <c r="U4437" i="1"/>
  <c r="V4437" i="1"/>
  <c r="U4638" i="1"/>
  <c r="V4638" i="1"/>
  <c r="U4391" i="1"/>
  <c r="V4391" i="1"/>
  <c r="U4482" i="1"/>
  <c r="V4482" i="1" s="1"/>
  <c r="V4545" i="1"/>
  <c r="U4545" i="1"/>
  <c r="U4557" i="1"/>
  <c r="V4557" i="1"/>
  <c r="U4401" i="1"/>
  <c r="V4401" i="1"/>
  <c r="U4436" i="1"/>
  <c r="V4436" i="1"/>
  <c r="U4444" i="1"/>
  <c r="V4444" i="1"/>
  <c r="U4472" i="1"/>
  <c r="V4472" i="1" s="1"/>
  <c r="U4483" i="1"/>
  <c r="V4483" i="1" s="1"/>
  <c r="U4518" i="1"/>
  <c r="V4518" i="1"/>
  <c r="V4655" i="1"/>
  <c r="U4655" i="1"/>
  <c r="U4676" i="1"/>
  <c r="V4676" i="1" s="1"/>
  <c r="T4359" i="1"/>
  <c r="U4359" i="1" s="1"/>
  <c r="V4359" i="1" s="1"/>
  <c r="T4325" i="1"/>
  <c r="U4325" i="1" s="1"/>
  <c r="T4327" i="1"/>
  <c r="T4352" i="1"/>
  <c r="U4352" i="1" s="1"/>
  <c r="V4352" i="1" s="1"/>
  <c r="T4354" i="1"/>
  <c r="V4354" i="1" s="1"/>
  <c r="T4362" i="1"/>
  <c r="U4362" i="1"/>
  <c r="T4553" i="1"/>
  <c r="U4553" i="1"/>
  <c r="T4562" i="1"/>
  <c r="T4600" i="1"/>
  <c r="U4600" i="1"/>
  <c r="T4601" i="1"/>
  <c r="U4601" i="1"/>
  <c r="T4623" i="1"/>
  <c r="U4623" i="1"/>
  <c r="V4623" i="1" s="1"/>
  <c r="T4625" i="1"/>
  <c r="U4625" i="1"/>
  <c r="V4508" i="1"/>
  <c r="U4343" i="1"/>
  <c r="U4358" i="1"/>
  <c r="V4358" i="1" s="1"/>
  <c r="T4367" i="1"/>
  <c r="V4509" i="1"/>
  <c r="U4593" i="1"/>
  <c r="V4593" i="1"/>
  <c r="T4389" i="1"/>
  <c r="U4389" i="1"/>
  <c r="V4389" i="1" s="1"/>
  <c r="U4520" i="1"/>
  <c r="V4520" i="1"/>
  <c r="U4506" i="1"/>
  <c r="V4506" i="1" s="1"/>
  <c r="U4365" i="1"/>
  <c r="V4365" i="1" s="1"/>
  <c r="U4327" i="1"/>
  <c r="U4354" i="1"/>
  <c r="T4537" i="1"/>
  <c r="U4562" i="1"/>
  <c r="V4597" i="1"/>
  <c r="V4624" i="1"/>
  <c r="V4343" i="1"/>
  <c r="U4367" i="1"/>
  <c r="U4438" i="1"/>
  <c r="V4438" i="1"/>
  <c r="T4494" i="1"/>
  <c r="U4550" i="1"/>
  <c r="V4550" i="1"/>
  <c r="V4473" i="1"/>
  <c r="U4459" i="1"/>
  <c r="U4467" i="1"/>
  <c r="V4467" i="1" s="1"/>
  <c r="U4633" i="1"/>
  <c r="V4633" i="1"/>
  <c r="U4635" i="1"/>
  <c r="V4635" i="1"/>
  <c r="U4663" i="1"/>
  <c r="V4663" i="1"/>
  <c r="U4276" i="1"/>
  <c r="V4276" i="1" s="1"/>
  <c r="U4250" i="1"/>
  <c r="V4250" i="1"/>
  <c r="U4275" i="1"/>
  <c r="V4275" i="1"/>
  <c r="U4248" i="1"/>
  <c r="V4248" i="1"/>
  <c r="U4277" i="1"/>
  <c r="V4277" i="1"/>
  <c r="U4234" i="1"/>
  <c r="V4234" i="1"/>
  <c r="T4245" i="1"/>
  <c r="U4245" i="1"/>
  <c r="V4273" i="1"/>
  <c r="U4280" i="1"/>
  <c r="V4280" i="1"/>
  <c r="T4240" i="1"/>
  <c r="U4240" i="1" s="1"/>
  <c r="V4240" i="1" s="1"/>
  <c r="T4244" i="1"/>
  <c r="T4246" i="1"/>
  <c r="U4246" i="1" s="1"/>
  <c r="V4246" i="1" s="1"/>
  <c r="U4244" i="1"/>
  <c r="U4197" i="1"/>
  <c r="V4197" i="1"/>
  <c r="U4202" i="1"/>
  <c r="V4202" i="1"/>
  <c r="U4210" i="1"/>
  <c r="V4210" i="1"/>
  <c r="U4203" i="1"/>
  <c r="V4203" i="1"/>
  <c r="V4205" i="1"/>
  <c r="U4204" i="1"/>
  <c r="V4204" i="1"/>
  <c r="U4209" i="1"/>
  <c r="V4209" i="1"/>
  <c r="U4211" i="1"/>
  <c r="V4211" i="1"/>
  <c r="U4157" i="1"/>
  <c r="V4157" i="1"/>
  <c r="U4170" i="1"/>
  <c r="V4170" i="1"/>
  <c r="U4161" i="1"/>
  <c r="V4161" i="1" s="1"/>
  <c r="U4167" i="1"/>
  <c r="V4167" i="1"/>
  <c r="T4158" i="1"/>
  <c r="U4158" i="1"/>
  <c r="T4166" i="1"/>
  <c r="T4168" i="1"/>
  <c r="U4163" i="1"/>
  <c r="V4163" i="1"/>
  <c r="U3324" i="1"/>
  <c r="U3441" i="1"/>
  <c r="U3363" i="1"/>
  <c r="V3090" i="1"/>
  <c r="V2349" i="1"/>
  <c r="V2037" i="1"/>
  <c r="V1140" i="1"/>
  <c r="U2466" i="1"/>
  <c r="U1920" i="1"/>
  <c r="V1920" i="1" s="1"/>
  <c r="V1491" i="1"/>
  <c r="V672" i="1"/>
  <c r="S23" i="1"/>
  <c r="T23" i="1" s="1"/>
  <c r="U23" i="1" s="1"/>
  <c r="U1842" i="1"/>
  <c r="U1803" i="1"/>
  <c r="V1803" i="1" s="1"/>
  <c r="U1686" i="1"/>
  <c r="U1374" i="1"/>
  <c r="V1374" i="1" s="1"/>
  <c r="T257" i="1"/>
  <c r="U257" i="1" s="1"/>
  <c r="V257" i="1" s="1"/>
  <c r="U417" i="1"/>
  <c r="V3913" i="1"/>
  <c r="V3017" i="1"/>
  <c r="V1903" i="1"/>
  <c r="V1751" i="1"/>
  <c r="V1743" i="1"/>
  <c r="V1614" i="1"/>
  <c r="V896" i="1"/>
  <c r="V888" i="1"/>
  <c r="V872" i="1"/>
  <c r="T524" i="1"/>
  <c r="U524" i="1" s="1"/>
  <c r="V524" i="1" s="1"/>
  <c r="T282" i="1"/>
  <c r="T622" i="1"/>
  <c r="U622" i="1" s="1"/>
  <c r="V622" i="1" s="1"/>
  <c r="T614" i="1"/>
  <c r="T520" i="1"/>
  <c r="U520" i="1" s="1"/>
  <c r="V520" i="1" s="1"/>
  <c r="U491" i="1"/>
  <c r="V491" i="1" s="1"/>
  <c r="V1452" i="1"/>
  <c r="U1107" i="1"/>
  <c r="V1107" i="1" s="1"/>
  <c r="U697" i="1"/>
  <c r="V697" i="1" s="1"/>
  <c r="U773" i="1"/>
  <c r="V773" i="1" s="1"/>
  <c r="T378" i="1"/>
  <c r="V3803" i="1"/>
  <c r="U970" i="1"/>
  <c r="U696" i="1"/>
  <c r="V696" i="1"/>
  <c r="U688" i="1"/>
  <c r="V688" i="1" s="1"/>
  <c r="U680" i="1"/>
  <c r="V680" i="1" s="1"/>
  <c r="V417" i="1"/>
  <c r="U1080" i="1"/>
  <c r="V1080" i="1" s="1"/>
  <c r="U1037" i="1"/>
  <c r="V1037" i="1" s="1"/>
  <c r="U681" i="1"/>
  <c r="V681" i="1" s="1"/>
  <c r="T370" i="1"/>
  <c r="U370" i="1" s="1"/>
  <c r="V370" i="1" s="1"/>
  <c r="T534" i="1"/>
  <c r="U534" i="1" s="1"/>
  <c r="V534" i="1" s="1"/>
  <c r="V3129" i="1"/>
  <c r="V3051" i="1"/>
  <c r="V2310" i="1"/>
  <c r="V2154" i="1"/>
  <c r="V1998" i="1"/>
  <c r="V1335" i="1"/>
  <c r="U867" i="1"/>
  <c r="T185" i="1"/>
  <c r="U185" i="1"/>
  <c r="T341" i="1"/>
  <c r="U341" i="1"/>
  <c r="T349" i="1"/>
  <c r="U349" i="1"/>
  <c r="V349" i="1"/>
  <c r="T481" i="1"/>
  <c r="U481" i="1" s="1"/>
  <c r="V481" i="1" s="1"/>
  <c r="T489" i="1"/>
  <c r="U489" i="1" s="1"/>
  <c r="V489" i="1" s="1"/>
  <c r="T493" i="1"/>
  <c r="U493" i="1" s="1"/>
  <c r="V493" i="1" s="1"/>
  <c r="T497" i="1"/>
  <c r="U497" i="1" s="1"/>
  <c r="V497" i="1" s="1"/>
  <c r="T501" i="1"/>
  <c r="U501" i="1" s="1"/>
  <c r="V501" i="1" s="1"/>
  <c r="T505" i="1"/>
  <c r="U505" i="1" s="1"/>
  <c r="V505" i="1" s="1"/>
  <c r="T579" i="1"/>
  <c r="U579" i="1" s="1"/>
  <c r="V579" i="1" s="1"/>
  <c r="V3441" i="1"/>
  <c r="V3363" i="1"/>
  <c r="V3108" i="1"/>
  <c r="V1817" i="1"/>
  <c r="V1778" i="1"/>
  <c r="V1708" i="1"/>
  <c r="V1700" i="1"/>
  <c r="V1665" i="1"/>
  <c r="V1657" i="1"/>
  <c r="V1649" i="1"/>
  <c r="V1622" i="1"/>
  <c r="V1552" i="1"/>
  <c r="V1544" i="1"/>
  <c r="V1090" i="1"/>
  <c r="V1074" i="1"/>
  <c r="V652" i="1"/>
  <c r="V1088" i="1"/>
  <c r="U1045" i="1"/>
  <c r="V1045" i="1" s="1"/>
  <c r="U701" i="1"/>
  <c r="V701" i="1" s="1"/>
  <c r="T60" i="1"/>
  <c r="U60" i="1" s="1"/>
  <c r="V60" i="1" s="1"/>
  <c r="T298" i="1"/>
  <c r="U298" i="1"/>
  <c r="T464" i="1"/>
  <c r="U464" i="1" s="1"/>
  <c r="V464" i="1" s="1"/>
  <c r="U1939" i="1"/>
  <c r="V1939" i="1" s="1"/>
  <c r="U1082" i="1"/>
  <c r="V1082" i="1" s="1"/>
  <c r="U1066" i="1"/>
  <c r="U1123" i="1"/>
  <c r="V1123" i="1" s="1"/>
  <c r="V801" i="1"/>
  <c r="U700" i="1"/>
  <c r="V700" i="1"/>
  <c r="U648" i="1"/>
  <c r="V648" i="1"/>
  <c r="U346" i="1"/>
  <c r="V346" i="1" s="1"/>
  <c r="U11" i="1"/>
  <c r="V11" i="1" s="1"/>
  <c r="U689" i="1"/>
  <c r="V689" i="1" s="1"/>
  <c r="U673" i="1"/>
  <c r="V673" i="1" s="1"/>
  <c r="T526" i="1"/>
  <c r="U526" i="1" s="1"/>
  <c r="V526" i="1" s="1"/>
  <c r="V4872" i="1"/>
  <c r="U4872" i="1"/>
  <c r="U4791" i="1"/>
  <c r="V4791" i="1"/>
  <c r="V4788" i="1"/>
  <c r="V4716" i="1"/>
  <c r="V4600" i="1"/>
  <c r="V4562" i="1"/>
  <c r="V4553" i="1"/>
  <c r="V4516" i="1"/>
  <c r="V4367" i="1"/>
  <c r="V4362" i="1"/>
  <c r="V4327" i="1"/>
  <c r="U4314" i="1"/>
  <c r="V4314" i="1"/>
  <c r="V4245" i="1"/>
  <c r="V4244" i="1"/>
  <c r="V4850" i="1"/>
  <c r="U4742" i="1"/>
  <c r="V4742" i="1"/>
  <c r="U4739" i="1"/>
  <c r="V4739" i="1" s="1"/>
  <c r="U4783" i="1"/>
  <c r="V4783" i="1"/>
  <c r="U4718" i="1"/>
  <c r="V4718" i="1" s="1"/>
  <c r="V4790" i="1"/>
  <c r="U4537" i="1"/>
  <c r="V4537" i="1" s="1"/>
  <c r="V4459" i="1"/>
  <c r="V4625" i="1"/>
  <c r="V4601" i="1"/>
  <c r="V4158" i="1"/>
  <c r="U4166" i="1"/>
  <c r="V4166" i="1"/>
  <c r="V1842" i="1"/>
  <c r="V341" i="1"/>
  <c r="V185" i="1"/>
  <c r="V1066" i="1"/>
  <c r="U378" i="1"/>
  <c r="V378" i="1" s="1"/>
  <c r="V2466" i="1"/>
  <c r="U282" i="1"/>
  <c r="V1686" i="1"/>
  <c r="V298" i="1"/>
  <c r="V970" i="1"/>
  <c r="U614" i="1"/>
  <c r="V614" i="1" s="1"/>
  <c r="V282" i="1"/>
  <c r="Z4095" i="1"/>
  <c r="Z3783" i="1"/>
  <c r="Z2223" i="1"/>
  <c r="Z4134" i="1"/>
  <c r="Z3822" i="1"/>
  <c r="S146" i="1" l="1"/>
  <c r="T146" i="1" s="1"/>
  <c r="U146" i="1"/>
  <c r="V146" i="1"/>
  <c r="S127" i="1"/>
  <c r="T127" i="1" s="1"/>
  <c r="U127" i="1" s="1"/>
  <c r="V127" i="1" s="1"/>
  <c r="U154" i="1"/>
  <c r="V154" i="1"/>
  <c r="S154" i="1"/>
  <c r="T154" i="1" s="1"/>
  <c r="S112" i="1"/>
  <c r="T112" i="1" s="1"/>
  <c r="U3116" i="1"/>
  <c r="V3116" i="1" s="1"/>
  <c r="U4247" i="1"/>
  <c r="V4247" i="1" s="1"/>
  <c r="V4325" i="1"/>
  <c r="U4168" i="1"/>
  <c r="V4168" i="1" s="1"/>
  <c r="V854" i="1"/>
  <c r="S71" i="1"/>
  <c r="U71" i="1"/>
  <c r="T71" i="1"/>
  <c r="V1309" i="1"/>
  <c r="U1309" i="1"/>
  <c r="U1155" i="1"/>
  <c r="V1155" i="1" s="1"/>
  <c r="T131" i="1"/>
  <c r="S131" i="1"/>
  <c r="U1091" i="1"/>
  <c r="V1091" i="1"/>
  <c r="U1110" i="1"/>
  <c r="T1110" i="1"/>
  <c r="V1110" i="1" s="1"/>
  <c r="T1881" i="1"/>
  <c r="V367" i="1"/>
  <c r="S653" i="1"/>
  <c r="T653" i="1"/>
  <c r="S569" i="1"/>
  <c r="T569" i="1" s="1"/>
  <c r="T734" i="1"/>
  <c r="U734" i="1" s="1"/>
  <c r="V734" i="1" s="1"/>
  <c r="T1414" i="1"/>
  <c r="U1414" i="1"/>
  <c r="V1414" i="1" s="1"/>
  <c r="U1435" i="1"/>
  <c r="V1435" i="1"/>
  <c r="V2555" i="1"/>
  <c r="V23" i="1"/>
  <c r="S4470" i="1"/>
  <c r="T4470" i="1" s="1"/>
  <c r="S75" i="1"/>
  <c r="T75" i="1" s="1"/>
  <c r="Q180" i="1"/>
  <c r="R180" i="1" s="1"/>
  <c r="W180" i="1" s="1"/>
  <c r="S180" i="1" s="1"/>
  <c r="U214" i="1"/>
  <c r="S214" i="1"/>
  <c r="T214" i="1" s="1"/>
  <c r="V214" i="1"/>
  <c r="U2477" i="1"/>
  <c r="V2477" i="1" s="1"/>
  <c r="U1069" i="1"/>
  <c r="T1069" i="1"/>
  <c r="V1069" i="1" s="1"/>
  <c r="T875" i="1"/>
  <c r="U875" i="1" s="1"/>
  <c r="S65" i="1"/>
  <c r="T65" i="1" s="1"/>
  <c r="U65" i="1" s="1"/>
  <c r="V65" i="1" s="1"/>
  <c r="S172" i="1"/>
  <c r="U725" i="1"/>
  <c r="V725" i="1" s="1"/>
  <c r="H143" i="1"/>
  <c r="S67" i="1"/>
  <c r="T67" i="1" s="1"/>
  <c r="T965" i="1"/>
  <c r="T1303" i="1"/>
  <c r="U1303" i="1" s="1"/>
  <c r="T1432" i="1"/>
  <c r="U1432" i="1" s="1"/>
  <c r="V1432" i="1"/>
  <c r="U1127" i="1"/>
  <c r="V877" i="1"/>
  <c r="U877" i="1"/>
  <c r="T857" i="1"/>
  <c r="U857" i="1" s="1"/>
  <c r="T814" i="1"/>
  <c r="U814" i="1" s="1"/>
  <c r="V814" i="1" s="1"/>
  <c r="T1126" i="1"/>
  <c r="AA860" i="1"/>
  <c r="AB860" i="1"/>
  <c r="AC860" i="1"/>
  <c r="AA1133" i="1"/>
  <c r="U4082" i="1"/>
  <c r="S4082" i="1"/>
  <c r="T4082" i="1" s="1"/>
  <c r="S4068" i="1"/>
  <c r="T4068" i="1" s="1"/>
  <c r="U4068" i="1"/>
  <c r="V4068" i="1"/>
  <c r="S3919" i="1"/>
  <c r="T3919" i="1"/>
  <c r="S3914" i="1"/>
  <c r="T3914" i="1" s="1"/>
  <c r="U3914" i="1" s="1"/>
  <c r="V3914" i="1" s="1"/>
  <c r="S3896" i="1"/>
  <c r="T3896" i="1" s="1"/>
  <c r="U3896" i="1" s="1"/>
  <c r="V3896" i="1" s="1"/>
  <c r="S3879" i="1"/>
  <c r="T3879" i="1" s="1"/>
  <c r="U3876" i="1"/>
  <c r="S3852" i="1"/>
  <c r="T3852" i="1" s="1"/>
  <c r="T3834" i="1"/>
  <c r="S3834" i="1"/>
  <c r="V3834" i="1"/>
  <c r="U3834" i="1"/>
  <c r="S3812" i="1"/>
  <c r="T3812" i="1"/>
  <c r="U3812" i="1" s="1"/>
  <c r="S3805" i="1"/>
  <c r="T3805" i="1" s="1"/>
  <c r="U3805" i="1"/>
  <c r="S3792" i="1"/>
  <c r="T3792" i="1" s="1"/>
  <c r="U3792" i="1"/>
  <c r="V3792" i="1"/>
  <c r="S3774" i="1"/>
  <c r="S3766" i="1"/>
  <c r="T3766" i="1" s="1"/>
  <c r="U3766" i="1" s="1"/>
  <c r="V3766" i="1" s="1"/>
  <c r="S3756" i="1"/>
  <c r="T3756" i="1" s="1"/>
  <c r="V3756" i="1"/>
  <c r="U3756" i="1"/>
  <c r="V3724" i="1"/>
  <c r="S3724" i="1"/>
  <c r="T3724" i="1" s="1"/>
  <c r="U3724" i="1"/>
  <c r="V3715" i="1"/>
  <c r="U3715" i="1"/>
  <c r="S3715" i="1"/>
  <c r="S3652" i="1"/>
  <c r="T3652" i="1" s="1"/>
  <c r="S3645" i="1"/>
  <c r="T3645" i="1" s="1"/>
  <c r="U3645" i="1"/>
  <c r="V3645" i="1"/>
  <c r="U1009" i="1"/>
  <c r="T1227" i="1"/>
  <c r="U1227" i="1" s="1"/>
  <c r="V1227" i="1" s="1"/>
  <c r="T2013" i="1"/>
  <c r="T2367" i="1"/>
  <c r="U2367" i="1" s="1"/>
  <c r="V2367" i="1" s="1"/>
  <c r="U829" i="1"/>
  <c r="T829" i="1"/>
  <c r="U1141" i="1"/>
  <c r="T1141" i="1"/>
  <c r="T1581" i="1"/>
  <c r="U2282" i="1"/>
  <c r="T2282" i="1"/>
  <c r="U2750" i="1"/>
  <c r="V2750" i="1" s="1"/>
  <c r="T2750" i="1"/>
  <c r="U1238" i="1"/>
  <c r="V1238" i="1" s="1"/>
  <c r="V838" i="1"/>
  <c r="U1219" i="1"/>
  <c r="T1219" i="1"/>
  <c r="U1310" i="1"/>
  <c r="T1310" i="1"/>
  <c r="U1615" i="1"/>
  <c r="V1615" i="1" s="1"/>
  <c r="T1470" i="1"/>
  <c r="U1470" i="1" s="1"/>
  <c r="V1470" i="1" s="1"/>
  <c r="U2396" i="1"/>
  <c r="V2396" i="1" s="1"/>
  <c r="T2396" i="1"/>
  <c r="V830" i="1"/>
  <c r="Q30" i="1"/>
  <c r="R30" i="1" s="1"/>
  <c r="W30" i="1" s="1"/>
  <c r="T995" i="1"/>
  <c r="U995" i="1" s="1"/>
  <c r="U1073" i="1"/>
  <c r="V1073" i="1" s="1"/>
  <c r="T921" i="1"/>
  <c r="U921" i="1"/>
  <c r="V921" i="1" s="1"/>
  <c r="U993" i="1"/>
  <c r="V993" i="1" s="1"/>
  <c r="V1305" i="1"/>
  <c r="U1305" i="1"/>
  <c r="V1299" i="1"/>
  <c r="U1299" i="1"/>
  <c r="V1693" i="1"/>
  <c r="U1693" i="1"/>
  <c r="T2178" i="1"/>
  <c r="U2178" i="1" s="1"/>
  <c r="V2178" i="1" s="1"/>
  <c r="T2628" i="1"/>
  <c r="U2628" i="1" s="1"/>
  <c r="V2628" i="1" s="1"/>
  <c r="T1103" i="1"/>
  <c r="U1103" i="1" s="1"/>
  <c r="U1166" i="1"/>
  <c r="V1166" i="1" s="1"/>
  <c r="U1223" i="1"/>
  <c r="T1223" i="1"/>
  <c r="V1223" i="1"/>
  <c r="T2350" i="1"/>
  <c r="U2350" i="1" s="1"/>
  <c r="V2350" i="1" s="1"/>
  <c r="U2362" i="1"/>
  <c r="V2362" i="1" s="1"/>
  <c r="T2362" i="1"/>
  <c r="U2156" i="1"/>
  <c r="V2156" i="1" s="1"/>
  <c r="T1013" i="1"/>
  <c r="U1013" i="1" s="1"/>
  <c r="V1013" i="1" s="1"/>
  <c r="U1312" i="1"/>
  <c r="V1312" i="1" s="1"/>
  <c r="T1361" i="1"/>
  <c r="U1361" i="1" s="1"/>
  <c r="U1306" i="1"/>
  <c r="V1306" i="1" s="1"/>
  <c r="T1315" i="1"/>
  <c r="U1315" i="1" s="1"/>
  <c r="T1634" i="1"/>
  <c r="V1927" i="1"/>
  <c r="T2179" i="1"/>
  <c r="T2311" i="1"/>
  <c r="U2377" i="1"/>
  <c r="V2377" i="1" s="1"/>
  <c r="T1921" i="1"/>
  <c r="U1921" i="1" s="1"/>
  <c r="V1921" i="1"/>
  <c r="T2274" i="1"/>
  <c r="U2274" i="1" s="1"/>
  <c r="V2452" i="1"/>
  <c r="T2782" i="1"/>
  <c r="T2713" i="1"/>
  <c r="U2713" i="1"/>
  <c r="V2713" i="1" s="1"/>
  <c r="U2745" i="1"/>
  <c r="T2745" i="1"/>
  <c r="V2831" i="1"/>
  <c r="U2831" i="1"/>
  <c r="Q111" i="1"/>
  <c r="R111" i="1" s="1"/>
  <c r="W111" i="1" s="1"/>
  <c r="Q107" i="1"/>
  <c r="R107" i="1" s="1"/>
  <c r="W107" i="1" s="1"/>
  <c r="Q103" i="1"/>
  <c r="R103" i="1" s="1"/>
  <c r="W103" i="1" s="1"/>
  <c r="S103" i="1" s="1"/>
  <c r="T103" i="1" s="1"/>
  <c r="Q99" i="1"/>
  <c r="R99" i="1" s="1"/>
  <c r="W99" i="1" s="1"/>
  <c r="Q95" i="1"/>
  <c r="R95" i="1" s="1"/>
  <c r="W95" i="1" s="1"/>
  <c r="V1160" i="1"/>
  <c r="V2102" i="1"/>
  <c r="T1458" i="1"/>
  <c r="U1458" i="1" s="1"/>
  <c r="V1458" i="1"/>
  <c r="U2042" i="1"/>
  <c r="T2042" i="1"/>
  <c r="U2292" i="1"/>
  <c r="V2292" i="1" s="1"/>
  <c r="T2292" i="1"/>
  <c r="U1415" i="1"/>
  <c r="T1415" i="1"/>
  <c r="V1415" i="1" s="1"/>
  <c r="V2056" i="1"/>
  <c r="U2356" i="1"/>
  <c r="T2356" i="1"/>
  <c r="U2601" i="1"/>
  <c r="T2601" i="1"/>
  <c r="V2648" i="1"/>
  <c r="U2648" i="1"/>
  <c r="U1307" i="1"/>
  <c r="U1323" i="1"/>
  <c r="V1323" i="1" s="1"/>
  <c r="U2170" i="1"/>
  <c r="V2170" i="1" s="1"/>
  <c r="T1419" i="1"/>
  <c r="U1419" i="1" s="1"/>
  <c r="U2706" i="1"/>
  <c r="V2706" i="1" s="1"/>
  <c r="U3599" i="1"/>
  <c r="V3599" i="1" s="1"/>
  <c r="Q360" i="1"/>
  <c r="R360" i="1" s="1"/>
  <c r="W360" i="1" s="1"/>
  <c r="Q212" i="1"/>
  <c r="R212" i="1" s="1"/>
  <c r="W212" i="1" s="1"/>
  <c r="T1190" i="1"/>
  <c r="V1009" i="1"/>
  <c r="V1324" i="1"/>
  <c r="U2084" i="1"/>
  <c r="V2084" i="1" s="1"/>
  <c r="U2405" i="1"/>
  <c r="V2405" i="1" s="1"/>
  <c r="V2083" i="1"/>
  <c r="U2923" i="1"/>
  <c r="V2923" i="1" s="1"/>
  <c r="U2519" i="1"/>
  <c r="T2687" i="1"/>
  <c r="U2687" i="1" s="1"/>
  <c r="V2687" i="1" s="1"/>
  <c r="V2749" i="1"/>
  <c r="V2041" i="1"/>
  <c r="T1392" i="1"/>
  <c r="U1392" i="1" s="1"/>
  <c r="U1943" i="1"/>
  <c r="V1943" i="1" s="1"/>
  <c r="U2105" i="1"/>
  <c r="T2105" i="1"/>
  <c r="U2934" i="1"/>
  <c r="T2593" i="1"/>
  <c r="U2593" i="1" s="1"/>
  <c r="V2593" i="1" s="1"/>
  <c r="T3292" i="1"/>
  <c r="U3292" i="1" s="1"/>
  <c r="V3292" i="1" s="1"/>
  <c r="Q296" i="1"/>
  <c r="R296" i="1" s="1"/>
  <c r="W296" i="1" s="1"/>
  <c r="S296" i="1" s="1"/>
  <c r="Q226" i="1"/>
  <c r="R226" i="1" s="1"/>
  <c r="W226" i="1" s="1"/>
  <c r="S226" i="1" s="1"/>
  <c r="Q222" i="1"/>
  <c r="R222" i="1" s="1"/>
  <c r="W222" i="1" s="1"/>
  <c r="Q218" i="1"/>
  <c r="R218" i="1" s="1"/>
  <c r="W218" i="1" s="1"/>
  <c r="S218" i="1" s="1"/>
  <c r="Q101" i="1"/>
  <c r="R101" i="1" s="1"/>
  <c r="W101" i="1" s="1"/>
  <c r="Q97" i="1"/>
  <c r="R97" i="1" s="1"/>
  <c r="W97" i="1" s="1"/>
  <c r="Q50" i="1"/>
  <c r="R50" i="1" s="1"/>
  <c r="W50" i="1" s="1"/>
  <c r="V1403" i="1"/>
  <c r="V2002" i="1"/>
  <c r="T2088" i="1"/>
  <c r="U2088" i="1" s="1"/>
  <c r="U2023" i="1"/>
  <c r="V2023" i="1" s="1"/>
  <c r="U2319" i="1"/>
  <c r="T2319" i="1"/>
  <c r="U2373" i="1"/>
  <c r="V2373" i="1" s="1"/>
  <c r="U2051" i="1"/>
  <c r="V2556" i="1"/>
  <c r="T2006" i="1"/>
  <c r="U2006" i="1" s="1"/>
  <c r="V2006" i="1" s="1"/>
  <c r="U2062" i="1"/>
  <c r="T2389" i="1"/>
  <c r="U2389" i="1" s="1"/>
  <c r="V2389" i="1" s="1"/>
  <c r="T2428" i="1"/>
  <c r="V2051" i="1"/>
  <c r="U1929" i="1"/>
  <c r="T1929" i="1"/>
  <c r="V2790" i="1"/>
  <c r="U2845" i="1"/>
  <c r="T2845" i="1"/>
  <c r="T2531" i="1"/>
  <c r="U2531" i="1" s="1"/>
  <c r="V2531" i="1" s="1"/>
  <c r="U2612" i="1"/>
  <c r="V2612" i="1" s="1"/>
  <c r="T2612" i="1"/>
  <c r="U2897" i="1"/>
  <c r="T2897" i="1"/>
  <c r="U2097" i="1"/>
  <c r="V2097" i="1" s="1"/>
  <c r="U2183" i="1"/>
  <c r="V2183" i="1" s="1"/>
  <c r="U2276" i="1"/>
  <c r="U2284" i="1"/>
  <c r="V2296" i="1"/>
  <c r="U2366" i="1"/>
  <c r="V2366" i="1" s="1"/>
  <c r="U2374" i="1"/>
  <c r="V1439" i="1"/>
  <c r="U2016" i="1"/>
  <c r="V2016" i="1" s="1"/>
  <c r="V2126" i="1"/>
  <c r="V2134" i="1"/>
  <c r="U2321" i="1"/>
  <c r="V2368" i="1"/>
  <c r="U2406" i="1"/>
  <c r="V2406" i="1" s="1"/>
  <c r="U2414" i="1"/>
  <c r="V2414" i="1" s="1"/>
  <c r="U2672" i="1"/>
  <c r="V2672" i="1" s="1"/>
  <c r="T2945" i="1"/>
  <c r="V2634" i="1"/>
  <c r="U2677" i="1"/>
  <c r="V2677" i="1" s="1"/>
  <c r="T2700" i="1"/>
  <c r="U2700" i="1" s="1"/>
  <c r="V2708" i="1"/>
  <c r="V2778" i="1"/>
  <c r="U2880" i="1"/>
  <c r="U2671" i="1"/>
  <c r="T2823" i="1"/>
  <c r="U2858" i="1"/>
  <c r="U3131" i="1"/>
  <c r="V3131" i="1" s="1"/>
  <c r="V3265" i="1"/>
  <c r="V3421" i="1"/>
  <c r="U3421" i="1"/>
  <c r="U3642" i="1"/>
  <c r="V3642" i="1" s="1"/>
  <c r="T3642" i="1"/>
  <c r="AA587" i="1"/>
  <c r="AB587" i="1"/>
  <c r="AC587" i="1"/>
  <c r="U2053" i="1"/>
  <c r="V2053" i="1" s="1"/>
  <c r="U2123" i="1"/>
  <c r="V2123" i="1" s="1"/>
  <c r="U2155" i="1"/>
  <c r="V2155" i="1" s="1"/>
  <c r="U2417" i="1"/>
  <c r="V2417" i="1" s="1"/>
  <c r="U2548" i="1"/>
  <c r="U2598" i="1"/>
  <c r="V2598" i="1" s="1"/>
  <c r="U2606" i="1"/>
  <c r="V2606" i="1" s="1"/>
  <c r="U2751" i="1"/>
  <c r="U2832" i="1"/>
  <c r="V2832" i="1" s="1"/>
  <c r="U2446" i="1"/>
  <c r="V2446" i="1" s="1"/>
  <c r="U2558" i="1"/>
  <c r="V2558" i="1" s="1"/>
  <c r="U2640" i="1"/>
  <c r="U2714" i="1"/>
  <c r="V2714" i="1" s="1"/>
  <c r="U2765" i="1"/>
  <c r="U2783" i="1"/>
  <c r="V2783" i="1" s="1"/>
  <c r="U2796" i="1"/>
  <c r="U2804" i="1"/>
  <c r="U2951" i="1"/>
  <c r="V2951" i="1" s="1"/>
  <c r="U3232" i="1"/>
  <c r="V3232" i="1" s="1"/>
  <c r="U3350" i="1"/>
  <c r="V3350" i="1" s="1"/>
  <c r="U3467" i="1"/>
  <c r="V3467" i="1" s="1"/>
  <c r="U3877" i="1"/>
  <c r="V3877" i="1" s="1"/>
  <c r="U2017" i="1"/>
  <c r="U2325" i="1"/>
  <c r="V2325" i="1" s="1"/>
  <c r="U2407" i="1"/>
  <c r="V2407" i="1" s="1"/>
  <c r="U2563" i="1"/>
  <c r="V2563" i="1" s="1"/>
  <c r="U2907" i="1"/>
  <c r="V2907" i="1" s="1"/>
  <c r="U2651" i="1"/>
  <c r="V2651" i="1" s="1"/>
  <c r="U2701" i="1"/>
  <c r="V2701" i="1" s="1"/>
  <c r="U2709" i="1"/>
  <c r="V2709" i="1" s="1"/>
  <c r="U2991" i="1"/>
  <c r="V2991" i="1"/>
  <c r="U3507" i="1"/>
  <c r="V3507" i="1" s="1"/>
  <c r="V3681" i="1"/>
  <c r="U3681" i="1"/>
  <c r="T2272" i="1"/>
  <c r="T2280" i="1"/>
  <c r="U2288" i="1"/>
  <c r="V2288" i="1" s="1"/>
  <c r="U2412" i="1"/>
  <c r="V2412" i="1" s="1"/>
  <c r="U1925" i="1"/>
  <c r="V1925" i="1" s="1"/>
  <c r="U1945" i="1"/>
  <c r="V1945" i="1" s="1"/>
  <c r="T2087" i="1"/>
  <c r="U2087" i="1" s="1"/>
  <c r="U2094" i="1"/>
  <c r="V2094" i="1" s="1"/>
  <c r="T2142" i="1"/>
  <c r="U2142" i="1" s="1"/>
  <c r="T2165" i="1"/>
  <c r="T2173" i="1"/>
  <c r="U2173" i="1" s="1"/>
  <c r="U2336" i="1"/>
  <c r="V2336" i="1" s="1"/>
  <c r="U2360" i="1"/>
  <c r="U2376" i="1"/>
  <c r="V2376" i="1" s="1"/>
  <c r="U2448" i="1"/>
  <c r="U2456" i="1"/>
  <c r="U2517" i="1"/>
  <c r="U2591" i="1"/>
  <c r="U2786" i="1"/>
  <c r="U2817" i="1"/>
  <c r="U2825" i="1"/>
  <c r="U2864" i="1"/>
  <c r="U2884" i="1"/>
  <c r="V2884" i="1" s="1"/>
  <c r="T2934" i="1"/>
  <c r="V2934" i="1" s="1"/>
  <c r="U2784" i="1"/>
  <c r="T2835" i="1"/>
  <c r="U2835" i="1" s="1"/>
  <c r="U2917" i="1"/>
  <c r="V2917" i="1" s="1"/>
  <c r="U2952" i="1"/>
  <c r="V2952" i="1" s="1"/>
  <c r="U2999" i="1"/>
  <c r="V2999" i="1" s="1"/>
  <c r="U3428" i="1"/>
  <c r="V3428" i="1" s="1"/>
  <c r="T3842" i="1"/>
  <c r="U3414" i="1"/>
  <c r="T3414" i="1"/>
  <c r="T3845" i="1"/>
  <c r="U3845" i="1" s="1"/>
  <c r="V3845" i="1" s="1"/>
  <c r="Q4319" i="1"/>
  <c r="R4319" i="1" s="1"/>
  <c r="W4319" i="1" s="1"/>
  <c r="S4319" i="1" s="1"/>
  <c r="U2378" i="1"/>
  <c r="V2378" i="1" s="1"/>
  <c r="T2048" i="1"/>
  <c r="T2095" i="1"/>
  <c r="U2095" i="1" s="1"/>
  <c r="U2103" i="1"/>
  <c r="V2103" i="1" s="1"/>
  <c r="U2290" i="1"/>
  <c r="V2290" i="1" s="1"/>
  <c r="U2371" i="1"/>
  <c r="V2371" i="1" s="1"/>
  <c r="U2611" i="1"/>
  <c r="T2673" i="1"/>
  <c r="U2673" i="1" s="1"/>
  <c r="T2747" i="1"/>
  <c r="U2942" i="1"/>
  <c r="V2942" i="1" s="1"/>
  <c r="T2519" i="1"/>
  <c r="T2562" i="1"/>
  <c r="U2562" i="1" s="1"/>
  <c r="V2562" i="1" s="1"/>
  <c r="T2609" i="1"/>
  <c r="U2609" i="1" s="1"/>
  <c r="U2679" i="1"/>
  <c r="U2702" i="1"/>
  <c r="T2718" i="1"/>
  <c r="U2741" i="1"/>
  <c r="U2760" i="1"/>
  <c r="V2760" i="1" s="1"/>
  <c r="U2843" i="1"/>
  <c r="U2936" i="1"/>
  <c r="V2936" i="1" s="1"/>
  <c r="T3257" i="1"/>
  <c r="U3257" i="1" s="1"/>
  <c r="V3257" i="1" s="1"/>
  <c r="U3726" i="1"/>
  <c r="V3343" i="1"/>
  <c r="U3343" i="1"/>
  <c r="T3600" i="1"/>
  <c r="U3600" i="1" s="1"/>
  <c r="V3600" i="1"/>
  <c r="U2300" i="1"/>
  <c r="V2300" i="1" s="1"/>
  <c r="U2315" i="1"/>
  <c r="U2354" i="1"/>
  <c r="V2354" i="1" s="1"/>
  <c r="U2413" i="1"/>
  <c r="U1431" i="1"/>
  <c r="V1431" i="1" s="1"/>
  <c r="U2064" i="1"/>
  <c r="V2064" i="1" s="1"/>
  <c r="U2355" i="1"/>
  <c r="V2355" i="1" s="1"/>
  <c r="U2766" i="1"/>
  <c r="V2766" i="1" s="1"/>
  <c r="U2902" i="1"/>
  <c r="V2902" i="1" s="1"/>
  <c r="U2752" i="1"/>
  <c r="V2752" i="1" s="1"/>
  <c r="U2819" i="1"/>
  <c r="U2827" i="1"/>
  <c r="U2921" i="1"/>
  <c r="V2921" i="1" s="1"/>
  <c r="T2921" i="1"/>
  <c r="U3098" i="1"/>
  <c r="V3098" i="1" s="1"/>
  <c r="U3525" i="1"/>
  <c r="T3525" i="1"/>
  <c r="U3872" i="1"/>
  <c r="V3872" i="1" s="1"/>
  <c r="Q4351" i="1"/>
  <c r="R4351" i="1" s="1"/>
  <c r="W4351" i="1" s="1"/>
  <c r="U2122" i="1"/>
  <c r="U2320" i="1"/>
  <c r="V2320" i="1" s="1"/>
  <c r="U2364" i="1"/>
  <c r="V2364" i="1" s="1"/>
  <c r="U2443" i="1"/>
  <c r="V2443" i="1" s="1"/>
  <c r="U2630" i="1"/>
  <c r="U2704" i="1"/>
  <c r="V2704" i="1" s="1"/>
  <c r="U2712" i="1"/>
  <c r="U2868" i="1"/>
  <c r="V2868" i="1" s="1"/>
  <c r="U2549" i="1"/>
  <c r="V2549" i="1" s="1"/>
  <c r="U2554" i="1"/>
  <c r="U2838" i="1"/>
  <c r="V2838" i="1" s="1"/>
  <c r="U3059" i="1"/>
  <c r="V3059" i="1" s="1"/>
  <c r="U3118" i="1"/>
  <c r="V3118" i="1" s="1"/>
  <c r="T3118" i="1"/>
  <c r="V3726" i="1"/>
  <c r="T3419" i="1"/>
  <c r="U3419" i="1" s="1"/>
  <c r="V3419" i="1" s="1"/>
  <c r="U3462" i="1"/>
  <c r="V3462" i="1" s="1"/>
  <c r="T3701" i="1"/>
  <c r="U3701" i="1" s="1"/>
  <c r="V3701" i="1" s="1"/>
  <c r="U3605" i="1"/>
  <c r="V3605" i="1" s="1"/>
  <c r="U3689" i="1"/>
  <c r="V3689" i="1" s="1"/>
  <c r="H338" i="1"/>
  <c r="H767" i="1"/>
  <c r="H806" i="1"/>
  <c r="H2756" i="1"/>
  <c r="U2866" i="1"/>
  <c r="U2944" i="1"/>
  <c r="V2944" i="1" s="1"/>
  <c r="V3253" i="1"/>
  <c r="V3296" i="1"/>
  <c r="V3519" i="1"/>
  <c r="T3285" i="1"/>
  <c r="U3285" i="1" s="1"/>
  <c r="U3447" i="1"/>
  <c r="V3447" i="1" s="1"/>
  <c r="U3138" i="1"/>
  <c r="U3179" i="1"/>
  <c r="H4082" i="1"/>
  <c r="S3684" i="1"/>
  <c r="T3684" i="1" s="1"/>
  <c r="U3304" i="1"/>
  <c r="U3377" i="1"/>
  <c r="V3377" i="1" s="1"/>
  <c r="U3420" i="1"/>
  <c r="V3526" i="1"/>
  <c r="U3570" i="1"/>
  <c r="V3570" i="1" s="1"/>
  <c r="U3839" i="1"/>
  <c r="V3839" i="1" s="1"/>
  <c r="U3218" i="1"/>
  <c r="V3218" i="1" s="1"/>
  <c r="U3310" i="1"/>
  <c r="V3310" i="1" s="1"/>
  <c r="U3740" i="1"/>
  <c r="V3740" i="1" s="1"/>
  <c r="AB1055" i="1"/>
  <c r="AC1055" i="1"/>
  <c r="H1040" i="1" s="1"/>
  <c r="U3196" i="1"/>
  <c r="V3196" i="1" s="1"/>
  <c r="U3388" i="1"/>
  <c r="V3388" i="1" s="1"/>
  <c r="U3687" i="1"/>
  <c r="V3687" i="1" s="1"/>
  <c r="U3870" i="1"/>
  <c r="V3870" i="1" s="1"/>
  <c r="U3153" i="1"/>
  <c r="V3153" i="1" s="1"/>
  <c r="U3183" i="1"/>
  <c r="Q4538" i="1"/>
  <c r="R4538" i="1" s="1"/>
  <c r="W4538" i="1" s="1"/>
  <c r="S4538" i="1" s="1"/>
  <c r="Q4318" i="1"/>
  <c r="R4318" i="1" s="1"/>
  <c r="W4318" i="1" s="1"/>
  <c r="H611" i="1"/>
  <c r="H1079" i="1"/>
  <c r="AA1016" i="1"/>
  <c r="AB1016" i="1"/>
  <c r="H1001" i="1" s="1"/>
  <c r="U3527" i="1"/>
  <c r="U3843" i="1"/>
  <c r="V3843" i="1" s="1"/>
  <c r="U3271" i="1"/>
  <c r="V3271" i="1" s="1"/>
  <c r="U3853" i="1"/>
  <c r="V3853" i="1" s="1"/>
  <c r="Q4304" i="1"/>
  <c r="R4304" i="1" s="1"/>
  <c r="W4304" i="1" s="1"/>
  <c r="AB977" i="1"/>
  <c r="AC977" i="1"/>
  <c r="U3248" i="1"/>
  <c r="V3248" i="1" s="1"/>
  <c r="U3291" i="1"/>
  <c r="V3291" i="1" s="1"/>
  <c r="U3299" i="1"/>
  <c r="V3299" i="1" s="1"/>
  <c r="U3381" i="1"/>
  <c r="V3381" i="1" s="1"/>
  <c r="U3389" i="1"/>
  <c r="U3493" i="1"/>
  <c r="V3493" i="1" s="1"/>
  <c r="U3615" i="1"/>
  <c r="V3615" i="1" s="1"/>
  <c r="V3682" i="1"/>
  <c r="U3154" i="1"/>
  <c r="U3187" i="1"/>
  <c r="U3732" i="1"/>
  <c r="V3732" i="1" s="1"/>
  <c r="V3837" i="1"/>
  <c r="Q4598" i="1"/>
  <c r="R4598" i="1" s="1"/>
  <c r="W4598" i="1" s="1"/>
  <c r="AB938" i="1"/>
  <c r="AC938" i="1"/>
  <c r="U2882" i="1"/>
  <c r="U2908" i="1"/>
  <c r="V2908" i="1" s="1"/>
  <c r="U3342" i="1"/>
  <c r="U3458" i="1"/>
  <c r="V3458" i="1" s="1"/>
  <c r="U3531" i="1"/>
  <c r="V3531" i="1" s="1"/>
  <c r="U3293" i="1"/>
  <c r="V3293" i="1" s="1"/>
  <c r="U3934" i="1"/>
  <c r="V3934" i="1" s="1"/>
  <c r="AA899" i="1"/>
  <c r="AC899" i="1"/>
  <c r="Q4754" i="1"/>
  <c r="R4754" i="1" s="1"/>
  <c r="W4754" i="1" s="1"/>
  <c r="S4754" i="1" s="1"/>
  <c r="T4754" i="1" s="1"/>
  <c r="J10" i="1"/>
  <c r="Z10" i="1" s="1"/>
  <c r="J166" i="1"/>
  <c r="Z166" i="1" s="1"/>
  <c r="J322" i="1"/>
  <c r="Z322" i="1" s="1"/>
  <c r="J478" i="1"/>
  <c r="Z478" i="1" s="1"/>
  <c r="J634" i="1"/>
  <c r="Z634" i="1" s="1"/>
  <c r="J790" i="1"/>
  <c r="Z790" i="1" s="1"/>
  <c r="J946" i="1"/>
  <c r="Z946" i="1" s="1"/>
  <c r="J1102" i="1"/>
  <c r="Z1102" i="1" s="1"/>
  <c r="J1258" i="1"/>
  <c r="Z1258" i="1" s="1"/>
  <c r="J1414" i="1"/>
  <c r="Z1414" i="1" s="1"/>
  <c r="J1570" i="1"/>
  <c r="Z1570" i="1" s="1"/>
  <c r="J1726" i="1"/>
  <c r="Z1726" i="1" s="1"/>
  <c r="J1882" i="1"/>
  <c r="Z1882" i="1" s="1"/>
  <c r="J2038" i="1"/>
  <c r="Z2038" i="1" s="1"/>
  <c r="J2194" i="1"/>
  <c r="Z2194" i="1" s="1"/>
  <c r="J2350" i="1"/>
  <c r="Z2350" i="1" s="1"/>
  <c r="J2506" i="1"/>
  <c r="Z2506" i="1" s="1"/>
  <c r="J2662" i="1"/>
  <c r="Z2662" i="1" s="1"/>
  <c r="J2818" i="1"/>
  <c r="Z2818" i="1" s="1"/>
  <c r="J2974" i="1"/>
  <c r="Z2974" i="1" s="1"/>
  <c r="J3130" i="1"/>
  <c r="Z3130" i="1" s="1"/>
  <c r="J3286" i="1"/>
  <c r="Z3286" i="1" s="1"/>
  <c r="J3442" i="1"/>
  <c r="Z3442" i="1" s="1"/>
  <c r="J3598" i="1"/>
  <c r="Z3598" i="1" s="1"/>
  <c r="J3754" i="1"/>
  <c r="Z3754" i="1" s="1"/>
  <c r="J3910" i="1"/>
  <c r="Z3910" i="1" s="1"/>
  <c r="J4066" i="1"/>
  <c r="Z4066" i="1" s="1"/>
  <c r="Q4130" i="1"/>
  <c r="R4130" i="1" s="1"/>
  <c r="W4130" i="1" s="1"/>
  <c r="S4130" i="1" s="1"/>
  <c r="T4130" i="1" s="1"/>
  <c r="U4130" i="1" s="1"/>
  <c r="Q4122" i="1"/>
  <c r="R4122" i="1" s="1"/>
  <c r="W4122" i="1" s="1"/>
  <c r="S4122" i="1" s="1"/>
  <c r="T4122" i="1" s="1"/>
  <c r="U4122" i="1" s="1"/>
  <c r="Q4119" i="1"/>
  <c r="R4119" i="1" s="1"/>
  <c r="W4119" i="1" s="1"/>
  <c r="S4119" i="1" s="1"/>
  <c r="T4119" i="1" s="1"/>
  <c r="U4119" i="1" s="1"/>
  <c r="Q4111" i="1"/>
  <c r="R4111" i="1" s="1"/>
  <c r="W4111" i="1" s="1"/>
  <c r="Q4055" i="1"/>
  <c r="R4055" i="1" s="1"/>
  <c r="W4055" i="1" s="1"/>
  <c r="Q4041" i="1"/>
  <c r="R4041" i="1" s="1"/>
  <c r="W4041" i="1" s="1"/>
  <c r="Q4033" i="1"/>
  <c r="R4033" i="1" s="1"/>
  <c r="W4033" i="1" s="1"/>
  <c r="Q4004" i="1"/>
  <c r="R4004" i="1" s="1"/>
  <c r="W4004" i="1" s="1"/>
  <c r="Q4001" i="1"/>
  <c r="R4001" i="1" s="1"/>
  <c r="W4001" i="1" s="1"/>
  <c r="Q3993" i="1"/>
  <c r="R3993" i="1" s="1"/>
  <c r="W3993" i="1" s="1"/>
  <c r="D3964" i="1"/>
  <c r="H3964" i="1" s="1"/>
  <c r="Q3976" i="1"/>
  <c r="R3976" i="1" s="1"/>
  <c r="W3976" i="1" s="1"/>
  <c r="Q3974" i="1"/>
  <c r="R3974" i="1" s="1"/>
  <c r="W3974" i="1" s="1"/>
  <c r="Q3972" i="1"/>
  <c r="R3972" i="1" s="1"/>
  <c r="W3972" i="1" s="1"/>
  <c r="Q3970" i="1"/>
  <c r="R3970" i="1" s="1"/>
  <c r="W3970" i="1" s="1"/>
  <c r="Q3968" i="1"/>
  <c r="R3968" i="1" s="1"/>
  <c r="W3968" i="1" s="1"/>
  <c r="Q3966" i="1"/>
  <c r="R3966" i="1" s="1"/>
  <c r="W3966" i="1" s="1"/>
  <c r="Q3964" i="1"/>
  <c r="R3964" i="1" s="1"/>
  <c r="W3964" i="1" s="1"/>
  <c r="Q3962" i="1"/>
  <c r="R3962" i="1" s="1"/>
  <c r="W3962" i="1" s="1"/>
  <c r="Q3960" i="1"/>
  <c r="R3960" i="1" s="1"/>
  <c r="W3960" i="1" s="1"/>
  <c r="Q3958" i="1"/>
  <c r="R3958" i="1" s="1"/>
  <c r="W3958" i="1" s="1"/>
  <c r="Q3956" i="1"/>
  <c r="R3956" i="1" s="1"/>
  <c r="W3956" i="1" s="1"/>
  <c r="Q3954" i="1"/>
  <c r="R3954" i="1" s="1"/>
  <c r="W3954" i="1" s="1"/>
  <c r="Q3952" i="1"/>
  <c r="R3952" i="1" s="1"/>
  <c r="W3952" i="1" s="1"/>
  <c r="Q3950" i="1"/>
  <c r="R3950" i="1" s="1"/>
  <c r="W3950" i="1" s="1"/>
  <c r="Q3948" i="1"/>
  <c r="R3948" i="1" s="1"/>
  <c r="W3948" i="1" s="1"/>
  <c r="Q3938" i="1"/>
  <c r="R3938" i="1" s="1"/>
  <c r="W3938" i="1" s="1"/>
  <c r="Q3927" i="1"/>
  <c r="R3927" i="1" s="1"/>
  <c r="W3927" i="1" s="1"/>
  <c r="Q3841" i="1"/>
  <c r="R3841" i="1" s="1"/>
  <c r="W3841" i="1" s="1"/>
  <c r="Q3657" i="1"/>
  <c r="R3657" i="1" s="1"/>
  <c r="W3657" i="1" s="1"/>
  <c r="Q3647" i="1"/>
  <c r="R3647" i="1" s="1"/>
  <c r="W3647" i="1" s="1"/>
  <c r="S3647" i="1" s="1"/>
  <c r="T3647" i="1" s="1"/>
  <c r="Q3636" i="1"/>
  <c r="R3636" i="1" s="1"/>
  <c r="W3636" i="1" s="1"/>
  <c r="Q3607" i="1"/>
  <c r="R3607" i="1" s="1"/>
  <c r="W3607" i="1" s="1"/>
  <c r="Q3561" i="1"/>
  <c r="R3561" i="1" s="1"/>
  <c r="W3561" i="1" s="1"/>
  <c r="S3528" i="1"/>
  <c r="Q3505" i="1"/>
  <c r="R3505" i="1" s="1"/>
  <c r="W3505" i="1" s="1"/>
  <c r="Q3494" i="1"/>
  <c r="R3494" i="1" s="1"/>
  <c r="W3494" i="1" s="1"/>
  <c r="Q3412" i="1"/>
  <c r="R3412" i="1" s="1"/>
  <c r="W3412" i="1" s="1"/>
  <c r="V3210" i="1"/>
  <c r="H2717" i="1"/>
  <c r="Q4127" i="1"/>
  <c r="R4127" i="1" s="1"/>
  <c r="W4127" i="1" s="1"/>
  <c r="Q4116" i="1"/>
  <c r="R4116" i="1" s="1"/>
  <c r="W4116" i="1" s="1"/>
  <c r="Q4108" i="1"/>
  <c r="R4108" i="1" s="1"/>
  <c r="W4108" i="1" s="1"/>
  <c r="Q4091" i="1"/>
  <c r="R4091" i="1" s="1"/>
  <c r="W4091" i="1" s="1"/>
  <c r="S4091" i="1" s="1"/>
  <c r="T4091" i="1" s="1"/>
  <c r="U4091" i="1" s="1"/>
  <c r="Q4089" i="1"/>
  <c r="R4089" i="1" s="1"/>
  <c r="W4089" i="1" s="1"/>
  <c r="Q4087" i="1"/>
  <c r="R4087" i="1" s="1"/>
  <c r="W4087" i="1" s="1"/>
  <c r="Q4085" i="1"/>
  <c r="R4085" i="1" s="1"/>
  <c r="W4085" i="1" s="1"/>
  <c r="Q4052" i="1"/>
  <c r="R4052" i="1" s="1"/>
  <c r="W4052" i="1" s="1"/>
  <c r="Q4049" i="1"/>
  <c r="R4049" i="1" s="1"/>
  <c r="W4049" i="1" s="1"/>
  <c r="Q4046" i="1"/>
  <c r="R4046" i="1" s="1"/>
  <c r="W4046" i="1" s="1"/>
  <c r="Q4038" i="1"/>
  <c r="R4038" i="1" s="1"/>
  <c r="W4038" i="1" s="1"/>
  <c r="Q4030" i="1"/>
  <c r="R4030" i="1" s="1"/>
  <c r="W4030" i="1" s="1"/>
  <c r="Q4009" i="1"/>
  <c r="R4009" i="1" s="1"/>
  <c r="W4009" i="1" s="1"/>
  <c r="Q3998" i="1"/>
  <c r="R3998" i="1" s="1"/>
  <c r="W3998" i="1" s="1"/>
  <c r="Q3990" i="1"/>
  <c r="R3990" i="1" s="1"/>
  <c r="W3990" i="1" s="1"/>
  <c r="Q3932" i="1"/>
  <c r="R3932" i="1" s="1"/>
  <c r="W3932" i="1" s="1"/>
  <c r="Q3924" i="1"/>
  <c r="R3924" i="1" s="1"/>
  <c r="W3924" i="1" s="1"/>
  <c r="Q3921" i="1"/>
  <c r="R3921" i="1" s="1"/>
  <c r="W3921" i="1" s="1"/>
  <c r="Q3781" i="1"/>
  <c r="R3781" i="1" s="1"/>
  <c r="W3781" i="1" s="1"/>
  <c r="S3781" i="1" s="1"/>
  <c r="T3781" i="1" s="1"/>
  <c r="U3781" i="1" s="1"/>
  <c r="Q3779" i="1"/>
  <c r="R3779" i="1" s="1"/>
  <c r="W3779" i="1" s="1"/>
  <c r="S3779" i="1" s="1"/>
  <c r="T3779" i="1" s="1"/>
  <c r="U3779" i="1" s="1"/>
  <c r="Q3777" i="1"/>
  <c r="R3777" i="1" s="1"/>
  <c r="W3777" i="1" s="1"/>
  <c r="Q3775" i="1"/>
  <c r="R3775" i="1" s="1"/>
  <c r="W3775" i="1" s="1"/>
  <c r="Q3773" i="1"/>
  <c r="R3773" i="1" s="1"/>
  <c r="W3773" i="1" s="1"/>
  <c r="Q3771" i="1"/>
  <c r="R3771" i="1" s="1"/>
  <c r="W3771" i="1" s="1"/>
  <c r="S3771" i="1" s="1"/>
  <c r="T3771" i="1" s="1"/>
  <c r="U3771" i="1" s="1"/>
  <c r="Q3769" i="1"/>
  <c r="R3769" i="1" s="1"/>
  <c r="W3769" i="1" s="1"/>
  <c r="Q3767" i="1"/>
  <c r="R3767" i="1" s="1"/>
  <c r="W3767" i="1" s="1"/>
  <c r="Q3765" i="1"/>
  <c r="R3765" i="1" s="1"/>
  <c r="W3765" i="1" s="1"/>
  <c r="Q3761" i="1"/>
  <c r="R3761" i="1" s="1"/>
  <c r="W3761" i="1" s="1"/>
  <c r="Q3739" i="1"/>
  <c r="R3739" i="1" s="1"/>
  <c r="W3739" i="1" s="1"/>
  <c r="Q3737" i="1"/>
  <c r="R3737" i="1" s="1"/>
  <c r="W3737" i="1" s="1"/>
  <c r="Q3735" i="1"/>
  <c r="R3735" i="1" s="1"/>
  <c r="W3735" i="1" s="1"/>
  <c r="Q3733" i="1"/>
  <c r="R3733" i="1" s="1"/>
  <c r="W3733" i="1" s="1"/>
  <c r="Q3731" i="1"/>
  <c r="R3731" i="1" s="1"/>
  <c r="W3731" i="1" s="1"/>
  <c r="Q3729" i="1"/>
  <c r="R3729" i="1" s="1"/>
  <c r="W3729" i="1" s="1"/>
  <c r="Q3727" i="1"/>
  <c r="R3727" i="1" s="1"/>
  <c r="W3727" i="1" s="1"/>
  <c r="S3723" i="1"/>
  <c r="T3723" i="1" s="1"/>
  <c r="Q3720" i="1"/>
  <c r="Q3665" i="1"/>
  <c r="R3665" i="1" s="1"/>
  <c r="W3665" i="1" s="1"/>
  <c r="Q3662" i="1"/>
  <c r="R3662" i="1" s="1"/>
  <c r="W3662" i="1" s="1"/>
  <c r="Q3586" i="1"/>
  <c r="R3586" i="1" s="1"/>
  <c r="W3586" i="1" s="1"/>
  <c r="Q3568" i="1"/>
  <c r="R3568" i="1" s="1"/>
  <c r="W3568" i="1" s="1"/>
  <c r="Q3543" i="1"/>
  <c r="R3543" i="1" s="1"/>
  <c r="W3543" i="1" s="1"/>
  <c r="Q3502" i="1"/>
  <c r="R3502" i="1" s="1"/>
  <c r="W3502" i="1" s="1"/>
  <c r="Q3499" i="1"/>
  <c r="R3499" i="1" s="1"/>
  <c r="W3499" i="1" s="1"/>
  <c r="H1469" i="1"/>
  <c r="H3575" i="1"/>
  <c r="AC1523" i="1"/>
  <c r="J49" i="1"/>
  <c r="Z49" i="1" s="1"/>
  <c r="J205" i="1"/>
  <c r="Z205" i="1" s="1"/>
  <c r="J361" i="1"/>
  <c r="Z361" i="1" s="1"/>
  <c r="J517" i="1"/>
  <c r="Z517" i="1" s="1"/>
  <c r="J673" i="1"/>
  <c r="Z673" i="1" s="1"/>
  <c r="J829" i="1"/>
  <c r="Z829" i="1" s="1"/>
  <c r="J985" i="1"/>
  <c r="Z985" i="1" s="1"/>
  <c r="J1141" i="1"/>
  <c r="Z1141" i="1" s="1"/>
  <c r="J1297" i="1"/>
  <c r="Z1297" i="1" s="1"/>
  <c r="J1453" i="1"/>
  <c r="Z1453" i="1" s="1"/>
  <c r="J1609" i="1"/>
  <c r="Z1609" i="1" s="1"/>
  <c r="J1765" i="1"/>
  <c r="Z1765" i="1" s="1"/>
  <c r="J1921" i="1"/>
  <c r="Z1921" i="1" s="1"/>
  <c r="J2077" i="1"/>
  <c r="Z2077" i="1" s="1"/>
  <c r="J2233" i="1"/>
  <c r="Z2233" i="1" s="1"/>
  <c r="J2389" i="1"/>
  <c r="Z2389" i="1" s="1"/>
  <c r="J2545" i="1"/>
  <c r="Z2545" i="1" s="1"/>
  <c r="J2701" i="1"/>
  <c r="Z2701" i="1" s="1"/>
  <c r="J2857" i="1"/>
  <c r="Z2857" i="1" s="1"/>
  <c r="J3013" i="1"/>
  <c r="Z3013" i="1" s="1"/>
  <c r="J3169" i="1"/>
  <c r="Z3169" i="1" s="1"/>
  <c r="J3325" i="1"/>
  <c r="Z3325" i="1" s="1"/>
  <c r="J3481" i="1"/>
  <c r="Z3481" i="1" s="1"/>
  <c r="J3637" i="1"/>
  <c r="Z3637" i="1" s="1"/>
  <c r="J3793" i="1"/>
  <c r="Z3793" i="1" s="1"/>
  <c r="J3949" i="1"/>
  <c r="Z3949" i="1" s="1"/>
  <c r="J4105" i="1"/>
  <c r="Z4105" i="1" s="1"/>
  <c r="Q4124" i="1"/>
  <c r="R4124" i="1" s="1"/>
  <c r="W4124" i="1" s="1"/>
  <c r="Q4113" i="1"/>
  <c r="R4113" i="1" s="1"/>
  <c r="W4113" i="1" s="1"/>
  <c r="Q4105" i="1"/>
  <c r="R4105" i="1" s="1"/>
  <c r="W4105" i="1" s="1"/>
  <c r="Q4043" i="1"/>
  <c r="R4043" i="1" s="1"/>
  <c r="W4043" i="1" s="1"/>
  <c r="Q4035" i="1"/>
  <c r="R4035" i="1" s="1"/>
  <c r="W4035" i="1" s="1"/>
  <c r="Q4027" i="1"/>
  <c r="R4027" i="1" s="1"/>
  <c r="W4027" i="1" s="1"/>
  <c r="Q4006" i="1"/>
  <c r="R4006" i="1" s="1"/>
  <c r="W4006" i="1" s="1"/>
  <c r="Q3995" i="1"/>
  <c r="R3995" i="1" s="1"/>
  <c r="W3995" i="1" s="1"/>
  <c r="Q3987" i="1"/>
  <c r="R3987" i="1" s="1"/>
  <c r="W3987" i="1" s="1"/>
  <c r="Q3929" i="1"/>
  <c r="R3929" i="1" s="1"/>
  <c r="W3929" i="1" s="1"/>
  <c r="Q3881" i="1"/>
  <c r="R3881" i="1" s="1"/>
  <c r="W3881" i="1" s="1"/>
  <c r="S3881" i="1" s="1"/>
  <c r="T3881" i="1" s="1"/>
  <c r="Q3679" i="1"/>
  <c r="R3679" i="1" s="1"/>
  <c r="W3679" i="1" s="1"/>
  <c r="Q3677" i="1"/>
  <c r="R3677" i="1" s="1"/>
  <c r="W3677" i="1" s="1"/>
  <c r="Q3659" i="1"/>
  <c r="R3659" i="1" s="1"/>
  <c r="W3659" i="1" s="1"/>
  <c r="Q3638" i="1"/>
  <c r="R3638" i="1" s="1"/>
  <c r="W3638" i="1" s="1"/>
  <c r="S3565" i="1"/>
  <c r="T3565" i="1" s="1"/>
  <c r="Q3520" i="1"/>
  <c r="R3520" i="1" s="1"/>
  <c r="W3520" i="1" s="1"/>
  <c r="H1664" i="1"/>
  <c r="H1937" i="1"/>
  <c r="H2366" i="1"/>
  <c r="H2834" i="1"/>
  <c r="H3653" i="1"/>
  <c r="H3887" i="1"/>
  <c r="AA1523" i="1"/>
  <c r="J88" i="1"/>
  <c r="Z88" i="1" s="1"/>
  <c r="J244" i="1"/>
  <c r="Z244" i="1" s="1"/>
  <c r="J400" i="1"/>
  <c r="Z400" i="1" s="1"/>
  <c r="J556" i="1"/>
  <c r="Z556" i="1" s="1"/>
  <c r="J712" i="1"/>
  <c r="Z712" i="1" s="1"/>
  <c r="J868" i="1"/>
  <c r="Z868" i="1" s="1"/>
  <c r="J1024" i="1"/>
  <c r="Z1024" i="1" s="1"/>
  <c r="J1180" i="1"/>
  <c r="Z1180" i="1" s="1"/>
  <c r="J1336" i="1"/>
  <c r="Z1336" i="1" s="1"/>
  <c r="J1492" i="1"/>
  <c r="Z1492" i="1" s="1"/>
  <c r="J1648" i="1"/>
  <c r="Z1648" i="1" s="1"/>
  <c r="J1804" i="1"/>
  <c r="Z1804" i="1" s="1"/>
  <c r="J1960" i="1"/>
  <c r="Z1960" i="1" s="1"/>
  <c r="J2116" i="1"/>
  <c r="Z2116" i="1" s="1"/>
  <c r="J2272" i="1"/>
  <c r="Z2272" i="1" s="1"/>
  <c r="J2428" i="1"/>
  <c r="Z2428" i="1" s="1"/>
  <c r="J2584" i="1"/>
  <c r="Z2584" i="1" s="1"/>
  <c r="J2740" i="1"/>
  <c r="Z2740" i="1" s="1"/>
  <c r="J2896" i="1"/>
  <c r="Z2896" i="1" s="1"/>
  <c r="J3052" i="1"/>
  <c r="Z3052" i="1" s="1"/>
  <c r="J3208" i="1"/>
  <c r="Z3208" i="1" s="1"/>
  <c r="J3364" i="1"/>
  <c r="Z3364" i="1" s="1"/>
  <c r="J3520" i="1"/>
  <c r="Z3520" i="1" s="1"/>
  <c r="J3676" i="1"/>
  <c r="Z3676" i="1" s="1"/>
  <c r="J3832" i="1"/>
  <c r="Z3832" i="1" s="1"/>
  <c r="J3988" i="1"/>
  <c r="Z3988" i="1" s="1"/>
  <c r="Q4126" i="1"/>
  <c r="R4126" i="1" s="1"/>
  <c r="W4126" i="1" s="1"/>
  <c r="Q4115" i="1"/>
  <c r="R4115" i="1" s="1"/>
  <c r="W4115" i="1" s="1"/>
  <c r="Q4107" i="1"/>
  <c r="R4107" i="1" s="1"/>
  <c r="W4107" i="1" s="1"/>
  <c r="Q4051" i="1"/>
  <c r="R4051" i="1" s="1"/>
  <c r="W4051" i="1" s="1"/>
  <c r="Q4048" i="1"/>
  <c r="R4048" i="1" s="1"/>
  <c r="W4048" i="1" s="1"/>
  <c r="Q4045" i="1"/>
  <c r="R4045" i="1" s="1"/>
  <c r="W4045" i="1" s="1"/>
  <c r="Q4037" i="1"/>
  <c r="R4037" i="1" s="1"/>
  <c r="W4037" i="1" s="1"/>
  <c r="Q4029" i="1"/>
  <c r="R4029" i="1" s="1"/>
  <c r="W4029" i="1" s="1"/>
  <c r="Q4008" i="1"/>
  <c r="R4008" i="1" s="1"/>
  <c r="W4008" i="1" s="1"/>
  <c r="S4008" i="1" s="1"/>
  <c r="T4008" i="1" s="1"/>
  <c r="U4008" i="1" s="1"/>
  <c r="Q3997" i="1"/>
  <c r="R3997" i="1" s="1"/>
  <c r="W3997" i="1" s="1"/>
  <c r="Q3989" i="1"/>
  <c r="R3989" i="1" s="1"/>
  <c r="W3989" i="1" s="1"/>
  <c r="Q3977" i="1"/>
  <c r="R3977" i="1" s="1"/>
  <c r="W3977" i="1" s="1"/>
  <c r="Q3975" i="1"/>
  <c r="R3975" i="1" s="1"/>
  <c r="W3975" i="1" s="1"/>
  <c r="Q3973" i="1"/>
  <c r="R3973" i="1" s="1"/>
  <c r="W3973" i="1" s="1"/>
  <c r="Q3971" i="1"/>
  <c r="R3971" i="1" s="1"/>
  <c r="W3971" i="1" s="1"/>
  <c r="Q3969" i="1"/>
  <c r="R3969" i="1" s="1"/>
  <c r="W3969" i="1" s="1"/>
  <c r="Q3967" i="1"/>
  <c r="R3967" i="1" s="1"/>
  <c r="W3967" i="1" s="1"/>
  <c r="Q3965" i="1"/>
  <c r="R3965" i="1" s="1"/>
  <c r="W3965" i="1" s="1"/>
  <c r="Q3963" i="1"/>
  <c r="R3963" i="1" s="1"/>
  <c r="W3963" i="1" s="1"/>
  <c r="Q3961" i="1"/>
  <c r="R3961" i="1" s="1"/>
  <c r="W3961" i="1" s="1"/>
  <c r="Q3959" i="1"/>
  <c r="R3959" i="1" s="1"/>
  <c r="W3959" i="1" s="1"/>
  <c r="S3959" i="1" s="1"/>
  <c r="Q3957" i="1"/>
  <c r="R3957" i="1" s="1"/>
  <c r="W3957" i="1" s="1"/>
  <c r="Q3955" i="1"/>
  <c r="R3955" i="1" s="1"/>
  <c r="W3955" i="1" s="1"/>
  <c r="Q3953" i="1"/>
  <c r="R3953" i="1" s="1"/>
  <c r="W3953" i="1" s="1"/>
  <c r="S3953" i="1" s="1"/>
  <c r="T3953" i="1" s="1"/>
  <c r="U3953" i="1" s="1"/>
  <c r="Q3951" i="1"/>
  <c r="R3951" i="1" s="1"/>
  <c r="W3951" i="1" s="1"/>
  <c r="Q3949" i="1"/>
  <c r="R3949" i="1" s="1"/>
  <c r="W3949" i="1" s="1"/>
  <c r="Q3931" i="1"/>
  <c r="R3931" i="1" s="1"/>
  <c r="W3931" i="1" s="1"/>
  <c r="Q3923" i="1"/>
  <c r="R3923" i="1" s="1"/>
  <c r="W3923" i="1" s="1"/>
  <c r="Q3760" i="1"/>
  <c r="R3760" i="1" s="1"/>
  <c r="W3760" i="1" s="1"/>
  <c r="Q3686" i="1"/>
  <c r="R3686" i="1" s="1"/>
  <c r="W3686" i="1" s="1"/>
  <c r="Q3664" i="1"/>
  <c r="R3664" i="1" s="1"/>
  <c r="W3664" i="1" s="1"/>
  <c r="Q3661" i="1"/>
  <c r="R3661" i="1" s="1"/>
  <c r="W3661" i="1" s="1"/>
  <c r="Q3640" i="1"/>
  <c r="R3640" i="1" s="1"/>
  <c r="W3640" i="1" s="1"/>
  <c r="Q3573" i="1"/>
  <c r="R3573" i="1" s="1"/>
  <c r="W3573" i="1" s="1"/>
  <c r="F3266" i="1"/>
  <c r="Q3189" i="1"/>
  <c r="R3189" i="1" s="1"/>
  <c r="W3189" i="1" s="1"/>
  <c r="Q3173" i="1"/>
  <c r="R3173" i="1" s="1"/>
  <c r="W3173" i="1" s="1"/>
  <c r="F3695" i="1"/>
  <c r="Q3658" i="1"/>
  <c r="R3658" i="1" s="1"/>
  <c r="W3658" i="1" s="1"/>
  <c r="F3227" i="1"/>
  <c r="H1898" i="1"/>
  <c r="H4316" i="1"/>
  <c r="J127" i="1"/>
  <c r="Z127" i="1" s="1"/>
  <c r="J283" i="1"/>
  <c r="Z283" i="1" s="1"/>
  <c r="J439" i="1"/>
  <c r="Z439" i="1" s="1"/>
  <c r="J595" i="1"/>
  <c r="Z595" i="1" s="1"/>
  <c r="J751" i="1"/>
  <c r="Z751" i="1" s="1"/>
  <c r="J907" i="1"/>
  <c r="Z907" i="1" s="1"/>
  <c r="J1063" i="1"/>
  <c r="Z1063" i="1" s="1"/>
  <c r="J1219" i="1"/>
  <c r="Z1219" i="1" s="1"/>
  <c r="J1375" i="1"/>
  <c r="Z1375" i="1" s="1"/>
  <c r="J1531" i="1"/>
  <c r="Z1531" i="1" s="1"/>
  <c r="J1687" i="1"/>
  <c r="Z1687" i="1" s="1"/>
  <c r="J1843" i="1"/>
  <c r="Z1843" i="1" s="1"/>
  <c r="J1999" i="1"/>
  <c r="Z1999" i="1" s="1"/>
  <c r="J2155" i="1"/>
  <c r="Z2155" i="1" s="1"/>
  <c r="J2311" i="1"/>
  <c r="Z2311" i="1" s="1"/>
  <c r="J2467" i="1"/>
  <c r="Z2467" i="1" s="1"/>
  <c r="J2623" i="1"/>
  <c r="Z2623" i="1" s="1"/>
  <c r="J2779" i="1"/>
  <c r="Z2779" i="1" s="1"/>
  <c r="J2935" i="1"/>
  <c r="Z2935" i="1" s="1"/>
  <c r="J3091" i="1"/>
  <c r="Z3091" i="1" s="1"/>
  <c r="J3247" i="1"/>
  <c r="Z3247" i="1" s="1"/>
  <c r="J3403" i="1"/>
  <c r="Z3403" i="1" s="1"/>
  <c r="J3559" i="1"/>
  <c r="Z3559" i="1" s="1"/>
  <c r="J3715" i="1"/>
  <c r="Z3715" i="1" s="1"/>
  <c r="J3871" i="1"/>
  <c r="Z3871" i="1" s="1"/>
  <c r="J4027" i="1"/>
  <c r="Z4027" i="1" s="1"/>
  <c r="Q4117" i="1"/>
  <c r="R4117" i="1" s="1"/>
  <c r="W4117" i="1" s="1"/>
  <c r="Q4109" i="1"/>
  <c r="R4109" i="1" s="1"/>
  <c r="W4109" i="1" s="1"/>
  <c r="S4109" i="1" s="1"/>
  <c r="T4109" i="1" s="1"/>
  <c r="U4109" i="1" s="1"/>
  <c r="Q4053" i="1"/>
  <c r="R4053" i="1" s="1"/>
  <c r="W4053" i="1" s="1"/>
  <c r="Q4039" i="1"/>
  <c r="R4039" i="1" s="1"/>
  <c r="W4039" i="1" s="1"/>
  <c r="Q4031" i="1"/>
  <c r="R4031" i="1" s="1"/>
  <c r="W4031" i="1" s="1"/>
  <c r="S4031" i="1" s="1"/>
  <c r="T4031" i="1" s="1"/>
  <c r="U4031" i="1" s="1"/>
  <c r="Q3999" i="1"/>
  <c r="R3999" i="1" s="1"/>
  <c r="W3999" i="1" s="1"/>
  <c r="Q3991" i="1"/>
  <c r="R3991" i="1" s="1"/>
  <c r="W3991" i="1" s="1"/>
  <c r="Q3936" i="1"/>
  <c r="R3936" i="1" s="1"/>
  <c r="W3936" i="1" s="1"/>
  <c r="Q3933" i="1"/>
  <c r="R3933" i="1" s="1"/>
  <c r="W3933" i="1" s="1"/>
  <c r="Q3925" i="1"/>
  <c r="R3925" i="1" s="1"/>
  <c r="W3925" i="1" s="1"/>
  <c r="Q3880" i="1"/>
  <c r="R3880" i="1" s="1"/>
  <c r="W3880" i="1" s="1"/>
  <c r="Q3762" i="1"/>
  <c r="R3762" i="1" s="1"/>
  <c r="W3762" i="1" s="1"/>
  <c r="F3734" i="1"/>
  <c r="Q3680" i="1"/>
  <c r="R3680" i="1" s="1"/>
  <c r="W3680" i="1" s="1"/>
  <c r="Q3678" i="1"/>
  <c r="R3678" i="1" s="1"/>
  <c r="W3678" i="1" s="1"/>
  <c r="Q3655" i="1"/>
  <c r="R3655" i="1" s="1"/>
  <c r="W3655" i="1" s="1"/>
  <c r="Q3579" i="1"/>
  <c r="R3579" i="1" s="1"/>
  <c r="W3579" i="1" s="1"/>
  <c r="Q3569" i="1"/>
  <c r="R3569" i="1" s="1"/>
  <c r="W3569" i="1" s="1"/>
  <c r="S3561" i="1"/>
  <c r="Q3533" i="1"/>
  <c r="R3533" i="1" s="1"/>
  <c r="W3533" i="1" s="1"/>
  <c r="Q3391" i="1"/>
  <c r="R3391" i="1" s="1"/>
  <c r="W3391" i="1" s="1"/>
  <c r="Q3382" i="1"/>
  <c r="R3382" i="1" s="1"/>
  <c r="W3382" i="1" s="1"/>
  <c r="S3382" i="1" s="1"/>
  <c r="Q3375" i="1"/>
  <c r="R3375" i="1" s="1"/>
  <c r="W3375" i="1" s="1"/>
  <c r="Q3329" i="1"/>
  <c r="R3329" i="1" s="1"/>
  <c r="W3329" i="1" s="1"/>
  <c r="Q3194" i="1"/>
  <c r="R3194" i="1" s="1"/>
  <c r="W3194" i="1" s="1"/>
  <c r="Q3192" i="1"/>
  <c r="R3192" i="1" s="1"/>
  <c r="W3192" i="1" s="1"/>
  <c r="Q3178" i="1"/>
  <c r="R3178" i="1" s="1"/>
  <c r="W3178" i="1" s="1"/>
  <c r="Q3176" i="1"/>
  <c r="R3176" i="1" s="1"/>
  <c r="W3176" i="1" s="1"/>
  <c r="Q3168" i="1"/>
  <c r="R3168" i="1" s="1"/>
  <c r="W3168" i="1" s="1"/>
  <c r="Q3134" i="1"/>
  <c r="R3134" i="1" s="1"/>
  <c r="W3134" i="1" s="1"/>
  <c r="Q3110" i="1"/>
  <c r="R3110" i="1" s="1"/>
  <c r="W3110" i="1" s="1"/>
  <c r="Q3101" i="1"/>
  <c r="R3101" i="1" s="1"/>
  <c r="W3101" i="1" s="1"/>
  <c r="Q2915" i="1"/>
  <c r="R2915" i="1" s="1"/>
  <c r="W2915" i="1" s="1"/>
  <c r="Q3564" i="1"/>
  <c r="R3564" i="1" s="1"/>
  <c r="W3564" i="1" s="1"/>
  <c r="Q3524" i="1"/>
  <c r="R3524" i="1" s="1"/>
  <c r="W3524" i="1" s="1"/>
  <c r="Q3509" i="1"/>
  <c r="R3509" i="1" s="1"/>
  <c r="W3509" i="1" s="1"/>
  <c r="Q3498" i="1"/>
  <c r="R3498" i="1" s="1"/>
  <c r="W3498" i="1" s="1"/>
  <c r="Q3431" i="1"/>
  <c r="R3431" i="1" s="1"/>
  <c r="W3431" i="1" s="1"/>
  <c r="Q3429" i="1"/>
  <c r="R3429" i="1" s="1"/>
  <c r="W3429" i="1" s="1"/>
  <c r="Q3427" i="1"/>
  <c r="R3427" i="1" s="1"/>
  <c r="W3427" i="1" s="1"/>
  <c r="Q3347" i="1"/>
  <c r="R3347" i="1" s="1"/>
  <c r="W3347" i="1" s="1"/>
  <c r="Q3336" i="1"/>
  <c r="R3336" i="1" s="1"/>
  <c r="W3336" i="1" s="1"/>
  <c r="S3334" i="1"/>
  <c r="T3334" i="1" s="1"/>
  <c r="Q3209" i="1"/>
  <c r="R3209" i="1" s="1"/>
  <c r="W3209" i="1" s="1"/>
  <c r="Q2953" i="1"/>
  <c r="R2953" i="1" s="1"/>
  <c r="W2953" i="1" s="1"/>
  <c r="S2953" i="1" s="1"/>
  <c r="Q2919" i="1"/>
  <c r="R2919" i="1" s="1"/>
  <c r="W2919" i="1" s="1"/>
  <c r="Q2906" i="1"/>
  <c r="R2906" i="1" s="1"/>
  <c r="W2906" i="1" s="1"/>
  <c r="Q2837" i="1"/>
  <c r="R2837" i="1" s="1"/>
  <c r="W2837" i="1" s="1"/>
  <c r="S3139" i="1"/>
  <c r="T3139" i="1" s="1"/>
  <c r="Q3503" i="1"/>
  <c r="R3503" i="1" s="1"/>
  <c r="W3503" i="1" s="1"/>
  <c r="Q3500" i="1"/>
  <c r="R3500" i="1" s="1"/>
  <c r="W3500" i="1" s="1"/>
  <c r="Q3492" i="1"/>
  <c r="R3492" i="1" s="1"/>
  <c r="W3492" i="1" s="1"/>
  <c r="S3186" i="1"/>
  <c r="Q3133" i="1"/>
  <c r="R3133" i="1" s="1"/>
  <c r="W3133" i="1" s="1"/>
  <c r="Q2993" i="1"/>
  <c r="R2993" i="1" s="1"/>
  <c r="W2993" i="1" s="1"/>
  <c r="Q2984" i="1"/>
  <c r="R2984" i="1" s="1"/>
  <c r="W2984" i="1" s="1"/>
  <c r="Q2976" i="1"/>
  <c r="R2976" i="1" s="1"/>
  <c r="W2976" i="1" s="1"/>
  <c r="Q2957" i="1"/>
  <c r="R2957" i="1" s="1"/>
  <c r="W2957" i="1" s="1"/>
  <c r="Q2946" i="1"/>
  <c r="R2946" i="1" s="1"/>
  <c r="W2946" i="1" s="1"/>
  <c r="Q2903" i="1"/>
  <c r="R2903" i="1" s="1"/>
  <c r="W2903" i="1" s="1"/>
  <c r="Q2899" i="1"/>
  <c r="R2899" i="1" s="1"/>
  <c r="W2899" i="1" s="1"/>
  <c r="Q2841" i="1"/>
  <c r="R2841" i="1" s="1"/>
  <c r="W2841" i="1" s="1"/>
  <c r="Q3563" i="1"/>
  <c r="R3563" i="1" s="1"/>
  <c r="W3563" i="1" s="1"/>
  <c r="Q3529" i="1"/>
  <c r="R3529" i="1" s="1"/>
  <c r="W3529" i="1" s="1"/>
  <c r="Q3523" i="1"/>
  <c r="R3523" i="1" s="1"/>
  <c r="W3523" i="1" s="1"/>
  <c r="Q3508" i="1"/>
  <c r="R3508" i="1" s="1"/>
  <c r="W3508" i="1" s="1"/>
  <c r="S3508" i="1" s="1"/>
  <c r="T3508" i="1" s="1"/>
  <c r="Q3497" i="1"/>
  <c r="R3497" i="1" s="1"/>
  <c r="W3497" i="1" s="1"/>
  <c r="S3497" i="1" s="1"/>
  <c r="T3497" i="1" s="1"/>
  <c r="U3497" i="1" s="1"/>
  <c r="Q3490" i="1"/>
  <c r="R3490" i="1" s="1"/>
  <c r="W3490" i="1" s="1"/>
  <c r="Q3482" i="1"/>
  <c r="R3482" i="1" s="1"/>
  <c r="W3482" i="1" s="1"/>
  <c r="S3482" i="1" s="1"/>
  <c r="Q3480" i="1"/>
  <c r="R3480" i="1" s="1"/>
  <c r="W3480" i="1" s="1"/>
  <c r="Q3452" i="1"/>
  <c r="R3452" i="1" s="1"/>
  <c r="W3452" i="1" s="1"/>
  <c r="Q3450" i="1"/>
  <c r="R3450" i="1" s="1"/>
  <c r="W3450" i="1" s="1"/>
  <c r="Q3448" i="1"/>
  <c r="R3448" i="1" s="1"/>
  <c r="W3448" i="1" s="1"/>
  <c r="S3404" i="1"/>
  <c r="T3404" i="1" s="1"/>
  <c r="Q3346" i="1"/>
  <c r="R3346" i="1" s="1"/>
  <c r="W3346" i="1" s="1"/>
  <c r="Q3260" i="1"/>
  <c r="R3260" i="1" s="1"/>
  <c r="W3260" i="1" s="1"/>
  <c r="Q3258" i="1"/>
  <c r="R3258" i="1" s="1"/>
  <c r="W3258" i="1" s="1"/>
  <c r="Q3256" i="1"/>
  <c r="R3256" i="1" s="1"/>
  <c r="W3256" i="1" s="1"/>
  <c r="Q3254" i="1"/>
  <c r="R3254" i="1" s="1"/>
  <c r="W3254" i="1" s="1"/>
  <c r="Q3252" i="1"/>
  <c r="R3252" i="1" s="1"/>
  <c r="W3252" i="1" s="1"/>
  <c r="Q3193" i="1"/>
  <c r="R3193" i="1" s="1"/>
  <c r="W3193" i="1" s="1"/>
  <c r="Q3191" i="1"/>
  <c r="R3191" i="1" s="1"/>
  <c r="W3191" i="1" s="1"/>
  <c r="Q3185" i="1"/>
  <c r="R3185" i="1" s="1"/>
  <c r="W3185" i="1" s="1"/>
  <c r="Q3177" i="1"/>
  <c r="R3177" i="1" s="1"/>
  <c r="W3177" i="1" s="1"/>
  <c r="Q3175" i="1"/>
  <c r="R3175" i="1" s="1"/>
  <c r="W3175" i="1" s="1"/>
  <c r="Q3135" i="1"/>
  <c r="R3135" i="1" s="1"/>
  <c r="W3135" i="1" s="1"/>
  <c r="Q3040" i="1"/>
  <c r="R3040" i="1" s="1"/>
  <c r="W3040" i="1" s="1"/>
  <c r="Q3032" i="1"/>
  <c r="R3032" i="1" s="1"/>
  <c r="W3032" i="1" s="1"/>
  <c r="Q3024" i="1"/>
  <c r="R3024" i="1" s="1"/>
  <c r="W3024" i="1" s="1"/>
  <c r="Q3016" i="1"/>
  <c r="R3016" i="1" s="1"/>
  <c r="W3016" i="1" s="1"/>
  <c r="Q2998" i="1"/>
  <c r="R2998" i="1" s="1"/>
  <c r="W2998" i="1" s="1"/>
  <c r="Q2987" i="1"/>
  <c r="R2987" i="1" s="1"/>
  <c r="W2987" i="1" s="1"/>
  <c r="Q2981" i="1"/>
  <c r="R2981" i="1" s="1"/>
  <c r="W2981" i="1" s="1"/>
  <c r="Q2973" i="1"/>
  <c r="R2973" i="1" s="1"/>
  <c r="W2973" i="1" s="1"/>
  <c r="Q2937" i="1"/>
  <c r="R2937" i="1" s="1"/>
  <c r="W2937" i="1" s="1"/>
  <c r="Q3445" i="1"/>
  <c r="R3445" i="1" s="1"/>
  <c r="W3445" i="1" s="1"/>
  <c r="D3379" i="1"/>
  <c r="H3379" i="1" s="1"/>
  <c r="Q3348" i="1"/>
  <c r="R3348" i="1" s="1"/>
  <c r="W3348" i="1" s="1"/>
  <c r="Q3337" i="1"/>
  <c r="R3337" i="1" s="1"/>
  <c r="W3337" i="1" s="1"/>
  <c r="S3337" i="1" s="1"/>
  <c r="T3337" i="1" s="1"/>
  <c r="U3337" i="1" s="1"/>
  <c r="Q3325" i="1"/>
  <c r="R3325" i="1" s="1"/>
  <c r="W3325" i="1" s="1"/>
  <c r="Q3274" i="1"/>
  <c r="R3274" i="1" s="1"/>
  <c r="W3274" i="1" s="1"/>
  <c r="Q3272" i="1"/>
  <c r="R3272" i="1" s="1"/>
  <c r="W3272" i="1" s="1"/>
  <c r="Q3270" i="1"/>
  <c r="R3270" i="1" s="1"/>
  <c r="W3270" i="1" s="1"/>
  <c r="Q3268" i="1"/>
  <c r="R3268" i="1" s="1"/>
  <c r="W3268" i="1" s="1"/>
  <c r="Q3266" i="1"/>
  <c r="R3266" i="1" s="1"/>
  <c r="W3266" i="1" s="1"/>
  <c r="Q3264" i="1"/>
  <c r="R3264" i="1" s="1"/>
  <c r="W3264" i="1" s="1"/>
  <c r="Q3249" i="1"/>
  <c r="R3249" i="1" s="1"/>
  <c r="W3249" i="1" s="1"/>
  <c r="Q3247" i="1"/>
  <c r="R3247" i="1" s="1"/>
  <c r="W3247" i="1" s="1"/>
  <c r="Q3143" i="1"/>
  <c r="R3143" i="1" s="1"/>
  <c r="W3143" i="1" s="1"/>
  <c r="S3143" i="1" s="1"/>
  <c r="Q3130" i="1"/>
  <c r="R3130" i="1" s="1"/>
  <c r="W3130" i="1" s="1"/>
  <c r="Q3099" i="1"/>
  <c r="R3099" i="1" s="1"/>
  <c r="W3099" i="1" s="1"/>
  <c r="Q3092" i="1"/>
  <c r="R3092" i="1" s="1"/>
  <c r="W3092" i="1" s="1"/>
  <c r="Q3071" i="1"/>
  <c r="R3071" i="1" s="1"/>
  <c r="W3071" i="1" s="1"/>
  <c r="Q3063" i="1"/>
  <c r="R3063" i="1" s="1"/>
  <c r="W3063" i="1" s="1"/>
  <c r="Q3052" i="1"/>
  <c r="R3052" i="1" s="1"/>
  <c r="W3052" i="1" s="1"/>
  <c r="Q2824" i="1"/>
  <c r="R2824" i="1" s="1"/>
  <c r="W2824" i="1" s="1"/>
  <c r="Q3141" i="1"/>
  <c r="R3141" i="1" s="1"/>
  <c r="W3141" i="1" s="1"/>
  <c r="Q3102" i="1"/>
  <c r="R3102" i="1" s="1"/>
  <c r="W3102" i="1" s="1"/>
  <c r="Q3069" i="1"/>
  <c r="R3069" i="1" s="1"/>
  <c r="W3069" i="1" s="1"/>
  <c r="Q3061" i="1"/>
  <c r="R3061" i="1" s="1"/>
  <c r="W3061" i="1" s="1"/>
  <c r="S3061" i="1" s="1"/>
  <c r="Q3038" i="1"/>
  <c r="R3038" i="1" s="1"/>
  <c r="W3038" i="1" s="1"/>
  <c r="Q3030" i="1"/>
  <c r="R3030" i="1" s="1"/>
  <c r="W3030" i="1" s="1"/>
  <c r="Q3022" i="1"/>
  <c r="R3022" i="1" s="1"/>
  <c r="W3022" i="1" s="1"/>
  <c r="Q3014" i="1"/>
  <c r="R3014" i="1" s="1"/>
  <c r="W3014" i="1" s="1"/>
  <c r="Q2992" i="1"/>
  <c r="R2992" i="1" s="1"/>
  <c r="W2992" i="1" s="1"/>
  <c r="Q2989" i="1"/>
  <c r="R2989" i="1" s="1"/>
  <c r="W2989" i="1" s="1"/>
  <c r="Q2983" i="1"/>
  <c r="R2983" i="1" s="1"/>
  <c r="W2983" i="1" s="1"/>
  <c r="Q2975" i="1"/>
  <c r="R2975" i="1" s="1"/>
  <c r="W2975" i="1" s="1"/>
  <c r="Q2959" i="1"/>
  <c r="R2959" i="1" s="1"/>
  <c r="W2959" i="1" s="1"/>
  <c r="Q2867" i="1"/>
  <c r="R2867" i="1" s="1"/>
  <c r="W2867" i="1" s="1"/>
  <c r="Q2859" i="1"/>
  <c r="R2859" i="1" s="1"/>
  <c r="W2859" i="1" s="1"/>
  <c r="D2794" i="1"/>
  <c r="H2794" i="1" s="1"/>
  <c r="Q2724" i="1"/>
  <c r="R2724" i="1" s="1"/>
  <c r="W2724" i="1" s="1"/>
  <c r="Q2647" i="1"/>
  <c r="R2647" i="1" s="1"/>
  <c r="W2647" i="1" s="1"/>
  <c r="Q2590" i="1"/>
  <c r="R2590" i="1" s="1"/>
  <c r="W2590" i="1" s="1"/>
  <c r="Q2569" i="1"/>
  <c r="R2569" i="1" s="1"/>
  <c r="W2569" i="1" s="1"/>
  <c r="Q2478" i="1"/>
  <c r="R2478" i="1" s="1"/>
  <c r="W2478" i="1" s="1"/>
  <c r="Q2409" i="1"/>
  <c r="R2409" i="1" s="1"/>
  <c r="W2409" i="1" s="1"/>
  <c r="Q3035" i="1"/>
  <c r="R3035" i="1" s="1"/>
  <c r="W3035" i="1" s="1"/>
  <c r="Q3027" i="1"/>
  <c r="R3027" i="1" s="1"/>
  <c r="W3027" i="1" s="1"/>
  <c r="Q3019" i="1"/>
  <c r="R3019" i="1" s="1"/>
  <c r="W3019" i="1" s="1"/>
  <c r="Q2997" i="1"/>
  <c r="R2997" i="1" s="1"/>
  <c r="W2997" i="1" s="1"/>
  <c r="Q2980" i="1"/>
  <c r="R2980" i="1" s="1"/>
  <c r="W2980" i="1" s="1"/>
  <c r="Q2994" i="1"/>
  <c r="R2994" i="1" s="1"/>
  <c r="W2994" i="1" s="1"/>
  <c r="Q2985" i="1"/>
  <c r="R2985" i="1" s="1"/>
  <c r="W2985" i="1" s="1"/>
  <c r="Q2977" i="1"/>
  <c r="R2977" i="1" s="1"/>
  <c r="W2977" i="1" s="1"/>
  <c r="Q2961" i="1"/>
  <c r="R2961" i="1" s="1"/>
  <c r="W2961" i="1" s="1"/>
  <c r="Q2869" i="1"/>
  <c r="R2869" i="1" s="1"/>
  <c r="W2869" i="1" s="1"/>
  <c r="Q2861" i="1"/>
  <c r="R2861" i="1" s="1"/>
  <c r="W2861" i="1" s="1"/>
  <c r="Q2726" i="1"/>
  <c r="R2726" i="1" s="1"/>
  <c r="W2726" i="1" s="1"/>
  <c r="Q2587" i="1"/>
  <c r="R2587" i="1" s="1"/>
  <c r="W2587" i="1" s="1"/>
  <c r="Q2571" i="1"/>
  <c r="R2571" i="1" s="1"/>
  <c r="W2571" i="1" s="1"/>
  <c r="Q2545" i="1"/>
  <c r="R2545" i="1" s="1"/>
  <c r="W2545" i="1" s="1"/>
  <c r="Q2491" i="1"/>
  <c r="R2491" i="1" s="1"/>
  <c r="W2491" i="1" s="1"/>
  <c r="Q2486" i="1"/>
  <c r="R2486" i="1" s="1"/>
  <c r="W2486" i="1" s="1"/>
  <c r="Q2639" i="1"/>
  <c r="R2639" i="1" s="1"/>
  <c r="W2639" i="1" s="1"/>
  <c r="S2639" i="1" s="1"/>
  <c r="T2639" i="1" s="1"/>
  <c r="U2639" i="1" s="1"/>
  <c r="Q2471" i="1"/>
  <c r="R2471" i="1" s="1"/>
  <c r="W2471" i="1" s="1"/>
  <c r="Q2451" i="1"/>
  <c r="R2451" i="1" s="1"/>
  <c r="W2451" i="1" s="1"/>
  <c r="Q2442" i="1"/>
  <c r="R2442" i="1" s="1"/>
  <c r="W2442" i="1" s="1"/>
  <c r="Q2439" i="1"/>
  <c r="R2439" i="1" s="1"/>
  <c r="W2439" i="1" s="1"/>
  <c r="Q2431" i="1"/>
  <c r="R2431" i="1" s="1"/>
  <c r="W2431" i="1" s="1"/>
  <c r="S2431" i="1" s="1"/>
  <c r="T2431" i="1" s="1"/>
  <c r="U2431" i="1" s="1"/>
  <c r="Q2369" i="1"/>
  <c r="R2369" i="1" s="1"/>
  <c r="W2369" i="1" s="1"/>
  <c r="Q3065" i="1"/>
  <c r="R3065" i="1" s="1"/>
  <c r="W3065" i="1" s="1"/>
  <c r="Q3057" i="1"/>
  <c r="R3057" i="1" s="1"/>
  <c r="W3057" i="1" s="1"/>
  <c r="Q3054" i="1"/>
  <c r="R3054" i="1" s="1"/>
  <c r="W3054" i="1" s="1"/>
  <c r="Q3034" i="1"/>
  <c r="R3034" i="1" s="1"/>
  <c r="W3034" i="1" s="1"/>
  <c r="Q3026" i="1"/>
  <c r="R3026" i="1" s="1"/>
  <c r="W3026" i="1" s="1"/>
  <c r="Q3018" i="1"/>
  <c r="R3018" i="1" s="1"/>
  <c r="W3018" i="1" s="1"/>
  <c r="Q2996" i="1"/>
  <c r="R2996" i="1" s="1"/>
  <c r="W2996" i="1" s="1"/>
  <c r="Q2979" i="1"/>
  <c r="R2979" i="1" s="1"/>
  <c r="W2979" i="1" s="1"/>
  <c r="Q2963" i="1"/>
  <c r="R2963" i="1" s="1"/>
  <c r="W2963" i="1" s="1"/>
  <c r="S2963" i="1" s="1"/>
  <c r="T2963" i="1" s="1"/>
  <c r="U2963" i="1" s="1"/>
  <c r="Q2874" i="1"/>
  <c r="R2874" i="1" s="1"/>
  <c r="W2874" i="1" s="1"/>
  <c r="Q2871" i="1"/>
  <c r="R2871" i="1" s="1"/>
  <c r="W2871" i="1" s="1"/>
  <c r="Q2863" i="1"/>
  <c r="R2863" i="1" s="1"/>
  <c r="W2863" i="1" s="1"/>
  <c r="S2863" i="1" s="1"/>
  <c r="T2863" i="1" s="1"/>
  <c r="U2863" i="1" s="1"/>
  <c r="Q2728" i="1"/>
  <c r="R2728" i="1" s="1"/>
  <c r="W2728" i="1" s="1"/>
  <c r="Q2641" i="1"/>
  <c r="R2641" i="1" s="1"/>
  <c r="W2641" i="1" s="1"/>
  <c r="Q2570" i="1"/>
  <c r="R2570" i="1" s="1"/>
  <c r="W2570" i="1" s="1"/>
  <c r="Q2479" i="1"/>
  <c r="R2479" i="1" s="1"/>
  <c r="W2479" i="1" s="1"/>
  <c r="Q2363" i="1"/>
  <c r="R2363" i="1" s="1"/>
  <c r="W2363" i="1" s="1"/>
  <c r="Q2668" i="1"/>
  <c r="R2668" i="1" s="1"/>
  <c r="W2668" i="1" s="1"/>
  <c r="Q2527" i="1"/>
  <c r="R2527" i="1" s="1"/>
  <c r="W2527" i="1" s="1"/>
  <c r="Q2492" i="1"/>
  <c r="R2492" i="1" s="1"/>
  <c r="W2492" i="1" s="1"/>
  <c r="Q2487" i="1"/>
  <c r="R2487" i="1" s="1"/>
  <c r="W2487" i="1" s="1"/>
  <c r="Q2416" i="1"/>
  <c r="R2416" i="1" s="1"/>
  <c r="W2416" i="1" s="1"/>
  <c r="Q2323" i="1"/>
  <c r="R2323" i="1" s="1"/>
  <c r="W2323" i="1" s="1"/>
  <c r="Q2403" i="1"/>
  <c r="R2403" i="1" s="1"/>
  <c r="W2403" i="1" s="1"/>
  <c r="Q2401" i="1"/>
  <c r="R2401" i="1" s="1"/>
  <c r="W2401" i="1" s="1"/>
  <c r="Q2399" i="1"/>
  <c r="R2399" i="1" s="1"/>
  <c r="W2399" i="1" s="1"/>
  <c r="Q2397" i="1"/>
  <c r="R2397" i="1" s="1"/>
  <c r="W2397" i="1" s="1"/>
  <c r="Q2395" i="1"/>
  <c r="R2395" i="1" s="1"/>
  <c r="W2395" i="1" s="1"/>
  <c r="Q2393" i="1"/>
  <c r="R2393" i="1" s="1"/>
  <c r="W2393" i="1" s="1"/>
  <c r="Q2335" i="1"/>
  <c r="R2335" i="1" s="1"/>
  <c r="W2335" i="1" s="1"/>
  <c r="Q2261" i="1"/>
  <c r="R2261" i="1" s="1"/>
  <c r="W2261" i="1" s="1"/>
  <c r="Q2253" i="1"/>
  <c r="R2253" i="1" s="1"/>
  <c r="W2253" i="1" s="1"/>
  <c r="Q2242" i="1"/>
  <c r="R2242" i="1" s="1"/>
  <c r="W2242" i="1" s="1"/>
  <c r="S2242" i="1" s="1"/>
  <c r="T2242" i="1" s="1"/>
  <c r="U2242" i="1" s="1"/>
  <c r="Q2234" i="1"/>
  <c r="R2234" i="1" s="1"/>
  <c r="W2234" i="1" s="1"/>
  <c r="Q2222" i="1"/>
  <c r="R2222" i="1" s="1"/>
  <c r="W2222" i="1" s="1"/>
  <c r="Q2220" i="1"/>
  <c r="R2220" i="1" s="1"/>
  <c r="W2220" i="1" s="1"/>
  <c r="S2220" i="1" s="1"/>
  <c r="T2220" i="1" s="1"/>
  <c r="U2220" i="1" s="1"/>
  <c r="Q2218" i="1"/>
  <c r="R2218" i="1" s="1"/>
  <c r="W2218" i="1" s="1"/>
  <c r="S2218" i="1" s="1"/>
  <c r="T2218" i="1" s="1"/>
  <c r="U2218" i="1" s="1"/>
  <c r="Q2213" i="1"/>
  <c r="R2213" i="1" s="1"/>
  <c r="W2213" i="1" s="1"/>
  <c r="S2213" i="1" s="1"/>
  <c r="T2213" i="1" s="1"/>
  <c r="U2213" i="1" s="1"/>
  <c r="Q2211" i="1"/>
  <c r="R2211" i="1" s="1"/>
  <c r="W2211" i="1" s="1"/>
  <c r="S2211" i="1" s="1"/>
  <c r="T2211" i="1" s="1"/>
  <c r="U2211" i="1" s="1"/>
  <c r="Q2209" i="1"/>
  <c r="R2209" i="1" s="1"/>
  <c r="W2209" i="1" s="1"/>
  <c r="S2209" i="1" s="1"/>
  <c r="T2209" i="1" s="1"/>
  <c r="U2209" i="1" s="1"/>
  <c r="Q2207" i="1"/>
  <c r="R2207" i="1" s="1"/>
  <c r="W2207" i="1" s="1"/>
  <c r="S2207" i="1" s="1"/>
  <c r="T2207" i="1" s="1"/>
  <c r="U2207" i="1" s="1"/>
  <c r="Q2205" i="1"/>
  <c r="R2205" i="1" s="1"/>
  <c r="W2205" i="1" s="1"/>
  <c r="S2205" i="1" s="1"/>
  <c r="T2205" i="1" s="1"/>
  <c r="U2205" i="1" s="1"/>
  <c r="Q2203" i="1"/>
  <c r="R2203" i="1" s="1"/>
  <c r="W2203" i="1" s="1"/>
  <c r="S2203" i="1" s="1"/>
  <c r="T2203" i="1" s="1"/>
  <c r="U2203" i="1" s="1"/>
  <c r="Q2201" i="1"/>
  <c r="R2201" i="1" s="1"/>
  <c r="W2201" i="1" s="1"/>
  <c r="S2201" i="1" s="1"/>
  <c r="T2201" i="1" s="1"/>
  <c r="U2201" i="1" s="1"/>
  <c r="Q2199" i="1"/>
  <c r="R2199" i="1" s="1"/>
  <c r="W2199" i="1" s="1"/>
  <c r="S2199" i="1" s="1"/>
  <c r="T2199" i="1" s="1"/>
  <c r="U2199" i="1" s="1"/>
  <c r="Q2197" i="1"/>
  <c r="R2197" i="1" s="1"/>
  <c r="W2197" i="1" s="1"/>
  <c r="S2197" i="1" s="1"/>
  <c r="T2197" i="1" s="1"/>
  <c r="U2197" i="1" s="1"/>
  <c r="Q2195" i="1"/>
  <c r="R2195" i="1" s="1"/>
  <c r="W2195" i="1" s="1"/>
  <c r="Q2193" i="1"/>
  <c r="R2193" i="1" s="1"/>
  <c r="W2193" i="1" s="1"/>
  <c r="Q2127" i="1"/>
  <c r="R2127" i="1" s="1"/>
  <c r="W2127" i="1" s="1"/>
  <c r="S2127" i="1" s="1"/>
  <c r="Q2119" i="1"/>
  <c r="R2119" i="1" s="1"/>
  <c r="W2119" i="1" s="1"/>
  <c r="S2119" i="1" s="1"/>
  <c r="Q2086" i="1"/>
  <c r="R2086" i="1" s="1"/>
  <c r="W2086" i="1" s="1"/>
  <c r="Q2076" i="1"/>
  <c r="R2076" i="1" s="1"/>
  <c r="W2076" i="1" s="1"/>
  <c r="Q2055" i="1"/>
  <c r="R2055" i="1" s="1"/>
  <c r="W2055" i="1" s="1"/>
  <c r="Q1928" i="1"/>
  <c r="R1928" i="1" s="1"/>
  <c r="W1928" i="1" s="1"/>
  <c r="S1892" i="1"/>
  <c r="T1892" i="1" s="1"/>
  <c r="S1888" i="1"/>
  <c r="Q1846" i="1"/>
  <c r="R1846" i="1" s="1"/>
  <c r="W1846" i="1" s="1"/>
  <c r="Q1786" i="1"/>
  <c r="R1786" i="1" s="1"/>
  <c r="W1786" i="1" s="1"/>
  <c r="Q1764" i="1"/>
  <c r="R1764" i="1" s="1"/>
  <c r="W1764" i="1" s="1"/>
  <c r="V1727" i="1"/>
  <c r="Q2644" i="1"/>
  <c r="R2644" i="1" s="1"/>
  <c r="W2644" i="1" s="1"/>
  <c r="Q2635" i="1"/>
  <c r="R2635" i="1" s="1"/>
  <c r="W2635" i="1" s="1"/>
  <c r="Q2633" i="1"/>
  <c r="R2633" i="1" s="1"/>
  <c r="W2633" i="1" s="1"/>
  <c r="Q2631" i="1"/>
  <c r="R2631" i="1" s="1"/>
  <c r="W2631" i="1" s="1"/>
  <c r="Q2629" i="1"/>
  <c r="R2629" i="1" s="1"/>
  <c r="W2629" i="1" s="1"/>
  <c r="S2629" i="1" s="1"/>
  <c r="T2629" i="1" s="1"/>
  <c r="U2629" i="1" s="1"/>
  <c r="Q2627" i="1"/>
  <c r="R2627" i="1" s="1"/>
  <c r="W2627" i="1" s="1"/>
  <c r="Q2625" i="1"/>
  <c r="R2625" i="1" s="1"/>
  <c r="W2625" i="1" s="1"/>
  <c r="Q2623" i="1"/>
  <c r="R2623" i="1" s="1"/>
  <c r="W2623" i="1" s="1"/>
  <c r="Q2453" i="1"/>
  <c r="R2453" i="1" s="1"/>
  <c r="W2453" i="1" s="1"/>
  <c r="Q2433" i="1"/>
  <c r="R2433" i="1" s="1"/>
  <c r="W2433" i="1" s="1"/>
  <c r="Q2332" i="1"/>
  <c r="R2332" i="1" s="1"/>
  <c r="W2332" i="1" s="1"/>
  <c r="S2332" i="1" s="1"/>
  <c r="T2332" i="1" s="1"/>
  <c r="U2332" i="1" s="1"/>
  <c r="Q2258" i="1"/>
  <c r="R2258" i="1" s="1"/>
  <c r="W2258" i="1" s="1"/>
  <c r="S2258" i="1" s="1"/>
  <c r="T2258" i="1" s="1"/>
  <c r="U2258" i="1" s="1"/>
  <c r="Q2250" i="1"/>
  <c r="R2250" i="1" s="1"/>
  <c r="W2250" i="1" s="1"/>
  <c r="S2250" i="1" s="1"/>
  <c r="T2250" i="1" s="1"/>
  <c r="U2250" i="1" s="1"/>
  <c r="Q2247" i="1"/>
  <c r="R2247" i="1" s="1"/>
  <c r="W2247" i="1" s="1"/>
  <c r="S2247" i="1" s="1"/>
  <c r="T2247" i="1" s="1"/>
  <c r="U2247" i="1" s="1"/>
  <c r="Q2239" i="1"/>
  <c r="R2239" i="1" s="1"/>
  <c r="W2239" i="1" s="1"/>
  <c r="S2239" i="1" s="1"/>
  <c r="T2239" i="1" s="1"/>
  <c r="U2239" i="1" s="1"/>
  <c r="Q2143" i="1"/>
  <c r="R2143" i="1" s="1"/>
  <c r="W2143" i="1" s="1"/>
  <c r="S2143" i="1" s="1"/>
  <c r="Q2135" i="1"/>
  <c r="R2135" i="1" s="1"/>
  <c r="W2135" i="1" s="1"/>
  <c r="S2135" i="1" s="1"/>
  <c r="Q2124" i="1"/>
  <c r="R2124" i="1" s="1"/>
  <c r="W2124" i="1" s="1"/>
  <c r="Q2116" i="1"/>
  <c r="R2116" i="1" s="1"/>
  <c r="W2116" i="1" s="1"/>
  <c r="Q2009" i="1"/>
  <c r="R2009" i="1" s="1"/>
  <c r="W2009" i="1" s="1"/>
  <c r="Q1935" i="1"/>
  <c r="R1935" i="1" s="1"/>
  <c r="W1935" i="1" s="1"/>
  <c r="Q1895" i="1"/>
  <c r="R1895" i="1" s="1"/>
  <c r="W1895" i="1" s="1"/>
  <c r="F1823" i="1"/>
  <c r="Q1828" i="1"/>
  <c r="R1828" i="1" s="1"/>
  <c r="W1828" i="1" s="1"/>
  <c r="S1806" i="1"/>
  <c r="T1806" i="1" s="1"/>
  <c r="S1773" i="1"/>
  <c r="T1773" i="1" s="1"/>
  <c r="Q1709" i="1"/>
  <c r="R1709" i="1" s="1"/>
  <c r="W1709" i="1" s="1"/>
  <c r="Q2525" i="1"/>
  <c r="R2525" i="1" s="1"/>
  <c r="W2525" i="1" s="1"/>
  <c r="Q2523" i="1"/>
  <c r="R2523" i="1" s="1"/>
  <c r="W2523" i="1" s="1"/>
  <c r="Q2521" i="1"/>
  <c r="R2521" i="1" s="1"/>
  <c r="W2521" i="1" s="1"/>
  <c r="Q2514" i="1"/>
  <c r="R2514" i="1" s="1"/>
  <c r="W2514" i="1" s="1"/>
  <c r="Q2512" i="1"/>
  <c r="R2512" i="1" s="1"/>
  <c r="W2512" i="1" s="1"/>
  <c r="Q2510" i="1"/>
  <c r="R2510" i="1" s="1"/>
  <c r="W2510" i="1" s="1"/>
  <c r="S2510" i="1" s="1"/>
  <c r="T2510" i="1" s="1"/>
  <c r="U2510" i="1" s="1"/>
  <c r="Q2508" i="1"/>
  <c r="R2508" i="1" s="1"/>
  <c r="W2508" i="1" s="1"/>
  <c r="S2508" i="1" s="1"/>
  <c r="Q2506" i="1"/>
  <c r="R2506" i="1" s="1"/>
  <c r="W2506" i="1" s="1"/>
  <c r="Q2450" i="1"/>
  <c r="R2450" i="1" s="1"/>
  <c r="W2450" i="1" s="1"/>
  <c r="Q2444" i="1"/>
  <c r="R2444" i="1" s="1"/>
  <c r="W2444" i="1" s="1"/>
  <c r="Q2441" i="1"/>
  <c r="R2441" i="1" s="1"/>
  <c r="W2441" i="1" s="1"/>
  <c r="Q2438" i="1"/>
  <c r="R2438" i="1" s="1"/>
  <c r="W2438" i="1" s="1"/>
  <c r="Q2430" i="1"/>
  <c r="R2430" i="1" s="1"/>
  <c r="W2430" i="1" s="1"/>
  <c r="Q2337" i="1"/>
  <c r="R2337" i="1" s="1"/>
  <c r="W2337" i="1" s="1"/>
  <c r="Q2329" i="1"/>
  <c r="R2329" i="1" s="1"/>
  <c r="W2329" i="1" s="1"/>
  <c r="Q2255" i="1"/>
  <c r="R2255" i="1" s="1"/>
  <c r="W2255" i="1" s="1"/>
  <c r="Q2244" i="1"/>
  <c r="R2244" i="1" s="1"/>
  <c r="W2244" i="1" s="1"/>
  <c r="Q2236" i="1"/>
  <c r="R2236" i="1" s="1"/>
  <c r="W2236" i="1" s="1"/>
  <c r="Q2215" i="1"/>
  <c r="R2215" i="1" s="1"/>
  <c r="W2215" i="1" s="1"/>
  <c r="S2215" i="1" s="1"/>
  <c r="T2215" i="1" s="1"/>
  <c r="U2215" i="1" s="1"/>
  <c r="Q2140" i="1"/>
  <c r="R2140" i="1" s="1"/>
  <c r="W2140" i="1" s="1"/>
  <c r="Q2132" i="1"/>
  <c r="R2132" i="1" s="1"/>
  <c r="W2132" i="1" s="1"/>
  <c r="Q2121" i="1"/>
  <c r="R2121" i="1" s="1"/>
  <c r="W2121" i="1" s="1"/>
  <c r="Q1983" i="1"/>
  <c r="R1983" i="1" s="1"/>
  <c r="W1983" i="1" s="1"/>
  <c r="Q1972" i="1"/>
  <c r="R1972" i="1" s="1"/>
  <c r="W1972" i="1" s="1"/>
  <c r="Q1941" i="1"/>
  <c r="R1941" i="1" s="1"/>
  <c r="W1941" i="1" s="1"/>
  <c r="S1855" i="1"/>
  <c r="T1855" i="1" s="1"/>
  <c r="V1766" i="1"/>
  <c r="S1740" i="1"/>
  <c r="Q2455" i="1"/>
  <c r="R2455" i="1" s="1"/>
  <c r="W2455" i="1" s="1"/>
  <c r="S2455" i="1" s="1"/>
  <c r="Q2435" i="1"/>
  <c r="R2435" i="1" s="1"/>
  <c r="W2435" i="1" s="1"/>
  <c r="Q2427" i="1"/>
  <c r="R2427" i="1" s="1"/>
  <c r="W2427" i="1" s="1"/>
  <c r="Q2334" i="1"/>
  <c r="R2334" i="1" s="1"/>
  <c r="W2334" i="1" s="1"/>
  <c r="Q2260" i="1"/>
  <c r="R2260" i="1" s="1"/>
  <c r="W2260" i="1" s="1"/>
  <c r="Q2252" i="1"/>
  <c r="R2252" i="1" s="1"/>
  <c r="W2252" i="1" s="1"/>
  <c r="Q2241" i="1"/>
  <c r="R2241" i="1" s="1"/>
  <c r="W2241" i="1" s="1"/>
  <c r="Q2233" i="1"/>
  <c r="R2233" i="1" s="1"/>
  <c r="W2233" i="1" s="1"/>
  <c r="S1910" i="1"/>
  <c r="S1713" i="1"/>
  <c r="F2135" i="1"/>
  <c r="Q2085" i="1"/>
  <c r="R2085" i="1" s="1"/>
  <c r="W2085" i="1" s="1"/>
  <c r="Q2040" i="1"/>
  <c r="R2040" i="1" s="1"/>
  <c r="W2040" i="1" s="1"/>
  <c r="V1891" i="1"/>
  <c r="Q2626" i="1"/>
  <c r="R2626" i="1" s="1"/>
  <c r="W2626" i="1" s="1"/>
  <c r="Q2624" i="1"/>
  <c r="R2624" i="1" s="1"/>
  <c r="W2624" i="1" s="1"/>
  <c r="Q2622" i="1"/>
  <c r="R2622" i="1" s="1"/>
  <c r="W2622" i="1" s="1"/>
  <c r="Q2139" i="1"/>
  <c r="R2139" i="1" s="1"/>
  <c r="W2139" i="1" s="1"/>
  <c r="Q2131" i="1"/>
  <c r="R2131" i="1" s="1"/>
  <c r="W2131" i="1" s="1"/>
  <c r="Q2120" i="1"/>
  <c r="R2120" i="1" s="1"/>
  <c r="W2120" i="1" s="1"/>
  <c r="Q2079" i="1"/>
  <c r="R2079" i="1" s="1"/>
  <c r="W2079" i="1" s="1"/>
  <c r="Q2008" i="1"/>
  <c r="R2008" i="1" s="1"/>
  <c r="W2008" i="1" s="1"/>
  <c r="Q1931" i="1"/>
  <c r="R1931" i="1" s="1"/>
  <c r="W1931" i="1" s="1"/>
  <c r="V1887" i="1"/>
  <c r="D1897" i="1"/>
  <c r="H1897" i="1" s="1"/>
  <c r="F1901" i="1"/>
  <c r="S1869" i="1"/>
  <c r="S1767" i="1"/>
  <c r="T1767" i="1" s="1"/>
  <c r="Q2524" i="1"/>
  <c r="R2524" i="1" s="1"/>
  <c r="W2524" i="1" s="1"/>
  <c r="S2524" i="1" s="1"/>
  <c r="Q2522" i="1"/>
  <c r="R2522" i="1" s="1"/>
  <c r="W2522" i="1" s="1"/>
  <c r="Q2515" i="1"/>
  <c r="R2515" i="1" s="1"/>
  <c r="W2515" i="1" s="1"/>
  <c r="Q2513" i="1"/>
  <c r="R2513" i="1" s="1"/>
  <c r="W2513" i="1" s="1"/>
  <c r="Q2511" i="1"/>
  <c r="R2511" i="1" s="1"/>
  <c r="W2511" i="1" s="1"/>
  <c r="Q2509" i="1"/>
  <c r="R2509" i="1" s="1"/>
  <c r="W2509" i="1" s="1"/>
  <c r="Q2507" i="1"/>
  <c r="R2507" i="1" s="1"/>
  <c r="W2507" i="1" s="1"/>
  <c r="Q2505" i="1"/>
  <c r="R2505" i="1" s="1"/>
  <c r="W2505" i="1" s="1"/>
  <c r="Q2454" i="1"/>
  <c r="R2454" i="1" s="1"/>
  <c r="W2454" i="1" s="1"/>
  <c r="Q2434" i="1"/>
  <c r="R2434" i="1" s="1"/>
  <c r="W2434" i="1" s="1"/>
  <c r="Q2333" i="1"/>
  <c r="R2333" i="1" s="1"/>
  <c r="W2333" i="1" s="1"/>
  <c r="Q2259" i="1"/>
  <c r="R2259" i="1" s="1"/>
  <c r="W2259" i="1" s="1"/>
  <c r="S2259" i="1" s="1"/>
  <c r="T2259" i="1" s="1"/>
  <c r="U2259" i="1" s="1"/>
  <c r="Q2251" i="1"/>
  <c r="R2251" i="1" s="1"/>
  <c r="W2251" i="1" s="1"/>
  <c r="S2251" i="1" s="1"/>
  <c r="T2251" i="1" s="1"/>
  <c r="U2251" i="1" s="1"/>
  <c r="Q2240" i="1"/>
  <c r="R2240" i="1" s="1"/>
  <c r="W2240" i="1" s="1"/>
  <c r="Q2232" i="1"/>
  <c r="R2232" i="1" s="1"/>
  <c r="W2232" i="1" s="1"/>
  <c r="Q2216" i="1"/>
  <c r="R2216" i="1" s="1"/>
  <c r="W2216" i="1" s="1"/>
  <c r="S2216" i="1" s="1"/>
  <c r="T2216" i="1" s="1"/>
  <c r="U2216" i="1" s="1"/>
  <c r="Q2144" i="1"/>
  <c r="R2144" i="1" s="1"/>
  <c r="W2144" i="1" s="1"/>
  <c r="Q2136" i="1"/>
  <c r="R2136" i="1" s="1"/>
  <c r="W2136" i="1" s="1"/>
  <c r="Q2125" i="1"/>
  <c r="R2125" i="1" s="1"/>
  <c r="W2125" i="1" s="1"/>
  <c r="Q2117" i="1"/>
  <c r="R2117" i="1" s="1"/>
  <c r="W2117" i="1" s="1"/>
  <c r="Q1866" i="1"/>
  <c r="R1866" i="1" s="1"/>
  <c r="W1866" i="1" s="1"/>
  <c r="Q1858" i="1"/>
  <c r="R1858" i="1" s="1"/>
  <c r="W1858" i="1" s="1"/>
  <c r="Q1845" i="1"/>
  <c r="R1845" i="1" s="1"/>
  <c r="W1845" i="1" s="1"/>
  <c r="Q1829" i="1"/>
  <c r="R1829" i="1" s="1"/>
  <c r="W1829" i="1" s="1"/>
  <c r="Q1793" i="1"/>
  <c r="R1793" i="1" s="1"/>
  <c r="W1793" i="1" s="1"/>
  <c r="Q1789" i="1"/>
  <c r="R1789" i="1" s="1"/>
  <c r="W1789" i="1" s="1"/>
  <c r="Q1783" i="1"/>
  <c r="R1783" i="1" s="1"/>
  <c r="W1783" i="1" s="1"/>
  <c r="Q1779" i="1"/>
  <c r="R1779" i="1" s="1"/>
  <c r="W1779" i="1" s="1"/>
  <c r="Q1775" i="1"/>
  <c r="R1775" i="1" s="1"/>
  <c r="W1775" i="1" s="1"/>
  <c r="Q1765" i="1"/>
  <c r="R1765" i="1" s="1"/>
  <c r="W1765" i="1" s="1"/>
  <c r="U1765" i="1" s="1"/>
  <c r="Q1671" i="1"/>
  <c r="R1671" i="1" s="1"/>
  <c r="W1671" i="1" s="1"/>
  <c r="Q1663" i="1"/>
  <c r="R1663" i="1" s="1"/>
  <c r="W1663" i="1" s="1"/>
  <c r="Q1655" i="1"/>
  <c r="R1655" i="1" s="1"/>
  <c r="W1655" i="1" s="1"/>
  <c r="Q1647" i="1"/>
  <c r="R1647" i="1" s="1"/>
  <c r="W1647" i="1" s="1"/>
  <c r="U1531" i="1"/>
  <c r="Q1974" i="1"/>
  <c r="R1974" i="1" s="1"/>
  <c r="W1974" i="1" s="1"/>
  <c r="Q1966" i="1"/>
  <c r="R1966" i="1" s="1"/>
  <c r="W1966" i="1" s="1"/>
  <c r="Q1964" i="1"/>
  <c r="R1964" i="1" s="1"/>
  <c r="W1964" i="1" s="1"/>
  <c r="Q1962" i="1"/>
  <c r="R1962" i="1" s="1"/>
  <c r="W1962" i="1" s="1"/>
  <c r="Q1960" i="1"/>
  <c r="R1960" i="1" s="1"/>
  <c r="W1960" i="1" s="1"/>
  <c r="Q1908" i="1"/>
  <c r="R1908" i="1" s="1"/>
  <c r="W1908" i="1" s="1"/>
  <c r="Q1890" i="1"/>
  <c r="R1890" i="1" s="1"/>
  <c r="W1890" i="1" s="1"/>
  <c r="Q1886" i="1"/>
  <c r="R1886" i="1" s="1"/>
  <c r="W1886" i="1" s="1"/>
  <c r="Q1882" i="1"/>
  <c r="R1882" i="1" s="1"/>
  <c r="W1882" i="1" s="1"/>
  <c r="Q1831" i="1"/>
  <c r="R1831" i="1" s="1"/>
  <c r="W1831" i="1" s="1"/>
  <c r="Q1730" i="1"/>
  <c r="R1730" i="1" s="1"/>
  <c r="W1730" i="1" s="1"/>
  <c r="Q1726" i="1"/>
  <c r="R1726" i="1" s="1"/>
  <c r="W1726" i="1" s="1"/>
  <c r="V1726" i="1" s="1"/>
  <c r="Q1714" i="1"/>
  <c r="R1714" i="1" s="1"/>
  <c r="W1714" i="1" s="1"/>
  <c r="Q1625" i="1"/>
  <c r="R1625" i="1" s="1"/>
  <c r="W1625" i="1" s="1"/>
  <c r="Q1621" i="1"/>
  <c r="R1621" i="1" s="1"/>
  <c r="W1621" i="1" s="1"/>
  <c r="Q1611" i="1"/>
  <c r="R1611" i="1" s="1"/>
  <c r="W1611" i="1" s="1"/>
  <c r="V1608" i="1"/>
  <c r="Q1588" i="1"/>
  <c r="R1588" i="1" s="1"/>
  <c r="W1588" i="1" s="1"/>
  <c r="Q1569" i="1"/>
  <c r="R1569" i="1" s="1"/>
  <c r="W1569" i="1" s="1"/>
  <c r="Q1555" i="1"/>
  <c r="R1555" i="1" s="1"/>
  <c r="W1555" i="1" s="1"/>
  <c r="Q1514" i="1"/>
  <c r="R1514" i="1" s="1"/>
  <c r="W1514" i="1" s="1"/>
  <c r="Q1498" i="1"/>
  <c r="R1498" i="1" s="1"/>
  <c r="W1498" i="1" s="1"/>
  <c r="S1498" i="1" s="1"/>
  <c r="T1498" i="1" s="1"/>
  <c r="U1498" i="1" s="1"/>
  <c r="S1633" i="1"/>
  <c r="V1540" i="1"/>
  <c r="S1533" i="1"/>
  <c r="T1533" i="1" s="1"/>
  <c r="S1481" i="1"/>
  <c r="T1481" i="1" s="1"/>
  <c r="Q2027" i="1"/>
  <c r="R2027" i="1" s="1"/>
  <c r="W2027" i="1" s="1"/>
  <c r="Q1987" i="1"/>
  <c r="R1987" i="1" s="1"/>
  <c r="W1987" i="1" s="1"/>
  <c r="Q1979" i="1"/>
  <c r="R1979" i="1" s="1"/>
  <c r="W1979" i="1" s="1"/>
  <c r="Q1968" i="1"/>
  <c r="R1968" i="1" s="1"/>
  <c r="W1968" i="1" s="1"/>
  <c r="Q1949" i="1"/>
  <c r="R1949" i="1" s="1"/>
  <c r="W1949" i="1" s="1"/>
  <c r="Q1871" i="1"/>
  <c r="R1871" i="1" s="1"/>
  <c r="W1871" i="1" s="1"/>
  <c r="Q1867" i="1"/>
  <c r="R1867" i="1" s="1"/>
  <c r="W1867" i="1" s="1"/>
  <c r="Q1863" i="1"/>
  <c r="R1863" i="1" s="1"/>
  <c r="W1863" i="1" s="1"/>
  <c r="Q1859" i="1"/>
  <c r="R1859" i="1" s="1"/>
  <c r="W1859" i="1" s="1"/>
  <c r="Q1826" i="1"/>
  <c r="R1826" i="1" s="1"/>
  <c r="W1826" i="1" s="1"/>
  <c r="Q1788" i="1"/>
  <c r="R1788" i="1" s="1"/>
  <c r="W1788" i="1" s="1"/>
  <c r="Q1782" i="1"/>
  <c r="R1782" i="1" s="1"/>
  <c r="W1782" i="1" s="1"/>
  <c r="Q1774" i="1"/>
  <c r="R1774" i="1" s="1"/>
  <c r="W1774" i="1" s="1"/>
  <c r="Q1703" i="1"/>
  <c r="R1703" i="1" s="1"/>
  <c r="W1703" i="1" s="1"/>
  <c r="Q1696" i="1"/>
  <c r="R1696" i="1" s="1"/>
  <c r="W1696" i="1" s="1"/>
  <c r="Q1688" i="1"/>
  <c r="R1688" i="1" s="1"/>
  <c r="W1688" i="1" s="1"/>
  <c r="Q1672" i="1"/>
  <c r="R1672" i="1" s="1"/>
  <c r="W1672" i="1" s="1"/>
  <c r="Q1668" i="1"/>
  <c r="R1668" i="1" s="1"/>
  <c r="W1668" i="1" s="1"/>
  <c r="Q1664" i="1"/>
  <c r="R1664" i="1" s="1"/>
  <c r="W1664" i="1" s="1"/>
  <c r="Q1660" i="1"/>
  <c r="R1660" i="1" s="1"/>
  <c r="W1660" i="1" s="1"/>
  <c r="Q1656" i="1"/>
  <c r="R1656" i="1" s="1"/>
  <c r="W1656" i="1" s="1"/>
  <c r="Q1652" i="1"/>
  <c r="R1652" i="1" s="1"/>
  <c r="W1652" i="1" s="1"/>
  <c r="Q1648" i="1"/>
  <c r="R1648" i="1" s="1"/>
  <c r="W1648" i="1" s="1"/>
  <c r="Q1596" i="1"/>
  <c r="R1596" i="1" s="1"/>
  <c r="W1596" i="1" s="1"/>
  <c r="Q1476" i="1"/>
  <c r="R1476" i="1" s="1"/>
  <c r="W1476" i="1" s="1"/>
  <c r="Q1471" i="1"/>
  <c r="R1471" i="1" s="1"/>
  <c r="W1471" i="1" s="1"/>
  <c r="Q1466" i="1"/>
  <c r="R1466" i="1" s="1"/>
  <c r="W1466" i="1" s="1"/>
  <c r="Q1438" i="1"/>
  <c r="R1438" i="1" s="1"/>
  <c r="W1438" i="1" s="1"/>
  <c r="Q1393" i="1"/>
  <c r="R1393" i="1" s="1"/>
  <c r="W1393" i="1" s="1"/>
  <c r="V1735" i="1"/>
  <c r="S1711" i="1"/>
  <c r="Q1577" i="1"/>
  <c r="R1577" i="1" s="1"/>
  <c r="W1577" i="1" s="1"/>
  <c r="S1577" i="1" s="1"/>
  <c r="T1577" i="1" s="1"/>
  <c r="S1572" i="1"/>
  <c r="D1546" i="1"/>
  <c r="H1546" i="1" s="1"/>
  <c r="S1553" i="1"/>
  <c r="T1553" i="1" s="1"/>
  <c r="V1532" i="1"/>
  <c r="S1465" i="1"/>
  <c r="Q2026" i="1"/>
  <c r="R2026" i="1" s="1"/>
  <c r="W2026" i="1" s="1"/>
  <c r="Q2024" i="1"/>
  <c r="R2024" i="1" s="1"/>
  <c r="W2024" i="1" s="1"/>
  <c r="Q2022" i="1"/>
  <c r="R2022" i="1" s="1"/>
  <c r="W2022" i="1" s="1"/>
  <c r="Q2020" i="1"/>
  <c r="R2020" i="1" s="1"/>
  <c r="W2020" i="1" s="1"/>
  <c r="Q2018" i="1"/>
  <c r="R2018" i="1" s="1"/>
  <c r="W2018" i="1" s="1"/>
  <c r="S2018" i="1" s="1"/>
  <c r="Q1986" i="1"/>
  <c r="R1986" i="1" s="1"/>
  <c r="W1986" i="1" s="1"/>
  <c r="Q1978" i="1"/>
  <c r="R1978" i="1" s="1"/>
  <c r="W1978" i="1" s="1"/>
  <c r="Q1967" i="1"/>
  <c r="R1967" i="1" s="1"/>
  <c r="W1967" i="1" s="1"/>
  <c r="Q1948" i="1"/>
  <c r="R1948" i="1" s="1"/>
  <c r="W1948" i="1" s="1"/>
  <c r="Q1905" i="1"/>
  <c r="R1905" i="1" s="1"/>
  <c r="W1905" i="1" s="1"/>
  <c r="Q1897" i="1"/>
  <c r="R1897" i="1" s="1"/>
  <c r="W1897" i="1" s="1"/>
  <c r="Q1870" i="1"/>
  <c r="R1870" i="1" s="1"/>
  <c r="W1870" i="1" s="1"/>
  <c r="S1870" i="1" s="1"/>
  <c r="T1870" i="1" s="1"/>
  <c r="Q1862" i="1"/>
  <c r="R1862" i="1" s="1"/>
  <c r="W1862" i="1" s="1"/>
  <c r="Q1854" i="1"/>
  <c r="R1854" i="1" s="1"/>
  <c r="W1854" i="1" s="1"/>
  <c r="Q1821" i="1"/>
  <c r="R1821" i="1" s="1"/>
  <c r="W1821" i="1" s="1"/>
  <c r="Q1813" i="1"/>
  <c r="R1813" i="1" s="1"/>
  <c r="W1813" i="1" s="1"/>
  <c r="Q1805" i="1"/>
  <c r="R1805" i="1" s="1"/>
  <c r="W1805" i="1" s="1"/>
  <c r="Q1752" i="1"/>
  <c r="R1752" i="1" s="1"/>
  <c r="W1752" i="1" s="1"/>
  <c r="S1750" i="1"/>
  <c r="Q1747" i="1"/>
  <c r="R1747" i="1" s="1"/>
  <c r="W1747" i="1" s="1"/>
  <c r="Q1739" i="1"/>
  <c r="R1739" i="1" s="1"/>
  <c r="W1739" i="1" s="1"/>
  <c r="Q1702" i="1"/>
  <c r="R1702" i="1" s="1"/>
  <c r="W1702" i="1" s="1"/>
  <c r="Q1667" i="1"/>
  <c r="R1667" i="1" s="1"/>
  <c r="W1667" i="1" s="1"/>
  <c r="Q1659" i="1"/>
  <c r="R1659" i="1" s="1"/>
  <c r="W1659" i="1" s="1"/>
  <c r="Q1651" i="1"/>
  <c r="R1651" i="1" s="1"/>
  <c r="W1651" i="1" s="1"/>
  <c r="Q1618" i="1"/>
  <c r="R1618" i="1" s="1"/>
  <c r="W1618" i="1" s="1"/>
  <c r="Q1595" i="1"/>
  <c r="R1595" i="1" s="1"/>
  <c r="W1595" i="1" s="1"/>
  <c r="Q1515" i="1"/>
  <c r="R1515" i="1" s="1"/>
  <c r="W1515" i="1" s="1"/>
  <c r="S1426" i="1"/>
  <c r="Q1636" i="1"/>
  <c r="R1636" i="1" s="1"/>
  <c r="W1636" i="1" s="1"/>
  <c r="Q1628" i="1"/>
  <c r="R1628" i="1" s="1"/>
  <c r="W1628" i="1" s="1"/>
  <c r="Q1620" i="1"/>
  <c r="R1620" i="1" s="1"/>
  <c r="W1620" i="1" s="1"/>
  <c r="Q1612" i="1"/>
  <c r="R1612" i="1" s="1"/>
  <c r="W1612" i="1" s="1"/>
  <c r="Q1598" i="1"/>
  <c r="R1598" i="1" s="1"/>
  <c r="W1598" i="1" s="1"/>
  <c r="Q1594" i="1"/>
  <c r="R1594" i="1" s="1"/>
  <c r="W1594" i="1" s="1"/>
  <c r="Q1590" i="1"/>
  <c r="R1590" i="1" s="1"/>
  <c r="W1590" i="1" s="1"/>
  <c r="Q1586" i="1"/>
  <c r="R1586" i="1" s="1"/>
  <c r="W1586" i="1" s="1"/>
  <c r="Q1579" i="1"/>
  <c r="R1579" i="1" s="1"/>
  <c r="W1579" i="1" s="1"/>
  <c r="Q1571" i="1"/>
  <c r="R1571" i="1" s="1"/>
  <c r="W1571" i="1" s="1"/>
  <c r="Q1556" i="1"/>
  <c r="R1556" i="1" s="1"/>
  <c r="W1556" i="1" s="1"/>
  <c r="Q1517" i="1"/>
  <c r="R1517" i="1" s="1"/>
  <c r="W1517" i="1" s="1"/>
  <c r="Q1501" i="1"/>
  <c r="R1501" i="1" s="1"/>
  <c r="W1501" i="1" s="1"/>
  <c r="Q1455" i="1"/>
  <c r="R1455" i="1" s="1"/>
  <c r="W1455" i="1" s="1"/>
  <c r="Q1358" i="1"/>
  <c r="R1358" i="1" s="1"/>
  <c r="W1358" i="1" s="1"/>
  <c r="Q1350" i="1"/>
  <c r="R1350" i="1" s="1"/>
  <c r="W1350" i="1" s="1"/>
  <c r="Q1342" i="1"/>
  <c r="R1342" i="1" s="1"/>
  <c r="W1342" i="1" s="1"/>
  <c r="Q1279" i="1"/>
  <c r="R1279" i="1" s="1"/>
  <c r="W1279" i="1" s="1"/>
  <c r="Q1277" i="1"/>
  <c r="R1277" i="1" s="1"/>
  <c r="W1277" i="1" s="1"/>
  <c r="Q1272" i="1"/>
  <c r="R1272" i="1" s="1"/>
  <c r="W1272" i="1" s="1"/>
  <c r="Q1269" i="1"/>
  <c r="R1269" i="1" s="1"/>
  <c r="W1269" i="1" s="1"/>
  <c r="S1269" i="1" s="1"/>
  <c r="Q1267" i="1"/>
  <c r="R1267" i="1" s="1"/>
  <c r="W1267" i="1" s="1"/>
  <c r="Q1265" i="1"/>
  <c r="R1265" i="1" s="1"/>
  <c r="W1265" i="1" s="1"/>
  <c r="Q1263" i="1"/>
  <c r="R1263" i="1" s="1"/>
  <c r="W1263" i="1" s="1"/>
  <c r="Q1261" i="1"/>
  <c r="R1261" i="1" s="1"/>
  <c r="W1261" i="1" s="1"/>
  <c r="Q1259" i="1"/>
  <c r="R1259" i="1" s="1"/>
  <c r="W1259" i="1" s="1"/>
  <c r="S1259" i="1" s="1"/>
  <c r="Q1257" i="1"/>
  <c r="R1257" i="1" s="1"/>
  <c r="W1257" i="1" s="1"/>
  <c r="Q1164" i="1"/>
  <c r="R1164" i="1" s="1"/>
  <c r="W1164" i="1" s="1"/>
  <c r="Q1152" i="1"/>
  <c r="R1152" i="1" s="1"/>
  <c r="W1152" i="1" s="1"/>
  <c r="Q1122" i="1"/>
  <c r="R1122" i="1" s="1"/>
  <c r="W1122" i="1" s="1"/>
  <c r="Q1113" i="1"/>
  <c r="R1113" i="1" s="1"/>
  <c r="W1113" i="1" s="1"/>
  <c r="Q1049" i="1"/>
  <c r="R1049" i="1" s="1"/>
  <c r="W1049" i="1" s="1"/>
  <c r="S1049" i="1" s="1"/>
  <c r="Q1046" i="1"/>
  <c r="R1046" i="1" s="1"/>
  <c r="W1046" i="1" s="1"/>
  <c r="Q1032" i="1"/>
  <c r="R1032" i="1" s="1"/>
  <c r="W1032" i="1" s="1"/>
  <c r="Q1024" i="1"/>
  <c r="R1024" i="1" s="1"/>
  <c r="W1024" i="1" s="1"/>
  <c r="Q1006" i="1"/>
  <c r="R1006" i="1" s="1"/>
  <c r="W1006" i="1" s="1"/>
  <c r="Q997" i="1"/>
  <c r="R997" i="1" s="1"/>
  <c r="W997" i="1" s="1"/>
  <c r="S997" i="1" s="1"/>
  <c r="Q990" i="1"/>
  <c r="R990" i="1" s="1"/>
  <c r="W990" i="1" s="1"/>
  <c r="Q930" i="1"/>
  <c r="R930" i="1" s="1"/>
  <c r="W930" i="1" s="1"/>
  <c r="Q922" i="1"/>
  <c r="R922" i="1" s="1"/>
  <c r="W922" i="1" s="1"/>
  <c r="Q914" i="1"/>
  <c r="R914" i="1" s="1"/>
  <c r="W914" i="1" s="1"/>
  <c r="Q1549" i="1"/>
  <c r="R1549" i="1" s="1"/>
  <c r="W1549" i="1" s="1"/>
  <c r="Q1543" i="1"/>
  <c r="R1543" i="1" s="1"/>
  <c r="W1543" i="1" s="1"/>
  <c r="Q1539" i="1"/>
  <c r="R1539" i="1" s="1"/>
  <c r="W1539" i="1" s="1"/>
  <c r="Q1519" i="1"/>
  <c r="R1519" i="1" s="1"/>
  <c r="W1519" i="1" s="1"/>
  <c r="Q1511" i="1"/>
  <c r="R1511" i="1" s="1"/>
  <c r="W1511" i="1" s="1"/>
  <c r="Q1509" i="1"/>
  <c r="R1509" i="1" s="1"/>
  <c r="W1509" i="1" s="1"/>
  <c r="Q1503" i="1"/>
  <c r="R1503" i="1" s="1"/>
  <c r="W1503" i="1" s="1"/>
  <c r="S1503" i="1" s="1"/>
  <c r="T1503" i="1" s="1"/>
  <c r="U1503" i="1" s="1"/>
  <c r="Q1495" i="1"/>
  <c r="R1495" i="1" s="1"/>
  <c r="W1495" i="1" s="1"/>
  <c r="S1495" i="1" s="1"/>
  <c r="T1495" i="1" s="1"/>
  <c r="U1495" i="1" s="1"/>
  <c r="Q1493" i="1"/>
  <c r="R1493" i="1" s="1"/>
  <c r="W1493" i="1" s="1"/>
  <c r="Q1457" i="1"/>
  <c r="R1457" i="1" s="1"/>
  <c r="W1457" i="1" s="1"/>
  <c r="Q1440" i="1"/>
  <c r="R1440" i="1" s="1"/>
  <c r="W1440" i="1" s="1"/>
  <c r="Q1428" i="1"/>
  <c r="R1428" i="1" s="1"/>
  <c r="W1428" i="1" s="1"/>
  <c r="Q1391" i="1"/>
  <c r="R1391" i="1" s="1"/>
  <c r="W1391" i="1" s="1"/>
  <c r="Q1389" i="1"/>
  <c r="R1389" i="1" s="1"/>
  <c r="W1389" i="1" s="1"/>
  <c r="Q1360" i="1"/>
  <c r="R1360" i="1" s="1"/>
  <c r="W1360" i="1" s="1"/>
  <c r="S1360" i="1" s="1"/>
  <c r="Q1352" i="1"/>
  <c r="R1352" i="1" s="1"/>
  <c r="W1352" i="1" s="1"/>
  <c r="S1352" i="1" s="1"/>
  <c r="Q1344" i="1"/>
  <c r="R1344" i="1" s="1"/>
  <c r="W1344" i="1" s="1"/>
  <c r="Q1336" i="1"/>
  <c r="R1336" i="1" s="1"/>
  <c r="W1336" i="1" s="1"/>
  <c r="Q1285" i="1"/>
  <c r="R1285" i="1" s="1"/>
  <c r="W1285" i="1" s="1"/>
  <c r="Q1283" i="1"/>
  <c r="R1283" i="1" s="1"/>
  <c r="W1283" i="1" s="1"/>
  <c r="Q1229" i="1"/>
  <c r="R1229" i="1" s="1"/>
  <c r="W1229" i="1" s="1"/>
  <c r="Q1071" i="1"/>
  <c r="R1071" i="1" s="1"/>
  <c r="W1071" i="1" s="1"/>
  <c r="Q1062" i="1"/>
  <c r="R1062" i="1" s="1"/>
  <c r="W1062" i="1" s="1"/>
  <c r="Q984" i="1"/>
  <c r="R984" i="1" s="1"/>
  <c r="W984" i="1" s="1"/>
  <c r="D922" i="1"/>
  <c r="H922" i="1" s="1"/>
  <c r="Q762" i="1"/>
  <c r="R762" i="1" s="1"/>
  <c r="W762" i="1" s="1"/>
  <c r="Q1613" i="1"/>
  <c r="R1613" i="1" s="1"/>
  <c r="W1613" i="1" s="1"/>
  <c r="Q1609" i="1"/>
  <c r="R1609" i="1" s="1"/>
  <c r="W1609" i="1" s="1"/>
  <c r="Q1597" i="1"/>
  <c r="R1597" i="1" s="1"/>
  <c r="W1597" i="1" s="1"/>
  <c r="Q1589" i="1"/>
  <c r="R1589" i="1" s="1"/>
  <c r="W1589" i="1" s="1"/>
  <c r="Q1557" i="1"/>
  <c r="R1557" i="1" s="1"/>
  <c r="W1557" i="1" s="1"/>
  <c r="Q1536" i="1"/>
  <c r="R1536" i="1" s="1"/>
  <c r="W1536" i="1" s="1"/>
  <c r="V1536" i="1" s="1"/>
  <c r="Q1478" i="1"/>
  <c r="R1478" i="1" s="1"/>
  <c r="W1478" i="1" s="1"/>
  <c r="Q1442" i="1"/>
  <c r="R1442" i="1" s="1"/>
  <c r="W1442" i="1" s="1"/>
  <c r="Q1430" i="1"/>
  <c r="R1430" i="1" s="1"/>
  <c r="W1430" i="1" s="1"/>
  <c r="Q1396" i="1"/>
  <c r="R1396" i="1" s="1"/>
  <c r="W1396" i="1" s="1"/>
  <c r="Q1362" i="1"/>
  <c r="R1362" i="1" s="1"/>
  <c r="W1362" i="1" s="1"/>
  <c r="Q1354" i="1"/>
  <c r="R1354" i="1" s="1"/>
  <c r="W1354" i="1" s="1"/>
  <c r="Q1346" i="1"/>
  <c r="R1346" i="1" s="1"/>
  <c r="W1346" i="1" s="1"/>
  <c r="Q1338" i="1"/>
  <c r="R1338" i="1" s="1"/>
  <c r="W1338" i="1" s="1"/>
  <c r="Q1280" i="1"/>
  <c r="R1280" i="1" s="1"/>
  <c r="W1280" i="1" s="1"/>
  <c r="Q1278" i="1"/>
  <c r="R1278" i="1" s="1"/>
  <c r="W1278" i="1" s="1"/>
  <c r="Q1276" i="1"/>
  <c r="R1276" i="1" s="1"/>
  <c r="W1276" i="1" s="1"/>
  <c r="Q1273" i="1"/>
  <c r="R1273" i="1" s="1"/>
  <c r="W1273" i="1" s="1"/>
  <c r="Q1268" i="1"/>
  <c r="R1268" i="1" s="1"/>
  <c r="W1268" i="1" s="1"/>
  <c r="Q1266" i="1"/>
  <c r="R1266" i="1" s="1"/>
  <c r="W1266" i="1" s="1"/>
  <c r="Q1264" i="1"/>
  <c r="R1264" i="1" s="1"/>
  <c r="W1264" i="1" s="1"/>
  <c r="Q1262" i="1"/>
  <c r="R1262" i="1" s="1"/>
  <c r="W1262" i="1" s="1"/>
  <c r="S1262" i="1" s="1"/>
  <c r="T1262" i="1" s="1"/>
  <c r="Q1260" i="1"/>
  <c r="R1260" i="1" s="1"/>
  <c r="W1260" i="1" s="1"/>
  <c r="Q1258" i="1"/>
  <c r="R1258" i="1" s="1"/>
  <c r="W1258" i="1" s="1"/>
  <c r="S1258" i="1" s="1"/>
  <c r="Q1244" i="1"/>
  <c r="R1244" i="1" s="1"/>
  <c r="W1244" i="1" s="1"/>
  <c r="Q1241" i="1"/>
  <c r="R1241" i="1" s="1"/>
  <c r="W1241" i="1" s="1"/>
  <c r="Q1234" i="1"/>
  <c r="R1234" i="1" s="1"/>
  <c r="W1234" i="1" s="1"/>
  <c r="Q1231" i="1"/>
  <c r="R1231" i="1" s="1"/>
  <c r="W1231" i="1" s="1"/>
  <c r="S1231" i="1" s="1"/>
  <c r="T1231" i="1" s="1"/>
  <c r="U1231" i="1" s="1"/>
  <c r="Q1180" i="1"/>
  <c r="R1180" i="1" s="1"/>
  <c r="W1180" i="1" s="1"/>
  <c r="Q1156" i="1"/>
  <c r="R1156" i="1" s="1"/>
  <c r="W1156" i="1" s="1"/>
  <c r="Q1010" i="1"/>
  <c r="R1010" i="1" s="1"/>
  <c r="W1010" i="1" s="1"/>
  <c r="Q956" i="1"/>
  <c r="R956" i="1" s="1"/>
  <c r="W956" i="1" s="1"/>
  <c r="Q948" i="1"/>
  <c r="R948" i="1" s="1"/>
  <c r="W948" i="1" s="1"/>
  <c r="Q815" i="1"/>
  <c r="R815" i="1" s="1"/>
  <c r="W815" i="1" s="1"/>
  <c r="S661" i="1"/>
  <c r="Q1548" i="1"/>
  <c r="R1548" i="1" s="1"/>
  <c r="W1548" i="1" s="1"/>
  <c r="Q1542" i="1"/>
  <c r="R1542" i="1" s="1"/>
  <c r="W1542" i="1" s="1"/>
  <c r="Q1530" i="1"/>
  <c r="R1530" i="1" s="1"/>
  <c r="W1530" i="1" s="1"/>
  <c r="Q1512" i="1"/>
  <c r="R1512" i="1" s="1"/>
  <c r="W1512" i="1" s="1"/>
  <c r="Q1510" i="1"/>
  <c r="R1510" i="1" s="1"/>
  <c r="W1510" i="1" s="1"/>
  <c r="S1510" i="1" s="1"/>
  <c r="T1510" i="1" s="1"/>
  <c r="U1510" i="1" s="1"/>
  <c r="Q1496" i="1"/>
  <c r="R1496" i="1" s="1"/>
  <c r="W1496" i="1" s="1"/>
  <c r="Q1494" i="1"/>
  <c r="R1494" i="1" s="1"/>
  <c r="W1494" i="1" s="1"/>
  <c r="Q1480" i="1"/>
  <c r="R1480" i="1" s="1"/>
  <c r="W1480" i="1" s="1"/>
  <c r="Q1398" i="1"/>
  <c r="R1398" i="1" s="1"/>
  <c r="W1398" i="1" s="1"/>
  <c r="Q1390" i="1"/>
  <c r="R1390" i="1" s="1"/>
  <c r="W1390" i="1" s="1"/>
  <c r="Q1388" i="1"/>
  <c r="R1388" i="1" s="1"/>
  <c r="W1388" i="1" s="1"/>
  <c r="Q1356" i="1"/>
  <c r="R1356" i="1" s="1"/>
  <c r="W1356" i="1" s="1"/>
  <c r="Q1348" i="1"/>
  <c r="R1348" i="1" s="1"/>
  <c r="W1348" i="1" s="1"/>
  <c r="Q1340" i="1"/>
  <c r="R1340" i="1" s="1"/>
  <c r="W1340" i="1" s="1"/>
  <c r="Q1286" i="1"/>
  <c r="R1286" i="1" s="1"/>
  <c r="W1286" i="1" s="1"/>
  <c r="Q1284" i="1"/>
  <c r="R1284" i="1" s="1"/>
  <c r="W1284" i="1" s="1"/>
  <c r="Q1282" i="1"/>
  <c r="R1282" i="1" s="1"/>
  <c r="W1282" i="1" s="1"/>
  <c r="Q1236" i="1"/>
  <c r="R1236" i="1" s="1"/>
  <c r="W1236" i="1" s="1"/>
  <c r="S1220" i="1"/>
  <c r="Q1200" i="1"/>
  <c r="R1200" i="1" s="1"/>
  <c r="W1200" i="1" s="1"/>
  <c r="Q1182" i="1"/>
  <c r="R1182" i="1" s="1"/>
  <c r="W1182" i="1" s="1"/>
  <c r="S729" i="1"/>
  <c r="S1520" i="1"/>
  <c r="T1520" i="1" s="1"/>
  <c r="S1504" i="1"/>
  <c r="T1504" i="1" s="1"/>
  <c r="S1434" i="1"/>
  <c r="S1205" i="1"/>
  <c r="Q268" i="1"/>
  <c r="R268" i="1" s="1"/>
  <c r="W268" i="1" s="1"/>
  <c r="F224" i="1"/>
  <c r="O143" i="1"/>
  <c r="Q143" i="1" s="1"/>
  <c r="R143" i="1" s="1"/>
  <c r="W143" i="1" s="1"/>
  <c r="O191" i="1"/>
  <c r="Q191" i="1" s="1"/>
  <c r="R191" i="1" s="1"/>
  <c r="W191" i="1" s="1"/>
  <c r="P449" i="1"/>
  <c r="P528" i="1"/>
  <c r="O528" i="1"/>
  <c r="P535" i="1"/>
  <c r="Q1149" i="1"/>
  <c r="R1149" i="1" s="1"/>
  <c r="W1149" i="1" s="1"/>
  <c r="Q1051" i="1"/>
  <c r="R1051" i="1" s="1"/>
  <c r="W1051" i="1" s="1"/>
  <c r="Q1040" i="1"/>
  <c r="R1040" i="1" s="1"/>
  <c r="W1040" i="1" s="1"/>
  <c r="Q1034" i="1"/>
  <c r="R1034" i="1" s="1"/>
  <c r="W1034" i="1" s="1"/>
  <c r="Q1026" i="1"/>
  <c r="R1026" i="1" s="1"/>
  <c r="W1026" i="1" s="1"/>
  <c r="Q958" i="1"/>
  <c r="R958" i="1" s="1"/>
  <c r="W958" i="1" s="1"/>
  <c r="S958" i="1" s="1"/>
  <c r="Q950" i="1"/>
  <c r="R950" i="1" s="1"/>
  <c r="W950" i="1" s="1"/>
  <c r="S950" i="1" s="1"/>
  <c r="Q935" i="1"/>
  <c r="R935" i="1" s="1"/>
  <c r="W935" i="1" s="1"/>
  <c r="Q932" i="1"/>
  <c r="R932" i="1" s="1"/>
  <c r="W932" i="1" s="1"/>
  <c r="Q924" i="1"/>
  <c r="R924" i="1" s="1"/>
  <c r="W924" i="1" s="1"/>
  <c r="Q916" i="1"/>
  <c r="R916" i="1" s="1"/>
  <c r="W916" i="1" s="1"/>
  <c r="Q909" i="1"/>
  <c r="R909" i="1" s="1"/>
  <c r="W909" i="1" s="1"/>
  <c r="Q907" i="1"/>
  <c r="R907" i="1" s="1"/>
  <c r="W907" i="1" s="1"/>
  <c r="Q846" i="1"/>
  <c r="R846" i="1" s="1"/>
  <c r="W846" i="1" s="1"/>
  <c r="Q840" i="1"/>
  <c r="R840" i="1" s="1"/>
  <c r="W840" i="1" s="1"/>
  <c r="Q832" i="1"/>
  <c r="R832" i="1" s="1"/>
  <c r="W832" i="1" s="1"/>
  <c r="Q595" i="1"/>
  <c r="R595" i="1" s="1"/>
  <c r="W595" i="1" s="1"/>
  <c r="P181" i="1"/>
  <c r="O181" i="1"/>
  <c r="O650" i="1"/>
  <c r="Q650" i="1" s="1"/>
  <c r="R650" i="1" s="1"/>
  <c r="W650" i="1" s="1"/>
  <c r="Q605" i="1"/>
  <c r="R605" i="1" s="1"/>
  <c r="W605" i="1" s="1"/>
  <c r="P344" i="1"/>
  <c r="P462" i="1"/>
  <c r="O462" i="1"/>
  <c r="P560" i="1"/>
  <c r="Q1181" i="1"/>
  <c r="R1181" i="1" s="1"/>
  <c r="W1181" i="1" s="1"/>
  <c r="Q1165" i="1"/>
  <c r="R1165" i="1" s="1"/>
  <c r="W1165" i="1" s="1"/>
  <c r="Q1157" i="1"/>
  <c r="R1157" i="1" s="1"/>
  <c r="W1157" i="1" s="1"/>
  <c r="Q1042" i="1"/>
  <c r="R1042" i="1" s="1"/>
  <c r="W1042" i="1" s="1"/>
  <c r="Q1036" i="1"/>
  <c r="R1036" i="1" s="1"/>
  <c r="W1036" i="1" s="1"/>
  <c r="Q1028" i="1"/>
  <c r="R1028" i="1" s="1"/>
  <c r="W1028" i="1" s="1"/>
  <c r="Q952" i="1"/>
  <c r="R952" i="1" s="1"/>
  <c r="W952" i="1" s="1"/>
  <c r="Q926" i="1"/>
  <c r="R926" i="1" s="1"/>
  <c r="W926" i="1" s="1"/>
  <c r="Q918" i="1"/>
  <c r="R918" i="1" s="1"/>
  <c r="W918" i="1" s="1"/>
  <c r="Q913" i="1"/>
  <c r="R913" i="1" s="1"/>
  <c r="W913" i="1" s="1"/>
  <c r="S913" i="1" s="1"/>
  <c r="Q842" i="1"/>
  <c r="R842" i="1" s="1"/>
  <c r="W842" i="1" s="1"/>
  <c r="Q834" i="1"/>
  <c r="R834" i="1" s="1"/>
  <c r="W834" i="1" s="1"/>
  <c r="O175" i="1"/>
  <c r="P175" i="1"/>
  <c r="O2168" i="1"/>
  <c r="Q2168" i="1" s="1"/>
  <c r="R2168" i="1" s="1"/>
  <c r="W2168" i="1" s="1"/>
  <c r="S2168" i="1" s="1"/>
  <c r="S2186" i="1" s="1"/>
  <c r="O2217" i="1"/>
  <c r="Q2217" i="1" s="1"/>
  <c r="R2217" i="1" s="1"/>
  <c r="W2217" i="1" s="1"/>
  <c r="P3501" i="1"/>
  <c r="Q3501" i="1" s="1"/>
  <c r="R3501" i="1" s="1"/>
  <c r="W3501" i="1" s="1"/>
  <c r="O4145" i="1"/>
  <c r="Q4145" i="1" s="1"/>
  <c r="R4145" i="1" s="1"/>
  <c r="W4145" i="1" s="1"/>
  <c r="P4145" i="1"/>
  <c r="Q609" i="1"/>
  <c r="R609" i="1" s="1"/>
  <c r="W609" i="1" s="1"/>
  <c r="Q560" i="1"/>
  <c r="R560" i="1" s="1"/>
  <c r="W560" i="1" s="1"/>
  <c r="Q482" i="1"/>
  <c r="R482" i="1" s="1"/>
  <c r="W482" i="1" s="1"/>
  <c r="S482" i="1" s="1"/>
  <c r="P487" i="1"/>
  <c r="O487" i="1"/>
  <c r="O541" i="1"/>
  <c r="P541" i="1"/>
  <c r="AB4175" i="1"/>
  <c r="H4160" i="1" s="1"/>
  <c r="Q1204" i="1"/>
  <c r="R1204" i="1" s="1"/>
  <c r="W1204" i="1" s="1"/>
  <c r="Q928" i="1"/>
  <c r="R928" i="1" s="1"/>
  <c r="W928" i="1" s="1"/>
  <c r="Q920" i="1"/>
  <c r="R920" i="1" s="1"/>
  <c r="W920" i="1" s="1"/>
  <c r="Q910" i="1"/>
  <c r="R910" i="1" s="1"/>
  <c r="W910" i="1" s="1"/>
  <c r="Q908" i="1"/>
  <c r="R908" i="1" s="1"/>
  <c r="W908" i="1" s="1"/>
  <c r="Q906" i="1"/>
  <c r="R906" i="1" s="1"/>
  <c r="W906" i="1" s="1"/>
  <c r="Q836" i="1"/>
  <c r="R836" i="1" s="1"/>
  <c r="W836" i="1" s="1"/>
  <c r="Q828" i="1"/>
  <c r="R828" i="1" s="1"/>
  <c r="W828" i="1" s="1"/>
  <c r="Q580" i="1"/>
  <c r="R580" i="1" s="1"/>
  <c r="W580" i="1" s="1"/>
  <c r="Q1270" i="1"/>
  <c r="R1270" i="1" s="1"/>
  <c r="W1270" i="1" s="1"/>
  <c r="Q1201" i="1"/>
  <c r="R1201" i="1" s="1"/>
  <c r="W1201" i="1" s="1"/>
  <c r="Q1197" i="1"/>
  <c r="R1197" i="1" s="1"/>
  <c r="W1197" i="1" s="1"/>
  <c r="Q1150" i="1"/>
  <c r="R1150" i="1" s="1"/>
  <c r="W1150" i="1" s="1"/>
  <c r="Q1146" i="1"/>
  <c r="R1146" i="1" s="1"/>
  <c r="W1146" i="1" s="1"/>
  <c r="Q1052" i="1"/>
  <c r="R1052" i="1" s="1"/>
  <c r="W1052" i="1" s="1"/>
  <c r="Q1041" i="1"/>
  <c r="R1041" i="1" s="1"/>
  <c r="W1041" i="1" s="1"/>
  <c r="Q1038" i="1"/>
  <c r="R1038" i="1" s="1"/>
  <c r="W1038" i="1" s="1"/>
  <c r="Q1035" i="1"/>
  <c r="R1035" i="1" s="1"/>
  <c r="W1035" i="1" s="1"/>
  <c r="Q1027" i="1"/>
  <c r="R1027" i="1" s="1"/>
  <c r="W1027" i="1" s="1"/>
  <c r="Q959" i="1"/>
  <c r="R959" i="1" s="1"/>
  <c r="W959" i="1" s="1"/>
  <c r="Q951" i="1"/>
  <c r="R951" i="1" s="1"/>
  <c r="W951" i="1" s="1"/>
  <c r="Q925" i="1"/>
  <c r="R925" i="1" s="1"/>
  <c r="W925" i="1" s="1"/>
  <c r="Q917" i="1"/>
  <c r="R917" i="1" s="1"/>
  <c r="W917" i="1" s="1"/>
  <c r="Q878" i="1"/>
  <c r="R878" i="1" s="1"/>
  <c r="W878" i="1" s="1"/>
  <c r="S878" i="1" s="1"/>
  <c r="Q876" i="1"/>
  <c r="R876" i="1" s="1"/>
  <c r="W876" i="1" s="1"/>
  <c r="Q874" i="1"/>
  <c r="R874" i="1" s="1"/>
  <c r="W874" i="1" s="1"/>
  <c r="Q849" i="1"/>
  <c r="R849" i="1" s="1"/>
  <c r="W849" i="1" s="1"/>
  <c r="Q847" i="1"/>
  <c r="R847" i="1" s="1"/>
  <c r="W847" i="1" s="1"/>
  <c r="Q844" i="1"/>
  <c r="R844" i="1" s="1"/>
  <c r="W844" i="1" s="1"/>
  <c r="Q841" i="1"/>
  <c r="R841" i="1" s="1"/>
  <c r="W841" i="1" s="1"/>
  <c r="Q833" i="1"/>
  <c r="R833" i="1" s="1"/>
  <c r="W833" i="1" s="1"/>
  <c r="Q753" i="1"/>
  <c r="R753" i="1" s="1"/>
  <c r="W753" i="1" s="1"/>
  <c r="S698" i="1"/>
  <c r="O389" i="1"/>
  <c r="P389" i="1"/>
  <c r="P424" i="1"/>
  <c r="O456" i="1"/>
  <c r="Q456" i="1" s="1"/>
  <c r="R456" i="1" s="1"/>
  <c r="W456" i="1" s="1"/>
  <c r="P503" i="1"/>
  <c r="O503" i="1"/>
  <c r="O566" i="1"/>
  <c r="Q566" i="1" s="1"/>
  <c r="R566" i="1" s="1"/>
  <c r="W566" i="1" s="1"/>
  <c r="P566" i="1"/>
  <c r="Q2440" i="1"/>
  <c r="R2440" i="1" s="1"/>
  <c r="W2440" i="1" s="1"/>
  <c r="Q535" i="1"/>
  <c r="R535" i="1" s="1"/>
  <c r="W535" i="1" s="1"/>
  <c r="P1847" i="1"/>
  <c r="Q1847" i="1" s="1"/>
  <c r="R1847" i="1" s="1"/>
  <c r="W1847" i="1" s="1"/>
  <c r="S1847" i="1" s="1"/>
  <c r="Q1048" i="1"/>
  <c r="R1048" i="1" s="1"/>
  <c r="W1048" i="1" s="1"/>
  <c r="O1208" i="1"/>
  <c r="Q1208" i="1" s="1"/>
  <c r="R1208" i="1" s="1"/>
  <c r="W1208" i="1" s="1"/>
  <c r="Q1825" i="1"/>
  <c r="R1825" i="1" s="1"/>
  <c r="W1825" i="1" s="1"/>
  <c r="Q4185" i="1"/>
  <c r="R4185" i="1" s="1"/>
  <c r="W4185" i="1" s="1"/>
  <c r="O4188" i="1"/>
  <c r="P4188" i="1"/>
  <c r="O4346" i="1"/>
  <c r="Q4346" i="1" s="1"/>
  <c r="R4346" i="1" s="1"/>
  <c r="W4346" i="1" s="1"/>
  <c r="O145" i="1"/>
  <c r="Q145" i="1" s="1"/>
  <c r="R145" i="1" s="1"/>
  <c r="W145" i="1" s="1"/>
  <c r="O167" i="1"/>
  <c r="Q167" i="1" s="1"/>
  <c r="R167" i="1" s="1"/>
  <c r="W167" i="1" s="1"/>
  <c r="P180" i="1"/>
  <c r="P189" i="1"/>
  <c r="Q189" i="1" s="1"/>
  <c r="R189" i="1" s="1"/>
  <c r="W189" i="1" s="1"/>
  <c r="P245" i="1"/>
  <c r="Q245" i="1" s="1"/>
  <c r="R245" i="1" s="1"/>
  <c r="W245" i="1" s="1"/>
  <c r="P252" i="1"/>
  <c r="Q252" i="1" s="1"/>
  <c r="R252" i="1" s="1"/>
  <c r="W252" i="1" s="1"/>
  <c r="P261" i="1"/>
  <c r="Q261" i="1" s="1"/>
  <c r="R261" i="1" s="1"/>
  <c r="W261" i="1" s="1"/>
  <c r="P268" i="1"/>
  <c r="O330" i="1"/>
  <c r="O337" i="1"/>
  <c r="Q337" i="1" s="1"/>
  <c r="R337" i="1" s="1"/>
  <c r="W337" i="1" s="1"/>
  <c r="O340" i="1"/>
  <c r="Q340" i="1" s="1"/>
  <c r="R340" i="1" s="1"/>
  <c r="W340" i="1" s="1"/>
  <c r="S340" i="1" s="1"/>
  <c r="O369" i="1"/>
  <c r="O386" i="1"/>
  <c r="Q386" i="1" s="1"/>
  <c r="R386" i="1" s="1"/>
  <c r="W386" i="1" s="1"/>
  <c r="O404" i="1"/>
  <c r="O420" i="1"/>
  <c r="Q420" i="1" s="1"/>
  <c r="R420" i="1" s="1"/>
  <c r="W420" i="1" s="1"/>
  <c r="O445" i="1"/>
  <c r="Q445" i="1" s="1"/>
  <c r="R445" i="1" s="1"/>
  <c r="W445" i="1" s="1"/>
  <c r="S445" i="1" s="1"/>
  <c r="T445" i="1" s="1"/>
  <c r="P477" i="1"/>
  <c r="P518" i="1"/>
  <c r="P525" i="1"/>
  <c r="Q525" i="1" s="1"/>
  <c r="R525" i="1" s="1"/>
  <c r="W525" i="1" s="1"/>
  <c r="O538" i="1"/>
  <c r="Q538" i="1" s="1"/>
  <c r="R538" i="1" s="1"/>
  <c r="W538" i="1" s="1"/>
  <c r="S538" i="1" s="1"/>
  <c r="O556" i="1"/>
  <c r="Q556" i="1" s="1"/>
  <c r="R556" i="1" s="1"/>
  <c r="W556" i="1" s="1"/>
  <c r="O563" i="1"/>
  <c r="Q563" i="1" s="1"/>
  <c r="R563" i="1" s="1"/>
  <c r="W563" i="1" s="1"/>
  <c r="O572" i="1"/>
  <c r="Q572" i="1" s="1"/>
  <c r="R572" i="1" s="1"/>
  <c r="W572" i="1" s="1"/>
  <c r="P595" i="1"/>
  <c r="P598" i="1"/>
  <c r="Q598" i="1" s="1"/>
  <c r="R598" i="1" s="1"/>
  <c r="W598" i="1" s="1"/>
  <c r="P605" i="1"/>
  <c r="P615" i="1"/>
  <c r="Q615" i="1" s="1"/>
  <c r="R615" i="1" s="1"/>
  <c r="W615" i="1" s="1"/>
  <c r="P633" i="1"/>
  <c r="P640" i="1"/>
  <c r="Q640" i="1" s="1"/>
  <c r="R640" i="1" s="1"/>
  <c r="W640" i="1" s="1"/>
  <c r="P649" i="1"/>
  <c r="P736" i="1"/>
  <c r="Q736" i="1" s="1"/>
  <c r="R736" i="1" s="1"/>
  <c r="W736" i="1" s="1"/>
  <c r="O740" i="1"/>
  <c r="P753" i="1"/>
  <c r="P757" i="1"/>
  <c r="Q757" i="1" s="1"/>
  <c r="R757" i="1" s="1"/>
  <c r="W757" i="1" s="1"/>
  <c r="P761" i="1"/>
  <c r="Q761" i="1" s="1"/>
  <c r="R761" i="1" s="1"/>
  <c r="W761" i="1" s="1"/>
  <c r="P765" i="1"/>
  <c r="Q765" i="1" s="1"/>
  <c r="R765" i="1" s="1"/>
  <c r="W765" i="1" s="1"/>
  <c r="P769" i="1"/>
  <c r="Q769" i="1" s="1"/>
  <c r="R769" i="1" s="1"/>
  <c r="W769" i="1" s="1"/>
  <c r="O1469" i="1"/>
  <c r="Q1469" i="1" s="1"/>
  <c r="R1469" i="1" s="1"/>
  <c r="W1469" i="1" s="1"/>
  <c r="V1469" i="1" s="1"/>
  <c r="O2806" i="1"/>
  <c r="Q2806" i="1" s="1"/>
  <c r="R2806" i="1" s="1"/>
  <c r="W2806" i="1" s="1"/>
  <c r="P2839" i="1"/>
  <c r="Q2839" i="1" s="1"/>
  <c r="R2839" i="1" s="1"/>
  <c r="W2839" i="1" s="1"/>
  <c r="P2987" i="1"/>
  <c r="O3922" i="1"/>
  <c r="Q3922" i="1" s="1"/>
  <c r="R3922" i="1" s="1"/>
  <c r="W3922" i="1" s="1"/>
  <c r="P4164" i="1"/>
  <c r="Q4164" i="1" s="1"/>
  <c r="R4164" i="1" s="1"/>
  <c r="W4164" i="1" s="1"/>
  <c r="Q4232" i="1"/>
  <c r="R4232" i="1" s="1"/>
  <c r="W4232" i="1" s="1"/>
  <c r="O4456" i="1"/>
  <c r="Q4456" i="1" s="1"/>
  <c r="R4456" i="1" s="1"/>
  <c r="W4456" i="1" s="1"/>
  <c r="O4533" i="1"/>
  <c r="Q4533" i="1" s="1"/>
  <c r="R4533" i="1" s="1"/>
  <c r="W4533" i="1" s="1"/>
  <c r="P4543" i="1"/>
  <c r="O4543" i="1"/>
  <c r="Q4587" i="1"/>
  <c r="R4587" i="1" s="1"/>
  <c r="W4587" i="1" s="1"/>
  <c r="Q4653" i="1"/>
  <c r="R4653" i="1" s="1"/>
  <c r="W4653" i="1" s="1"/>
  <c r="O4751" i="1"/>
  <c r="Q4751" i="1" s="1"/>
  <c r="R4751" i="1" s="1"/>
  <c r="W4751" i="1" s="1"/>
  <c r="P4812" i="1"/>
  <c r="O4812" i="1"/>
  <c r="Q4345" i="1"/>
  <c r="R4345" i="1" s="1"/>
  <c r="W4345" i="1" s="1"/>
  <c r="P193" i="1"/>
  <c r="Q193" i="1" s="1"/>
  <c r="R193" i="1" s="1"/>
  <c r="W193" i="1" s="1"/>
  <c r="P249" i="1"/>
  <c r="Q249" i="1" s="1"/>
  <c r="R249" i="1" s="1"/>
  <c r="W249" i="1" s="1"/>
  <c r="O253" i="1"/>
  <c r="Q253" i="1" s="1"/>
  <c r="R253" i="1" s="1"/>
  <c r="W253" i="1" s="1"/>
  <c r="P256" i="1"/>
  <c r="Q256" i="1" s="1"/>
  <c r="R256" i="1" s="1"/>
  <c r="W256" i="1" s="1"/>
  <c r="P265" i="1"/>
  <c r="Q265" i="1" s="1"/>
  <c r="R265" i="1" s="1"/>
  <c r="W265" i="1" s="1"/>
  <c r="O269" i="1"/>
  <c r="Q269" i="1" s="1"/>
  <c r="R269" i="1" s="1"/>
  <c r="W269" i="1" s="1"/>
  <c r="P322" i="1"/>
  <c r="Q322" i="1" s="1"/>
  <c r="R322" i="1" s="1"/>
  <c r="W322" i="1" s="1"/>
  <c r="O334" i="1"/>
  <c r="Q334" i="1" s="1"/>
  <c r="R334" i="1" s="1"/>
  <c r="W334" i="1" s="1"/>
  <c r="O344" i="1"/>
  <c r="P348" i="1"/>
  <c r="Q348" i="1" s="1"/>
  <c r="R348" i="1" s="1"/>
  <c r="W348" i="1" s="1"/>
  <c r="O408" i="1"/>
  <c r="Q408" i="1" s="1"/>
  <c r="R408" i="1" s="1"/>
  <c r="W408" i="1" s="1"/>
  <c r="P412" i="1"/>
  <c r="Q412" i="1" s="1"/>
  <c r="R412" i="1" s="1"/>
  <c r="W412" i="1" s="1"/>
  <c r="O424" i="1"/>
  <c r="Q424" i="1" s="1"/>
  <c r="R424" i="1" s="1"/>
  <c r="W424" i="1" s="1"/>
  <c r="P428" i="1"/>
  <c r="Q428" i="1" s="1"/>
  <c r="R428" i="1" s="1"/>
  <c r="W428" i="1" s="1"/>
  <c r="O449" i="1"/>
  <c r="Q449" i="1" s="1"/>
  <c r="R449" i="1" s="1"/>
  <c r="W449" i="1" s="1"/>
  <c r="P522" i="1"/>
  <c r="Q522" i="1" s="1"/>
  <c r="R522" i="1" s="1"/>
  <c r="W522" i="1" s="1"/>
  <c r="O542" i="1"/>
  <c r="Q542" i="1" s="1"/>
  <c r="R542" i="1" s="1"/>
  <c r="W542" i="1" s="1"/>
  <c r="O567" i="1"/>
  <c r="Q567" i="1" s="1"/>
  <c r="R567" i="1" s="1"/>
  <c r="W567" i="1" s="1"/>
  <c r="O576" i="1"/>
  <c r="Q576" i="1" s="1"/>
  <c r="R576" i="1" s="1"/>
  <c r="W576" i="1" s="1"/>
  <c r="P580" i="1"/>
  <c r="P583" i="1"/>
  <c r="Q583" i="1" s="1"/>
  <c r="R583" i="1" s="1"/>
  <c r="W583" i="1" s="1"/>
  <c r="O596" i="1"/>
  <c r="Q596" i="1" s="1"/>
  <c r="R596" i="1" s="1"/>
  <c r="W596" i="1" s="1"/>
  <c r="P602" i="1"/>
  <c r="Q602" i="1" s="1"/>
  <c r="R602" i="1" s="1"/>
  <c r="W602" i="1" s="1"/>
  <c r="V602" i="1" s="1"/>
  <c r="O606" i="1"/>
  <c r="Q606" i="1" s="1"/>
  <c r="R606" i="1" s="1"/>
  <c r="W606" i="1" s="1"/>
  <c r="P609" i="1"/>
  <c r="P612" i="1"/>
  <c r="Q612" i="1" s="1"/>
  <c r="R612" i="1" s="1"/>
  <c r="W612" i="1" s="1"/>
  <c r="O616" i="1"/>
  <c r="Q616" i="1" s="1"/>
  <c r="R616" i="1" s="1"/>
  <c r="W616" i="1" s="1"/>
  <c r="P619" i="1"/>
  <c r="Q619" i="1" s="1"/>
  <c r="R619" i="1" s="1"/>
  <c r="W619" i="1" s="1"/>
  <c r="P637" i="1"/>
  <c r="Q637" i="1" s="1"/>
  <c r="R637" i="1" s="1"/>
  <c r="W637" i="1" s="1"/>
  <c r="O641" i="1"/>
  <c r="Q641" i="1" s="1"/>
  <c r="R641" i="1" s="1"/>
  <c r="W641" i="1" s="1"/>
  <c r="P644" i="1"/>
  <c r="Q644" i="1" s="1"/>
  <c r="R644" i="1" s="1"/>
  <c r="W644" i="1" s="1"/>
  <c r="P737" i="1"/>
  <c r="Q737" i="1" s="1"/>
  <c r="R737" i="1" s="1"/>
  <c r="W737" i="1" s="1"/>
  <c r="P750" i="1"/>
  <c r="Q750" i="1" s="1"/>
  <c r="R750" i="1" s="1"/>
  <c r="W750" i="1" s="1"/>
  <c r="P754" i="1"/>
  <c r="Q754" i="1" s="1"/>
  <c r="R754" i="1" s="1"/>
  <c r="W754" i="1" s="1"/>
  <c r="P758" i="1"/>
  <c r="Q758" i="1" s="1"/>
  <c r="R758" i="1" s="1"/>
  <c r="W758" i="1" s="1"/>
  <c r="P762" i="1"/>
  <c r="P766" i="1"/>
  <c r="Q766" i="1" s="1"/>
  <c r="R766" i="1" s="1"/>
  <c r="W766" i="1" s="1"/>
  <c r="P770" i="1"/>
  <c r="Q770" i="1" s="1"/>
  <c r="R770" i="1" s="1"/>
  <c r="W770" i="1" s="1"/>
  <c r="P1830" i="1"/>
  <c r="Q1830" i="1" s="1"/>
  <c r="R1830" i="1" s="1"/>
  <c r="W1830" i="1" s="1"/>
  <c r="O2128" i="1"/>
  <c r="Q2128" i="1" s="1"/>
  <c r="R2128" i="1" s="1"/>
  <c r="W2128" i="1" s="1"/>
  <c r="P4131" i="1"/>
  <c r="Q4131" i="1" s="1"/>
  <c r="R4131" i="1" s="1"/>
  <c r="W4131" i="1" s="1"/>
  <c r="O4172" i="1"/>
  <c r="Q4172" i="1" s="1"/>
  <c r="R4172" i="1" s="1"/>
  <c r="W4172" i="1" s="1"/>
  <c r="O4199" i="1"/>
  <c r="Q4199" i="1" s="1"/>
  <c r="R4199" i="1" s="1"/>
  <c r="W4199" i="1" s="1"/>
  <c r="S4199" i="1" s="1"/>
  <c r="T4199" i="1" s="1"/>
  <c r="AB4292" i="1"/>
  <c r="H4277" i="1" s="1"/>
  <c r="O4455" i="1"/>
  <c r="Q4455" i="1" s="1"/>
  <c r="R4455" i="1" s="1"/>
  <c r="W4455" i="1" s="1"/>
  <c r="U4455" i="1" s="1"/>
  <c r="Q4584" i="1"/>
  <c r="R4584" i="1" s="1"/>
  <c r="W4584" i="1" s="1"/>
  <c r="P4741" i="1"/>
  <c r="O4741" i="1"/>
  <c r="P61" i="1"/>
  <c r="Q61" i="1" s="1"/>
  <c r="R61" i="1" s="1"/>
  <c r="W61" i="1" s="1"/>
  <c r="P194" i="1"/>
  <c r="Q194" i="1" s="1"/>
  <c r="R194" i="1" s="1"/>
  <c r="W194" i="1" s="1"/>
  <c r="P250" i="1"/>
  <c r="Q250" i="1" s="1"/>
  <c r="R250" i="1" s="1"/>
  <c r="W250" i="1" s="1"/>
  <c r="O335" i="1"/>
  <c r="Q335" i="1" s="1"/>
  <c r="R335" i="1" s="1"/>
  <c r="W335" i="1" s="1"/>
  <c r="O345" i="1"/>
  <c r="Q345" i="1" s="1"/>
  <c r="R345" i="1" s="1"/>
  <c r="W345" i="1" s="1"/>
  <c r="O377" i="1"/>
  <c r="Q377" i="1" s="1"/>
  <c r="R377" i="1" s="1"/>
  <c r="W377" i="1" s="1"/>
  <c r="O409" i="1"/>
  <c r="Q409" i="1" s="1"/>
  <c r="R409" i="1" s="1"/>
  <c r="W409" i="1" s="1"/>
  <c r="S409" i="1" s="1"/>
  <c r="T409" i="1" s="1"/>
  <c r="O425" i="1"/>
  <c r="Q425" i="1" s="1"/>
  <c r="R425" i="1" s="1"/>
  <c r="W425" i="1" s="1"/>
  <c r="O450" i="1"/>
  <c r="Q450" i="1" s="1"/>
  <c r="R450" i="1" s="1"/>
  <c r="W450" i="1" s="1"/>
  <c r="P457" i="1"/>
  <c r="Q457" i="1" s="1"/>
  <c r="R457" i="1" s="1"/>
  <c r="W457" i="1" s="1"/>
  <c r="P482" i="1"/>
  <c r="P498" i="1"/>
  <c r="Q498" i="1" s="1"/>
  <c r="R498" i="1" s="1"/>
  <c r="W498" i="1" s="1"/>
  <c r="O577" i="1"/>
  <c r="Q577" i="1" s="1"/>
  <c r="R577" i="1" s="1"/>
  <c r="W577" i="1" s="1"/>
  <c r="O711" i="1"/>
  <c r="Q711" i="1" s="1"/>
  <c r="R711" i="1" s="1"/>
  <c r="W711" i="1" s="1"/>
  <c r="P715" i="1"/>
  <c r="Q715" i="1" s="1"/>
  <c r="R715" i="1" s="1"/>
  <c r="W715" i="1" s="1"/>
  <c r="O719" i="1"/>
  <c r="P723" i="1"/>
  <c r="Q723" i="1" s="1"/>
  <c r="R723" i="1" s="1"/>
  <c r="W723" i="1" s="1"/>
  <c r="O807" i="1"/>
  <c r="O851" i="1"/>
  <c r="Q851" i="1" s="1"/>
  <c r="R851" i="1" s="1"/>
  <c r="W851" i="1" s="1"/>
  <c r="S851" i="1" s="1"/>
  <c r="P1153" i="1"/>
  <c r="Q1153" i="1" s="1"/>
  <c r="R1153" i="1" s="1"/>
  <c r="W1153" i="1" s="1"/>
  <c r="O1202" i="1"/>
  <c r="P3446" i="1"/>
  <c r="Q3446" i="1" s="1"/>
  <c r="R3446" i="1" s="1"/>
  <c r="W3446" i="1" s="1"/>
  <c r="P3858" i="1"/>
  <c r="Q3858" i="1" s="1"/>
  <c r="R3858" i="1" s="1"/>
  <c r="W3858" i="1" s="1"/>
  <c r="Q4155" i="1"/>
  <c r="R4155" i="1" s="1"/>
  <c r="W4155" i="1" s="1"/>
  <c r="O4230" i="1"/>
  <c r="Q4230" i="1" s="1"/>
  <c r="R4230" i="1" s="1"/>
  <c r="W4230" i="1" s="1"/>
  <c r="P4230" i="1"/>
  <c r="P4423" i="1"/>
  <c r="Q4423" i="1" s="1"/>
  <c r="R4423" i="1" s="1"/>
  <c r="W4423" i="1" s="1"/>
  <c r="P4776" i="1"/>
  <c r="Q4776" i="1" s="1"/>
  <c r="R4776" i="1" s="1"/>
  <c r="W4776" i="1" s="1"/>
  <c r="U4776" i="1" s="1"/>
  <c r="O4223" i="1"/>
  <c r="Q4223" i="1" s="1"/>
  <c r="R4223" i="1" s="1"/>
  <c r="W4223" i="1" s="1"/>
  <c r="Q4574" i="1"/>
  <c r="R4574" i="1" s="1"/>
  <c r="W4574" i="1" s="1"/>
  <c r="Q4669" i="1"/>
  <c r="R4669" i="1" s="1"/>
  <c r="W4669" i="1" s="1"/>
  <c r="Q4690" i="1"/>
  <c r="R4690" i="1" s="1"/>
  <c r="W4690" i="1" s="1"/>
  <c r="P69" i="1"/>
  <c r="Q69" i="1" s="1"/>
  <c r="R69" i="1" s="1"/>
  <c r="W69" i="1" s="1"/>
  <c r="O133" i="1"/>
  <c r="Q133" i="1" s="1"/>
  <c r="R133" i="1" s="1"/>
  <c r="W133" i="1" s="1"/>
  <c r="P182" i="1"/>
  <c r="Q182" i="1" s="1"/>
  <c r="R182" i="1" s="1"/>
  <c r="W182" i="1" s="1"/>
  <c r="P336" i="1"/>
  <c r="Q336" i="1" s="1"/>
  <c r="R336" i="1" s="1"/>
  <c r="W336" i="1" s="1"/>
  <c r="O381" i="1"/>
  <c r="Q381" i="1" s="1"/>
  <c r="R381" i="1" s="1"/>
  <c r="W381" i="1" s="1"/>
  <c r="P385" i="1"/>
  <c r="Q385" i="1" s="1"/>
  <c r="R385" i="1" s="1"/>
  <c r="W385" i="1" s="1"/>
  <c r="P454" i="1"/>
  <c r="Q454" i="1" s="1"/>
  <c r="R454" i="1" s="1"/>
  <c r="W454" i="1" s="1"/>
  <c r="O458" i="1"/>
  <c r="Q458" i="1" s="1"/>
  <c r="R458" i="1" s="1"/>
  <c r="W458" i="1" s="1"/>
  <c r="O483" i="1"/>
  <c r="Q483" i="1" s="1"/>
  <c r="R483" i="1" s="1"/>
  <c r="W483" i="1" s="1"/>
  <c r="P495" i="1"/>
  <c r="Q495" i="1" s="1"/>
  <c r="R495" i="1" s="1"/>
  <c r="W495" i="1" s="1"/>
  <c r="S495" i="1" s="1"/>
  <c r="T495" i="1" s="1"/>
  <c r="O499" i="1"/>
  <c r="Q499" i="1" s="1"/>
  <c r="R499" i="1" s="1"/>
  <c r="W499" i="1" s="1"/>
  <c r="P527" i="1"/>
  <c r="Q527" i="1" s="1"/>
  <c r="R527" i="1" s="1"/>
  <c r="W527" i="1" s="1"/>
  <c r="P537" i="1"/>
  <c r="Q537" i="1" s="1"/>
  <c r="R537" i="1" s="1"/>
  <c r="W537" i="1" s="1"/>
  <c r="P562" i="1"/>
  <c r="Q562" i="1" s="1"/>
  <c r="R562" i="1" s="1"/>
  <c r="W562" i="1" s="1"/>
  <c r="O654" i="1"/>
  <c r="O658" i="1"/>
  <c r="O662" i="1"/>
  <c r="Q662" i="1" s="1"/>
  <c r="R662" i="1" s="1"/>
  <c r="W662" i="1" s="1"/>
  <c r="O675" i="1"/>
  <c r="P679" i="1"/>
  <c r="Q679" i="1" s="1"/>
  <c r="R679" i="1" s="1"/>
  <c r="W679" i="1" s="1"/>
  <c r="O683" i="1"/>
  <c r="P687" i="1"/>
  <c r="Q687" i="1" s="1"/>
  <c r="R687" i="1" s="1"/>
  <c r="W687" i="1" s="1"/>
  <c r="O691" i="1"/>
  <c r="P695" i="1"/>
  <c r="Q695" i="1" s="1"/>
  <c r="R695" i="1" s="1"/>
  <c r="W695" i="1" s="1"/>
  <c r="P727" i="1"/>
  <c r="Q727" i="1" s="1"/>
  <c r="R727" i="1" s="1"/>
  <c r="W727" i="1" s="1"/>
  <c r="O731" i="1"/>
  <c r="Q731" i="1" s="1"/>
  <c r="R731" i="1" s="1"/>
  <c r="W731" i="1" s="1"/>
  <c r="O771" i="1"/>
  <c r="O775" i="1"/>
  <c r="O779" i="1"/>
  <c r="O792" i="1"/>
  <c r="O796" i="1"/>
  <c r="O800" i="1"/>
  <c r="P1275" i="1"/>
  <c r="Q1275" i="1" s="1"/>
  <c r="R1275" i="1" s="1"/>
  <c r="W1275" i="1" s="1"/>
  <c r="O2642" i="1"/>
  <c r="Q2642" i="1" s="1"/>
  <c r="R2642" i="1" s="1"/>
  <c r="W2642" i="1" s="1"/>
  <c r="P2646" i="1"/>
  <c r="Q3426" i="1"/>
  <c r="R3426" i="1" s="1"/>
  <c r="W3426" i="1" s="1"/>
  <c r="Q4143" i="1"/>
  <c r="R4143" i="1" s="1"/>
  <c r="W4143" i="1" s="1"/>
  <c r="Q4147" i="1"/>
  <c r="R4147" i="1" s="1"/>
  <c r="W4147" i="1" s="1"/>
  <c r="Q4150" i="1"/>
  <c r="R4150" i="1" s="1"/>
  <c r="W4150" i="1" s="1"/>
  <c r="P4236" i="1"/>
  <c r="O4236" i="1"/>
  <c r="O4249" i="1"/>
  <c r="Q4249" i="1" s="1"/>
  <c r="R4249" i="1" s="1"/>
  <c r="W4249" i="1" s="1"/>
  <c r="Q4261" i="1"/>
  <c r="R4261" i="1" s="1"/>
  <c r="W4261" i="1" s="1"/>
  <c r="O4271" i="1"/>
  <c r="P4271" i="1"/>
  <c r="P4281" i="1"/>
  <c r="Q4281" i="1" s="1"/>
  <c r="R4281" i="1" s="1"/>
  <c r="W4281" i="1" s="1"/>
  <c r="S4281" i="1" s="1"/>
  <c r="T4281" i="1" s="1"/>
  <c r="P4304" i="1"/>
  <c r="Q4342" i="1"/>
  <c r="R4342" i="1" s="1"/>
  <c r="W4342" i="1" s="1"/>
  <c r="P4422" i="1"/>
  <c r="Q4422" i="1" s="1"/>
  <c r="R4422" i="1" s="1"/>
  <c r="W4422" i="1" s="1"/>
  <c r="Y4487" i="1"/>
  <c r="O4523" i="1"/>
  <c r="Q4523" i="1" s="1"/>
  <c r="R4523" i="1" s="1"/>
  <c r="W4523" i="1" s="1"/>
  <c r="AB4604" i="1"/>
  <c r="H4589" i="1" s="1"/>
  <c r="P4689" i="1"/>
  <c r="O4689" i="1"/>
  <c r="P4775" i="1"/>
  <c r="Q4775" i="1" s="1"/>
  <c r="R4775" i="1" s="1"/>
  <c r="W4775" i="1" s="1"/>
  <c r="Q4781" i="1"/>
  <c r="R4781" i="1" s="1"/>
  <c r="W4781" i="1" s="1"/>
  <c r="P4851" i="1"/>
  <c r="O4851" i="1"/>
  <c r="Q4851" i="1" s="1"/>
  <c r="R4851" i="1" s="1"/>
  <c r="W4851" i="1" s="1"/>
  <c r="O326" i="1"/>
  <c r="Q326" i="1" s="1"/>
  <c r="R326" i="1" s="1"/>
  <c r="W326" i="1" s="1"/>
  <c r="P330" i="1"/>
  <c r="O365" i="1"/>
  <c r="Q365" i="1" s="1"/>
  <c r="R365" i="1" s="1"/>
  <c r="W365" i="1" s="1"/>
  <c r="P369" i="1"/>
  <c r="O382" i="1"/>
  <c r="Q382" i="1" s="1"/>
  <c r="R382" i="1" s="1"/>
  <c r="W382" i="1" s="1"/>
  <c r="O400" i="1"/>
  <c r="Q400" i="1" s="1"/>
  <c r="R400" i="1" s="1"/>
  <c r="W400" i="1" s="1"/>
  <c r="P404" i="1"/>
  <c r="O416" i="1"/>
  <c r="Q416" i="1" s="1"/>
  <c r="R416" i="1" s="1"/>
  <c r="W416" i="1" s="1"/>
  <c r="P420" i="1"/>
  <c r="O441" i="1"/>
  <c r="Q441" i="1" s="1"/>
  <c r="R441" i="1" s="1"/>
  <c r="W441" i="1" s="1"/>
  <c r="O451" i="1"/>
  <c r="Q451" i="1" s="1"/>
  <c r="R451" i="1" s="1"/>
  <c r="W451" i="1" s="1"/>
  <c r="O477" i="1"/>
  <c r="Q477" i="1" s="1"/>
  <c r="R477" i="1" s="1"/>
  <c r="W477" i="1" s="1"/>
  <c r="P480" i="1"/>
  <c r="Q480" i="1" s="1"/>
  <c r="R480" i="1" s="1"/>
  <c r="W480" i="1" s="1"/>
  <c r="O518" i="1"/>
  <c r="P521" i="1"/>
  <c r="Q521" i="1" s="1"/>
  <c r="R521" i="1" s="1"/>
  <c r="W521" i="1" s="1"/>
  <c r="O559" i="1"/>
  <c r="Q559" i="1" s="1"/>
  <c r="R559" i="1" s="1"/>
  <c r="W559" i="1" s="1"/>
  <c r="P601" i="1"/>
  <c r="Q601" i="1" s="1"/>
  <c r="R601" i="1" s="1"/>
  <c r="W601" i="1" s="1"/>
  <c r="P611" i="1"/>
  <c r="Q611" i="1" s="1"/>
  <c r="R611" i="1" s="1"/>
  <c r="W611" i="1" s="1"/>
  <c r="P620" i="1"/>
  <c r="Q620" i="1" s="1"/>
  <c r="R620" i="1" s="1"/>
  <c r="W620" i="1" s="1"/>
  <c r="O633" i="1"/>
  <c r="Q633" i="1" s="1"/>
  <c r="R633" i="1" s="1"/>
  <c r="W633" i="1" s="1"/>
  <c r="P636" i="1"/>
  <c r="Q636" i="1" s="1"/>
  <c r="R636" i="1" s="1"/>
  <c r="W636" i="1" s="1"/>
  <c r="P645" i="1"/>
  <c r="Q645" i="1" s="1"/>
  <c r="R645" i="1" s="1"/>
  <c r="W645" i="1" s="1"/>
  <c r="O649" i="1"/>
  <c r="Q649" i="1" s="1"/>
  <c r="R649" i="1" s="1"/>
  <c r="W649" i="1" s="1"/>
  <c r="O768" i="1"/>
  <c r="Q768" i="1" s="1"/>
  <c r="R768" i="1" s="1"/>
  <c r="W768" i="1" s="1"/>
  <c r="P2986" i="1"/>
  <c r="Q2986" i="1" s="1"/>
  <c r="R2986" i="1" s="1"/>
  <c r="W2986" i="1" s="1"/>
  <c r="P2990" i="1"/>
  <c r="Q2990" i="1" s="1"/>
  <c r="R2990" i="1" s="1"/>
  <c r="W2990" i="1" s="1"/>
  <c r="P3072" i="1"/>
  <c r="Q3072" i="1" s="1"/>
  <c r="R3072" i="1" s="1"/>
  <c r="W3072" i="1" s="1"/>
  <c r="P3548" i="1"/>
  <c r="Q3548" i="1" s="1"/>
  <c r="R3548" i="1" s="1"/>
  <c r="W3548" i="1" s="1"/>
  <c r="P3663" i="1"/>
  <c r="Q3663" i="1" s="1"/>
  <c r="R3663" i="1" s="1"/>
  <c r="W3663" i="1" s="1"/>
  <c r="O3688" i="1"/>
  <c r="O3741" i="1"/>
  <c r="Q3741" i="1" s="1"/>
  <c r="R3741" i="1" s="1"/>
  <c r="W3741" i="1" s="1"/>
  <c r="O3844" i="1"/>
  <c r="Q3844" i="1" s="1"/>
  <c r="R3844" i="1" s="1"/>
  <c r="W3844" i="1" s="1"/>
  <c r="P4003" i="1"/>
  <c r="Q4003" i="1" s="1"/>
  <c r="R4003" i="1" s="1"/>
  <c r="W4003" i="1" s="1"/>
  <c r="P4319" i="1"/>
  <c r="Q4340" i="1"/>
  <c r="R4340" i="1" s="1"/>
  <c r="W4340" i="1" s="1"/>
  <c r="Q4807" i="1"/>
  <c r="R4807" i="1" s="1"/>
  <c r="W4807" i="1" s="1"/>
  <c r="AC4721" i="1"/>
  <c r="Q4892" i="1"/>
  <c r="R4892" i="1" s="1"/>
  <c r="W4892" i="1" s="1"/>
  <c r="O4160" i="1"/>
  <c r="Q4160" i="1" s="1"/>
  <c r="R4160" i="1" s="1"/>
  <c r="W4160" i="1" s="1"/>
  <c r="O4171" i="1"/>
  <c r="Q4171" i="1" s="1"/>
  <c r="R4171" i="1" s="1"/>
  <c r="W4171" i="1" s="1"/>
  <c r="O4198" i="1"/>
  <c r="Q4198" i="1" s="1"/>
  <c r="R4198" i="1" s="1"/>
  <c r="W4198" i="1" s="1"/>
  <c r="S4198" i="1" s="1"/>
  <c r="T4198" i="1" s="1"/>
  <c r="J4214" i="1"/>
  <c r="O4283" i="1"/>
  <c r="Q4283" i="1" s="1"/>
  <c r="R4283" i="1" s="1"/>
  <c r="W4283" i="1" s="1"/>
  <c r="O4321" i="1"/>
  <c r="Q4321" i="1" s="1"/>
  <c r="R4321" i="1" s="1"/>
  <c r="W4321" i="1" s="1"/>
  <c r="P4345" i="1"/>
  <c r="P4399" i="1"/>
  <c r="Q4399" i="1" s="1"/>
  <c r="R4399" i="1" s="1"/>
  <c r="W4399" i="1" s="1"/>
  <c r="O4403" i="1"/>
  <c r="Q4403" i="1" s="1"/>
  <c r="R4403" i="1" s="1"/>
  <c r="W4403" i="1" s="1"/>
  <c r="S4403" i="1" s="1"/>
  <c r="T4403" i="1" s="1"/>
  <c r="O4431" i="1"/>
  <c r="Q4431" i="1" s="1"/>
  <c r="R4431" i="1" s="1"/>
  <c r="W4431" i="1" s="1"/>
  <c r="V4431" i="1" s="1"/>
  <c r="P4512" i="1"/>
  <c r="Q4512" i="1" s="1"/>
  <c r="R4512" i="1" s="1"/>
  <c r="W4512" i="1" s="1"/>
  <c r="P4536" i="1"/>
  <c r="Q4536" i="1" s="1"/>
  <c r="R4536" i="1" s="1"/>
  <c r="W4536" i="1" s="1"/>
  <c r="U4536" i="1" s="1"/>
  <c r="P4551" i="1"/>
  <c r="Q4551" i="1" s="1"/>
  <c r="R4551" i="1" s="1"/>
  <c r="W4551" i="1" s="1"/>
  <c r="P4574" i="1"/>
  <c r="P4590" i="1"/>
  <c r="Q4590" i="1" s="1"/>
  <c r="R4590" i="1" s="1"/>
  <c r="W4590" i="1" s="1"/>
  <c r="P4591" i="1"/>
  <c r="Q4591" i="1" s="1"/>
  <c r="R4591" i="1" s="1"/>
  <c r="W4591" i="1" s="1"/>
  <c r="P4692" i="1"/>
  <c r="Q4692" i="1" s="1"/>
  <c r="R4692" i="1" s="1"/>
  <c r="W4692" i="1" s="1"/>
  <c r="P4696" i="1"/>
  <c r="Q4696" i="1" s="1"/>
  <c r="R4696" i="1" s="1"/>
  <c r="W4696" i="1" s="1"/>
  <c r="P4697" i="1"/>
  <c r="Q4697" i="1" s="1"/>
  <c r="R4697" i="1" s="1"/>
  <c r="W4697" i="1" s="1"/>
  <c r="P4731" i="1"/>
  <c r="Q4731" i="1" s="1"/>
  <c r="R4731" i="1" s="1"/>
  <c r="W4731" i="1" s="1"/>
  <c r="V4731" i="1" s="1"/>
  <c r="P4815" i="1"/>
  <c r="Q4815" i="1" s="1"/>
  <c r="R4815" i="1" s="1"/>
  <c r="W4815" i="1" s="1"/>
  <c r="O4816" i="1"/>
  <c r="Q4816" i="1" s="1"/>
  <c r="R4816" i="1" s="1"/>
  <c r="W4816" i="1" s="1"/>
  <c r="P4817" i="1"/>
  <c r="Q4817" i="1" s="1"/>
  <c r="R4817" i="1" s="1"/>
  <c r="W4817" i="1" s="1"/>
  <c r="O4828" i="1"/>
  <c r="Q4828" i="1" s="1"/>
  <c r="R4828" i="1" s="1"/>
  <c r="W4828" i="1" s="1"/>
  <c r="O4856" i="1"/>
  <c r="Q4856" i="1" s="1"/>
  <c r="R4856" i="1" s="1"/>
  <c r="W4856" i="1" s="1"/>
  <c r="O4891" i="1"/>
  <c r="Q4891" i="1" s="1"/>
  <c r="R4891" i="1" s="1"/>
  <c r="W4891" i="1" s="1"/>
  <c r="O4441" i="1"/>
  <c r="Q4441" i="1" s="1"/>
  <c r="R4441" i="1" s="1"/>
  <c r="W4441" i="1" s="1"/>
  <c r="S4441" i="1" s="1"/>
  <c r="O4484" i="1"/>
  <c r="Q4484" i="1" s="1"/>
  <c r="R4484" i="1" s="1"/>
  <c r="W4484" i="1" s="1"/>
  <c r="O4631" i="1"/>
  <c r="Q4631" i="1" s="1"/>
  <c r="R4631" i="1" s="1"/>
  <c r="W4631" i="1" s="1"/>
  <c r="AA4760" i="1"/>
  <c r="AB4799" i="1"/>
  <c r="J4799" i="1"/>
  <c r="O5" i="10"/>
  <c r="Q150" i="10"/>
  <c r="P78" i="10"/>
  <c r="Q78" i="10" s="1"/>
  <c r="P114" i="10"/>
  <c r="Q114" i="10" s="1"/>
  <c r="T114" i="10" s="1"/>
  <c r="P150" i="10"/>
  <c r="P186" i="10"/>
  <c r="Q186" i="10" s="1"/>
  <c r="P258" i="10"/>
  <c r="Q258" i="10" s="1"/>
  <c r="T258" i="10" s="1"/>
  <c r="P294" i="10"/>
  <c r="Q294" i="10" s="1"/>
  <c r="T294" i="10" s="1"/>
  <c r="P330" i="10"/>
  <c r="Q330" i="10" s="1"/>
  <c r="T330" i="10" s="1"/>
  <c r="O4196" i="1"/>
  <c r="Q4196" i="1" s="1"/>
  <c r="R4196" i="1" s="1"/>
  <c r="W4196" i="1" s="1"/>
  <c r="O4323" i="1"/>
  <c r="Q4323" i="1" s="1"/>
  <c r="R4323" i="1" s="1"/>
  <c r="W4323" i="1" s="1"/>
  <c r="P4364" i="1"/>
  <c r="Q4364" i="1" s="1"/>
  <c r="R4364" i="1" s="1"/>
  <c r="W4364" i="1" s="1"/>
  <c r="O4445" i="1"/>
  <c r="Q4445" i="1" s="1"/>
  <c r="R4445" i="1" s="1"/>
  <c r="W4445" i="1" s="1"/>
  <c r="O4556" i="1"/>
  <c r="Q4556" i="1" s="1"/>
  <c r="R4556" i="1" s="1"/>
  <c r="W4556" i="1" s="1"/>
  <c r="P4594" i="1"/>
  <c r="Q4594" i="1" s="1"/>
  <c r="R4594" i="1" s="1"/>
  <c r="W4594" i="1" s="1"/>
  <c r="O4639" i="1"/>
  <c r="Q4639" i="1" s="1"/>
  <c r="R4639" i="1" s="1"/>
  <c r="W4639" i="1" s="1"/>
  <c r="AC4760" i="1"/>
  <c r="O4756" i="1"/>
  <c r="Q4756" i="1" s="1"/>
  <c r="R4756" i="1" s="1"/>
  <c r="W4756" i="1" s="1"/>
  <c r="O4825" i="1"/>
  <c r="Q4825" i="1" s="1"/>
  <c r="R4825" i="1" s="1"/>
  <c r="W4825" i="1" s="1"/>
  <c r="O4845" i="1"/>
  <c r="Q4845" i="1" s="1"/>
  <c r="R4845" i="1" s="1"/>
  <c r="W4845" i="1" s="1"/>
  <c r="O4846" i="1"/>
  <c r="Q4846" i="1" s="1"/>
  <c r="R4846" i="1" s="1"/>
  <c r="W4846" i="1" s="1"/>
  <c r="O4864" i="1"/>
  <c r="Q4864" i="1" s="1"/>
  <c r="R4864" i="1" s="1"/>
  <c r="W4864" i="1" s="1"/>
  <c r="Y4214" i="1"/>
  <c r="O4207" i="1"/>
  <c r="Q4207" i="1" s="1"/>
  <c r="R4207" i="1" s="1"/>
  <c r="W4207" i="1" s="1"/>
  <c r="Y4253" i="1"/>
  <c r="O4274" i="1"/>
  <c r="Q4274" i="1" s="1"/>
  <c r="R4274" i="1" s="1"/>
  <c r="W4274" i="1" s="1"/>
  <c r="O4378" i="1"/>
  <c r="Q4378" i="1" s="1"/>
  <c r="R4378" i="1" s="1"/>
  <c r="W4378" i="1" s="1"/>
  <c r="U4378" i="1" s="1"/>
  <c r="O4428" i="1"/>
  <c r="Q4428" i="1" s="1"/>
  <c r="R4428" i="1" s="1"/>
  <c r="W4428" i="1" s="1"/>
  <c r="S4428" i="1" s="1"/>
  <c r="O4439" i="1"/>
  <c r="Q4439" i="1" s="1"/>
  <c r="R4439" i="1" s="1"/>
  <c r="W4439" i="1" s="1"/>
  <c r="O4477" i="1"/>
  <c r="Q4477" i="1" s="1"/>
  <c r="R4477" i="1" s="1"/>
  <c r="W4477" i="1" s="1"/>
  <c r="O4503" i="1"/>
  <c r="Q4503" i="1" s="1"/>
  <c r="R4503" i="1" s="1"/>
  <c r="W4503" i="1" s="1"/>
  <c r="O4519" i="1"/>
  <c r="Q4519" i="1" s="1"/>
  <c r="R4519" i="1" s="1"/>
  <c r="W4519" i="1" s="1"/>
  <c r="O4560" i="1"/>
  <c r="Q4560" i="1" s="1"/>
  <c r="R4560" i="1" s="1"/>
  <c r="W4560" i="1" s="1"/>
  <c r="O4576" i="1"/>
  <c r="Q4576" i="1" s="1"/>
  <c r="R4576" i="1" s="1"/>
  <c r="W4576" i="1" s="1"/>
  <c r="AC4682" i="1"/>
  <c r="O4713" i="1"/>
  <c r="Q4713" i="1" s="1"/>
  <c r="R4713" i="1" s="1"/>
  <c r="W4713" i="1" s="1"/>
  <c r="AB4760" i="1"/>
  <c r="O4859" i="1"/>
  <c r="Q4859" i="1" s="1"/>
  <c r="R4859" i="1" s="1"/>
  <c r="W4859" i="1" s="1"/>
  <c r="O4900" i="1"/>
  <c r="Q4900" i="1" s="1"/>
  <c r="R4900" i="1" s="1"/>
  <c r="W4900" i="1" s="1"/>
  <c r="O4901" i="1"/>
  <c r="Q4901" i="1" s="1"/>
  <c r="R4901" i="1" s="1"/>
  <c r="W4901" i="1" s="1"/>
  <c r="Q4191" i="1"/>
  <c r="R4191" i="1" s="1"/>
  <c r="W4191" i="1" s="1"/>
  <c r="Q4193" i="1"/>
  <c r="R4193" i="1" s="1"/>
  <c r="W4193" i="1" s="1"/>
  <c r="Q4225" i="1"/>
  <c r="R4225" i="1" s="1"/>
  <c r="W4225" i="1" s="1"/>
  <c r="Q4229" i="1"/>
  <c r="R4229" i="1" s="1"/>
  <c r="W4229" i="1" s="1"/>
  <c r="Y4292" i="1"/>
  <c r="Q4269" i="1"/>
  <c r="R4269" i="1" s="1"/>
  <c r="W4269" i="1" s="1"/>
  <c r="Q4350" i="1"/>
  <c r="R4350" i="1" s="1"/>
  <c r="W4350" i="1" s="1"/>
  <c r="Q4387" i="1"/>
  <c r="R4387" i="1" s="1"/>
  <c r="W4387" i="1" s="1"/>
  <c r="O4824" i="1"/>
  <c r="Q4824" i="1" s="1"/>
  <c r="R4824" i="1" s="1"/>
  <c r="W4824" i="1" s="1"/>
  <c r="J4877" i="1"/>
  <c r="AB4214" i="1"/>
  <c r="H4199" i="1" s="1"/>
  <c r="O4377" i="1"/>
  <c r="Q4377" i="1" s="1"/>
  <c r="R4377" i="1" s="1"/>
  <c r="W4377" i="1" s="1"/>
  <c r="O4385" i="1"/>
  <c r="Q4385" i="1" s="1"/>
  <c r="R4385" i="1" s="1"/>
  <c r="W4385" i="1" s="1"/>
  <c r="O4394" i="1"/>
  <c r="Q4394" i="1" s="1"/>
  <c r="R4394" i="1" s="1"/>
  <c r="W4394" i="1" s="1"/>
  <c r="O4400" i="1"/>
  <c r="Q4400" i="1" s="1"/>
  <c r="R4400" i="1" s="1"/>
  <c r="W4400" i="1" s="1"/>
  <c r="O4495" i="1"/>
  <c r="Q4495" i="1" s="1"/>
  <c r="R4495" i="1" s="1"/>
  <c r="W4495" i="1" s="1"/>
  <c r="J4526" i="1"/>
  <c r="O4538" i="1"/>
  <c r="P4627" i="1"/>
  <c r="Q4627" i="1" s="1"/>
  <c r="R4627" i="1" s="1"/>
  <c r="W4627" i="1" s="1"/>
  <c r="O4637" i="1"/>
  <c r="Q4637" i="1" s="1"/>
  <c r="R4637" i="1" s="1"/>
  <c r="W4637" i="1" s="1"/>
  <c r="Y4682" i="1"/>
  <c r="O4733" i="1"/>
  <c r="Q4733" i="1" s="1"/>
  <c r="R4733" i="1" s="1"/>
  <c r="W4733" i="1" s="1"/>
  <c r="S4733" i="1" s="1"/>
  <c r="O4754" i="1"/>
  <c r="Y4877" i="1"/>
  <c r="O4" i="10"/>
  <c r="S4" i="10" s="1"/>
  <c r="Q41" i="10"/>
  <c r="R41" i="10" s="1"/>
  <c r="P77" i="10"/>
  <c r="P113" i="10"/>
  <c r="P149" i="10"/>
  <c r="T149" i="10" s="1"/>
  <c r="P185" i="10"/>
  <c r="Q221" i="10"/>
  <c r="R221" i="10" s="1"/>
  <c r="P257" i="10"/>
  <c r="P293" i="10"/>
  <c r="P329" i="10"/>
  <c r="T329" i="10" s="1"/>
  <c r="D15" i="12"/>
  <c r="I333" i="10"/>
  <c r="J332" i="10"/>
  <c r="S330" i="10"/>
  <c r="Q329" i="10"/>
  <c r="R329" i="10" s="1"/>
  <c r="T328" i="10"/>
  <c r="O331" i="10"/>
  <c r="P331" i="10" s="1"/>
  <c r="I297" i="10"/>
  <c r="J296" i="10"/>
  <c r="S294" i="10"/>
  <c r="R293" i="10"/>
  <c r="Q293" i="10"/>
  <c r="T292" i="10"/>
  <c r="O295" i="10"/>
  <c r="P295" i="10" s="1"/>
  <c r="T293" i="10"/>
  <c r="I261" i="10"/>
  <c r="J260" i="10"/>
  <c r="S258" i="10"/>
  <c r="Q257" i="10"/>
  <c r="T256" i="10"/>
  <c r="O259" i="10"/>
  <c r="P259" i="10" s="1"/>
  <c r="T220" i="10"/>
  <c r="O223" i="10"/>
  <c r="P223" i="10" s="1"/>
  <c r="Q222" i="10"/>
  <c r="P222" i="10"/>
  <c r="I225" i="10"/>
  <c r="J224" i="10"/>
  <c r="S222" i="10"/>
  <c r="I189" i="10"/>
  <c r="J188" i="10"/>
  <c r="S186" i="10"/>
  <c r="R185" i="10"/>
  <c r="T185" i="10" s="1"/>
  <c r="Q185" i="10"/>
  <c r="T184" i="10"/>
  <c r="O187" i="10"/>
  <c r="P187" i="10" s="1"/>
  <c r="T148" i="10"/>
  <c r="O151" i="10"/>
  <c r="R151" i="10" s="1"/>
  <c r="I153" i="10"/>
  <c r="J152" i="10"/>
  <c r="S149" i="10"/>
  <c r="S150" i="10"/>
  <c r="R149" i="10"/>
  <c r="I117" i="10"/>
  <c r="J116" i="10"/>
  <c r="S114" i="10"/>
  <c r="R113" i="10"/>
  <c r="Q113" i="10"/>
  <c r="T112" i="10"/>
  <c r="O115" i="10"/>
  <c r="P115" i="10" s="1"/>
  <c r="T113" i="10"/>
  <c r="I81" i="10"/>
  <c r="J80" i="10"/>
  <c r="S78" i="10"/>
  <c r="Q77" i="10"/>
  <c r="R77" i="10" s="1"/>
  <c r="T76" i="10"/>
  <c r="O79" i="10"/>
  <c r="P79" i="10" s="1"/>
  <c r="I45" i="10"/>
  <c r="J44" i="10"/>
  <c r="T40" i="10"/>
  <c r="P43" i="10"/>
  <c r="O43" i="10"/>
  <c r="R43" i="10" s="1"/>
  <c r="S42" i="10"/>
  <c r="R42" i="10"/>
  <c r="T41" i="10"/>
  <c r="Q42" i="10"/>
  <c r="T42" i="10" s="1"/>
  <c r="F23" i="5"/>
  <c r="F24" i="11"/>
  <c r="G24" i="11"/>
  <c r="I7" i="10"/>
  <c r="J6" i="10"/>
  <c r="J5" i="10"/>
  <c r="U581" i="1"/>
  <c r="V581" i="1" s="1"/>
  <c r="V3637" i="1"/>
  <c r="U109" i="1"/>
  <c r="V109" i="1" s="1"/>
  <c r="U105" i="1"/>
  <c r="V105" i="1"/>
  <c r="S13" i="1"/>
  <c r="T13" i="1" s="1"/>
  <c r="U13" i="1" s="1"/>
  <c r="V13" i="1" s="1"/>
  <c r="S15" i="1"/>
  <c r="T15" i="1" s="1"/>
  <c r="S21" i="1"/>
  <c r="T21" i="1" s="1"/>
  <c r="S25" i="1"/>
  <c r="T25" i="1" s="1"/>
  <c r="S29" i="1"/>
  <c r="T29" i="1" s="1"/>
  <c r="S33" i="1"/>
  <c r="T33" i="1" s="1"/>
  <c r="U37" i="1"/>
  <c r="S37" i="1"/>
  <c r="T37" i="1" s="1"/>
  <c r="V37" i="1"/>
  <c r="U51" i="1"/>
  <c r="V51" i="1"/>
  <c r="S51" i="1"/>
  <c r="T51" i="1" s="1"/>
  <c r="S88" i="1"/>
  <c r="T88" i="1"/>
  <c r="S92" i="1"/>
  <c r="T92" i="1" s="1"/>
  <c r="S96" i="1"/>
  <c r="T96" i="1"/>
  <c r="U96" i="1" s="1"/>
  <c r="V96" i="1" s="1"/>
  <c r="S102" i="1"/>
  <c r="T102" i="1"/>
  <c r="U102" i="1" s="1"/>
  <c r="V102" i="1" s="1"/>
  <c r="S106" i="1"/>
  <c r="T106" i="1" s="1"/>
  <c r="S108" i="1"/>
  <c r="T108" i="1"/>
  <c r="S116" i="1"/>
  <c r="T116" i="1" s="1"/>
  <c r="V128" i="1"/>
  <c r="S128" i="1"/>
  <c r="T128" i="1" s="1"/>
  <c r="U128" i="1"/>
  <c r="V134" i="1"/>
  <c r="S134" i="1"/>
  <c r="T134" i="1" s="1"/>
  <c r="U134" i="1"/>
  <c r="V136" i="1"/>
  <c r="S136" i="1"/>
  <c r="T136" i="1" s="1"/>
  <c r="U136" i="1"/>
  <c r="V140" i="1"/>
  <c r="S140" i="1"/>
  <c r="T140" i="1" s="1"/>
  <c r="U140" i="1"/>
  <c r="S150" i="1"/>
  <c r="U150" i="1"/>
  <c r="T150" i="1"/>
  <c r="V150" i="1"/>
  <c r="S205" i="1"/>
  <c r="T205" i="1" s="1"/>
  <c r="S209" i="1"/>
  <c r="S215" i="1"/>
  <c r="V215" i="1" s="1"/>
  <c r="U215" i="1"/>
  <c r="T215" i="1"/>
  <c r="S217" i="1"/>
  <c r="S221" i="1"/>
  <c r="T221" i="1"/>
  <c r="U221" i="1" s="1"/>
  <c r="V221" i="1" s="1"/>
  <c r="S225" i="1"/>
  <c r="T225" i="1"/>
  <c r="U225" i="1" s="1"/>
  <c r="S227" i="1"/>
  <c r="T227" i="1" s="1"/>
  <c r="S233" i="1"/>
  <c r="T233" i="1" s="1"/>
  <c r="U233" i="1" s="1"/>
  <c r="V233" i="1" s="1"/>
  <c r="S283" i="1"/>
  <c r="T283" i="1" s="1"/>
  <c r="S289" i="1"/>
  <c r="T289" i="1" s="1"/>
  <c r="U289" i="1"/>
  <c r="V289" i="1"/>
  <c r="S291" i="1"/>
  <c r="T291" i="1"/>
  <c r="U291" i="1"/>
  <c r="V291" i="1"/>
  <c r="S297" i="1"/>
  <c r="T297" i="1" s="1"/>
  <c r="S299" i="1"/>
  <c r="S305" i="1"/>
  <c r="S307" i="1"/>
  <c r="T307" i="1"/>
  <c r="S361" i="1"/>
  <c r="U363" i="1"/>
  <c r="T363" i="1"/>
  <c r="S363" i="1"/>
  <c r="V363" i="1"/>
  <c r="U495" i="1"/>
  <c r="V495" i="1" s="1"/>
  <c r="U73" i="1"/>
  <c r="V73" i="1" s="1"/>
  <c r="U4187" i="1"/>
  <c r="V4187" i="1" s="1"/>
  <c r="U4200" i="1"/>
  <c r="V4200" i="1" s="1"/>
  <c r="U4208" i="1"/>
  <c r="V4208" i="1" s="1"/>
  <c r="U4237" i="1"/>
  <c r="V4237" i="1" s="1"/>
  <c r="U4226" i="1"/>
  <c r="V4226" i="1"/>
  <c r="U4238" i="1"/>
  <c r="V4238" i="1"/>
  <c r="U4278" i="1"/>
  <c r="V4278" i="1" s="1"/>
  <c r="U4286" i="1"/>
  <c r="V4286" i="1" s="1"/>
  <c r="U4282" i="1"/>
  <c r="V4282" i="1" s="1"/>
  <c r="U4559" i="1"/>
  <c r="V4559" i="1" s="1"/>
  <c r="S115" i="1"/>
  <c r="T115" i="1"/>
  <c r="U115" i="1" s="1"/>
  <c r="V115" i="1" s="1"/>
  <c r="S208" i="1"/>
  <c r="T208" i="1"/>
  <c r="U208" i="1" s="1"/>
  <c r="V208" i="1" s="1"/>
  <c r="S220" i="1"/>
  <c r="T220" i="1" s="1"/>
  <c r="U220" i="1" s="1"/>
  <c r="S224" i="1"/>
  <c r="T224" i="1" s="1"/>
  <c r="S4316" i="1"/>
  <c r="T4316" i="1" s="1"/>
  <c r="U4316" i="1" s="1"/>
  <c r="V4316" i="1" s="1"/>
  <c r="U57" i="1"/>
  <c r="S57" i="1"/>
  <c r="T57" i="1" s="1"/>
  <c r="V57" i="1"/>
  <c r="S133" i="1"/>
  <c r="T133" i="1" s="1"/>
  <c r="S135" i="1"/>
  <c r="V153" i="1"/>
  <c r="U153" i="1"/>
  <c r="S153" i="1"/>
  <c r="T153" i="1" s="1"/>
  <c r="S166" i="1"/>
  <c r="T166" i="1" s="1"/>
  <c r="S168" i="1"/>
  <c r="T168" i="1"/>
  <c r="U168" i="1"/>
  <c r="V168" i="1"/>
  <c r="S170" i="1"/>
  <c r="T170" i="1" s="1"/>
  <c r="U170" i="1" s="1"/>
  <c r="V170" i="1" s="1"/>
  <c r="T639" i="1"/>
  <c r="S633" i="1"/>
  <c r="T633" i="1" s="1"/>
  <c r="S612" i="1"/>
  <c r="T612" i="1" s="1"/>
  <c r="S604" i="1"/>
  <c r="T604" i="1" s="1"/>
  <c r="U604" i="1"/>
  <c r="V604" i="1"/>
  <c r="U594" i="1"/>
  <c r="S594" i="1"/>
  <c r="T594" i="1" s="1"/>
  <c r="V594" i="1"/>
  <c r="S573" i="1"/>
  <c r="T573" i="1" s="1"/>
  <c r="V557" i="1"/>
  <c r="S557" i="1"/>
  <c r="U557" i="1"/>
  <c r="T557" i="1"/>
  <c r="S499" i="1"/>
  <c r="T499" i="1" s="1"/>
  <c r="S485" i="1"/>
  <c r="T485" i="1" s="1"/>
  <c r="S460" i="1"/>
  <c r="T460" i="1" s="1"/>
  <c r="S438" i="1"/>
  <c r="T413" i="1"/>
  <c r="S413" i="1"/>
  <c r="U413" i="1"/>
  <c r="V327" i="1"/>
  <c r="U327" i="1"/>
  <c r="T327" i="1"/>
  <c r="S327" i="1"/>
  <c r="S263" i="1"/>
  <c r="T263" i="1" s="1"/>
  <c r="U263" i="1" s="1"/>
  <c r="S255" i="1"/>
  <c r="T255" i="1" s="1"/>
  <c r="U255" i="1" s="1"/>
  <c r="S247" i="1"/>
  <c r="T191" i="1"/>
  <c r="S191" i="1"/>
  <c r="U191" i="1"/>
  <c r="S183" i="1"/>
  <c r="V171" i="1"/>
  <c r="S171" i="1"/>
  <c r="U171" i="1"/>
  <c r="T171" i="1"/>
  <c r="V139" i="1"/>
  <c r="U139" i="1"/>
  <c r="S139" i="1"/>
  <c r="T139" i="1" s="1"/>
  <c r="S362" i="1"/>
  <c r="T362" i="1" s="1"/>
  <c r="S360" i="1"/>
  <c r="T360" i="1" s="1"/>
  <c r="S228" i="1"/>
  <c r="U212" i="1"/>
  <c r="S212" i="1"/>
  <c r="T212" i="1" s="1"/>
  <c r="V212" i="1"/>
  <c r="V210" i="1"/>
  <c r="S210" i="1"/>
  <c r="T210" i="1"/>
  <c r="U210" i="1"/>
  <c r="U101" i="1"/>
  <c r="S101" i="1"/>
  <c r="T101" i="1" s="1"/>
  <c r="V101" i="1"/>
  <c r="S97" i="1"/>
  <c r="T97" i="1" s="1"/>
  <c r="S95" i="1"/>
  <c r="T95" i="1" s="1"/>
  <c r="U95" i="1" s="1"/>
  <c r="S89" i="1"/>
  <c r="T89" i="1"/>
  <c r="S64" i="1"/>
  <c r="T64" i="1" s="1"/>
  <c r="S52" i="1"/>
  <c r="T52" i="1"/>
  <c r="S50" i="1"/>
  <c r="T50" i="1" s="1"/>
  <c r="U50" i="1" s="1"/>
  <c r="V50" i="1" s="1"/>
  <c r="S34" i="1"/>
  <c r="T34" i="1" s="1"/>
  <c r="S26" i="1"/>
  <c r="T26" i="1" s="1"/>
  <c r="S18" i="1"/>
  <c r="V1575" i="1"/>
  <c r="U466" i="1"/>
  <c r="V466" i="1" s="1"/>
  <c r="V1378" i="1"/>
  <c r="V3598" i="1"/>
  <c r="V3559" i="1"/>
  <c r="V1844" i="1"/>
  <c r="U103" i="1"/>
  <c r="V103" i="1" s="1"/>
  <c r="S10" i="1"/>
  <c r="U10" i="1"/>
  <c r="V10" i="1" s="1"/>
  <c r="T10" i="1"/>
  <c r="S17" i="1"/>
  <c r="T17" i="1" s="1"/>
  <c r="S19" i="1"/>
  <c r="T19" i="1" s="1"/>
  <c r="S27" i="1"/>
  <c r="T27" i="1" s="1"/>
  <c r="S31" i="1"/>
  <c r="T31" i="1" s="1"/>
  <c r="S35" i="1"/>
  <c r="T35" i="1" s="1"/>
  <c r="S49" i="1"/>
  <c r="S53" i="1"/>
  <c r="U53" i="1"/>
  <c r="T53" i="1"/>
  <c r="V53" i="1" s="1"/>
  <c r="S90" i="1"/>
  <c r="S94" i="1"/>
  <c r="T94" i="1"/>
  <c r="U94" i="1" s="1"/>
  <c r="S98" i="1"/>
  <c r="S100" i="1"/>
  <c r="T100" i="1" s="1"/>
  <c r="U100" i="1"/>
  <c r="V100" i="1"/>
  <c r="S104" i="1"/>
  <c r="T104" i="1"/>
  <c r="U104" i="1" s="1"/>
  <c r="S110" i="1"/>
  <c r="S114" i="1"/>
  <c r="T114" i="1" s="1"/>
  <c r="S126" i="1"/>
  <c r="T126" i="1"/>
  <c r="U126" i="1" s="1"/>
  <c r="S130" i="1"/>
  <c r="T130" i="1"/>
  <c r="U130" i="1" s="1"/>
  <c r="V132" i="1"/>
  <c r="S132" i="1"/>
  <c r="T132" i="1" s="1"/>
  <c r="U132" i="1"/>
  <c r="S138" i="1"/>
  <c r="T138" i="1" s="1"/>
  <c r="S142" i="1"/>
  <c r="U142" i="1"/>
  <c r="T142" i="1"/>
  <c r="V142" i="1"/>
  <c r="S144" i="1"/>
  <c r="T144" i="1" s="1"/>
  <c r="V148" i="1"/>
  <c r="S148" i="1"/>
  <c r="T148" i="1" s="1"/>
  <c r="U148" i="1"/>
  <c r="S152" i="1"/>
  <c r="T152" i="1" s="1"/>
  <c r="V156" i="1"/>
  <c r="S156" i="1"/>
  <c r="T156" i="1" s="1"/>
  <c r="U156" i="1"/>
  <c r="S207" i="1"/>
  <c r="T207" i="1" s="1"/>
  <c r="S211" i="1"/>
  <c r="T211" i="1" s="1"/>
  <c r="V211" i="1"/>
  <c r="U211" i="1"/>
  <c r="S213" i="1"/>
  <c r="T213" i="1" s="1"/>
  <c r="U213" i="1"/>
  <c r="V213" i="1"/>
  <c r="V219" i="1"/>
  <c r="S219" i="1"/>
  <c r="T219" i="1" s="1"/>
  <c r="U219" i="1"/>
  <c r="S223" i="1"/>
  <c r="U223" i="1"/>
  <c r="V223" i="1" s="1"/>
  <c r="T223" i="1"/>
  <c r="S229" i="1"/>
  <c r="S231" i="1"/>
  <c r="V231" i="1" s="1"/>
  <c r="U231" i="1"/>
  <c r="T231" i="1"/>
  <c r="S285" i="1"/>
  <c r="T285" i="1" s="1"/>
  <c r="U285" i="1"/>
  <c r="V285" i="1"/>
  <c r="S287" i="1"/>
  <c r="T287" i="1"/>
  <c r="S293" i="1"/>
  <c r="T293" i="1" s="1"/>
  <c r="U293" i="1" s="1"/>
  <c r="S295" i="1"/>
  <c r="T295" i="1" s="1"/>
  <c r="U295" i="1"/>
  <c r="V295" i="1"/>
  <c r="S301" i="1"/>
  <c r="T301" i="1"/>
  <c r="U301" i="1" s="1"/>
  <c r="V301" i="1" s="1"/>
  <c r="S303" i="1"/>
  <c r="T303" i="1" s="1"/>
  <c r="S309" i="1"/>
  <c r="T309" i="1" s="1"/>
  <c r="U311" i="1"/>
  <c r="V311" i="1"/>
  <c r="S311" i="1"/>
  <c r="T311" i="1" s="1"/>
  <c r="U651" i="1"/>
  <c r="V651" i="1" s="1"/>
  <c r="U248" i="1"/>
  <c r="V248" i="1" s="1"/>
  <c r="U409" i="1"/>
  <c r="V409" i="1" s="1"/>
  <c r="U4159" i="1"/>
  <c r="V4159" i="1"/>
  <c r="U4198" i="1"/>
  <c r="V4198" i="1" s="1"/>
  <c r="U4199" i="1"/>
  <c r="V4199" i="1" s="1"/>
  <c r="U4195" i="1"/>
  <c r="V4195" i="1" s="1"/>
  <c r="U4281" i="1"/>
  <c r="V4281" i="1" s="1"/>
  <c r="U4288" i="1"/>
  <c r="V4288" i="1" s="1"/>
  <c r="U4287" i="1"/>
  <c r="V4287" i="1"/>
  <c r="U4420" i="1"/>
  <c r="V4420" i="1" s="1"/>
  <c r="U4561" i="1"/>
  <c r="V4561" i="1" s="1"/>
  <c r="S302" i="1"/>
  <c r="T302" i="1"/>
  <c r="U302" i="1" s="1"/>
  <c r="S306" i="1"/>
  <c r="U306" i="1"/>
  <c r="T306" i="1"/>
  <c r="V306" i="1"/>
  <c r="S300" i="1"/>
  <c r="T300" i="1" s="1"/>
  <c r="V4632" i="1"/>
  <c r="S4632" i="1"/>
  <c r="T4632" i="1" s="1"/>
  <c r="U4632" i="1"/>
  <c r="S55" i="1"/>
  <c r="T55" i="1" s="1"/>
  <c r="U55" i="1"/>
  <c r="V55" i="1"/>
  <c r="S59" i="1"/>
  <c r="T59" i="1" s="1"/>
  <c r="U59" i="1" s="1"/>
  <c r="V59" i="1" s="1"/>
  <c r="S63" i="1"/>
  <c r="T63" i="1"/>
  <c r="U63" i="1" s="1"/>
  <c r="V63" i="1" s="1"/>
  <c r="V129" i="1"/>
  <c r="U129" i="1"/>
  <c r="S129" i="1"/>
  <c r="T129" i="1" s="1"/>
  <c r="S137" i="1"/>
  <c r="T137" i="1" s="1"/>
  <c r="V141" i="1"/>
  <c r="U141" i="1"/>
  <c r="S141" i="1"/>
  <c r="T141" i="1" s="1"/>
  <c r="V149" i="1"/>
  <c r="U149" i="1"/>
  <c r="S149" i="1"/>
  <c r="T149" i="1" s="1"/>
  <c r="S151" i="1"/>
  <c r="T151" i="1" s="1"/>
  <c r="S174" i="1"/>
  <c r="T174" i="1" s="1"/>
  <c r="S176" i="1"/>
  <c r="T176" i="1"/>
  <c r="U176" i="1" s="1"/>
  <c r="V176" i="1" s="1"/>
  <c r="S178" i="1"/>
  <c r="V180" i="1"/>
  <c r="S184" i="1"/>
  <c r="T184" i="1" s="1"/>
  <c r="U184" i="1" s="1"/>
  <c r="V184" i="1" s="1"/>
  <c r="S186" i="1"/>
  <c r="T186" i="1" s="1"/>
  <c r="V186" i="1"/>
  <c r="U186" i="1"/>
  <c r="S188" i="1"/>
  <c r="T188" i="1" s="1"/>
  <c r="U188" i="1"/>
  <c r="V188" i="1"/>
  <c r="S190" i="1"/>
  <c r="T190" i="1" s="1"/>
  <c r="S192" i="1"/>
  <c r="T192" i="1" s="1"/>
  <c r="U192" i="1" s="1"/>
  <c r="V192" i="1" s="1"/>
  <c r="S194" i="1"/>
  <c r="S244" i="1"/>
  <c r="T244" i="1" s="1"/>
  <c r="S246" i="1"/>
  <c r="T246" i="1"/>
  <c r="U246" i="1"/>
  <c r="V246" i="1"/>
  <c r="T647" i="1"/>
  <c r="U647" i="1" s="1"/>
  <c r="S635" i="1"/>
  <c r="T635" i="1"/>
  <c r="U635" i="1" s="1"/>
  <c r="S616" i="1"/>
  <c r="T616" i="1" s="1"/>
  <c r="S608" i="1"/>
  <c r="T608" i="1"/>
  <c r="S577" i="1"/>
  <c r="T577" i="1" s="1"/>
  <c r="S559" i="1"/>
  <c r="S516" i="1"/>
  <c r="T516" i="1" s="1"/>
  <c r="S477" i="1"/>
  <c r="T477" i="1"/>
  <c r="U446" i="1"/>
  <c r="V446" i="1"/>
  <c r="S446" i="1"/>
  <c r="T446" i="1" s="1"/>
  <c r="S421" i="1"/>
  <c r="T421" i="1"/>
  <c r="S405" i="1"/>
  <c r="T405" i="1" s="1"/>
  <c r="S335" i="1"/>
  <c r="T335" i="1" s="1"/>
  <c r="U335" i="1"/>
  <c r="V335" i="1"/>
  <c r="S267" i="1"/>
  <c r="S259" i="1"/>
  <c r="S251" i="1"/>
  <c r="T251" i="1"/>
  <c r="U251" i="1" s="1"/>
  <c r="S243" i="1"/>
  <c r="V187" i="1"/>
  <c r="S187" i="1"/>
  <c r="T187" i="1" s="1"/>
  <c r="U187" i="1"/>
  <c r="S179" i="1"/>
  <c r="V155" i="1"/>
  <c r="U155" i="1"/>
  <c r="S155" i="1"/>
  <c r="T155" i="1" s="1"/>
  <c r="V292" i="1"/>
  <c r="S292" i="1"/>
  <c r="T292" i="1" s="1"/>
  <c r="U292" i="1"/>
  <c r="U290" i="1"/>
  <c r="V290" i="1"/>
  <c r="S290" i="1"/>
  <c r="T290" i="1" s="1"/>
  <c r="V288" i="1"/>
  <c r="S288" i="1"/>
  <c r="T288" i="1" s="1"/>
  <c r="U288" i="1"/>
  <c r="S204" i="1"/>
  <c r="T204" i="1" s="1"/>
  <c r="S72" i="1"/>
  <c r="V56" i="1"/>
  <c r="S56" i="1"/>
  <c r="U56" i="1"/>
  <c r="T56" i="1"/>
  <c r="V38" i="1"/>
  <c r="U38" i="1"/>
  <c r="S38" i="1"/>
  <c r="T38" i="1" s="1"/>
  <c r="S30" i="1"/>
  <c r="T30" i="1" s="1"/>
  <c r="U22" i="1"/>
  <c r="S22" i="1"/>
  <c r="T22" i="1" s="1"/>
  <c r="V22" i="1"/>
  <c r="S14" i="1"/>
  <c r="T14" i="1" s="1"/>
  <c r="U12" i="1"/>
  <c r="S12" i="1"/>
  <c r="T12" i="1" s="1"/>
  <c r="V12" i="1"/>
  <c r="V1101" i="1"/>
  <c r="T465" i="1"/>
  <c r="U465" i="1" s="1"/>
  <c r="T482" i="1"/>
  <c r="U482" i="1" s="1"/>
  <c r="T490" i="1"/>
  <c r="U490" i="1" s="1"/>
  <c r="T545" i="1"/>
  <c r="U545" i="1" s="1"/>
  <c r="T728" i="1"/>
  <c r="U728" i="1" s="1"/>
  <c r="T426" i="1"/>
  <c r="U426" i="1" s="1"/>
  <c r="T735" i="1"/>
  <c r="U735" i="1" s="1"/>
  <c r="T884" i="1"/>
  <c r="U884" i="1" s="1"/>
  <c r="U911" i="1"/>
  <c r="T911" i="1"/>
  <c r="T958" i="1"/>
  <c r="U958" i="1" s="1"/>
  <c r="U1049" i="1"/>
  <c r="T1049" i="1"/>
  <c r="U1148" i="1"/>
  <c r="V1148" i="1" s="1"/>
  <c r="U1168" i="1"/>
  <c r="V1168" i="1" s="1"/>
  <c r="T878" i="1"/>
  <c r="U878" i="1" s="1"/>
  <c r="T886" i="1"/>
  <c r="U886" i="1" s="1"/>
  <c r="T894" i="1"/>
  <c r="U894" i="1" s="1"/>
  <c r="U964" i="1"/>
  <c r="T964" i="1"/>
  <c r="T1004" i="1"/>
  <c r="U1004" i="1" s="1"/>
  <c r="T1012" i="1"/>
  <c r="U1012" i="1" s="1"/>
  <c r="V1012" i="1" s="1"/>
  <c r="U1031" i="1"/>
  <c r="T1031" i="1"/>
  <c r="T1083" i="1"/>
  <c r="U1083" i="1" s="1"/>
  <c r="T1114" i="1"/>
  <c r="T1296" i="1"/>
  <c r="T1325" i="1"/>
  <c r="T1347" i="1"/>
  <c r="U1347" i="1" s="1"/>
  <c r="U1399" i="1"/>
  <c r="U2089" i="1"/>
  <c r="V2089" i="1" s="1"/>
  <c r="U2159" i="1"/>
  <c r="V2159" i="1" s="1"/>
  <c r="U1427" i="1"/>
  <c r="V1427" i="1" s="1"/>
  <c r="U2273" i="1"/>
  <c r="U2665" i="1"/>
  <c r="V2665" i="1" s="1"/>
  <c r="U2743" i="1"/>
  <c r="U2794" i="1"/>
  <c r="V2794" i="1" s="1"/>
  <c r="U2468" i="1"/>
  <c r="U3142" i="1"/>
  <c r="V3142" i="1" s="1"/>
  <c r="S4679" i="1"/>
  <c r="U4660" i="1"/>
  <c r="T4660" i="1"/>
  <c r="V4656" i="1"/>
  <c r="S4656" i="1"/>
  <c r="T4656" i="1" s="1"/>
  <c r="V4542" i="1"/>
  <c r="S4542" i="1"/>
  <c r="T4542" i="1" s="1"/>
  <c r="U4541" i="1"/>
  <c r="T4541" i="1"/>
  <c r="S4536" i="1"/>
  <c r="T4536" i="1" s="1"/>
  <c r="V4536" i="1"/>
  <c r="U4463" i="1"/>
  <c r="T4463" i="1"/>
  <c r="V4462" i="1"/>
  <c r="T4462" i="1"/>
  <c r="U4461" i="1"/>
  <c r="T4461" i="1"/>
  <c r="U4458" i="1"/>
  <c r="T4458" i="1"/>
  <c r="T4379" i="1"/>
  <c r="U4379" i="1"/>
  <c r="S4378" i="1"/>
  <c r="V4377" i="1"/>
  <c r="U4377" i="1"/>
  <c r="U4308" i="1"/>
  <c r="S4308" i="1"/>
  <c r="T4308" i="1" s="1"/>
  <c r="S4300" i="1"/>
  <c r="U4300" i="1"/>
  <c r="U4735" i="1"/>
  <c r="T4735" i="1"/>
  <c r="S4732" i="1"/>
  <c r="U4731" i="1"/>
  <c r="S4731" i="1"/>
  <c r="T4731" i="1" s="1"/>
  <c r="S4717" i="1"/>
  <c r="S4699" i="1"/>
  <c r="T4699" i="1" s="1"/>
  <c r="S4701" i="1"/>
  <c r="T4701" i="1" s="1"/>
  <c r="S4700" i="1"/>
  <c r="T4700" i="1"/>
  <c r="V4854" i="1"/>
  <c r="S4854" i="1"/>
  <c r="T4854" i="1" s="1"/>
  <c r="U4886" i="1"/>
  <c r="T4886" i="1"/>
  <c r="S4312" i="1"/>
  <c r="V4312" i="1"/>
  <c r="T4312" i="1"/>
  <c r="T960" i="1"/>
  <c r="U960" i="1" s="1"/>
  <c r="V960" i="1"/>
  <c r="S1242" i="1"/>
  <c r="S1433" i="1"/>
  <c r="V1545" i="1"/>
  <c r="S1545" i="1"/>
  <c r="U1545" i="1"/>
  <c r="U1582" i="1"/>
  <c r="S1582" i="1"/>
  <c r="S1699" i="1"/>
  <c r="T1699" i="1" s="1"/>
  <c r="S2217" i="1"/>
  <c r="S2248" i="1"/>
  <c r="S2299" i="1"/>
  <c r="T2299" i="1"/>
  <c r="U2299" i="1"/>
  <c r="S2324" i="1"/>
  <c r="T2324" i="1" s="1"/>
  <c r="S2365" i="1"/>
  <c r="S2526" i="1"/>
  <c r="S2676" i="1"/>
  <c r="T2676" i="1" s="1"/>
  <c r="V2676" i="1"/>
  <c r="S2723" i="1"/>
  <c r="S2715" i="1"/>
  <c r="S2793" i="1"/>
  <c r="S2830" i="1"/>
  <c r="S2873" i="1"/>
  <c r="S2955" i="1"/>
  <c r="S3000" i="1"/>
  <c r="T3000" i="1" s="1"/>
  <c r="S3155" i="1"/>
  <c r="S3262" i="1"/>
  <c r="T3262" i="1"/>
  <c r="S3847" i="1"/>
  <c r="S4010" i="1"/>
  <c r="T4010" i="1"/>
  <c r="S4239" i="1"/>
  <c r="T4239" i="1" s="1"/>
  <c r="S4404" i="1"/>
  <c r="T4404" i="1" s="1"/>
  <c r="S4406" i="1"/>
  <c r="S4475" i="1"/>
  <c r="T4475" i="1" s="1"/>
  <c r="S4755" i="1"/>
  <c r="T4755" i="1" s="1"/>
  <c r="S4787" i="1"/>
  <c r="T4787" i="1" s="1"/>
  <c r="U4830" i="1"/>
  <c r="S4830" i="1"/>
  <c r="T4830" i="1" s="1"/>
  <c r="U4868" i="1"/>
  <c r="S4868" i="1"/>
  <c r="T4868" i="1" s="1"/>
  <c r="S4870" i="1"/>
  <c r="U4908" i="1"/>
  <c r="S4908" i="1"/>
  <c r="T4908" i="1" s="1"/>
  <c r="S2392" i="1"/>
  <c r="S3094" i="1"/>
  <c r="T3094" i="1" s="1"/>
  <c r="S3641" i="1"/>
  <c r="T3641" i="1"/>
  <c r="U3641" i="1" s="1"/>
  <c r="V867" i="1"/>
  <c r="V643" i="1"/>
  <c r="T232" i="1"/>
  <c r="T286" i="1"/>
  <c r="V3718" i="1"/>
  <c r="T530" i="1"/>
  <c r="Q308" i="1"/>
  <c r="R308" i="1" s="1"/>
  <c r="W308" i="1" s="1"/>
  <c r="Q284" i="1"/>
  <c r="R284" i="1" s="1"/>
  <c r="W284" i="1" s="1"/>
  <c r="Q216" i="1"/>
  <c r="R216" i="1" s="1"/>
  <c r="W216" i="1" s="1"/>
  <c r="Q113" i="1"/>
  <c r="R113" i="1" s="1"/>
  <c r="W113" i="1" s="1"/>
  <c r="Q87" i="1"/>
  <c r="R87" i="1" s="1"/>
  <c r="W87" i="1" s="1"/>
  <c r="Q70" i="1"/>
  <c r="R70" i="1" s="1"/>
  <c r="W70" i="1" s="1"/>
  <c r="Q62" i="1"/>
  <c r="R62" i="1" s="1"/>
  <c r="W62" i="1" s="1"/>
  <c r="Q54" i="1"/>
  <c r="R54" i="1" s="1"/>
  <c r="W54" i="1" s="1"/>
  <c r="Q48" i="1"/>
  <c r="R48" i="1" s="1"/>
  <c r="W48" i="1" s="1"/>
  <c r="Q32" i="1"/>
  <c r="R32" i="1" s="1"/>
  <c r="W32" i="1" s="1"/>
  <c r="Q24" i="1"/>
  <c r="R24" i="1" s="1"/>
  <c r="W24" i="1" s="1"/>
  <c r="Q16" i="1"/>
  <c r="R16" i="1" s="1"/>
  <c r="W16" i="1" s="1"/>
  <c r="V674" i="1"/>
  <c r="V690" i="1"/>
  <c r="S522" i="1"/>
  <c r="U699" i="1"/>
  <c r="V699" i="1" s="1"/>
  <c r="U402" i="1"/>
  <c r="V402" i="1" s="1"/>
  <c r="U722" i="1"/>
  <c r="V722" i="1" s="1"/>
  <c r="V974" i="1"/>
  <c r="U837" i="1"/>
  <c r="U853" i="1"/>
  <c r="V853" i="1" s="1"/>
  <c r="U1025" i="1"/>
  <c r="V1025" i="1" s="1"/>
  <c r="U1068" i="1"/>
  <c r="U1112" i="1"/>
  <c r="V1112" i="1" s="1"/>
  <c r="U1116" i="1"/>
  <c r="V1116" i="1" s="1"/>
  <c r="U968" i="1"/>
  <c r="V968" i="1" s="1"/>
  <c r="U1079" i="1"/>
  <c r="V1079" i="1" s="1"/>
  <c r="U1102" i="1"/>
  <c r="V1102" i="1" s="1"/>
  <c r="U1118" i="1"/>
  <c r="V1118" i="1" s="1"/>
  <c r="U1145" i="1"/>
  <c r="V1145" i="1" s="1"/>
  <c r="U1316" i="1"/>
  <c r="U1320" i="1"/>
  <c r="V1320" i="1" s="1"/>
  <c r="U1351" i="1"/>
  <c r="V1351" i="1" s="1"/>
  <c r="U1359" i="1"/>
  <c r="V1359" i="1" s="1"/>
  <c r="U1577" i="1"/>
  <c r="V1577" i="1" s="1"/>
  <c r="U1626" i="1"/>
  <c r="V1626" i="1" s="1"/>
  <c r="U1226" i="1"/>
  <c r="V1226" i="1" s="1"/>
  <c r="U1436" i="1"/>
  <c r="V1436" i="1" s="1"/>
  <c r="U1459" i="1"/>
  <c r="V1459" i="1" s="1"/>
  <c r="U1479" i="1"/>
  <c r="V1479" i="1" s="1"/>
  <c r="V2495" i="1"/>
  <c r="V3617" i="1"/>
  <c r="V3890" i="1"/>
  <c r="T4636" i="1"/>
  <c r="T4634" i="1"/>
  <c r="T4589" i="1"/>
  <c r="T4478" i="1"/>
  <c r="T4474" i="1"/>
  <c r="T4471" i="1"/>
  <c r="T4434" i="1"/>
  <c r="T4401" i="1"/>
  <c r="T4398" i="1"/>
  <c r="T4382" i="1"/>
  <c r="T4832" i="1"/>
  <c r="T4826" i="1"/>
  <c r="T4793" i="1"/>
  <c r="T4827" i="1"/>
  <c r="T4715" i="1"/>
  <c r="T4707" i="1"/>
  <c r="T4861" i="1"/>
  <c r="V4849" i="1"/>
  <c r="T4912" i="1"/>
  <c r="T4911" i="1"/>
  <c r="T4910" i="1"/>
  <c r="T4906" i="1"/>
  <c r="T4904" i="1"/>
  <c r="T383" i="1"/>
  <c r="T340" i="1"/>
  <c r="U340" i="1" s="1"/>
  <c r="T539" i="1"/>
  <c r="U539" i="1" s="1"/>
  <c r="V539" i="1"/>
  <c r="U1158" i="1"/>
  <c r="V1158" i="1"/>
  <c r="T812" i="1"/>
  <c r="U812" i="1" s="1"/>
  <c r="T868" i="1"/>
  <c r="U868" i="1" s="1"/>
  <c r="T950" i="1"/>
  <c r="U950" i="1" s="1"/>
  <c r="T954" i="1"/>
  <c r="U954" i="1" s="1"/>
  <c r="T962" i="1"/>
  <c r="U962" i="1" s="1"/>
  <c r="T1003" i="1"/>
  <c r="T1033" i="1"/>
  <c r="T1076" i="1"/>
  <c r="U1076" i="1" s="1"/>
  <c r="T818" i="1"/>
  <c r="U818" i="1" s="1"/>
  <c r="T913" i="1"/>
  <c r="U913" i="1" s="1"/>
  <c r="V913" i="1"/>
  <c r="U985" i="1"/>
  <c r="V985" i="1" s="1"/>
  <c r="T1005" i="1"/>
  <c r="U1005" i="1"/>
  <c r="T1070" i="1"/>
  <c r="T1308" i="1"/>
  <c r="T1339" i="1"/>
  <c r="U1339" i="1" s="1"/>
  <c r="U1364" i="1"/>
  <c r="V1364" i="1" s="1"/>
  <c r="U2181" i="1"/>
  <c r="V2181" i="1" s="1"/>
  <c r="U2872" i="1"/>
  <c r="V2872" i="1" s="1"/>
  <c r="U2484" i="1"/>
  <c r="V2484" i="1" s="1"/>
  <c r="U3132" i="1"/>
  <c r="U3169" i="1"/>
  <c r="V3169" i="1" s="1"/>
  <c r="U3424" i="1"/>
  <c r="V3424" i="1" s="1"/>
  <c r="U3604" i="1"/>
  <c r="U3838" i="1"/>
  <c r="V3838" i="1" s="1"/>
  <c r="U3504" i="1"/>
  <c r="V3504" i="1" s="1"/>
  <c r="U3508" i="1"/>
  <c r="V3508" i="1" s="1"/>
  <c r="U3768" i="1"/>
  <c r="V3768" i="1" s="1"/>
  <c r="U3809" i="1"/>
  <c r="V3809" i="1" s="1"/>
  <c r="S4672" i="1"/>
  <c r="T4672" i="1" s="1"/>
  <c r="S4582" i="1"/>
  <c r="T4582" i="1" s="1"/>
  <c r="U4582" i="1"/>
  <c r="V4501" i="1"/>
  <c r="S4501" i="1"/>
  <c r="T4501" i="1" s="1"/>
  <c r="U4540" i="1"/>
  <c r="T4540" i="1"/>
  <c r="V4495" i="1"/>
  <c r="V4494" i="1"/>
  <c r="U4494" i="1"/>
  <c r="U4456" i="1"/>
  <c r="V4455" i="1"/>
  <c r="S4455" i="1"/>
  <c r="S4426" i="1"/>
  <c r="T4426" i="1" s="1"/>
  <c r="U4426" i="1"/>
  <c r="T4383" i="1"/>
  <c r="U4383" i="1"/>
  <c r="V4348" i="1"/>
  <c r="T4348" i="1"/>
  <c r="S4305" i="1"/>
  <c r="T4305" i="1" s="1"/>
  <c r="V4305" i="1"/>
  <c r="T4307" i="1"/>
  <c r="U4307" i="1"/>
  <c r="S4302" i="1"/>
  <c r="T4302" i="1" s="1"/>
  <c r="U4302" i="1"/>
  <c r="S4740" i="1"/>
  <c r="U4737" i="1"/>
  <c r="T4737" i="1"/>
  <c r="S4697" i="1"/>
  <c r="T4697" i="1" s="1"/>
  <c r="U4891" i="1"/>
  <c r="S4317" i="1"/>
  <c r="T4317" i="1"/>
  <c r="S270" i="1"/>
  <c r="T270" i="1"/>
  <c r="S453" i="1"/>
  <c r="T453" i="1" s="1"/>
  <c r="S578" i="1"/>
  <c r="S810" i="1"/>
  <c r="T810" i="1" s="1"/>
  <c r="S803" i="1"/>
  <c r="T803" i="1" s="1"/>
  <c r="U803" i="1" s="1"/>
  <c r="S1281" i="1"/>
  <c r="T1281" i="1" s="1"/>
  <c r="S1271" i="1"/>
  <c r="S1363" i="1"/>
  <c r="S1401" i="1"/>
  <c r="V1401" i="1"/>
  <c r="S1473" i="1"/>
  <c r="T1473" i="1" s="1"/>
  <c r="U1473" i="1"/>
  <c r="U1469" i="1"/>
  <c r="S1469" i="1"/>
  <c r="S1637" i="1"/>
  <c r="T1637" i="1"/>
  <c r="S1947" i="1"/>
  <c r="S2014" i="1"/>
  <c r="T2014" i="1"/>
  <c r="S2057" i="1"/>
  <c r="T2057" i="1" s="1"/>
  <c r="U2057" i="1"/>
  <c r="S2328" i="1"/>
  <c r="U2328" i="1"/>
  <c r="T2328" i="1"/>
  <c r="V2328" i="1" s="1"/>
  <c r="S2404" i="1"/>
  <c r="S2637" i="1"/>
  <c r="S2729" i="1"/>
  <c r="T2729" i="1" s="1"/>
  <c r="S2877" i="1"/>
  <c r="S3104" i="1"/>
  <c r="S3470" i="1"/>
  <c r="T3470" i="1" s="1"/>
  <c r="S3577" i="1"/>
  <c r="T3577" i="1" s="1"/>
  <c r="S3654" i="1"/>
  <c r="S3884" i="1"/>
  <c r="S4014" i="1"/>
  <c r="T4014" i="1" s="1"/>
  <c r="U4014" i="1" s="1"/>
  <c r="S4092" i="1"/>
  <c r="T4092" i="1" s="1"/>
  <c r="S4206" i="1"/>
  <c r="T4206" i="1" s="1"/>
  <c r="T4235" i="1"/>
  <c r="S4235" i="1"/>
  <c r="S4279" i="1"/>
  <c r="T4279" i="1" s="1"/>
  <c r="S4283" i="1"/>
  <c r="T4283" i="1" s="1"/>
  <c r="S4284" i="1"/>
  <c r="T4284" i="1" s="1"/>
  <c r="S4285" i="1"/>
  <c r="T4285" i="1" s="1"/>
  <c r="S4397" i="1"/>
  <c r="U4397" i="1"/>
  <c r="T4397" i="1"/>
  <c r="S4405" i="1"/>
  <c r="U4405" i="1"/>
  <c r="T4405" i="1"/>
  <c r="T4390" i="1"/>
  <c r="S4390" i="1"/>
  <c r="S4395" i="1"/>
  <c r="T4395" i="1"/>
  <c r="S4431" i="1"/>
  <c r="U4431" i="1"/>
  <c r="T4431" i="1"/>
  <c r="U4440" i="1"/>
  <c r="S4440" i="1"/>
  <c r="T4440" i="1" s="1"/>
  <c r="U4829" i="1"/>
  <c r="S4829" i="1"/>
  <c r="T4829" i="1" s="1"/>
  <c r="S4831" i="1"/>
  <c r="U4869" i="1"/>
  <c r="S4869" i="1"/>
  <c r="T4869" i="1" s="1"/>
  <c r="U4907" i="1"/>
  <c r="S4907" i="1"/>
  <c r="T4907" i="1" s="1"/>
  <c r="S4909" i="1"/>
  <c r="S1144" i="1"/>
  <c r="S1418" i="1"/>
  <c r="T1769" i="1"/>
  <c r="S1769" i="1"/>
  <c r="U1769" i="1"/>
  <c r="S3211" i="1"/>
  <c r="U3211" i="1"/>
  <c r="T3211" i="1"/>
  <c r="S3250" i="1"/>
  <c r="T218" i="1"/>
  <c r="U218" i="1" s="1"/>
  <c r="T304" i="1"/>
  <c r="T296" i="1"/>
  <c r="U296" i="1" s="1"/>
  <c r="T310" i="1"/>
  <c r="T538" i="1"/>
  <c r="U538" i="1" s="1"/>
  <c r="S382" i="1"/>
  <c r="T374" i="1"/>
  <c r="Q294" i="1"/>
  <c r="R294" i="1" s="1"/>
  <c r="W294" i="1" s="1"/>
  <c r="Q230" i="1"/>
  <c r="R230" i="1" s="1"/>
  <c r="W230" i="1" s="1"/>
  <c r="Q206" i="1"/>
  <c r="R206" i="1" s="1"/>
  <c r="W206" i="1" s="1"/>
  <c r="Q91" i="1"/>
  <c r="R91" i="1" s="1"/>
  <c r="W91" i="1" s="1"/>
  <c r="Q74" i="1"/>
  <c r="R74" i="1" s="1"/>
  <c r="W74" i="1" s="1"/>
  <c r="Q66" i="1"/>
  <c r="R66" i="1" s="1"/>
  <c r="W66" i="1" s="1"/>
  <c r="Q58" i="1"/>
  <c r="R58" i="1" s="1"/>
  <c r="W58" i="1" s="1"/>
  <c r="Q36" i="1"/>
  <c r="R36" i="1" s="1"/>
  <c r="W36" i="1" s="1"/>
  <c r="Q28" i="1"/>
  <c r="R28" i="1" s="1"/>
  <c r="W28" i="1" s="1"/>
  <c r="Q20" i="1"/>
  <c r="R20" i="1" s="1"/>
  <c r="W20" i="1" s="1"/>
  <c r="Q9" i="1"/>
  <c r="R9" i="1" s="1"/>
  <c r="W9" i="1" s="1"/>
  <c r="U445" i="1"/>
  <c r="V445" i="1" s="1"/>
  <c r="S366" i="1"/>
  <c r="U406" i="1"/>
  <c r="V406" i="1" s="1"/>
  <c r="U714" i="1"/>
  <c r="V714" i="1" s="1"/>
  <c r="V1127" i="1"/>
  <c r="U808" i="1"/>
  <c r="V808" i="1" s="1"/>
  <c r="U816" i="1"/>
  <c r="V816" i="1" s="1"/>
  <c r="V911" i="1"/>
  <c r="U919" i="1"/>
  <c r="V919" i="1" s="1"/>
  <c r="U927" i="1"/>
  <c r="V927" i="1" s="1"/>
  <c r="U1007" i="1"/>
  <c r="V1007" i="1" s="1"/>
  <c r="U1081" i="1"/>
  <c r="V1081" i="1" s="1"/>
  <c r="U1111" i="1"/>
  <c r="V1111" i="1" s="1"/>
  <c r="U1120" i="1"/>
  <c r="V1120" i="1" s="1"/>
  <c r="V882" i="1"/>
  <c r="V890" i="1"/>
  <c r="U839" i="1"/>
  <c r="V839" i="1" s="1"/>
  <c r="U1044" i="1"/>
  <c r="V1044" i="1" s="1"/>
  <c r="U1087" i="1"/>
  <c r="V1087" i="1" s="1"/>
  <c r="U1106" i="1"/>
  <c r="V1106" i="1" s="1"/>
  <c r="U1198" i="1"/>
  <c r="V1198" i="1" s="1"/>
  <c r="V1224" i="1"/>
  <c r="V1240" i="1"/>
  <c r="U1225" i="1"/>
  <c r="V1225" i="1" s="1"/>
  <c r="U1233" i="1"/>
  <c r="V1233" i="1" s="1"/>
  <c r="T1258" i="1"/>
  <c r="T1274" i="1"/>
  <c r="T1297" i="1"/>
  <c r="U1297" i="1" s="1"/>
  <c r="U1300" i="1"/>
  <c r="V1300" i="1" s="1"/>
  <c r="V1316" i="1"/>
  <c r="T1321" i="1"/>
  <c r="U1321" i="1" s="1"/>
  <c r="U1325" i="1"/>
  <c r="U1343" i="1"/>
  <c r="V1343" i="1" s="1"/>
  <c r="T1352" i="1"/>
  <c r="T1360" i="1"/>
  <c r="V1654" i="1"/>
  <c r="V3625" i="1"/>
  <c r="V3898" i="1"/>
  <c r="T4633" i="1"/>
  <c r="T4629" i="1"/>
  <c r="T4588" i="1"/>
  <c r="T4547" i="1"/>
  <c r="T4518" i="1"/>
  <c r="T4510" i="1"/>
  <c r="T4466" i="1"/>
  <c r="T4444" i="1"/>
  <c r="T4443" i="1"/>
  <c r="T4442" i="1"/>
  <c r="T4438" i="1"/>
  <c r="T4436" i="1"/>
  <c r="T4402" i="1"/>
  <c r="T4396" i="1"/>
  <c r="T4360" i="1"/>
  <c r="T4313" i="1"/>
  <c r="T4310" i="1"/>
  <c r="T4834" i="1"/>
  <c r="T4819" i="1"/>
  <c r="T4811" i="1"/>
  <c r="T4795" i="1"/>
  <c r="T4733" i="1"/>
  <c r="T4709" i="1"/>
  <c r="T4902" i="1"/>
  <c r="T4897" i="1"/>
  <c r="T4889" i="1"/>
  <c r="T4905" i="1"/>
  <c r="T4888" i="1"/>
  <c r="V794" i="1"/>
  <c r="T851" i="1"/>
  <c r="U933" i="1"/>
  <c r="V933" i="1" s="1"/>
  <c r="T988" i="1"/>
  <c r="S4895" i="1"/>
  <c r="T4895" i="1" s="1"/>
  <c r="S4896" i="1"/>
  <c r="T4896" i="1" s="1"/>
  <c r="J4886" i="1"/>
  <c r="Z4886" i="1" s="1"/>
  <c r="J4808" i="1"/>
  <c r="Z4808" i="1" s="1"/>
  <c r="J4730" i="1"/>
  <c r="Z4730" i="1" s="1"/>
  <c r="J4691" i="1"/>
  <c r="Z4691" i="1" s="1"/>
  <c r="J4652" i="1"/>
  <c r="Z4652" i="1" s="1"/>
  <c r="J4613" i="1"/>
  <c r="Z4613" i="1" s="1"/>
  <c r="J4535" i="1"/>
  <c r="Z4535" i="1" s="1"/>
  <c r="J4496" i="1"/>
  <c r="Z4496" i="1" s="1"/>
  <c r="J4457" i="1"/>
  <c r="Z4457" i="1" s="1"/>
  <c r="J4418" i="1"/>
  <c r="Z4418" i="1" s="1"/>
  <c r="J4847" i="1"/>
  <c r="Z4847" i="1" s="1"/>
  <c r="J4574" i="1"/>
  <c r="Z4574" i="1" s="1"/>
  <c r="J4301" i="1"/>
  <c r="Z4301" i="1" s="1"/>
  <c r="J4262" i="1"/>
  <c r="Z4262" i="1" s="1"/>
  <c r="J4184" i="1"/>
  <c r="Z4184" i="1" s="1"/>
  <c r="J4769" i="1"/>
  <c r="Z4769" i="1" s="1"/>
  <c r="J4379" i="1"/>
  <c r="Z4379" i="1" s="1"/>
  <c r="J4340" i="1"/>
  <c r="Z4340" i="1" s="1"/>
  <c r="J4223" i="1"/>
  <c r="Z4223" i="1" s="1"/>
  <c r="J4145" i="1"/>
  <c r="Z4145" i="1" s="1"/>
  <c r="AN12" i="1"/>
  <c r="J4028" i="1"/>
  <c r="Z4028" i="1" s="1"/>
  <c r="J3950" i="1"/>
  <c r="Z3950" i="1" s="1"/>
  <c r="J3872" i="1"/>
  <c r="Z3872" i="1" s="1"/>
  <c r="J3755" i="1"/>
  <c r="Z3755" i="1" s="1"/>
  <c r="J3677" i="1"/>
  <c r="Z3677" i="1" s="1"/>
  <c r="J3599" i="1"/>
  <c r="Z3599" i="1" s="1"/>
  <c r="J3521" i="1"/>
  <c r="Z3521" i="1" s="1"/>
  <c r="J3443" i="1"/>
  <c r="Z3443" i="1" s="1"/>
  <c r="J3365" i="1"/>
  <c r="Z3365" i="1" s="1"/>
  <c r="J3287" i="1"/>
  <c r="Z3287" i="1" s="1"/>
  <c r="J3209" i="1"/>
  <c r="Z3209" i="1" s="1"/>
  <c r="J3131" i="1"/>
  <c r="Z3131" i="1" s="1"/>
  <c r="J3053" i="1"/>
  <c r="Z3053" i="1" s="1"/>
  <c r="J2975" i="1"/>
  <c r="Z2975" i="1" s="1"/>
  <c r="J2897" i="1"/>
  <c r="Z2897" i="1" s="1"/>
  <c r="J2819" i="1"/>
  <c r="Z2819" i="1" s="1"/>
  <c r="J2741" i="1"/>
  <c r="Z2741" i="1" s="1"/>
  <c r="J2663" i="1"/>
  <c r="Z2663" i="1" s="1"/>
  <c r="J2585" i="1"/>
  <c r="Z2585" i="1" s="1"/>
  <c r="J2507" i="1"/>
  <c r="Z2507" i="1" s="1"/>
  <c r="J2429" i="1"/>
  <c r="Z2429" i="1" s="1"/>
  <c r="J2351" i="1"/>
  <c r="Z2351" i="1" s="1"/>
  <c r="J2273" i="1"/>
  <c r="Z2273" i="1" s="1"/>
  <c r="J2156" i="1"/>
  <c r="Z2156" i="1" s="1"/>
  <c r="J2078" i="1"/>
  <c r="Z2078" i="1" s="1"/>
  <c r="J2000" i="1"/>
  <c r="Z2000" i="1" s="1"/>
  <c r="J1454" i="1"/>
  <c r="Z1454" i="1" s="1"/>
  <c r="J1376" i="1"/>
  <c r="Z1376" i="1" s="1"/>
  <c r="J1298" i="1"/>
  <c r="Z1298" i="1" s="1"/>
  <c r="J1220" i="1"/>
  <c r="Z1220" i="1" s="1"/>
  <c r="J1142" i="1"/>
  <c r="Z1142" i="1" s="1"/>
  <c r="J1064" i="1"/>
  <c r="Z1064" i="1" s="1"/>
  <c r="J986" i="1"/>
  <c r="Z986" i="1" s="1"/>
  <c r="J908" i="1"/>
  <c r="Z908" i="1" s="1"/>
  <c r="J830" i="1"/>
  <c r="Z830" i="1" s="1"/>
  <c r="J752" i="1"/>
  <c r="Z752" i="1" s="1"/>
  <c r="J674" i="1"/>
  <c r="Z674" i="1" s="1"/>
  <c r="J596" i="1"/>
  <c r="Z596" i="1" s="1"/>
  <c r="J518" i="1"/>
  <c r="Z518" i="1" s="1"/>
  <c r="J440" i="1"/>
  <c r="Z440" i="1" s="1"/>
  <c r="J362" i="1"/>
  <c r="Z362" i="1" s="1"/>
  <c r="J284" i="1"/>
  <c r="Z284" i="1" s="1"/>
  <c r="J206" i="1"/>
  <c r="Z206" i="1" s="1"/>
  <c r="J4067" i="1"/>
  <c r="Z4067" i="1" s="1"/>
  <c r="J3989" i="1"/>
  <c r="Z3989" i="1" s="1"/>
  <c r="J3911" i="1"/>
  <c r="Z3911" i="1" s="1"/>
  <c r="J3833" i="1"/>
  <c r="Z3833" i="1" s="1"/>
  <c r="J3716" i="1"/>
  <c r="Z3716" i="1" s="1"/>
  <c r="J3638" i="1"/>
  <c r="Z3638" i="1" s="1"/>
  <c r="J3560" i="1"/>
  <c r="Z3560" i="1" s="1"/>
  <c r="J3482" i="1"/>
  <c r="Z3482" i="1" s="1"/>
  <c r="J3404" i="1"/>
  <c r="Z3404" i="1" s="1"/>
  <c r="J3326" i="1"/>
  <c r="Z3326" i="1" s="1"/>
  <c r="J3248" i="1"/>
  <c r="Z3248" i="1" s="1"/>
  <c r="J3170" i="1"/>
  <c r="Z3170" i="1" s="1"/>
  <c r="J3092" i="1"/>
  <c r="Z3092" i="1" s="1"/>
  <c r="J3014" i="1"/>
  <c r="Z3014" i="1" s="1"/>
  <c r="J2936" i="1"/>
  <c r="Z2936" i="1" s="1"/>
  <c r="J2858" i="1"/>
  <c r="Z2858" i="1" s="1"/>
  <c r="J2780" i="1"/>
  <c r="Z2780" i="1" s="1"/>
  <c r="J2702" i="1"/>
  <c r="Z2702" i="1" s="1"/>
  <c r="J2624" i="1"/>
  <c r="Z2624" i="1" s="1"/>
  <c r="J2546" i="1"/>
  <c r="Z2546" i="1" s="1"/>
  <c r="J2468" i="1"/>
  <c r="Z2468" i="1" s="1"/>
  <c r="J2390" i="1"/>
  <c r="Z2390" i="1" s="1"/>
  <c r="J2312" i="1"/>
  <c r="Z2312" i="1" s="1"/>
  <c r="J2195" i="1"/>
  <c r="Z2195" i="1" s="1"/>
  <c r="J2117" i="1"/>
  <c r="Z2117" i="1" s="1"/>
  <c r="J2039" i="1"/>
  <c r="Z2039" i="1" s="1"/>
  <c r="J1493" i="1"/>
  <c r="Z1493" i="1" s="1"/>
  <c r="J1415" i="1"/>
  <c r="Z1415" i="1" s="1"/>
  <c r="J1337" i="1"/>
  <c r="Z1337" i="1" s="1"/>
  <c r="J1259" i="1"/>
  <c r="Z1259" i="1" s="1"/>
  <c r="J1181" i="1"/>
  <c r="Z1181" i="1" s="1"/>
  <c r="J1103" i="1"/>
  <c r="Z1103" i="1" s="1"/>
  <c r="J1025" i="1"/>
  <c r="Z1025" i="1" s="1"/>
  <c r="J947" i="1"/>
  <c r="Z947" i="1" s="1"/>
  <c r="J869" i="1"/>
  <c r="Z869" i="1" s="1"/>
  <c r="J791" i="1"/>
  <c r="Z791" i="1" s="1"/>
  <c r="J713" i="1"/>
  <c r="Z713" i="1" s="1"/>
  <c r="J635" i="1"/>
  <c r="Z635" i="1" s="1"/>
  <c r="J557" i="1"/>
  <c r="Z557" i="1" s="1"/>
  <c r="J479" i="1"/>
  <c r="Z479" i="1" s="1"/>
  <c r="J401" i="1"/>
  <c r="Z401" i="1" s="1"/>
  <c r="J323" i="1"/>
  <c r="Z323" i="1" s="1"/>
  <c r="J245" i="1"/>
  <c r="Z245" i="1" s="1"/>
  <c r="J167" i="1"/>
  <c r="Z167" i="1" s="1"/>
  <c r="U1892" i="1"/>
  <c r="T1704" i="1"/>
  <c r="U1400" i="1"/>
  <c r="V1400" i="1" s="1"/>
  <c r="U2003" i="1"/>
  <c r="U2172" i="1"/>
  <c r="V2172" i="1" s="1"/>
  <c r="U2180" i="1"/>
  <c r="V2180" i="1" s="1"/>
  <c r="U3609" i="1"/>
  <c r="V3609" i="1" s="1"/>
  <c r="H1118" i="1"/>
  <c r="H1196" i="1"/>
  <c r="H1781" i="1"/>
  <c r="H2288" i="1"/>
  <c r="H2327" i="1"/>
  <c r="H2912" i="1"/>
  <c r="H3107" i="1"/>
  <c r="H3263" i="1"/>
  <c r="H3458" i="1"/>
  <c r="H3497" i="1"/>
  <c r="H3731" i="1"/>
  <c r="H4004" i="1"/>
  <c r="H4355" i="1"/>
  <c r="V1231" i="1"/>
  <c r="V1235" i="1"/>
  <c r="V1311" i="1"/>
  <c r="U1583" i="1"/>
  <c r="V1583" i="1" s="1"/>
  <c r="U1585" i="1"/>
  <c r="V1585" i="1" s="1"/>
  <c r="U1753" i="1"/>
  <c r="V1753" i="1" s="1"/>
  <c r="U1792" i="1"/>
  <c r="V1792" i="1" s="1"/>
  <c r="U1870" i="1"/>
  <c r="V1870" i="1" s="1"/>
  <c r="V1807" i="1"/>
  <c r="H182" i="1"/>
  <c r="H221" i="1"/>
  <c r="V1463" i="1"/>
  <c r="V1467" i="1"/>
  <c r="V1475" i="1"/>
  <c r="V1784" i="1"/>
  <c r="T1259" i="1"/>
  <c r="T1318" i="1"/>
  <c r="T1345" i="1"/>
  <c r="V1353" i="1"/>
  <c r="U1654" i="1"/>
  <c r="V1884" i="1"/>
  <c r="V1900" i="1"/>
  <c r="V1219" i="1"/>
  <c r="V1307" i="1"/>
  <c r="T2018" i="1"/>
  <c r="T2080" i="1"/>
  <c r="U2080" i="1" s="1"/>
  <c r="T2119" i="1"/>
  <c r="T2127" i="1"/>
  <c r="U2127" i="1" s="1"/>
  <c r="T2135" i="1"/>
  <c r="T2143" i="1"/>
  <c r="V2166" i="1"/>
  <c r="T2174" i="1"/>
  <c r="U2174" i="1" s="1"/>
  <c r="T2275" i="1"/>
  <c r="U2275" i="1" s="1"/>
  <c r="T2283" i="1"/>
  <c r="U2283" i="1" s="1"/>
  <c r="T2314" i="1"/>
  <c r="V2338" i="1"/>
  <c r="T2400" i="1"/>
  <c r="V2408" i="1"/>
  <c r="V2431" i="1"/>
  <c r="V1495" i="1"/>
  <c r="V1498" i="1"/>
  <c r="V1499" i="1"/>
  <c r="V1502" i="1"/>
  <c r="V1503" i="1"/>
  <c r="V1510" i="1"/>
  <c r="V2062" i="1"/>
  <c r="V2105" i="1"/>
  <c r="V2194" i="1"/>
  <c r="V2197" i="1"/>
  <c r="V2198" i="1"/>
  <c r="V2201" i="1"/>
  <c r="V2202" i="1"/>
  <c r="V2205" i="1"/>
  <c r="V2206" i="1"/>
  <c r="V2210" i="1"/>
  <c r="V2213" i="1"/>
  <c r="V2214" i="1"/>
  <c r="V2218" i="1"/>
  <c r="V2221" i="1"/>
  <c r="V2238" i="1"/>
  <c r="V2239" i="1"/>
  <c r="V2242" i="1"/>
  <c r="V2243" i="1"/>
  <c r="V2246" i="1"/>
  <c r="V2247" i="1"/>
  <c r="V2250" i="1"/>
  <c r="V2251" i="1"/>
  <c r="V2254" i="1"/>
  <c r="V2259" i="1"/>
  <c r="V2276" i="1"/>
  <c r="V2284" i="1"/>
  <c r="V2315" i="1"/>
  <c r="V2374" i="1"/>
  <c r="V2413" i="1"/>
  <c r="V2012" i="1"/>
  <c r="V2090" i="1"/>
  <c r="V2098" i="1"/>
  <c r="V2141" i="1"/>
  <c r="V2176" i="1"/>
  <c r="V2273" i="1"/>
  <c r="V2281" i="1"/>
  <c r="V2297" i="1"/>
  <c r="V2332" i="1"/>
  <c r="V1929" i="1"/>
  <c r="V2017" i="1"/>
  <c r="V2122" i="1"/>
  <c r="V2199" i="1"/>
  <c r="V2200" i="1"/>
  <c r="V2203" i="1"/>
  <c r="V2204" i="1"/>
  <c r="V2207" i="1"/>
  <c r="V2208" i="1"/>
  <c r="V2211" i="1"/>
  <c r="V2212" i="1"/>
  <c r="V2215" i="1"/>
  <c r="V2216" i="1"/>
  <c r="V2219" i="1"/>
  <c r="V2220" i="1"/>
  <c r="V2282" i="1"/>
  <c r="V2321" i="1"/>
  <c r="V2356" i="1"/>
  <c r="V2360" i="1"/>
  <c r="T2455" i="1"/>
  <c r="U2455" i="1" s="1"/>
  <c r="T2508" i="1"/>
  <c r="T2516" i="1"/>
  <c r="T2524" i="1"/>
  <c r="V2532" i="1"/>
  <c r="T2602" i="1"/>
  <c r="V2610" i="1"/>
  <c r="V2629" i="1"/>
  <c r="V2645" i="1"/>
  <c r="V2684" i="1"/>
  <c r="V2711" i="1"/>
  <c r="V2863" i="1"/>
  <c r="V2922" i="1"/>
  <c r="T2953" i="1"/>
  <c r="T3061" i="1"/>
  <c r="U3061" i="1" s="1"/>
  <c r="T3077" i="1"/>
  <c r="T3096" i="1"/>
  <c r="U3096" i="1" s="1"/>
  <c r="V2448" i="1"/>
  <c r="V2456" i="1"/>
  <c r="V2517" i="1"/>
  <c r="V2548" i="1"/>
  <c r="V2591" i="1"/>
  <c r="V2611" i="1"/>
  <c r="V2630" i="1"/>
  <c r="V2712" i="1"/>
  <c r="V2751" i="1"/>
  <c r="V2786" i="1"/>
  <c r="V2817" i="1"/>
  <c r="V2825" i="1"/>
  <c r="V2864" i="1"/>
  <c r="V2880" i="1"/>
  <c r="U2476" i="1"/>
  <c r="V2476" i="1" s="1"/>
  <c r="V2510" i="1"/>
  <c r="V2518" i="1"/>
  <c r="V2530" i="1"/>
  <c r="V2592" i="1"/>
  <c r="V2600" i="1"/>
  <c r="V2639" i="1"/>
  <c r="V2670" i="1"/>
  <c r="V2678" i="1"/>
  <c r="V2756" i="1"/>
  <c r="V2764" i="1"/>
  <c r="V2803" i="1"/>
  <c r="V2818" i="1"/>
  <c r="V2826" i="1"/>
  <c r="V2834" i="1"/>
  <c r="V2842" i="1"/>
  <c r="V2857" i="1"/>
  <c r="V2865" i="1"/>
  <c r="V2881" i="1"/>
  <c r="V2896" i="1"/>
  <c r="V2912" i="1"/>
  <c r="V2920" i="1"/>
  <c r="V2963" i="1"/>
  <c r="U2485" i="1"/>
  <c r="V2485" i="1" s="1"/>
  <c r="V2554" i="1"/>
  <c r="V2601" i="1"/>
  <c r="V2640" i="1"/>
  <c r="V2671" i="1"/>
  <c r="V2679" i="1"/>
  <c r="V2702" i="1"/>
  <c r="V2741" i="1"/>
  <c r="V2744" i="1"/>
  <c r="V2745" i="1"/>
  <c r="V2765" i="1"/>
  <c r="V2784" i="1"/>
  <c r="V2796" i="1"/>
  <c r="V2804" i="1"/>
  <c r="V2819" i="1"/>
  <c r="V2827" i="1"/>
  <c r="V2843" i="1"/>
  <c r="V2858" i="1"/>
  <c r="V2866" i="1"/>
  <c r="V2882" i="1"/>
  <c r="V2897" i="1"/>
  <c r="V3028" i="1"/>
  <c r="U3608" i="1"/>
  <c r="V3608" i="1" s="1"/>
  <c r="U3643" i="1"/>
  <c r="V3643" i="1" s="1"/>
  <c r="U3647" i="1"/>
  <c r="V3647" i="1" s="1"/>
  <c r="U3725" i="1"/>
  <c r="U3881" i="1"/>
  <c r="V3137" i="1"/>
  <c r="V3303" i="1"/>
  <c r="V3311" i="1"/>
  <c r="V3337" i="1"/>
  <c r="V3353" i="1"/>
  <c r="V3415" i="1"/>
  <c r="V3454" i="1"/>
  <c r="V3497" i="1"/>
  <c r="T3648" i="1"/>
  <c r="T3882" i="1"/>
  <c r="T3916" i="1"/>
  <c r="T3959" i="1"/>
  <c r="V3304" i="1"/>
  <c r="V3342" i="1"/>
  <c r="V3389" i="1"/>
  <c r="V3420" i="1"/>
  <c r="V3527" i="1"/>
  <c r="U3530" i="1"/>
  <c r="V3530" i="1" s="1"/>
  <c r="V4119" i="1"/>
  <c r="T3289" i="1"/>
  <c r="T3297" i="1"/>
  <c r="U3297" i="1" s="1"/>
  <c r="T3460" i="1"/>
  <c r="V3495" i="1"/>
  <c r="V3541" i="1"/>
  <c r="V3580" i="1"/>
  <c r="V3953" i="1"/>
  <c r="V4000" i="1"/>
  <c r="V4008" i="1"/>
  <c r="V4016" i="1"/>
  <c r="V4031" i="1"/>
  <c r="V3138" i="1"/>
  <c r="V3154" i="1"/>
  <c r="V3179" i="1"/>
  <c r="V3183" i="1"/>
  <c r="V3187" i="1"/>
  <c r="V3525" i="1"/>
  <c r="V3763" i="1"/>
  <c r="V3771" i="1"/>
  <c r="V3772" i="1"/>
  <c r="V3779" i="1"/>
  <c r="V3876" i="1"/>
  <c r="V4090" i="1"/>
  <c r="V4091" i="1"/>
  <c r="V4109" i="1"/>
  <c r="V4122" i="1"/>
  <c r="V4129" i="1"/>
  <c r="V4130" i="1"/>
  <c r="H260" i="1"/>
  <c r="H377" i="1"/>
  <c r="H494" i="1"/>
  <c r="H533" i="1"/>
  <c r="H572" i="1"/>
  <c r="H689" i="1"/>
  <c r="H728" i="1"/>
  <c r="H845" i="1"/>
  <c r="H884" i="1"/>
  <c r="H962" i="1"/>
  <c r="H1157" i="1"/>
  <c r="H1274" i="1"/>
  <c r="H1313" i="1"/>
  <c r="H1430" i="1"/>
  <c r="H1547" i="1"/>
  <c r="H1586" i="1"/>
  <c r="H1625" i="1"/>
  <c r="H1742" i="1"/>
  <c r="H1859" i="1"/>
  <c r="V1909" i="1"/>
  <c r="H2015" i="1"/>
  <c r="H2054" i="1"/>
  <c r="H2093" i="1"/>
  <c r="H2132" i="1"/>
  <c r="H2249" i="1"/>
  <c r="H2405" i="1"/>
  <c r="H2444" i="1"/>
  <c r="H2522" i="1"/>
  <c r="H2561" i="1"/>
  <c r="H2600" i="1"/>
  <c r="H2639" i="1"/>
  <c r="H2678" i="1"/>
  <c r="H2795" i="1"/>
  <c r="H2873" i="1"/>
  <c r="H2990" i="1"/>
  <c r="H3029" i="1"/>
  <c r="H3068" i="1"/>
  <c r="H3146" i="1"/>
  <c r="H3185" i="1"/>
  <c r="H3224" i="1"/>
  <c r="H3341" i="1"/>
  <c r="H3419" i="1"/>
  <c r="H3614" i="1"/>
  <c r="H3692" i="1"/>
  <c r="H3848" i="1"/>
  <c r="H3809" i="1"/>
  <c r="H4043" i="1"/>
  <c r="H4189" i="1"/>
  <c r="H4394" i="1"/>
  <c r="H4384" i="1"/>
  <c r="H4501" i="1"/>
  <c r="H4550" i="1"/>
  <c r="H4628" i="1"/>
  <c r="H4706" i="1"/>
  <c r="H4784" i="1"/>
  <c r="H4774" i="1"/>
  <c r="H4813" i="1"/>
  <c r="V3212" i="1"/>
  <c r="V3719" i="1"/>
  <c r="H1508" i="1"/>
  <c r="F3656" i="1"/>
  <c r="D3301" i="1"/>
  <c r="H3301" i="1" s="1"/>
  <c r="F3305" i="1"/>
  <c r="S3208" i="1"/>
  <c r="T3208" i="1"/>
  <c r="H3099" i="1"/>
  <c r="H2942" i="1"/>
  <c r="F2902" i="1"/>
  <c r="J2927" i="1"/>
  <c r="S1734" i="1"/>
  <c r="T1734" i="1" s="1"/>
  <c r="U1734" i="1"/>
  <c r="H4238" i="1"/>
  <c r="S3369" i="1"/>
  <c r="U1609" i="1"/>
  <c r="J4768" i="1"/>
  <c r="Z4768" i="1" s="1"/>
  <c r="J4729" i="1"/>
  <c r="Z4729" i="1" s="1"/>
  <c r="J4846" i="1"/>
  <c r="Z4846" i="1" s="1"/>
  <c r="J4573" i="1"/>
  <c r="Z4573" i="1" s="1"/>
  <c r="J4534" i="1"/>
  <c r="Z4534" i="1" s="1"/>
  <c r="J4417" i="1"/>
  <c r="Z4417" i="1" s="1"/>
  <c r="J4339" i="1"/>
  <c r="Z4339" i="1" s="1"/>
  <c r="J4885" i="1"/>
  <c r="Z4885" i="1" s="1"/>
  <c r="J4690" i="1"/>
  <c r="Z4690" i="1" s="1"/>
  <c r="J4456" i="1"/>
  <c r="Z4456" i="1" s="1"/>
  <c r="J4378" i="1"/>
  <c r="Z4378" i="1" s="1"/>
  <c r="J4300" i="1"/>
  <c r="Z4300" i="1" s="1"/>
  <c r="J4222" i="1"/>
  <c r="Z4222" i="1" s="1"/>
  <c r="J4144" i="1"/>
  <c r="Z4144" i="1" s="1"/>
  <c r="J4807" i="1"/>
  <c r="Z4807" i="1" s="1"/>
  <c r="J4651" i="1"/>
  <c r="Z4651" i="1" s="1"/>
  <c r="J4612" i="1"/>
  <c r="Z4612" i="1" s="1"/>
  <c r="J4495" i="1"/>
  <c r="Z4495" i="1" s="1"/>
  <c r="J4261" i="1"/>
  <c r="Z4261" i="1" s="1"/>
  <c r="J4183" i="1"/>
  <c r="Z4183" i="1" s="1"/>
  <c r="F3565" i="1"/>
  <c r="J3590" i="1"/>
  <c r="S3210" i="1"/>
  <c r="T3210" i="1" s="1"/>
  <c r="U3210" i="1"/>
  <c r="D3106" i="1"/>
  <c r="H3106" i="1" s="1"/>
  <c r="F3110" i="1"/>
  <c r="H3021" i="1"/>
  <c r="S1777" i="1"/>
  <c r="T1777" i="1" s="1"/>
  <c r="U1777" i="1"/>
  <c r="S1726" i="1"/>
  <c r="U1726" i="1"/>
  <c r="H3770" i="1"/>
  <c r="H3926" i="1"/>
  <c r="H3965" i="1"/>
  <c r="H923" i="1"/>
  <c r="S3762" i="1"/>
  <c r="S3524" i="1"/>
  <c r="U1142" i="1"/>
  <c r="F2551" i="1"/>
  <c r="J2576" i="1"/>
  <c r="H2397" i="1"/>
  <c r="D2404" i="1"/>
  <c r="H2404" i="1" s="1"/>
  <c r="F2408" i="1"/>
  <c r="F2161" i="1"/>
  <c r="J2186" i="1"/>
  <c r="H2085" i="1"/>
  <c r="F2006" i="1"/>
  <c r="J2030" i="1"/>
  <c r="H1929" i="1"/>
  <c r="D1936" i="1"/>
  <c r="H1936" i="1" s="1"/>
  <c r="F1940" i="1"/>
  <c r="S1812" i="1"/>
  <c r="U1812" i="1"/>
  <c r="D1624" i="1"/>
  <c r="H1624" i="1" s="1"/>
  <c r="F1628" i="1"/>
  <c r="F1537" i="1"/>
  <c r="J1562" i="1"/>
  <c r="D1390" i="1"/>
  <c r="H1390" i="1" s="1"/>
  <c r="F1394" i="1"/>
  <c r="F1108" i="1"/>
  <c r="J1133" i="1"/>
  <c r="D1000" i="1"/>
  <c r="H1000" i="1" s="1"/>
  <c r="F1004" i="1"/>
  <c r="S797" i="1"/>
  <c r="T797" i="1" s="1"/>
  <c r="U797" i="1"/>
  <c r="V797" i="1"/>
  <c r="S789" i="1"/>
  <c r="T789" i="1" s="1"/>
  <c r="U789" i="1"/>
  <c r="V789" i="1"/>
  <c r="D805" i="1"/>
  <c r="H805" i="1" s="1"/>
  <c r="F809" i="1"/>
  <c r="S717" i="1"/>
  <c r="T717" i="1" s="1"/>
  <c r="U717" i="1"/>
  <c r="F2720" i="1"/>
  <c r="D2677" i="1"/>
  <c r="H2677" i="1" s="1"/>
  <c r="H2630" i="1"/>
  <c r="F2369" i="1"/>
  <c r="D2287" i="1"/>
  <c r="H2287" i="1" s="1"/>
  <c r="H2280" i="1"/>
  <c r="H2124" i="1"/>
  <c r="U1617" i="1"/>
  <c r="U1150" i="1"/>
  <c r="V1149" i="1"/>
  <c r="F3929" i="1"/>
  <c r="F3370" i="1"/>
  <c r="J3395" i="1"/>
  <c r="F3097" i="1"/>
  <c r="J3122" i="1"/>
  <c r="D2950" i="1"/>
  <c r="H2950" i="1" s="1"/>
  <c r="F2954" i="1"/>
  <c r="D2833" i="1"/>
  <c r="H2833" i="1" s="1"/>
  <c r="F2837" i="1"/>
  <c r="D2599" i="1"/>
  <c r="H2599" i="1" s="1"/>
  <c r="F2603" i="1"/>
  <c r="D2482" i="1"/>
  <c r="H2482" i="1" s="1"/>
  <c r="F2486" i="1"/>
  <c r="D2170" i="1"/>
  <c r="H2170" i="1" s="1"/>
  <c r="F2174" i="1"/>
  <c r="D2092" i="1"/>
  <c r="H2092" i="1" s="1"/>
  <c r="F2096" i="1"/>
  <c r="F1928" i="1"/>
  <c r="J1952" i="1"/>
  <c r="D1858" i="1"/>
  <c r="H1858" i="1" s="1"/>
  <c r="F1862" i="1"/>
  <c r="F1771" i="1"/>
  <c r="J1796" i="1"/>
  <c r="D1507" i="1"/>
  <c r="H1507" i="1" s="1"/>
  <c r="F1511" i="1"/>
  <c r="F1343" i="1"/>
  <c r="J1367" i="1"/>
  <c r="D1312" i="1"/>
  <c r="H1312" i="1" s="1"/>
  <c r="F1316" i="1"/>
  <c r="D1234" i="1"/>
  <c r="H1234" i="1" s="1"/>
  <c r="F1238" i="1"/>
  <c r="H1109" i="1"/>
  <c r="F1031" i="1"/>
  <c r="J1055" i="1"/>
  <c r="H914" i="1"/>
  <c r="S799" i="1"/>
  <c r="T799" i="1" s="1"/>
  <c r="U799" i="1" s="1"/>
  <c r="S795" i="1"/>
  <c r="T795" i="1" s="1"/>
  <c r="U795" i="1" s="1"/>
  <c r="S791" i="1"/>
  <c r="T791" i="1" s="1"/>
  <c r="U791" i="1"/>
  <c r="V791" i="1"/>
  <c r="H719" i="1"/>
  <c r="S3836" i="1"/>
  <c r="S3797" i="1"/>
  <c r="S3680" i="1"/>
  <c r="S3326" i="1"/>
  <c r="H1968" i="1"/>
  <c r="U1855" i="1"/>
  <c r="U1773" i="1"/>
  <c r="H1577" i="1"/>
  <c r="H1499" i="1"/>
  <c r="D1078" i="1"/>
  <c r="H1078" i="1" s="1"/>
  <c r="H1071" i="1"/>
  <c r="H1032" i="1"/>
  <c r="Q1202" i="1"/>
  <c r="R1202" i="1" s="1"/>
  <c r="W1202" i="1" s="1"/>
  <c r="Q1237" i="1"/>
  <c r="R1237" i="1" s="1"/>
  <c r="W1237" i="1" s="1"/>
  <c r="Q1301" i="1"/>
  <c r="R1301" i="1" s="1"/>
  <c r="W1301" i="1" s="1"/>
  <c r="Q1437" i="1"/>
  <c r="R1437" i="1" s="1"/>
  <c r="W1437" i="1" s="1"/>
  <c r="Q1554" i="1"/>
  <c r="R1554" i="1" s="1"/>
  <c r="W1554" i="1" s="1"/>
  <c r="Q2298" i="1"/>
  <c r="R2298" i="1" s="1"/>
  <c r="W2298" i="1" s="1"/>
  <c r="Q2716" i="1"/>
  <c r="R2716" i="1" s="1"/>
  <c r="W2716" i="1" s="1"/>
  <c r="Q3224" i="1"/>
  <c r="R3224" i="1" s="1"/>
  <c r="W3224" i="1" s="1"/>
  <c r="Q3407" i="1"/>
  <c r="R3407" i="1" s="1"/>
  <c r="W3407" i="1" s="1"/>
  <c r="Q3455" i="1"/>
  <c r="R3455" i="1" s="1"/>
  <c r="W3455" i="1" s="1"/>
  <c r="Q3459" i="1"/>
  <c r="R3459" i="1" s="1"/>
  <c r="W3459" i="1" s="1"/>
  <c r="Q3352" i="1"/>
  <c r="R3352" i="1" s="1"/>
  <c r="W3352" i="1" s="1"/>
  <c r="Q3341" i="1"/>
  <c r="R3341" i="1" s="1"/>
  <c r="W3341" i="1" s="1"/>
  <c r="Q2649" i="1"/>
  <c r="R2649" i="1" s="1"/>
  <c r="W2649" i="1" s="1"/>
  <c r="Q2646" i="1"/>
  <c r="R2646" i="1" s="1"/>
  <c r="W2646" i="1" s="1"/>
  <c r="Q2447" i="1"/>
  <c r="R2447" i="1" s="1"/>
  <c r="W2447" i="1" s="1"/>
  <c r="Q2445" i="1"/>
  <c r="R2445" i="1" s="1"/>
  <c r="W2445" i="1" s="1"/>
  <c r="S1785" i="1"/>
  <c r="Q1039" i="1"/>
  <c r="R1039" i="1" s="1"/>
  <c r="W1039" i="1" s="1"/>
  <c r="Q880" i="1"/>
  <c r="R880" i="1" s="1"/>
  <c r="W880" i="1" s="1"/>
  <c r="Q2060" i="1"/>
  <c r="R2060" i="1" s="1"/>
  <c r="W2060" i="1" s="1"/>
  <c r="Q2101" i="1"/>
  <c r="R2101" i="1" s="1"/>
  <c r="W2101" i="1" s="1"/>
  <c r="Q2675" i="1"/>
  <c r="R2675" i="1" s="1"/>
  <c r="W2675" i="1" s="1"/>
  <c r="Q3620" i="1"/>
  <c r="R3620" i="1" s="1"/>
  <c r="W3620" i="1" s="1"/>
  <c r="Q3688" i="1"/>
  <c r="R3688" i="1" s="1"/>
  <c r="W3688" i="1" s="1"/>
  <c r="Q3935" i="1"/>
  <c r="R3935" i="1" s="1"/>
  <c r="W3935" i="1" s="1"/>
  <c r="D610" i="1"/>
  <c r="H610" i="1" s="1"/>
  <c r="F614" i="1"/>
  <c r="D532" i="1"/>
  <c r="H532" i="1" s="1"/>
  <c r="F536" i="1"/>
  <c r="D454" i="1"/>
  <c r="H454" i="1" s="1"/>
  <c r="F458" i="1"/>
  <c r="D298" i="1"/>
  <c r="H298" i="1" s="1"/>
  <c r="F302" i="1"/>
  <c r="O165" i="1"/>
  <c r="Q165" i="1" s="1"/>
  <c r="R165" i="1" s="1"/>
  <c r="W165" i="1" s="1"/>
  <c r="P165" i="1"/>
  <c r="O169" i="1"/>
  <c r="Q169" i="1" s="1"/>
  <c r="R169" i="1" s="1"/>
  <c r="W169" i="1" s="1"/>
  <c r="P169" i="1"/>
  <c r="O173" i="1"/>
  <c r="P173" i="1"/>
  <c r="O177" i="1"/>
  <c r="Q177" i="1" s="1"/>
  <c r="R177" i="1" s="1"/>
  <c r="W177" i="1" s="1"/>
  <c r="P177" i="1"/>
  <c r="P254" i="1"/>
  <c r="O254" i="1"/>
  <c r="P258" i="1"/>
  <c r="O258" i="1"/>
  <c r="P262" i="1"/>
  <c r="O262" i="1"/>
  <c r="P266" i="1"/>
  <c r="O266" i="1"/>
  <c r="O271" i="1"/>
  <c r="Q271" i="1" s="1"/>
  <c r="R271" i="1" s="1"/>
  <c r="W271" i="1" s="1"/>
  <c r="P271" i="1"/>
  <c r="O376" i="1"/>
  <c r="Q376" i="1" s="1"/>
  <c r="R376" i="1" s="1"/>
  <c r="W376" i="1" s="1"/>
  <c r="P376" i="1"/>
  <c r="O380" i="1"/>
  <c r="P380" i="1"/>
  <c r="O384" i="1"/>
  <c r="Q384" i="1" s="1"/>
  <c r="R384" i="1" s="1"/>
  <c r="W384" i="1" s="1"/>
  <c r="P384" i="1"/>
  <c r="O388" i="1"/>
  <c r="Q388" i="1" s="1"/>
  <c r="R388" i="1" s="1"/>
  <c r="W388" i="1" s="1"/>
  <c r="P388" i="1"/>
  <c r="O452" i="1"/>
  <c r="Q452" i="1" s="1"/>
  <c r="R452" i="1" s="1"/>
  <c r="W452" i="1" s="1"/>
  <c r="P452" i="1"/>
  <c r="P478" i="1"/>
  <c r="O478" i="1"/>
  <c r="P519" i="1"/>
  <c r="O519" i="1"/>
  <c r="P523" i="1"/>
  <c r="O523" i="1"/>
  <c r="O536" i="1"/>
  <c r="Q536" i="1" s="1"/>
  <c r="R536" i="1" s="1"/>
  <c r="W536" i="1" s="1"/>
  <c r="P536" i="1"/>
  <c r="O540" i="1"/>
  <c r="P540" i="1"/>
  <c r="O544" i="1"/>
  <c r="Q544" i="1" s="1"/>
  <c r="R544" i="1" s="1"/>
  <c r="W544" i="1" s="1"/>
  <c r="P544" i="1"/>
  <c r="O561" i="1"/>
  <c r="Q561" i="1" s="1"/>
  <c r="R561" i="1" s="1"/>
  <c r="W561" i="1" s="1"/>
  <c r="P561" i="1"/>
  <c r="O565" i="1"/>
  <c r="Q565" i="1" s="1"/>
  <c r="R565" i="1" s="1"/>
  <c r="W565" i="1" s="1"/>
  <c r="P565" i="1"/>
  <c r="P582" i="1"/>
  <c r="O582" i="1"/>
  <c r="P584" i="1"/>
  <c r="O584" i="1"/>
  <c r="P597" i="1"/>
  <c r="O597" i="1"/>
  <c r="P599" i="1"/>
  <c r="O599" i="1"/>
  <c r="P603" i="1"/>
  <c r="O603" i="1"/>
  <c r="P607" i="1"/>
  <c r="O607" i="1"/>
  <c r="P613" i="1"/>
  <c r="O613" i="1"/>
  <c r="P617" i="1"/>
  <c r="O617" i="1"/>
  <c r="P621" i="1"/>
  <c r="O621" i="1"/>
  <c r="P634" i="1"/>
  <c r="O634" i="1"/>
  <c r="P638" i="1"/>
  <c r="O638" i="1"/>
  <c r="P642" i="1"/>
  <c r="O642" i="1"/>
  <c r="P646" i="1"/>
  <c r="O646" i="1"/>
  <c r="P4146" i="1"/>
  <c r="O4146" i="1"/>
  <c r="P4154" i="1"/>
  <c r="O4154" i="1"/>
  <c r="P4186" i="1"/>
  <c r="O4186" i="1"/>
  <c r="AB80" i="1"/>
  <c r="AC41" i="1"/>
  <c r="AA41" i="1"/>
  <c r="O338" i="1"/>
  <c r="Q338" i="1" s="1"/>
  <c r="R338" i="1" s="1"/>
  <c r="W338" i="1" s="1"/>
  <c r="O373" i="1"/>
  <c r="Q373" i="1" s="1"/>
  <c r="R373" i="1" s="1"/>
  <c r="W373" i="1" s="1"/>
  <c r="P610" i="1"/>
  <c r="Q610" i="1" s="1"/>
  <c r="R610" i="1" s="1"/>
  <c r="W610" i="1" s="1"/>
  <c r="Q654" i="1"/>
  <c r="R654" i="1" s="1"/>
  <c r="W654" i="1" s="1"/>
  <c r="Q655" i="1"/>
  <c r="R655" i="1" s="1"/>
  <c r="W655" i="1" s="1"/>
  <c r="Q658" i="1"/>
  <c r="R658" i="1" s="1"/>
  <c r="W658" i="1" s="1"/>
  <c r="Q659" i="1"/>
  <c r="R659" i="1" s="1"/>
  <c r="W659" i="1" s="1"/>
  <c r="S659" i="1" s="1"/>
  <c r="Q675" i="1"/>
  <c r="R675" i="1" s="1"/>
  <c r="W675" i="1" s="1"/>
  <c r="Q676" i="1"/>
  <c r="R676" i="1" s="1"/>
  <c r="W676" i="1" s="1"/>
  <c r="Q677" i="1"/>
  <c r="R677" i="1" s="1"/>
  <c r="W677" i="1" s="1"/>
  <c r="Q678" i="1"/>
  <c r="R678" i="1" s="1"/>
  <c r="W678" i="1" s="1"/>
  <c r="Q683" i="1"/>
  <c r="R683" i="1" s="1"/>
  <c r="W683" i="1" s="1"/>
  <c r="Q684" i="1"/>
  <c r="R684" i="1" s="1"/>
  <c r="W684" i="1" s="1"/>
  <c r="Q685" i="1"/>
  <c r="R685" i="1" s="1"/>
  <c r="W685" i="1" s="1"/>
  <c r="Q686" i="1"/>
  <c r="R686" i="1" s="1"/>
  <c r="W686" i="1" s="1"/>
  <c r="S686" i="1" s="1"/>
  <c r="Q691" i="1"/>
  <c r="R691" i="1" s="1"/>
  <c r="W691" i="1" s="1"/>
  <c r="Q692" i="1"/>
  <c r="R692" i="1" s="1"/>
  <c r="W692" i="1" s="1"/>
  <c r="Q693" i="1"/>
  <c r="R693" i="1" s="1"/>
  <c r="W693" i="1" s="1"/>
  <c r="Q694" i="1"/>
  <c r="R694" i="1" s="1"/>
  <c r="W694" i="1" s="1"/>
  <c r="Q712" i="1"/>
  <c r="R712" i="1" s="1"/>
  <c r="W712" i="1" s="1"/>
  <c r="Q713" i="1"/>
  <c r="R713" i="1" s="1"/>
  <c r="W713" i="1" s="1"/>
  <c r="S713" i="1" s="1"/>
  <c r="Q718" i="1"/>
  <c r="R718" i="1" s="1"/>
  <c r="W718" i="1" s="1"/>
  <c r="Q719" i="1"/>
  <c r="R719" i="1" s="1"/>
  <c r="W719" i="1" s="1"/>
  <c r="Q720" i="1"/>
  <c r="R720" i="1" s="1"/>
  <c r="W720" i="1" s="1"/>
  <c r="Q721" i="1"/>
  <c r="R721" i="1" s="1"/>
  <c r="W721" i="1" s="1"/>
  <c r="Q730" i="1"/>
  <c r="R730" i="1" s="1"/>
  <c r="W730" i="1" s="1"/>
  <c r="Q732" i="1"/>
  <c r="R732" i="1" s="1"/>
  <c r="W732" i="1" s="1"/>
  <c r="Q733" i="1"/>
  <c r="R733" i="1" s="1"/>
  <c r="W733" i="1" s="1"/>
  <c r="Q738" i="1"/>
  <c r="R738" i="1" s="1"/>
  <c r="W738" i="1" s="1"/>
  <c r="Q739" i="1"/>
  <c r="R739" i="1" s="1"/>
  <c r="W739" i="1" s="1"/>
  <c r="Q740" i="1"/>
  <c r="R740" i="1" s="1"/>
  <c r="W740" i="1" s="1"/>
  <c r="Q751" i="1"/>
  <c r="R751" i="1" s="1"/>
  <c r="W751" i="1" s="1"/>
  <c r="Q752" i="1"/>
  <c r="R752" i="1" s="1"/>
  <c r="W752" i="1" s="1"/>
  <c r="Q755" i="1"/>
  <c r="R755" i="1" s="1"/>
  <c r="W755" i="1" s="1"/>
  <c r="Q756" i="1"/>
  <c r="R756" i="1" s="1"/>
  <c r="W756" i="1" s="1"/>
  <c r="S756" i="1" s="1"/>
  <c r="Q759" i="1"/>
  <c r="R759" i="1" s="1"/>
  <c r="W759" i="1" s="1"/>
  <c r="Q760" i="1"/>
  <c r="R760" i="1" s="1"/>
  <c r="W760" i="1" s="1"/>
  <c r="Q763" i="1"/>
  <c r="R763" i="1" s="1"/>
  <c r="W763" i="1" s="1"/>
  <c r="Q764" i="1"/>
  <c r="R764" i="1" s="1"/>
  <c r="W764" i="1" s="1"/>
  <c r="Q767" i="1"/>
  <c r="R767" i="1" s="1"/>
  <c r="W767" i="1" s="1"/>
  <c r="Q771" i="1"/>
  <c r="R771" i="1" s="1"/>
  <c r="W771" i="1" s="1"/>
  <c r="Q772" i="1"/>
  <c r="R772" i="1" s="1"/>
  <c r="W772" i="1" s="1"/>
  <c r="S772" i="1" s="1"/>
  <c r="Q775" i="1"/>
  <c r="R775" i="1" s="1"/>
  <c r="W775" i="1" s="1"/>
  <c r="Q776" i="1"/>
  <c r="R776" i="1" s="1"/>
  <c r="W776" i="1" s="1"/>
  <c r="Q779" i="1"/>
  <c r="R779" i="1" s="1"/>
  <c r="W779" i="1" s="1"/>
  <c r="Q790" i="1"/>
  <c r="R790" i="1" s="1"/>
  <c r="W790" i="1" s="1"/>
  <c r="Q792" i="1"/>
  <c r="R792" i="1" s="1"/>
  <c r="W792" i="1" s="1"/>
  <c r="Q796" i="1"/>
  <c r="R796" i="1" s="1"/>
  <c r="W796" i="1" s="1"/>
  <c r="Q798" i="1"/>
  <c r="R798" i="1" s="1"/>
  <c r="W798" i="1" s="1"/>
  <c r="Q800" i="1"/>
  <c r="R800" i="1" s="1"/>
  <c r="W800" i="1" s="1"/>
  <c r="Q802" i="1"/>
  <c r="R802" i="1" s="1"/>
  <c r="W802" i="1" s="1"/>
  <c r="Q804" i="1"/>
  <c r="R804" i="1" s="1"/>
  <c r="W804" i="1" s="1"/>
  <c r="Q805" i="1"/>
  <c r="R805" i="1" s="1"/>
  <c r="W805" i="1" s="1"/>
  <c r="Q806" i="1"/>
  <c r="R806" i="1" s="1"/>
  <c r="W806" i="1" s="1"/>
  <c r="Q807" i="1"/>
  <c r="R807" i="1" s="1"/>
  <c r="W807" i="1" s="1"/>
  <c r="O892" i="1"/>
  <c r="Q892" i="1" s="1"/>
  <c r="R892" i="1" s="1"/>
  <c r="W892" i="1" s="1"/>
  <c r="Q3076" i="1"/>
  <c r="R3076" i="1" s="1"/>
  <c r="W3076" i="1" s="1"/>
  <c r="O3892" i="1"/>
  <c r="Q3892" i="1" s="1"/>
  <c r="R3892" i="1" s="1"/>
  <c r="W3892" i="1" s="1"/>
  <c r="O4165" i="1"/>
  <c r="Q4165" i="1" s="1"/>
  <c r="R4165" i="1" s="1"/>
  <c r="W4165" i="1" s="1"/>
  <c r="O4169" i="1"/>
  <c r="Q4169" i="1" s="1"/>
  <c r="R4169" i="1" s="1"/>
  <c r="W4169" i="1" s="1"/>
  <c r="H4151" i="1"/>
  <c r="H4745" i="1"/>
  <c r="D688" i="1"/>
  <c r="H688" i="1" s="1"/>
  <c r="F692" i="1"/>
  <c r="O321" i="1"/>
  <c r="P321" i="1"/>
  <c r="O325" i="1"/>
  <c r="P325" i="1"/>
  <c r="O329" i="1"/>
  <c r="P329" i="1"/>
  <c r="O333" i="1"/>
  <c r="P333" i="1"/>
  <c r="O339" i="1"/>
  <c r="P339" i="1"/>
  <c r="O343" i="1"/>
  <c r="P343" i="1"/>
  <c r="O347" i="1"/>
  <c r="P347" i="1"/>
  <c r="O364" i="1"/>
  <c r="P364" i="1"/>
  <c r="O368" i="1"/>
  <c r="P368" i="1"/>
  <c r="O372" i="1"/>
  <c r="P372" i="1"/>
  <c r="O399" i="1"/>
  <c r="P399" i="1"/>
  <c r="O403" i="1"/>
  <c r="P403" i="1"/>
  <c r="O407" i="1"/>
  <c r="P407" i="1"/>
  <c r="O411" i="1"/>
  <c r="P411" i="1"/>
  <c r="O415" i="1"/>
  <c r="P415" i="1"/>
  <c r="O419" i="1"/>
  <c r="P419" i="1"/>
  <c r="O423" i="1"/>
  <c r="P423" i="1"/>
  <c r="O427" i="1"/>
  <c r="P427" i="1"/>
  <c r="O440" i="1"/>
  <c r="P440" i="1"/>
  <c r="O444" i="1"/>
  <c r="P444" i="1"/>
  <c r="O448" i="1"/>
  <c r="P448" i="1"/>
  <c r="P455" i="1"/>
  <c r="O455" i="1"/>
  <c r="P459" i="1"/>
  <c r="O459" i="1"/>
  <c r="Q459" i="1" s="1"/>
  <c r="R459" i="1" s="1"/>
  <c r="W459" i="1" s="1"/>
  <c r="P463" i="1"/>
  <c r="O463" i="1"/>
  <c r="Q463" i="1" s="1"/>
  <c r="R463" i="1" s="1"/>
  <c r="W463" i="1" s="1"/>
  <c r="P467" i="1"/>
  <c r="O467" i="1"/>
  <c r="Q467" i="1" s="1"/>
  <c r="R467" i="1" s="1"/>
  <c r="W467" i="1" s="1"/>
  <c r="P484" i="1"/>
  <c r="O484" i="1"/>
  <c r="P488" i="1"/>
  <c r="O488" i="1"/>
  <c r="Q488" i="1" s="1"/>
  <c r="R488" i="1" s="1"/>
  <c r="W488" i="1" s="1"/>
  <c r="P492" i="1"/>
  <c r="O492" i="1"/>
  <c r="Q492" i="1" s="1"/>
  <c r="R492" i="1" s="1"/>
  <c r="W492" i="1" s="1"/>
  <c r="P496" i="1"/>
  <c r="O496" i="1"/>
  <c r="Q496" i="1" s="1"/>
  <c r="R496" i="1" s="1"/>
  <c r="W496" i="1" s="1"/>
  <c r="P500" i="1"/>
  <c r="O500" i="1"/>
  <c r="P504" i="1"/>
  <c r="O504" i="1"/>
  <c r="Q504" i="1" s="1"/>
  <c r="R504" i="1" s="1"/>
  <c r="W504" i="1" s="1"/>
  <c r="P529" i="1"/>
  <c r="O529" i="1"/>
  <c r="Q529" i="1" s="1"/>
  <c r="R529" i="1" s="1"/>
  <c r="W529" i="1" s="1"/>
  <c r="P533" i="1"/>
  <c r="O533" i="1"/>
  <c r="Q533" i="1" s="1"/>
  <c r="R533" i="1" s="1"/>
  <c r="W533" i="1" s="1"/>
  <c r="O555" i="1"/>
  <c r="P555" i="1"/>
  <c r="O571" i="1"/>
  <c r="P571" i="1"/>
  <c r="O575" i="1"/>
  <c r="P575" i="1"/>
  <c r="P623" i="1"/>
  <c r="O623" i="1"/>
  <c r="Q623" i="1" s="1"/>
  <c r="R623" i="1" s="1"/>
  <c r="W623" i="1" s="1"/>
  <c r="P4144" i="1"/>
  <c r="O4144" i="1"/>
  <c r="P4149" i="1"/>
  <c r="O4149" i="1"/>
  <c r="Q4149" i="1" s="1"/>
  <c r="R4149" i="1" s="1"/>
  <c r="W4149" i="1" s="1"/>
  <c r="H4152" i="1"/>
  <c r="P4152" i="1"/>
  <c r="O4152" i="1"/>
  <c r="P4182" i="1"/>
  <c r="O4182" i="1"/>
  <c r="Q4182" i="1" s="1"/>
  <c r="R4182" i="1" s="1"/>
  <c r="W4182" i="1" s="1"/>
  <c r="P4184" i="1"/>
  <c r="O4184" i="1"/>
  <c r="P4189" i="1"/>
  <c r="O4189" i="1"/>
  <c r="P4190" i="1"/>
  <c r="O4190" i="1"/>
  <c r="P4194" i="1"/>
  <c r="O4194" i="1"/>
  <c r="Q4194" i="1" s="1"/>
  <c r="R4194" i="1" s="1"/>
  <c r="W4194" i="1" s="1"/>
  <c r="V562" i="1"/>
  <c r="AC80" i="1"/>
  <c r="AA80" i="1"/>
  <c r="AB41" i="1"/>
  <c r="O1975" i="1"/>
  <c r="Q1975" i="1" s="1"/>
  <c r="R1975" i="1" s="1"/>
  <c r="W1975" i="1" s="1"/>
  <c r="O2534" i="1"/>
  <c r="Q2534" i="1" s="1"/>
  <c r="R2534" i="1" s="1"/>
  <c r="W2534" i="1" s="1"/>
  <c r="Q2607" i="1"/>
  <c r="R2607" i="1" s="1"/>
  <c r="W2607" i="1" s="1"/>
  <c r="O2688" i="1"/>
  <c r="Q2688" i="1" s="1"/>
  <c r="R2688" i="1" s="1"/>
  <c r="W2688" i="1" s="1"/>
  <c r="O2844" i="1"/>
  <c r="Q2844" i="1" s="1"/>
  <c r="R2844" i="1" s="1"/>
  <c r="W2844" i="1" s="1"/>
  <c r="O4148" i="1"/>
  <c r="Q4148" i="1" s="1"/>
  <c r="R4148" i="1" s="1"/>
  <c r="W4148" i="1" s="1"/>
  <c r="O4156" i="1"/>
  <c r="Q4156" i="1" s="1"/>
  <c r="R4156" i="1" s="1"/>
  <c r="W4156" i="1" s="1"/>
  <c r="H4191" i="1"/>
  <c r="P4224" i="1"/>
  <c r="O4224" i="1"/>
  <c r="F4241" i="1"/>
  <c r="P4233" i="1"/>
  <c r="O4233" i="1"/>
  <c r="P4264" i="1"/>
  <c r="O4264" i="1"/>
  <c r="Q4264" i="1" s="1"/>
  <c r="R4264" i="1" s="1"/>
  <c r="W4264" i="1" s="1"/>
  <c r="P4268" i="1"/>
  <c r="O4268" i="1"/>
  <c r="Q4268" i="1" s="1"/>
  <c r="R4268" i="1" s="1"/>
  <c r="W4268" i="1" s="1"/>
  <c r="P4272" i="1"/>
  <c r="O4272" i="1"/>
  <c r="H4307" i="1"/>
  <c r="H4346" i="1"/>
  <c r="F4397" i="1"/>
  <c r="P4505" i="1"/>
  <c r="O4505" i="1"/>
  <c r="P4534" i="1"/>
  <c r="O4534" i="1"/>
  <c r="P4575" i="1"/>
  <c r="O4575" i="1"/>
  <c r="Q4575" i="1" s="1"/>
  <c r="R4575" i="1" s="1"/>
  <c r="W4575" i="1" s="1"/>
  <c r="H4580" i="1"/>
  <c r="P4583" i="1"/>
  <c r="O4583" i="1"/>
  <c r="Q4583" i="1" s="1"/>
  <c r="R4583" i="1" s="1"/>
  <c r="W4583" i="1" s="1"/>
  <c r="J4604" i="1"/>
  <c r="F4579" i="1"/>
  <c r="F4631" i="1"/>
  <c r="H4620" i="1"/>
  <c r="P4664" i="1"/>
  <c r="O4664" i="1"/>
  <c r="P4665" i="1"/>
  <c r="O4665" i="1"/>
  <c r="Q4665" i="1" s="1"/>
  <c r="R4665" i="1" s="1"/>
  <c r="W4665" i="1" s="1"/>
  <c r="P4666" i="1"/>
  <c r="O4666" i="1"/>
  <c r="Q4666" i="1" s="1"/>
  <c r="R4666" i="1" s="1"/>
  <c r="W4666" i="1" s="1"/>
  <c r="P4667" i="1"/>
  <c r="O4667" i="1"/>
  <c r="P4729" i="1"/>
  <c r="O4729" i="1"/>
  <c r="O4289" i="1"/>
  <c r="Q4289" i="1" s="1"/>
  <c r="R4289" i="1" s="1"/>
  <c r="W4289" i="1" s="1"/>
  <c r="O4301" i="1"/>
  <c r="Q4301" i="1" s="1"/>
  <c r="R4301" i="1" s="1"/>
  <c r="W4301" i="1" s="1"/>
  <c r="O4306" i="1"/>
  <c r="Q4306" i="1" s="1"/>
  <c r="R4306" i="1" s="1"/>
  <c r="W4306" i="1" s="1"/>
  <c r="P4309" i="1"/>
  <c r="Q4309" i="1" s="1"/>
  <c r="R4309" i="1" s="1"/>
  <c r="W4309" i="1" s="1"/>
  <c r="Y4448" i="1"/>
  <c r="AB4526" i="1"/>
  <c r="H4511" i="1" s="1"/>
  <c r="Y4643" i="1"/>
  <c r="AA4682" i="1"/>
  <c r="Y4799" i="1"/>
  <c r="Y4838" i="1"/>
  <c r="AB4838" i="1"/>
  <c r="H4823" i="1" s="1"/>
  <c r="P4221" i="1"/>
  <c r="O4221" i="1"/>
  <c r="P4222" i="1"/>
  <c r="O4222" i="1"/>
  <c r="Q4222" i="1" s="1"/>
  <c r="R4222" i="1" s="1"/>
  <c r="W4222" i="1" s="1"/>
  <c r="P4227" i="1"/>
  <c r="O4227" i="1"/>
  <c r="Q4227" i="1" s="1"/>
  <c r="R4227" i="1" s="1"/>
  <c r="W4227" i="1" s="1"/>
  <c r="P4228" i="1"/>
  <c r="O4228" i="1"/>
  <c r="H4230" i="1"/>
  <c r="P4260" i="1"/>
  <c r="O4260" i="1"/>
  <c r="P4262" i="1"/>
  <c r="O4262" i="1"/>
  <c r="P4267" i="1"/>
  <c r="O4267" i="1"/>
  <c r="Q4267" i="1" s="1"/>
  <c r="R4267" i="1" s="1"/>
  <c r="W4267" i="1" s="1"/>
  <c r="H4269" i="1"/>
  <c r="P4339" i="1"/>
  <c r="O4339" i="1"/>
  <c r="P4344" i="1"/>
  <c r="O4344" i="1"/>
  <c r="Q4344" i="1" s="1"/>
  <c r="R4344" i="1" s="1"/>
  <c r="W4344" i="1" s="1"/>
  <c r="P4349" i="1"/>
  <c r="O4349" i="1"/>
  <c r="Q4349" i="1" s="1"/>
  <c r="R4349" i="1" s="1"/>
  <c r="W4349" i="1" s="1"/>
  <c r="P4380" i="1"/>
  <c r="O4380" i="1"/>
  <c r="P4384" i="1"/>
  <c r="O4384" i="1"/>
  <c r="P4424" i="1"/>
  <c r="O4424" i="1"/>
  <c r="Q4424" i="1" s="1"/>
  <c r="R4424" i="1" s="1"/>
  <c r="W4424" i="1" s="1"/>
  <c r="P4425" i="1"/>
  <c r="O4425" i="1"/>
  <c r="Q4425" i="1" s="1"/>
  <c r="R4425" i="1" s="1"/>
  <c r="W4425" i="1" s="1"/>
  <c r="H4424" i="1"/>
  <c r="P4496" i="1"/>
  <c r="O4496" i="1"/>
  <c r="Q4496" i="1" s="1"/>
  <c r="R4496" i="1" s="1"/>
  <c r="W4496" i="1" s="1"/>
  <c r="P4500" i="1"/>
  <c r="O4500" i="1"/>
  <c r="P4546" i="1"/>
  <c r="O4546" i="1"/>
  <c r="P4555" i="1"/>
  <c r="O4555" i="1"/>
  <c r="Q4555" i="1" s="1"/>
  <c r="R4555" i="1" s="1"/>
  <c r="W4555" i="1" s="1"/>
  <c r="H4541" i="1"/>
  <c r="H4542" i="1"/>
  <c r="P4580" i="1"/>
  <c r="O4580" i="1"/>
  <c r="H4618" i="1"/>
  <c r="P4654" i="1"/>
  <c r="O4654" i="1"/>
  <c r="Q4654" i="1" s="1"/>
  <c r="R4654" i="1" s="1"/>
  <c r="W4654" i="1" s="1"/>
  <c r="H4657" i="1"/>
  <c r="H4659" i="1"/>
  <c r="P4691" i="1"/>
  <c r="O4691" i="1"/>
  <c r="P4698" i="1"/>
  <c r="O4698" i="1"/>
  <c r="Q4698" i="1" s="1"/>
  <c r="R4698" i="1" s="1"/>
  <c r="W4698" i="1" s="1"/>
  <c r="H4735" i="1"/>
  <c r="H4737" i="1"/>
  <c r="P4748" i="1"/>
  <c r="O4748" i="1"/>
  <c r="P4768" i="1"/>
  <c r="O4768" i="1"/>
  <c r="P4782" i="1"/>
  <c r="O4782" i="1"/>
  <c r="Q4782" i="1" s="1"/>
  <c r="R4782" i="1" s="1"/>
  <c r="W4782" i="1" s="1"/>
  <c r="H4776" i="1"/>
  <c r="P4820" i="1"/>
  <c r="O4820" i="1"/>
  <c r="Q4820" i="1" s="1"/>
  <c r="R4820" i="1" s="1"/>
  <c r="W4820" i="1" s="1"/>
  <c r="P4821" i="1"/>
  <c r="O4821" i="1"/>
  <c r="Q4821" i="1" s="1"/>
  <c r="R4821" i="1" s="1"/>
  <c r="W4821" i="1" s="1"/>
  <c r="P4822" i="1"/>
  <c r="O4822" i="1"/>
  <c r="P4823" i="1"/>
  <c r="O4823" i="1"/>
  <c r="O4231" i="1"/>
  <c r="Q4231" i="1" s="1"/>
  <c r="R4231" i="1" s="1"/>
  <c r="W4231" i="1" s="1"/>
  <c r="P4241" i="1"/>
  <c r="Q4241" i="1" s="1"/>
  <c r="R4241" i="1" s="1"/>
  <c r="W4241" i="1" s="1"/>
  <c r="O4242" i="1"/>
  <c r="Q4242" i="1" s="1"/>
  <c r="R4242" i="1" s="1"/>
  <c r="W4242" i="1" s="1"/>
  <c r="H4228" i="1"/>
  <c r="O4270" i="1"/>
  <c r="Q4270" i="1" s="1"/>
  <c r="R4270" i="1" s="1"/>
  <c r="W4270" i="1" s="1"/>
  <c r="P4341" i="1"/>
  <c r="O4341" i="1"/>
  <c r="P4347" i="1"/>
  <c r="O4347" i="1"/>
  <c r="H4345" i="1"/>
  <c r="H4386" i="1"/>
  <c r="P4416" i="1"/>
  <c r="O4416" i="1"/>
  <c r="P4427" i="1"/>
  <c r="O4427" i="1"/>
  <c r="P4460" i="1"/>
  <c r="O4460" i="1"/>
  <c r="P4498" i="1"/>
  <c r="O4498" i="1"/>
  <c r="H4502" i="1"/>
  <c r="P4502" i="1"/>
  <c r="O4502" i="1"/>
  <c r="P4504" i="1"/>
  <c r="O4504" i="1"/>
  <c r="P4515" i="1"/>
  <c r="O4515" i="1"/>
  <c r="P4522" i="1"/>
  <c r="O4522" i="1"/>
  <c r="P4539" i="1"/>
  <c r="O4539" i="1"/>
  <c r="P4572" i="1"/>
  <c r="O4572" i="1"/>
  <c r="P4573" i="1"/>
  <c r="O4573" i="1"/>
  <c r="P4581" i="1"/>
  <c r="O4581" i="1"/>
  <c r="P4586" i="1"/>
  <c r="O4586" i="1"/>
  <c r="P4652" i="1"/>
  <c r="O4652" i="1"/>
  <c r="P4657" i="1"/>
  <c r="O4657" i="1"/>
  <c r="P4658" i="1"/>
  <c r="O4658" i="1"/>
  <c r="P4662" i="1"/>
  <c r="O4662" i="1"/>
  <c r="P4693" i="1"/>
  <c r="O4693" i="1"/>
  <c r="P4695" i="1"/>
  <c r="O4695" i="1"/>
  <c r="H4697" i="1"/>
  <c r="H4736" i="1"/>
  <c r="P4773" i="1"/>
  <c r="O4773" i="1"/>
  <c r="P4774" i="1"/>
  <c r="O4774" i="1"/>
  <c r="P4779" i="1"/>
  <c r="O4779" i="1"/>
  <c r="P4810" i="1"/>
  <c r="O4810" i="1"/>
  <c r="P4853" i="1"/>
  <c r="O4853" i="1"/>
  <c r="P4353" i="1"/>
  <c r="Q4353" i="1" s="1"/>
  <c r="R4353" i="1" s="1"/>
  <c r="W4353" i="1" s="1"/>
  <c r="P4357" i="1"/>
  <c r="Q4357" i="1" s="1"/>
  <c r="R4357" i="1" s="1"/>
  <c r="W4357" i="1" s="1"/>
  <c r="O4366" i="1"/>
  <c r="Q4366" i="1" s="1"/>
  <c r="R4366" i="1" s="1"/>
  <c r="W4366" i="1" s="1"/>
  <c r="O4381" i="1"/>
  <c r="Q4381" i="1" s="1"/>
  <c r="R4381" i="1" s="1"/>
  <c r="W4381" i="1" s="1"/>
  <c r="O4388" i="1"/>
  <c r="Q4388" i="1" s="1"/>
  <c r="R4388" i="1" s="1"/>
  <c r="W4388" i="1" s="1"/>
  <c r="O4421" i="1"/>
  <c r="Q4421" i="1" s="1"/>
  <c r="R4421" i="1" s="1"/>
  <c r="W4421" i="1" s="1"/>
  <c r="O4429" i="1"/>
  <c r="Q4429" i="1" s="1"/>
  <c r="R4429" i="1" s="1"/>
  <c r="W4429" i="1" s="1"/>
  <c r="O4457" i="1"/>
  <c r="Q4457" i="1" s="1"/>
  <c r="R4457" i="1" s="1"/>
  <c r="W4457" i="1" s="1"/>
  <c r="O4464" i="1"/>
  <c r="Q4464" i="1" s="1"/>
  <c r="R4464" i="1" s="1"/>
  <c r="W4464" i="1" s="1"/>
  <c r="P4468" i="1"/>
  <c r="Q4468" i="1" s="1"/>
  <c r="R4468" i="1" s="1"/>
  <c r="W4468" i="1" s="1"/>
  <c r="O4469" i="1"/>
  <c r="Q4469" i="1" s="1"/>
  <c r="R4469" i="1" s="1"/>
  <c r="W4469" i="1" s="1"/>
  <c r="O4507" i="1"/>
  <c r="Q4507" i="1" s="1"/>
  <c r="R4507" i="1" s="1"/>
  <c r="W4507" i="1" s="1"/>
  <c r="P4513" i="1"/>
  <c r="Q4513" i="1" s="1"/>
  <c r="R4513" i="1" s="1"/>
  <c r="W4513" i="1" s="1"/>
  <c r="O4514" i="1"/>
  <c r="Q4514" i="1" s="1"/>
  <c r="R4514" i="1" s="1"/>
  <c r="W4514" i="1" s="1"/>
  <c r="O4521" i="1"/>
  <c r="Q4521" i="1" s="1"/>
  <c r="R4521" i="1" s="1"/>
  <c r="W4521" i="1" s="1"/>
  <c r="O4535" i="1"/>
  <c r="Q4535" i="1" s="1"/>
  <c r="R4535" i="1" s="1"/>
  <c r="W4535" i="1" s="1"/>
  <c r="O4544" i="1"/>
  <c r="Q4544" i="1" s="1"/>
  <c r="R4544" i="1" s="1"/>
  <c r="W4544" i="1" s="1"/>
  <c r="O4549" i="1"/>
  <c r="Q4549" i="1" s="1"/>
  <c r="R4549" i="1" s="1"/>
  <c r="W4549" i="1" s="1"/>
  <c r="O4552" i="1"/>
  <c r="Q4552" i="1" s="1"/>
  <c r="R4552" i="1" s="1"/>
  <c r="W4552" i="1" s="1"/>
  <c r="O4558" i="1"/>
  <c r="Q4558" i="1" s="1"/>
  <c r="R4558" i="1" s="1"/>
  <c r="W4558" i="1" s="1"/>
  <c r="O4577" i="1"/>
  <c r="Q4577" i="1" s="1"/>
  <c r="R4577" i="1" s="1"/>
  <c r="W4577" i="1" s="1"/>
  <c r="O4585" i="1"/>
  <c r="Q4585" i="1" s="1"/>
  <c r="R4585" i="1" s="1"/>
  <c r="W4585" i="1" s="1"/>
  <c r="P4599" i="1"/>
  <c r="Q4599" i="1" s="1"/>
  <c r="R4599" i="1" s="1"/>
  <c r="W4599" i="1" s="1"/>
  <c r="P4615" i="1"/>
  <c r="Q4615" i="1" s="1"/>
  <c r="R4615" i="1" s="1"/>
  <c r="W4615" i="1" s="1"/>
  <c r="P4619" i="1"/>
  <c r="Q4619" i="1" s="1"/>
  <c r="R4619" i="1" s="1"/>
  <c r="W4619" i="1" s="1"/>
  <c r="P4622" i="1"/>
  <c r="Q4622" i="1" s="1"/>
  <c r="R4622" i="1" s="1"/>
  <c r="W4622" i="1" s="1"/>
  <c r="P4626" i="1"/>
  <c r="Q4626" i="1" s="1"/>
  <c r="R4626" i="1" s="1"/>
  <c r="W4626" i="1" s="1"/>
  <c r="O4628" i="1"/>
  <c r="Q4628" i="1" s="1"/>
  <c r="R4628" i="1" s="1"/>
  <c r="W4628" i="1" s="1"/>
  <c r="O4677" i="1"/>
  <c r="Q4677" i="1" s="1"/>
  <c r="R4677" i="1" s="1"/>
  <c r="W4677" i="1" s="1"/>
  <c r="P4694" i="1"/>
  <c r="Q4694" i="1" s="1"/>
  <c r="R4694" i="1" s="1"/>
  <c r="W4694" i="1" s="1"/>
  <c r="P4702" i="1"/>
  <c r="Q4702" i="1" s="1"/>
  <c r="R4702" i="1" s="1"/>
  <c r="W4702" i="1" s="1"/>
  <c r="AB4877" i="1"/>
  <c r="H4862" i="1" s="1"/>
  <c r="P4884" i="1"/>
  <c r="O4884" i="1"/>
  <c r="P4885" i="1"/>
  <c r="O4885" i="1"/>
  <c r="P4887" i="1"/>
  <c r="O4887" i="1"/>
  <c r="P4890" i="1"/>
  <c r="O4890" i="1"/>
  <c r="H4698" i="1"/>
  <c r="P4738" i="1"/>
  <c r="O4738" i="1"/>
  <c r="Q4738" i="1" s="1"/>
  <c r="R4738" i="1" s="1"/>
  <c r="W4738" i="1" s="1"/>
  <c r="P4746" i="1"/>
  <c r="O4746" i="1"/>
  <c r="P4770" i="1"/>
  <c r="O4770" i="1"/>
  <c r="P4806" i="1"/>
  <c r="O4806" i="1"/>
  <c r="Q4806" i="1" s="1"/>
  <c r="R4806" i="1" s="1"/>
  <c r="W4806" i="1" s="1"/>
  <c r="P4808" i="1"/>
  <c r="O4808" i="1"/>
  <c r="Q4808" i="1" s="1"/>
  <c r="R4808" i="1" s="1"/>
  <c r="W4808" i="1" s="1"/>
  <c r="P4813" i="1"/>
  <c r="O4813" i="1"/>
  <c r="P4814" i="1"/>
  <c r="O4814" i="1"/>
  <c r="P4818" i="1"/>
  <c r="O4818" i="1"/>
  <c r="Q4818" i="1" s="1"/>
  <c r="R4818" i="1" s="1"/>
  <c r="W4818" i="1" s="1"/>
  <c r="P4852" i="1"/>
  <c r="O4852" i="1"/>
  <c r="Q4852" i="1" s="1"/>
  <c r="R4852" i="1" s="1"/>
  <c r="W4852" i="1" s="1"/>
  <c r="P4860" i="1"/>
  <c r="O4860" i="1"/>
  <c r="P4862" i="1"/>
  <c r="O4862" i="1"/>
  <c r="P4893" i="1"/>
  <c r="O4893" i="1"/>
  <c r="Q4893" i="1" s="1"/>
  <c r="R4893" i="1" s="1"/>
  <c r="W4893" i="1" s="1"/>
  <c r="P4710" i="1"/>
  <c r="Q4710" i="1" s="1"/>
  <c r="R4710" i="1" s="1"/>
  <c r="W4710" i="1" s="1"/>
  <c r="P4711" i="1"/>
  <c r="Q4711" i="1" s="1"/>
  <c r="R4711" i="1" s="1"/>
  <c r="W4711" i="1" s="1"/>
  <c r="P4712" i="1"/>
  <c r="Q4712" i="1" s="1"/>
  <c r="R4712" i="1" s="1"/>
  <c r="W4712" i="1" s="1"/>
  <c r="O4730" i="1"/>
  <c r="Q4730" i="1" s="1"/>
  <c r="R4730" i="1" s="1"/>
  <c r="W4730" i="1" s="1"/>
  <c r="O4734" i="1"/>
  <c r="Q4734" i="1" s="1"/>
  <c r="R4734" i="1" s="1"/>
  <c r="W4734" i="1" s="1"/>
  <c r="O4736" i="1"/>
  <c r="Q4736" i="1" s="1"/>
  <c r="R4736" i="1" s="1"/>
  <c r="W4736" i="1" s="1"/>
  <c r="O4745" i="1"/>
  <c r="Q4745" i="1" s="1"/>
  <c r="R4745" i="1" s="1"/>
  <c r="W4745" i="1" s="1"/>
  <c r="O4752" i="1"/>
  <c r="Q4752" i="1" s="1"/>
  <c r="R4752" i="1" s="1"/>
  <c r="W4752" i="1" s="1"/>
  <c r="P4757" i="1"/>
  <c r="Q4757" i="1" s="1"/>
  <c r="R4757" i="1" s="1"/>
  <c r="W4757" i="1" s="1"/>
  <c r="O4777" i="1"/>
  <c r="Q4777" i="1" s="1"/>
  <c r="R4777" i="1" s="1"/>
  <c r="W4777" i="1" s="1"/>
  <c r="O4786" i="1"/>
  <c r="Q4786" i="1" s="1"/>
  <c r="R4786" i="1" s="1"/>
  <c r="W4786" i="1" s="1"/>
  <c r="O4833" i="1"/>
  <c r="Q4833" i="1" s="1"/>
  <c r="R4833" i="1" s="1"/>
  <c r="W4833" i="1" s="1"/>
  <c r="P4866" i="1"/>
  <c r="Q4866" i="1" s="1"/>
  <c r="R4866" i="1" s="1"/>
  <c r="W4866" i="1" s="1"/>
  <c r="O4867" i="1"/>
  <c r="Q4867" i="1" s="1"/>
  <c r="R4867" i="1" s="1"/>
  <c r="W4867" i="1" s="1"/>
  <c r="Y4916" i="1"/>
  <c r="O4894" i="1"/>
  <c r="Q4894" i="1" s="1"/>
  <c r="R4894" i="1" s="1"/>
  <c r="W4894" i="1" s="1"/>
  <c r="P4903" i="1"/>
  <c r="Q4903" i="1" s="1"/>
  <c r="R4903" i="1" s="1"/>
  <c r="W4903" i="1" s="1"/>
  <c r="O4913" i="1"/>
  <c r="Q4913" i="1" s="1"/>
  <c r="R4913" i="1" s="1"/>
  <c r="W4913" i="1" s="1"/>
  <c r="S4864" i="1" l="1"/>
  <c r="T4864" i="1" s="1"/>
  <c r="U4864" i="1" s="1"/>
  <c r="V4864" i="1" s="1"/>
  <c r="U4816" i="1"/>
  <c r="S4816" i="1"/>
  <c r="T4816" i="1" s="1"/>
  <c r="V4816" i="1"/>
  <c r="S3548" i="1"/>
  <c r="T3548" i="1" s="1"/>
  <c r="S687" i="1"/>
  <c r="T687" i="1" s="1"/>
  <c r="U687" i="1" s="1"/>
  <c r="S766" i="1"/>
  <c r="V766" i="1" s="1"/>
  <c r="T766" i="1"/>
  <c r="U766" i="1" s="1"/>
  <c r="S761" i="1"/>
  <c r="T761" i="1" s="1"/>
  <c r="S615" i="1"/>
  <c r="T615" i="1" s="1"/>
  <c r="V615" i="1" s="1"/>
  <c r="U615" i="1"/>
  <c r="V525" i="1"/>
  <c r="U525" i="1"/>
  <c r="T525" i="1"/>
  <c r="S525" i="1"/>
  <c r="S3501" i="1"/>
  <c r="T3501" i="1" s="1"/>
  <c r="U3501" i="1" s="1"/>
  <c r="V3501" i="1" s="1"/>
  <c r="V2428" i="1"/>
  <c r="S4385" i="1"/>
  <c r="T4385" i="1"/>
  <c r="V4385" i="1"/>
  <c r="U4385" i="1"/>
  <c r="V4439" i="1"/>
  <c r="U4439" i="1"/>
  <c r="S4439" i="1"/>
  <c r="T4439" i="1" s="1"/>
  <c r="S4631" i="1"/>
  <c r="T4631" i="1" s="1"/>
  <c r="U4631" i="1"/>
  <c r="V4631" i="1"/>
  <c r="V4815" i="1"/>
  <c r="U4815" i="1"/>
  <c r="S4815" i="1"/>
  <c r="T4815" i="1"/>
  <c r="S4551" i="1"/>
  <c r="V4551" i="1" s="1"/>
  <c r="T4551" i="1"/>
  <c r="U4551" i="1"/>
  <c r="S3072" i="1"/>
  <c r="T3072" i="1"/>
  <c r="U3072" i="1"/>
  <c r="V3072" i="1"/>
  <c r="S451" i="1"/>
  <c r="T451" i="1" s="1"/>
  <c r="U451" i="1"/>
  <c r="V451" i="1"/>
  <c r="S527" i="1"/>
  <c r="T527" i="1" s="1"/>
  <c r="S1153" i="1"/>
  <c r="T1153" i="1"/>
  <c r="U1153" i="1" s="1"/>
  <c r="V1153" i="1" s="1"/>
  <c r="S498" i="1"/>
  <c r="T498" i="1"/>
  <c r="U498" i="1" s="1"/>
  <c r="V498" i="1"/>
  <c r="S619" i="1"/>
  <c r="T619" i="1" s="1"/>
  <c r="U619" i="1"/>
  <c r="V619" i="1" s="1"/>
  <c r="S256" i="1"/>
  <c r="T256" i="1" s="1"/>
  <c r="T2990" i="1"/>
  <c r="S2990" i="1"/>
  <c r="U2990" i="1"/>
  <c r="V2990" i="1"/>
  <c r="S611" i="1"/>
  <c r="T611" i="1"/>
  <c r="U611" i="1" s="1"/>
  <c r="V611" i="1" s="1"/>
  <c r="S679" i="1"/>
  <c r="T679" i="1"/>
  <c r="U679" i="1" s="1"/>
  <c r="V679" i="1" s="1"/>
  <c r="S182" i="1"/>
  <c r="S250" i="1"/>
  <c r="T250" i="1" s="1"/>
  <c r="S758" i="1"/>
  <c r="T758" i="1" s="1"/>
  <c r="S145" i="1"/>
  <c r="S4627" i="1"/>
  <c r="T4627" i="1" s="1"/>
  <c r="V4627" i="1"/>
  <c r="U4627" i="1"/>
  <c r="S4003" i="1"/>
  <c r="T4003" i="1" s="1"/>
  <c r="U4003" i="1"/>
  <c r="V4003" i="1" s="1"/>
  <c r="S2986" i="1"/>
  <c r="T2986" i="1" s="1"/>
  <c r="T601" i="1"/>
  <c r="U601" i="1"/>
  <c r="V601" i="1"/>
  <c r="S601" i="1"/>
  <c r="S4523" i="1"/>
  <c r="T4523" i="1"/>
  <c r="V4523" i="1"/>
  <c r="U4523" i="1"/>
  <c r="S457" i="1"/>
  <c r="T457" i="1" s="1"/>
  <c r="U457" i="1" s="1"/>
  <c r="S754" i="1"/>
  <c r="T754" i="1"/>
  <c r="U754" i="1" s="1"/>
  <c r="S2839" i="1"/>
  <c r="T2839" i="1"/>
  <c r="U2839" i="1" s="1"/>
  <c r="U4756" i="1"/>
  <c r="V4756" i="1"/>
  <c r="S4756" i="1"/>
  <c r="T4756" i="1" s="1"/>
  <c r="U4696" i="1"/>
  <c r="S4696" i="1"/>
  <c r="T4696" i="1" s="1"/>
  <c r="V4696" i="1"/>
  <c r="S69" i="1"/>
  <c r="S723" i="1"/>
  <c r="S61" i="1"/>
  <c r="T61" i="1" s="1"/>
  <c r="U61" i="1"/>
  <c r="V61" i="1"/>
  <c r="S4131" i="1"/>
  <c r="T4131" i="1" s="1"/>
  <c r="U4131" i="1" s="1"/>
  <c r="V4131" i="1" s="1"/>
  <c r="S736" i="1"/>
  <c r="T736" i="1" s="1"/>
  <c r="U736" i="1" s="1"/>
  <c r="V736" i="1" s="1"/>
  <c r="U151" i="1"/>
  <c r="V151" i="1" s="1"/>
  <c r="V612" i="1"/>
  <c r="S4824" i="1"/>
  <c r="T4824" i="1"/>
  <c r="S4856" i="1"/>
  <c r="T4856" i="1"/>
  <c r="U4856" i="1"/>
  <c r="V4856" i="1" s="1"/>
  <c r="U4692" i="1"/>
  <c r="S4692" i="1"/>
  <c r="T4692" i="1" s="1"/>
  <c r="V4692" i="1"/>
  <c r="S3741" i="1"/>
  <c r="T3741" i="1" s="1"/>
  <c r="U3741" i="1"/>
  <c r="V3741" i="1"/>
  <c r="S521" i="1"/>
  <c r="U521" i="1" s="1"/>
  <c r="V521" i="1" s="1"/>
  <c r="T521" i="1"/>
  <c r="V4422" i="1"/>
  <c r="U4422" i="1"/>
  <c r="S4422" i="1"/>
  <c r="T4422" i="1" s="1"/>
  <c r="S1275" i="1"/>
  <c r="T1275" i="1" s="1"/>
  <c r="U1275" i="1" s="1"/>
  <c r="V1275" i="1"/>
  <c r="S727" i="1"/>
  <c r="T727" i="1"/>
  <c r="U727" i="1" s="1"/>
  <c r="S2128" i="1"/>
  <c r="T2128" i="1" s="1"/>
  <c r="U2128" i="1" s="1"/>
  <c r="V2128" i="1" s="1"/>
  <c r="S737" i="1"/>
  <c r="T737" i="1" s="1"/>
  <c r="U737" i="1" s="1"/>
  <c r="S4533" i="1"/>
  <c r="U4533" i="1"/>
  <c r="T4533" i="1"/>
  <c r="V4533" i="1"/>
  <c r="S252" i="1"/>
  <c r="T252" i="1" s="1"/>
  <c r="U252" i="1" s="1"/>
  <c r="V252" i="1" s="1"/>
  <c r="S4519" i="1"/>
  <c r="T4519" i="1"/>
  <c r="T4207" i="1"/>
  <c r="U4207" i="1" s="1"/>
  <c r="V4207" i="1" s="1"/>
  <c r="S4207" i="1"/>
  <c r="S4591" i="1"/>
  <c r="T4591" i="1" s="1"/>
  <c r="T695" i="1"/>
  <c r="U695" i="1" s="1"/>
  <c r="S695" i="1"/>
  <c r="V695" i="1"/>
  <c r="T1830" i="1"/>
  <c r="S1830" i="1"/>
  <c r="U1830" i="1" s="1"/>
  <c r="V1830" i="1" s="1"/>
  <c r="S644" i="1"/>
  <c r="T644" i="1"/>
  <c r="U644" i="1"/>
  <c r="V644" i="1" s="1"/>
  <c r="S769" i="1"/>
  <c r="T769" i="1" s="1"/>
  <c r="U769" i="1"/>
  <c r="V769" i="1" s="1"/>
  <c r="S640" i="1"/>
  <c r="T640" i="1" s="1"/>
  <c r="S4400" i="1"/>
  <c r="U4400" i="1"/>
  <c r="V4400" i="1"/>
  <c r="T4400" i="1"/>
  <c r="U4503" i="1"/>
  <c r="V4503" i="1"/>
  <c r="S4503" i="1"/>
  <c r="T4503" i="1" s="1"/>
  <c r="S4594" i="1"/>
  <c r="U4594" i="1"/>
  <c r="T4594" i="1"/>
  <c r="V4594" i="1"/>
  <c r="S4817" i="1"/>
  <c r="T4817" i="1" s="1"/>
  <c r="U4817" i="1"/>
  <c r="S3663" i="1"/>
  <c r="T3663" i="1" s="1"/>
  <c r="U3663" i="1"/>
  <c r="V3663" i="1" s="1"/>
  <c r="U636" i="1"/>
  <c r="S636" i="1"/>
  <c r="T636" i="1" s="1"/>
  <c r="V636" i="1"/>
  <c r="V480" i="1"/>
  <c r="U480" i="1"/>
  <c r="S480" i="1"/>
  <c r="T480" i="1" s="1"/>
  <c r="V4775" i="1"/>
  <c r="U4775" i="1"/>
  <c r="S4775" i="1"/>
  <c r="T4775" i="1" s="1"/>
  <c r="T3446" i="1"/>
  <c r="S3446" i="1"/>
  <c r="U3446" i="1"/>
  <c r="V3446" i="1" s="1"/>
  <c r="S770" i="1"/>
  <c r="T770" i="1" s="1"/>
  <c r="U770" i="1"/>
  <c r="V770" i="1"/>
  <c r="S765" i="1"/>
  <c r="U765" i="1" s="1"/>
  <c r="V765" i="1" s="1"/>
  <c r="T765" i="1"/>
  <c r="U143" i="1"/>
  <c r="S143" i="1"/>
  <c r="T143" i="1" s="1"/>
  <c r="V143" i="1"/>
  <c r="T4249" i="1"/>
  <c r="S4249" i="1"/>
  <c r="U4249" i="1"/>
  <c r="V4249" i="1"/>
  <c r="S609" i="1"/>
  <c r="T609" i="1" s="1"/>
  <c r="U609" i="1" s="1"/>
  <c r="V609" i="1" s="1"/>
  <c r="S935" i="1"/>
  <c r="T935" i="1"/>
  <c r="S1548" i="1"/>
  <c r="T1548" i="1" s="1"/>
  <c r="U1548" i="1" s="1"/>
  <c r="V1548" i="1" s="1"/>
  <c r="S1440" i="1"/>
  <c r="T1440" i="1" s="1"/>
  <c r="U1440" i="1" s="1"/>
  <c r="V1440" i="1" s="1"/>
  <c r="S2232" i="1"/>
  <c r="V2232" i="1" s="1"/>
  <c r="V2264" i="1" s="1"/>
  <c r="T2232" i="1"/>
  <c r="U2232" i="1" s="1"/>
  <c r="S1941" i="1"/>
  <c r="T1941" i="1" s="1"/>
  <c r="U1941" i="1"/>
  <c r="V1941" i="1"/>
  <c r="S2631" i="1"/>
  <c r="U2369" i="1"/>
  <c r="S2369" i="1"/>
  <c r="T2369" i="1" s="1"/>
  <c r="V2369" i="1"/>
  <c r="S3325" i="1"/>
  <c r="T3325" i="1" s="1"/>
  <c r="T3186" i="1"/>
  <c r="U3186" i="1" s="1"/>
  <c r="V3186" i="1"/>
  <c r="T3189" i="1"/>
  <c r="U3189" i="1" s="1"/>
  <c r="S3189" i="1"/>
  <c r="V3189" i="1"/>
  <c r="T4051" i="1"/>
  <c r="S4051" i="1"/>
  <c r="S3502" i="1"/>
  <c r="T3502" i="1" s="1"/>
  <c r="U3502" i="1" s="1"/>
  <c r="S3494" i="1"/>
  <c r="T3494" i="1" s="1"/>
  <c r="U3494" i="1" s="1"/>
  <c r="V2673" i="1"/>
  <c r="Q4822" i="1"/>
  <c r="R4822" i="1" s="1"/>
  <c r="W4822" i="1" s="1"/>
  <c r="Q4580" i="1"/>
  <c r="R4580" i="1" s="1"/>
  <c r="W4580" i="1" s="1"/>
  <c r="Q4500" i="1"/>
  <c r="R4500" i="1" s="1"/>
  <c r="W4500" i="1" s="1"/>
  <c r="Q4260" i="1"/>
  <c r="R4260" i="1" s="1"/>
  <c r="W4260" i="1" s="1"/>
  <c r="Q4667" i="1"/>
  <c r="R4667" i="1" s="1"/>
  <c r="W4667" i="1" s="1"/>
  <c r="U4667" i="1" s="1"/>
  <c r="Q4272" i="1"/>
  <c r="R4272" i="1" s="1"/>
  <c r="W4272" i="1" s="1"/>
  <c r="Q540" i="1"/>
  <c r="R540" i="1" s="1"/>
  <c r="W540" i="1" s="1"/>
  <c r="Q380" i="1"/>
  <c r="R380" i="1" s="1"/>
  <c r="W380" i="1" s="1"/>
  <c r="Q173" i="1"/>
  <c r="R173" i="1" s="1"/>
  <c r="W173" i="1" s="1"/>
  <c r="V2274" i="1"/>
  <c r="U4395" i="1"/>
  <c r="T1269" i="1"/>
  <c r="U1269" i="1" s="1"/>
  <c r="U4403" i="1"/>
  <c r="T1433" i="1"/>
  <c r="U1433" i="1" s="1"/>
  <c r="V1433" i="1" s="1"/>
  <c r="S4776" i="1"/>
  <c r="T4776" i="1" s="1"/>
  <c r="U421" i="1"/>
  <c r="U180" i="1"/>
  <c r="U287" i="1"/>
  <c r="T110" i="1"/>
  <c r="U89" i="1"/>
  <c r="T228" i="1"/>
  <c r="U228" i="1" s="1"/>
  <c r="T299" i="1"/>
  <c r="U108" i="1"/>
  <c r="U88" i="1"/>
  <c r="P5" i="10"/>
  <c r="S5" i="10"/>
  <c r="T77" i="10"/>
  <c r="T221" i="10"/>
  <c r="R257" i="10"/>
  <c r="T257" i="10" s="1"/>
  <c r="S4193" i="1"/>
  <c r="T4193" i="1" s="1"/>
  <c r="S4576" i="1"/>
  <c r="S4274" i="1"/>
  <c r="T4274" i="1" s="1"/>
  <c r="U4274" i="1"/>
  <c r="V4274" i="1"/>
  <c r="S4196" i="1"/>
  <c r="T4196" i="1" s="1"/>
  <c r="U4196" i="1"/>
  <c r="V4196" i="1"/>
  <c r="S4828" i="1"/>
  <c r="T4828" i="1" s="1"/>
  <c r="U4828" i="1"/>
  <c r="V4828" i="1"/>
  <c r="S4399" i="1"/>
  <c r="T4399" i="1"/>
  <c r="U4399" i="1"/>
  <c r="V4399" i="1"/>
  <c r="S649" i="1"/>
  <c r="T649" i="1" s="1"/>
  <c r="Q4236" i="1"/>
  <c r="R4236" i="1" s="1"/>
  <c r="W4236" i="1" s="1"/>
  <c r="S458" i="1"/>
  <c r="T458" i="1"/>
  <c r="U458" i="1" s="1"/>
  <c r="V458" i="1" s="1"/>
  <c r="S345" i="1"/>
  <c r="T345" i="1"/>
  <c r="U345" i="1"/>
  <c r="V345" i="1"/>
  <c r="T4584" i="1"/>
  <c r="U4584" i="1" s="1"/>
  <c r="V4584" i="1" s="1"/>
  <c r="S4584" i="1"/>
  <c r="S641" i="1"/>
  <c r="T641" i="1"/>
  <c r="U641" i="1" s="1"/>
  <c r="V641" i="1" s="1"/>
  <c r="S596" i="1"/>
  <c r="T596" i="1" s="1"/>
  <c r="U596" i="1"/>
  <c r="V596" i="1"/>
  <c r="S428" i="1"/>
  <c r="U428" i="1" s="1"/>
  <c r="V428" i="1" s="1"/>
  <c r="T428" i="1"/>
  <c r="S269" i="1"/>
  <c r="T269" i="1"/>
  <c r="U269" i="1" s="1"/>
  <c r="V269" i="1" s="1"/>
  <c r="Q4812" i="1"/>
  <c r="R4812" i="1" s="1"/>
  <c r="W4812" i="1" s="1"/>
  <c r="V563" i="1"/>
  <c r="S563" i="1"/>
  <c r="T563" i="1" s="1"/>
  <c r="U563" i="1"/>
  <c r="Q404" i="1"/>
  <c r="R404" i="1" s="1"/>
  <c r="W404" i="1" s="1"/>
  <c r="Q4188" i="1"/>
  <c r="R4188" i="1" s="1"/>
  <c r="W4188" i="1" s="1"/>
  <c r="S2440" i="1"/>
  <c r="T2440" i="1" s="1"/>
  <c r="U2440" i="1" s="1"/>
  <c r="V2440" i="1" s="1"/>
  <c r="Q389" i="1"/>
  <c r="R389" i="1" s="1"/>
  <c r="W389" i="1" s="1"/>
  <c r="S844" i="1"/>
  <c r="T844" i="1" s="1"/>
  <c r="V951" i="1"/>
  <c r="S951" i="1"/>
  <c r="T951" i="1"/>
  <c r="U951" i="1"/>
  <c r="S1150" i="1"/>
  <c r="T1150" i="1"/>
  <c r="V1150" i="1"/>
  <c r="U836" i="1"/>
  <c r="V836" i="1" s="1"/>
  <c r="S836" i="1"/>
  <c r="T836" i="1" s="1"/>
  <c r="S926" i="1"/>
  <c r="T926" i="1" s="1"/>
  <c r="U926" i="1"/>
  <c r="V926" i="1"/>
  <c r="S1181" i="1"/>
  <c r="V1181" i="1" s="1"/>
  <c r="T1181" i="1"/>
  <c r="U1181" i="1" s="1"/>
  <c r="S650" i="1"/>
  <c r="T650" i="1" s="1"/>
  <c r="V650" i="1"/>
  <c r="U650" i="1"/>
  <c r="S840" i="1"/>
  <c r="T840" i="1"/>
  <c r="V840" i="1" s="1"/>
  <c r="U840" i="1"/>
  <c r="Q528" i="1"/>
  <c r="R528" i="1" s="1"/>
  <c r="W528" i="1" s="1"/>
  <c r="S528" i="1" s="1"/>
  <c r="T528" i="1" s="1"/>
  <c r="S1284" i="1"/>
  <c r="S1480" i="1"/>
  <c r="T1480" i="1" s="1"/>
  <c r="U1480" i="1" s="1"/>
  <c r="T661" i="1"/>
  <c r="U661" i="1" s="1"/>
  <c r="V661" i="1" s="1"/>
  <c r="U1180" i="1"/>
  <c r="V1180" i="1" s="1"/>
  <c r="S1180" i="1"/>
  <c r="T1180" i="1" s="1"/>
  <c r="V1264" i="1"/>
  <c r="S1264" i="1"/>
  <c r="T1264" i="1" s="1"/>
  <c r="U1264" i="1"/>
  <c r="T1346" i="1"/>
  <c r="S1346" i="1"/>
  <c r="S1557" i="1"/>
  <c r="T1557" i="1" s="1"/>
  <c r="U1557" i="1"/>
  <c r="V1557" i="1"/>
  <c r="S1336" i="1"/>
  <c r="S1367" i="1" s="1"/>
  <c r="S1457" i="1"/>
  <c r="T1457" i="1" s="1"/>
  <c r="S1543" i="1"/>
  <c r="T1543" i="1" s="1"/>
  <c r="U1543" i="1"/>
  <c r="V1543" i="1"/>
  <c r="S1006" i="1"/>
  <c r="U1006" i="1" s="1"/>
  <c r="V1006" i="1" s="1"/>
  <c r="T1006" i="1"/>
  <c r="S1164" i="1"/>
  <c r="T1164" i="1" s="1"/>
  <c r="V1164" i="1"/>
  <c r="U1164" i="1"/>
  <c r="S1272" i="1"/>
  <c r="S1517" i="1"/>
  <c r="T1517" i="1"/>
  <c r="U1517" i="1" s="1"/>
  <c r="V1517" i="1" s="1"/>
  <c r="S1612" i="1"/>
  <c r="T1612" i="1" s="1"/>
  <c r="U1612" i="1" s="1"/>
  <c r="S1651" i="1"/>
  <c r="T1651" i="1" s="1"/>
  <c r="U1651" i="1" s="1"/>
  <c r="S1805" i="1"/>
  <c r="T1805" i="1"/>
  <c r="U1805" i="1" s="1"/>
  <c r="V1805" i="1" s="1"/>
  <c r="U1948" i="1"/>
  <c r="V1948" i="1"/>
  <c r="S1948" i="1"/>
  <c r="T1948" i="1" s="1"/>
  <c r="S2026" i="1"/>
  <c r="T2026" i="1" s="1"/>
  <c r="V2026" i="1"/>
  <c r="U2026" i="1"/>
  <c r="S1648" i="1"/>
  <c r="T1648" i="1" s="1"/>
  <c r="S1696" i="1"/>
  <c r="T1696" i="1" s="1"/>
  <c r="U1696" i="1" s="1"/>
  <c r="V1696" i="1"/>
  <c r="S1867" i="1"/>
  <c r="U1867" i="1" s="1"/>
  <c r="V1867" i="1" s="1"/>
  <c r="T1867" i="1"/>
  <c r="S1966" i="1"/>
  <c r="T1966" i="1"/>
  <c r="U1966" i="1"/>
  <c r="V1966" i="1"/>
  <c r="S1775" i="1"/>
  <c r="T1775" i="1"/>
  <c r="U1775" i="1"/>
  <c r="V1775" i="1" s="1"/>
  <c r="S1866" i="1"/>
  <c r="T1866" i="1" s="1"/>
  <c r="U1866" i="1" s="1"/>
  <c r="V1866" i="1" s="1"/>
  <c r="S2240" i="1"/>
  <c r="T2240" i="1" s="1"/>
  <c r="U2240" i="1" s="1"/>
  <c r="V2240" i="1" s="1"/>
  <c r="S2509" i="1"/>
  <c r="T2509" i="1" s="1"/>
  <c r="U2509" i="1" s="1"/>
  <c r="S2139" i="1"/>
  <c r="T2139" i="1" s="1"/>
  <c r="U2139" i="1" s="1"/>
  <c r="V2139" i="1" s="1"/>
  <c r="T1713" i="1"/>
  <c r="U1713" i="1"/>
  <c r="V1713" i="1" s="1"/>
  <c r="S2427" i="1"/>
  <c r="U1972" i="1"/>
  <c r="V1972" i="1"/>
  <c r="S1972" i="1"/>
  <c r="T1972" i="1"/>
  <c r="S2255" i="1"/>
  <c r="T2255" i="1" s="1"/>
  <c r="V2255" i="1"/>
  <c r="U2255" i="1"/>
  <c r="S2506" i="1"/>
  <c r="T2506" i="1"/>
  <c r="U2506" i="1" s="1"/>
  <c r="V2506" i="1" s="1"/>
  <c r="S1709" i="1"/>
  <c r="T1709" i="1" s="1"/>
  <c r="S2116" i="1"/>
  <c r="T2116" i="1"/>
  <c r="T2633" i="1"/>
  <c r="U2633" i="1" s="1"/>
  <c r="V2633" i="1" s="1"/>
  <c r="S2633" i="1"/>
  <c r="U2195" i="1"/>
  <c r="V2195" i="1"/>
  <c r="S2195" i="1"/>
  <c r="T2195" i="1" s="1"/>
  <c r="S2261" i="1"/>
  <c r="T2261" i="1" s="1"/>
  <c r="U2261" i="1" s="1"/>
  <c r="V2261" i="1" s="1"/>
  <c r="S2323" i="1"/>
  <c r="S2570" i="1"/>
  <c r="T2570" i="1" s="1"/>
  <c r="S2996" i="1"/>
  <c r="T2996" i="1" s="1"/>
  <c r="S2545" i="1"/>
  <c r="U2545" i="1"/>
  <c r="V2545" i="1"/>
  <c r="S2985" i="1"/>
  <c r="S2478" i="1"/>
  <c r="T2478" i="1" s="1"/>
  <c r="S2959" i="1"/>
  <c r="T2959" i="1"/>
  <c r="U2959" i="1" s="1"/>
  <c r="V2959" i="1" s="1"/>
  <c r="S3030" i="1"/>
  <c r="S3052" i="1"/>
  <c r="T3052" i="1" s="1"/>
  <c r="U3052" i="1"/>
  <c r="V3052" i="1"/>
  <c r="S3249" i="1"/>
  <c r="S3177" i="1"/>
  <c r="T3177" i="1" s="1"/>
  <c r="U3177" i="1" s="1"/>
  <c r="S3260" i="1"/>
  <c r="T3260" i="1"/>
  <c r="U3260" i="1" s="1"/>
  <c r="V3260" i="1" s="1"/>
  <c r="T3490" i="1"/>
  <c r="T2903" i="1"/>
  <c r="S2903" i="1"/>
  <c r="S2906" i="1"/>
  <c r="T2906" i="1" s="1"/>
  <c r="U2906" i="1" s="1"/>
  <c r="V2906" i="1" s="1"/>
  <c r="S3429" i="1"/>
  <c r="S3101" i="1"/>
  <c r="U3101" i="1" s="1"/>
  <c r="V3101" i="1" s="1"/>
  <c r="T3101" i="1"/>
  <c r="S3194" i="1"/>
  <c r="T3194" i="1" s="1"/>
  <c r="S3391" i="1"/>
  <c r="T3391" i="1" s="1"/>
  <c r="S3999" i="1"/>
  <c r="T3999" i="1" s="1"/>
  <c r="S3931" i="1"/>
  <c r="T3931" i="1"/>
  <c r="U3931" i="1"/>
  <c r="V3931" i="1"/>
  <c r="S3963" i="1"/>
  <c r="U3963" i="1" s="1"/>
  <c r="V3963" i="1" s="1"/>
  <c r="T3963" i="1"/>
  <c r="V3989" i="1"/>
  <c r="S3989" i="1"/>
  <c r="T3989" i="1"/>
  <c r="U3989" i="1"/>
  <c r="S4107" i="1"/>
  <c r="T4107" i="1"/>
  <c r="U4107" i="1"/>
  <c r="V4107" i="1"/>
  <c r="S3659" i="1"/>
  <c r="T3659" i="1" s="1"/>
  <c r="V3659" i="1"/>
  <c r="U3659" i="1"/>
  <c r="S4006" i="1"/>
  <c r="T4006" i="1"/>
  <c r="U4006" i="1"/>
  <c r="V4006" i="1" s="1"/>
  <c r="S3543" i="1"/>
  <c r="U3543" i="1" s="1"/>
  <c r="V3543" i="1" s="1"/>
  <c r="T3543" i="1"/>
  <c r="S3729" i="1"/>
  <c r="T3729" i="1" s="1"/>
  <c r="U3729" i="1"/>
  <c r="V3729" i="1"/>
  <c r="S3767" i="1"/>
  <c r="V3767" i="1" s="1"/>
  <c r="T3767" i="1"/>
  <c r="U3767" i="1" s="1"/>
  <c r="S3921" i="1"/>
  <c r="U3921" i="1" s="1"/>
  <c r="V3921" i="1" s="1"/>
  <c r="T3921" i="1"/>
  <c r="S4046" i="1"/>
  <c r="T4046" i="1" s="1"/>
  <c r="S4116" i="1"/>
  <c r="T4116" i="1" s="1"/>
  <c r="U4116" i="1" s="1"/>
  <c r="V4116" i="1"/>
  <c r="S3505" i="1"/>
  <c r="T3505" i="1" s="1"/>
  <c r="S3927" i="1"/>
  <c r="T3927" i="1" s="1"/>
  <c r="S3960" i="1"/>
  <c r="T3960" i="1" s="1"/>
  <c r="U3960" i="1"/>
  <c r="V3960" i="1"/>
  <c r="S3976" i="1"/>
  <c r="T3976" i="1"/>
  <c r="V3976" i="1" s="1"/>
  <c r="U3976" i="1"/>
  <c r="U4111" i="1"/>
  <c r="V4111" i="1"/>
  <c r="S4111" i="1"/>
  <c r="T4111" i="1" s="1"/>
  <c r="U2428" i="1"/>
  <c r="V1419" i="1"/>
  <c r="T2771" i="1"/>
  <c r="U2179" i="1"/>
  <c r="V2179" i="1" s="1"/>
  <c r="V1141" i="1"/>
  <c r="U2013" i="1"/>
  <c r="V2013" i="1" s="1"/>
  <c r="U1126" i="1"/>
  <c r="V1126" i="1" s="1"/>
  <c r="U653" i="1"/>
  <c r="V653" i="1"/>
  <c r="U2830" i="1"/>
  <c r="V2830" i="1" s="1"/>
  <c r="S2642" i="1"/>
  <c r="T2642" i="1" s="1"/>
  <c r="U2642" i="1" s="1"/>
  <c r="V2642" i="1" s="1"/>
  <c r="T377" i="1"/>
  <c r="V377" i="1"/>
  <c r="S377" i="1"/>
  <c r="U377" i="1"/>
  <c r="S572" i="1"/>
  <c r="T572" i="1" s="1"/>
  <c r="U572" i="1"/>
  <c r="V572" i="1"/>
  <c r="S1146" i="1"/>
  <c r="V1146" i="1" s="1"/>
  <c r="T1146" i="1"/>
  <c r="U1146" i="1"/>
  <c r="S832" i="1"/>
  <c r="U832" i="1" s="1"/>
  <c r="V832" i="1" s="1"/>
  <c r="T832" i="1"/>
  <c r="S1398" i="1"/>
  <c r="T1398" i="1" s="1"/>
  <c r="U1398" i="1"/>
  <c r="V1398" i="1"/>
  <c r="S762" i="1"/>
  <c r="T762" i="1" s="1"/>
  <c r="S1501" i="1"/>
  <c r="U1501" i="1"/>
  <c r="V1501" i="1"/>
  <c r="T1501" i="1"/>
  <c r="S1688" i="1"/>
  <c r="T1688" i="1" s="1"/>
  <c r="S2479" i="1"/>
  <c r="T2479" i="1" s="1"/>
  <c r="U2479" i="1" s="1"/>
  <c r="V2479" i="1"/>
  <c r="S2867" i="1"/>
  <c r="T2867" i="1"/>
  <c r="U2867" i="1" s="1"/>
  <c r="V2867" i="1" s="1"/>
  <c r="S3258" i="1"/>
  <c r="T3258" i="1" s="1"/>
  <c r="U3258" i="1" s="1"/>
  <c r="S3961" i="1"/>
  <c r="U3961" i="1" s="1"/>
  <c r="V3961" i="1" s="1"/>
  <c r="T3961" i="1"/>
  <c r="S4038" i="1"/>
  <c r="T4038" i="1" s="1"/>
  <c r="V995" i="1"/>
  <c r="Q4862" i="1"/>
  <c r="R4862" i="1" s="1"/>
  <c r="W4862" i="1" s="1"/>
  <c r="Q4814" i="1"/>
  <c r="R4814" i="1" s="1"/>
  <c r="W4814" i="1" s="1"/>
  <c r="Q4770" i="1"/>
  <c r="R4770" i="1" s="1"/>
  <c r="W4770" i="1" s="1"/>
  <c r="Q4768" i="1"/>
  <c r="R4768" i="1" s="1"/>
  <c r="W4768" i="1" s="1"/>
  <c r="Q4691" i="1"/>
  <c r="R4691" i="1" s="1"/>
  <c r="W4691" i="1" s="1"/>
  <c r="Q4384" i="1"/>
  <c r="R4384" i="1" s="1"/>
  <c r="W4384" i="1" s="1"/>
  <c r="Q4339" i="1"/>
  <c r="R4339" i="1" s="1"/>
  <c r="W4339" i="1" s="1"/>
  <c r="Q4221" i="1"/>
  <c r="R4221" i="1" s="1"/>
  <c r="W4221" i="1" s="1"/>
  <c r="U4221" i="1" s="1"/>
  <c r="Q4534" i="1"/>
  <c r="R4534" i="1" s="1"/>
  <c r="W4534" i="1" s="1"/>
  <c r="Q4224" i="1"/>
  <c r="R4224" i="1" s="1"/>
  <c r="W4224" i="1" s="1"/>
  <c r="Q4190" i="1"/>
  <c r="R4190" i="1" s="1"/>
  <c r="W4190" i="1" s="1"/>
  <c r="Q4152" i="1"/>
  <c r="R4152" i="1" s="1"/>
  <c r="W4152" i="1" s="1"/>
  <c r="T3382" i="1"/>
  <c r="V2209" i="1"/>
  <c r="V818" i="1"/>
  <c r="T4319" i="1"/>
  <c r="V4776" i="1"/>
  <c r="V1347" i="1"/>
  <c r="U602" i="1"/>
  <c r="T180" i="1"/>
  <c r="V413" i="1"/>
  <c r="O6" i="10"/>
  <c r="S6" i="10"/>
  <c r="T78" i="10"/>
  <c r="V4191" i="1"/>
  <c r="U4191" i="1"/>
  <c r="S4191" i="1"/>
  <c r="T4191" i="1" s="1"/>
  <c r="S4560" i="1"/>
  <c r="V4560" i="1" s="1"/>
  <c r="T4560" i="1"/>
  <c r="U4560" i="1"/>
  <c r="S4590" i="1"/>
  <c r="U4590" i="1"/>
  <c r="V4590" i="1"/>
  <c r="T4590" i="1"/>
  <c r="V4892" i="1"/>
  <c r="U4892" i="1"/>
  <c r="S4892" i="1"/>
  <c r="T4892" i="1" s="1"/>
  <c r="S645" i="1"/>
  <c r="T645" i="1" s="1"/>
  <c r="Q518" i="1"/>
  <c r="R518" i="1" s="1"/>
  <c r="W518" i="1" s="1"/>
  <c r="S400" i="1"/>
  <c r="U400" i="1" s="1"/>
  <c r="V400" i="1" s="1"/>
  <c r="T400" i="1"/>
  <c r="S4781" i="1"/>
  <c r="T4781" i="1"/>
  <c r="U4781" i="1"/>
  <c r="V4781" i="1"/>
  <c r="S4342" i="1"/>
  <c r="T4342" i="1" s="1"/>
  <c r="U4342" i="1" s="1"/>
  <c r="S454" i="1"/>
  <c r="T454" i="1" s="1"/>
  <c r="U454" i="1" s="1"/>
  <c r="V454" i="1" s="1"/>
  <c r="S637" i="1"/>
  <c r="T637" i="1"/>
  <c r="S583" i="1"/>
  <c r="T583" i="1" s="1"/>
  <c r="U583" i="1" s="1"/>
  <c r="V583" i="1" s="1"/>
  <c r="S424" i="1"/>
  <c r="T424" i="1" s="1"/>
  <c r="U424" i="1" s="1"/>
  <c r="V424" i="1" s="1"/>
  <c r="S265" i="1"/>
  <c r="T265" i="1" s="1"/>
  <c r="U265" i="1" s="1"/>
  <c r="V265" i="1" s="1"/>
  <c r="V4456" i="1"/>
  <c r="S4456" i="1"/>
  <c r="T4456" i="1" s="1"/>
  <c r="S556" i="1"/>
  <c r="T556" i="1" s="1"/>
  <c r="V556" i="1"/>
  <c r="U556" i="1"/>
  <c r="S386" i="1"/>
  <c r="T386" i="1"/>
  <c r="U386" i="1" s="1"/>
  <c r="V386" i="1" s="1"/>
  <c r="S245" i="1"/>
  <c r="T245" i="1"/>
  <c r="U245" i="1" s="1"/>
  <c r="V245" i="1" s="1"/>
  <c r="S4185" i="1"/>
  <c r="T4185" i="1" s="1"/>
  <c r="V4185" i="1"/>
  <c r="U4185" i="1"/>
  <c r="S847" i="1"/>
  <c r="T847" i="1" s="1"/>
  <c r="S959" i="1"/>
  <c r="T959" i="1" s="1"/>
  <c r="S1197" i="1"/>
  <c r="V1197" i="1" s="1"/>
  <c r="T1197" i="1"/>
  <c r="U1197" i="1" s="1"/>
  <c r="S906" i="1"/>
  <c r="U906" i="1" s="1"/>
  <c r="T906" i="1"/>
  <c r="Q541" i="1"/>
  <c r="R541" i="1" s="1"/>
  <c r="W541" i="1" s="1"/>
  <c r="Q175" i="1"/>
  <c r="R175" i="1" s="1"/>
  <c r="W175" i="1" s="1"/>
  <c r="S952" i="1"/>
  <c r="U952" i="1"/>
  <c r="T952" i="1"/>
  <c r="V952" i="1"/>
  <c r="Q181" i="1"/>
  <c r="R181" i="1" s="1"/>
  <c r="W181" i="1" s="1"/>
  <c r="S846" i="1"/>
  <c r="U846" i="1" s="1"/>
  <c r="T846" i="1"/>
  <c r="T729" i="1"/>
  <c r="V729" i="1" s="1"/>
  <c r="U729" i="1"/>
  <c r="S1286" i="1"/>
  <c r="T1286" i="1" s="1"/>
  <c r="U1286" i="1" s="1"/>
  <c r="V1494" i="1"/>
  <c r="S1494" i="1"/>
  <c r="T1494" i="1" s="1"/>
  <c r="U1494" i="1"/>
  <c r="S1266" i="1"/>
  <c r="U1266" i="1"/>
  <c r="T1266" i="1"/>
  <c r="V1266" i="1"/>
  <c r="S1354" i="1"/>
  <c r="S1589" i="1"/>
  <c r="T1589" i="1" s="1"/>
  <c r="U1589" i="1" s="1"/>
  <c r="V1589" i="1"/>
  <c r="V1344" i="1"/>
  <c r="S1344" i="1"/>
  <c r="T1344" i="1" s="1"/>
  <c r="U1344" i="1"/>
  <c r="S1493" i="1"/>
  <c r="T1493" i="1"/>
  <c r="S1549" i="1"/>
  <c r="U1549" i="1" s="1"/>
  <c r="V1549" i="1" s="1"/>
  <c r="T1549" i="1"/>
  <c r="V1024" i="1"/>
  <c r="S1024" i="1"/>
  <c r="T1024" i="1" s="1"/>
  <c r="U1024" i="1"/>
  <c r="S1257" i="1"/>
  <c r="S1277" i="1"/>
  <c r="T1277" i="1" s="1"/>
  <c r="U1277" i="1" s="1"/>
  <c r="V1277" i="1" s="1"/>
  <c r="S1556" i="1"/>
  <c r="T1556" i="1" s="1"/>
  <c r="U1556" i="1" s="1"/>
  <c r="V1556" i="1" s="1"/>
  <c r="S1620" i="1"/>
  <c r="T1620" i="1" s="1"/>
  <c r="U1620" i="1" s="1"/>
  <c r="V1620" i="1"/>
  <c r="S1659" i="1"/>
  <c r="T1659" i="1" s="1"/>
  <c r="U1659" i="1" s="1"/>
  <c r="V1659" i="1"/>
  <c r="S1813" i="1"/>
  <c r="T1813" i="1" s="1"/>
  <c r="U1813" i="1"/>
  <c r="S1967" i="1"/>
  <c r="T1967" i="1"/>
  <c r="U1967" i="1"/>
  <c r="V1967" i="1"/>
  <c r="T1465" i="1"/>
  <c r="U1465" i="1" s="1"/>
  <c r="V1465" i="1"/>
  <c r="S1652" i="1"/>
  <c r="T1652" i="1" s="1"/>
  <c r="U1652" i="1" s="1"/>
  <c r="S1703" i="1"/>
  <c r="S1871" i="1"/>
  <c r="V1871" i="1" s="1"/>
  <c r="T1871" i="1"/>
  <c r="U1871" i="1" s="1"/>
  <c r="S1611" i="1"/>
  <c r="T1611" i="1"/>
  <c r="V1611" i="1"/>
  <c r="U1611" i="1"/>
  <c r="S1882" i="1"/>
  <c r="T1882" i="1"/>
  <c r="U1882" i="1" s="1"/>
  <c r="V1882" i="1"/>
  <c r="S1974" i="1"/>
  <c r="T1974" i="1" s="1"/>
  <c r="U1974" i="1" s="1"/>
  <c r="V1974" i="1" s="1"/>
  <c r="S1779" i="1"/>
  <c r="S1796" i="1" s="1"/>
  <c r="U1779" i="1"/>
  <c r="V1779" i="1"/>
  <c r="S2117" i="1"/>
  <c r="T2117" i="1" s="1"/>
  <c r="U2117" i="1"/>
  <c r="V2117" i="1"/>
  <c r="S2511" i="1"/>
  <c r="T2511" i="1"/>
  <c r="S2622" i="1"/>
  <c r="T2622" i="1"/>
  <c r="V1813" i="1"/>
  <c r="S2435" i="1"/>
  <c r="U1983" i="1"/>
  <c r="V1983" i="1"/>
  <c r="S1983" i="1"/>
  <c r="T1983" i="1" s="1"/>
  <c r="S2329" i="1"/>
  <c r="U2329" i="1" s="1"/>
  <c r="V2329" i="1" s="1"/>
  <c r="T2329" i="1"/>
  <c r="S2124" i="1"/>
  <c r="S2433" i="1"/>
  <c r="T2433" i="1" s="1"/>
  <c r="T2635" i="1"/>
  <c r="S2635" i="1"/>
  <c r="S1928" i="1"/>
  <c r="U1928" i="1" s="1"/>
  <c r="V1928" i="1" s="1"/>
  <c r="T1928" i="1"/>
  <c r="S2335" i="1"/>
  <c r="V2335" i="1" s="1"/>
  <c r="T2335" i="1"/>
  <c r="U2335" i="1" s="1"/>
  <c r="T2416" i="1"/>
  <c r="S2416" i="1"/>
  <c r="U2416" i="1"/>
  <c r="S2641" i="1"/>
  <c r="T2641" i="1" s="1"/>
  <c r="S3018" i="1"/>
  <c r="T3018" i="1" s="1"/>
  <c r="U3018" i="1"/>
  <c r="V3018" i="1"/>
  <c r="S2439" i="1"/>
  <c r="T2439" i="1"/>
  <c r="U2439" i="1" s="1"/>
  <c r="V2439" i="1" s="1"/>
  <c r="S2571" i="1"/>
  <c r="T2571" i="1" s="1"/>
  <c r="U2571" i="1"/>
  <c r="V2571" i="1"/>
  <c r="S2994" i="1"/>
  <c r="T2994" i="1" s="1"/>
  <c r="U2994" i="1"/>
  <c r="V2994" i="1"/>
  <c r="S2569" i="1"/>
  <c r="U2569" i="1" s="1"/>
  <c r="V2569" i="1" s="1"/>
  <c r="T2569" i="1"/>
  <c r="V2975" i="1"/>
  <c r="S2975" i="1"/>
  <c r="T2975" i="1" s="1"/>
  <c r="U2975" i="1"/>
  <c r="T3038" i="1"/>
  <c r="S3038" i="1"/>
  <c r="T3063" i="1"/>
  <c r="U3063" i="1"/>
  <c r="V3063" i="1" s="1"/>
  <c r="S3063" i="1"/>
  <c r="S3264" i="1"/>
  <c r="T3264" i="1" s="1"/>
  <c r="U3264" i="1" s="1"/>
  <c r="V3264" i="1" s="1"/>
  <c r="S3348" i="1"/>
  <c r="U3348" i="1" s="1"/>
  <c r="T3348" i="1"/>
  <c r="S2998" i="1"/>
  <c r="S3185" i="1"/>
  <c r="T3185" i="1" s="1"/>
  <c r="U3185" i="1" s="1"/>
  <c r="V3185" i="1"/>
  <c r="S3346" i="1"/>
  <c r="T3346" i="1" s="1"/>
  <c r="U3346" i="1" s="1"/>
  <c r="V3346" i="1"/>
  <c r="S2946" i="1"/>
  <c r="S3490" i="1"/>
  <c r="S2919" i="1"/>
  <c r="T2919" i="1" s="1"/>
  <c r="U2919" i="1" s="1"/>
  <c r="S3431" i="1"/>
  <c r="T3431" i="1" s="1"/>
  <c r="U3431" i="1"/>
  <c r="V3431" i="1"/>
  <c r="U3110" i="1"/>
  <c r="S3110" i="1"/>
  <c r="T3110" i="1" s="1"/>
  <c r="V3110" i="1"/>
  <c r="S3533" i="1"/>
  <c r="T3533" i="1" s="1"/>
  <c r="U3533" i="1"/>
  <c r="V3573" i="1"/>
  <c r="S3573" i="1"/>
  <c r="T3573" i="1"/>
  <c r="U3573" i="1"/>
  <c r="S3949" i="1"/>
  <c r="T3949" i="1" s="1"/>
  <c r="U3949" i="1"/>
  <c r="V3949" i="1"/>
  <c r="S3965" i="1"/>
  <c r="T3965" i="1" s="1"/>
  <c r="U3965" i="1"/>
  <c r="V3965" i="1"/>
  <c r="V3997" i="1"/>
  <c r="S3997" i="1"/>
  <c r="T3997" i="1" s="1"/>
  <c r="U3997" i="1"/>
  <c r="S4115" i="1"/>
  <c r="V4115" i="1" s="1"/>
  <c r="T4115" i="1"/>
  <c r="U4115" i="1" s="1"/>
  <c r="S3677" i="1"/>
  <c r="T3677" i="1" s="1"/>
  <c r="U3677" i="1"/>
  <c r="V3677" i="1"/>
  <c r="S4027" i="1"/>
  <c r="U4027" i="1"/>
  <c r="V4027" i="1"/>
  <c r="S3568" i="1"/>
  <c r="T3568" i="1" s="1"/>
  <c r="U3568" i="1"/>
  <c r="V3568" i="1"/>
  <c r="S3731" i="1"/>
  <c r="T3731" i="1" s="1"/>
  <c r="U3731" i="1"/>
  <c r="V3731" i="1"/>
  <c r="S3769" i="1"/>
  <c r="T3769" i="1" s="1"/>
  <c r="U3769" i="1" s="1"/>
  <c r="S3924" i="1"/>
  <c r="T3924" i="1" s="1"/>
  <c r="U3924" i="1" s="1"/>
  <c r="V3924" i="1"/>
  <c r="S4049" i="1"/>
  <c r="T4049" i="1" s="1"/>
  <c r="U4049" i="1"/>
  <c r="V4049" i="1"/>
  <c r="S4127" i="1"/>
  <c r="U4127" i="1" s="1"/>
  <c r="V4127" i="1" s="1"/>
  <c r="T4127" i="1"/>
  <c r="T3528" i="1"/>
  <c r="U3528" i="1" s="1"/>
  <c r="V3528" i="1" s="1"/>
  <c r="S3938" i="1"/>
  <c r="S3962" i="1"/>
  <c r="T3962" i="1" s="1"/>
  <c r="V2142" i="1"/>
  <c r="U2747" i="1"/>
  <c r="V2747" i="1" s="1"/>
  <c r="U2165" i="1"/>
  <c r="V2165" i="1" s="1"/>
  <c r="V1310" i="1"/>
  <c r="U3852" i="1"/>
  <c r="V3852" i="1" s="1"/>
  <c r="U67" i="1"/>
  <c r="V67" i="1" s="1"/>
  <c r="U75" i="1"/>
  <c r="V75" i="1" s="1"/>
  <c r="S4825" i="1"/>
  <c r="T4825" i="1" s="1"/>
  <c r="U4825" i="1" s="1"/>
  <c r="V4825" i="1"/>
  <c r="S420" i="1"/>
  <c r="T420" i="1" s="1"/>
  <c r="S841" i="1"/>
  <c r="T841" i="1"/>
  <c r="V841" i="1"/>
  <c r="U841" i="1"/>
  <c r="S918" i="1"/>
  <c r="T918" i="1" s="1"/>
  <c r="S268" i="1"/>
  <c r="T268" i="1"/>
  <c r="V1338" i="1"/>
  <c r="S1338" i="1"/>
  <c r="T1338" i="1" s="1"/>
  <c r="U1338" i="1"/>
  <c r="S1539" i="1"/>
  <c r="T1539" i="1"/>
  <c r="V1539" i="1"/>
  <c r="V1618" i="1"/>
  <c r="S1618" i="1"/>
  <c r="T1618" i="1" s="1"/>
  <c r="U1618" i="1"/>
  <c r="S1596" i="1"/>
  <c r="T1596" i="1" s="1"/>
  <c r="S1964" i="1"/>
  <c r="T1964" i="1" s="1"/>
  <c r="U1964" i="1" s="1"/>
  <c r="V1964" i="1" s="1"/>
  <c r="T2131" i="1"/>
  <c r="S2131" i="1"/>
  <c r="S2244" i="1"/>
  <c r="T2244" i="1"/>
  <c r="U2244" i="1" s="1"/>
  <c r="V2244" i="1" s="1"/>
  <c r="S2193" i="1"/>
  <c r="T2193" i="1" s="1"/>
  <c r="U2193" i="1"/>
  <c r="V2193" i="1"/>
  <c r="S2409" i="1"/>
  <c r="T2409" i="1" s="1"/>
  <c r="U2409" i="1" s="1"/>
  <c r="V2409" i="1" s="1"/>
  <c r="U3175" i="1"/>
  <c r="T3175" i="1"/>
  <c r="V3175" i="1"/>
  <c r="S3175" i="1"/>
  <c r="S3923" i="1"/>
  <c r="T3923" i="1"/>
  <c r="S3638" i="1"/>
  <c r="V3638" i="1" s="1"/>
  <c r="T3638" i="1"/>
  <c r="U3638" i="1" s="1"/>
  <c r="S3841" i="1"/>
  <c r="T3841" i="1" s="1"/>
  <c r="U3841" i="1" s="1"/>
  <c r="S4055" i="1"/>
  <c r="T4055" i="1" s="1"/>
  <c r="V2173" i="1"/>
  <c r="V1392" i="1"/>
  <c r="V965" i="1"/>
  <c r="V2258" i="1"/>
  <c r="U1262" i="1"/>
  <c r="V1262" i="1" s="1"/>
  <c r="U935" i="1"/>
  <c r="V935" i="1" s="1"/>
  <c r="U2771" i="1"/>
  <c r="S602" i="1"/>
  <c r="T602" i="1" s="1"/>
  <c r="U300" i="1"/>
  <c r="V300" i="1" s="1"/>
  <c r="V302" i="1"/>
  <c r="U309" i="1"/>
  <c r="V309" i="1" s="1"/>
  <c r="U360" i="1"/>
  <c r="U224" i="1"/>
  <c r="V224" i="1" s="1"/>
  <c r="T217" i="1"/>
  <c r="U217" i="1" s="1"/>
  <c r="U205" i="1"/>
  <c r="V205" i="1" s="1"/>
  <c r="U4495" i="1"/>
  <c r="S4495" i="1"/>
  <c r="T4495" i="1" s="1"/>
  <c r="S4387" i="1"/>
  <c r="T4387" i="1" s="1"/>
  <c r="U4387" i="1"/>
  <c r="V4387" i="1"/>
  <c r="S4901" i="1"/>
  <c r="T4901" i="1" s="1"/>
  <c r="U4901" i="1"/>
  <c r="V4901" i="1"/>
  <c r="S4639" i="1"/>
  <c r="T4639" i="1"/>
  <c r="U4639" i="1"/>
  <c r="V4639" i="1"/>
  <c r="S4321" i="1"/>
  <c r="T4321" i="1"/>
  <c r="U4321" i="1" s="1"/>
  <c r="V4321" i="1" s="1"/>
  <c r="V4150" i="1"/>
  <c r="U4150" i="1"/>
  <c r="S4150" i="1"/>
  <c r="T4150" i="1" s="1"/>
  <c r="U562" i="1"/>
  <c r="S562" i="1"/>
  <c r="T562" i="1"/>
  <c r="T385" i="1"/>
  <c r="U385" i="1"/>
  <c r="V385" i="1" s="1"/>
  <c r="S385" i="1"/>
  <c r="U4690" i="1"/>
  <c r="S4690" i="1"/>
  <c r="T4690" i="1" s="1"/>
  <c r="V4690" i="1"/>
  <c r="V4423" i="1"/>
  <c r="U4423" i="1"/>
  <c r="S4423" i="1"/>
  <c r="T4423" i="1" s="1"/>
  <c r="S412" i="1"/>
  <c r="T412" i="1"/>
  <c r="U412" i="1"/>
  <c r="V412" i="1" s="1"/>
  <c r="S4751" i="1"/>
  <c r="T4751" i="1"/>
  <c r="U4751" i="1"/>
  <c r="V4751" i="1"/>
  <c r="S4232" i="1"/>
  <c r="T4232" i="1" s="1"/>
  <c r="Q369" i="1"/>
  <c r="R369" i="1" s="1"/>
  <c r="W369" i="1" s="1"/>
  <c r="S189" i="1"/>
  <c r="T189" i="1" s="1"/>
  <c r="U189" i="1" s="1"/>
  <c r="V189" i="1" s="1"/>
  <c r="S1825" i="1"/>
  <c r="T1825" i="1"/>
  <c r="U1825" i="1" s="1"/>
  <c r="V1825" i="1" s="1"/>
  <c r="S566" i="1"/>
  <c r="T566" i="1"/>
  <c r="U566" i="1"/>
  <c r="V566" i="1" s="1"/>
  <c r="S849" i="1"/>
  <c r="V849" i="1" s="1"/>
  <c r="T849" i="1"/>
  <c r="U849" i="1"/>
  <c r="S1027" i="1"/>
  <c r="T1027" i="1" s="1"/>
  <c r="U1027" i="1" s="1"/>
  <c r="V1027" i="1" s="1"/>
  <c r="S1201" i="1"/>
  <c r="T1201" i="1"/>
  <c r="S908" i="1"/>
  <c r="V908" i="1" s="1"/>
  <c r="T908" i="1"/>
  <c r="U908" i="1"/>
  <c r="Q487" i="1"/>
  <c r="R487" i="1" s="1"/>
  <c r="W487" i="1" s="1"/>
  <c r="T1028" i="1"/>
  <c r="S1028" i="1"/>
  <c r="Q462" i="1"/>
  <c r="R462" i="1" s="1"/>
  <c r="W462" i="1" s="1"/>
  <c r="S907" i="1"/>
  <c r="T907" i="1" s="1"/>
  <c r="S1026" i="1"/>
  <c r="U1026" i="1"/>
  <c r="T1026" i="1"/>
  <c r="V1026" i="1"/>
  <c r="S1340" i="1"/>
  <c r="U1340" i="1" s="1"/>
  <c r="V1340" i="1" s="1"/>
  <c r="T1340" i="1"/>
  <c r="S1496" i="1"/>
  <c r="T1496" i="1"/>
  <c r="U1496" i="1" s="1"/>
  <c r="V1496" i="1" s="1"/>
  <c r="S1234" i="1"/>
  <c r="T1234" i="1" s="1"/>
  <c r="U1234" i="1" s="1"/>
  <c r="S1268" i="1"/>
  <c r="S1362" i="1"/>
  <c r="T1362" i="1" s="1"/>
  <c r="U1362" i="1" s="1"/>
  <c r="V1362" i="1"/>
  <c r="S1597" i="1"/>
  <c r="T1597" i="1"/>
  <c r="U1597" i="1"/>
  <c r="V1597" i="1"/>
  <c r="S984" i="1"/>
  <c r="T984" i="1" s="1"/>
  <c r="T1016" i="1" s="1"/>
  <c r="S914" i="1"/>
  <c r="T914" i="1" s="1"/>
  <c r="S1032" i="1"/>
  <c r="T1032" i="1" s="1"/>
  <c r="S1279" i="1"/>
  <c r="T1279" i="1"/>
  <c r="U1279" i="1" s="1"/>
  <c r="V1279" i="1" s="1"/>
  <c r="S1571" i="1"/>
  <c r="U1571" i="1" s="1"/>
  <c r="V1571" i="1" s="1"/>
  <c r="T1571" i="1"/>
  <c r="S1628" i="1"/>
  <c r="T1628" i="1" s="1"/>
  <c r="U1628" i="1" s="1"/>
  <c r="S1667" i="1"/>
  <c r="S1821" i="1"/>
  <c r="T1821" i="1"/>
  <c r="U1821" i="1" s="1"/>
  <c r="V1821" i="1" s="1"/>
  <c r="S1978" i="1"/>
  <c r="T1978" i="1"/>
  <c r="U1978" i="1" s="1"/>
  <c r="V1978" i="1" s="1"/>
  <c r="V1393" i="1"/>
  <c r="S1393" i="1"/>
  <c r="T1393" i="1"/>
  <c r="U1393" i="1" s="1"/>
  <c r="S1656" i="1"/>
  <c r="T1656" i="1"/>
  <c r="U1656" i="1" s="1"/>
  <c r="V1774" i="1"/>
  <c r="S1774" i="1"/>
  <c r="T1774" i="1" s="1"/>
  <c r="U1774" i="1"/>
  <c r="S1949" i="1"/>
  <c r="T1949" i="1" s="1"/>
  <c r="U1949" i="1" s="1"/>
  <c r="V1949" i="1" s="1"/>
  <c r="T1633" i="1"/>
  <c r="U1633" i="1" s="1"/>
  <c r="S1621" i="1"/>
  <c r="U1621" i="1" s="1"/>
  <c r="T1621" i="1"/>
  <c r="S1886" i="1"/>
  <c r="T1886" i="1"/>
  <c r="U1886" i="1"/>
  <c r="V1886" i="1" s="1"/>
  <c r="S1783" i="1"/>
  <c r="T1783" i="1"/>
  <c r="U1783" i="1"/>
  <c r="V1783" i="1" s="1"/>
  <c r="T2125" i="1"/>
  <c r="U2125" i="1"/>
  <c r="V2125" i="1" s="1"/>
  <c r="S2125" i="1"/>
  <c r="T2513" i="1"/>
  <c r="U2513" i="1" s="1"/>
  <c r="V2513" i="1" s="1"/>
  <c r="S2513" i="1"/>
  <c r="S2624" i="1"/>
  <c r="T1910" i="1"/>
  <c r="U1910" i="1"/>
  <c r="V1910" i="1" s="1"/>
  <c r="S2121" i="1"/>
  <c r="U2121" i="1"/>
  <c r="T2121" i="1"/>
  <c r="V2121" i="1"/>
  <c r="U2337" i="1"/>
  <c r="V2337" i="1"/>
  <c r="S2337" i="1"/>
  <c r="T2337" i="1" s="1"/>
  <c r="S2453" i="1"/>
  <c r="V2453" i="1" s="1"/>
  <c r="T2453" i="1"/>
  <c r="U2453" i="1"/>
  <c r="S2644" i="1"/>
  <c r="S2055" i="1"/>
  <c r="U2055" i="1" s="1"/>
  <c r="V2055" i="1" s="1"/>
  <c r="T2055" i="1"/>
  <c r="S2393" i="1"/>
  <c r="T2393" i="1" s="1"/>
  <c r="U2393" i="1" s="1"/>
  <c r="S2487" i="1"/>
  <c r="S2728" i="1"/>
  <c r="S3026" i="1"/>
  <c r="T3026" i="1" s="1"/>
  <c r="U3026" i="1"/>
  <c r="V3026" i="1"/>
  <c r="U2442" i="1"/>
  <c r="T2442" i="1"/>
  <c r="V2442" i="1"/>
  <c r="S2442" i="1"/>
  <c r="T2587" i="1"/>
  <c r="T2615" i="1" s="1"/>
  <c r="S2587" i="1"/>
  <c r="U2980" i="1"/>
  <c r="V2980" i="1"/>
  <c r="S2980" i="1"/>
  <c r="T2980" i="1" s="1"/>
  <c r="S2590" i="1"/>
  <c r="T2590" i="1"/>
  <c r="U2983" i="1"/>
  <c r="V2983" i="1"/>
  <c r="S2983" i="1"/>
  <c r="T2983" i="1"/>
  <c r="S3071" i="1"/>
  <c r="V3266" i="1"/>
  <c r="S3266" i="1"/>
  <c r="T3266" i="1" s="1"/>
  <c r="U3266" i="1"/>
  <c r="S3016" i="1"/>
  <c r="T3016" i="1"/>
  <c r="U3016" i="1" s="1"/>
  <c r="S3191" i="1"/>
  <c r="T3191" i="1" s="1"/>
  <c r="U3191" i="1" s="1"/>
  <c r="S2957" i="1"/>
  <c r="T2957" i="1" s="1"/>
  <c r="U2957" i="1"/>
  <c r="V2957" i="1"/>
  <c r="S3492" i="1"/>
  <c r="V3492" i="1" s="1"/>
  <c r="T3492" i="1"/>
  <c r="U3492" i="1" s="1"/>
  <c r="S3498" i="1"/>
  <c r="S3134" i="1"/>
  <c r="T3134" i="1" s="1"/>
  <c r="U3134" i="1" s="1"/>
  <c r="T4039" i="1"/>
  <c r="S4039" i="1"/>
  <c r="U4039" i="1" s="1"/>
  <c r="V4039" i="1" s="1"/>
  <c r="S3640" i="1"/>
  <c r="T3640" i="1"/>
  <c r="U3640" i="1" s="1"/>
  <c r="S3951" i="1"/>
  <c r="T3951" i="1" s="1"/>
  <c r="U3951" i="1"/>
  <c r="V3951" i="1"/>
  <c r="S3967" i="1"/>
  <c r="S4126" i="1"/>
  <c r="T4126" i="1" s="1"/>
  <c r="U4126" i="1" s="1"/>
  <c r="S3679" i="1"/>
  <c r="U3679" i="1" s="1"/>
  <c r="V3679" i="1" s="1"/>
  <c r="T3679" i="1"/>
  <c r="S4035" i="1"/>
  <c r="U4035" i="1"/>
  <c r="T4035" i="1"/>
  <c r="V4035" i="1"/>
  <c r="S3586" i="1"/>
  <c r="T3586" i="1"/>
  <c r="U3586" i="1"/>
  <c r="V3586" i="1" s="1"/>
  <c r="S3733" i="1"/>
  <c r="T3733" i="1" s="1"/>
  <c r="V3932" i="1"/>
  <c r="T3932" i="1"/>
  <c r="S3932" i="1"/>
  <c r="U3932" i="1"/>
  <c r="S4052" i="1"/>
  <c r="T4052" i="1" s="1"/>
  <c r="V3561" i="1"/>
  <c r="U3561" i="1"/>
  <c r="T3561" i="1"/>
  <c r="T3590" i="1" s="1"/>
  <c r="V3948" i="1"/>
  <c r="S3948" i="1"/>
  <c r="U3948" i="1"/>
  <c r="T3948" i="1"/>
  <c r="S3964" i="1"/>
  <c r="T3964" i="1"/>
  <c r="V3964" i="1"/>
  <c r="U3964" i="1"/>
  <c r="V3993" i="1"/>
  <c r="S3993" i="1"/>
  <c r="T3993" i="1" s="1"/>
  <c r="U3993" i="1"/>
  <c r="V2272" i="1"/>
  <c r="U2048" i="1"/>
  <c r="V2048" i="1" s="1"/>
  <c r="U2280" i="1"/>
  <c r="V2280" i="1" s="1"/>
  <c r="S99" i="1"/>
  <c r="T99" i="1"/>
  <c r="U99" i="1"/>
  <c r="V99" i="1" s="1"/>
  <c r="V875" i="1"/>
  <c r="S4160" i="1"/>
  <c r="T4160" i="1"/>
  <c r="U4160" i="1" s="1"/>
  <c r="V4160" i="1" s="1"/>
  <c r="V4851" i="1"/>
  <c r="U4851" i="1"/>
  <c r="S4851" i="1"/>
  <c r="T4851" i="1"/>
  <c r="S483" i="1"/>
  <c r="T483" i="1"/>
  <c r="U483" i="1" s="1"/>
  <c r="V483" i="1" s="1"/>
  <c r="T1711" i="1"/>
  <c r="U1711" i="1" s="1"/>
  <c r="V1711" i="1" s="1"/>
  <c r="S2977" i="1"/>
  <c r="T2977" i="1"/>
  <c r="U2977" i="1"/>
  <c r="V2977" i="1" s="1"/>
  <c r="S2987" i="1"/>
  <c r="S2915" i="1"/>
  <c r="T2915" i="1"/>
  <c r="S3727" i="1"/>
  <c r="T3727" i="1"/>
  <c r="U3727" i="1"/>
  <c r="V3727" i="1"/>
  <c r="S4108" i="1"/>
  <c r="T4108" i="1" s="1"/>
  <c r="U4108" i="1" s="1"/>
  <c r="V2088" i="1"/>
  <c r="V1581" i="1"/>
  <c r="Q4860" i="1"/>
  <c r="R4860" i="1" s="1"/>
  <c r="W4860" i="1" s="1"/>
  <c r="Q4813" i="1"/>
  <c r="R4813" i="1" s="1"/>
  <c r="W4813" i="1" s="1"/>
  <c r="Q4746" i="1"/>
  <c r="R4746" i="1" s="1"/>
  <c r="W4746" i="1" s="1"/>
  <c r="Q4748" i="1"/>
  <c r="R4748" i="1" s="1"/>
  <c r="W4748" i="1" s="1"/>
  <c r="Q4380" i="1"/>
  <c r="R4380" i="1" s="1"/>
  <c r="W4380" i="1" s="1"/>
  <c r="Q4228" i="1"/>
  <c r="R4228" i="1" s="1"/>
  <c r="W4228" i="1" s="1"/>
  <c r="Q4505" i="1"/>
  <c r="R4505" i="1" s="1"/>
  <c r="W4505" i="1" s="1"/>
  <c r="Q4189" i="1"/>
  <c r="R4189" i="1" s="1"/>
  <c r="W4189" i="1" s="1"/>
  <c r="V4189" i="1" s="1"/>
  <c r="U612" i="1"/>
  <c r="Q43" i="10"/>
  <c r="T150" i="10"/>
  <c r="T186" i="10"/>
  <c r="S4350" i="1"/>
  <c r="S4900" i="1"/>
  <c r="T4900" i="1" s="1"/>
  <c r="U4900" i="1"/>
  <c r="V4900" i="1"/>
  <c r="U4283" i="1"/>
  <c r="V4283" i="1"/>
  <c r="V4807" i="1"/>
  <c r="U4807" i="1"/>
  <c r="S4807" i="1"/>
  <c r="T4807" i="1" s="1"/>
  <c r="Q4689" i="1"/>
  <c r="R4689" i="1" s="1"/>
  <c r="W4689" i="1" s="1"/>
  <c r="S4147" i="1"/>
  <c r="T4147" i="1" s="1"/>
  <c r="S537" i="1"/>
  <c r="T537" i="1"/>
  <c r="S381" i="1"/>
  <c r="T381" i="1"/>
  <c r="S4669" i="1"/>
  <c r="T4669" i="1"/>
  <c r="V4669" i="1" s="1"/>
  <c r="U4669" i="1"/>
  <c r="S576" i="1"/>
  <c r="U576" i="1" s="1"/>
  <c r="T576" i="1"/>
  <c r="S408" i="1"/>
  <c r="T408" i="1" s="1"/>
  <c r="U408" i="1" s="1"/>
  <c r="V408" i="1" s="1"/>
  <c r="S253" i="1"/>
  <c r="T253" i="1"/>
  <c r="U253" i="1" s="1"/>
  <c r="V253" i="1" s="1"/>
  <c r="U4164" i="1"/>
  <c r="S4164" i="1"/>
  <c r="T4164" i="1" s="1"/>
  <c r="V4164" i="1"/>
  <c r="S1208" i="1"/>
  <c r="T1208" i="1" s="1"/>
  <c r="Q503" i="1"/>
  <c r="R503" i="1" s="1"/>
  <c r="W503" i="1" s="1"/>
  <c r="V698" i="1"/>
  <c r="T698" i="1"/>
  <c r="U698" i="1" s="1"/>
  <c r="S874" i="1"/>
  <c r="T874" i="1" s="1"/>
  <c r="V874" i="1"/>
  <c r="U874" i="1"/>
  <c r="S1035" i="1"/>
  <c r="T1035" i="1"/>
  <c r="U1035" i="1" s="1"/>
  <c r="V1035" i="1" s="1"/>
  <c r="S1270" i="1"/>
  <c r="T1270" i="1" s="1"/>
  <c r="T910" i="1"/>
  <c r="U910" i="1"/>
  <c r="S910" i="1"/>
  <c r="V910" i="1" s="1"/>
  <c r="S1036" i="1"/>
  <c r="T1036" i="1"/>
  <c r="U1036" i="1" s="1"/>
  <c r="V1036" i="1" s="1"/>
  <c r="S909" i="1"/>
  <c r="T909" i="1" s="1"/>
  <c r="S1034" i="1"/>
  <c r="T1034" i="1" s="1"/>
  <c r="U1034" i="1" s="1"/>
  <c r="T1205" i="1"/>
  <c r="U1205" i="1" s="1"/>
  <c r="V1205" i="1"/>
  <c r="T1182" i="1"/>
  <c r="S1182" i="1"/>
  <c r="T1348" i="1"/>
  <c r="U1348" i="1" s="1"/>
  <c r="S1348" i="1"/>
  <c r="S815" i="1"/>
  <c r="T815" i="1"/>
  <c r="U815" i="1"/>
  <c r="V815" i="1" s="1"/>
  <c r="S1241" i="1"/>
  <c r="T1241" i="1" s="1"/>
  <c r="U1241" i="1"/>
  <c r="V1241" i="1" s="1"/>
  <c r="S1273" i="1"/>
  <c r="T1273" i="1" s="1"/>
  <c r="T1396" i="1"/>
  <c r="V1396" i="1"/>
  <c r="S1396" i="1"/>
  <c r="U1396" i="1"/>
  <c r="S1609" i="1"/>
  <c r="S1640" i="1" s="1"/>
  <c r="V1609" i="1"/>
  <c r="U1062" i="1"/>
  <c r="V1062" i="1"/>
  <c r="S1062" i="1"/>
  <c r="S922" i="1"/>
  <c r="U922" i="1" s="1"/>
  <c r="V922" i="1" s="1"/>
  <c r="T922" i="1"/>
  <c r="S1046" i="1"/>
  <c r="T1046" i="1" s="1"/>
  <c r="S1261" i="1"/>
  <c r="T1342" i="1"/>
  <c r="S1342" i="1"/>
  <c r="S1579" i="1"/>
  <c r="U1579" i="1" s="1"/>
  <c r="T1579" i="1"/>
  <c r="U1636" i="1"/>
  <c r="S1636" i="1"/>
  <c r="T1636" i="1" s="1"/>
  <c r="V1636" i="1"/>
  <c r="S1702" i="1"/>
  <c r="T1702" i="1" s="1"/>
  <c r="U1702" i="1" s="1"/>
  <c r="V1702" i="1"/>
  <c r="S1854" i="1"/>
  <c r="T1854" i="1" s="1"/>
  <c r="U1854" i="1"/>
  <c r="S1986" i="1"/>
  <c r="V1986" i="1"/>
  <c r="T1986" i="1"/>
  <c r="U1986" i="1"/>
  <c r="S1438" i="1"/>
  <c r="T1438" i="1" s="1"/>
  <c r="U1438" i="1" s="1"/>
  <c r="V1438" i="1" s="1"/>
  <c r="S1660" i="1"/>
  <c r="T1660" i="1" s="1"/>
  <c r="S1782" i="1"/>
  <c r="T1782" i="1"/>
  <c r="U1782" i="1" s="1"/>
  <c r="V1782" i="1" s="1"/>
  <c r="S1968" i="1"/>
  <c r="T1968" i="1"/>
  <c r="V1968" i="1"/>
  <c r="U1968" i="1"/>
  <c r="S1625" i="1"/>
  <c r="V1625" i="1" s="1"/>
  <c r="T1625" i="1"/>
  <c r="U1625" i="1" s="1"/>
  <c r="S1890" i="1"/>
  <c r="T1890" i="1" s="1"/>
  <c r="S1647" i="1"/>
  <c r="T1647" i="1" s="1"/>
  <c r="S1789" i="1"/>
  <c r="V1789" i="1" s="1"/>
  <c r="T1789" i="1"/>
  <c r="U1789" i="1" s="1"/>
  <c r="S2333" i="1"/>
  <c r="T2333" i="1" s="1"/>
  <c r="U2333" i="1" s="1"/>
  <c r="S2515" i="1"/>
  <c r="T1931" i="1"/>
  <c r="U1931" i="1" s="1"/>
  <c r="S1931" i="1"/>
  <c r="S2626" i="1"/>
  <c r="S2233" i="1"/>
  <c r="S2264" i="1" s="1"/>
  <c r="T2233" i="1"/>
  <c r="U2233" i="1" s="1"/>
  <c r="V2233" i="1" s="1"/>
  <c r="T1740" i="1"/>
  <c r="U1740" i="1" s="1"/>
  <c r="V1740" i="1" s="1"/>
  <c r="S2132" i="1"/>
  <c r="T2132" i="1"/>
  <c r="U2132" i="1" s="1"/>
  <c r="V2132" i="1" s="1"/>
  <c r="V2430" i="1"/>
  <c r="S2430" i="1"/>
  <c r="T2430" i="1" s="1"/>
  <c r="U2430" i="1"/>
  <c r="S2512" i="1"/>
  <c r="T2512" i="1" s="1"/>
  <c r="U2512" i="1" s="1"/>
  <c r="V2512" i="1" s="1"/>
  <c r="S1828" i="1"/>
  <c r="U1828" i="1" s="1"/>
  <c r="V1828" i="1" s="1"/>
  <c r="T1828" i="1"/>
  <c r="T2623" i="1"/>
  <c r="S2623" i="1"/>
  <c r="U2623" i="1" s="1"/>
  <c r="V2623" i="1" s="1"/>
  <c r="U2076" i="1"/>
  <c r="V2076" i="1"/>
  <c r="S2076" i="1"/>
  <c r="T2076" i="1" s="1"/>
  <c r="S2395" i="1"/>
  <c r="T2395" i="1" s="1"/>
  <c r="U2395" i="1" s="1"/>
  <c r="S2492" i="1"/>
  <c r="T2492" i="1" s="1"/>
  <c r="S3034" i="1"/>
  <c r="T3034" i="1" s="1"/>
  <c r="U3034" i="1"/>
  <c r="V3034" i="1"/>
  <c r="S2451" i="1"/>
  <c r="T2451" i="1" s="1"/>
  <c r="U2451" i="1" s="1"/>
  <c r="V2451" i="1" s="1"/>
  <c r="T2726" i="1"/>
  <c r="U2726" i="1" s="1"/>
  <c r="V2726" i="1" s="1"/>
  <c r="S2726" i="1"/>
  <c r="S2997" i="1"/>
  <c r="T2997" i="1"/>
  <c r="U2997" i="1" s="1"/>
  <c r="S2647" i="1"/>
  <c r="U2647" i="1" s="1"/>
  <c r="V2647" i="1" s="1"/>
  <c r="T2647" i="1"/>
  <c r="S3069" i="1"/>
  <c r="T3069" i="1" s="1"/>
  <c r="U3069" i="1" s="1"/>
  <c r="S3092" i="1"/>
  <c r="T3092" i="1"/>
  <c r="V3268" i="1"/>
  <c r="S3268" i="1"/>
  <c r="T3268" i="1" s="1"/>
  <c r="U3268" i="1"/>
  <c r="S3445" i="1"/>
  <c r="V3445" i="1" s="1"/>
  <c r="T3445" i="1"/>
  <c r="U3445" i="1" s="1"/>
  <c r="S3024" i="1"/>
  <c r="T3024" i="1"/>
  <c r="S3193" i="1"/>
  <c r="T3193" i="1" s="1"/>
  <c r="S3448" i="1"/>
  <c r="T3448" i="1" s="1"/>
  <c r="U3448" i="1"/>
  <c r="S3523" i="1"/>
  <c r="V3523" i="1" s="1"/>
  <c r="T3523" i="1"/>
  <c r="U3523" i="1" s="1"/>
  <c r="S2976" i="1"/>
  <c r="T2976" i="1" s="1"/>
  <c r="U2976" i="1"/>
  <c r="S3500" i="1"/>
  <c r="T3500" i="1" s="1"/>
  <c r="U3500" i="1" s="1"/>
  <c r="V3500" i="1" s="1"/>
  <c r="S3209" i="1"/>
  <c r="T3209" i="1" s="1"/>
  <c r="S3880" i="1"/>
  <c r="T3880" i="1" s="1"/>
  <c r="U3880" i="1" s="1"/>
  <c r="S4053" i="1"/>
  <c r="T4053" i="1"/>
  <c r="U4053" i="1"/>
  <c r="V4053" i="1" s="1"/>
  <c r="S3661" i="1"/>
  <c r="U3661" i="1" s="1"/>
  <c r="V3661" i="1" s="1"/>
  <c r="T3661" i="1"/>
  <c r="S3969" i="1"/>
  <c r="T3969" i="1" s="1"/>
  <c r="U3969" i="1" s="1"/>
  <c r="V3969" i="1" s="1"/>
  <c r="S4029" i="1"/>
  <c r="T4029" i="1" s="1"/>
  <c r="U4029" i="1"/>
  <c r="V4029" i="1"/>
  <c r="U4043" i="1"/>
  <c r="V4043" i="1"/>
  <c r="S4043" i="1"/>
  <c r="T4043" i="1" s="1"/>
  <c r="S3662" i="1"/>
  <c r="T3662" i="1" s="1"/>
  <c r="S3735" i="1"/>
  <c r="T3735" i="1" s="1"/>
  <c r="U3735" i="1"/>
  <c r="V3735" i="1"/>
  <c r="S3773" i="1"/>
  <c r="T3773" i="1"/>
  <c r="U3773" i="1"/>
  <c r="V3773" i="1"/>
  <c r="S3990" i="1"/>
  <c r="T3990" i="1" s="1"/>
  <c r="V3990" i="1"/>
  <c r="U3990" i="1"/>
  <c r="S4085" i="1"/>
  <c r="T4085" i="1" s="1"/>
  <c r="T4097" i="1" s="1"/>
  <c r="U4085" i="1"/>
  <c r="V4085" i="1"/>
  <c r="S3607" i="1"/>
  <c r="V3950" i="1"/>
  <c r="S3950" i="1"/>
  <c r="T3950" i="1" s="1"/>
  <c r="U3950" i="1"/>
  <c r="S3966" i="1"/>
  <c r="T3966" i="1" s="1"/>
  <c r="U3966" i="1"/>
  <c r="V3966" i="1" s="1"/>
  <c r="S4001" i="1"/>
  <c r="T4001" i="1" s="1"/>
  <c r="U4001" i="1"/>
  <c r="V4001" i="1"/>
  <c r="V3285" i="1"/>
  <c r="V3414" i="1"/>
  <c r="V2835" i="1"/>
  <c r="V2087" i="1"/>
  <c r="V2319" i="1"/>
  <c r="U2718" i="1"/>
  <c r="V2718" i="1" s="1"/>
  <c r="U2272" i="1"/>
  <c r="V2042" i="1"/>
  <c r="V829" i="1"/>
  <c r="T3774" i="1"/>
  <c r="U3774" i="1" s="1"/>
  <c r="V3774" i="1" s="1"/>
  <c r="V3812" i="1"/>
  <c r="U3879" i="1"/>
  <c r="V3879" i="1" s="1"/>
  <c r="U3919" i="1"/>
  <c r="V3919" i="1"/>
  <c r="V1303" i="1"/>
  <c r="U1881" i="1"/>
  <c r="V1881" i="1" s="1"/>
  <c r="U131" i="1"/>
  <c r="V131" i="1"/>
  <c r="S416" i="1"/>
  <c r="T416" i="1"/>
  <c r="U416" i="1" s="1"/>
  <c r="V416" i="1" s="1"/>
  <c r="S322" i="1"/>
  <c r="U322" i="1" s="1"/>
  <c r="V322" i="1" s="1"/>
  <c r="T322" i="1"/>
  <c r="S535" i="1"/>
  <c r="T535" i="1" s="1"/>
  <c r="U535" i="1" s="1"/>
  <c r="S828" i="1"/>
  <c r="S860" i="1" s="1"/>
  <c r="S1165" i="1"/>
  <c r="U1165" i="1" s="1"/>
  <c r="T1165" i="1"/>
  <c r="S1156" i="1"/>
  <c r="S1172" i="1" s="1"/>
  <c r="S1752" i="1"/>
  <c r="T1752" i="1"/>
  <c r="U1752" i="1"/>
  <c r="V1752" i="1" s="1"/>
  <c r="S1863" i="1"/>
  <c r="T1863" i="1"/>
  <c r="U1863" i="1" s="1"/>
  <c r="V1863" i="1"/>
  <c r="S1765" i="1"/>
  <c r="T1765" i="1" s="1"/>
  <c r="V1765" i="1"/>
  <c r="T1869" i="1"/>
  <c r="U1869" i="1"/>
  <c r="V1869" i="1" s="1"/>
  <c r="S2450" i="1"/>
  <c r="U2450" i="1"/>
  <c r="T2450" i="1"/>
  <c r="V2450" i="1"/>
  <c r="T1888" i="1"/>
  <c r="U1888" i="1"/>
  <c r="V1888" i="1" s="1"/>
  <c r="T2979" i="1"/>
  <c r="S2979" i="1"/>
  <c r="S3247" i="1"/>
  <c r="T3247" i="1" s="1"/>
  <c r="U3247" i="1" s="1"/>
  <c r="S2899" i="1"/>
  <c r="S2927" i="1" s="1"/>
  <c r="T2899" i="1"/>
  <c r="U2899" i="1" s="1"/>
  <c r="S3192" i="1"/>
  <c r="T3192" i="1"/>
  <c r="S3991" i="1"/>
  <c r="T3991" i="1" s="1"/>
  <c r="U3991" i="1"/>
  <c r="U3958" i="1"/>
  <c r="V3958" i="1"/>
  <c r="S3958" i="1"/>
  <c r="T3958" i="1" s="1"/>
  <c r="T997" i="1"/>
  <c r="U997" i="1" s="1"/>
  <c r="V997" i="1" s="1"/>
  <c r="T4538" i="1"/>
  <c r="V1325" i="1"/>
  <c r="V104" i="1"/>
  <c r="V94" i="1"/>
  <c r="U297" i="1"/>
  <c r="V225" i="1"/>
  <c r="S4394" i="1"/>
  <c r="T4394" i="1"/>
  <c r="U4394" i="1"/>
  <c r="V4394" i="1"/>
  <c r="V4269" i="1"/>
  <c r="U4269" i="1"/>
  <c r="S4269" i="1"/>
  <c r="T4269" i="1" s="1"/>
  <c r="S4859" i="1"/>
  <c r="T4859" i="1" s="1"/>
  <c r="V4859" i="1"/>
  <c r="U4859" i="1"/>
  <c r="S4477" i="1"/>
  <c r="U4477" i="1" s="1"/>
  <c r="V4477" i="1" s="1"/>
  <c r="T4477" i="1"/>
  <c r="U4556" i="1"/>
  <c r="V4556" i="1"/>
  <c r="S4556" i="1"/>
  <c r="T4556" i="1" s="1"/>
  <c r="S4484" i="1"/>
  <c r="T4484" i="1" s="1"/>
  <c r="S4340" i="1"/>
  <c r="T4340" i="1" s="1"/>
  <c r="V4340" i="1"/>
  <c r="U4340" i="1"/>
  <c r="S620" i="1"/>
  <c r="T620" i="1"/>
  <c r="U620" i="1" s="1"/>
  <c r="V620" i="1" s="1"/>
  <c r="V365" i="1"/>
  <c r="S365" i="1"/>
  <c r="T365" i="1"/>
  <c r="U365" i="1" s="1"/>
  <c r="V4143" i="1"/>
  <c r="U4143" i="1"/>
  <c r="S4143" i="1"/>
  <c r="T4143" i="1" s="1"/>
  <c r="S336" i="1"/>
  <c r="T336" i="1" s="1"/>
  <c r="U336" i="1"/>
  <c r="V4574" i="1"/>
  <c r="U4574" i="1"/>
  <c r="S4574" i="1"/>
  <c r="T4574" i="1" s="1"/>
  <c r="V4230" i="1"/>
  <c r="U4230" i="1"/>
  <c r="S4230" i="1"/>
  <c r="T4230" i="1"/>
  <c r="S450" i="1"/>
  <c r="T450" i="1" s="1"/>
  <c r="U450" i="1" s="1"/>
  <c r="V450" i="1" s="1"/>
  <c r="S4172" i="1"/>
  <c r="T4172" i="1" s="1"/>
  <c r="U4172" i="1"/>
  <c r="V4172" i="1"/>
  <c r="S567" i="1"/>
  <c r="T567" i="1"/>
  <c r="U567" i="1" s="1"/>
  <c r="V567" i="1" s="1"/>
  <c r="S348" i="1"/>
  <c r="U348" i="1"/>
  <c r="V348" i="1"/>
  <c r="T348" i="1"/>
  <c r="S249" i="1"/>
  <c r="T249" i="1"/>
  <c r="V4653" i="1"/>
  <c r="U4653" i="1"/>
  <c r="S4653" i="1"/>
  <c r="T4653" i="1" s="1"/>
  <c r="S3922" i="1"/>
  <c r="T3922" i="1"/>
  <c r="U3922" i="1" s="1"/>
  <c r="V3922" i="1" s="1"/>
  <c r="S757" i="1"/>
  <c r="T757" i="1" s="1"/>
  <c r="U757" i="1"/>
  <c r="V757" i="1" s="1"/>
  <c r="S337" i="1"/>
  <c r="T337" i="1" s="1"/>
  <c r="V337" i="1"/>
  <c r="U337" i="1"/>
  <c r="U167" i="1"/>
  <c r="T167" i="1"/>
  <c r="S167" i="1"/>
  <c r="V167" i="1"/>
  <c r="S1048" i="1"/>
  <c r="T1048" i="1" s="1"/>
  <c r="U1048" i="1" s="1"/>
  <c r="S753" i="1"/>
  <c r="T753" i="1" s="1"/>
  <c r="S876" i="1"/>
  <c r="T876" i="1" s="1"/>
  <c r="U876" i="1" s="1"/>
  <c r="V876" i="1" s="1"/>
  <c r="S1038" i="1"/>
  <c r="T1038" i="1" s="1"/>
  <c r="S580" i="1"/>
  <c r="T580" i="1" s="1"/>
  <c r="S920" i="1"/>
  <c r="T920" i="1" s="1"/>
  <c r="V4145" i="1"/>
  <c r="U4145" i="1"/>
  <c r="S4145" i="1"/>
  <c r="T4145" i="1" s="1"/>
  <c r="S834" i="1"/>
  <c r="U834" i="1" s="1"/>
  <c r="V834" i="1" s="1"/>
  <c r="T834" i="1"/>
  <c r="S1042" i="1"/>
  <c r="T1042" i="1"/>
  <c r="V595" i="1"/>
  <c r="S595" i="1"/>
  <c r="U595" i="1"/>
  <c r="T595" i="1"/>
  <c r="S916" i="1"/>
  <c r="T916" i="1" s="1"/>
  <c r="S1040" i="1"/>
  <c r="T1040" i="1" s="1"/>
  <c r="U1040" i="1"/>
  <c r="S1200" i="1"/>
  <c r="T1200" i="1" s="1"/>
  <c r="U1200" i="1"/>
  <c r="V1200" i="1" s="1"/>
  <c r="S1356" i="1"/>
  <c r="U1356" i="1"/>
  <c r="T1356" i="1"/>
  <c r="V1356" i="1"/>
  <c r="S1512" i="1"/>
  <c r="T1512" i="1" s="1"/>
  <c r="U1512" i="1"/>
  <c r="V1512" i="1"/>
  <c r="U948" i="1"/>
  <c r="T948" i="1"/>
  <c r="V948" i="1"/>
  <c r="S948" i="1"/>
  <c r="S1244" i="1"/>
  <c r="T1244" i="1" s="1"/>
  <c r="U1244" i="1" s="1"/>
  <c r="V1244" i="1" s="1"/>
  <c r="S1276" i="1"/>
  <c r="T1276" i="1" s="1"/>
  <c r="S1430" i="1"/>
  <c r="U1430" i="1" s="1"/>
  <c r="V1430" i="1" s="1"/>
  <c r="T1430" i="1"/>
  <c r="S1613" i="1"/>
  <c r="T1613" i="1" s="1"/>
  <c r="S1071" i="1"/>
  <c r="S1389" i="1"/>
  <c r="U1389" i="1" s="1"/>
  <c r="V1389" i="1" s="1"/>
  <c r="T1389" i="1"/>
  <c r="S1509" i="1"/>
  <c r="T1509" i="1"/>
  <c r="U1509" i="1" s="1"/>
  <c r="V1509" i="1" s="1"/>
  <c r="S930" i="1"/>
  <c r="V930" i="1" s="1"/>
  <c r="T930" i="1"/>
  <c r="U930" i="1"/>
  <c r="S1263" i="1"/>
  <c r="T1263" i="1" s="1"/>
  <c r="U1263" i="1" s="1"/>
  <c r="V1263" i="1" s="1"/>
  <c r="U1350" i="1"/>
  <c r="T1350" i="1"/>
  <c r="V1350" i="1"/>
  <c r="S1350" i="1"/>
  <c r="S1586" i="1"/>
  <c r="T1426" i="1"/>
  <c r="U1426" i="1"/>
  <c r="V1426" i="1" s="1"/>
  <c r="S1739" i="1"/>
  <c r="T1739" i="1" s="1"/>
  <c r="U1739" i="1"/>
  <c r="V1739" i="1"/>
  <c r="S1862" i="1"/>
  <c r="S1466" i="1"/>
  <c r="T1466" i="1"/>
  <c r="S1664" i="1"/>
  <c r="V1664" i="1" s="1"/>
  <c r="T1664" i="1"/>
  <c r="U1664" i="1" s="1"/>
  <c r="S1788" i="1"/>
  <c r="T1788" i="1" s="1"/>
  <c r="U1979" i="1"/>
  <c r="V1979" i="1"/>
  <c r="S1979" i="1"/>
  <c r="T1979" i="1"/>
  <c r="S1514" i="1"/>
  <c r="T1514" i="1" s="1"/>
  <c r="U1514" i="1"/>
  <c r="V1514" i="1"/>
  <c r="T1714" i="1"/>
  <c r="U1714" i="1"/>
  <c r="S1714" i="1"/>
  <c r="V1714" i="1" s="1"/>
  <c r="S1908" i="1"/>
  <c r="T1908" i="1" s="1"/>
  <c r="S1655" i="1"/>
  <c r="T1655" i="1" s="1"/>
  <c r="U1655" i="1" s="1"/>
  <c r="V1655" i="1"/>
  <c r="S1793" i="1"/>
  <c r="T1793" i="1" s="1"/>
  <c r="S2136" i="1"/>
  <c r="T2136" i="1" s="1"/>
  <c r="U2136" i="1"/>
  <c r="V2136" i="1"/>
  <c r="S2434" i="1"/>
  <c r="T2434" i="1" s="1"/>
  <c r="S2522" i="1"/>
  <c r="T2522" i="1" s="1"/>
  <c r="U2008" i="1"/>
  <c r="S2008" i="1"/>
  <c r="T2008" i="1" s="1"/>
  <c r="V2008" i="1"/>
  <c r="S2241" i="1"/>
  <c r="T2241" i="1" s="1"/>
  <c r="U2241" i="1" s="1"/>
  <c r="V2241" i="1" s="1"/>
  <c r="T2140" i="1"/>
  <c r="U2140" i="1" s="1"/>
  <c r="V2140" i="1" s="1"/>
  <c r="S2140" i="1"/>
  <c r="S2438" i="1"/>
  <c r="S2514" i="1"/>
  <c r="T2514" i="1"/>
  <c r="U2514" i="1" s="1"/>
  <c r="V2514" i="1" s="1"/>
  <c r="S2625" i="1"/>
  <c r="T2625" i="1" s="1"/>
  <c r="U2625" i="1"/>
  <c r="V2625" i="1"/>
  <c r="V1764" i="1"/>
  <c r="S1764" i="1"/>
  <c r="U1764" i="1"/>
  <c r="T1764" i="1"/>
  <c r="S2086" i="1"/>
  <c r="T2086" i="1"/>
  <c r="S2222" i="1"/>
  <c r="T2222" i="1" s="1"/>
  <c r="U2222" i="1"/>
  <c r="V2222" i="1"/>
  <c r="S2397" i="1"/>
  <c r="T2397" i="1"/>
  <c r="S2527" i="1"/>
  <c r="T2871" i="1"/>
  <c r="U2871" i="1"/>
  <c r="V2871" i="1" s="1"/>
  <c r="S2871" i="1"/>
  <c r="V3054" i="1"/>
  <c r="S3054" i="1"/>
  <c r="T3054" i="1" s="1"/>
  <c r="U3054" i="1"/>
  <c r="S2471" i="1"/>
  <c r="T2861" i="1"/>
  <c r="U2861" i="1" s="1"/>
  <c r="V2861" i="1" s="1"/>
  <c r="S2861" i="1"/>
  <c r="S3019" i="1"/>
  <c r="T3019" i="1" s="1"/>
  <c r="U3019" i="1"/>
  <c r="V3019" i="1"/>
  <c r="S2724" i="1"/>
  <c r="S2989" i="1"/>
  <c r="V2989" i="1" s="1"/>
  <c r="T2989" i="1"/>
  <c r="U2989" i="1" s="1"/>
  <c r="S3099" i="1"/>
  <c r="T3099" i="1" s="1"/>
  <c r="U3099" i="1"/>
  <c r="S3270" i="1"/>
  <c r="T3270" i="1" s="1"/>
  <c r="U3270" i="1" s="1"/>
  <c r="V3270" i="1" s="1"/>
  <c r="U2937" i="1"/>
  <c r="V2937" i="1"/>
  <c r="S2937" i="1"/>
  <c r="T2937" i="1" s="1"/>
  <c r="S3032" i="1"/>
  <c r="T3032" i="1" s="1"/>
  <c r="U3032" i="1"/>
  <c r="V3032" i="1"/>
  <c r="T3252" i="1"/>
  <c r="U3252" i="1" s="1"/>
  <c r="V3252" i="1" s="1"/>
  <c r="S3252" i="1"/>
  <c r="S3450" i="1"/>
  <c r="U3450" i="1" s="1"/>
  <c r="T3450" i="1"/>
  <c r="S3529" i="1"/>
  <c r="T3529" i="1"/>
  <c r="S2984" i="1"/>
  <c r="V2984" i="1" s="1"/>
  <c r="T2984" i="1"/>
  <c r="U2984" i="1"/>
  <c r="S3503" i="1"/>
  <c r="T3503" i="1" s="1"/>
  <c r="U3503" i="1" s="1"/>
  <c r="V3503" i="1" s="1"/>
  <c r="S3509" i="1"/>
  <c r="T3509" i="1" s="1"/>
  <c r="U3509" i="1" s="1"/>
  <c r="V3509" i="1" s="1"/>
  <c r="S3168" i="1"/>
  <c r="S3569" i="1"/>
  <c r="U3569" i="1" s="1"/>
  <c r="V3569" i="1" s="1"/>
  <c r="T3569" i="1"/>
  <c r="S3925" i="1"/>
  <c r="T3925" i="1" s="1"/>
  <c r="U3925" i="1"/>
  <c r="V3925" i="1"/>
  <c r="S3658" i="1"/>
  <c r="U3658" i="1" s="1"/>
  <c r="V3658" i="1" s="1"/>
  <c r="T3658" i="1"/>
  <c r="S3664" i="1"/>
  <c r="T3664" i="1" s="1"/>
  <c r="U3664" i="1" s="1"/>
  <c r="V3664" i="1"/>
  <c r="V3955" i="1"/>
  <c r="S3955" i="1"/>
  <c r="T3955" i="1" s="1"/>
  <c r="U3955" i="1"/>
  <c r="S3971" i="1"/>
  <c r="U3971" i="1"/>
  <c r="V3971" i="1"/>
  <c r="T3971" i="1"/>
  <c r="S4037" i="1"/>
  <c r="T4037" i="1"/>
  <c r="S4105" i="1"/>
  <c r="U4105" i="1"/>
  <c r="V4105" i="1"/>
  <c r="S3665" i="1"/>
  <c r="T3665" i="1" s="1"/>
  <c r="U3665" i="1"/>
  <c r="V3665" i="1"/>
  <c r="S3737" i="1"/>
  <c r="T3737" i="1"/>
  <c r="V3737" i="1"/>
  <c r="U3737" i="1"/>
  <c r="S3775" i="1"/>
  <c r="T3775" i="1" s="1"/>
  <c r="T3998" i="1"/>
  <c r="U3998" i="1" s="1"/>
  <c r="S3998" i="1"/>
  <c r="S4087" i="1"/>
  <c r="T4087" i="1" s="1"/>
  <c r="U4087" i="1"/>
  <c r="V4087" i="1"/>
  <c r="S3636" i="1"/>
  <c r="T3636" i="1"/>
  <c r="U3636" i="1" s="1"/>
  <c r="S3952" i="1"/>
  <c r="U3952" i="1" s="1"/>
  <c r="T3952" i="1"/>
  <c r="S3968" i="1"/>
  <c r="T3968" i="1" s="1"/>
  <c r="U3968" i="1"/>
  <c r="V3968" i="1"/>
  <c r="S4004" i="1"/>
  <c r="T4004" i="1"/>
  <c r="U4004" i="1" s="1"/>
  <c r="V4004" i="1" s="1"/>
  <c r="S4318" i="1"/>
  <c r="T4318" i="1" s="1"/>
  <c r="V2519" i="1"/>
  <c r="V2095" i="1"/>
  <c r="V2700" i="1"/>
  <c r="S107" i="1"/>
  <c r="T107" i="1" s="1"/>
  <c r="V107" i="1"/>
  <c r="U107" i="1"/>
  <c r="V1315" i="1"/>
  <c r="U3652" i="1"/>
  <c r="V3652" i="1"/>
  <c r="U4470" i="1"/>
  <c r="V4470" i="1" s="1"/>
  <c r="U112" i="1"/>
  <c r="V112" i="1" s="1"/>
  <c r="U18" i="1"/>
  <c r="V18" i="1" s="1"/>
  <c r="V4345" i="1"/>
  <c r="U4345" i="1"/>
  <c r="S4345" i="1"/>
  <c r="T4345" i="1" s="1"/>
  <c r="S605" i="1"/>
  <c r="U605" i="1" s="1"/>
  <c r="T605" i="1"/>
  <c r="S1282" i="1"/>
  <c r="T1282" i="1" s="1"/>
  <c r="S1285" i="1"/>
  <c r="S1598" i="1"/>
  <c r="T1598" i="1"/>
  <c r="U1598" i="1" s="1"/>
  <c r="V1598" i="1"/>
  <c r="S2024" i="1"/>
  <c r="S1831" i="1"/>
  <c r="T1831" i="1" s="1"/>
  <c r="U1831" i="1"/>
  <c r="V1831" i="1"/>
  <c r="S2507" i="1"/>
  <c r="T2507" i="1" s="1"/>
  <c r="U2507" i="1"/>
  <c r="V2507" i="1"/>
  <c r="S2525" i="1"/>
  <c r="T2525" i="1"/>
  <c r="U2525" i="1" s="1"/>
  <c r="V2525" i="1" s="1"/>
  <c r="T2403" i="1"/>
  <c r="U2403" i="1" s="1"/>
  <c r="S2403" i="1"/>
  <c r="T3022" i="1"/>
  <c r="S3022" i="1"/>
  <c r="U3022" i="1"/>
  <c r="V3022" i="1"/>
  <c r="S3427" i="1"/>
  <c r="T3427" i="1" s="1"/>
  <c r="U3427" i="1" s="1"/>
  <c r="V3427" i="1" s="1"/>
  <c r="S3678" i="1"/>
  <c r="T3678" i="1"/>
  <c r="V3678" i="1"/>
  <c r="U3678" i="1"/>
  <c r="S3977" i="1"/>
  <c r="T3977" i="1" s="1"/>
  <c r="U3977" i="1" s="1"/>
  <c r="V3977" i="1" s="1"/>
  <c r="S3765" i="1"/>
  <c r="T3765" i="1" s="1"/>
  <c r="U3765" i="1" s="1"/>
  <c r="Q4184" i="1"/>
  <c r="R4184" i="1" s="1"/>
  <c r="W4184" i="1" s="1"/>
  <c r="S4184" i="1" s="1"/>
  <c r="V3781" i="1"/>
  <c r="S4304" i="1"/>
  <c r="T4304" i="1" s="1"/>
  <c r="T2248" i="1"/>
  <c r="U608" i="1"/>
  <c r="U307" i="1"/>
  <c r="V307" i="1" s="1"/>
  <c r="S4846" i="1"/>
  <c r="T4846" i="1" s="1"/>
  <c r="V4846" i="1"/>
  <c r="U4846" i="1"/>
  <c r="S4445" i="1"/>
  <c r="T4445" i="1" s="1"/>
  <c r="V4445" i="1"/>
  <c r="U4445" i="1"/>
  <c r="U4697" i="1"/>
  <c r="V4697" i="1"/>
  <c r="S4512" i="1"/>
  <c r="T4512" i="1"/>
  <c r="U4512" i="1" s="1"/>
  <c r="V4512" i="1" s="1"/>
  <c r="U441" i="1"/>
  <c r="S441" i="1"/>
  <c r="T441" i="1" s="1"/>
  <c r="V441" i="1"/>
  <c r="Q4271" i="1"/>
  <c r="R4271" i="1" s="1"/>
  <c r="W4271" i="1" s="1"/>
  <c r="S3426" i="1"/>
  <c r="S4155" i="1"/>
  <c r="U4155" i="1" s="1"/>
  <c r="T4155" i="1"/>
  <c r="T425" i="1"/>
  <c r="U425" i="1"/>
  <c r="S425" i="1"/>
  <c r="V425" i="1" s="1"/>
  <c r="S750" i="1"/>
  <c r="T750" i="1"/>
  <c r="U750" i="1" s="1"/>
  <c r="V750" i="1" s="1"/>
  <c r="S542" i="1"/>
  <c r="Q344" i="1"/>
  <c r="R344" i="1" s="1"/>
  <c r="W344" i="1" s="1"/>
  <c r="S193" i="1"/>
  <c r="T193" i="1"/>
  <c r="U193" i="1"/>
  <c r="V193" i="1" s="1"/>
  <c r="V4587" i="1"/>
  <c r="U4587" i="1"/>
  <c r="S4587" i="1"/>
  <c r="T4587" i="1" s="1"/>
  <c r="S598" i="1"/>
  <c r="Q330" i="1"/>
  <c r="R330" i="1" s="1"/>
  <c r="W330" i="1" s="1"/>
  <c r="S456" i="1"/>
  <c r="T456" i="1" s="1"/>
  <c r="U456" i="1" s="1"/>
  <c r="T1041" i="1"/>
  <c r="S1041" i="1"/>
  <c r="S928" i="1"/>
  <c r="T928" i="1" s="1"/>
  <c r="U928" i="1"/>
  <c r="S842" i="1"/>
  <c r="T842" i="1" s="1"/>
  <c r="U842" i="1"/>
  <c r="V842" i="1"/>
  <c r="S924" i="1"/>
  <c r="T924" i="1"/>
  <c r="U924" i="1" s="1"/>
  <c r="V924" i="1" s="1"/>
  <c r="S1051" i="1"/>
  <c r="T1051" i="1" s="1"/>
  <c r="V1051" i="1"/>
  <c r="U1051" i="1"/>
  <c r="T1434" i="1"/>
  <c r="U1434" i="1"/>
  <c r="V1434" i="1" s="1"/>
  <c r="T1220" i="1"/>
  <c r="U1220" i="1"/>
  <c r="V1220" i="1" s="1"/>
  <c r="S1388" i="1"/>
  <c r="T1388" i="1"/>
  <c r="V1530" i="1"/>
  <c r="U1530" i="1"/>
  <c r="S1530" i="1"/>
  <c r="T1530" i="1" s="1"/>
  <c r="S956" i="1"/>
  <c r="S1278" i="1"/>
  <c r="T1278" i="1" s="1"/>
  <c r="S1442" i="1"/>
  <c r="T1442" i="1" s="1"/>
  <c r="U1442" i="1" s="1"/>
  <c r="V1442" i="1" s="1"/>
  <c r="S1229" i="1"/>
  <c r="T1229" i="1" s="1"/>
  <c r="U1229" i="1" s="1"/>
  <c r="S1391" i="1"/>
  <c r="S1406" i="1" s="1"/>
  <c r="U1391" i="1"/>
  <c r="V1391" i="1"/>
  <c r="S1511" i="1"/>
  <c r="T1511" i="1" s="1"/>
  <c r="U1511" i="1"/>
  <c r="V1511" i="1"/>
  <c r="S1113" i="1"/>
  <c r="T1113" i="1"/>
  <c r="U1113" i="1" s="1"/>
  <c r="V1113" i="1" s="1"/>
  <c r="S1265" i="1"/>
  <c r="U1265" i="1"/>
  <c r="V1265" i="1"/>
  <c r="T1265" i="1"/>
  <c r="U1358" i="1"/>
  <c r="V1358" i="1"/>
  <c r="S1358" i="1"/>
  <c r="T1358" i="1" s="1"/>
  <c r="S1590" i="1"/>
  <c r="T1590" i="1"/>
  <c r="U1590" i="1" s="1"/>
  <c r="V1515" i="1"/>
  <c r="S1515" i="1"/>
  <c r="T1515" i="1" s="1"/>
  <c r="U1515" i="1"/>
  <c r="S1747" i="1"/>
  <c r="T1747" i="1"/>
  <c r="S2020" i="1"/>
  <c r="U2020" i="1"/>
  <c r="V2020" i="1"/>
  <c r="T2020" i="1"/>
  <c r="T1572" i="1"/>
  <c r="U1572" i="1"/>
  <c r="V1572" i="1" s="1"/>
  <c r="S1471" i="1"/>
  <c r="S1668" i="1"/>
  <c r="T1668" i="1"/>
  <c r="U1668" i="1" s="1"/>
  <c r="S1826" i="1"/>
  <c r="T1826" i="1" s="1"/>
  <c r="U1826" i="1"/>
  <c r="U1835" i="1" s="1"/>
  <c r="V1826" i="1"/>
  <c r="S1987" i="1"/>
  <c r="T1987" i="1"/>
  <c r="U1987" i="1"/>
  <c r="V1987" i="1"/>
  <c r="S1555" i="1"/>
  <c r="U1555" i="1" s="1"/>
  <c r="T1555" i="1"/>
  <c r="S1960" i="1"/>
  <c r="T1960" i="1"/>
  <c r="U1960" i="1"/>
  <c r="V1960" i="1"/>
  <c r="S1663" i="1"/>
  <c r="T1663" i="1" s="1"/>
  <c r="U1663" i="1" s="1"/>
  <c r="V1663" i="1"/>
  <c r="S1829" i="1"/>
  <c r="T1829" i="1"/>
  <c r="U1829" i="1" s="1"/>
  <c r="V1829" i="1" s="1"/>
  <c r="S2144" i="1"/>
  <c r="T2144" i="1"/>
  <c r="U2144" i="1" s="1"/>
  <c r="V2144" i="1" s="1"/>
  <c r="S2454" i="1"/>
  <c r="T2454" i="1" s="1"/>
  <c r="U2454" i="1" s="1"/>
  <c r="S2079" i="1"/>
  <c r="T2079" i="1" s="1"/>
  <c r="U2079" i="1"/>
  <c r="V2079" i="1"/>
  <c r="S2040" i="1"/>
  <c r="T2040" i="1" s="1"/>
  <c r="U2040" i="1"/>
  <c r="V2040" i="1"/>
  <c r="S2252" i="1"/>
  <c r="T2252" i="1" s="1"/>
  <c r="U2252" i="1" s="1"/>
  <c r="V2252" i="1" s="1"/>
  <c r="T2441" i="1"/>
  <c r="S2441" i="1"/>
  <c r="U2441" i="1"/>
  <c r="V2441" i="1"/>
  <c r="S2521" i="1"/>
  <c r="T2521" i="1"/>
  <c r="V1895" i="1"/>
  <c r="S1895" i="1"/>
  <c r="T1895" i="1" s="1"/>
  <c r="U1895" i="1"/>
  <c r="S2627" i="1"/>
  <c r="T2627" i="1"/>
  <c r="S1786" i="1"/>
  <c r="T1786" i="1"/>
  <c r="U1786" i="1" s="1"/>
  <c r="V1786" i="1" s="1"/>
  <c r="S2234" i="1"/>
  <c r="T2234" i="1" s="1"/>
  <c r="U2234" i="1"/>
  <c r="V2234" i="1"/>
  <c r="S2399" i="1"/>
  <c r="T2399" i="1"/>
  <c r="U2399" i="1" s="1"/>
  <c r="S2668" i="1"/>
  <c r="T2668" i="1" s="1"/>
  <c r="U2668" i="1"/>
  <c r="V2668" i="1"/>
  <c r="S2874" i="1"/>
  <c r="T2874" i="1" s="1"/>
  <c r="U2874" i="1" s="1"/>
  <c r="V2874" i="1" s="1"/>
  <c r="S3057" i="1"/>
  <c r="U3057" i="1"/>
  <c r="V3057" i="1"/>
  <c r="T3057" i="1"/>
  <c r="S2869" i="1"/>
  <c r="T2869" i="1" s="1"/>
  <c r="U2869" i="1" s="1"/>
  <c r="V2869" i="1" s="1"/>
  <c r="S3027" i="1"/>
  <c r="T3027" i="1" s="1"/>
  <c r="V3027" i="1"/>
  <c r="U3027" i="1"/>
  <c r="S2992" i="1"/>
  <c r="T2992" i="1"/>
  <c r="U2992" i="1"/>
  <c r="V2992" i="1" s="1"/>
  <c r="S3102" i="1"/>
  <c r="T3102" i="1"/>
  <c r="U3102" i="1" s="1"/>
  <c r="V3102" i="1" s="1"/>
  <c r="S3130" i="1"/>
  <c r="S3161" i="1" s="1"/>
  <c r="T3272" i="1"/>
  <c r="S3272" i="1"/>
  <c r="S2973" i="1"/>
  <c r="U2973" i="1"/>
  <c r="T2973" i="1"/>
  <c r="V2973" i="1"/>
  <c r="T3040" i="1"/>
  <c r="U3040" i="1"/>
  <c r="V3040" i="1"/>
  <c r="S3040" i="1"/>
  <c r="T3254" i="1"/>
  <c r="S3254" i="1"/>
  <c r="S3452" i="1"/>
  <c r="T3452" i="1"/>
  <c r="S3563" i="1"/>
  <c r="T3563" i="1" s="1"/>
  <c r="U3563" i="1" s="1"/>
  <c r="V3563" i="1" s="1"/>
  <c r="S2993" i="1"/>
  <c r="T2993" i="1" s="1"/>
  <c r="S3336" i="1"/>
  <c r="T3336" i="1"/>
  <c r="U3336" i="1" s="1"/>
  <c r="S3176" i="1"/>
  <c r="T3176" i="1" s="1"/>
  <c r="S3329" i="1"/>
  <c r="T3329" i="1" s="1"/>
  <c r="S3579" i="1"/>
  <c r="T3579" i="1" s="1"/>
  <c r="V3933" i="1"/>
  <c r="S3933" i="1"/>
  <c r="T3933" i="1" s="1"/>
  <c r="U3933" i="1"/>
  <c r="S4117" i="1"/>
  <c r="T4117" i="1" s="1"/>
  <c r="U4117" i="1" s="1"/>
  <c r="S3686" i="1"/>
  <c r="T3686" i="1" s="1"/>
  <c r="S3957" i="1"/>
  <c r="U3957" i="1"/>
  <c r="V3957" i="1"/>
  <c r="T3957" i="1"/>
  <c r="S3973" i="1"/>
  <c r="T3973" i="1"/>
  <c r="S4045" i="1"/>
  <c r="T4045" i="1"/>
  <c r="U4045" i="1" s="1"/>
  <c r="V4045" i="1" s="1"/>
  <c r="S3520" i="1"/>
  <c r="T3520" i="1" s="1"/>
  <c r="S3929" i="1"/>
  <c r="U3929" i="1" s="1"/>
  <c r="V3929" i="1" s="1"/>
  <c r="T3929" i="1"/>
  <c r="S4113" i="1"/>
  <c r="T4113" i="1" s="1"/>
  <c r="U4113" i="1"/>
  <c r="V4113" i="1"/>
  <c r="S3739" i="1"/>
  <c r="T3739" i="1" s="1"/>
  <c r="S3777" i="1"/>
  <c r="S4009" i="1"/>
  <c r="T4009" i="1" s="1"/>
  <c r="S4089" i="1"/>
  <c r="T4089" i="1" s="1"/>
  <c r="U4089" i="1"/>
  <c r="V4089" i="1" s="1"/>
  <c r="V3954" i="1"/>
  <c r="S3954" i="1"/>
  <c r="T3954" i="1" s="1"/>
  <c r="U3954" i="1"/>
  <c r="S3970" i="1"/>
  <c r="T3970" i="1" s="1"/>
  <c r="S4033" i="1"/>
  <c r="T4033" i="1" s="1"/>
  <c r="U4033" i="1"/>
  <c r="V4033" i="1"/>
  <c r="U2823" i="1"/>
  <c r="V2823" i="1" s="1"/>
  <c r="S111" i="1"/>
  <c r="U2782" i="1"/>
  <c r="V2782" i="1" s="1"/>
  <c r="V1103" i="1"/>
  <c r="U1190" i="1"/>
  <c r="V1190" i="1" s="1"/>
  <c r="T3715" i="1"/>
  <c r="V857" i="1"/>
  <c r="S2381" i="1"/>
  <c r="S4225" i="1"/>
  <c r="S4323" i="1"/>
  <c r="T4323" i="1"/>
  <c r="U4323" i="1" s="1"/>
  <c r="V4323" i="1" s="1"/>
  <c r="S449" i="1"/>
  <c r="T449" i="1" s="1"/>
  <c r="U449" i="1" s="1"/>
  <c r="V449" i="1" s="1"/>
  <c r="S261" i="1"/>
  <c r="T261" i="1" s="1"/>
  <c r="U261" i="1" s="1"/>
  <c r="V261" i="1" s="1"/>
  <c r="T925" i="1"/>
  <c r="U925" i="1" s="1"/>
  <c r="V925" i="1" s="1"/>
  <c r="S925" i="1"/>
  <c r="S1536" i="1"/>
  <c r="T1536" i="1" s="1"/>
  <c r="U1536" i="1"/>
  <c r="S1152" i="1"/>
  <c r="U1152" i="1" s="1"/>
  <c r="T1152" i="1"/>
  <c r="S1905" i="1"/>
  <c r="T1905" i="1"/>
  <c r="S1588" i="1"/>
  <c r="T1588" i="1" s="1"/>
  <c r="T1858" i="1"/>
  <c r="U1858" i="1" s="1"/>
  <c r="S1858" i="1"/>
  <c r="S2334" i="1"/>
  <c r="T2334" i="1"/>
  <c r="S2009" i="1"/>
  <c r="S2030" i="1" s="1"/>
  <c r="S2253" i="1"/>
  <c r="T2253" i="1"/>
  <c r="U2253" i="1" s="1"/>
  <c r="V2253" i="1" s="1"/>
  <c r="S2491" i="1"/>
  <c r="T2491" i="1" s="1"/>
  <c r="U2491" i="1"/>
  <c r="V2491" i="1" s="1"/>
  <c r="S2824" i="1"/>
  <c r="S2837" i="1"/>
  <c r="S3995" i="1"/>
  <c r="T3995" i="1"/>
  <c r="U3995" i="1"/>
  <c r="V3995" i="1"/>
  <c r="S3974" i="1"/>
  <c r="T3974" i="1" s="1"/>
  <c r="Q4823" i="1"/>
  <c r="R4823" i="1" s="1"/>
  <c r="W4823" i="1" s="1"/>
  <c r="Q4546" i="1"/>
  <c r="R4546" i="1" s="1"/>
  <c r="W4546" i="1" s="1"/>
  <c r="Q4262" i="1"/>
  <c r="R4262" i="1" s="1"/>
  <c r="W4262" i="1" s="1"/>
  <c r="H4667" i="1"/>
  <c r="Q4729" i="1"/>
  <c r="R4729" i="1" s="1"/>
  <c r="W4729" i="1" s="1"/>
  <c r="Q4664" i="1"/>
  <c r="R4664" i="1" s="1"/>
  <c r="W4664" i="1" s="1"/>
  <c r="Q4233" i="1"/>
  <c r="R4233" i="1" s="1"/>
  <c r="W4233" i="1" s="1"/>
  <c r="S4233" i="1" s="1"/>
  <c r="Q4144" i="1"/>
  <c r="R4144" i="1" s="1"/>
  <c r="W4144" i="1" s="1"/>
  <c r="Q500" i="1"/>
  <c r="R500" i="1" s="1"/>
  <c r="W500" i="1" s="1"/>
  <c r="Q484" i="1"/>
  <c r="R484" i="1" s="1"/>
  <c r="W484" i="1" s="1"/>
  <c r="Q455" i="1"/>
  <c r="R455" i="1" s="1"/>
  <c r="W455" i="1" s="1"/>
  <c r="U1539" i="1"/>
  <c r="T226" i="1"/>
  <c r="U226" i="1" s="1"/>
  <c r="T1401" i="1"/>
  <c r="U4404" i="1"/>
  <c r="T2830" i="1"/>
  <c r="T2365" i="1"/>
  <c r="T2381" i="1" s="1"/>
  <c r="U2248" i="1"/>
  <c r="V2248" i="1" s="1"/>
  <c r="V4378" i="1"/>
  <c r="T259" i="1"/>
  <c r="U259" i="1" s="1"/>
  <c r="V259" i="1" s="1"/>
  <c r="U405" i="1"/>
  <c r="U303" i="1"/>
  <c r="V303" i="1" s="1"/>
  <c r="T90" i="1"/>
  <c r="U90" i="1" s="1"/>
  <c r="T18" i="1"/>
  <c r="V191" i="1"/>
  <c r="U116" i="1"/>
  <c r="S4637" i="1"/>
  <c r="T4637" i="1" s="1"/>
  <c r="S4377" i="1"/>
  <c r="T4377" i="1"/>
  <c r="S4229" i="1"/>
  <c r="T4229" i="1" s="1"/>
  <c r="V4229" i="1"/>
  <c r="U4229" i="1"/>
  <c r="S4713" i="1"/>
  <c r="T4713" i="1"/>
  <c r="U4713" i="1"/>
  <c r="V4713" i="1"/>
  <c r="V4845" i="1"/>
  <c r="U4845" i="1"/>
  <c r="S4845" i="1"/>
  <c r="T4845" i="1" s="1"/>
  <c r="S4364" i="1"/>
  <c r="T4364" i="1" s="1"/>
  <c r="V4891" i="1"/>
  <c r="S4891" i="1"/>
  <c r="T4891" i="1" s="1"/>
  <c r="S4171" i="1"/>
  <c r="T4171" i="1" s="1"/>
  <c r="U4171" i="1"/>
  <c r="V4171" i="1"/>
  <c r="S326" i="1"/>
  <c r="T326" i="1"/>
  <c r="U326" i="1"/>
  <c r="V326" i="1" s="1"/>
  <c r="V4261" i="1"/>
  <c r="U4261" i="1"/>
  <c r="S4261" i="1"/>
  <c r="T4261" i="1"/>
  <c r="V4223" i="1"/>
  <c r="U4223" i="1"/>
  <c r="S4223" i="1"/>
  <c r="T4223" i="1"/>
  <c r="S3858" i="1"/>
  <c r="T3858" i="1"/>
  <c r="U3858" i="1" s="1"/>
  <c r="V3858" i="1" s="1"/>
  <c r="S715" i="1"/>
  <c r="T715" i="1" s="1"/>
  <c r="Q4741" i="1"/>
  <c r="R4741" i="1" s="1"/>
  <c r="W4741" i="1" s="1"/>
  <c r="S606" i="1"/>
  <c r="T606" i="1"/>
  <c r="U606" i="1" s="1"/>
  <c r="V606" i="1" s="1"/>
  <c r="S334" i="1"/>
  <c r="T334" i="1"/>
  <c r="U334" i="1"/>
  <c r="V334" i="1"/>
  <c r="Q4543" i="1"/>
  <c r="R4543" i="1" s="1"/>
  <c r="W4543" i="1" s="1"/>
  <c r="V4346" i="1"/>
  <c r="U4346" i="1"/>
  <c r="S4346" i="1"/>
  <c r="T4346" i="1" s="1"/>
  <c r="S833" i="1"/>
  <c r="U833" i="1" s="1"/>
  <c r="T833" i="1"/>
  <c r="S917" i="1"/>
  <c r="S1052" i="1"/>
  <c r="T1052" i="1" s="1"/>
  <c r="S1204" i="1"/>
  <c r="T1204" i="1" s="1"/>
  <c r="S560" i="1"/>
  <c r="T560" i="1" s="1"/>
  <c r="U560" i="1" s="1"/>
  <c r="S1157" i="1"/>
  <c r="T1157" i="1"/>
  <c r="T932" i="1"/>
  <c r="U932" i="1" s="1"/>
  <c r="V932" i="1" s="1"/>
  <c r="S932" i="1"/>
  <c r="S1149" i="1"/>
  <c r="T1149" i="1" s="1"/>
  <c r="U1149" i="1"/>
  <c r="S1236" i="1"/>
  <c r="T1236" i="1"/>
  <c r="U1236" i="1"/>
  <c r="V1236" i="1" s="1"/>
  <c r="S1390" i="1"/>
  <c r="T1390" i="1" s="1"/>
  <c r="U1390" i="1" s="1"/>
  <c r="V1390" i="1"/>
  <c r="T1542" i="1"/>
  <c r="U1542" i="1" s="1"/>
  <c r="S1542" i="1"/>
  <c r="S1010" i="1"/>
  <c r="T1010" i="1"/>
  <c r="V1010" i="1" s="1"/>
  <c r="U1010" i="1"/>
  <c r="U1260" i="1"/>
  <c r="T1260" i="1"/>
  <c r="V1260" i="1"/>
  <c r="S1260" i="1"/>
  <c r="S1280" i="1"/>
  <c r="T1280" i="1"/>
  <c r="S1478" i="1"/>
  <c r="T1478" i="1"/>
  <c r="U1478" i="1" s="1"/>
  <c r="V1478" i="1" s="1"/>
  <c r="S1283" i="1"/>
  <c r="S1428" i="1"/>
  <c r="T1428" i="1"/>
  <c r="U1428" i="1" s="1"/>
  <c r="S1519" i="1"/>
  <c r="T1519" i="1" s="1"/>
  <c r="U1519" i="1"/>
  <c r="V1519" i="1"/>
  <c r="S990" i="1"/>
  <c r="U990" i="1" s="1"/>
  <c r="T990" i="1"/>
  <c r="S1122" i="1"/>
  <c r="T1122" i="1" s="1"/>
  <c r="U1122" i="1" s="1"/>
  <c r="S1267" i="1"/>
  <c r="T1267" i="1" s="1"/>
  <c r="U1267" i="1"/>
  <c r="V1267" i="1"/>
  <c r="S1455" i="1"/>
  <c r="S1484" i="1" s="1"/>
  <c r="T1455" i="1"/>
  <c r="S1594" i="1"/>
  <c r="V1594" i="1" s="1"/>
  <c r="T1594" i="1"/>
  <c r="U1594" i="1" s="1"/>
  <c r="S1595" i="1"/>
  <c r="T1595" i="1" s="1"/>
  <c r="T1750" i="1"/>
  <c r="U1750" i="1" s="1"/>
  <c r="V1750" i="1"/>
  <c r="S1897" i="1"/>
  <c r="T1897" i="1" s="1"/>
  <c r="U1897" i="1"/>
  <c r="V1897" i="1"/>
  <c r="S2022" i="1"/>
  <c r="T2022" i="1"/>
  <c r="U2022" i="1" s="1"/>
  <c r="V2022" i="1" s="1"/>
  <c r="S1476" i="1"/>
  <c r="T1476" i="1"/>
  <c r="U1476" i="1" s="1"/>
  <c r="V1476" i="1"/>
  <c r="S1672" i="1"/>
  <c r="T1672" i="1"/>
  <c r="U1672" i="1" s="1"/>
  <c r="S1859" i="1"/>
  <c r="U1859" i="1" s="1"/>
  <c r="T1859" i="1"/>
  <c r="S2027" i="1"/>
  <c r="T2027" i="1" s="1"/>
  <c r="V2027" i="1"/>
  <c r="U2027" i="1"/>
  <c r="S1569" i="1"/>
  <c r="S1601" i="1" s="1"/>
  <c r="T1569" i="1"/>
  <c r="S1730" i="1"/>
  <c r="S1757" i="1" s="1"/>
  <c r="S1962" i="1"/>
  <c r="T1962" i="1"/>
  <c r="U1962" i="1"/>
  <c r="V1962" i="1"/>
  <c r="S1671" i="1"/>
  <c r="V1671" i="1" s="1"/>
  <c r="T1671" i="1"/>
  <c r="U1671" i="1" s="1"/>
  <c r="S1845" i="1"/>
  <c r="T1845" i="1" s="1"/>
  <c r="U1845" i="1" s="1"/>
  <c r="V1845" i="1" s="1"/>
  <c r="S2505" i="1"/>
  <c r="T2505" i="1" s="1"/>
  <c r="S2120" i="1"/>
  <c r="T2120" i="1" s="1"/>
  <c r="S2085" i="1"/>
  <c r="T2085" i="1"/>
  <c r="S2260" i="1"/>
  <c r="T2260" i="1" s="1"/>
  <c r="U2260" i="1" s="1"/>
  <c r="V2260" i="1" s="1"/>
  <c r="S2236" i="1"/>
  <c r="T2236" i="1"/>
  <c r="U2236" i="1" s="1"/>
  <c r="V2236" i="1" s="1"/>
  <c r="S2444" i="1"/>
  <c r="U2444" i="1"/>
  <c r="T2444" i="1"/>
  <c r="V2444" i="1"/>
  <c r="S2523" i="1"/>
  <c r="T2523" i="1" s="1"/>
  <c r="S1935" i="1"/>
  <c r="T1935" i="1" s="1"/>
  <c r="T1846" i="1"/>
  <c r="U1846" i="1" s="1"/>
  <c r="S1846" i="1"/>
  <c r="V1846" i="1"/>
  <c r="S2401" i="1"/>
  <c r="S2363" i="1"/>
  <c r="T2363" i="1"/>
  <c r="U2363" i="1" s="1"/>
  <c r="V2363" i="1" s="1"/>
  <c r="S3065" i="1"/>
  <c r="T3065" i="1"/>
  <c r="V3065" i="1" s="1"/>
  <c r="U3065" i="1"/>
  <c r="S2486" i="1"/>
  <c r="T2486" i="1" s="1"/>
  <c r="U2486" i="1"/>
  <c r="V2486" i="1" s="1"/>
  <c r="S2961" i="1"/>
  <c r="T2961" i="1" s="1"/>
  <c r="U2961" i="1" s="1"/>
  <c r="V2961" i="1"/>
  <c r="S3035" i="1"/>
  <c r="T3035" i="1" s="1"/>
  <c r="U3035" i="1"/>
  <c r="V3035" i="1"/>
  <c r="S2859" i="1"/>
  <c r="T2859" i="1" s="1"/>
  <c r="U2859" i="1"/>
  <c r="V2859" i="1"/>
  <c r="S3014" i="1"/>
  <c r="T3014" i="1"/>
  <c r="S3141" i="1"/>
  <c r="T3141" i="1"/>
  <c r="U3141" i="1" s="1"/>
  <c r="V3141" i="1" s="1"/>
  <c r="T3143" i="1"/>
  <c r="U3143" i="1" s="1"/>
  <c r="V3143" i="1" s="1"/>
  <c r="S3274" i="1"/>
  <c r="T3274" i="1" s="1"/>
  <c r="U3274" i="1" s="1"/>
  <c r="V3274" i="1" s="1"/>
  <c r="S2981" i="1"/>
  <c r="T2981" i="1" s="1"/>
  <c r="U2981" i="1"/>
  <c r="V2981" i="1"/>
  <c r="S3135" i="1"/>
  <c r="T3135" i="1"/>
  <c r="V3135" i="1"/>
  <c r="U3135" i="1"/>
  <c r="S3256" i="1"/>
  <c r="T3256" i="1" s="1"/>
  <c r="S3480" i="1"/>
  <c r="S2841" i="1"/>
  <c r="T2841" i="1"/>
  <c r="S3133" i="1"/>
  <c r="T3133" i="1" s="1"/>
  <c r="U3347" i="1"/>
  <c r="V3347" i="1"/>
  <c r="S3347" i="1"/>
  <c r="T3347" i="1" s="1"/>
  <c r="U3564" i="1"/>
  <c r="T3564" i="1"/>
  <c r="V3564" i="1"/>
  <c r="S3564" i="1"/>
  <c r="S3178" i="1"/>
  <c r="V3178" i="1" s="1"/>
  <c r="T3178" i="1"/>
  <c r="U3178" i="1" s="1"/>
  <c r="S3375" i="1"/>
  <c r="S3655" i="1"/>
  <c r="T3655" i="1" s="1"/>
  <c r="S3936" i="1"/>
  <c r="T3936" i="1"/>
  <c r="S3173" i="1"/>
  <c r="T3173" i="1" s="1"/>
  <c r="U3173" i="1" s="1"/>
  <c r="V3173" i="1"/>
  <c r="U3760" i="1"/>
  <c r="S3760" i="1"/>
  <c r="T3760" i="1" s="1"/>
  <c r="V3760" i="1"/>
  <c r="S3975" i="1"/>
  <c r="T3975" i="1" s="1"/>
  <c r="S4048" i="1"/>
  <c r="T4048" i="1" s="1"/>
  <c r="U4048" i="1" s="1"/>
  <c r="V4048" i="1" s="1"/>
  <c r="V3987" i="1"/>
  <c r="S3987" i="1"/>
  <c r="T3987" i="1" s="1"/>
  <c r="T4019" i="1" s="1"/>
  <c r="U3987" i="1"/>
  <c r="S4124" i="1"/>
  <c r="T4124" i="1" s="1"/>
  <c r="U4124" i="1" s="1"/>
  <c r="V4124" i="1" s="1"/>
  <c r="S3499" i="1"/>
  <c r="S3512" i="1" s="1"/>
  <c r="S3761" i="1"/>
  <c r="T3761" i="1" s="1"/>
  <c r="U3761" i="1"/>
  <c r="V3761" i="1"/>
  <c r="S4030" i="1"/>
  <c r="T4030" i="1" s="1"/>
  <c r="V4030" i="1" s="1"/>
  <c r="U4030" i="1"/>
  <c r="S3412" i="1"/>
  <c r="T3412" i="1"/>
  <c r="V3412" i="1"/>
  <c r="U3412" i="1"/>
  <c r="S3657" i="1"/>
  <c r="T3657" i="1" s="1"/>
  <c r="T3668" i="1" s="1"/>
  <c r="V3956" i="1"/>
  <c r="S3956" i="1"/>
  <c r="T3956" i="1" s="1"/>
  <c r="U3956" i="1"/>
  <c r="S3972" i="1"/>
  <c r="T3972" i="1" s="1"/>
  <c r="S4041" i="1"/>
  <c r="T4041" i="1" s="1"/>
  <c r="U4041" i="1" s="1"/>
  <c r="S4598" i="1"/>
  <c r="T4598" i="1"/>
  <c r="U4598" i="1" s="1"/>
  <c r="V4598" i="1" s="1"/>
  <c r="S4351" i="1"/>
  <c r="V4351" i="1" s="1"/>
  <c r="T4351" i="1"/>
  <c r="U4351" i="1"/>
  <c r="U3842" i="1"/>
  <c r="V3842" i="1" s="1"/>
  <c r="V2609" i="1"/>
  <c r="V2845" i="1"/>
  <c r="S222" i="1"/>
  <c r="T222" i="1" s="1"/>
  <c r="U2945" i="1"/>
  <c r="V2945" i="1" s="1"/>
  <c r="U2311" i="1"/>
  <c r="V2311" i="1" s="1"/>
  <c r="V1361" i="1"/>
  <c r="U1581" i="1"/>
  <c r="U1634" i="1"/>
  <c r="V1634" i="1" s="1"/>
  <c r="U965" i="1"/>
  <c r="T172" i="1"/>
  <c r="U172" i="1" s="1"/>
  <c r="U569" i="1"/>
  <c r="V569" i="1" s="1"/>
  <c r="O332" i="10"/>
  <c r="R332" i="10" s="1"/>
  <c r="S331" i="10"/>
  <c r="R331" i="10"/>
  <c r="I334" i="10"/>
  <c r="J333" i="10"/>
  <c r="Q331" i="10"/>
  <c r="T331" i="10" s="1"/>
  <c r="O296" i="10"/>
  <c r="R296" i="10" s="1"/>
  <c r="S295" i="10"/>
  <c r="R295" i="10"/>
  <c r="I298" i="10"/>
  <c r="J297" i="10"/>
  <c r="Q295" i="10"/>
  <c r="O260" i="10"/>
  <c r="P260" i="10" s="1"/>
  <c r="I262" i="10"/>
  <c r="J261" i="10"/>
  <c r="S259" i="10"/>
  <c r="R259" i="10"/>
  <c r="Q259" i="10"/>
  <c r="I226" i="10"/>
  <c r="J225" i="10"/>
  <c r="S223" i="10"/>
  <c r="R223" i="10"/>
  <c r="O224" i="10"/>
  <c r="P224" i="10" s="1"/>
  <c r="T222" i="10"/>
  <c r="Q223" i="10"/>
  <c r="Q188" i="10"/>
  <c r="O188" i="10"/>
  <c r="R188" i="10" s="1"/>
  <c r="S187" i="10"/>
  <c r="R187" i="10"/>
  <c r="I190" i="10"/>
  <c r="J189" i="10"/>
  <c r="Q187" i="10"/>
  <c r="I154" i="10"/>
  <c r="J153" i="10"/>
  <c r="Q151" i="10"/>
  <c r="P151" i="10"/>
  <c r="O152" i="10"/>
  <c r="R152" i="10" s="1"/>
  <c r="S151" i="10"/>
  <c r="O116" i="10"/>
  <c r="R116" i="10" s="1"/>
  <c r="S115" i="10"/>
  <c r="R115" i="10"/>
  <c r="I118" i="10"/>
  <c r="J117" i="10"/>
  <c r="Q115" i="10"/>
  <c r="O80" i="10"/>
  <c r="R80" i="10" s="1"/>
  <c r="S79" i="10"/>
  <c r="R79" i="10"/>
  <c r="I82" i="10"/>
  <c r="J81" i="10"/>
  <c r="Q79" i="10"/>
  <c r="O44" i="10"/>
  <c r="R44" i="10" s="1"/>
  <c r="I46" i="10"/>
  <c r="J45" i="10"/>
  <c r="S43" i="10"/>
  <c r="T43" i="10" s="1"/>
  <c r="P4" i="10"/>
  <c r="Q4" i="10"/>
  <c r="R4" i="10" s="1"/>
  <c r="Q5" i="10"/>
  <c r="R5" i="10" s="1"/>
  <c r="P6" i="10"/>
  <c r="G23" i="5"/>
  <c r="I8" i="10"/>
  <c r="J7" i="10"/>
  <c r="S4711" i="1"/>
  <c r="T4711" i="1" s="1"/>
  <c r="U4711" i="1"/>
  <c r="V4711" i="1"/>
  <c r="S4622" i="1"/>
  <c r="T4622" i="1"/>
  <c r="U4622" i="1" s="1"/>
  <c r="V4622" i="1" s="1"/>
  <c r="S4615" i="1"/>
  <c r="S4468" i="1"/>
  <c r="T4468" i="1"/>
  <c r="U4468" i="1"/>
  <c r="V4468" i="1"/>
  <c r="S4357" i="1"/>
  <c r="T4357" i="1" s="1"/>
  <c r="U4357" i="1" s="1"/>
  <c r="V4357" i="1" s="1"/>
  <c r="U3470" i="1"/>
  <c r="V3470" i="1" s="1"/>
  <c r="U204" i="1"/>
  <c r="U207" i="1"/>
  <c r="V207" i="1" s="1"/>
  <c r="U152" i="1"/>
  <c r="V152" i="1" s="1"/>
  <c r="U144" i="1"/>
  <c r="V144" i="1" s="1"/>
  <c r="U35" i="1"/>
  <c r="V35" i="1" s="1"/>
  <c r="U27" i="1"/>
  <c r="V27" i="1" s="1"/>
  <c r="U17" i="1"/>
  <c r="V17" i="1"/>
  <c r="U166" i="1"/>
  <c r="V166" i="1" s="1"/>
  <c r="U29" i="1"/>
  <c r="V29" i="1"/>
  <c r="U21" i="1"/>
  <c r="V21" i="1" s="1"/>
  <c r="V287" i="1"/>
  <c r="V297" i="1"/>
  <c r="V116" i="1"/>
  <c r="V108" i="1"/>
  <c r="V88" i="1"/>
  <c r="S4903" i="1"/>
  <c r="T4903" i="1" s="1"/>
  <c r="S4757" i="1"/>
  <c r="V4757" i="1"/>
  <c r="T4757" i="1"/>
  <c r="U4757" i="1"/>
  <c r="V4626" i="1"/>
  <c r="S4626" i="1"/>
  <c r="T4626" i="1" s="1"/>
  <c r="U4626" i="1"/>
  <c r="V4619" i="1"/>
  <c r="S4619" i="1"/>
  <c r="T4619" i="1" s="1"/>
  <c r="U4619" i="1"/>
  <c r="S4599" i="1"/>
  <c r="T4599" i="1" s="1"/>
  <c r="U4599" i="1"/>
  <c r="V4599" i="1"/>
  <c r="S4513" i="1"/>
  <c r="T4513" i="1" s="1"/>
  <c r="V2729" i="1"/>
  <c r="U2729" i="1"/>
  <c r="U516" i="1"/>
  <c r="V126" i="1"/>
  <c r="U114" i="1"/>
  <c r="V114" i="1" s="1"/>
  <c r="U31" i="1"/>
  <c r="V31" i="1" s="1"/>
  <c r="U19" i="1"/>
  <c r="V19" i="1" s="1"/>
  <c r="U64" i="1"/>
  <c r="V64" i="1"/>
  <c r="U633" i="1"/>
  <c r="U133" i="1"/>
  <c r="V133" i="1" s="1"/>
  <c r="U227" i="1"/>
  <c r="V227" i="1" s="1"/>
  <c r="U33" i="1"/>
  <c r="V33" i="1" s="1"/>
  <c r="U25" i="1"/>
  <c r="V25" i="1"/>
  <c r="U15" i="1"/>
  <c r="V15" i="1" s="1"/>
  <c r="V4866" i="1"/>
  <c r="S4866" i="1"/>
  <c r="T4866" i="1" s="1"/>
  <c r="U4866" i="1"/>
  <c r="S4786" i="1"/>
  <c r="T4786" i="1" s="1"/>
  <c r="U4786" i="1" s="1"/>
  <c r="S4745" i="1"/>
  <c r="T4745" i="1"/>
  <c r="V4745" i="1"/>
  <c r="U4745" i="1"/>
  <c r="U4734" i="1"/>
  <c r="S4734" i="1"/>
  <c r="T4734" i="1" s="1"/>
  <c r="V4734" i="1"/>
  <c r="S4712" i="1"/>
  <c r="T4712" i="1"/>
  <c r="V4712" i="1"/>
  <c r="U4712" i="1"/>
  <c r="S4710" i="1"/>
  <c r="U4710" i="1"/>
  <c r="T4710" i="1"/>
  <c r="V4710" i="1"/>
  <c r="S4694" i="1"/>
  <c r="T4694" i="1"/>
  <c r="U4628" i="1"/>
  <c r="V4628" i="1"/>
  <c r="S4628" i="1"/>
  <c r="T4628" i="1" s="1"/>
  <c r="S4585" i="1"/>
  <c r="T4585" i="1" s="1"/>
  <c r="V4585" i="1"/>
  <c r="U4585" i="1"/>
  <c r="S4558" i="1"/>
  <c r="T4558" i="1" s="1"/>
  <c r="S4549" i="1"/>
  <c r="T4549" i="1" s="1"/>
  <c r="U4549" i="1"/>
  <c r="V4549" i="1"/>
  <c r="S4535" i="1"/>
  <c r="T4535" i="1" s="1"/>
  <c r="U4535" i="1"/>
  <c r="V4535" i="1"/>
  <c r="S4514" i="1"/>
  <c r="S4507" i="1"/>
  <c r="T4507" i="1" s="1"/>
  <c r="U4507" i="1"/>
  <c r="V4507" i="1"/>
  <c r="V4457" i="1"/>
  <c r="S4457" i="1"/>
  <c r="T4457" i="1" s="1"/>
  <c r="U4457" i="1"/>
  <c r="S4421" i="1"/>
  <c r="T4421" i="1" s="1"/>
  <c r="U4421" i="1" s="1"/>
  <c r="S4381" i="1"/>
  <c r="T4381" i="1" s="1"/>
  <c r="V4270" i="1"/>
  <c r="S4270" i="1"/>
  <c r="T4270" i="1" s="1"/>
  <c r="U4270" i="1"/>
  <c r="S4242" i="1"/>
  <c r="T4242" i="1" s="1"/>
  <c r="U4242" i="1"/>
  <c r="V4242" i="1"/>
  <c r="V4231" i="1"/>
  <c r="S4231" i="1"/>
  <c r="U4231" i="1"/>
  <c r="T4231" i="1"/>
  <c r="S4309" i="1"/>
  <c r="U4309" i="1"/>
  <c r="T4309" i="1"/>
  <c r="V4309" i="1"/>
  <c r="U4301" i="1"/>
  <c r="S4301" i="1"/>
  <c r="T4301" i="1" s="1"/>
  <c r="V4301" i="1"/>
  <c r="U4156" i="1"/>
  <c r="S4156" i="1"/>
  <c r="T4156" i="1" s="1"/>
  <c r="V4156" i="1"/>
  <c r="S2844" i="1"/>
  <c r="U2844" i="1" s="1"/>
  <c r="T2844" i="1"/>
  <c r="S2607" i="1"/>
  <c r="S2615" i="1" s="1"/>
  <c r="T2607" i="1"/>
  <c r="S1975" i="1"/>
  <c r="U1975" i="1"/>
  <c r="T1975" i="1"/>
  <c r="V1975" i="1"/>
  <c r="V4165" i="1"/>
  <c r="S4165" i="1"/>
  <c r="T4165" i="1" s="1"/>
  <c r="U4165" i="1"/>
  <c r="S3076" i="1"/>
  <c r="S807" i="1"/>
  <c r="T807" i="1" s="1"/>
  <c r="S805" i="1"/>
  <c r="T805" i="1"/>
  <c r="U805" i="1"/>
  <c r="S802" i="1"/>
  <c r="V802" i="1" s="1"/>
  <c r="T802" i="1"/>
  <c r="U802" i="1" s="1"/>
  <c r="S798" i="1"/>
  <c r="T798" i="1" s="1"/>
  <c r="V792" i="1"/>
  <c r="S792" i="1"/>
  <c r="T792" i="1" s="1"/>
  <c r="U792" i="1"/>
  <c r="S779" i="1"/>
  <c r="S775" i="1"/>
  <c r="T775" i="1" s="1"/>
  <c r="S771" i="1"/>
  <c r="T771" i="1"/>
  <c r="U771" i="1" s="1"/>
  <c r="V771" i="1" s="1"/>
  <c r="S767" i="1"/>
  <c r="T767" i="1" s="1"/>
  <c r="S763" i="1"/>
  <c r="T763" i="1"/>
  <c r="U763" i="1" s="1"/>
  <c r="S759" i="1"/>
  <c r="T759" i="1" s="1"/>
  <c r="U759" i="1" s="1"/>
  <c r="V759" i="1" s="1"/>
  <c r="S755" i="1"/>
  <c r="S751" i="1"/>
  <c r="T751" i="1" s="1"/>
  <c r="U751" i="1" s="1"/>
  <c r="S739" i="1"/>
  <c r="T739" i="1" s="1"/>
  <c r="U733" i="1"/>
  <c r="V733" i="1"/>
  <c r="U731" i="1"/>
  <c r="S731" i="1"/>
  <c r="T731" i="1"/>
  <c r="V731" i="1"/>
  <c r="S721" i="1"/>
  <c r="T721" i="1"/>
  <c r="S719" i="1"/>
  <c r="U713" i="1"/>
  <c r="T713" i="1"/>
  <c r="V713" i="1"/>
  <c r="S711" i="1"/>
  <c r="S693" i="1"/>
  <c r="T693" i="1"/>
  <c r="U693" i="1" s="1"/>
  <c r="V693" i="1" s="1"/>
  <c r="S691" i="1"/>
  <c r="T691" i="1"/>
  <c r="U691" i="1" s="1"/>
  <c r="V691" i="1" s="1"/>
  <c r="S685" i="1"/>
  <c r="T685" i="1" s="1"/>
  <c r="U685" i="1" s="1"/>
  <c r="S683" i="1"/>
  <c r="T683" i="1" s="1"/>
  <c r="S677" i="1"/>
  <c r="S675" i="1"/>
  <c r="U675" i="1" s="1"/>
  <c r="T675" i="1"/>
  <c r="T659" i="1"/>
  <c r="U659" i="1" s="1"/>
  <c r="V659" i="1" s="1"/>
  <c r="S655" i="1"/>
  <c r="T655" i="1" s="1"/>
  <c r="U655" i="1" s="1"/>
  <c r="S610" i="1"/>
  <c r="T610" i="1"/>
  <c r="U610" i="1" s="1"/>
  <c r="S338" i="1"/>
  <c r="T338" i="1" s="1"/>
  <c r="U338" i="1"/>
  <c r="V338" i="1"/>
  <c r="S3935" i="1"/>
  <c r="S3941" i="1" s="1"/>
  <c r="S3688" i="1"/>
  <c r="T3688" i="1" s="1"/>
  <c r="U3688" i="1" s="1"/>
  <c r="V3688" i="1" s="1"/>
  <c r="U2806" i="1"/>
  <c r="V2806" i="1"/>
  <c r="S2806" i="1"/>
  <c r="T2806" i="1" s="1"/>
  <c r="S2101" i="1"/>
  <c r="S1039" i="1"/>
  <c r="T1847" i="1"/>
  <c r="S2447" i="1"/>
  <c r="S2649" i="1"/>
  <c r="T2649" i="1"/>
  <c r="U2649" i="1" s="1"/>
  <c r="S3352" i="1"/>
  <c r="T3352" i="1" s="1"/>
  <c r="U3352" i="1" s="1"/>
  <c r="S3459" i="1"/>
  <c r="S3407" i="1"/>
  <c r="S2716" i="1"/>
  <c r="S2732" i="1" s="1"/>
  <c r="U1554" i="1"/>
  <c r="V1554" i="1"/>
  <c r="S1554" i="1"/>
  <c r="T1554" i="1" s="1"/>
  <c r="T1301" i="1"/>
  <c r="S1301" i="1"/>
  <c r="S1328" i="1" s="1"/>
  <c r="S1202" i="1"/>
  <c r="S1211" i="1" s="1"/>
  <c r="T3482" i="1"/>
  <c r="T3797" i="1"/>
  <c r="T3824" i="1" s="1"/>
  <c r="S3824" i="1"/>
  <c r="H1928" i="1"/>
  <c r="H1537" i="1"/>
  <c r="H2006" i="1"/>
  <c r="H2161" i="1"/>
  <c r="H2551" i="1"/>
  <c r="T3524" i="1"/>
  <c r="T3551" i="1" s="1"/>
  <c r="S3551" i="1"/>
  <c r="T1726" i="1"/>
  <c r="H3565" i="1"/>
  <c r="T3369" i="1"/>
  <c r="S3395" i="1"/>
  <c r="U3208" i="1"/>
  <c r="T3317" i="1"/>
  <c r="U988" i="1"/>
  <c r="V988" i="1" s="1"/>
  <c r="U851" i="1"/>
  <c r="V851" i="1" s="1"/>
  <c r="U4888" i="1"/>
  <c r="V4888" i="1" s="1"/>
  <c r="V4889" i="1"/>
  <c r="U4889" i="1"/>
  <c r="U4902" i="1"/>
  <c r="V4902" i="1" s="1"/>
  <c r="U4733" i="1"/>
  <c r="V4733" i="1" s="1"/>
  <c r="U4396" i="1"/>
  <c r="V4396" i="1" s="1"/>
  <c r="U4402" i="1"/>
  <c r="V4402" i="1" s="1"/>
  <c r="U4443" i="1"/>
  <c r="V4443" i="1" s="1"/>
  <c r="S9" i="1"/>
  <c r="T9" i="1"/>
  <c r="S28" i="1"/>
  <c r="T28" i="1" s="1"/>
  <c r="U58" i="1"/>
  <c r="V58" i="1"/>
  <c r="S58" i="1"/>
  <c r="T58" i="1" s="1"/>
  <c r="T74" i="1"/>
  <c r="U74" i="1" s="1"/>
  <c r="S74" i="1"/>
  <c r="S206" i="1"/>
  <c r="T206" i="1" s="1"/>
  <c r="S294" i="1"/>
  <c r="T294" i="1" s="1"/>
  <c r="U374" i="1"/>
  <c r="V374" i="1" s="1"/>
  <c r="V1769" i="1"/>
  <c r="T1418" i="1"/>
  <c r="T1144" i="1"/>
  <c r="V3577" i="1"/>
  <c r="U3577" i="1"/>
  <c r="T1363" i="1"/>
  <c r="U1363" i="1" s="1"/>
  <c r="U810" i="1"/>
  <c r="V810" i="1" s="1"/>
  <c r="T578" i="1"/>
  <c r="U578" i="1" s="1"/>
  <c r="V453" i="1"/>
  <c r="U453" i="1"/>
  <c r="U270" i="1"/>
  <c r="V270" i="1" s="1"/>
  <c r="T4740" i="1"/>
  <c r="U4740" i="1" s="1"/>
  <c r="U4910" i="1"/>
  <c r="V4910" i="1" s="1"/>
  <c r="U4707" i="1"/>
  <c r="V4707" i="1" s="1"/>
  <c r="U4715" i="1"/>
  <c r="V4715" i="1" s="1"/>
  <c r="U4793" i="1"/>
  <c r="V4793" i="1" s="1"/>
  <c r="U4832" i="1"/>
  <c r="V4832" i="1" s="1"/>
  <c r="U4434" i="1"/>
  <c r="V4434" i="1" s="1"/>
  <c r="U4474" i="1"/>
  <c r="V4474" i="1" s="1"/>
  <c r="U4519" i="1"/>
  <c r="V4519" i="1" s="1"/>
  <c r="V1068" i="1"/>
  <c r="S24" i="1"/>
  <c r="T24" i="1" s="1"/>
  <c r="U24" i="1" s="1"/>
  <c r="S48" i="1"/>
  <c r="S62" i="1"/>
  <c r="T62" i="1" s="1"/>
  <c r="S87" i="1"/>
  <c r="T87" i="1" s="1"/>
  <c r="S216" i="1"/>
  <c r="T216" i="1" s="1"/>
  <c r="S308" i="1"/>
  <c r="T308" i="1" s="1"/>
  <c r="U286" i="1"/>
  <c r="V286" i="1" s="1"/>
  <c r="U3000" i="1"/>
  <c r="T2793" i="1"/>
  <c r="T2526" i="1"/>
  <c r="U2526" i="1" s="1"/>
  <c r="T1545" i="1"/>
  <c r="U4700" i="1"/>
  <c r="V4700" i="1" s="1"/>
  <c r="U4701" i="1"/>
  <c r="V4701" i="1"/>
  <c r="T4717" i="1"/>
  <c r="U4717" i="1" s="1"/>
  <c r="V4717" i="1"/>
  <c r="T4732" i="1"/>
  <c r="U4732" i="1" s="1"/>
  <c r="T4300" i="1"/>
  <c r="T4378" i="1"/>
  <c r="V1031" i="1"/>
  <c r="Q4890" i="1"/>
  <c r="R4890" i="1" s="1"/>
  <c r="W4890" i="1" s="1"/>
  <c r="Q4887" i="1"/>
  <c r="R4887" i="1" s="1"/>
  <c r="W4887" i="1" s="1"/>
  <c r="Q4885" i="1"/>
  <c r="R4885" i="1" s="1"/>
  <c r="W4885" i="1" s="1"/>
  <c r="Q4884" i="1"/>
  <c r="R4884" i="1" s="1"/>
  <c r="W4884" i="1" s="1"/>
  <c r="Q4853" i="1"/>
  <c r="R4853" i="1" s="1"/>
  <c r="W4853" i="1" s="1"/>
  <c r="Q4810" i="1"/>
  <c r="R4810" i="1" s="1"/>
  <c r="W4810" i="1" s="1"/>
  <c r="Q4779" i="1"/>
  <c r="R4779" i="1" s="1"/>
  <c r="W4779" i="1" s="1"/>
  <c r="Q4774" i="1"/>
  <c r="R4774" i="1" s="1"/>
  <c r="W4774" i="1" s="1"/>
  <c r="Q4773" i="1"/>
  <c r="R4773" i="1" s="1"/>
  <c r="W4773" i="1" s="1"/>
  <c r="Q4695" i="1"/>
  <c r="R4695" i="1" s="1"/>
  <c r="W4695" i="1" s="1"/>
  <c r="Q4693" i="1"/>
  <c r="R4693" i="1" s="1"/>
  <c r="W4693" i="1" s="1"/>
  <c r="Q4662" i="1"/>
  <c r="R4662" i="1" s="1"/>
  <c r="W4662" i="1" s="1"/>
  <c r="Q4658" i="1"/>
  <c r="R4658" i="1" s="1"/>
  <c r="W4658" i="1" s="1"/>
  <c r="Q4657" i="1"/>
  <c r="R4657" i="1" s="1"/>
  <c r="W4657" i="1" s="1"/>
  <c r="Q4652" i="1"/>
  <c r="R4652" i="1" s="1"/>
  <c r="W4652" i="1" s="1"/>
  <c r="Q4586" i="1"/>
  <c r="R4586" i="1" s="1"/>
  <c r="W4586" i="1" s="1"/>
  <c r="Q4581" i="1"/>
  <c r="R4581" i="1" s="1"/>
  <c r="W4581" i="1" s="1"/>
  <c r="Q4573" i="1"/>
  <c r="R4573" i="1" s="1"/>
  <c r="W4573" i="1" s="1"/>
  <c r="Q4572" i="1"/>
  <c r="R4572" i="1" s="1"/>
  <c r="W4572" i="1" s="1"/>
  <c r="Q4539" i="1"/>
  <c r="R4539" i="1" s="1"/>
  <c r="W4539" i="1" s="1"/>
  <c r="Q4522" i="1"/>
  <c r="R4522" i="1" s="1"/>
  <c r="W4522" i="1" s="1"/>
  <c r="Q4515" i="1"/>
  <c r="R4515" i="1" s="1"/>
  <c r="W4515" i="1" s="1"/>
  <c r="Q4504" i="1"/>
  <c r="R4504" i="1" s="1"/>
  <c r="W4504" i="1" s="1"/>
  <c r="Q4502" i="1"/>
  <c r="R4502" i="1" s="1"/>
  <c r="W4502" i="1" s="1"/>
  <c r="Q4498" i="1"/>
  <c r="R4498" i="1" s="1"/>
  <c r="W4498" i="1" s="1"/>
  <c r="Q4460" i="1"/>
  <c r="R4460" i="1" s="1"/>
  <c r="W4460" i="1" s="1"/>
  <c r="Q4427" i="1"/>
  <c r="R4427" i="1" s="1"/>
  <c r="W4427" i="1" s="1"/>
  <c r="Q4416" i="1"/>
  <c r="R4416" i="1" s="1"/>
  <c r="W4416" i="1" s="1"/>
  <c r="Q4347" i="1"/>
  <c r="R4347" i="1" s="1"/>
  <c r="W4347" i="1" s="1"/>
  <c r="Q4341" i="1"/>
  <c r="R4341" i="1" s="1"/>
  <c r="W4341" i="1" s="1"/>
  <c r="H65" i="1"/>
  <c r="Q575" i="1"/>
  <c r="R575" i="1" s="1"/>
  <c r="W575" i="1" s="1"/>
  <c r="Q571" i="1"/>
  <c r="R571" i="1" s="1"/>
  <c r="W571" i="1" s="1"/>
  <c r="Q555" i="1"/>
  <c r="R555" i="1" s="1"/>
  <c r="W555" i="1" s="1"/>
  <c r="Q448" i="1"/>
  <c r="R448" i="1" s="1"/>
  <c r="W448" i="1" s="1"/>
  <c r="Q444" i="1"/>
  <c r="R444" i="1" s="1"/>
  <c r="W444" i="1" s="1"/>
  <c r="Q440" i="1"/>
  <c r="R440" i="1" s="1"/>
  <c r="W440" i="1" s="1"/>
  <c r="Q427" i="1"/>
  <c r="R427" i="1" s="1"/>
  <c r="W427" i="1" s="1"/>
  <c r="Q423" i="1"/>
  <c r="R423" i="1" s="1"/>
  <c r="W423" i="1" s="1"/>
  <c r="Q419" i="1"/>
  <c r="R419" i="1" s="1"/>
  <c r="W419" i="1" s="1"/>
  <c r="Q415" i="1"/>
  <c r="R415" i="1" s="1"/>
  <c r="W415" i="1" s="1"/>
  <c r="Q411" i="1"/>
  <c r="R411" i="1" s="1"/>
  <c r="W411" i="1" s="1"/>
  <c r="Q407" i="1"/>
  <c r="R407" i="1" s="1"/>
  <c r="W407" i="1" s="1"/>
  <c r="Q403" i="1"/>
  <c r="R403" i="1" s="1"/>
  <c r="W403" i="1" s="1"/>
  <c r="Q399" i="1"/>
  <c r="R399" i="1" s="1"/>
  <c r="W399" i="1" s="1"/>
  <c r="Q372" i="1"/>
  <c r="R372" i="1" s="1"/>
  <c r="W372" i="1" s="1"/>
  <c r="Q368" i="1"/>
  <c r="R368" i="1" s="1"/>
  <c r="W368" i="1" s="1"/>
  <c r="Q364" i="1"/>
  <c r="R364" i="1" s="1"/>
  <c r="W364" i="1" s="1"/>
  <c r="Q347" i="1"/>
  <c r="R347" i="1" s="1"/>
  <c r="W347" i="1" s="1"/>
  <c r="Q343" i="1"/>
  <c r="R343" i="1" s="1"/>
  <c r="W343" i="1" s="1"/>
  <c r="Q339" i="1"/>
  <c r="R339" i="1" s="1"/>
  <c r="W339" i="1" s="1"/>
  <c r="Q333" i="1"/>
  <c r="R333" i="1" s="1"/>
  <c r="W333" i="1" s="1"/>
  <c r="Q329" i="1"/>
  <c r="R329" i="1" s="1"/>
  <c r="W329" i="1" s="1"/>
  <c r="Q325" i="1"/>
  <c r="R325" i="1" s="1"/>
  <c r="W325" i="1" s="1"/>
  <c r="Q321" i="1"/>
  <c r="R321" i="1" s="1"/>
  <c r="W321" i="1" s="1"/>
  <c r="Q4186" i="1"/>
  <c r="R4186" i="1" s="1"/>
  <c r="W4186" i="1" s="1"/>
  <c r="Q4154" i="1"/>
  <c r="R4154" i="1" s="1"/>
  <c r="W4154" i="1" s="1"/>
  <c r="Q4146" i="1"/>
  <c r="R4146" i="1" s="1"/>
  <c r="W4146" i="1" s="1"/>
  <c r="Q646" i="1"/>
  <c r="R646" i="1" s="1"/>
  <c r="W646" i="1" s="1"/>
  <c r="Q642" i="1"/>
  <c r="R642" i="1" s="1"/>
  <c r="W642" i="1" s="1"/>
  <c r="Q638" i="1"/>
  <c r="R638" i="1" s="1"/>
  <c r="W638" i="1" s="1"/>
  <c r="Q634" i="1"/>
  <c r="R634" i="1" s="1"/>
  <c r="W634" i="1" s="1"/>
  <c r="Q621" i="1"/>
  <c r="R621" i="1" s="1"/>
  <c r="W621" i="1" s="1"/>
  <c r="Q617" i="1"/>
  <c r="R617" i="1" s="1"/>
  <c r="W617" i="1" s="1"/>
  <c r="Q613" i="1"/>
  <c r="R613" i="1" s="1"/>
  <c r="W613" i="1" s="1"/>
  <c r="Q607" i="1"/>
  <c r="R607" i="1" s="1"/>
  <c r="W607" i="1" s="1"/>
  <c r="Q603" i="1"/>
  <c r="R603" i="1" s="1"/>
  <c r="W603" i="1" s="1"/>
  <c r="Q599" i="1"/>
  <c r="R599" i="1" s="1"/>
  <c r="W599" i="1" s="1"/>
  <c r="Q597" i="1"/>
  <c r="R597" i="1" s="1"/>
  <c r="W597" i="1" s="1"/>
  <c r="Q584" i="1"/>
  <c r="R584" i="1" s="1"/>
  <c r="W584" i="1" s="1"/>
  <c r="Q582" i="1"/>
  <c r="R582" i="1" s="1"/>
  <c r="W582" i="1" s="1"/>
  <c r="Q523" i="1"/>
  <c r="R523" i="1" s="1"/>
  <c r="W523" i="1" s="1"/>
  <c r="Q519" i="1"/>
  <c r="R519" i="1" s="1"/>
  <c r="W519" i="1" s="1"/>
  <c r="Q478" i="1"/>
  <c r="R478" i="1" s="1"/>
  <c r="W478" i="1" s="1"/>
  <c r="Q266" i="1"/>
  <c r="R266" i="1" s="1"/>
  <c r="W266" i="1" s="1"/>
  <c r="Q262" i="1"/>
  <c r="R262" i="1" s="1"/>
  <c r="W262" i="1" s="1"/>
  <c r="Q258" i="1"/>
  <c r="R258" i="1" s="1"/>
  <c r="W258" i="1" s="1"/>
  <c r="Q254" i="1"/>
  <c r="R254" i="1" s="1"/>
  <c r="W254" i="1" s="1"/>
  <c r="V795" i="1"/>
  <c r="V799" i="1"/>
  <c r="S733" i="1"/>
  <c r="T733" i="1" s="1"/>
  <c r="V2275" i="1"/>
  <c r="V2127" i="1"/>
  <c r="V3881" i="1"/>
  <c r="U2135" i="1"/>
  <c r="V2135" i="1" s="1"/>
  <c r="V2003" i="1"/>
  <c r="U1259" i="1"/>
  <c r="V1259" i="1" s="1"/>
  <c r="U1704" i="1"/>
  <c r="V1704" i="1" s="1"/>
  <c r="V3211" i="1"/>
  <c r="T4909" i="1"/>
  <c r="U4909" i="1" s="1"/>
  <c r="V4405" i="1"/>
  <c r="V4014" i="1"/>
  <c r="T3884" i="1"/>
  <c r="T3654" i="1"/>
  <c r="T2877" i="1"/>
  <c r="U2877" i="1" s="1"/>
  <c r="T2637" i="1"/>
  <c r="T2404" i="1"/>
  <c r="T2168" i="1"/>
  <c r="U2014" i="1"/>
  <c r="T1947" i="1"/>
  <c r="U1947" i="1" s="1"/>
  <c r="U1637" i="1"/>
  <c r="V1637" i="1" s="1"/>
  <c r="T1469" i="1"/>
  <c r="T1271" i="1"/>
  <c r="U1271" i="1" s="1"/>
  <c r="V803" i="1"/>
  <c r="U4317" i="1"/>
  <c r="V4317" i="1" s="1"/>
  <c r="V3604" i="1"/>
  <c r="U1308" i="1"/>
  <c r="V1308" i="1" s="1"/>
  <c r="U1070" i="1"/>
  <c r="V1070" i="1" s="1"/>
  <c r="V1005" i="1"/>
  <c r="V1076" i="1"/>
  <c r="U1033" i="1"/>
  <c r="V1033" i="1" s="1"/>
  <c r="U1003" i="1"/>
  <c r="V1003" i="1" s="1"/>
  <c r="V812" i="1"/>
  <c r="U2524" i="1"/>
  <c r="V2524" i="1" s="1"/>
  <c r="U2314" i="1"/>
  <c r="U1345" i="1"/>
  <c r="T522" i="1"/>
  <c r="U522" i="1" s="1"/>
  <c r="U3094" i="1"/>
  <c r="V3094" i="1" s="1"/>
  <c r="U4475" i="1"/>
  <c r="V4475" i="1" s="1"/>
  <c r="T4406" i="1"/>
  <c r="U4406" i="1" s="1"/>
  <c r="V4403" i="1"/>
  <c r="T3847" i="1"/>
  <c r="U3262" i="1"/>
  <c r="V3262" i="1" s="1"/>
  <c r="T3155" i="1"/>
  <c r="U3155" i="1" s="1"/>
  <c r="T2723" i="1"/>
  <c r="U2723" i="1" s="1"/>
  <c r="V2365" i="1"/>
  <c r="U2365" i="1"/>
  <c r="U2381" i="1" s="1"/>
  <c r="U2324" i="1"/>
  <c r="V2324" i="1" s="1"/>
  <c r="T2217" i="1"/>
  <c r="T1582" i="1"/>
  <c r="U4319" i="1"/>
  <c r="V4319" i="1" s="1"/>
  <c r="V2468" i="1"/>
  <c r="V2743" i="1"/>
  <c r="V1399" i="1"/>
  <c r="U1360" i="1"/>
  <c r="V1360" i="1" s="1"/>
  <c r="U1352" i="1"/>
  <c r="V1352" i="1" s="1"/>
  <c r="V1321" i="1"/>
  <c r="V1297" i="1"/>
  <c r="U1114" i="1"/>
  <c r="V1083" i="1"/>
  <c r="V1004" i="1"/>
  <c r="V964" i="1"/>
  <c r="V894" i="1"/>
  <c r="V886" i="1"/>
  <c r="V878" i="1"/>
  <c r="V1049" i="1"/>
  <c r="V958" i="1"/>
  <c r="V426" i="1"/>
  <c r="V728" i="1"/>
  <c r="V545" i="1"/>
  <c r="V490" i="1"/>
  <c r="V465" i="1"/>
  <c r="U14" i="1"/>
  <c r="V14" i="1" s="1"/>
  <c r="U30" i="1"/>
  <c r="V30" i="1" s="1"/>
  <c r="T72" i="1"/>
  <c r="U72" i="1" s="1"/>
  <c r="V204" i="1"/>
  <c r="T179" i="1"/>
  <c r="T243" i="1"/>
  <c r="V251" i="1"/>
  <c r="T267" i="1"/>
  <c r="U267" i="1" s="1"/>
  <c r="V267" i="1" s="1"/>
  <c r="V405" i="1"/>
  <c r="V421" i="1"/>
  <c r="V516" i="1"/>
  <c r="V538" i="1"/>
  <c r="T559" i="1"/>
  <c r="U559" i="1" s="1"/>
  <c r="U577" i="1"/>
  <c r="V577" i="1" s="1"/>
  <c r="V608" i="1"/>
  <c r="U616" i="1"/>
  <c r="V616" i="1" s="1"/>
  <c r="V635" i="1"/>
  <c r="V647" i="1"/>
  <c r="U244" i="1"/>
  <c r="V244" i="1" s="1"/>
  <c r="T194" i="1"/>
  <c r="U194" i="1" s="1"/>
  <c r="U190" i="1"/>
  <c r="V190" i="1" s="1"/>
  <c r="T178" i="1"/>
  <c r="U174" i="1"/>
  <c r="V174" i="1" s="1"/>
  <c r="U137" i="1"/>
  <c r="V137" i="1" s="1"/>
  <c r="V226" i="1"/>
  <c r="V218" i="1"/>
  <c r="V293" i="1"/>
  <c r="T229" i="1"/>
  <c r="U138" i="1"/>
  <c r="V138" i="1" s="1"/>
  <c r="V130" i="1"/>
  <c r="T98" i="1"/>
  <c r="U98" i="1" s="1"/>
  <c r="T49" i="1"/>
  <c r="U49" i="1" s="1"/>
  <c r="V49" i="1" s="1"/>
  <c r="U26" i="1"/>
  <c r="V26" i="1" s="1"/>
  <c r="U34" i="1"/>
  <c r="V34" i="1" s="1"/>
  <c r="U52" i="1"/>
  <c r="V52" i="1" s="1"/>
  <c r="V89" i="1"/>
  <c r="V95" i="1"/>
  <c r="U97" i="1"/>
  <c r="V97" i="1" s="1"/>
  <c r="V360" i="1"/>
  <c r="U362" i="1"/>
  <c r="V362" i="1" s="1"/>
  <c r="T183" i="1"/>
  <c r="U183" i="1" s="1"/>
  <c r="T247" i="1"/>
  <c r="V255" i="1"/>
  <c r="V263" i="1"/>
  <c r="U460" i="1"/>
  <c r="V460" i="1" s="1"/>
  <c r="U485" i="1"/>
  <c r="V485" i="1" s="1"/>
  <c r="U499" i="1"/>
  <c r="V499" i="1"/>
  <c r="U528" i="1"/>
  <c r="V528" i="1"/>
  <c r="U573" i="1"/>
  <c r="V573" i="1" s="1"/>
  <c r="V633" i="1"/>
  <c r="U639" i="1"/>
  <c r="V639" i="1" s="1"/>
  <c r="T135" i="1"/>
  <c r="U310" i="1"/>
  <c r="V310" i="1" s="1"/>
  <c r="V296" i="1"/>
  <c r="V220" i="1"/>
  <c r="T361" i="1"/>
  <c r="T305" i="1"/>
  <c r="U305" i="1" s="1"/>
  <c r="U283" i="1"/>
  <c r="T209" i="1"/>
  <c r="U106" i="1"/>
  <c r="V106" i="1" s="1"/>
  <c r="U92" i="1"/>
  <c r="V92" i="1" s="1"/>
  <c r="V4913" i="1"/>
  <c r="S4913" i="1"/>
  <c r="T4913" i="1" s="1"/>
  <c r="U4913" i="1"/>
  <c r="U4894" i="1"/>
  <c r="V4894" i="1"/>
  <c r="S4894" i="1"/>
  <c r="T4894" i="1" s="1"/>
  <c r="S4867" i="1"/>
  <c r="T4867" i="1" s="1"/>
  <c r="V4867" i="1"/>
  <c r="U4867" i="1"/>
  <c r="S4833" i="1"/>
  <c r="T4833" i="1" s="1"/>
  <c r="V4833" i="1"/>
  <c r="U4833" i="1"/>
  <c r="V4777" i="1"/>
  <c r="S4777" i="1"/>
  <c r="T4777" i="1" s="1"/>
  <c r="U4777" i="1"/>
  <c r="S4752" i="1"/>
  <c r="T4752" i="1" s="1"/>
  <c r="V4752" i="1"/>
  <c r="U4752" i="1"/>
  <c r="V4736" i="1"/>
  <c r="U4736" i="1"/>
  <c r="S4736" i="1"/>
  <c r="T4736" i="1" s="1"/>
  <c r="S4730" i="1"/>
  <c r="T4730" i="1" s="1"/>
  <c r="U4730" i="1"/>
  <c r="V4730" i="1"/>
  <c r="V4893" i="1"/>
  <c r="S4893" i="1"/>
  <c r="T4893" i="1" s="1"/>
  <c r="U4893" i="1"/>
  <c r="S4862" i="1"/>
  <c r="U4862" i="1"/>
  <c r="T4862" i="1"/>
  <c r="V4862" i="1"/>
  <c r="S4860" i="1"/>
  <c r="T4860" i="1" s="1"/>
  <c r="V4860" i="1"/>
  <c r="U4860" i="1"/>
  <c r="U4852" i="1"/>
  <c r="V4852" i="1"/>
  <c r="S4852" i="1"/>
  <c r="S4818" i="1"/>
  <c r="T4818" i="1" s="1"/>
  <c r="V4814" i="1"/>
  <c r="S4814" i="1"/>
  <c r="U4814" i="1"/>
  <c r="T4814" i="1"/>
  <c r="V4813" i="1"/>
  <c r="S4813" i="1"/>
  <c r="U4813" i="1"/>
  <c r="T4813" i="1"/>
  <c r="V4808" i="1"/>
  <c r="S4808" i="1"/>
  <c r="U4808" i="1"/>
  <c r="T4808" i="1"/>
  <c r="U4806" i="1"/>
  <c r="V4806" i="1"/>
  <c r="S4806" i="1"/>
  <c r="T4806" i="1" s="1"/>
  <c r="V4770" i="1"/>
  <c r="S4770" i="1"/>
  <c r="T4770" i="1" s="1"/>
  <c r="U4770" i="1"/>
  <c r="S4746" i="1"/>
  <c r="U4738" i="1"/>
  <c r="V4738" i="1"/>
  <c r="S4738" i="1"/>
  <c r="T4738" i="1" s="1"/>
  <c r="S4702" i="1"/>
  <c r="T4702" i="1" s="1"/>
  <c r="V4702" i="1"/>
  <c r="U4702" i="1"/>
  <c r="S4677" i="1"/>
  <c r="T4677" i="1" s="1"/>
  <c r="U4677" i="1" s="1"/>
  <c r="S4577" i="1"/>
  <c r="T4577" i="1"/>
  <c r="S4552" i="1"/>
  <c r="T4552" i="1" s="1"/>
  <c r="S4544" i="1"/>
  <c r="T4544" i="1" s="1"/>
  <c r="S4521" i="1"/>
  <c r="T4521" i="1" s="1"/>
  <c r="U4521" i="1"/>
  <c r="V4521" i="1"/>
  <c r="V4469" i="1"/>
  <c r="S4469" i="1"/>
  <c r="T4469" i="1" s="1"/>
  <c r="U4469" i="1"/>
  <c r="V4464" i="1"/>
  <c r="U4464" i="1"/>
  <c r="S4464" i="1"/>
  <c r="T4464" i="1" s="1"/>
  <c r="S4429" i="1"/>
  <c r="T4429" i="1" s="1"/>
  <c r="S4388" i="1"/>
  <c r="S4366" i="1"/>
  <c r="S4353" i="1"/>
  <c r="T4353" i="1" s="1"/>
  <c r="T4241" i="1"/>
  <c r="S4241" i="1"/>
  <c r="U4241" i="1"/>
  <c r="V4241" i="1"/>
  <c r="S4823" i="1"/>
  <c r="T4823" i="1" s="1"/>
  <c r="V4823" i="1"/>
  <c r="U4823" i="1"/>
  <c r="S4822" i="1"/>
  <c r="T4822" i="1" s="1"/>
  <c r="V4822" i="1"/>
  <c r="U4822" i="1"/>
  <c r="S4821" i="1"/>
  <c r="T4821" i="1" s="1"/>
  <c r="V4821" i="1"/>
  <c r="U4821" i="1"/>
  <c r="V4820" i="1"/>
  <c r="S4820" i="1"/>
  <c r="T4820" i="1" s="1"/>
  <c r="U4820" i="1"/>
  <c r="S4782" i="1"/>
  <c r="T4782" i="1" s="1"/>
  <c r="V4782" i="1"/>
  <c r="U4782" i="1"/>
  <c r="V4768" i="1"/>
  <c r="S4768" i="1"/>
  <c r="T4768" i="1" s="1"/>
  <c r="U4768" i="1"/>
  <c r="S4748" i="1"/>
  <c r="T4748" i="1" s="1"/>
  <c r="U4748" i="1"/>
  <c r="V4748" i="1"/>
  <c r="U4698" i="1"/>
  <c r="V4698" i="1"/>
  <c r="S4698" i="1"/>
  <c r="T4698" i="1" s="1"/>
  <c r="S4691" i="1"/>
  <c r="T4691" i="1" s="1"/>
  <c r="U4691" i="1"/>
  <c r="V4691" i="1"/>
  <c r="S4654" i="1"/>
  <c r="T4654" i="1" s="1"/>
  <c r="U4580" i="1"/>
  <c r="V4580" i="1"/>
  <c r="S4580" i="1"/>
  <c r="T4580" i="1" s="1"/>
  <c r="S4555" i="1"/>
  <c r="T4555" i="1" s="1"/>
  <c r="V4555" i="1"/>
  <c r="U4555" i="1"/>
  <c r="S4546" i="1"/>
  <c r="V4546" i="1"/>
  <c r="T4546" i="1"/>
  <c r="U4546" i="1"/>
  <c r="U4500" i="1"/>
  <c r="V4500" i="1"/>
  <c r="S4500" i="1"/>
  <c r="T4500" i="1" s="1"/>
  <c r="V4496" i="1"/>
  <c r="S4496" i="1"/>
  <c r="T4496" i="1" s="1"/>
  <c r="U4496" i="1"/>
  <c r="U4425" i="1"/>
  <c r="V4425" i="1"/>
  <c r="S4425" i="1"/>
  <c r="T4425" i="1" s="1"/>
  <c r="V4424" i="1"/>
  <c r="S4424" i="1"/>
  <c r="T4424" i="1" s="1"/>
  <c r="U4424" i="1"/>
  <c r="U4384" i="1"/>
  <c r="V4384" i="1"/>
  <c r="S4384" i="1"/>
  <c r="T4384" i="1" s="1"/>
  <c r="V4380" i="1"/>
  <c r="S4380" i="1"/>
  <c r="U4380" i="1"/>
  <c r="S4349" i="1"/>
  <c r="T4349" i="1" s="1"/>
  <c r="U4344" i="1"/>
  <c r="V4344" i="1"/>
  <c r="S4344" i="1"/>
  <c r="T4344" i="1" s="1"/>
  <c r="U4339" i="1"/>
  <c r="V4339" i="1"/>
  <c r="S4339" i="1"/>
  <c r="U4267" i="1"/>
  <c r="V4267" i="1"/>
  <c r="S4267" i="1"/>
  <c r="T4267" i="1" s="1"/>
  <c r="V4262" i="1"/>
  <c r="S4262" i="1"/>
  <c r="T4262" i="1" s="1"/>
  <c r="U4262" i="1"/>
  <c r="U4260" i="1"/>
  <c r="V4260" i="1"/>
  <c r="S4260" i="1"/>
  <c r="T4260" i="1" s="1"/>
  <c r="V4228" i="1"/>
  <c r="S4228" i="1"/>
  <c r="U4228" i="1"/>
  <c r="T4228" i="1"/>
  <c r="V4227" i="1"/>
  <c r="S4227" i="1"/>
  <c r="T4227" i="1" s="1"/>
  <c r="U4227" i="1"/>
  <c r="V4222" i="1"/>
  <c r="S4222" i="1"/>
  <c r="U4222" i="1"/>
  <c r="T4222" i="1"/>
  <c r="S4221" i="1"/>
  <c r="T4221" i="1" s="1"/>
  <c r="S4306" i="1"/>
  <c r="V4306" i="1"/>
  <c r="U4306" i="1"/>
  <c r="S4289" i="1"/>
  <c r="T4289" i="1" s="1"/>
  <c r="V4729" i="1"/>
  <c r="S4729" i="1"/>
  <c r="U4729" i="1"/>
  <c r="S4666" i="1"/>
  <c r="T4666" i="1" s="1"/>
  <c r="U4666" i="1"/>
  <c r="V4666" i="1"/>
  <c r="S4665" i="1"/>
  <c r="T4665" i="1" s="1"/>
  <c r="V4665" i="1"/>
  <c r="U4665" i="1"/>
  <c r="S4664" i="1"/>
  <c r="T4664" i="1" s="1"/>
  <c r="V4664" i="1"/>
  <c r="U4664" i="1"/>
  <c r="H4579" i="1"/>
  <c r="S4583" i="1"/>
  <c r="T4583" i="1"/>
  <c r="U4575" i="1"/>
  <c r="V4575" i="1"/>
  <c r="S4575" i="1"/>
  <c r="T4575" i="1" s="1"/>
  <c r="V4534" i="1"/>
  <c r="S4534" i="1"/>
  <c r="U4534" i="1"/>
  <c r="S4505" i="1"/>
  <c r="T4505" i="1" s="1"/>
  <c r="U4505" i="1" s="1"/>
  <c r="T4272" i="1"/>
  <c r="S4272" i="1"/>
  <c r="U4272" i="1"/>
  <c r="V4268" i="1"/>
  <c r="S4268" i="1"/>
  <c r="U4268" i="1"/>
  <c r="T4268" i="1"/>
  <c r="S4264" i="1"/>
  <c r="T4264" i="1"/>
  <c r="V4224" i="1"/>
  <c r="S4224" i="1"/>
  <c r="U4224" i="1"/>
  <c r="T4224" i="1"/>
  <c r="S4148" i="1"/>
  <c r="T4148" i="1" s="1"/>
  <c r="U4148" i="1" s="1"/>
  <c r="V4148" i="1" s="1"/>
  <c r="S2688" i="1"/>
  <c r="T2688" i="1"/>
  <c r="S2534" i="1"/>
  <c r="T2534" i="1" s="1"/>
  <c r="U2534" i="1"/>
  <c r="V2534" i="1"/>
  <c r="S4194" i="1"/>
  <c r="T4194" i="1" s="1"/>
  <c r="U4194" i="1" s="1"/>
  <c r="V4190" i="1"/>
  <c r="S4190" i="1"/>
  <c r="U4190" i="1"/>
  <c r="T4190" i="1"/>
  <c r="U4189" i="1"/>
  <c r="U4182" i="1"/>
  <c r="V4182" i="1"/>
  <c r="S4182" i="1"/>
  <c r="T4182" i="1" s="1"/>
  <c r="U4152" i="1"/>
  <c r="V4152" i="1"/>
  <c r="S4152" i="1"/>
  <c r="T4152" i="1" s="1"/>
  <c r="U4149" i="1"/>
  <c r="V4149" i="1"/>
  <c r="S4149" i="1"/>
  <c r="T4149" i="1" s="1"/>
  <c r="U4144" i="1"/>
  <c r="V4144" i="1"/>
  <c r="S4144" i="1"/>
  <c r="S623" i="1"/>
  <c r="T623" i="1" s="1"/>
  <c r="V623" i="1"/>
  <c r="U623" i="1"/>
  <c r="S533" i="1"/>
  <c r="T533" i="1" s="1"/>
  <c r="S529" i="1"/>
  <c r="T529" i="1" s="1"/>
  <c r="S504" i="1"/>
  <c r="T504" i="1" s="1"/>
  <c r="S500" i="1"/>
  <c r="T500" i="1" s="1"/>
  <c r="U500" i="1" s="1"/>
  <c r="S496" i="1"/>
  <c r="T496" i="1" s="1"/>
  <c r="S492" i="1"/>
  <c r="T492" i="1" s="1"/>
  <c r="S488" i="1"/>
  <c r="T488" i="1" s="1"/>
  <c r="U488" i="1" s="1"/>
  <c r="V488" i="1" s="1"/>
  <c r="S484" i="1"/>
  <c r="T484" i="1" s="1"/>
  <c r="U484" i="1" s="1"/>
  <c r="V484" i="1" s="1"/>
  <c r="S467" i="1"/>
  <c r="T467" i="1" s="1"/>
  <c r="S463" i="1"/>
  <c r="T463" i="1" s="1"/>
  <c r="U463" i="1" s="1"/>
  <c r="S459" i="1"/>
  <c r="S455" i="1"/>
  <c r="T455" i="1"/>
  <c r="S4169" i="1"/>
  <c r="T4169" i="1" s="1"/>
  <c r="S3892" i="1"/>
  <c r="T3892" i="1" s="1"/>
  <c r="S892" i="1"/>
  <c r="T892" i="1" s="1"/>
  <c r="U892" i="1" s="1"/>
  <c r="T806" i="1"/>
  <c r="U806" i="1" s="1"/>
  <c r="V806" i="1" s="1"/>
  <c r="S806" i="1"/>
  <c r="S804" i="1"/>
  <c r="T804" i="1" s="1"/>
  <c r="S800" i="1"/>
  <c r="U796" i="1"/>
  <c r="V796" i="1"/>
  <c r="S796" i="1"/>
  <c r="T796" i="1" s="1"/>
  <c r="U790" i="1"/>
  <c r="S790" i="1"/>
  <c r="V790" i="1"/>
  <c r="S776" i="1"/>
  <c r="T776" i="1" s="1"/>
  <c r="U776" i="1" s="1"/>
  <c r="T772" i="1"/>
  <c r="U772" i="1" s="1"/>
  <c r="V772" i="1" s="1"/>
  <c r="S768" i="1"/>
  <c r="T768" i="1"/>
  <c r="U768" i="1" s="1"/>
  <c r="S760" i="1"/>
  <c r="T760" i="1" s="1"/>
  <c r="U760" i="1" s="1"/>
  <c r="T756" i="1"/>
  <c r="U756" i="1" s="1"/>
  <c r="V756" i="1" s="1"/>
  <c r="S752" i="1"/>
  <c r="V752" i="1"/>
  <c r="T752" i="1"/>
  <c r="U752" i="1"/>
  <c r="S740" i="1"/>
  <c r="T740" i="1" s="1"/>
  <c r="S738" i="1"/>
  <c r="T738" i="1" s="1"/>
  <c r="U738" i="1" s="1"/>
  <c r="V738" i="1" s="1"/>
  <c r="S732" i="1"/>
  <c r="T732" i="1" s="1"/>
  <c r="U732" i="1" s="1"/>
  <c r="S730" i="1"/>
  <c r="T730" i="1"/>
  <c r="U730" i="1" s="1"/>
  <c r="V730" i="1" s="1"/>
  <c r="S720" i="1"/>
  <c r="T720" i="1" s="1"/>
  <c r="S718" i="1"/>
  <c r="T718" i="1"/>
  <c r="U718" i="1" s="1"/>
  <c r="V718" i="1" s="1"/>
  <c r="S712" i="1"/>
  <c r="S694" i="1"/>
  <c r="U694" i="1" s="1"/>
  <c r="T694" i="1"/>
  <c r="V692" i="1"/>
  <c r="S692" i="1"/>
  <c r="T692" i="1" s="1"/>
  <c r="U692" i="1"/>
  <c r="T686" i="1"/>
  <c r="U686" i="1" s="1"/>
  <c r="V686" i="1" s="1"/>
  <c r="S684" i="1"/>
  <c r="T684" i="1" s="1"/>
  <c r="S678" i="1"/>
  <c r="T678" i="1" s="1"/>
  <c r="V678" i="1"/>
  <c r="U678" i="1"/>
  <c r="S676" i="1"/>
  <c r="T676" i="1" s="1"/>
  <c r="S662" i="1"/>
  <c r="T662" i="1" s="1"/>
  <c r="S658" i="1"/>
  <c r="T658" i="1" s="1"/>
  <c r="S654" i="1"/>
  <c r="T654" i="1"/>
  <c r="S373" i="1"/>
  <c r="T373" i="1" s="1"/>
  <c r="V565" i="1"/>
  <c r="S565" i="1"/>
  <c r="T565" i="1" s="1"/>
  <c r="U565" i="1"/>
  <c r="S561" i="1"/>
  <c r="T561" i="1" s="1"/>
  <c r="U561" i="1"/>
  <c r="V561" i="1"/>
  <c r="S544" i="1"/>
  <c r="T544" i="1"/>
  <c r="S540" i="1"/>
  <c r="T540" i="1" s="1"/>
  <c r="S536" i="1"/>
  <c r="T536" i="1"/>
  <c r="S452" i="1"/>
  <c r="T452" i="1"/>
  <c r="S388" i="1"/>
  <c r="T388" i="1" s="1"/>
  <c r="S384" i="1"/>
  <c r="S380" i="1"/>
  <c r="T380" i="1" s="1"/>
  <c r="S376" i="1"/>
  <c r="T376" i="1"/>
  <c r="S271" i="1"/>
  <c r="T271" i="1" s="1"/>
  <c r="U271" i="1" s="1"/>
  <c r="S177" i="1"/>
  <c r="T177" i="1"/>
  <c r="S173" i="1"/>
  <c r="T173" i="1"/>
  <c r="U173" i="1" s="1"/>
  <c r="S169" i="1"/>
  <c r="T169" i="1" s="1"/>
  <c r="S165" i="1"/>
  <c r="T165" i="1"/>
  <c r="U165" i="1" s="1"/>
  <c r="S3844" i="1"/>
  <c r="T3844" i="1" s="1"/>
  <c r="U3844" i="1" s="1"/>
  <c r="S3620" i="1"/>
  <c r="V3620" i="1"/>
  <c r="U3620" i="1"/>
  <c r="S2675" i="1"/>
  <c r="S2693" i="1" s="1"/>
  <c r="U2675" i="1"/>
  <c r="V2675" i="1"/>
  <c r="S2060" i="1"/>
  <c r="T2060" i="1" s="1"/>
  <c r="T2069" i="1" s="1"/>
  <c r="S880" i="1"/>
  <c r="T1785" i="1"/>
  <c r="U1785" i="1" s="1"/>
  <c r="S2445" i="1"/>
  <c r="S2646" i="1"/>
  <c r="T2646" i="1"/>
  <c r="U2646" i="1" s="1"/>
  <c r="V2646" i="1" s="1"/>
  <c r="S3341" i="1"/>
  <c r="S3455" i="1"/>
  <c r="S3473" i="1" s="1"/>
  <c r="S3224" i="1"/>
  <c r="S3239" i="1" s="1"/>
  <c r="S2298" i="1"/>
  <c r="S2303" i="1" s="1"/>
  <c r="T2298" i="1"/>
  <c r="T2303" i="1" s="1"/>
  <c r="S1437" i="1"/>
  <c r="S1445" i="1" s="1"/>
  <c r="T1437" i="1"/>
  <c r="U1437" i="1" s="1"/>
  <c r="S1237" i="1"/>
  <c r="T1237" i="1" s="1"/>
  <c r="U1237" i="1" s="1"/>
  <c r="T3326" i="1"/>
  <c r="U3326" i="1"/>
  <c r="V3326" i="1" s="1"/>
  <c r="T3680" i="1"/>
  <c r="U3680" i="1"/>
  <c r="V3680" i="1" s="1"/>
  <c r="T3836" i="1"/>
  <c r="U3836" i="1" s="1"/>
  <c r="V3836" i="1" s="1"/>
  <c r="H1031" i="1"/>
  <c r="H1343" i="1"/>
  <c r="H1771" i="1"/>
  <c r="H3097" i="1"/>
  <c r="H3370" i="1"/>
  <c r="H1108" i="1"/>
  <c r="T1812" i="1"/>
  <c r="S1835" i="1"/>
  <c r="T3762" i="1"/>
  <c r="U3762" i="1" s="1"/>
  <c r="H2902" i="1"/>
  <c r="V3061" i="1"/>
  <c r="V2080" i="1"/>
  <c r="J4770" i="1"/>
  <c r="Z4770" i="1" s="1"/>
  <c r="J4848" i="1"/>
  <c r="Z4848" i="1" s="1"/>
  <c r="J4809" i="1"/>
  <c r="Z4809" i="1" s="1"/>
  <c r="J4575" i="1"/>
  <c r="Z4575" i="1" s="1"/>
  <c r="J4419" i="1"/>
  <c r="Z4419" i="1" s="1"/>
  <c r="J4380" i="1"/>
  <c r="Z4380" i="1" s="1"/>
  <c r="J4341" i="1"/>
  <c r="Z4341" i="1" s="1"/>
  <c r="J4887" i="1"/>
  <c r="Z4887" i="1" s="1"/>
  <c r="J4731" i="1"/>
  <c r="Z4731" i="1" s="1"/>
  <c r="J4653" i="1"/>
  <c r="Z4653" i="1" s="1"/>
  <c r="J4614" i="1"/>
  <c r="Z4614" i="1" s="1"/>
  <c r="J4224" i="1"/>
  <c r="Z4224" i="1" s="1"/>
  <c r="J4146" i="1"/>
  <c r="Z4146" i="1" s="1"/>
  <c r="J4692" i="1"/>
  <c r="Z4692" i="1" s="1"/>
  <c r="J4536" i="1"/>
  <c r="Z4536" i="1" s="1"/>
  <c r="J4497" i="1"/>
  <c r="Z4497" i="1" s="1"/>
  <c r="J4458" i="1"/>
  <c r="Z4458" i="1" s="1"/>
  <c r="J4302" i="1"/>
  <c r="Z4302" i="1" s="1"/>
  <c r="J4263" i="1"/>
  <c r="Z4263" i="1" s="1"/>
  <c r="J4185" i="1"/>
  <c r="Z4185" i="1" s="1"/>
  <c r="J1845" i="1"/>
  <c r="Z1845" i="1" s="1"/>
  <c r="J1767" i="1"/>
  <c r="Z1767" i="1" s="1"/>
  <c r="J1689" i="1"/>
  <c r="Z1689" i="1" s="1"/>
  <c r="J1611" i="1"/>
  <c r="Z1611" i="1" s="1"/>
  <c r="J1533" i="1"/>
  <c r="Z1533" i="1" s="1"/>
  <c r="J129" i="1"/>
  <c r="Z129" i="1" s="1"/>
  <c r="J51" i="1"/>
  <c r="Z51" i="1" s="1"/>
  <c r="J1884" i="1"/>
  <c r="Z1884" i="1" s="1"/>
  <c r="J1806" i="1"/>
  <c r="Z1806" i="1" s="1"/>
  <c r="J1728" i="1"/>
  <c r="Z1728" i="1" s="1"/>
  <c r="J1650" i="1"/>
  <c r="Z1650" i="1" s="1"/>
  <c r="J1572" i="1"/>
  <c r="Z1572" i="1" s="1"/>
  <c r="J90" i="1"/>
  <c r="Z90" i="1" s="1"/>
  <c r="J12" i="1"/>
  <c r="Z12" i="1" s="1"/>
  <c r="J4107" i="1"/>
  <c r="Z4107" i="1" s="1"/>
  <c r="J3795" i="1"/>
  <c r="Z3795" i="1" s="1"/>
  <c r="J2235" i="1"/>
  <c r="Z2235" i="1" s="1"/>
  <c r="J1962" i="1"/>
  <c r="Z1962" i="1" s="1"/>
  <c r="J1923" i="1"/>
  <c r="Z1923" i="1" s="1"/>
  <c r="J4068" i="1"/>
  <c r="Z4068" i="1" s="1"/>
  <c r="J4029" i="1"/>
  <c r="Z4029" i="1" s="1"/>
  <c r="J3990" i="1"/>
  <c r="Z3990" i="1" s="1"/>
  <c r="J3951" i="1"/>
  <c r="Z3951" i="1" s="1"/>
  <c r="J3912" i="1"/>
  <c r="Z3912" i="1" s="1"/>
  <c r="J3873" i="1"/>
  <c r="Z3873" i="1" s="1"/>
  <c r="J3834" i="1"/>
  <c r="Z3834" i="1" s="1"/>
  <c r="J3756" i="1"/>
  <c r="Z3756" i="1" s="1"/>
  <c r="J3717" i="1"/>
  <c r="Z3717" i="1" s="1"/>
  <c r="J3678" i="1"/>
  <c r="Z3678" i="1" s="1"/>
  <c r="J3639" i="1"/>
  <c r="Z3639" i="1" s="1"/>
  <c r="J3600" i="1"/>
  <c r="Z3600" i="1" s="1"/>
  <c r="J3561" i="1"/>
  <c r="Z3561" i="1" s="1"/>
  <c r="J3522" i="1"/>
  <c r="Z3522" i="1" s="1"/>
  <c r="J3483" i="1"/>
  <c r="Z3483" i="1" s="1"/>
  <c r="J3444" i="1"/>
  <c r="Z3444" i="1" s="1"/>
  <c r="J3405" i="1"/>
  <c r="Z3405" i="1" s="1"/>
  <c r="J3366" i="1"/>
  <c r="Z3366" i="1" s="1"/>
  <c r="J3327" i="1"/>
  <c r="Z3327" i="1" s="1"/>
  <c r="J3288" i="1"/>
  <c r="Z3288" i="1" s="1"/>
  <c r="J3249" i="1"/>
  <c r="Z3249" i="1" s="1"/>
  <c r="J3210" i="1"/>
  <c r="Z3210" i="1" s="1"/>
  <c r="J3171" i="1"/>
  <c r="Z3171" i="1" s="1"/>
  <c r="J3132" i="1"/>
  <c r="Z3132" i="1" s="1"/>
  <c r="J3093" i="1"/>
  <c r="Z3093" i="1" s="1"/>
  <c r="J3054" i="1"/>
  <c r="Z3054" i="1" s="1"/>
  <c r="J3015" i="1"/>
  <c r="Z3015" i="1" s="1"/>
  <c r="J2976" i="1"/>
  <c r="Z2976" i="1" s="1"/>
  <c r="J2937" i="1"/>
  <c r="Z2937" i="1" s="1"/>
  <c r="J2898" i="1"/>
  <c r="Z2898" i="1" s="1"/>
  <c r="J2859" i="1"/>
  <c r="Z2859" i="1" s="1"/>
  <c r="J2820" i="1"/>
  <c r="Z2820" i="1" s="1"/>
  <c r="J2781" i="1"/>
  <c r="Z2781" i="1" s="1"/>
  <c r="J2742" i="1"/>
  <c r="Z2742" i="1" s="1"/>
  <c r="J2703" i="1"/>
  <c r="Z2703" i="1" s="1"/>
  <c r="J2664" i="1"/>
  <c r="Z2664" i="1" s="1"/>
  <c r="J2625" i="1"/>
  <c r="Z2625" i="1" s="1"/>
  <c r="J2586" i="1"/>
  <c r="Z2586" i="1" s="1"/>
  <c r="J2547" i="1"/>
  <c r="Z2547" i="1" s="1"/>
  <c r="J2508" i="1"/>
  <c r="Z2508" i="1" s="1"/>
  <c r="J2469" i="1"/>
  <c r="Z2469" i="1" s="1"/>
  <c r="J2430" i="1"/>
  <c r="Z2430" i="1" s="1"/>
  <c r="J2391" i="1"/>
  <c r="Z2391" i="1" s="1"/>
  <c r="J2352" i="1"/>
  <c r="Z2352" i="1" s="1"/>
  <c r="J2313" i="1"/>
  <c r="Z2313" i="1" s="1"/>
  <c r="J2274" i="1"/>
  <c r="Z2274" i="1" s="1"/>
  <c r="J2196" i="1"/>
  <c r="Z2196" i="1" s="1"/>
  <c r="J2157" i="1"/>
  <c r="Z2157" i="1" s="1"/>
  <c r="J2118" i="1"/>
  <c r="Z2118" i="1" s="1"/>
  <c r="J2079" i="1"/>
  <c r="Z2079" i="1" s="1"/>
  <c r="J2040" i="1"/>
  <c r="Z2040" i="1" s="1"/>
  <c r="J2001" i="1"/>
  <c r="Z2001" i="1" s="1"/>
  <c r="J1494" i="1"/>
  <c r="Z1494" i="1" s="1"/>
  <c r="J1455" i="1"/>
  <c r="Z1455" i="1" s="1"/>
  <c r="J1416" i="1"/>
  <c r="Z1416" i="1" s="1"/>
  <c r="J1377" i="1"/>
  <c r="Z1377" i="1" s="1"/>
  <c r="J1338" i="1"/>
  <c r="Z1338" i="1" s="1"/>
  <c r="J1299" i="1"/>
  <c r="Z1299" i="1" s="1"/>
  <c r="J1260" i="1"/>
  <c r="Z1260" i="1" s="1"/>
  <c r="J1221" i="1"/>
  <c r="Z1221" i="1" s="1"/>
  <c r="J1182" i="1"/>
  <c r="Z1182" i="1" s="1"/>
  <c r="J1143" i="1"/>
  <c r="Z1143" i="1" s="1"/>
  <c r="J1104" i="1"/>
  <c r="Z1104" i="1" s="1"/>
  <c r="J1065" i="1"/>
  <c r="Z1065" i="1" s="1"/>
  <c r="J1026" i="1"/>
  <c r="Z1026" i="1" s="1"/>
  <c r="J987" i="1"/>
  <c r="Z987" i="1" s="1"/>
  <c r="J948" i="1"/>
  <c r="Z948" i="1" s="1"/>
  <c r="J909" i="1"/>
  <c r="Z909" i="1" s="1"/>
  <c r="J870" i="1"/>
  <c r="Z870" i="1" s="1"/>
  <c r="J831" i="1"/>
  <c r="Z831" i="1" s="1"/>
  <c r="J792" i="1"/>
  <c r="Z792" i="1" s="1"/>
  <c r="J753" i="1"/>
  <c r="Z753" i="1" s="1"/>
  <c r="J714" i="1"/>
  <c r="Z714" i="1" s="1"/>
  <c r="J675" i="1"/>
  <c r="Z675" i="1" s="1"/>
  <c r="J636" i="1"/>
  <c r="Z636" i="1" s="1"/>
  <c r="J597" i="1"/>
  <c r="Z597" i="1" s="1"/>
  <c r="J558" i="1"/>
  <c r="Z558" i="1" s="1"/>
  <c r="J519" i="1"/>
  <c r="Z519" i="1" s="1"/>
  <c r="J480" i="1"/>
  <c r="Z480" i="1" s="1"/>
  <c r="J441" i="1"/>
  <c r="Z441" i="1" s="1"/>
  <c r="J402" i="1"/>
  <c r="Z402" i="1" s="1"/>
  <c r="J363" i="1"/>
  <c r="Z363" i="1" s="1"/>
  <c r="J324" i="1"/>
  <c r="Z324" i="1" s="1"/>
  <c r="J285" i="1"/>
  <c r="Z285" i="1" s="1"/>
  <c r="J246" i="1"/>
  <c r="Z246" i="1" s="1"/>
  <c r="J207" i="1"/>
  <c r="Z207" i="1" s="1"/>
  <c r="J168" i="1"/>
  <c r="Z168" i="1" s="1"/>
  <c r="AN13" i="1"/>
  <c r="U4896" i="1"/>
  <c r="V4896" i="1" s="1"/>
  <c r="U4895" i="1"/>
  <c r="V4895" i="1" s="1"/>
  <c r="U4811" i="1"/>
  <c r="V4811" i="1" s="1"/>
  <c r="U4824" i="1"/>
  <c r="V4824" i="1" s="1"/>
  <c r="V4310" i="1"/>
  <c r="U4310" i="1"/>
  <c r="U4360" i="1"/>
  <c r="V4360" i="1" s="1"/>
  <c r="U4442" i="1"/>
  <c r="V4442" i="1" s="1"/>
  <c r="U4466" i="1"/>
  <c r="V4466" i="1" s="1"/>
  <c r="U4510" i="1"/>
  <c r="V4510" i="1" s="1"/>
  <c r="U4629" i="1"/>
  <c r="V4629" i="1" s="1"/>
  <c r="S20" i="1"/>
  <c r="T20" i="1" s="1"/>
  <c r="S36" i="1"/>
  <c r="T36" i="1" s="1"/>
  <c r="S66" i="1"/>
  <c r="T66" i="1" s="1"/>
  <c r="U66" i="1" s="1"/>
  <c r="S91" i="1"/>
  <c r="T91" i="1" s="1"/>
  <c r="S230" i="1"/>
  <c r="S3278" i="1"/>
  <c r="U4754" i="1"/>
  <c r="V4754" i="1" s="1"/>
  <c r="U4285" i="1"/>
  <c r="V4285" i="1" s="1"/>
  <c r="U4284" i="1"/>
  <c r="V4284" i="1" s="1"/>
  <c r="U4279" i="1"/>
  <c r="V4279" i="1" s="1"/>
  <c r="S4097" i="1"/>
  <c r="U4092" i="1"/>
  <c r="V4092" i="1"/>
  <c r="T3104" i="1"/>
  <c r="U3104" i="1" s="1"/>
  <c r="V3104" i="1" s="1"/>
  <c r="T4455" i="1"/>
  <c r="V3132" i="1"/>
  <c r="V868" i="1"/>
  <c r="U383" i="1"/>
  <c r="V383" i="1" s="1"/>
  <c r="U4382" i="1"/>
  <c r="V4382" i="1" s="1"/>
  <c r="U4471" i="1"/>
  <c r="V4471" i="1" s="1"/>
  <c r="U4538" i="1"/>
  <c r="V4538" i="1"/>
  <c r="U4636" i="1"/>
  <c r="V4636" i="1" s="1"/>
  <c r="S16" i="1"/>
  <c r="T16" i="1" s="1"/>
  <c r="S32" i="1"/>
  <c r="T32" i="1" s="1"/>
  <c r="V54" i="1"/>
  <c r="S54" i="1"/>
  <c r="T54" i="1" s="1"/>
  <c r="U54" i="1"/>
  <c r="S70" i="1"/>
  <c r="T70" i="1" s="1"/>
  <c r="S113" i="1"/>
  <c r="T113" i="1" s="1"/>
  <c r="S284" i="1"/>
  <c r="T284" i="1"/>
  <c r="U284" i="1"/>
  <c r="V284" i="1" s="1"/>
  <c r="U530" i="1"/>
  <c r="V530" i="1" s="1"/>
  <c r="U232" i="1"/>
  <c r="V232" i="1" s="1"/>
  <c r="U4239" i="1"/>
  <c r="V4239" i="1"/>
  <c r="T1242" i="1"/>
  <c r="U1242" i="1" s="1"/>
  <c r="T4679" i="1"/>
  <c r="U4679" i="1" s="1"/>
  <c r="V4679" i="1" s="1"/>
  <c r="T1328" i="1"/>
  <c r="V1296" i="1"/>
  <c r="U1296" i="1"/>
  <c r="H26" i="1"/>
  <c r="S764" i="1"/>
  <c r="V3297" i="1"/>
  <c r="V3096" i="1"/>
  <c r="V2455" i="1"/>
  <c r="V2381" i="1"/>
  <c r="W2381" i="1" s="1"/>
  <c r="F2355" i="1" s="1"/>
  <c r="V2283" i="1"/>
  <c r="V2174" i="1"/>
  <c r="U3382" i="1"/>
  <c r="V3382" i="1" s="1"/>
  <c r="U3289" i="1"/>
  <c r="U3317" i="1" s="1"/>
  <c r="U3959" i="1"/>
  <c r="U3882" i="1"/>
  <c r="V3882" i="1" s="1"/>
  <c r="U2953" i="1"/>
  <c r="U2508" i="1"/>
  <c r="V2508" i="1" s="1"/>
  <c r="U2143" i="1"/>
  <c r="V2143" i="1" s="1"/>
  <c r="V1892" i="1"/>
  <c r="T366" i="1"/>
  <c r="T3250" i="1"/>
  <c r="T4831" i="1"/>
  <c r="U4831" i="1" s="1"/>
  <c r="V4395" i="1"/>
  <c r="U1281" i="1"/>
  <c r="V1281" i="1" s="1"/>
  <c r="V1339" i="1"/>
  <c r="V1269" i="1"/>
  <c r="V962" i="1"/>
  <c r="V954" i="1"/>
  <c r="V340" i="1"/>
  <c r="U3460" i="1"/>
  <c r="V3460" i="1" s="1"/>
  <c r="V3725" i="1"/>
  <c r="U3916" i="1"/>
  <c r="V3916" i="1" s="1"/>
  <c r="U3648" i="1"/>
  <c r="U3077" i="1"/>
  <c r="V3077" i="1" s="1"/>
  <c r="U2602" i="1"/>
  <c r="U2516" i="1"/>
  <c r="V2516" i="1" s="1"/>
  <c r="U2400" i="1"/>
  <c r="V2400" i="1" s="1"/>
  <c r="U2119" i="1"/>
  <c r="U2018" i="1"/>
  <c r="V2018" i="1" s="1"/>
  <c r="U1318" i="1"/>
  <c r="V1318" i="1" s="1"/>
  <c r="U1274" i="1"/>
  <c r="V1274" i="1" s="1"/>
  <c r="T382" i="1"/>
  <c r="U382" i="1" s="1"/>
  <c r="V3641" i="1"/>
  <c r="S3122" i="1"/>
  <c r="S2420" i="1"/>
  <c r="T2392" i="1"/>
  <c r="T4870" i="1"/>
  <c r="U4870" i="1" s="1"/>
  <c r="T4441" i="1"/>
  <c r="U4441" i="1" s="1"/>
  <c r="T4428" i="1"/>
  <c r="U4428" i="1" s="1"/>
  <c r="V4404" i="1"/>
  <c r="U4010" i="1"/>
  <c r="U3847" i="1"/>
  <c r="T2955" i="1"/>
  <c r="S2888" i="1"/>
  <c r="T2873" i="1"/>
  <c r="T2715" i="1"/>
  <c r="S2342" i="1"/>
  <c r="U1699" i="1"/>
  <c r="U1258" i="1"/>
  <c r="V1114" i="1"/>
  <c r="V884" i="1"/>
  <c r="V735" i="1"/>
  <c r="V727" i="1"/>
  <c r="V482" i="1"/>
  <c r="V950" i="1"/>
  <c r="U477" i="1"/>
  <c r="V837" i="1"/>
  <c r="T438" i="1"/>
  <c r="V283" i="1"/>
  <c r="U4637" i="1" l="1"/>
  <c r="V4637" i="1" s="1"/>
  <c r="V2438" i="1"/>
  <c r="V249" i="1"/>
  <c r="U1890" i="1"/>
  <c r="V1890" i="1" s="1"/>
  <c r="T1913" i="1"/>
  <c r="V4038" i="1"/>
  <c r="U4038" i="1"/>
  <c r="U69" i="1"/>
  <c r="T2147" i="1"/>
  <c r="U2120" i="1"/>
  <c r="U3209" i="1"/>
  <c r="V3209" i="1" s="1"/>
  <c r="U3193" i="1"/>
  <c r="V3193" i="1" s="1"/>
  <c r="V1660" i="1"/>
  <c r="V1835" i="1"/>
  <c r="U1562" i="1"/>
  <c r="U1613" i="1"/>
  <c r="V1613" i="1" s="1"/>
  <c r="U1046" i="1"/>
  <c r="V1046" i="1" s="1"/>
  <c r="V268" i="1"/>
  <c r="U758" i="1"/>
  <c r="V758" i="1"/>
  <c r="U1788" i="1"/>
  <c r="V1788" i="1"/>
  <c r="U1071" i="1"/>
  <c r="U1094" i="1" s="1"/>
  <c r="W1094" i="1" s="1"/>
  <c r="F1068" i="1" s="1"/>
  <c r="V3762" i="1"/>
  <c r="V763" i="1"/>
  <c r="V4514" i="1"/>
  <c r="V3336" i="1"/>
  <c r="U1285" i="1"/>
  <c r="V1285" i="1" s="1"/>
  <c r="V1793" i="1"/>
  <c r="U580" i="1"/>
  <c r="V580" i="1" s="1"/>
  <c r="U907" i="1"/>
  <c r="V907" i="1"/>
  <c r="U2996" i="1"/>
  <c r="V2996" i="1" s="1"/>
  <c r="U2993" i="1"/>
  <c r="V2993" i="1" s="1"/>
  <c r="V1201" i="1"/>
  <c r="V2576" i="1"/>
  <c r="U3194" i="1"/>
  <c r="V3194" i="1"/>
  <c r="U1640" i="1"/>
  <c r="V2837" i="1"/>
  <c r="U3176" i="1"/>
  <c r="V3176" i="1" s="1"/>
  <c r="U1595" i="1"/>
  <c r="V1595" i="1" s="1"/>
  <c r="U1283" i="1"/>
  <c r="U3775" i="1"/>
  <c r="V3775" i="1"/>
  <c r="V1579" i="1"/>
  <c r="U847" i="1"/>
  <c r="V847" i="1" s="1"/>
  <c r="U256" i="1"/>
  <c r="V256" i="1"/>
  <c r="V990" i="1"/>
  <c r="T1679" i="1"/>
  <c r="U1273" i="1"/>
  <c r="V1273" i="1" s="1"/>
  <c r="V1709" i="1"/>
  <c r="V723" i="1"/>
  <c r="S4058" i="1"/>
  <c r="U2576" i="1"/>
  <c r="W2576" i="1" s="1"/>
  <c r="F2550" i="1" s="1"/>
  <c r="S2069" i="1"/>
  <c r="U113" i="1"/>
  <c r="V113" i="1" s="1"/>
  <c r="V4097" i="1"/>
  <c r="V1237" i="1"/>
  <c r="S899" i="1"/>
  <c r="S3629" i="1"/>
  <c r="V694" i="1"/>
  <c r="S821" i="1"/>
  <c r="V4184" i="1"/>
  <c r="V4272" i="1"/>
  <c r="S4667" i="1"/>
  <c r="S3005" i="1"/>
  <c r="S3590" i="1"/>
  <c r="T677" i="1"/>
  <c r="T704" i="1" s="1"/>
  <c r="U775" i="1"/>
  <c r="V775" i="1" s="1"/>
  <c r="S1991" i="1"/>
  <c r="T4514" i="1"/>
  <c r="T79" i="10"/>
  <c r="U3975" i="1"/>
  <c r="V3975" i="1" s="1"/>
  <c r="U3936" i="1"/>
  <c r="V3936" i="1" s="1"/>
  <c r="U3375" i="1"/>
  <c r="U3395" i="1" s="1"/>
  <c r="T3480" i="1"/>
  <c r="U3480" i="1" s="1"/>
  <c r="S3044" i="1"/>
  <c r="V2120" i="1"/>
  <c r="T1283" i="1"/>
  <c r="V1542" i="1"/>
  <c r="V1562" i="1" s="1"/>
  <c r="W1562" i="1" s="1"/>
  <c r="F1536" i="1" s="1"/>
  <c r="V560" i="1"/>
  <c r="T1133" i="1"/>
  <c r="T2837" i="1"/>
  <c r="V1858" i="1"/>
  <c r="U1905" i="1"/>
  <c r="V1905" i="1" s="1"/>
  <c r="U3686" i="1"/>
  <c r="V3686" i="1" s="1"/>
  <c r="V3254" i="1"/>
  <c r="V1555" i="1"/>
  <c r="U1747" i="1"/>
  <c r="V1747" i="1" s="1"/>
  <c r="T1391" i="1"/>
  <c r="S344" i="1"/>
  <c r="T344" i="1" s="1"/>
  <c r="U344" i="1"/>
  <c r="V344" i="1"/>
  <c r="U3426" i="1"/>
  <c r="V1282" i="1"/>
  <c r="U4318" i="1"/>
  <c r="V4318" i="1" s="1"/>
  <c r="V3952" i="1"/>
  <c r="V3450" i="1"/>
  <c r="S2498" i="1"/>
  <c r="T2527" i="1"/>
  <c r="V2527" i="1" s="1"/>
  <c r="U1908" i="1"/>
  <c r="V1908" i="1" s="1"/>
  <c r="T1862" i="1"/>
  <c r="T1586" i="1"/>
  <c r="V1586" i="1" s="1"/>
  <c r="V1048" i="1"/>
  <c r="U4484" i="1"/>
  <c r="V4484" i="1" s="1"/>
  <c r="U4304" i="1"/>
  <c r="U4331" i="1" s="1"/>
  <c r="V3247" i="1"/>
  <c r="V1156" i="1"/>
  <c r="V3880" i="1"/>
  <c r="T2626" i="1"/>
  <c r="V2626" i="1" s="1"/>
  <c r="T2515" i="1"/>
  <c r="V2515" i="1" s="1"/>
  <c r="V1348" i="1"/>
  <c r="V1034" i="1"/>
  <c r="T4350" i="1"/>
  <c r="V1152" i="1"/>
  <c r="U2587" i="1"/>
  <c r="V2587" i="1" s="1"/>
  <c r="V2393" i="1"/>
  <c r="T2624" i="1"/>
  <c r="V2624" i="1" s="1"/>
  <c r="V1621" i="1"/>
  <c r="U1667" i="1"/>
  <c r="V1667" i="1" s="1"/>
  <c r="V1234" i="1"/>
  <c r="S462" i="1"/>
  <c r="T462" i="1" s="1"/>
  <c r="U1201" i="1"/>
  <c r="V3841" i="1"/>
  <c r="V3863" i="1" s="1"/>
  <c r="U3923" i="1"/>
  <c r="U3941" i="1" s="1"/>
  <c r="U268" i="1"/>
  <c r="T3938" i="1"/>
  <c r="U3938" i="1" s="1"/>
  <c r="V3938" i="1" s="1"/>
  <c r="T4027" i="1"/>
  <c r="T4058" i="1" s="1"/>
  <c r="V2416" i="1"/>
  <c r="U1703" i="1"/>
  <c r="U1718" i="1" s="1"/>
  <c r="U1257" i="1"/>
  <c r="V217" i="1"/>
  <c r="U3927" i="1"/>
  <c r="U3999" i="1"/>
  <c r="V3999" i="1" s="1"/>
  <c r="U2985" i="1"/>
  <c r="U2427" i="1"/>
  <c r="V1651" i="1"/>
  <c r="T1272" i="1"/>
  <c r="U1272" i="1" s="1"/>
  <c r="V1272" i="1" s="1"/>
  <c r="U649" i="1"/>
  <c r="V649" i="1" s="1"/>
  <c r="S2225" i="1"/>
  <c r="V3325" i="1"/>
  <c r="T2631" i="1"/>
  <c r="U2631" i="1" s="1"/>
  <c r="V2631" i="1" s="1"/>
  <c r="U640" i="1"/>
  <c r="V640" i="1" s="1"/>
  <c r="V457" i="1"/>
  <c r="T145" i="1"/>
  <c r="T158" i="1" s="1"/>
  <c r="U1354" i="1"/>
  <c r="V1354" i="1"/>
  <c r="S541" i="1"/>
  <c r="T541" i="1" s="1"/>
  <c r="S2849" i="1"/>
  <c r="V4667" i="1"/>
  <c r="T2420" i="1"/>
  <c r="U4097" i="1"/>
  <c r="W4097" i="1" s="1"/>
  <c r="F4071" i="1" s="1"/>
  <c r="S3707" i="1"/>
  <c r="S2654" i="1"/>
  <c r="T3620" i="1"/>
  <c r="U177" i="1"/>
  <c r="U654" i="1"/>
  <c r="U4264" i="1"/>
  <c r="U4292" i="1" s="1"/>
  <c r="U4583" i="1"/>
  <c r="V4583" i="1" s="1"/>
  <c r="S4331" i="1"/>
  <c r="T4746" i="1"/>
  <c r="U4746" i="1" s="1"/>
  <c r="T1601" i="1"/>
  <c r="S3668" i="1"/>
  <c r="S1562" i="1"/>
  <c r="R1563" i="1" s="1"/>
  <c r="S4019" i="1"/>
  <c r="U3590" i="1"/>
  <c r="U3369" i="1"/>
  <c r="S1874" i="1"/>
  <c r="T719" i="1"/>
  <c r="U719" i="1" s="1"/>
  <c r="V719" i="1" s="1"/>
  <c r="S3083" i="1"/>
  <c r="U2607" i="1"/>
  <c r="U2615" i="1" s="1"/>
  <c r="U4514" i="1"/>
  <c r="P188" i="10"/>
  <c r="T259" i="10"/>
  <c r="U3972" i="1"/>
  <c r="V3972" i="1" s="1"/>
  <c r="U3657" i="1"/>
  <c r="V3657" i="1" s="1"/>
  <c r="T1730" i="1"/>
  <c r="U1730" i="1" s="1"/>
  <c r="U1757" i="1" s="1"/>
  <c r="T917" i="1"/>
  <c r="U917" i="1" s="1"/>
  <c r="V917" i="1" s="1"/>
  <c r="U3974" i="1"/>
  <c r="V3974" i="1" s="1"/>
  <c r="U2837" i="1"/>
  <c r="T4225" i="1"/>
  <c r="T3777" i="1"/>
  <c r="U3777" i="1" s="1"/>
  <c r="U3579" i="1"/>
  <c r="V3579" i="1" s="1"/>
  <c r="V3590" i="1" s="1"/>
  <c r="W3590" i="1" s="1"/>
  <c r="F3564" i="1" s="1"/>
  <c r="U3272" i="1"/>
  <c r="V3272" i="1" s="1"/>
  <c r="T1471" i="1"/>
  <c r="U1471" i="1" s="1"/>
  <c r="V1471" i="1" s="1"/>
  <c r="V456" i="1"/>
  <c r="T598" i="1"/>
  <c r="U598" i="1" s="1"/>
  <c r="T542" i="1"/>
  <c r="U542" i="1" s="1"/>
  <c r="V542" i="1" s="1"/>
  <c r="T3426" i="1"/>
  <c r="V3426" i="1" s="1"/>
  <c r="T2024" i="1"/>
  <c r="U2024" i="1" s="1"/>
  <c r="U1282" i="1"/>
  <c r="U4136" i="1"/>
  <c r="V3099" i="1"/>
  <c r="U2527" i="1"/>
  <c r="U2537" i="1" s="1"/>
  <c r="U2086" i="1"/>
  <c r="V2086" i="1" s="1"/>
  <c r="U1586" i="1"/>
  <c r="S977" i="1"/>
  <c r="U1038" i="1"/>
  <c r="V1038" i="1" s="1"/>
  <c r="V336" i="1"/>
  <c r="T1156" i="1"/>
  <c r="U1156" i="1" s="1"/>
  <c r="T828" i="1"/>
  <c r="T860" i="1" s="1"/>
  <c r="V2976" i="1"/>
  <c r="U2626" i="1"/>
  <c r="U2515" i="1"/>
  <c r="U1342" i="1"/>
  <c r="V1342" i="1" s="1"/>
  <c r="T1609" i="1"/>
  <c r="T1640" i="1" s="1"/>
  <c r="U381" i="1"/>
  <c r="V381" i="1" s="1"/>
  <c r="T2987" i="1"/>
  <c r="U4052" i="1"/>
  <c r="V4052" i="1" s="1"/>
  <c r="V3191" i="1"/>
  <c r="U2624" i="1"/>
  <c r="T1667" i="1"/>
  <c r="U914" i="1"/>
  <c r="V914" i="1" s="1"/>
  <c r="U1028" i="1"/>
  <c r="V1028" i="1" s="1"/>
  <c r="S369" i="1"/>
  <c r="T369" i="1"/>
  <c r="U369" i="1" s="1"/>
  <c r="U1913" i="1"/>
  <c r="V3533" i="1"/>
  <c r="T2946" i="1"/>
  <c r="T2998" i="1"/>
  <c r="U2622" i="1"/>
  <c r="V2622" i="1"/>
  <c r="T1779" i="1"/>
  <c r="T1796" i="1" s="1"/>
  <c r="W1796" i="1" s="1"/>
  <c r="F1770" i="1" s="1"/>
  <c r="T1703" i="1"/>
  <c r="T1718" i="1" s="1"/>
  <c r="T1257" i="1"/>
  <c r="T1289" i="1" s="1"/>
  <c r="S175" i="1"/>
  <c r="T175" i="1" s="1"/>
  <c r="T197" i="1" s="1"/>
  <c r="V175" i="1"/>
  <c r="U175" i="1"/>
  <c r="V4342" i="1"/>
  <c r="V3927" i="1"/>
  <c r="U4046" i="1"/>
  <c r="V4046" i="1" s="1"/>
  <c r="U2903" i="1"/>
  <c r="U2927" i="1" s="1"/>
  <c r="V2903" i="1"/>
  <c r="V3177" i="1"/>
  <c r="T3030" i="1"/>
  <c r="U2570" i="1"/>
  <c r="S2147" i="1"/>
  <c r="T2427" i="1"/>
  <c r="V2427" i="1" s="1"/>
  <c r="U1346" i="1"/>
  <c r="V1346" i="1"/>
  <c r="U844" i="1"/>
  <c r="V844" i="1" s="1"/>
  <c r="U4051" i="1"/>
  <c r="V4051" i="1" s="1"/>
  <c r="U3325" i="1"/>
  <c r="T723" i="1"/>
  <c r="U723" i="1" s="1"/>
  <c r="V2839" i="1"/>
  <c r="T182" i="1"/>
  <c r="U182" i="1" s="1"/>
  <c r="U527" i="1"/>
  <c r="V527" i="1" s="1"/>
  <c r="T1562" i="1"/>
  <c r="U1278" i="1"/>
  <c r="V1278" i="1"/>
  <c r="U2433" i="1"/>
  <c r="V2433" i="1" s="1"/>
  <c r="U1493" i="1"/>
  <c r="T1523" i="1"/>
  <c r="S518" i="1"/>
  <c r="T518" i="1"/>
  <c r="U518" i="1"/>
  <c r="V518" i="1" s="1"/>
  <c r="S3785" i="1"/>
  <c r="T3707" i="1"/>
  <c r="S1250" i="1"/>
  <c r="T2445" i="1"/>
  <c r="U536" i="1"/>
  <c r="S4189" i="1"/>
  <c r="T4189" i="1" s="1"/>
  <c r="V4221" i="1"/>
  <c r="S4409" i="1"/>
  <c r="V3847" i="1"/>
  <c r="T1484" i="1"/>
  <c r="S1718" i="1"/>
  <c r="S3434" i="1"/>
  <c r="S1055" i="1"/>
  <c r="T3935" i="1"/>
  <c r="U3935" i="1" s="1"/>
  <c r="V3935" i="1" s="1"/>
  <c r="T711" i="1"/>
  <c r="U779" i="1"/>
  <c r="V779" i="1" s="1"/>
  <c r="O7" i="10"/>
  <c r="S7" i="10" s="1"/>
  <c r="U222" i="1"/>
  <c r="V222" i="1" s="1"/>
  <c r="T2401" i="1"/>
  <c r="U1935" i="1"/>
  <c r="V1935" i="1" s="1"/>
  <c r="V1859" i="1"/>
  <c r="V1122" i="1"/>
  <c r="V1133" i="1" s="1"/>
  <c r="U1204" i="1"/>
  <c r="V1204" i="1" s="1"/>
  <c r="V833" i="1"/>
  <c r="S4543" i="1"/>
  <c r="T4543" i="1" s="1"/>
  <c r="V4543" i="1"/>
  <c r="U4543" i="1"/>
  <c r="U715" i="1"/>
  <c r="V715" i="1" s="1"/>
  <c r="U4364" i="1"/>
  <c r="V4364" i="1" s="1"/>
  <c r="U2824" i="1"/>
  <c r="V2824" i="1" s="1"/>
  <c r="V2849" i="1" s="1"/>
  <c r="T2009" i="1"/>
  <c r="U1588" i="1"/>
  <c r="V1588" i="1" s="1"/>
  <c r="T111" i="1"/>
  <c r="U111" i="1" s="1"/>
  <c r="V111" i="1" s="1"/>
  <c r="U3970" i="1"/>
  <c r="V3970" i="1" s="1"/>
  <c r="U3739" i="1"/>
  <c r="U3973" i="1"/>
  <c r="V3973" i="1" s="1"/>
  <c r="V4117" i="1"/>
  <c r="U3452" i="1"/>
  <c r="V3452" i="1" s="1"/>
  <c r="V2454" i="1"/>
  <c r="S1133" i="1"/>
  <c r="V1229" i="1"/>
  <c r="T956" i="1"/>
  <c r="T977" i="1" s="1"/>
  <c r="S4271" i="1"/>
  <c r="T4271" i="1"/>
  <c r="U4271" i="1" s="1"/>
  <c r="V4271" i="1"/>
  <c r="V3765" i="1"/>
  <c r="V2403" i="1"/>
  <c r="V605" i="1"/>
  <c r="S3200" i="1"/>
  <c r="U1793" i="1"/>
  <c r="U916" i="1"/>
  <c r="V916" i="1" s="1"/>
  <c r="U1042" i="1"/>
  <c r="V1042" i="1" s="1"/>
  <c r="U249" i="1"/>
  <c r="S2966" i="1"/>
  <c r="U3192" i="1"/>
  <c r="V3192" i="1" s="1"/>
  <c r="V1165" i="1"/>
  <c r="V535" i="1"/>
  <c r="V2395" i="1"/>
  <c r="V1931" i="1"/>
  <c r="V2333" i="1"/>
  <c r="U1647" i="1"/>
  <c r="U1660" i="1"/>
  <c r="T1261" i="1"/>
  <c r="V576" i="1"/>
  <c r="U537" i="1"/>
  <c r="V537" i="1" s="1"/>
  <c r="U2915" i="1"/>
  <c r="V2915" i="1" s="1"/>
  <c r="V3134" i="1"/>
  <c r="T3071" i="1"/>
  <c r="U3071" i="1" s="1"/>
  <c r="V3071" i="1" s="1"/>
  <c r="U2590" i="1"/>
  <c r="V2590" i="1" s="1"/>
  <c r="T2728" i="1"/>
  <c r="U2728" i="1" s="1"/>
  <c r="V1628" i="1"/>
  <c r="U984" i="1"/>
  <c r="V984" i="1" s="1"/>
  <c r="S487" i="1"/>
  <c r="T487" i="1" s="1"/>
  <c r="U487" i="1"/>
  <c r="V487" i="1"/>
  <c r="U4232" i="1"/>
  <c r="V4232" i="1" s="1"/>
  <c r="U1596" i="1"/>
  <c r="V1596" i="1" s="1"/>
  <c r="U420" i="1"/>
  <c r="V420" i="1" s="1"/>
  <c r="U3962" i="1"/>
  <c r="V3962" i="1" s="1"/>
  <c r="V2919" i="1"/>
  <c r="V3348" i="1"/>
  <c r="U2124" i="1"/>
  <c r="U2511" i="1"/>
  <c r="V2511" i="1"/>
  <c r="V1652" i="1"/>
  <c r="S1523" i="1"/>
  <c r="T1354" i="1"/>
  <c r="V1286" i="1"/>
  <c r="V906" i="1"/>
  <c r="U959" i="1"/>
  <c r="V959" i="1" s="1"/>
  <c r="U637" i="1"/>
  <c r="V637" i="1" s="1"/>
  <c r="U645" i="1"/>
  <c r="V645" i="1" s="1"/>
  <c r="U1688" i="1"/>
  <c r="V1688" i="1" s="1"/>
  <c r="U762" i="1"/>
  <c r="V762" i="1" s="1"/>
  <c r="U3505" i="1"/>
  <c r="V3505" i="1" s="1"/>
  <c r="U3391" i="1"/>
  <c r="V3391" i="1" s="1"/>
  <c r="U3490" i="1"/>
  <c r="V3490" i="1" s="1"/>
  <c r="S2576" i="1"/>
  <c r="V2570" i="1"/>
  <c r="U1709" i="1"/>
  <c r="U1648" i="1"/>
  <c r="V1648" i="1" s="1"/>
  <c r="V1612" i="1"/>
  <c r="V1640" i="1" s="1"/>
  <c r="T1336" i="1"/>
  <c r="T1367" i="1" s="1"/>
  <c r="V1480" i="1"/>
  <c r="S389" i="1"/>
  <c r="T389" i="1" s="1"/>
  <c r="U389" i="1"/>
  <c r="V389" i="1" s="1"/>
  <c r="T4576" i="1"/>
  <c r="U4576" i="1" s="1"/>
  <c r="V4576" i="1"/>
  <c r="S3356" i="1"/>
  <c r="V1437" i="1"/>
  <c r="T3455" i="1"/>
  <c r="U376" i="1"/>
  <c r="U4289" i="1"/>
  <c r="V4289" i="1" s="1"/>
  <c r="U4544" i="1"/>
  <c r="V4544" i="1" s="1"/>
  <c r="S158" i="1"/>
  <c r="U1301" i="1"/>
  <c r="U1328" i="1" s="1"/>
  <c r="S2108" i="1"/>
  <c r="U721" i="1"/>
  <c r="T779" i="1"/>
  <c r="U3655" i="1"/>
  <c r="V3655" i="1" s="1"/>
  <c r="U1569" i="1"/>
  <c r="V1569" i="1" s="1"/>
  <c r="V1601" i="1" s="1"/>
  <c r="V90" i="1"/>
  <c r="T2824" i="1"/>
  <c r="T2849" i="1" s="1"/>
  <c r="U2009" i="1"/>
  <c r="U4009" i="1"/>
  <c r="V4009" i="1" s="1"/>
  <c r="V3739" i="1"/>
  <c r="U3520" i="1"/>
  <c r="V3520" i="1" s="1"/>
  <c r="U3329" i="1"/>
  <c r="V3329" i="1" s="1"/>
  <c r="T3130" i="1"/>
  <c r="U3130" i="1" s="1"/>
  <c r="U3161" i="1" s="1"/>
  <c r="V2399" i="1"/>
  <c r="U2521" i="1"/>
  <c r="V2521" i="1" s="1"/>
  <c r="V1668" i="1"/>
  <c r="U956" i="1"/>
  <c r="U977" i="1" s="1"/>
  <c r="U1388" i="1"/>
  <c r="V928" i="1"/>
  <c r="T2264" i="1"/>
  <c r="R2265" i="1" s="1"/>
  <c r="V3636" i="1"/>
  <c r="U4037" i="1"/>
  <c r="T3168" i="1"/>
  <c r="U2397" i="1"/>
  <c r="V2397" i="1"/>
  <c r="T2438" i="1"/>
  <c r="U2438" i="1" s="1"/>
  <c r="T1071" i="1"/>
  <c r="V1071" i="1" s="1"/>
  <c r="V1094" i="1" s="1"/>
  <c r="U920" i="1"/>
  <c r="V920" i="1" s="1"/>
  <c r="V172" i="1"/>
  <c r="V2899" i="1"/>
  <c r="U2979" i="1"/>
  <c r="T3607" i="1"/>
  <c r="U3607" i="1" s="1"/>
  <c r="U3629" i="1" s="1"/>
  <c r="V2997" i="1"/>
  <c r="S1094" i="1"/>
  <c r="U1182" i="1"/>
  <c r="V1182" i="1" s="1"/>
  <c r="U4147" i="1"/>
  <c r="V4147" i="1" s="1"/>
  <c r="V4108" i="1"/>
  <c r="S3980" i="1"/>
  <c r="V4126" i="1"/>
  <c r="V3640" i="1"/>
  <c r="V1633" i="1"/>
  <c r="U1032" i="1"/>
  <c r="V1032" i="1" s="1"/>
  <c r="U918" i="1"/>
  <c r="V918" i="1" s="1"/>
  <c r="V3769" i="1"/>
  <c r="U3038" i="1"/>
  <c r="V3038" i="1" s="1"/>
  <c r="T2124" i="1"/>
  <c r="V2124" i="1" s="1"/>
  <c r="S181" i="1"/>
  <c r="U181" i="1" s="1"/>
  <c r="V181" i="1" s="1"/>
  <c r="T181" i="1"/>
  <c r="V3258" i="1"/>
  <c r="T2927" i="1"/>
  <c r="T3249" i="1"/>
  <c r="U3249" i="1" s="1"/>
  <c r="U2478" i="1"/>
  <c r="V2478" i="1" s="1"/>
  <c r="T2545" i="1"/>
  <c r="T2576" i="1" s="1"/>
  <c r="V4812" i="1"/>
  <c r="S4812" i="1"/>
  <c r="U4812" i="1"/>
  <c r="T4812" i="1"/>
  <c r="V3494" i="1"/>
  <c r="T69" i="1"/>
  <c r="U2986" i="1"/>
  <c r="V2986" i="1" s="1"/>
  <c r="V2979" i="1"/>
  <c r="V687" i="1"/>
  <c r="U2264" i="1"/>
  <c r="S236" i="1"/>
  <c r="S2459" i="1"/>
  <c r="S2537" i="1"/>
  <c r="V2771" i="1"/>
  <c r="R2772" i="1" s="1"/>
  <c r="U1952" i="1"/>
  <c r="V74" i="1"/>
  <c r="T1757" i="1"/>
  <c r="V675" i="1"/>
  <c r="V1991" i="1"/>
  <c r="V2844" i="1"/>
  <c r="U3499" i="1"/>
  <c r="V3499" i="1" s="1"/>
  <c r="U3133" i="1"/>
  <c r="V3133" i="1" s="1"/>
  <c r="U3256" i="1"/>
  <c r="V3256" i="1" s="1"/>
  <c r="U2523" i="1"/>
  <c r="V2523" i="1"/>
  <c r="U2505" i="1"/>
  <c r="V2505" i="1"/>
  <c r="S3746" i="1"/>
  <c r="T330" i="1"/>
  <c r="V330" i="1"/>
  <c r="S330" i="1"/>
  <c r="U330" i="1"/>
  <c r="V4155" i="1"/>
  <c r="V3998" i="1"/>
  <c r="U2434" i="1"/>
  <c r="V2434" i="1"/>
  <c r="U1276" i="1"/>
  <c r="V1276" i="1"/>
  <c r="U3662" i="1"/>
  <c r="V3662" i="1" s="1"/>
  <c r="S1679" i="1"/>
  <c r="U909" i="1"/>
  <c r="V909" i="1" s="1"/>
  <c r="U1270" i="1"/>
  <c r="V1270" i="1" s="1"/>
  <c r="S1016" i="1"/>
  <c r="U2641" i="1"/>
  <c r="V2641" i="1" s="1"/>
  <c r="U2435" i="1"/>
  <c r="V2435" i="1" s="1"/>
  <c r="T3429" i="1"/>
  <c r="U4193" i="1"/>
  <c r="V4193" i="1" s="1"/>
  <c r="U299" i="1"/>
  <c r="V299" i="1" s="1"/>
  <c r="V3707" i="1"/>
  <c r="V2607" i="1"/>
  <c r="U2522" i="1"/>
  <c r="V2522" i="1" s="1"/>
  <c r="V846" i="1"/>
  <c r="T3785" i="1"/>
  <c r="T4667" i="1"/>
  <c r="V4406" i="1"/>
  <c r="U2030" i="1"/>
  <c r="S2810" i="1"/>
  <c r="V805" i="1"/>
  <c r="T1991" i="1"/>
  <c r="Q44" i="10"/>
  <c r="T115" i="10"/>
  <c r="T187" i="10"/>
  <c r="T3499" i="1"/>
  <c r="T3044" i="1"/>
  <c r="U1455" i="1"/>
  <c r="V1428" i="1"/>
  <c r="T1406" i="1"/>
  <c r="T3746" i="1"/>
  <c r="U2627" i="1"/>
  <c r="V2627" i="1" s="1"/>
  <c r="T1285" i="1"/>
  <c r="U1466" i="1"/>
  <c r="V1466" i="1" s="1"/>
  <c r="U753" i="1"/>
  <c r="V753" i="1" s="1"/>
  <c r="U3024" i="1"/>
  <c r="V3024" i="1" s="1"/>
  <c r="U3092" i="1"/>
  <c r="V3092" i="1" s="1"/>
  <c r="S503" i="1"/>
  <c r="T503" i="1" s="1"/>
  <c r="U503" i="1" s="1"/>
  <c r="V503" i="1"/>
  <c r="U4689" i="1"/>
  <c r="S4689" i="1"/>
  <c r="V4689" i="1"/>
  <c r="T4689" i="1"/>
  <c r="V3016" i="1"/>
  <c r="V1656" i="1"/>
  <c r="T1268" i="1"/>
  <c r="U1268" i="1" s="1"/>
  <c r="U4055" i="1"/>
  <c r="V4055" i="1" s="1"/>
  <c r="T2435" i="1"/>
  <c r="S938" i="1"/>
  <c r="T2323" i="1"/>
  <c r="T2342" i="1" s="1"/>
  <c r="U1457" i="1"/>
  <c r="V1457" i="1" s="1"/>
  <c r="V4188" i="1"/>
  <c r="S4188" i="1"/>
  <c r="T4188" i="1" s="1"/>
  <c r="U4188" i="1"/>
  <c r="V228" i="1"/>
  <c r="V737" i="1"/>
  <c r="U110" i="1"/>
  <c r="V110" i="1" s="1"/>
  <c r="V754" i="1"/>
  <c r="U250" i="1"/>
  <c r="V250" i="1" s="1"/>
  <c r="U761" i="1"/>
  <c r="V761" i="1" s="1"/>
  <c r="S4741" i="1"/>
  <c r="S4760" i="1" s="1"/>
  <c r="T4741" i="1"/>
  <c r="V4741" i="1"/>
  <c r="U4741" i="1"/>
  <c r="T4105" i="1"/>
  <c r="T4136" i="1" s="1"/>
  <c r="S4136" i="1"/>
  <c r="U2492" i="1"/>
  <c r="V2492" i="1" s="1"/>
  <c r="S1289" i="1"/>
  <c r="T4184" i="1"/>
  <c r="T2888" i="1"/>
  <c r="S3863" i="1"/>
  <c r="U455" i="1"/>
  <c r="U4184" i="1"/>
  <c r="T4233" i="1"/>
  <c r="U4233" i="1" s="1"/>
  <c r="V4233" i="1" s="1"/>
  <c r="S314" i="1"/>
  <c r="T1835" i="1"/>
  <c r="T880" i="1"/>
  <c r="T899" i="1" s="1"/>
  <c r="U544" i="1"/>
  <c r="T790" i="1"/>
  <c r="T459" i="1"/>
  <c r="U459" i="1" s="1"/>
  <c r="V459" i="1" s="1"/>
  <c r="U2688" i="1"/>
  <c r="U2693" i="1" s="1"/>
  <c r="T4366" i="1"/>
  <c r="U1133" i="1"/>
  <c r="U3524" i="1"/>
  <c r="U1991" i="1"/>
  <c r="P44" i="10"/>
  <c r="T295" i="10"/>
  <c r="V4041" i="1"/>
  <c r="T3375" i="1"/>
  <c r="U2841" i="1"/>
  <c r="V2841" i="1" s="1"/>
  <c r="U3014" i="1"/>
  <c r="U2085" i="1"/>
  <c r="V2085" i="1" s="1"/>
  <c r="V1672" i="1"/>
  <c r="U1280" i="1"/>
  <c r="V1280" i="1" s="1"/>
  <c r="U1157" i="1"/>
  <c r="V1157" i="1" s="1"/>
  <c r="U1052" i="1"/>
  <c r="V1052" i="1" s="1"/>
  <c r="S1952" i="1"/>
  <c r="U2334" i="1"/>
  <c r="V2334" i="1" s="1"/>
  <c r="U3254" i="1"/>
  <c r="V1590" i="1"/>
  <c r="U1041" i="1"/>
  <c r="V1041" i="1" s="1"/>
  <c r="U3529" i="1"/>
  <c r="V3529" i="1" s="1"/>
  <c r="T2724" i="1"/>
  <c r="U2724" i="1" s="1"/>
  <c r="V2724" i="1" s="1"/>
  <c r="T2471" i="1"/>
  <c r="V1040" i="1"/>
  <c r="V3991" i="1"/>
  <c r="V3448" i="1"/>
  <c r="V3069" i="1"/>
  <c r="V1854" i="1"/>
  <c r="T1062" i="1"/>
  <c r="T1094" i="1" s="1"/>
  <c r="U1208" i="1"/>
  <c r="V1208" i="1" s="1"/>
  <c r="U3733" i="1"/>
  <c r="T3967" i="1"/>
  <c r="U3967" i="1" s="1"/>
  <c r="U3980" i="1" s="1"/>
  <c r="V3967" i="1"/>
  <c r="T3498" i="1"/>
  <c r="U3498" i="1" s="1"/>
  <c r="T2487" i="1"/>
  <c r="U2487" i="1" s="1"/>
  <c r="V2487" i="1"/>
  <c r="T2644" i="1"/>
  <c r="U2644" i="1" s="1"/>
  <c r="V2644" i="1" s="1"/>
  <c r="U2131" i="1"/>
  <c r="V2131" i="1" s="1"/>
  <c r="U2635" i="1"/>
  <c r="V2635" i="1" s="1"/>
  <c r="S1913" i="1"/>
  <c r="T2985" i="1"/>
  <c r="U2116" i="1"/>
  <c r="V2116" i="1" s="1"/>
  <c r="V2509" i="1"/>
  <c r="T1284" i="1"/>
  <c r="S404" i="1"/>
  <c r="T404" i="1"/>
  <c r="U404" i="1" s="1"/>
  <c r="U4236" i="1"/>
  <c r="V4236" i="1"/>
  <c r="S4236" i="1"/>
  <c r="T4236" i="1" s="1"/>
  <c r="V3502" i="1"/>
  <c r="V4817" i="1"/>
  <c r="U4591" i="1"/>
  <c r="V4591" i="1" s="1"/>
  <c r="U3548" i="1"/>
  <c r="V3548" i="1" s="1"/>
  <c r="O333" i="10"/>
  <c r="P333" i="10" s="1"/>
  <c r="Q332" i="10"/>
  <c r="P332" i="10"/>
  <c r="J334" i="10"/>
  <c r="I335" i="10"/>
  <c r="S332" i="10"/>
  <c r="O297" i="10"/>
  <c r="P297" i="10" s="1"/>
  <c r="Q296" i="10"/>
  <c r="P296" i="10"/>
  <c r="J298" i="10"/>
  <c r="I299" i="10"/>
  <c r="S296" i="10"/>
  <c r="O261" i="10"/>
  <c r="P261" i="10" s="1"/>
  <c r="S260" i="10"/>
  <c r="R260" i="10"/>
  <c r="J262" i="10"/>
  <c r="I263" i="10"/>
  <c r="Q260" i="10"/>
  <c r="O225" i="10"/>
  <c r="R225" i="10" s="1"/>
  <c r="S224" i="10"/>
  <c r="R224" i="10"/>
  <c r="T223" i="10"/>
  <c r="J226" i="10"/>
  <c r="I227" i="10"/>
  <c r="Q224" i="10"/>
  <c r="O189" i="10"/>
  <c r="R189" i="10" s="1"/>
  <c r="J190" i="10"/>
  <c r="I191" i="10"/>
  <c r="T188" i="10"/>
  <c r="S188" i="10"/>
  <c r="J154" i="10"/>
  <c r="I155" i="10"/>
  <c r="Q152" i="10"/>
  <c r="P152" i="10"/>
  <c r="T151" i="10"/>
  <c r="P153" i="10"/>
  <c r="Q153" i="10"/>
  <c r="O153" i="10"/>
  <c r="R153" i="10" s="1"/>
  <c r="S152" i="10"/>
  <c r="O117" i="10"/>
  <c r="P117" i="10" s="1"/>
  <c r="Q116" i="10"/>
  <c r="P116" i="10"/>
  <c r="J118" i="10"/>
  <c r="I119" i="10"/>
  <c r="S116" i="10"/>
  <c r="O81" i="10"/>
  <c r="P81" i="10" s="1"/>
  <c r="Q80" i="10"/>
  <c r="P80" i="10"/>
  <c r="J82" i="10"/>
  <c r="I83" i="10"/>
  <c r="S80" i="10"/>
  <c r="O45" i="10"/>
  <c r="P45" i="10" s="1"/>
  <c r="J46" i="10"/>
  <c r="I47" i="10"/>
  <c r="S44" i="10"/>
  <c r="T44" i="10" s="1"/>
  <c r="T5" i="10"/>
  <c r="T4" i="10"/>
  <c r="Q6" i="10"/>
  <c r="R6" i="10"/>
  <c r="I9" i="10"/>
  <c r="J8" i="10"/>
  <c r="H2355" i="1"/>
  <c r="H2363" i="1" s="1"/>
  <c r="U720" i="1"/>
  <c r="V720" i="1" s="1"/>
  <c r="U740" i="1"/>
  <c r="V740" i="1" s="1"/>
  <c r="T314" i="1"/>
  <c r="U739" i="1"/>
  <c r="V739" i="1"/>
  <c r="V388" i="1"/>
  <c r="U800" i="1"/>
  <c r="T3902" i="1"/>
  <c r="V1016" i="1"/>
  <c r="U16" i="1"/>
  <c r="V16" i="1" s="1"/>
  <c r="V1785" i="1"/>
  <c r="U1796" i="1"/>
  <c r="W2771" i="1"/>
  <c r="F2745" i="1" s="1"/>
  <c r="V751" i="1"/>
  <c r="U798" i="1"/>
  <c r="U807" i="1"/>
  <c r="V807" i="1" s="1"/>
  <c r="U4558" i="1"/>
  <c r="V4558" i="1" s="1"/>
  <c r="V366" i="1"/>
  <c r="V32" i="1"/>
  <c r="U1250" i="1"/>
  <c r="U2716" i="1"/>
  <c r="J4888" i="1"/>
  <c r="Z4888" i="1" s="1"/>
  <c r="J4810" i="1"/>
  <c r="Z4810" i="1" s="1"/>
  <c r="J4771" i="1"/>
  <c r="Z4771" i="1" s="1"/>
  <c r="J4732" i="1"/>
  <c r="Z4732" i="1" s="1"/>
  <c r="J4693" i="1"/>
  <c r="Z4693" i="1" s="1"/>
  <c r="J4654" i="1"/>
  <c r="Z4654" i="1" s="1"/>
  <c r="J4615" i="1"/>
  <c r="Z4615" i="1" s="1"/>
  <c r="J4498" i="1"/>
  <c r="Z4498" i="1" s="1"/>
  <c r="J4459" i="1"/>
  <c r="Z4459" i="1" s="1"/>
  <c r="J4420" i="1"/>
  <c r="Z4420" i="1" s="1"/>
  <c r="J4381" i="1"/>
  <c r="Z4381" i="1" s="1"/>
  <c r="J4849" i="1"/>
  <c r="Z4849" i="1" s="1"/>
  <c r="J4537" i="1"/>
  <c r="Z4537" i="1" s="1"/>
  <c r="J4342" i="1"/>
  <c r="Z4342" i="1" s="1"/>
  <c r="J4264" i="1"/>
  <c r="Z4264" i="1" s="1"/>
  <c r="J4186" i="1"/>
  <c r="Z4186" i="1" s="1"/>
  <c r="J4576" i="1"/>
  <c r="Z4576" i="1" s="1"/>
  <c r="J4303" i="1"/>
  <c r="Z4303" i="1" s="1"/>
  <c r="J4225" i="1"/>
  <c r="Z4225" i="1" s="1"/>
  <c r="J4147" i="1"/>
  <c r="Z4147" i="1" s="1"/>
  <c r="J4108" i="1"/>
  <c r="Z4108" i="1" s="1"/>
  <c r="J3796" i="1"/>
  <c r="Z3796" i="1" s="1"/>
  <c r="J2236" i="1"/>
  <c r="Z2236" i="1" s="1"/>
  <c r="J1963" i="1"/>
  <c r="Z1963" i="1" s="1"/>
  <c r="J1924" i="1"/>
  <c r="Z1924" i="1" s="1"/>
  <c r="J1885" i="1"/>
  <c r="Z1885" i="1" s="1"/>
  <c r="J1846" i="1"/>
  <c r="Z1846" i="1" s="1"/>
  <c r="J1807" i="1"/>
  <c r="Z1807" i="1" s="1"/>
  <c r="J1768" i="1"/>
  <c r="Z1768" i="1" s="1"/>
  <c r="J1729" i="1"/>
  <c r="Z1729" i="1" s="1"/>
  <c r="J1690" i="1"/>
  <c r="Z1690" i="1" s="1"/>
  <c r="J1651" i="1"/>
  <c r="Z1651" i="1" s="1"/>
  <c r="J1612" i="1"/>
  <c r="Z1612" i="1" s="1"/>
  <c r="J1573" i="1"/>
  <c r="Z1573" i="1" s="1"/>
  <c r="J1534" i="1"/>
  <c r="Z1534" i="1" s="1"/>
  <c r="J130" i="1"/>
  <c r="Z130" i="1" s="1"/>
  <c r="J91" i="1"/>
  <c r="Z91" i="1" s="1"/>
  <c r="J52" i="1"/>
  <c r="Z52" i="1" s="1"/>
  <c r="J13" i="1"/>
  <c r="Z13" i="1" s="1"/>
  <c r="J1495" i="1"/>
  <c r="Z1495" i="1" s="1"/>
  <c r="J1456" i="1"/>
  <c r="Z1456" i="1" s="1"/>
  <c r="J1417" i="1"/>
  <c r="Z1417" i="1" s="1"/>
  <c r="J1378" i="1"/>
  <c r="Z1378" i="1" s="1"/>
  <c r="J1339" i="1"/>
  <c r="Z1339" i="1" s="1"/>
  <c r="J1300" i="1"/>
  <c r="Z1300" i="1" s="1"/>
  <c r="J1261" i="1"/>
  <c r="Z1261" i="1" s="1"/>
  <c r="J1222" i="1"/>
  <c r="Z1222" i="1" s="1"/>
  <c r="J1183" i="1"/>
  <c r="Z1183" i="1" s="1"/>
  <c r="J1144" i="1"/>
  <c r="Z1144" i="1" s="1"/>
  <c r="J1105" i="1"/>
  <c r="Z1105" i="1" s="1"/>
  <c r="J1066" i="1"/>
  <c r="Z1066" i="1" s="1"/>
  <c r="J1027" i="1"/>
  <c r="Z1027" i="1" s="1"/>
  <c r="J988" i="1"/>
  <c r="Z988" i="1" s="1"/>
  <c r="J949" i="1"/>
  <c r="Z949" i="1" s="1"/>
  <c r="J910" i="1"/>
  <c r="Z910" i="1" s="1"/>
  <c r="J871" i="1"/>
  <c r="Z871" i="1" s="1"/>
  <c r="J832" i="1"/>
  <c r="Z832" i="1" s="1"/>
  <c r="J793" i="1"/>
  <c r="Z793" i="1" s="1"/>
  <c r="J754" i="1"/>
  <c r="Z754" i="1" s="1"/>
  <c r="J715" i="1"/>
  <c r="Z715" i="1" s="1"/>
  <c r="J676" i="1"/>
  <c r="Z676" i="1" s="1"/>
  <c r="J637" i="1"/>
  <c r="Z637" i="1" s="1"/>
  <c r="J598" i="1"/>
  <c r="Z598" i="1" s="1"/>
  <c r="J559" i="1"/>
  <c r="Z559" i="1" s="1"/>
  <c r="J520" i="1"/>
  <c r="Z520" i="1" s="1"/>
  <c r="J481" i="1"/>
  <c r="Z481" i="1" s="1"/>
  <c r="J442" i="1"/>
  <c r="Z442" i="1" s="1"/>
  <c r="J403" i="1"/>
  <c r="Z403" i="1" s="1"/>
  <c r="J364" i="1"/>
  <c r="Z364" i="1" s="1"/>
  <c r="J325" i="1"/>
  <c r="Z325" i="1" s="1"/>
  <c r="J286" i="1"/>
  <c r="Z286" i="1" s="1"/>
  <c r="J247" i="1"/>
  <c r="Z247" i="1" s="1"/>
  <c r="J208" i="1"/>
  <c r="Z208" i="1" s="1"/>
  <c r="J169" i="1"/>
  <c r="Z169" i="1" s="1"/>
  <c r="J4069" i="1"/>
  <c r="Z4069" i="1" s="1"/>
  <c r="J4030" i="1"/>
  <c r="Z4030" i="1" s="1"/>
  <c r="J3991" i="1"/>
  <c r="Z3991" i="1" s="1"/>
  <c r="J3952" i="1"/>
  <c r="Z3952" i="1" s="1"/>
  <c r="J3913" i="1"/>
  <c r="Z3913" i="1" s="1"/>
  <c r="J3874" i="1"/>
  <c r="Z3874" i="1" s="1"/>
  <c r="J3835" i="1"/>
  <c r="Z3835" i="1" s="1"/>
  <c r="J3757" i="1"/>
  <c r="Z3757" i="1" s="1"/>
  <c r="J3718" i="1"/>
  <c r="Z3718" i="1" s="1"/>
  <c r="J3679" i="1"/>
  <c r="Z3679" i="1" s="1"/>
  <c r="J3640" i="1"/>
  <c r="Z3640" i="1" s="1"/>
  <c r="J3601" i="1"/>
  <c r="Z3601" i="1" s="1"/>
  <c r="J3562" i="1"/>
  <c r="Z3562" i="1" s="1"/>
  <c r="J3523" i="1"/>
  <c r="Z3523" i="1" s="1"/>
  <c r="J3484" i="1"/>
  <c r="Z3484" i="1" s="1"/>
  <c r="J3445" i="1"/>
  <c r="Z3445" i="1" s="1"/>
  <c r="J3406" i="1"/>
  <c r="Z3406" i="1" s="1"/>
  <c r="J3367" i="1"/>
  <c r="Z3367" i="1" s="1"/>
  <c r="J3328" i="1"/>
  <c r="Z3328" i="1" s="1"/>
  <c r="J3289" i="1"/>
  <c r="Z3289" i="1" s="1"/>
  <c r="J3250" i="1"/>
  <c r="Z3250" i="1" s="1"/>
  <c r="J3211" i="1"/>
  <c r="Z3211" i="1" s="1"/>
  <c r="J3172" i="1"/>
  <c r="Z3172" i="1" s="1"/>
  <c r="J3133" i="1"/>
  <c r="Z3133" i="1" s="1"/>
  <c r="J3094" i="1"/>
  <c r="Z3094" i="1" s="1"/>
  <c r="J3055" i="1"/>
  <c r="Z3055" i="1" s="1"/>
  <c r="J3016" i="1"/>
  <c r="Z3016" i="1" s="1"/>
  <c r="J2977" i="1"/>
  <c r="Z2977" i="1" s="1"/>
  <c r="J2938" i="1"/>
  <c r="Z2938" i="1" s="1"/>
  <c r="J2899" i="1"/>
  <c r="Z2899" i="1" s="1"/>
  <c r="J2860" i="1"/>
  <c r="Z2860" i="1" s="1"/>
  <c r="J2821" i="1"/>
  <c r="Z2821" i="1" s="1"/>
  <c r="J2782" i="1"/>
  <c r="Z2782" i="1" s="1"/>
  <c r="J2743" i="1"/>
  <c r="Z2743" i="1" s="1"/>
  <c r="J2704" i="1"/>
  <c r="Z2704" i="1" s="1"/>
  <c r="J2665" i="1"/>
  <c r="Z2665" i="1" s="1"/>
  <c r="J2626" i="1"/>
  <c r="Z2626" i="1" s="1"/>
  <c r="J2587" i="1"/>
  <c r="Z2587" i="1" s="1"/>
  <c r="J2548" i="1"/>
  <c r="Z2548" i="1" s="1"/>
  <c r="J2509" i="1"/>
  <c r="Z2509" i="1" s="1"/>
  <c r="J2470" i="1"/>
  <c r="Z2470" i="1" s="1"/>
  <c r="J2431" i="1"/>
  <c r="Z2431" i="1" s="1"/>
  <c r="J2392" i="1"/>
  <c r="Z2392" i="1" s="1"/>
  <c r="J2353" i="1"/>
  <c r="Z2353" i="1" s="1"/>
  <c r="J2314" i="1"/>
  <c r="Z2314" i="1" s="1"/>
  <c r="J2275" i="1"/>
  <c r="Z2275" i="1" s="1"/>
  <c r="J2197" i="1"/>
  <c r="Z2197" i="1" s="1"/>
  <c r="J2158" i="1"/>
  <c r="Z2158" i="1" s="1"/>
  <c r="J2119" i="1"/>
  <c r="Z2119" i="1" s="1"/>
  <c r="J2080" i="1"/>
  <c r="Z2080" i="1" s="1"/>
  <c r="J2041" i="1"/>
  <c r="Z2041" i="1" s="1"/>
  <c r="J2002" i="1"/>
  <c r="Z2002" i="1" s="1"/>
  <c r="AN14" i="1"/>
  <c r="T2225" i="1"/>
  <c r="U2217" i="1"/>
  <c r="U2225" i="1" s="1"/>
  <c r="R2577" i="1"/>
  <c r="S254" i="1"/>
  <c r="T254" i="1"/>
  <c r="U254" i="1" s="1"/>
  <c r="S262" i="1"/>
  <c r="S478" i="1"/>
  <c r="S509" i="1" s="1"/>
  <c r="V478" i="1"/>
  <c r="U478" i="1"/>
  <c r="S523" i="1"/>
  <c r="T523" i="1" s="1"/>
  <c r="S584" i="1"/>
  <c r="U584" i="1"/>
  <c r="V584" i="1"/>
  <c r="T584" i="1"/>
  <c r="S599" i="1"/>
  <c r="T599" i="1" s="1"/>
  <c r="S607" i="1"/>
  <c r="U607" i="1" s="1"/>
  <c r="T607" i="1"/>
  <c r="S617" i="1"/>
  <c r="U617" i="1" s="1"/>
  <c r="V617" i="1" s="1"/>
  <c r="T617" i="1"/>
  <c r="T634" i="1"/>
  <c r="S634" i="1"/>
  <c r="S642" i="1"/>
  <c r="U4146" i="1"/>
  <c r="V4146" i="1"/>
  <c r="S4146" i="1"/>
  <c r="S4175" i="1" s="1"/>
  <c r="S4186" i="1"/>
  <c r="T4186" i="1" s="1"/>
  <c r="S325" i="1"/>
  <c r="U325" i="1" s="1"/>
  <c r="T325" i="1"/>
  <c r="S333" i="1"/>
  <c r="U333" i="1" s="1"/>
  <c r="T333" i="1"/>
  <c r="S343" i="1"/>
  <c r="S364" i="1"/>
  <c r="T364" i="1"/>
  <c r="S372" i="1"/>
  <c r="S403" i="1"/>
  <c r="U403" i="1"/>
  <c r="T403" i="1"/>
  <c r="V403" i="1" s="1"/>
  <c r="S411" i="1"/>
  <c r="T411" i="1" s="1"/>
  <c r="S419" i="1"/>
  <c r="T419" i="1" s="1"/>
  <c r="S427" i="1"/>
  <c r="T427" i="1" s="1"/>
  <c r="S444" i="1"/>
  <c r="T444" i="1" s="1"/>
  <c r="V555" i="1"/>
  <c r="U555" i="1"/>
  <c r="S555" i="1"/>
  <c r="S575" i="1"/>
  <c r="U4341" i="1"/>
  <c r="V4341" i="1"/>
  <c r="S4341" i="1"/>
  <c r="V4416" i="1"/>
  <c r="S4416" i="1"/>
  <c r="U4416" i="1"/>
  <c r="S4460" i="1"/>
  <c r="S4487" i="1" s="1"/>
  <c r="T4460" i="1"/>
  <c r="U4460" i="1" s="1"/>
  <c r="U4502" i="1"/>
  <c r="V4502" i="1"/>
  <c r="S4502" i="1"/>
  <c r="T4502" i="1" s="1"/>
  <c r="S4515" i="1"/>
  <c r="T4515" i="1"/>
  <c r="U4515" i="1"/>
  <c r="V4515" i="1"/>
  <c r="V4539" i="1"/>
  <c r="U4539" i="1"/>
  <c r="S4539" i="1"/>
  <c r="T4539" i="1"/>
  <c r="U4573" i="1"/>
  <c r="V4573" i="1"/>
  <c r="S4573" i="1"/>
  <c r="T4573" i="1" s="1"/>
  <c r="V4586" i="1"/>
  <c r="T4586" i="1"/>
  <c r="S4586" i="1"/>
  <c r="U4586" i="1"/>
  <c r="U4657" i="1"/>
  <c r="V4657" i="1"/>
  <c r="S4657" i="1"/>
  <c r="T4657" i="1" s="1"/>
  <c r="S4662" i="1"/>
  <c r="T4662" i="1" s="1"/>
  <c r="S4695" i="1"/>
  <c r="T4695" i="1" s="1"/>
  <c r="V4695" i="1"/>
  <c r="U4695" i="1"/>
  <c r="U4774" i="1"/>
  <c r="V4774" i="1"/>
  <c r="S4774" i="1"/>
  <c r="T4774" i="1" s="1"/>
  <c r="S4810" i="1"/>
  <c r="T4810" i="1" s="1"/>
  <c r="T4838" i="1" s="1"/>
  <c r="U4884" i="1"/>
  <c r="V4884" i="1"/>
  <c r="S4884" i="1"/>
  <c r="V4887" i="1"/>
  <c r="S4887" i="1"/>
  <c r="T4887" i="1" s="1"/>
  <c r="U4887" i="1"/>
  <c r="T2810" i="1"/>
  <c r="U2793" i="1"/>
  <c r="T1172" i="1"/>
  <c r="U1144" i="1"/>
  <c r="T1445" i="1"/>
  <c r="U1418" i="1"/>
  <c r="W1991" i="1"/>
  <c r="F1965" i="1" s="1"/>
  <c r="R1992" i="1"/>
  <c r="V4428" i="1"/>
  <c r="V4441" i="1"/>
  <c r="V4870" i="1"/>
  <c r="V4831" i="1"/>
  <c r="V1242" i="1"/>
  <c r="V1250" i="1" s="1"/>
  <c r="R2382" i="1"/>
  <c r="U70" i="1"/>
  <c r="V70" i="1" s="1"/>
  <c r="U32" i="1"/>
  <c r="T4487" i="1"/>
  <c r="U3250" i="1"/>
  <c r="V3250" i="1" s="1"/>
  <c r="V382" i="1"/>
  <c r="T230" i="1"/>
  <c r="U230" i="1" s="1"/>
  <c r="U91" i="1"/>
  <c r="V91" i="1" s="1"/>
  <c r="V66" i="1"/>
  <c r="U36" i="1"/>
  <c r="V36" i="1" s="1"/>
  <c r="U20" i="1"/>
  <c r="V20" i="1" s="1"/>
  <c r="U366" i="1"/>
  <c r="T3863" i="1"/>
  <c r="T1250" i="1"/>
  <c r="W1250" i="1" s="1"/>
  <c r="F1224" i="1" s="1"/>
  <c r="U2298" i="1"/>
  <c r="U2303" i="1" s="1"/>
  <c r="T3224" i="1"/>
  <c r="U3224" i="1" s="1"/>
  <c r="U3239" i="1" s="1"/>
  <c r="T3341" i="1"/>
  <c r="U3341" i="1" s="1"/>
  <c r="U3356" i="1" s="1"/>
  <c r="U880" i="1"/>
  <c r="U899" i="1" s="1"/>
  <c r="T2675" i="1"/>
  <c r="T2693" i="1" s="1"/>
  <c r="V3844" i="1"/>
  <c r="U169" i="1"/>
  <c r="V169" i="1" s="1"/>
  <c r="V173" i="1"/>
  <c r="V177" i="1"/>
  <c r="V271" i="1"/>
  <c r="V376" i="1"/>
  <c r="U380" i="1"/>
  <c r="V380" i="1" s="1"/>
  <c r="T384" i="1"/>
  <c r="U388" i="1"/>
  <c r="U452" i="1"/>
  <c r="V452" i="1" s="1"/>
  <c r="V536" i="1"/>
  <c r="U540" i="1"/>
  <c r="V540" i="1" s="1"/>
  <c r="V544" i="1"/>
  <c r="U373" i="1"/>
  <c r="V373" i="1" s="1"/>
  <c r="V654" i="1"/>
  <c r="U658" i="1"/>
  <c r="V658" i="1" s="1"/>
  <c r="U662" i="1"/>
  <c r="V662" i="1" s="1"/>
  <c r="U676" i="1"/>
  <c r="V676" i="1"/>
  <c r="U684" i="1"/>
  <c r="V684" i="1" s="1"/>
  <c r="U712" i="1"/>
  <c r="V712" i="1" s="1"/>
  <c r="T712" i="1"/>
  <c r="V732" i="1"/>
  <c r="V760" i="1"/>
  <c r="T764" i="1"/>
  <c r="V768" i="1"/>
  <c r="V776" i="1"/>
  <c r="T800" i="1"/>
  <c r="V800" i="1" s="1"/>
  <c r="U804" i="1"/>
  <c r="V804" i="1" s="1"/>
  <c r="V892" i="1"/>
  <c r="U3892" i="1"/>
  <c r="V3892" i="1" s="1"/>
  <c r="U4169" i="1"/>
  <c r="V4169" i="1" s="1"/>
  <c r="V455" i="1"/>
  <c r="V463" i="1"/>
  <c r="U467" i="1"/>
  <c r="V467" i="1" s="1"/>
  <c r="U492" i="1"/>
  <c r="V492" i="1" s="1"/>
  <c r="U496" i="1"/>
  <c r="V496" i="1" s="1"/>
  <c r="V500" i="1"/>
  <c r="U504" i="1"/>
  <c r="V504" i="1" s="1"/>
  <c r="U529" i="1"/>
  <c r="V529" i="1" s="1"/>
  <c r="U533" i="1"/>
  <c r="V533" i="1" s="1"/>
  <c r="T4144" i="1"/>
  <c r="V4194" i="1"/>
  <c r="V2688" i="1"/>
  <c r="V2693" i="1" s="1"/>
  <c r="W2693" i="1" s="1"/>
  <c r="F2667" i="1" s="1"/>
  <c r="V4505" i="1"/>
  <c r="T4306" i="1"/>
  <c r="T4339" i="1"/>
  <c r="U4349" i="1"/>
  <c r="V4349" i="1" s="1"/>
  <c r="V4654" i="1"/>
  <c r="U4654" i="1"/>
  <c r="U4353" i="1"/>
  <c r="V4353" i="1"/>
  <c r="T4388" i="1"/>
  <c r="U4388" i="1" s="1"/>
  <c r="U4429" i="1"/>
  <c r="V4429" i="1" s="1"/>
  <c r="U4552" i="1"/>
  <c r="V4552" i="1" s="1"/>
  <c r="U4577" i="1"/>
  <c r="V4577" i="1" s="1"/>
  <c r="V4677" i="1"/>
  <c r="V4818" i="1"/>
  <c r="U4818" i="1"/>
  <c r="S4877" i="1"/>
  <c r="T4852" i="1"/>
  <c r="V183" i="1"/>
  <c r="V559" i="1"/>
  <c r="V72" i="1"/>
  <c r="V2723" i="1"/>
  <c r="U2715" i="1"/>
  <c r="U2873" i="1"/>
  <c r="U2888" i="1" s="1"/>
  <c r="U2955" i="1"/>
  <c r="V2955" i="1" s="1"/>
  <c r="U1016" i="1"/>
  <c r="R1017" i="1" s="1"/>
  <c r="V1271" i="1"/>
  <c r="V2014" i="1"/>
  <c r="S3902" i="1"/>
  <c r="V4909" i="1"/>
  <c r="U3122" i="1"/>
  <c r="W3122" i="1" s="1"/>
  <c r="F3096" i="1" s="1"/>
  <c r="V1345" i="1"/>
  <c r="T4331" i="1"/>
  <c r="V4732" i="1"/>
  <c r="V1699" i="1"/>
  <c r="W2264" i="1"/>
  <c r="F2238" i="1" s="1"/>
  <c r="V2526" i="1"/>
  <c r="V3000" i="1"/>
  <c r="V4010" i="1"/>
  <c r="U308" i="1"/>
  <c r="V308" i="1" s="1"/>
  <c r="U216" i="1"/>
  <c r="V216" i="1" s="1"/>
  <c r="U87" i="1"/>
  <c r="U62" i="1"/>
  <c r="V62" i="1"/>
  <c r="V24" i="1"/>
  <c r="V522" i="1"/>
  <c r="V4740" i="1"/>
  <c r="V578" i="1"/>
  <c r="V1363" i="1"/>
  <c r="V1796" i="1"/>
  <c r="U294" i="1"/>
  <c r="V294" i="1" s="1"/>
  <c r="U206" i="1"/>
  <c r="V206" i="1" s="1"/>
  <c r="U28" i="1"/>
  <c r="V28" i="1"/>
  <c r="U9" i="1"/>
  <c r="T2966" i="1"/>
  <c r="U3797" i="1"/>
  <c r="U3482" i="1"/>
  <c r="U1202" i="1"/>
  <c r="U1211" i="1" s="1"/>
  <c r="T1202" i="1"/>
  <c r="T2716" i="1"/>
  <c r="T2732" i="1" s="1"/>
  <c r="T3407" i="1"/>
  <c r="T3459" i="1"/>
  <c r="U3459" i="1" s="1"/>
  <c r="V3352" i="1"/>
  <c r="V2649" i="1"/>
  <c r="T2447" i="1"/>
  <c r="U1847" i="1"/>
  <c r="T1039" i="1"/>
  <c r="T1055" i="1" s="1"/>
  <c r="T2101" i="1"/>
  <c r="T2108" i="1" s="1"/>
  <c r="V610" i="1"/>
  <c r="V655" i="1"/>
  <c r="S704" i="1"/>
  <c r="U683" i="1"/>
  <c r="V683" i="1" s="1"/>
  <c r="V685" i="1"/>
  <c r="S743" i="1"/>
  <c r="V721" i="1"/>
  <c r="S782" i="1"/>
  <c r="T755" i="1"/>
  <c r="U767" i="1"/>
  <c r="V767" i="1" s="1"/>
  <c r="T3076" i="1"/>
  <c r="U4381" i="1"/>
  <c r="V4421" i="1"/>
  <c r="U4694" i="1"/>
  <c r="V4694" i="1" s="1"/>
  <c r="V4786" i="1"/>
  <c r="V305" i="1"/>
  <c r="V98" i="1"/>
  <c r="U2404" i="1"/>
  <c r="V2404" i="1" s="1"/>
  <c r="U3654" i="1"/>
  <c r="V3654" i="1" s="1"/>
  <c r="U4513" i="1"/>
  <c r="V4513" i="1" s="1"/>
  <c r="U4903" i="1"/>
  <c r="V4903" i="1" s="1"/>
  <c r="U135" i="1"/>
  <c r="U229" i="1"/>
  <c r="V229" i="1" s="1"/>
  <c r="U178" i="1"/>
  <c r="T3122" i="1"/>
  <c r="T4615" i="1"/>
  <c r="W1835" i="1"/>
  <c r="F1809" i="1" s="1"/>
  <c r="R1836" i="1"/>
  <c r="R3708" i="1"/>
  <c r="U243" i="1"/>
  <c r="V3155" i="1"/>
  <c r="T3161" i="1"/>
  <c r="T1952" i="1"/>
  <c r="V1947" i="1"/>
  <c r="T2186" i="1"/>
  <c r="U2168" i="1"/>
  <c r="U2186" i="1" s="1"/>
  <c r="V2637" i="1"/>
  <c r="U2637" i="1"/>
  <c r="V3884" i="1"/>
  <c r="U3884" i="1"/>
  <c r="U3902" i="1" s="1"/>
  <c r="S258" i="1"/>
  <c r="T258" i="1" s="1"/>
  <c r="S266" i="1"/>
  <c r="T266" i="1" s="1"/>
  <c r="S519" i="1"/>
  <c r="S548" i="1" s="1"/>
  <c r="S582" i="1"/>
  <c r="T582" i="1" s="1"/>
  <c r="S597" i="1"/>
  <c r="T597" i="1" s="1"/>
  <c r="U597" i="1"/>
  <c r="V597" i="1"/>
  <c r="S603" i="1"/>
  <c r="T603" i="1" s="1"/>
  <c r="U603" i="1"/>
  <c r="V603" i="1"/>
  <c r="S613" i="1"/>
  <c r="S621" i="1"/>
  <c r="T621" i="1"/>
  <c r="S638" i="1"/>
  <c r="T638" i="1" s="1"/>
  <c r="U638" i="1" s="1"/>
  <c r="S646" i="1"/>
  <c r="T646" i="1" s="1"/>
  <c r="S4154" i="1"/>
  <c r="T4154" i="1" s="1"/>
  <c r="V321" i="1"/>
  <c r="S321" i="1"/>
  <c r="T321" i="1" s="1"/>
  <c r="U321" i="1"/>
  <c r="S329" i="1"/>
  <c r="T329" i="1" s="1"/>
  <c r="S339" i="1"/>
  <c r="S347" i="1"/>
  <c r="T347" i="1" s="1"/>
  <c r="S368" i="1"/>
  <c r="S399" i="1"/>
  <c r="S407" i="1"/>
  <c r="T407" i="1"/>
  <c r="S415" i="1"/>
  <c r="T415" i="1" s="1"/>
  <c r="S423" i="1"/>
  <c r="T423" i="1" s="1"/>
  <c r="U423" i="1"/>
  <c r="V423" i="1"/>
  <c r="S440" i="1"/>
  <c r="S470" i="1" s="1"/>
  <c r="U448" i="1"/>
  <c r="V448" i="1"/>
  <c r="T448" i="1"/>
  <c r="S448" i="1"/>
  <c r="S571" i="1"/>
  <c r="T571" i="1" s="1"/>
  <c r="U4347" i="1"/>
  <c r="V4347" i="1"/>
  <c r="S4347" i="1"/>
  <c r="T4347" i="1" s="1"/>
  <c r="S4427" i="1"/>
  <c r="T4427" i="1"/>
  <c r="S4498" i="1"/>
  <c r="T4498" i="1" s="1"/>
  <c r="V4504" i="1"/>
  <c r="U4504" i="1"/>
  <c r="S4504" i="1"/>
  <c r="T4504" i="1" s="1"/>
  <c r="U4522" i="1"/>
  <c r="S4522" i="1"/>
  <c r="T4522" i="1" s="1"/>
  <c r="V4522" i="1"/>
  <c r="V4572" i="1"/>
  <c r="S4572" i="1"/>
  <c r="U4572" i="1"/>
  <c r="T4572" i="1"/>
  <c r="V4581" i="1"/>
  <c r="S4581" i="1"/>
  <c r="U4581" i="1"/>
  <c r="T4581" i="1"/>
  <c r="U4652" i="1"/>
  <c r="V4652" i="1"/>
  <c r="S4652" i="1"/>
  <c r="V4658" i="1"/>
  <c r="S4658" i="1"/>
  <c r="T4658" i="1" s="1"/>
  <c r="U4658" i="1"/>
  <c r="S4693" i="1"/>
  <c r="T4693" i="1" s="1"/>
  <c r="V4773" i="1"/>
  <c r="S4773" i="1"/>
  <c r="U4773" i="1"/>
  <c r="T4773" i="1"/>
  <c r="T4799" i="1" s="1"/>
  <c r="S4779" i="1"/>
  <c r="T4779" i="1"/>
  <c r="V4853" i="1"/>
  <c r="V4877" i="1" s="1"/>
  <c r="S4853" i="1"/>
  <c r="U4853" i="1"/>
  <c r="T4853" i="1"/>
  <c r="V4885" i="1"/>
  <c r="S4885" i="1"/>
  <c r="T4885" i="1" s="1"/>
  <c r="U4885" i="1"/>
  <c r="U4890" i="1"/>
  <c r="V4890" i="1"/>
  <c r="S4890" i="1"/>
  <c r="T4890" i="1" s="1"/>
  <c r="V3648" i="1"/>
  <c r="U3863" i="1"/>
  <c r="U3707" i="1"/>
  <c r="V2298" i="1"/>
  <c r="V2303" i="1" s="1"/>
  <c r="U2060" i="1"/>
  <c r="U2069" i="1" s="1"/>
  <c r="V165" i="1"/>
  <c r="S4565" i="1"/>
  <c r="T4534" i="1"/>
  <c r="T4565" i="1" s="1"/>
  <c r="T4729" i="1"/>
  <c r="T4760" i="1" s="1"/>
  <c r="S4253" i="1"/>
  <c r="S4292" i="1"/>
  <c r="T4380" i="1"/>
  <c r="S4721" i="1"/>
  <c r="U4877" i="1"/>
  <c r="V1258" i="1"/>
  <c r="U2392" i="1"/>
  <c r="V2877" i="1"/>
  <c r="V3122" i="1"/>
  <c r="T119" i="1"/>
  <c r="S119" i="1"/>
  <c r="S80" i="1"/>
  <c r="T48" i="1"/>
  <c r="T80" i="1" s="1"/>
  <c r="T41" i="1"/>
  <c r="S41" i="1"/>
  <c r="V2119" i="1"/>
  <c r="V2314" i="1"/>
  <c r="T2537" i="1"/>
  <c r="V2602" i="1"/>
  <c r="V2953" i="1"/>
  <c r="V3959" i="1"/>
  <c r="V3289" i="1"/>
  <c r="V3317" i="1" s="1"/>
  <c r="W3317" i="1" s="1"/>
  <c r="F3291" i="1" s="1"/>
  <c r="V3369" i="1"/>
  <c r="V3524" i="1"/>
  <c r="U1039" i="1"/>
  <c r="U2101" i="1"/>
  <c r="U2108" i="1" s="1"/>
  <c r="U438" i="1"/>
  <c r="V438" i="1" s="1"/>
  <c r="V477" i="1"/>
  <c r="V3208" i="1"/>
  <c r="U209" i="1"/>
  <c r="U361" i="1"/>
  <c r="U247" i="1"/>
  <c r="V247" i="1" s="1"/>
  <c r="V194" i="1"/>
  <c r="U179" i="1"/>
  <c r="V179" i="1" s="1"/>
  <c r="V2715" i="1"/>
  <c r="S4643" i="1"/>
  <c r="U411" i="1" l="1"/>
  <c r="V411" i="1" s="1"/>
  <c r="V404" i="1"/>
  <c r="V2998" i="1"/>
  <c r="V427" i="1"/>
  <c r="U427" i="1"/>
  <c r="R3591" i="1"/>
  <c r="V325" i="1"/>
  <c r="V938" i="1"/>
  <c r="R1134" i="1"/>
  <c r="U3785" i="1"/>
  <c r="W3785" i="1" s="1"/>
  <c r="F3759" i="1" s="1"/>
  <c r="H3759" i="1" s="1"/>
  <c r="H3767" i="1" s="1"/>
  <c r="V1913" i="1"/>
  <c r="W1913" i="1" s="1"/>
  <c r="F1887" i="1" s="1"/>
  <c r="H1887" i="1" s="1"/>
  <c r="H1895" i="1" s="1"/>
  <c r="R1641" i="1"/>
  <c r="W1640" i="1"/>
  <c r="F1614" i="1" s="1"/>
  <c r="V4746" i="1"/>
  <c r="U4760" i="1"/>
  <c r="W4760" i="1" s="1"/>
  <c r="F4734" i="1" s="1"/>
  <c r="V4225" i="1"/>
  <c r="V4253" i="1" s="1"/>
  <c r="W2927" i="1"/>
  <c r="F2901" i="1" s="1"/>
  <c r="V607" i="1"/>
  <c r="R1095" i="1"/>
  <c r="V2615" i="1"/>
  <c r="R2616" i="1" s="1"/>
  <c r="U1055" i="1"/>
  <c r="R1056" i="1" s="1"/>
  <c r="V1952" i="1"/>
  <c r="V3607" i="1"/>
  <c r="V3629" i="1" s="1"/>
  <c r="T938" i="1"/>
  <c r="V3551" i="1"/>
  <c r="S4838" i="1"/>
  <c r="W3707" i="1"/>
  <c r="F3681" i="1" s="1"/>
  <c r="H3681" i="1" s="1"/>
  <c r="H3689" i="1" s="1"/>
  <c r="S431" i="1"/>
  <c r="V2716" i="1"/>
  <c r="U119" i="1"/>
  <c r="V4760" i="1"/>
  <c r="R1797" i="1"/>
  <c r="T3200" i="1"/>
  <c r="U3168" i="1"/>
  <c r="T4253" i="1"/>
  <c r="U3030" i="1"/>
  <c r="V3030" i="1" s="1"/>
  <c r="U2946" i="1"/>
  <c r="U2966" i="1" s="1"/>
  <c r="V182" i="1"/>
  <c r="U2987" i="1"/>
  <c r="V2987" i="1" s="1"/>
  <c r="V3005" i="1" s="1"/>
  <c r="V3777" i="1"/>
  <c r="V1703" i="1"/>
  <c r="V2024" i="1"/>
  <c r="W1133" i="1"/>
  <c r="F1107" i="1" s="1"/>
  <c r="H1107" i="1" s="1"/>
  <c r="H1115" i="1" s="1"/>
  <c r="U1336" i="1"/>
  <c r="U1367" i="1" s="1"/>
  <c r="V2147" i="1"/>
  <c r="R2148" i="1" s="1"/>
  <c r="U582" i="1"/>
  <c r="V582" i="1" s="1"/>
  <c r="U197" i="1"/>
  <c r="T743" i="1"/>
  <c r="V1039" i="1"/>
  <c r="V1055" i="1" s="1"/>
  <c r="V4264" i="1"/>
  <c r="V4292" i="1" s="1"/>
  <c r="V3902" i="1"/>
  <c r="S197" i="1"/>
  <c r="R2304" i="1"/>
  <c r="S4370" i="1"/>
  <c r="V254" i="1"/>
  <c r="V2985" i="1"/>
  <c r="V69" i="1"/>
  <c r="V2927" i="1"/>
  <c r="R2928" i="1" s="1"/>
  <c r="U4058" i="1"/>
  <c r="V4037" i="1"/>
  <c r="V4058" i="1" s="1"/>
  <c r="V369" i="1"/>
  <c r="U677" i="1"/>
  <c r="U704" i="1" s="1"/>
  <c r="U2998" i="1"/>
  <c r="V1283" i="1"/>
  <c r="U4366" i="1"/>
  <c r="V4366" i="1" s="1"/>
  <c r="U4350" i="1"/>
  <c r="U4370" i="1" s="1"/>
  <c r="V3785" i="1"/>
  <c r="V4304" i="1"/>
  <c r="V4331" i="1" s="1"/>
  <c r="R4332" i="1" s="1"/>
  <c r="U1284" i="1"/>
  <c r="V1284" i="1" s="1"/>
  <c r="V1493" i="1"/>
  <c r="V1523" i="1" s="1"/>
  <c r="U1523" i="1"/>
  <c r="R1524" i="1" s="1"/>
  <c r="V2873" i="1"/>
  <c r="V2888" i="1" s="1"/>
  <c r="W2888" i="1" s="1"/>
  <c r="F2862" i="1" s="1"/>
  <c r="T4409" i="1"/>
  <c r="T519" i="1"/>
  <c r="U2654" i="1"/>
  <c r="R4098" i="1"/>
  <c r="V1301" i="1"/>
  <c r="V1328" i="1" s="1"/>
  <c r="R1329" i="1" s="1"/>
  <c r="V4565" i="1"/>
  <c r="R4566" i="1" s="1"/>
  <c r="W1016" i="1"/>
  <c r="F990" i="1" s="1"/>
  <c r="U4810" i="1"/>
  <c r="U4838" i="1" s="1"/>
  <c r="T343" i="1"/>
  <c r="U343" i="1" s="1"/>
  <c r="U821" i="1"/>
  <c r="T224" i="10"/>
  <c r="U2147" i="1"/>
  <c r="V4136" i="1"/>
  <c r="R4137" i="1" s="1"/>
  <c r="U1601" i="1"/>
  <c r="W1601" i="1" s="1"/>
  <c r="F1575" i="1" s="1"/>
  <c r="H1575" i="1" s="1"/>
  <c r="H1583" i="1" s="1"/>
  <c r="F1590" i="1" s="1"/>
  <c r="F1591" i="1" s="1"/>
  <c r="F1592" i="1" s="1"/>
  <c r="F1593" i="1" s="1"/>
  <c r="V2728" i="1"/>
  <c r="U462" i="1"/>
  <c r="V462" i="1" s="1"/>
  <c r="U4225" i="1"/>
  <c r="U4253" i="1" s="1"/>
  <c r="V1730" i="1"/>
  <c r="V1757" i="1" s="1"/>
  <c r="V598" i="1"/>
  <c r="T3941" i="1"/>
  <c r="R3942" i="1" s="1"/>
  <c r="U3429" i="1"/>
  <c r="V3429" i="1" s="1"/>
  <c r="T3005" i="1"/>
  <c r="V333" i="1"/>
  <c r="V3375" i="1"/>
  <c r="V3923" i="1"/>
  <c r="V3941" i="1" s="1"/>
  <c r="V1257" i="1"/>
  <c r="V3395" i="1"/>
  <c r="R3123" i="1"/>
  <c r="W3863" i="1"/>
  <c r="F3837" i="1" s="1"/>
  <c r="S4214" i="1"/>
  <c r="U4498" i="1"/>
  <c r="U4526" i="1" s="1"/>
  <c r="U415" i="1"/>
  <c r="V415" i="1" s="1"/>
  <c r="U347" i="1"/>
  <c r="V2654" i="1"/>
  <c r="U158" i="1"/>
  <c r="V4019" i="1"/>
  <c r="R4020" i="1" s="1"/>
  <c r="U4565" i="1"/>
  <c r="W2303" i="1"/>
  <c r="F2277" i="1" s="1"/>
  <c r="T821" i="1"/>
  <c r="U3668" i="1"/>
  <c r="U3746" i="1"/>
  <c r="V3733" i="1"/>
  <c r="V3746" i="1" s="1"/>
  <c r="U2323" i="1"/>
  <c r="U938" i="1"/>
  <c r="U1679" i="1"/>
  <c r="T3512" i="1"/>
  <c r="T3629" i="1"/>
  <c r="U541" i="1"/>
  <c r="V541" i="1" s="1"/>
  <c r="T3980" i="1"/>
  <c r="V956" i="1"/>
  <c r="V977" i="1" s="1"/>
  <c r="R978" i="1" s="1"/>
  <c r="R1602" i="1"/>
  <c r="U145" i="1"/>
  <c r="V145" i="1" s="1"/>
  <c r="V677" i="1"/>
  <c r="V704" i="1" s="1"/>
  <c r="U236" i="1"/>
  <c r="O8" i="10"/>
  <c r="S8" i="10"/>
  <c r="T2654" i="1"/>
  <c r="R2655" i="1" s="1"/>
  <c r="W4136" i="1"/>
  <c r="F4110" i="1" s="1"/>
  <c r="R2889" i="1"/>
  <c r="U4186" i="1"/>
  <c r="U4214" i="1" s="1"/>
  <c r="U599" i="1"/>
  <c r="V599" i="1" s="1"/>
  <c r="U1862" i="1"/>
  <c r="V1862" i="1" s="1"/>
  <c r="V3014" i="1"/>
  <c r="U3044" i="1"/>
  <c r="U3551" i="1"/>
  <c r="W1679" i="1"/>
  <c r="F1653" i="1" s="1"/>
  <c r="H1653" i="1" s="1"/>
  <c r="H1661" i="1" s="1"/>
  <c r="F1668" i="1" s="1"/>
  <c r="F1669" i="1" s="1"/>
  <c r="F1670" i="1" s="1"/>
  <c r="F1671" i="1" s="1"/>
  <c r="R1680" i="1"/>
  <c r="T1874" i="1"/>
  <c r="V1268" i="1"/>
  <c r="V3249" i="1"/>
  <c r="V3278" i="1" s="1"/>
  <c r="W3278" i="1" s="1"/>
  <c r="F3252" i="1" s="1"/>
  <c r="H3252" i="1" s="1"/>
  <c r="H3260" i="1" s="1"/>
  <c r="T3278" i="1"/>
  <c r="T4292" i="1"/>
  <c r="V3498" i="1"/>
  <c r="T3395" i="1"/>
  <c r="W3395" i="1" s="1"/>
  <c r="F3369" i="1" s="1"/>
  <c r="U2849" i="1"/>
  <c r="T3473" i="1"/>
  <c r="U1484" i="1"/>
  <c r="W1484" i="1" s="1"/>
  <c r="F1458" i="1" s="1"/>
  <c r="V1455" i="1"/>
  <c r="V1484" i="1" s="1"/>
  <c r="U3455" i="1"/>
  <c r="V3455" i="1" s="1"/>
  <c r="U621" i="1"/>
  <c r="V1718" i="1"/>
  <c r="R1719" i="1" s="1"/>
  <c r="V3980" i="1"/>
  <c r="W3980" i="1" s="1"/>
  <c r="F3954" i="1" s="1"/>
  <c r="U3278" i="1"/>
  <c r="U4662" i="1"/>
  <c r="V4662" i="1" s="1"/>
  <c r="U419" i="1"/>
  <c r="V419" i="1" s="1"/>
  <c r="U509" i="1"/>
  <c r="R3786" i="1"/>
  <c r="V314" i="1"/>
  <c r="V2537" i="1"/>
  <c r="R2538" i="1" s="1"/>
  <c r="T2498" i="1"/>
  <c r="U2471" i="1"/>
  <c r="V1388" i="1"/>
  <c r="V1406" i="1" s="1"/>
  <c r="U1406" i="1"/>
  <c r="R1407" i="1" s="1"/>
  <c r="V3130" i="1"/>
  <c r="V3161" i="1" s="1"/>
  <c r="V2009" i="1"/>
  <c r="V2030" i="1" s="1"/>
  <c r="U4019" i="1"/>
  <c r="W4019" i="1" s="1"/>
  <c r="F3993" i="1" s="1"/>
  <c r="H3993" i="1" s="1"/>
  <c r="H4001" i="1" s="1"/>
  <c r="U828" i="1"/>
  <c r="V1647" i="1"/>
  <c r="V1679" i="1" s="1"/>
  <c r="U2401" i="1"/>
  <c r="U2420" i="1" s="1"/>
  <c r="U711" i="1"/>
  <c r="U743" i="1" s="1"/>
  <c r="T2030" i="1"/>
  <c r="R2031" i="1" s="1"/>
  <c r="V3480" i="1"/>
  <c r="U1261" i="1"/>
  <c r="V1261" i="1" s="1"/>
  <c r="V1289" i="1" s="1"/>
  <c r="U2445" i="1"/>
  <c r="V2445" i="1" s="1"/>
  <c r="I336" i="10"/>
  <c r="J335" i="10"/>
  <c r="T332" i="10"/>
  <c r="S333" i="10"/>
  <c r="R333" i="10"/>
  <c r="Q334" i="10"/>
  <c r="O334" i="10"/>
  <c r="S334" i="10" s="1"/>
  <c r="Q333" i="10"/>
  <c r="I300" i="10"/>
  <c r="J299" i="10"/>
  <c r="T296" i="10"/>
  <c r="S297" i="10"/>
  <c r="R297" i="10"/>
  <c r="O298" i="10"/>
  <c r="S298" i="10" s="1"/>
  <c r="R298" i="10"/>
  <c r="P298" i="10"/>
  <c r="Q297" i="10"/>
  <c r="I264" i="10"/>
  <c r="J263" i="10"/>
  <c r="S261" i="10"/>
  <c r="R261" i="10"/>
  <c r="T260" i="10"/>
  <c r="O262" i="10"/>
  <c r="S262" i="10" s="1"/>
  <c r="R262" i="10"/>
  <c r="P262" i="10"/>
  <c r="Q261" i="10"/>
  <c r="T261" i="10" s="1"/>
  <c r="I228" i="10"/>
  <c r="J227" i="10"/>
  <c r="Q225" i="10"/>
  <c r="P225" i="10"/>
  <c r="O226" i="10"/>
  <c r="S226" i="10" s="1"/>
  <c r="P226" i="10"/>
  <c r="S225" i="10"/>
  <c r="O190" i="10"/>
  <c r="S190" i="10" s="1"/>
  <c r="Q189" i="10"/>
  <c r="P189" i="10"/>
  <c r="I192" i="10"/>
  <c r="J191" i="10"/>
  <c r="S189" i="10"/>
  <c r="I156" i="10"/>
  <c r="J155" i="10"/>
  <c r="S153" i="10"/>
  <c r="T153" i="10" s="1"/>
  <c r="T152" i="10"/>
  <c r="O154" i="10"/>
  <c r="S154" i="10" s="1"/>
  <c r="R154" i="10"/>
  <c r="P154" i="10"/>
  <c r="I120" i="10"/>
  <c r="J119" i="10"/>
  <c r="T116" i="10"/>
  <c r="S117" i="10"/>
  <c r="R117" i="10"/>
  <c r="O118" i="10"/>
  <c r="S118" i="10" s="1"/>
  <c r="P118" i="10"/>
  <c r="Q117" i="10"/>
  <c r="T117" i="10" s="1"/>
  <c r="I84" i="10"/>
  <c r="J83" i="10"/>
  <c r="T80" i="10"/>
  <c r="S81" i="10"/>
  <c r="R81" i="10"/>
  <c r="O82" i="10"/>
  <c r="S82" i="10" s="1"/>
  <c r="P82" i="10"/>
  <c r="Q81" i="10"/>
  <c r="T81" i="10" s="1"/>
  <c r="I48" i="10"/>
  <c r="J47" i="10"/>
  <c r="S45" i="10"/>
  <c r="R45" i="10"/>
  <c r="Q46" i="10"/>
  <c r="O46" i="10"/>
  <c r="S46" i="10" s="1"/>
  <c r="R46" i="10"/>
  <c r="P46" i="10"/>
  <c r="Q45" i="10"/>
  <c r="R7" i="10"/>
  <c r="P7" i="10"/>
  <c r="T6" i="10"/>
  <c r="Q7" i="10"/>
  <c r="T7" i="10" s="1"/>
  <c r="I10" i="10"/>
  <c r="J9" i="10"/>
  <c r="H2862" i="1"/>
  <c r="H2870" i="1" s="1"/>
  <c r="H3954" i="1"/>
  <c r="H3962" i="1" s="1"/>
  <c r="V3459" i="1"/>
  <c r="U3473" i="1"/>
  <c r="H3096" i="1"/>
  <c r="H3104" i="1" s="1"/>
  <c r="H1224" i="1"/>
  <c r="H1232" i="1" s="1"/>
  <c r="U523" i="1"/>
  <c r="V523" i="1"/>
  <c r="H3291" i="1"/>
  <c r="H3299" i="1" s="1"/>
  <c r="H3837" i="1"/>
  <c r="H3845" i="1" s="1"/>
  <c r="H2667" i="1"/>
  <c r="H2675" i="1" s="1"/>
  <c r="U4487" i="1"/>
  <c r="R4488" i="1" s="1"/>
  <c r="V4460" i="1"/>
  <c r="V4487" i="1" s="1"/>
  <c r="U444" i="1"/>
  <c r="V444" i="1" s="1"/>
  <c r="T4526" i="1"/>
  <c r="V646" i="1"/>
  <c r="W899" i="1"/>
  <c r="F873" i="1" s="1"/>
  <c r="W1328" i="1"/>
  <c r="F1302" i="1" s="1"/>
  <c r="R2694" i="1"/>
  <c r="W314" i="1"/>
  <c r="F288" i="1" s="1"/>
  <c r="W4292" i="1"/>
  <c r="F4266" i="1" s="1"/>
  <c r="R4293" i="1"/>
  <c r="H1770" i="1"/>
  <c r="H1778" i="1" s="1"/>
  <c r="H1614" i="1"/>
  <c r="H1622" i="1" s="1"/>
  <c r="R1953" i="1"/>
  <c r="W1952" i="1"/>
  <c r="F1926" i="1" s="1"/>
  <c r="H4110" i="1"/>
  <c r="H4118" i="1" s="1"/>
  <c r="T4643" i="1"/>
  <c r="U3076" i="1"/>
  <c r="U3083" i="1" s="1"/>
  <c r="T3083" i="1"/>
  <c r="T3434" i="1"/>
  <c r="U3407" i="1"/>
  <c r="U3824" i="1"/>
  <c r="V3797" i="1"/>
  <c r="V3824" i="1" s="1"/>
  <c r="W3902" i="1"/>
  <c r="F3876" i="1" s="1"/>
  <c r="R3903" i="1"/>
  <c r="H990" i="1"/>
  <c r="H998" i="1" s="1"/>
  <c r="U1445" i="1"/>
  <c r="V1418" i="1"/>
  <c r="V1445" i="1" s="1"/>
  <c r="V1144" i="1"/>
  <c r="V1172" i="1" s="1"/>
  <c r="U1172" i="1"/>
  <c r="U2810" i="1"/>
  <c r="V2793" i="1"/>
  <c r="V2810" i="1" s="1"/>
  <c r="H2901" i="1"/>
  <c r="H2909" i="1" s="1"/>
  <c r="H2550" i="1"/>
  <c r="H2558" i="1" s="1"/>
  <c r="H2277" i="1"/>
  <c r="H2285" i="1" s="1"/>
  <c r="H1068" i="1"/>
  <c r="H1076" i="1" s="1"/>
  <c r="H3564" i="1"/>
  <c r="H3572" i="1" s="1"/>
  <c r="H1536" i="1"/>
  <c r="H1544" i="1" s="1"/>
  <c r="H1809" i="1"/>
  <c r="H1817" i="1" s="1"/>
  <c r="H4071" i="1"/>
  <c r="H4079" i="1" s="1"/>
  <c r="U1874" i="1"/>
  <c r="V1847" i="1"/>
  <c r="T1211" i="1"/>
  <c r="V1202" i="1"/>
  <c r="V1211" i="1" s="1"/>
  <c r="U3512" i="1"/>
  <c r="V3482" i="1"/>
  <c r="V3512" i="1" s="1"/>
  <c r="H2238" i="1"/>
  <c r="H2246" i="1" s="1"/>
  <c r="V3224" i="1"/>
  <c r="V3239" i="1" s="1"/>
  <c r="T3239" i="1"/>
  <c r="H1458" i="1"/>
  <c r="H1466" i="1" s="1"/>
  <c r="H1965" i="1"/>
  <c r="H1973" i="1" s="1"/>
  <c r="W4487" i="1"/>
  <c r="F4461" i="1" s="1"/>
  <c r="J4811" i="1"/>
  <c r="Z4811" i="1" s="1"/>
  <c r="J4733" i="1"/>
  <c r="Z4733" i="1" s="1"/>
  <c r="J4694" i="1"/>
  <c r="Z4694" i="1" s="1"/>
  <c r="J4616" i="1"/>
  <c r="Z4616" i="1" s="1"/>
  <c r="J4577" i="1"/>
  <c r="Z4577" i="1" s="1"/>
  <c r="J4460" i="1"/>
  <c r="Z4460" i="1" s="1"/>
  <c r="J4421" i="1"/>
  <c r="Z4421" i="1" s="1"/>
  <c r="J4382" i="1"/>
  <c r="Z4382" i="1" s="1"/>
  <c r="J4343" i="1"/>
  <c r="Z4343" i="1" s="1"/>
  <c r="J4889" i="1"/>
  <c r="Z4889" i="1" s="1"/>
  <c r="J4850" i="1"/>
  <c r="Z4850" i="1" s="1"/>
  <c r="J4655" i="1"/>
  <c r="Z4655" i="1" s="1"/>
  <c r="J4538" i="1"/>
  <c r="Z4538" i="1" s="1"/>
  <c r="J4148" i="1"/>
  <c r="Z4148" i="1" s="1"/>
  <c r="J4265" i="1"/>
  <c r="Z4265" i="1" s="1"/>
  <c r="J4226" i="1"/>
  <c r="Z4226" i="1" s="1"/>
  <c r="J4772" i="1"/>
  <c r="Z4772" i="1" s="1"/>
  <c r="J4499" i="1"/>
  <c r="Z4499" i="1" s="1"/>
  <c r="J4304" i="1"/>
  <c r="Z4304" i="1" s="1"/>
  <c r="J4187" i="1"/>
  <c r="Z4187" i="1" s="1"/>
  <c r="J4109" i="1"/>
  <c r="Z4109" i="1" s="1"/>
  <c r="J3797" i="1"/>
  <c r="Z3797" i="1" s="1"/>
  <c r="J2237" i="1"/>
  <c r="Z2237" i="1" s="1"/>
  <c r="J1964" i="1"/>
  <c r="Z1964" i="1" s="1"/>
  <c r="J1925" i="1"/>
  <c r="Z1925" i="1" s="1"/>
  <c r="J4070" i="1"/>
  <c r="Z4070" i="1" s="1"/>
  <c r="J4031" i="1"/>
  <c r="Z4031" i="1" s="1"/>
  <c r="J3992" i="1"/>
  <c r="Z3992" i="1" s="1"/>
  <c r="J3953" i="1"/>
  <c r="Z3953" i="1" s="1"/>
  <c r="J3914" i="1"/>
  <c r="Z3914" i="1" s="1"/>
  <c r="J3875" i="1"/>
  <c r="Z3875" i="1" s="1"/>
  <c r="J3836" i="1"/>
  <c r="Z3836" i="1" s="1"/>
  <c r="J3758" i="1"/>
  <c r="Z3758" i="1" s="1"/>
  <c r="J3719" i="1"/>
  <c r="Z3719" i="1" s="1"/>
  <c r="J3680" i="1"/>
  <c r="Z3680" i="1" s="1"/>
  <c r="J3641" i="1"/>
  <c r="Z3641" i="1" s="1"/>
  <c r="J3602" i="1"/>
  <c r="Z3602" i="1" s="1"/>
  <c r="J3563" i="1"/>
  <c r="Z3563" i="1" s="1"/>
  <c r="J3524" i="1"/>
  <c r="Z3524" i="1" s="1"/>
  <c r="J3485" i="1"/>
  <c r="Z3485" i="1" s="1"/>
  <c r="J3446" i="1"/>
  <c r="Z3446" i="1" s="1"/>
  <c r="J3407" i="1"/>
  <c r="Z3407" i="1" s="1"/>
  <c r="J3368" i="1"/>
  <c r="Z3368" i="1" s="1"/>
  <c r="J3329" i="1"/>
  <c r="Z3329" i="1" s="1"/>
  <c r="J3290" i="1"/>
  <c r="Z3290" i="1" s="1"/>
  <c r="J3251" i="1"/>
  <c r="Z3251" i="1" s="1"/>
  <c r="J3212" i="1"/>
  <c r="Z3212" i="1" s="1"/>
  <c r="J3173" i="1"/>
  <c r="Z3173" i="1" s="1"/>
  <c r="J3134" i="1"/>
  <c r="Z3134" i="1" s="1"/>
  <c r="J3095" i="1"/>
  <c r="Z3095" i="1" s="1"/>
  <c r="J3056" i="1"/>
  <c r="Z3056" i="1" s="1"/>
  <c r="J3017" i="1"/>
  <c r="Z3017" i="1" s="1"/>
  <c r="J2978" i="1"/>
  <c r="Z2978" i="1" s="1"/>
  <c r="J2939" i="1"/>
  <c r="Z2939" i="1" s="1"/>
  <c r="J2900" i="1"/>
  <c r="Z2900" i="1" s="1"/>
  <c r="J2861" i="1"/>
  <c r="Z2861" i="1" s="1"/>
  <c r="J2822" i="1"/>
  <c r="Z2822" i="1" s="1"/>
  <c r="J2783" i="1"/>
  <c r="Z2783" i="1" s="1"/>
  <c r="J2744" i="1"/>
  <c r="Z2744" i="1" s="1"/>
  <c r="J2705" i="1"/>
  <c r="Z2705" i="1" s="1"/>
  <c r="J2666" i="1"/>
  <c r="Z2666" i="1" s="1"/>
  <c r="J2627" i="1"/>
  <c r="Z2627" i="1" s="1"/>
  <c r="J2588" i="1"/>
  <c r="Z2588" i="1" s="1"/>
  <c r="J2549" i="1"/>
  <c r="Z2549" i="1" s="1"/>
  <c r="J2510" i="1"/>
  <c r="Z2510" i="1" s="1"/>
  <c r="J2471" i="1"/>
  <c r="Z2471" i="1" s="1"/>
  <c r="J2432" i="1"/>
  <c r="Z2432" i="1" s="1"/>
  <c r="J2393" i="1"/>
  <c r="Z2393" i="1" s="1"/>
  <c r="J2354" i="1"/>
  <c r="Z2354" i="1" s="1"/>
  <c r="J2315" i="1"/>
  <c r="Z2315" i="1" s="1"/>
  <c r="J2276" i="1"/>
  <c r="Z2276" i="1" s="1"/>
  <c r="J2198" i="1"/>
  <c r="Z2198" i="1" s="1"/>
  <c r="J2159" i="1"/>
  <c r="Z2159" i="1" s="1"/>
  <c r="J2120" i="1"/>
  <c r="Z2120" i="1" s="1"/>
  <c r="J2081" i="1"/>
  <c r="Z2081" i="1" s="1"/>
  <c r="J2042" i="1"/>
  <c r="Z2042" i="1" s="1"/>
  <c r="J2003" i="1"/>
  <c r="Z2003" i="1" s="1"/>
  <c r="J1496" i="1"/>
  <c r="Z1496" i="1" s="1"/>
  <c r="J1457" i="1"/>
  <c r="Z1457" i="1" s="1"/>
  <c r="J1418" i="1"/>
  <c r="Z1418" i="1" s="1"/>
  <c r="J1379" i="1"/>
  <c r="Z1379" i="1" s="1"/>
  <c r="J1340" i="1"/>
  <c r="Z1340" i="1" s="1"/>
  <c r="J1301" i="1"/>
  <c r="Z1301" i="1" s="1"/>
  <c r="J1262" i="1"/>
  <c r="Z1262" i="1" s="1"/>
  <c r="J1223" i="1"/>
  <c r="Z1223" i="1" s="1"/>
  <c r="J1184" i="1"/>
  <c r="Z1184" i="1" s="1"/>
  <c r="J1145" i="1"/>
  <c r="Z1145" i="1" s="1"/>
  <c r="J1106" i="1"/>
  <c r="Z1106" i="1" s="1"/>
  <c r="J1067" i="1"/>
  <c r="Z1067" i="1" s="1"/>
  <c r="J1028" i="1"/>
  <c r="Z1028" i="1" s="1"/>
  <c r="J989" i="1"/>
  <c r="Z989" i="1" s="1"/>
  <c r="J950" i="1"/>
  <c r="Z950" i="1" s="1"/>
  <c r="J911" i="1"/>
  <c r="Z911" i="1" s="1"/>
  <c r="J872" i="1"/>
  <c r="Z872" i="1" s="1"/>
  <c r="J833" i="1"/>
  <c r="Z833" i="1" s="1"/>
  <c r="J794" i="1"/>
  <c r="Z794" i="1" s="1"/>
  <c r="J755" i="1"/>
  <c r="Z755" i="1" s="1"/>
  <c r="J716" i="1"/>
  <c r="Z716" i="1" s="1"/>
  <c r="J677" i="1"/>
  <c r="Z677" i="1" s="1"/>
  <c r="J638" i="1"/>
  <c r="Z638" i="1" s="1"/>
  <c r="J599" i="1"/>
  <c r="Z599" i="1" s="1"/>
  <c r="J560" i="1"/>
  <c r="Z560" i="1" s="1"/>
  <c r="J521" i="1"/>
  <c r="Z521" i="1" s="1"/>
  <c r="J482" i="1"/>
  <c r="Z482" i="1" s="1"/>
  <c r="J443" i="1"/>
  <c r="Z443" i="1" s="1"/>
  <c r="J404" i="1"/>
  <c r="Z404" i="1" s="1"/>
  <c r="J365" i="1"/>
  <c r="Z365" i="1" s="1"/>
  <c r="J326" i="1"/>
  <c r="Z326" i="1" s="1"/>
  <c r="J287" i="1"/>
  <c r="Z287" i="1" s="1"/>
  <c r="J248" i="1"/>
  <c r="Z248" i="1" s="1"/>
  <c r="J209" i="1"/>
  <c r="Z209" i="1" s="1"/>
  <c r="J170" i="1"/>
  <c r="Z170" i="1" s="1"/>
  <c r="J131" i="1"/>
  <c r="Z131" i="1" s="1"/>
  <c r="J92" i="1"/>
  <c r="Z92" i="1" s="1"/>
  <c r="J53" i="1"/>
  <c r="Z53" i="1" s="1"/>
  <c r="J14" i="1"/>
  <c r="Z14" i="1" s="1"/>
  <c r="J1886" i="1"/>
  <c r="Z1886" i="1" s="1"/>
  <c r="J1847" i="1"/>
  <c r="Z1847" i="1" s="1"/>
  <c r="J1808" i="1"/>
  <c r="Z1808" i="1" s="1"/>
  <c r="J1769" i="1"/>
  <c r="Z1769" i="1" s="1"/>
  <c r="J1730" i="1"/>
  <c r="Z1730" i="1" s="1"/>
  <c r="J1691" i="1"/>
  <c r="Z1691" i="1" s="1"/>
  <c r="J1652" i="1"/>
  <c r="Z1652" i="1" s="1"/>
  <c r="J1613" i="1"/>
  <c r="Z1613" i="1" s="1"/>
  <c r="J1574" i="1"/>
  <c r="Z1574" i="1" s="1"/>
  <c r="J1535" i="1"/>
  <c r="Z1535" i="1" s="1"/>
  <c r="AN15" i="1"/>
  <c r="H2745" i="1"/>
  <c r="H2753" i="1" s="1"/>
  <c r="F1122" i="1"/>
  <c r="F1123" i="1" s="1"/>
  <c r="F1124" i="1" s="1"/>
  <c r="F1125" i="1" s="1"/>
  <c r="F2370" i="1"/>
  <c r="F2371" i="1" s="1"/>
  <c r="F2372" i="1" s="1"/>
  <c r="F2373" i="1" s="1"/>
  <c r="V509" i="1"/>
  <c r="V3668" i="1"/>
  <c r="W3668" i="1" s="1"/>
  <c r="F3642" i="1" s="1"/>
  <c r="U4693" i="1"/>
  <c r="U4721" i="1" s="1"/>
  <c r="V4682" i="1"/>
  <c r="U4682" i="1"/>
  <c r="U4604" i="1"/>
  <c r="V4604" i="1"/>
  <c r="T440" i="1"/>
  <c r="T470" i="1" s="1"/>
  <c r="U407" i="1"/>
  <c r="V407" i="1" s="1"/>
  <c r="T399" i="1"/>
  <c r="T431" i="1" s="1"/>
  <c r="T368" i="1"/>
  <c r="U368" i="1" s="1"/>
  <c r="U329" i="1"/>
  <c r="V329" i="1" s="1"/>
  <c r="T613" i="1"/>
  <c r="T626" i="1" s="1"/>
  <c r="S626" i="1"/>
  <c r="T548" i="1"/>
  <c r="R549" i="1" s="1"/>
  <c r="R3864" i="1"/>
  <c r="V178" i="1"/>
  <c r="V197" i="1" s="1"/>
  <c r="V135" i="1"/>
  <c r="V158" i="1" s="1"/>
  <c r="V209" i="1"/>
  <c r="S4799" i="1"/>
  <c r="T2459" i="1"/>
  <c r="W3941" i="1"/>
  <c r="F3915" i="1" s="1"/>
  <c r="R3552" i="1"/>
  <c r="R3318" i="1"/>
  <c r="S4916" i="1"/>
  <c r="V4916" i="1"/>
  <c r="V4810" i="1"/>
  <c r="V4838" i="1" s="1"/>
  <c r="W4838" i="1" s="1"/>
  <c r="F4812" i="1" s="1"/>
  <c r="S4448" i="1"/>
  <c r="T4341" i="1"/>
  <c r="T4370" i="1" s="1"/>
  <c r="S587" i="1"/>
  <c r="U364" i="1"/>
  <c r="V364" i="1" s="1"/>
  <c r="T4146" i="1"/>
  <c r="T4175" i="1" s="1"/>
  <c r="R1251" i="1"/>
  <c r="U4615" i="1"/>
  <c r="U4643" i="1" s="1"/>
  <c r="U2447" i="1"/>
  <c r="U2459" i="1" s="1"/>
  <c r="T4214" i="1"/>
  <c r="U384" i="1"/>
  <c r="V384" i="1" s="1"/>
  <c r="U764" i="1"/>
  <c r="V764" i="1" s="1"/>
  <c r="W4331" i="1"/>
  <c r="F4305" i="1" s="1"/>
  <c r="T4721" i="1"/>
  <c r="W2537" i="1"/>
  <c r="F2511" i="1" s="1"/>
  <c r="V2732" i="1"/>
  <c r="T782" i="1"/>
  <c r="U314" i="1"/>
  <c r="R315" i="1" s="1"/>
  <c r="S4526" i="1"/>
  <c r="U4779" i="1"/>
  <c r="U4799" i="1" s="1"/>
  <c r="S4682" i="1"/>
  <c r="T4652" i="1"/>
  <c r="T4682" i="1" s="1"/>
  <c r="T4604" i="1"/>
  <c r="S4604" i="1"/>
  <c r="V4498" i="1"/>
  <c r="V4526" i="1" s="1"/>
  <c r="U4427" i="1"/>
  <c r="V4427" i="1" s="1"/>
  <c r="V4448" i="1" s="1"/>
  <c r="U571" i="1"/>
  <c r="V571" i="1" s="1"/>
  <c r="U399" i="1"/>
  <c r="U431" i="1" s="1"/>
  <c r="V347" i="1"/>
  <c r="T339" i="1"/>
  <c r="S353" i="1"/>
  <c r="U4154" i="1"/>
  <c r="U4175" i="1" s="1"/>
  <c r="U646" i="1"/>
  <c r="V638" i="1"/>
  <c r="V621" i="1"/>
  <c r="U613" i="1"/>
  <c r="U626" i="1" s="1"/>
  <c r="V519" i="1"/>
  <c r="V548" i="1" s="1"/>
  <c r="U519" i="1"/>
  <c r="U548" i="1" s="1"/>
  <c r="U266" i="1"/>
  <c r="V266" i="1" s="1"/>
  <c r="U258" i="1"/>
  <c r="V258" i="1" s="1"/>
  <c r="V2168" i="1"/>
  <c r="V2186" i="1" s="1"/>
  <c r="R2187" i="1" s="1"/>
  <c r="V243" i="1"/>
  <c r="V2392" i="1"/>
  <c r="U4409" i="1"/>
  <c r="V2101" i="1"/>
  <c r="V2108" i="1" s="1"/>
  <c r="R2109" i="1" s="1"/>
  <c r="V3407" i="1"/>
  <c r="U41" i="1"/>
  <c r="U48" i="1"/>
  <c r="U80" i="1" s="1"/>
  <c r="U2732" i="1"/>
  <c r="W2732" i="1" s="1"/>
  <c r="F2706" i="1" s="1"/>
  <c r="V361" i="1"/>
  <c r="T4877" i="1"/>
  <c r="W4877" i="1" s="1"/>
  <c r="F4851" i="1" s="1"/>
  <c r="V4388" i="1"/>
  <c r="V2060" i="1"/>
  <c r="V2069" i="1" s="1"/>
  <c r="R2070" i="1" s="1"/>
  <c r="V880" i="1"/>
  <c r="V899" i="1" s="1"/>
  <c r="R900" i="1" s="1"/>
  <c r="V3341" i="1"/>
  <c r="V3356" i="1" s="1"/>
  <c r="T3356" i="1"/>
  <c r="V230" i="1"/>
  <c r="T4884" i="1"/>
  <c r="T4916" i="1" s="1"/>
  <c r="U4916" i="1"/>
  <c r="T4416" i="1"/>
  <c r="T4448" i="1" s="1"/>
  <c r="T575" i="1"/>
  <c r="U575" i="1" s="1"/>
  <c r="T555" i="1"/>
  <c r="T587" i="1" s="1"/>
  <c r="T372" i="1"/>
  <c r="U372" i="1" s="1"/>
  <c r="S392" i="1"/>
  <c r="T642" i="1"/>
  <c r="U642" i="1" s="1"/>
  <c r="S665" i="1"/>
  <c r="U634" i="1"/>
  <c r="T478" i="1"/>
  <c r="T509" i="1" s="1"/>
  <c r="T262" i="1"/>
  <c r="T275" i="1" s="1"/>
  <c r="S275" i="1"/>
  <c r="V2217" i="1"/>
  <c r="V2225" i="1" s="1"/>
  <c r="W2225" i="1" s="1"/>
  <c r="F2199" i="1" s="1"/>
  <c r="U755" i="1"/>
  <c r="U782" i="1" s="1"/>
  <c r="T236" i="1"/>
  <c r="V87" i="1"/>
  <c r="V119" i="1" s="1"/>
  <c r="W119" i="1" s="1"/>
  <c r="F93" i="1" s="1"/>
  <c r="V798" i="1"/>
  <c r="V821" i="1" s="1"/>
  <c r="W821" i="1" s="1"/>
  <c r="F795" i="1" s="1"/>
  <c r="V4381" i="1"/>
  <c r="V4409" i="1" s="1"/>
  <c r="V9" i="1"/>
  <c r="V41" i="1" s="1"/>
  <c r="W4253" i="1" l="1"/>
  <c r="F4227" i="1" s="1"/>
  <c r="R4254" i="1"/>
  <c r="W704" i="1"/>
  <c r="F678" i="1" s="1"/>
  <c r="R705" i="1"/>
  <c r="W3161" i="1"/>
  <c r="F3135" i="1" s="1"/>
  <c r="R3162" i="1"/>
  <c r="T665" i="1"/>
  <c r="R42" i="1"/>
  <c r="R82" i="10"/>
  <c r="T297" i="10"/>
  <c r="W1406" i="1"/>
  <c r="F1380" i="1" s="1"/>
  <c r="H1380" i="1" s="1"/>
  <c r="H1388" i="1" s="1"/>
  <c r="F1395" i="1" s="1"/>
  <c r="F1396" i="1" s="1"/>
  <c r="F1397" i="1" s="1"/>
  <c r="F1398" i="1" s="1"/>
  <c r="R3981" i="1"/>
  <c r="R3747" i="1"/>
  <c r="W3746" i="1"/>
  <c r="F3720" i="1" s="1"/>
  <c r="H3720" i="1" s="1"/>
  <c r="H3728" i="1" s="1"/>
  <c r="W2654" i="1"/>
  <c r="F2628" i="1" s="1"/>
  <c r="H2628" i="1" s="1"/>
  <c r="H2636" i="1" s="1"/>
  <c r="V4350" i="1"/>
  <c r="V4370" i="1" s="1"/>
  <c r="W977" i="1"/>
  <c r="F951" i="1" s="1"/>
  <c r="H951" i="1" s="1"/>
  <c r="H959" i="1" s="1"/>
  <c r="U3005" i="1"/>
  <c r="U1289" i="1"/>
  <c r="W1289" i="1" s="1"/>
  <c r="F1263" i="1" s="1"/>
  <c r="H1263" i="1" s="1"/>
  <c r="H1271" i="1" s="1"/>
  <c r="U440" i="1"/>
  <c r="U470" i="1" s="1"/>
  <c r="S9" i="10"/>
  <c r="O9" i="10"/>
  <c r="W4058" i="1"/>
  <c r="F4032" i="1" s="1"/>
  <c r="H4032" i="1" s="1"/>
  <c r="H4040" i="1" s="1"/>
  <c r="R4059" i="1"/>
  <c r="V3434" i="1"/>
  <c r="V613" i="1"/>
  <c r="V626" i="1" s="1"/>
  <c r="V3473" i="1"/>
  <c r="W3473" i="1" s="1"/>
  <c r="F3447" i="1" s="1"/>
  <c r="H3447" i="1" s="1"/>
  <c r="H3455" i="1" s="1"/>
  <c r="V2471" i="1"/>
  <c r="V2498" i="1" s="1"/>
  <c r="U2498" i="1"/>
  <c r="W2498" i="1" s="1"/>
  <c r="F2472" i="1" s="1"/>
  <c r="H2472" i="1" s="1"/>
  <c r="H2480" i="1" s="1"/>
  <c r="F2487" i="1" s="1"/>
  <c r="F2488" i="1" s="1"/>
  <c r="F2489" i="1" s="1"/>
  <c r="F2490" i="1" s="1"/>
  <c r="R3279" i="1"/>
  <c r="R1758" i="1"/>
  <c r="W1757" i="1"/>
  <c r="F1731" i="1" s="1"/>
  <c r="H1731" i="1" s="1"/>
  <c r="H1739" i="1" s="1"/>
  <c r="R4761" i="1"/>
  <c r="W3551" i="1"/>
  <c r="F3525" i="1" s="1"/>
  <c r="H3525" i="1" s="1"/>
  <c r="H3533" i="1" s="1"/>
  <c r="R1914" i="1"/>
  <c r="W2615" i="1"/>
  <c r="F2589" i="1" s="1"/>
  <c r="H2589" i="1" s="1"/>
  <c r="H2597" i="1" s="1"/>
  <c r="R3396" i="1"/>
  <c r="W2147" i="1"/>
  <c r="F2121" i="1" s="1"/>
  <c r="V236" i="1"/>
  <c r="V1874" i="1"/>
  <c r="Q82" i="10"/>
  <c r="T82" i="10" s="1"/>
  <c r="Q262" i="10"/>
  <c r="T333" i="10"/>
  <c r="R1485" i="1"/>
  <c r="V3044" i="1"/>
  <c r="R3045" i="1" s="1"/>
  <c r="W3629" i="1"/>
  <c r="F3603" i="1" s="1"/>
  <c r="H3603" i="1" s="1"/>
  <c r="H3611" i="1" s="1"/>
  <c r="R3630" i="1"/>
  <c r="W938" i="1"/>
  <c r="F912" i="1" s="1"/>
  <c r="H912" i="1" s="1"/>
  <c r="H920" i="1" s="1"/>
  <c r="F927" i="1" s="1"/>
  <c r="F928" i="1" s="1"/>
  <c r="F929" i="1" s="1"/>
  <c r="F930" i="1" s="1"/>
  <c r="R939" i="1"/>
  <c r="V2946" i="1"/>
  <c r="V2966" i="1" s="1"/>
  <c r="R2967" i="1" s="1"/>
  <c r="W509" i="1"/>
  <c r="F483" i="1" s="1"/>
  <c r="R4410" i="1"/>
  <c r="R159" i="1"/>
  <c r="U392" i="1"/>
  <c r="W4565" i="1"/>
  <c r="F4539" i="1" s="1"/>
  <c r="Q154" i="10"/>
  <c r="T154" i="10" s="1"/>
  <c r="P334" i="10"/>
  <c r="U860" i="1"/>
  <c r="V828" i="1"/>
  <c r="V860" i="1" s="1"/>
  <c r="W1055" i="1"/>
  <c r="F1029" i="1" s="1"/>
  <c r="H1029" i="1" s="1"/>
  <c r="H1037" i="1" s="1"/>
  <c r="V711" i="1"/>
  <c r="V743" i="1" s="1"/>
  <c r="V4186" i="1"/>
  <c r="V4214" i="1" s="1"/>
  <c r="W4214" i="1" s="1"/>
  <c r="F4188" i="1" s="1"/>
  <c r="H4188" i="1" s="1"/>
  <c r="H4196" i="1" s="1"/>
  <c r="R4839" i="1"/>
  <c r="V2323" i="1"/>
  <c r="V2342" i="1" s="1"/>
  <c r="U2342" i="1"/>
  <c r="W1718" i="1"/>
  <c r="F1692" i="1" s="1"/>
  <c r="H1692" i="1" s="1"/>
  <c r="H1700" i="1" s="1"/>
  <c r="Q298" i="10"/>
  <c r="R334" i="10"/>
  <c r="T334" i="10" s="1"/>
  <c r="V2401" i="1"/>
  <c r="V2420" i="1" s="1"/>
  <c r="W1523" i="1"/>
  <c r="F1497" i="1" s="1"/>
  <c r="H1497" i="1" s="1"/>
  <c r="H1505" i="1" s="1"/>
  <c r="F1512" i="1" s="1"/>
  <c r="F1513" i="1" s="1"/>
  <c r="F1514" i="1" s="1"/>
  <c r="F1515" i="1" s="1"/>
  <c r="V343" i="1"/>
  <c r="V1336" i="1"/>
  <c r="V1367" i="1" s="1"/>
  <c r="U4448" i="1"/>
  <c r="R2226" i="1"/>
  <c r="W1445" i="1"/>
  <c r="F1419" i="1" s="1"/>
  <c r="U3434" i="1"/>
  <c r="T45" i="10"/>
  <c r="P190" i="10"/>
  <c r="W2030" i="1"/>
  <c r="F2004" i="1" s="1"/>
  <c r="H2004" i="1" s="1"/>
  <c r="H2012" i="1" s="1"/>
  <c r="F2019" i="1" s="1"/>
  <c r="F2020" i="1" s="1"/>
  <c r="F2021" i="1" s="1"/>
  <c r="F2022" i="1" s="1"/>
  <c r="R2850" i="1"/>
  <c r="W2849" i="1"/>
  <c r="F2823" i="1" s="1"/>
  <c r="H2823" i="1" s="1"/>
  <c r="H2831" i="1" s="1"/>
  <c r="W3005" i="1"/>
  <c r="F2979" i="1" s="1"/>
  <c r="H2979" i="1" s="1"/>
  <c r="H2987" i="1" s="1"/>
  <c r="R3006" i="1"/>
  <c r="U3200" i="1"/>
  <c r="V3168" i="1"/>
  <c r="V3200" i="1" s="1"/>
  <c r="O335" i="10"/>
  <c r="P335" i="10"/>
  <c r="I337" i="10"/>
  <c r="J336" i="10"/>
  <c r="O299" i="10"/>
  <c r="S299" i="10" s="1"/>
  <c r="R299" i="10"/>
  <c r="P299" i="10"/>
  <c r="I301" i="10"/>
  <c r="J300" i="10"/>
  <c r="T298" i="10"/>
  <c r="O263" i="10"/>
  <c r="S263" i="10" s="1"/>
  <c r="R263" i="10"/>
  <c r="P263" i="10"/>
  <c r="I265" i="10"/>
  <c r="J264" i="10"/>
  <c r="T262" i="10"/>
  <c r="T225" i="10"/>
  <c r="I229" i="10"/>
  <c r="J228" i="10"/>
  <c r="R226" i="10"/>
  <c r="Q226" i="10"/>
  <c r="T226" i="10" s="1"/>
  <c r="O227" i="10"/>
  <c r="S227" i="10" s="1"/>
  <c r="I193" i="10"/>
  <c r="J192" i="10"/>
  <c r="R190" i="10"/>
  <c r="T190" i="10" s="1"/>
  <c r="Q190" i="10"/>
  <c r="O191" i="10"/>
  <c r="S191" i="10" s="1"/>
  <c r="R191" i="10"/>
  <c r="T189" i="10"/>
  <c r="I157" i="10"/>
  <c r="J156" i="10"/>
  <c r="O155" i="10"/>
  <c r="S155" i="10" s="1"/>
  <c r="R155" i="10"/>
  <c r="O119" i="10"/>
  <c r="P119" i="10"/>
  <c r="R118" i="10"/>
  <c r="Q118" i="10"/>
  <c r="T118" i="10" s="1"/>
  <c r="I121" i="10"/>
  <c r="J120" i="10"/>
  <c r="O83" i="10"/>
  <c r="P83" i="10"/>
  <c r="I85" i="10"/>
  <c r="J84" i="10"/>
  <c r="O47" i="10"/>
  <c r="S47" i="10" s="1"/>
  <c r="R47" i="10"/>
  <c r="I49" i="10"/>
  <c r="J48" i="10"/>
  <c r="T46" i="10"/>
  <c r="R8" i="10"/>
  <c r="P8" i="10"/>
  <c r="Q8" i="10"/>
  <c r="P9" i="10"/>
  <c r="I11" i="10"/>
  <c r="J10" i="10"/>
  <c r="H93" i="1"/>
  <c r="H101" i="1" s="1"/>
  <c r="H483" i="1"/>
  <c r="H491" i="1" s="1"/>
  <c r="W4370" i="1"/>
  <c r="F4344" i="1" s="1"/>
  <c r="R4371" i="1"/>
  <c r="H1119" i="1"/>
  <c r="G1125" i="1"/>
  <c r="H1509" i="1"/>
  <c r="G1515" i="1"/>
  <c r="H795" i="1"/>
  <c r="H803" i="1" s="1"/>
  <c r="H2199" i="1"/>
  <c r="H2207" i="1" s="1"/>
  <c r="H4851" i="1"/>
  <c r="H4859" i="1" s="1"/>
  <c r="H4812" i="1"/>
  <c r="H4820" i="1" s="1"/>
  <c r="W197" i="1"/>
  <c r="F171" i="1" s="1"/>
  <c r="R198" i="1"/>
  <c r="G1398" i="1"/>
  <c r="H1392" i="1"/>
  <c r="H1587" i="1"/>
  <c r="G1593" i="1"/>
  <c r="H1665" i="1"/>
  <c r="G1671" i="1"/>
  <c r="W236" i="1"/>
  <c r="F210" i="1" s="1"/>
  <c r="R237" i="1"/>
  <c r="U665" i="1"/>
  <c r="V634" i="1"/>
  <c r="W3356" i="1"/>
  <c r="F3330" i="1" s="1"/>
  <c r="R3357" i="1"/>
  <c r="R4605" i="1"/>
  <c r="W4604" i="1"/>
  <c r="F4578" i="1" s="1"/>
  <c r="W4448" i="1"/>
  <c r="F4422" i="1" s="1"/>
  <c r="R4449" i="1"/>
  <c r="R4917" i="1"/>
  <c r="W4916" i="1"/>
  <c r="F4890" i="1" s="1"/>
  <c r="H2121" i="1"/>
  <c r="H2129" i="1" s="1"/>
  <c r="H3369" i="1"/>
  <c r="H3377" i="1" s="1"/>
  <c r="H3915" i="1"/>
  <c r="H3923" i="1" s="1"/>
  <c r="W626" i="1"/>
  <c r="F600" i="1" s="1"/>
  <c r="R627" i="1"/>
  <c r="H2367" i="1"/>
  <c r="G2373" i="1"/>
  <c r="F2760" i="1"/>
  <c r="F2761" i="1" s="1"/>
  <c r="F2762" i="1" s="1"/>
  <c r="F2763" i="1" s="1"/>
  <c r="F966" i="1"/>
  <c r="F967" i="1" s="1"/>
  <c r="F968" i="1" s="1"/>
  <c r="F969" i="1" s="1"/>
  <c r="W3239" i="1"/>
  <c r="F3213" i="1" s="1"/>
  <c r="R3240" i="1"/>
  <c r="H3135" i="1"/>
  <c r="H3143" i="1" s="1"/>
  <c r="H4539" i="1"/>
  <c r="H4547" i="1" s="1"/>
  <c r="F1005" i="1"/>
  <c r="F1006" i="1" s="1"/>
  <c r="F1007" i="1" s="1"/>
  <c r="F1008" i="1" s="1"/>
  <c r="H678" i="1"/>
  <c r="H686" i="1" s="1"/>
  <c r="F4125" i="1"/>
  <c r="F4126" i="1" s="1"/>
  <c r="F4127" i="1" s="1"/>
  <c r="F4128" i="1" s="1"/>
  <c r="H1926" i="1"/>
  <c r="H1934" i="1" s="1"/>
  <c r="H4227" i="1"/>
  <c r="H4235" i="1" s="1"/>
  <c r="H4266" i="1"/>
  <c r="H4274" i="1" s="1"/>
  <c r="F1239" i="1"/>
  <c r="F1240" i="1" s="1"/>
  <c r="F1241" i="1" s="1"/>
  <c r="F1242" i="1" s="1"/>
  <c r="F3111" i="1"/>
  <c r="F3112" i="1" s="1"/>
  <c r="F3113" i="1" s="1"/>
  <c r="F3114" i="1" s="1"/>
  <c r="F3696" i="1"/>
  <c r="F3697" i="1" s="1"/>
  <c r="F3698" i="1" s="1"/>
  <c r="F3699" i="1" s="1"/>
  <c r="F3540" i="1"/>
  <c r="F3541" i="1"/>
  <c r="F3542" i="1" s="1"/>
  <c r="F3543" i="1" s="1"/>
  <c r="F2877" i="1"/>
  <c r="F2878" i="1" s="1"/>
  <c r="F2879" i="1" s="1"/>
  <c r="F2880" i="1" s="1"/>
  <c r="V642" i="1"/>
  <c r="V575" i="1"/>
  <c r="V587" i="1" s="1"/>
  <c r="V3076" i="1"/>
  <c r="V3083" i="1" s="1"/>
  <c r="W3083" i="1" s="1"/>
  <c r="F3057" i="1" s="1"/>
  <c r="V368" i="1"/>
  <c r="V399" i="1"/>
  <c r="V431" i="1" s="1"/>
  <c r="W431" i="1" s="1"/>
  <c r="F405" i="1" s="1"/>
  <c r="V440" i="1"/>
  <c r="V470" i="1" s="1"/>
  <c r="R471" i="1" s="1"/>
  <c r="R822" i="1"/>
  <c r="V48" i="1"/>
  <c r="V80" i="1" s="1"/>
  <c r="R81" i="1" s="1"/>
  <c r="W2069" i="1"/>
  <c r="F2043" i="1" s="1"/>
  <c r="R3474" i="1"/>
  <c r="T392" i="1"/>
  <c r="V755" i="1"/>
  <c r="V782" i="1" s="1"/>
  <c r="W782" i="1" s="1"/>
  <c r="F756" i="1" s="1"/>
  <c r="T353" i="1"/>
  <c r="U339" i="1"/>
  <c r="U353" i="1" s="1"/>
  <c r="R4215" i="1"/>
  <c r="W41" i="1"/>
  <c r="F15" i="1" s="1"/>
  <c r="R510" i="1"/>
  <c r="R1173" i="1"/>
  <c r="R4878" i="1"/>
  <c r="W2966" i="1"/>
  <c r="F2940" i="1" s="1"/>
  <c r="V4615" i="1"/>
  <c r="V4643" i="1" s="1"/>
  <c r="R4644" i="1" s="1"/>
  <c r="W2186" i="1"/>
  <c r="F2160" i="1" s="1"/>
  <c r="W548" i="1"/>
  <c r="F522" i="1" s="1"/>
  <c r="R1290" i="1"/>
  <c r="R120" i="1"/>
  <c r="V372" i="1"/>
  <c r="W1172" i="1"/>
  <c r="F1146" i="1" s="1"/>
  <c r="R2733" i="1"/>
  <c r="W2108" i="1"/>
  <c r="F2082" i="1" s="1"/>
  <c r="V4154" i="1"/>
  <c r="V4175" i="1" s="1"/>
  <c r="W4175" i="1" s="1"/>
  <c r="F4149" i="1" s="1"/>
  <c r="V4779" i="1"/>
  <c r="V4799" i="1" s="1"/>
  <c r="R4800" i="1" s="1"/>
  <c r="U262" i="1"/>
  <c r="U275" i="1" s="1"/>
  <c r="W158" i="1"/>
  <c r="F132" i="1" s="1"/>
  <c r="R4176" i="1"/>
  <c r="W4409" i="1"/>
  <c r="F4383" i="1" s="1"/>
  <c r="H2706" i="1"/>
  <c r="H2714" i="1" s="1"/>
  <c r="W4682" i="1"/>
  <c r="F4656" i="1" s="1"/>
  <c r="R4683" i="1"/>
  <c r="W4526" i="1"/>
  <c r="F4500" i="1" s="1"/>
  <c r="R4527" i="1"/>
  <c r="H2511" i="1"/>
  <c r="H2519" i="1" s="1"/>
  <c r="H4305" i="1"/>
  <c r="H4313" i="1" s="1"/>
  <c r="W4799" i="1"/>
  <c r="F4773" i="1" s="1"/>
  <c r="H3642" i="1"/>
  <c r="H3650" i="1" s="1"/>
  <c r="J4890" i="1"/>
  <c r="Z4890" i="1" s="1"/>
  <c r="J4812" i="1"/>
  <c r="Z4812" i="1" s="1"/>
  <c r="J4773" i="1"/>
  <c r="Z4773" i="1" s="1"/>
  <c r="J4734" i="1"/>
  <c r="Z4734" i="1" s="1"/>
  <c r="J4656" i="1"/>
  <c r="Z4656" i="1" s="1"/>
  <c r="J4617" i="1"/>
  <c r="Z4617" i="1" s="1"/>
  <c r="J4539" i="1"/>
  <c r="Z4539" i="1" s="1"/>
  <c r="J4500" i="1"/>
  <c r="Z4500" i="1" s="1"/>
  <c r="J4851" i="1"/>
  <c r="Z4851" i="1" s="1"/>
  <c r="J4695" i="1"/>
  <c r="Z4695" i="1" s="1"/>
  <c r="J4578" i="1"/>
  <c r="Z4578" i="1" s="1"/>
  <c r="J4422" i="1"/>
  <c r="Z4422" i="1" s="1"/>
  <c r="J4305" i="1"/>
  <c r="Z4305" i="1" s="1"/>
  <c r="J4266" i="1"/>
  <c r="Z4266" i="1" s="1"/>
  <c r="J4227" i="1"/>
  <c r="Z4227" i="1" s="1"/>
  <c r="J4188" i="1"/>
  <c r="Z4188" i="1" s="1"/>
  <c r="J4461" i="1"/>
  <c r="Z4461" i="1" s="1"/>
  <c r="J4383" i="1"/>
  <c r="Z4383" i="1" s="1"/>
  <c r="J4344" i="1"/>
  <c r="Z4344" i="1" s="1"/>
  <c r="J4149" i="1"/>
  <c r="Z4149" i="1" s="1"/>
  <c r="J4110" i="1"/>
  <c r="Z4110" i="1" s="1"/>
  <c r="J3798" i="1"/>
  <c r="Z3798" i="1" s="1"/>
  <c r="J2238" i="1"/>
  <c r="Z2238" i="1" s="1"/>
  <c r="J1965" i="1"/>
  <c r="Z1965" i="1" s="1"/>
  <c r="J1926" i="1"/>
  <c r="Z1926" i="1" s="1"/>
  <c r="J1887" i="1"/>
  <c r="Z1887" i="1" s="1"/>
  <c r="J1848" i="1"/>
  <c r="Z1848" i="1" s="1"/>
  <c r="J1809" i="1"/>
  <c r="Z1809" i="1" s="1"/>
  <c r="J1770" i="1"/>
  <c r="Z1770" i="1" s="1"/>
  <c r="J1731" i="1"/>
  <c r="Z1731" i="1" s="1"/>
  <c r="J1692" i="1"/>
  <c r="Z1692" i="1" s="1"/>
  <c r="J1653" i="1"/>
  <c r="Z1653" i="1" s="1"/>
  <c r="J1614" i="1"/>
  <c r="Z1614" i="1" s="1"/>
  <c r="J1575" i="1"/>
  <c r="Z1575" i="1" s="1"/>
  <c r="J1536" i="1"/>
  <c r="Z1536" i="1" s="1"/>
  <c r="J132" i="1"/>
  <c r="Z132" i="1" s="1"/>
  <c r="J93" i="1"/>
  <c r="Z93" i="1" s="1"/>
  <c r="J54" i="1"/>
  <c r="Z54" i="1" s="1"/>
  <c r="J15" i="1"/>
  <c r="Z15" i="1" s="1"/>
  <c r="J1497" i="1"/>
  <c r="Z1497" i="1" s="1"/>
  <c r="J1458" i="1"/>
  <c r="Z1458" i="1" s="1"/>
  <c r="J1419" i="1"/>
  <c r="Z1419" i="1" s="1"/>
  <c r="J1380" i="1"/>
  <c r="Z1380" i="1" s="1"/>
  <c r="J1341" i="1"/>
  <c r="Z1341" i="1" s="1"/>
  <c r="J1302" i="1"/>
  <c r="Z1302" i="1" s="1"/>
  <c r="J1263" i="1"/>
  <c r="Z1263" i="1" s="1"/>
  <c r="J1224" i="1"/>
  <c r="Z1224" i="1" s="1"/>
  <c r="J1185" i="1"/>
  <c r="Z1185" i="1" s="1"/>
  <c r="J1146" i="1"/>
  <c r="Z1146" i="1" s="1"/>
  <c r="J1107" i="1"/>
  <c r="Z1107" i="1" s="1"/>
  <c r="J1068" i="1"/>
  <c r="Z1068" i="1" s="1"/>
  <c r="J1029" i="1"/>
  <c r="Z1029" i="1" s="1"/>
  <c r="J990" i="1"/>
  <c r="Z990" i="1" s="1"/>
  <c r="J951" i="1"/>
  <c r="Z951" i="1" s="1"/>
  <c r="J912" i="1"/>
  <c r="Z912" i="1" s="1"/>
  <c r="J873" i="1"/>
  <c r="Z873" i="1" s="1"/>
  <c r="J834" i="1"/>
  <c r="Z834" i="1" s="1"/>
  <c r="J795" i="1"/>
  <c r="Z795" i="1" s="1"/>
  <c r="J756" i="1"/>
  <c r="Z756" i="1" s="1"/>
  <c r="J717" i="1"/>
  <c r="Z717" i="1" s="1"/>
  <c r="J678" i="1"/>
  <c r="Z678" i="1" s="1"/>
  <c r="J639" i="1"/>
  <c r="Z639" i="1" s="1"/>
  <c r="J600" i="1"/>
  <c r="Z600" i="1" s="1"/>
  <c r="J561" i="1"/>
  <c r="Z561" i="1" s="1"/>
  <c r="J522" i="1"/>
  <c r="Z522" i="1" s="1"/>
  <c r="J483" i="1"/>
  <c r="Z483" i="1" s="1"/>
  <c r="J444" i="1"/>
  <c r="Z444" i="1" s="1"/>
  <c r="J405" i="1"/>
  <c r="Z405" i="1" s="1"/>
  <c r="J366" i="1"/>
  <c r="Z366" i="1" s="1"/>
  <c r="J327" i="1"/>
  <c r="Z327" i="1" s="1"/>
  <c r="J288" i="1"/>
  <c r="Z288" i="1" s="1"/>
  <c r="J249" i="1"/>
  <c r="Z249" i="1" s="1"/>
  <c r="J210" i="1"/>
  <c r="Z210" i="1" s="1"/>
  <c r="J171" i="1"/>
  <c r="Z171" i="1" s="1"/>
  <c r="J4071" i="1"/>
  <c r="Z4071" i="1" s="1"/>
  <c r="J4032" i="1"/>
  <c r="Z4032" i="1" s="1"/>
  <c r="J3993" i="1"/>
  <c r="Z3993" i="1" s="1"/>
  <c r="J3954" i="1"/>
  <c r="Z3954" i="1" s="1"/>
  <c r="J3915" i="1"/>
  <c r="Z3915" i="1" s="1"/>
  <c r="J3876" i="1"/>
  <c r="Z3876" i="1" s="1"/>
  <c r="J3837" i="1"/>
  <c r="Z3837" i="1" s="1"/>
  <c r="J3759" i="1"/>
  <c r="Z3759" i="1" s="1"/>
  <c r="J3720" i="1"/>
  <c r="Z3720" i="1" s="1"/>
  <c r="J3681" i="1"/>
  <c r="Z3681" i="1" s="1"/>
  <c r="J3642" i="1"/>
  <c r="Z3642" i="1" s="1"/>
  <c r="J3603" i="1"/>
  <c r="Z3603" i="1" s="1"/>
  <c r="J3564" i="1"/>
  <c r="Z3564" i="1" s="1"/>
  <c r="J3525" i="1"/>
  <c r="Z3525" i="1" s="1"/>
  <c r="J3486" i="1"/>
  <c r="Z3486" i="1" s="1"/>
  <c r="J3447" i="1"/>
  <c r="Z3447" i="1" s="1"/>
  <c r="J3408" i="1"/>
  <c r="Z3408" i="1" s="1"/>
  <c r="J3369" i="1"/>
  <c r="Z3369" i="1" s="1"/>
  <c r="J3330" i="1"/>
  <c r="Z3330" i="1" s="1"/>
  <c r="J3291" i="1"/>
  <c r="Z3291" i="1" s="1"/>
  <c r="J3252" i="1"/>
  <c r="Z3252" i="1" s="1"/>
  <c r="J3213" i="1"/>
  <c r="Z3213" i="1" s="1"/>
  <c r="J3174" i="1"/>
  <c r="Z3174" i="1" s="1"/>
  <c r="J3135" i="1"/>
  <c r="Z3135" i="1" s="1"/>
  <c r="J3096" i="1"/>
  <c r="Z3096" i="1" s="1"/>
  <c r="J3057" i="1"/>
  <c r="Z3057" i="1" s="1"/>
  <c r="J3018" i="1"/>
  <c r="Z3018" i="1" s="1"/>
  <c r="J2979" i="1"/>
  <c r="Z2979" i="1" s="1"/>
  <c r="J2940" i="1"/>
  <c r="Z2940" i="1" s="1"/>
  <c r="J2901" i="1"/>
  <c r="Z2901" i="1" s="1"/>
  <c r="J2862" i="1"/>
  <c r="Z2862" i="1" s="1"/>
  <c r="J2823" i="1"/>
  <c r="Z2823" i="1" s="1"/>
  <c r="J2784" i="1"/>
  <c r="Z2784" i="1" s="1"/>
  <c r="J2745" i="1"/>
  <c r="Z2745" i="1" s="1"/>
  <c r="J2706" i="1"/>
  <c r="Z2706" i="1" s="1"/>
  <c r="J2667" i="1"/>
  <c r="Z2667" i="1" s="1"/>
  <c r="J2628" i="1"/>
  <c r="Z2628" i="1" s="1"/>
  <c r="J2589" i="1"/>
  <c r="Z2589" i="1" s="1"/>
  <c r="J2550" i="1"/>
  <c r="Z2550" i="1" s="1"/>
  <c r="J2511" i="1"/>
  <c r="Z2511" i="1" s="1"/>
  <c r="J2472" i="1"/>
  <c r="Z2472" i="1" s="1"/>
  <c r="J2433" i="1"/>
  <c r="Z2433" i="1" s="1"/>
  <c r="J2394" i="1"/>
  <c r="Z2394" i="1" s="1"/>
  <c r="J2355" i="1"/>
  <c r="Z2355" i="1" s="1"/>
  <c r="J2316" i="1"/>
  <c r="Z2316" i="1" s="1"/>
  <c r="J2277" i="1"/>
  <c r="Z2277" i="1" s="1"/>
  <c r="J2199" i="1"/>
  <c r="Z2199" i="1" s="1"/>
  <c r="J2160" i="1"/>
  <c r="Z2160" i="1" s="1"/>
  <c r="J2121" i="1"/>
  <c r="Z2121" i="1" s="1"/>
  <c r="J2082" i="1"/>
  <c r="Z2082" i="1" s="1"/>
  <c r="J2043" i="1"/>
  <c r="Z2043" i="1" s="1"/>
  <c r="J2004" i="1"/>
  <c r="Z2004" i="1" s="1"/>
  <c r="AN16" i="1"/>
  <c r="H4461" i="1"/>
  <c r="H4469" i="1" s="1"/>
  <c r="F1746" i="1"/>
  <c r="F1747" i="1" s="1"/>
  <c r="F1748" i="1" s="1"/>
  <c r="F1749" i="1" s="1"/>
  <c r="F1980" i="1"/>
  <c r="F1981" i="1" s="1"/>
  <c r="F1982" i="1" s="1"/>
  <c r="F1983" i="1" s="1"/>
  <c r="F1473" i="1"/>
  <c r="F1474" i="1" s="1"/>
  <c r="F1475" i="1" s="1"/>
  <c r="F1476" i="1" s="1"/>
  <c r="F2253" i="1"/>
  <c r="F2254" i="1" s="1"/>
  <c r="F2255" i="1" s="1"/>
  <c r="F2256" i="1" s="1"/>
  <c r="W3512" i="1"/>
  <c r="F3486" i="1" s="1"/>
  <c r="R3513" i="1"/>
  <c r="W1211" i="1"/>
  <c r="F1185" i="1" s="1"/>
  <c r="R1212" i="1"/>
  <c r="W1874" i="1"/>
  <c r="F1848" i="1" s="1"/>
  <c r="R1875" i="1"/>
  <c r="F4086" i="1"/>
  <c r="F4087" i="1" s="1"/>
  <c r="F4088" i="1" s="1"/>
  <c r="F4089" i="1" s="1"/>
  <c r="F1825" i="1"/>
  <c r="F1826" i="1" s="1"/>
  <c r="F1827" i="1" s="1"/>
  <c r="F1824" i="1"/>
  <c r="F1551" i="1"/>
  <c r="F1552" i="1" s="1"/>
  <c r="F1553" i="1" s="1"/>
  <c r="F1554" i="1" s="1"/>
  <c r="F3579" i="1"/>
  <c r="F3580" i="1"/>
  <c r="F3581" i="1" s="1"/>
  <c r="F3582" i="1" s="1"/>
  <c r="F3735" i="1"/>
  <c r="F3736" i="1" s="1"/>
  <c r="F3737" i="1" s="1"/>
  <c r="F3738" i="1" s="1"/>
  <c r="F4047" i="1"/>
  <c r="F4048" i="1" s="1"/>
  <c r="F4049" i="1" s="1"/>
  <c r="F4050" i="1" s="1"/>
  <c r="F1902" i="1"/>
  <c r="F1903" i="1" s="1"/>
  <c r="F1904" i="1" s="1"/>
  <c r="F1905" i="1" s="1"/>
  <c r="F1084" i="1"/>
  <c r="F1085" i="1" s="1"/>
  <c r="F1086" i="1" s="1"/>
  <c r="F1083" i="1"/>
  <c r="F2838" i="1"/>
  <c r="F2839" i="1" s="1"/>
  <c r="F2840" i="1" s="1"/>
  <c r="F2841" i="1" s="1"/>
  <c r="F3774" i="1"/>
  <c r="F3775" i="1" s="1"/>
  <c r="F3776" i="1" s="1"/>
  <c r="F3777" i="1" s="1"/>
  <c r="F2292" i="1"/>
  <c r="F2293" i="1" s="1"/>
  <c r="F2294" i="1" s="1"/>
  <c r="F2295" i="1" s="1"/>
  <c r="F3618" i="1"/>
  <c r="F3619" i="1" s="1"/>
  <c r="F3620" i="1" s="1"/>
  <c r="F3621" i="1" s="1"/>
  <c r="F2565" i="1"/>
  <c r="F2566" i="1"/>
  <c r="F2567" i="1" s="1"/>
  <c r="F2568" i="1" s="1"/>
  <c r="F2916" i="1"/>
  <c r="F2917" i="1" s="1"/>
  <c r="F2918" i="1" s="1"/>
  <c r="F2919" i="1" s="1"/>
  <c r="R2811" i="1"/>
  <c r="W2810" i="1"/>
  <c r="F2784" i="1" s="1"/>
  <c r="H1419" i="1"/>
  <c r="H1427" i="1" s="1"/>
  <c r="F2605" i="1"/>
  <c r="F2606" i="1" s="1"/>
  <c r="F2607" i="1" s="1"/>
  <c r="F2604" i="1"/>
  <c r="H3876" i="1"/>
  <c r="H3884" i="1" s="1"/>
  <c r="W3824" i="1"/>
  <c r="F3798" i="1" s="1"/>
  <c r="R3825" i="1"/>
  <c r="R3435" i="1"/>
  <c r="W3434" i="1"/>
  <c r="F3408" i="1" s="1"/>
  <c r="F1707" i="1"/>
  <c r="F1708" i="1" s="1"/>
  <c r="F1709" i="1" s="1"/>
  <c r="F1710" i="1" s="1"/>
  <c r="F2994" i="1"/>
  <c r="F2995" i="1" s="1"/>
  <c r="F2996" i="1" s="1"/>
  <c r="F2997" i="1" s="1"/>
  <c r="F4009" i="1"/>
  <c r="F4010" i="1" s="1"/>
  <c r="F4011" i="1" s="1"/>
  <c r="F4008" i="1"/>
  <c r="F1629" i="1"/>
  <c r="F1630" i="1" s="1"/>
  <c r="F1631" i="1" s="1"/>
  <c r="F1632" i="1" s="1"/>
  <c r="F1785" i="1"/>
  <c r="F1786" i="1" s="1"/>
  <c r="F1787" i="1" s="1"/>
  <c r="F1788" i="1" s="1"/>
  <c r="H288" i="1"/>
  <c r="H296" i="1" s="1"/>
  <c r="H4734" i="1"/>
  <c r="H4742" i="1" s="1"/>
  <c r="H1302" i="1"/>
  <c r="H1310" i="1" s="1"/>
  <c r="H873" i="1"/>
  <c r="H881" i="1" s="1"/>
  <c r="F2682" i="1"/>
  <c r="F2683" i="1" s="1"/>
  <c r="F2684" i="1" s="1"/>
  <c r="F2685" i="1" s="1"/>
  <c r="F1044" i="1"/>
  <c r="F1045" i="1"/>
  <c r="F1046" i="1" s="1"/>
  <c r="F1047" i="1" s="1"/>
  <c r="F3267" i="1"/>
  <c r="F3268" i="1" s="1"/>
  <c r="F3269" i="1" s="1"/>
  <c r="F3270" i="1" s="1"/>
  <c r="F2643" i="1"/>
  <c r="F2644" i="1" s="1"/>
  <c r="F2645" i="1" s="1"/>
  <c r="F2646" i="1" s="1"/>
  <c r="F3853" i="1"/>
  <c r="F3854" i="1" s="1"/>
  <c r="F3855" i="1" s="1"/>
  <c r="F3852" i="1"/>
  <c r="F3306" i="1"/>
  <c r="F3307" i="1" s="1"/>
  <c r="F3308" i="1" s="1"/>
  <c r="F3309" i="1" s="1"/>
  <c r="F3969" i="1"/>
  <c r="F3970" i="1" s="1"/>
  <c r="F3971" i="1" s="1"/>
  <c r="F3972" i="1" s="1"/>
  <c r="U587" i="1"/>
  <c r="R588" i="1" s="1"/>
  <c r="R1446" i="1"/>
  <c r="V2447" i="1"/>
  <c r="V2459" i="1" s="1"/>
  <c r="W2459" i="1" s="1"/>
  <c r="F2433" i="1" s="1"/>
  <c r="R3669" i="1"/>
  <c r="V4693" i="1"/>
  <c r="V4721" i="1" s="1"/>
  <c r="W4721" i="1" s="1"/>
  <c r="F4695" i="1" s="1"/>
  <c r="R2421" i="1" l="1"/>
  <c r="W2420" i="1"/>
  <c r="F2394" i="1" s="1"/>
  <c r="H2394" i="1" s="1"/>
  <c r="H2402" i="1" s="1"/>
  <c r="W4643" i="1"/>
  <c r="F4617" i="1" s="1"/>
  <c r="Q335" i="10"/>
  <c r="R2499" i="1"/>
  <c r="W3200" i="1"/>
  <c r="F3174" i="1" s="1"/>
  <c r="H3174" i="1" s="1"/>
  <c r="H3182" i="1" s="1"/>
  <c r="F3189" i="1" s="1"/>
  <c r="F3190" i="1" s="1"/>
  <c r="F3191" i="1" s="1"/>
  <c r="F3192" i="1" s="1"/>
  <c r="W743" i="1"/>
  <c r="F717" i="1" s="1"/>
  <c r="H717" i="1" s="1"/>
  <c r="H725" i="1" s="1"/>
  <c r="R744" i="1"/>
  <c r="O10" i="10"/>
  <c r="S10" i="10" s="1"/>
  <c r="Q299" i="10"/>
  <c r="T299" i="10" s="1"/>
  <c r="W1367" i="1"/>
  <c r="F1341" i="1" s="1"/>
  <c r="H1341" i="1" s="1"/>
  <c r="H1349" i="1" s="1"/>
  <c r="F1356" i="1" s="1"/>
  <c r="F1357" i="1" s="1"/>
  <c r="F1358" i="1" s="1"/>
  <c r="F1359" i="1" s="1"/>
  <c r="G1359" i="1" s="1"/>
  <c r="R1368" i="1"/>
  <c r="P47" i="10"/>
  <c r="Q47" i="10" s="1"/>
  <c r="Q83" i="10"/>
  <c r="P155" i="10"/>
  <c r="Q155" i="10" s="1"/>
  <c r="P191" i="10"/>
  <c r="Q191" i="10" s="1"/>
  <c r="Q263" i="10"/>
  <c r="W3044" i="1"/>
  <c r="F3018" i="1" s="1"/>
  <c r="H3018" i="1" s="1"/>
  <c r="H3026" i="1" s="1"/>
  <c r="P227" i="10"/>
  <c r="R861" i="1"/>
  <c r="W860" i="1"/>
  <c r="F834" i="1" s="1"/>
  <c r="H834" i="1" s="1"/>
  <c r="H842" i="1" s="1"/>
  <c r="R3201" i="1"/>
  <c r="V392" i="1"/>
  <c r="W392" i="1" s="1"/>
  <c r="F366" i="1" s="1"/>
  <c r="R227" i="10"/>
  <c r="R2343" i="1"/>
  <c r="W2342" i="1"/>
  <c r="F2316" i="1" s="1"/>
  <c r="H2316" i="1" s="1"/>
  <c r="H2324" i="1" s="1"/>
  <c r="F2331" i="1" s="1"/>
  <c r="F2332" i="1" s="1"/>
  <c r="F2333" i="1" s="1"/>
  <c r="F2334" i="1" s="1"/>
  <c r="H2328" i="1" s="1"/>
  <c r="O336" i="10"/>
  <c r="P336" i="10" s="1"/>
  <c r="I338" i="10"/>
  <c r="J337" i="10"/>
  <c r="R335" i="10"/>
  <c r="O300" i="10"/>
  <c r="P300" i="10" s="1"/>
  <c r="I302" i="10"/>
  <c r="J301" i="10"/>
  <c r="O264" i="10"/>
  <c r="P264" i="10" s="1"/>
  <c r="T263" i="10"/>
  <c r="I266" i="10"/>
  <c r="J265" i="10"/>
  <c r="I230" i="10"/>
  <c r="J229" i="10"/>
  <c r="O228" i="10"/>
  <c r="R228" i="10" s="1"/>
  <c r="I194" i="10"/>
  <c r="J193" i="10"/>
  <c r="T191" i="10"/>
  <c r="O192" i="10"/>
  <c r="R192" i="10" s="1"/>
  <c r="O156" i="10"/>
  <c r="P156" i="10" s="1"/>
  <c r="T155" i="10"/>
  <c r="I158" i="10"/>
  <c r="J157" i="10"/>
  <c r="I122" i="10"/>
  <c r="J121" i="10"/>
  <c r="R119" i="10"/>
  <c r="Q119" i="10"/>
  <c r="S119" i="10" s="1"/>
  <c r="O120" i="10"/>
  <c r="R120" i="10" s="1"/>
  <c r="O84" i="10"/>
  <c r="P84" i="10" s="1"/>
  <c r="I86" i="10"/>
  <c r="J85" i="10"/>
  <c r="R83" i="10"/>
  <c r="I50" i="10"/>
  <c r="J49" i="10"/>
  <c r="O48" i="10"/>
  <c r="R48" i="10" s="1"/>
  <c r="T47" i="10"/>
  <c r="R9" i="10"/>
  <c r="T8" i="10"/>
  <c r="Q9" i="10"/>
  <c r="I12" i="10"/>
  <c r="J11" i="10"/>
  <c r="H4695" i="1"/>
  <c r="H4703" i="1" s="1"/>
  <c r="H2433" i="1"/>
  <c r="H2441" i="1" s="1"/>
  <c r="H3303" i="1"/>
  <c r="G3309" i="1"/>
  <c r="H2679" i="1"/>
  <c r="G2685" i="1"/>
  <c r="G1788" i="1"/>
  <c r="H1782" i="1"/>
  <c r="H1704" i="1"/>
  <c r="G1710" i="1"/>
  <c r="G2334" i="1"/>
  <c r="G2295" i="1"/>
  <c r="H2289" i="1"/>
  <c r="H1899" i="1"/>
  <c r="G1905" i="1"/>
  <c r="H3732" i="1"/>
  <c r="G3738" i="1"/>
  <c r="H2484" i="1"/>
  <c r="G2490" i="1"/>
  <c r="G1476" i="1"/>
  <c r="H1470" i="1"/>
  <c r="G1749" i="1"/>
  <c r="H1743" i="1"/>
  <c r="H756" i="1"/>
  <c r="H764" i="1" s="1"/>
  <c r="R393" i="1"/>
  <c r="H2874" i="1"/>
  <c r="G2880" i="1"/>
  <c r="H3108" i="1"/>
  <c r="G3114" i="1"/>
  <c r="H4122" i="1"/>
  <c r="G4128" i="1"/>
  <c r="H2757" i="1"/>
  <c r="G2763" i="1"/>
  <c r="H3966" i="1"/>
  <c r="G3972" i="1"/>
  <c r="H2640" i="1"/>
  <c r="G2646" i="1"/>
  <c r="H2991" i="1"/>
  <c r="G2997" i="1"/>
  <c r="G930" i="1"/>
  <c r="H924" i="1"/>
  <c r="G3621" i="1"/>
  <c r="H3615" i="1"/>
  <c r="H2835" i="1"/>
  <c r="G2841" i="1"/>
  <c r="H4044" i="1"/>
  <c r="G4050" i="1"/>
  <c r="G1554" i="1"/>
  <c r="H1548" i="1"/>
  <c r="H2250" i="1"/>
  <c r="G2256" i="1"/>
  <c r="H1977" i="1"/>
  <c r="G1983" i="1"/>
  <c r="H4149" i="1"/>
  <c r="H4157" i="1" s="1"/>
  <c r="H405" i="1"/>
  <c r="H413" i="1" s="1"/>
  <c r="H3057" i="1"/>
  <c r="H3065" i="1" s="1"/>
  <c r="G2022" i="1"/>
  <c r="H2016" i="1"/>
  <c r="H1236" i="1"/>
  <c r="G1242" i="1"/>
  <c r="G1008" i="1"/>
  <c r="H1002" i="1"/>
  <c r="F888" i="1"/>
  <c r="F889" i="1" s="1"/>
  <c r="F890" i="1" s="1"/>
  <c r="F891" i="1" s="1"/>
  <c r="F1317" i="1"/>
  <c r="F1318" i="1"/>
  <c r="F1319" i="1" s="1"/>
  <c r="F1320" i="1" s="1"/>
  <c r="F303" i="1"/>
  <c r="F304" i="1" s="1"/>
  <c r="F305" i="1" s="1"/>
  <c r="F306" i="1" s="1"/>
  <c r="G1632" i="1"/>
  <c r="H1626" i="1"/>
  <c r="F732" i="1"/>
  <c r="F733" i="1" s="1"/>
  <c r="F734" i="1" s="1"/>
  <c r="F735" i="1" s="1"/>
  <c r="H3798" i="1"/>
  <c r="H3806" i="1" s="1"/>
  <c r="F3891" i="1"/>
  <c r="F3892" i="1" s="1"/>
  <c r="F3893" i="1" s="1"/>
  <c r="F3894" i="1" s="1"/>
  <c r="F1434" i="1"/>
  <c r="F1435" i="1" s="1"/>
  <c r="F1436" i="1" s="1"/>
  <c r="F1437" i="1" s="1"/>
  <c r="G2568" i="1"/>
  <c r="H2562" i="1"/>
  <c r="G4089" i="1"/>
  <c r="H4083" i="1"/>
  <c r="F4476" i="1"/>
  <c r="F4477" i="1" s="1"/>
  <c r="F4478" i="1" s="1"/>
  <c r="F4479" i="1" s="1"/>
  <c r="J4891" i="1"/>
  <c r="Z4891" i="1" s="1"/>
  <c r="J4813" i="1"/>
  <c r="Z4813" i="1" s="1"/>
  <c r="J4852" i="1"/>
  <c r="Z4852" i="1" s="1"/>
  <c r="J4735" i="1"/>
  <c r="Z4735" i="1" s="1"/>
  <c r="J4657" i="1"/>
  <c r="Z4657" i="1" s="1"/>
  <c r="J4579" i="1"/>
  <c r="Z4579" i="1" s="1"/>
  <c r="J4540" i="1"/>
  <c r="Z4540" i="1" s="1"/>
  <c r="J4462" i="1"/>
  <c r="Z4462" i="1" s="1"/>
  <c r="J4423" i="1"/>
  <c r="Z4423" i="1" s="1"/>
  <c r="J4384" i="1"/>
  <c r="Z4384" i="1" s="1"/>
  <c r="J4774" i="1"/>
  <c r="Z4774" i="1" s="1"/>
  <c r="J4696" i="1"/>
  <c r="Z4696" i="1" s="1"/>
  <c r="J4618" i="1"/>
  <c r="Z4618" i="1" s="1"/>
  <c r="J4306" i="1"/>
  <c r="Z4306" i="1" s="1"/>
  <c r="J4267" i="1"/>
  <c r="Z4267" i="1" s="1"/>
  <c r="J4189" i="1"/>
  <c r="Z4189" i="1" s="1"/>
  <c r="J4501" i="1"/>
  <c r="Z4501" i="1" s="1"/>
  <c r="J4345" i="1"/>
  <c r="Z4345" i="1" s="1"/>
  <c r="J4228" i="1"/>
  <c r="Z4228" i="1" s="1"/>
  <c r="J4150" i="1"/>
  <c r="Z4150" i="1" s="1"/>
  <c r="J4111" i="1"/>
  <c r="Z4111" i="1" s="1"/>
  <c r="J3799" i="1"/>
  <c r="Z3799" i="1" s="1"/>
  <c r="J2239" i="1"/>
  <c r="Z2239" i="1" s="1"/>
  <c r="J1966" i="1"/>
  <c r="Z1966" i="1" s="1"/>
  <c r="J1927" i="1"/>
  <c r="Z1927" i="1" s="1"/>
  <c r="J4072" i="1"/>
  <c r="Z4072" i="1" s="1"/>
  <c r="J4033" i="1"/>
  <c r="Z4033" i="1" s="1"/>
  <c r="J3994" i="1"/>
  <c r="Z3994" i="1" s="1"/>
  <c r="J3955" i="1"/>
  <c r="Z3955" i="1" s="1"/>
  <c r="J3916" i="1"/>
  <c r="Z3916" i="1" s="1"/>
  <c r="J3877" i="1"/>
  <c r="Z3877" i="1" s="1"/>
  <c r="J3838" i="1"/>
  <c r="Z3838" i="1" s="1"/>
  <c r="J3760" i="1"/>
  <c r="Z3760" i="1" s="1"/>
  <c r="J3721" i="1"/>
  <c r="Z3721" i="1" s="1"/>
  <c r="J3682" i="1"/>
  <c r="Z3682" i="1" s="1"/>
  <c r="J3643" i="1"/>
  <c r="Z3643" i="1" s="1"/>
  <c r="J3604" i="1"/>
  <c r="Z3604" i="1" s="1"/>
  <c r="J3565" i="1"/>
  <c r="Z3565" i="1" s="1"/>
  <c r="J3526" i="1"/>
  <c r="Z3526" i="1" s="1"/>
  <c r="J3487" i="1"/>
  <c r="Z3487" i="1" s="1"/>
  <c r="J3448" i="1"/>
  <c r="Z3448" i="1" s="1"/>
  <c r="J3409" i="1"/>
  <c r="Z3409" i="1" s="1"/>
  <c r="J3370" i="1"/>
  <c r="Z3370" i="1" s="1"/>
  <c r="J3331" i="1"/>
  <c r="Z3331" i="1" s="1"/>
  <c r="J3292" i="1"/>
  <c r="Z3292" i="1" s="1"/>
  <c r="J3253" i="1"/>
  <c r="Z3253" i="1" s="1"/>
  <c r="J3214" i="1"/>
  <c r="Z3214" i="1" s="1"/>
  <c r="J3175" i="1"/>
  <c r="Z3175" i="1" s="1"/>
  <c r="J3136" i="1"/>
  <c r="Z3136" i="1" s="1"/>
  <c r="J3097" i="1"/>
  <c r="Z3097" i="1" s="1"/>
  <c r="J3058" i="1"/>
  <c r="Z3058" i="1" s="1"/>
  <c r="J3019" i="1"/>
  <c r="Z3019" i="1" s="1"/>
  <c r="J2980" i="1"/>
  <c r="Z2980" i="1" s="1"/>
  <c r="J2941" i="1"/>
  <c r="Z2941" i="1" s="1"/>
  <c r="J2902" i="1"/>
  <c r="Z2902" i="1" s="1"/>
  <c r="J2863" i="1"/>
  <c r="Z2863" i="1" s="1"/>
  <c r="J2824" i="1"/>
  <c r="Z2824" i="1" s="1"/>
  <c r="J2785" i="1"/>
  <c r="Z2785" i="1" s="1"/>
  <c r="J2746" i="1"/>
  <c r="Z2746" i="1" s="1"/>
  <c r="J2707" i="1"/>
  <c r="Z2707" i="1" s="1"/>
  <c r="J2668" i="1"/>
  <c r="Z2668" i="1" s="1"/>
  <c r="J2629" i="1"/>
  <c r="Z2629" i="1" s="1"/>
  <c r="J2590" i="1"/>
  <c r="Z2590" i="1" s="1"/>
  <c r="J2551" i="1"/>
  <c r="Z2551" i="1" s="1"/>
  <c r="J2512" i="1"/>
  <c r="Z2512" i="1" s="1"/>
  <c r="J2473" i="1"/>
  <c r="Z2473" i="1" s="1"/>
  <c r="J2434" i="1"/>
  <c r="Z2434" i="1" s="1"/>
  <c r="J2395" i="1"/>
  <c r="Z2395" i="1" s="1"/>
  <c r="J2356" i="1"/>
  <c r="Z2356" i="1" s="1"/>
  <c r="J2317" i="1"/>
  <c r="Z2317" i="1" s="1"/>
  <c r="J2278" i="1"/>
  <c r="Z2278" i="1" s="1"/>
  <c r="J2200" i="1"/>
  <c r="Z2200" i="1" s="1"/>
  <c r="J2161" i="1"/>
  <c r="Z2161" i="1" s="1"/>
  <c r="J2122" i="1"/>
  <c r="Z2122" i="1" s="1"/>
  <c r="J2083" i="1"/>
  <c r="Z2083" i="1" s="1"/>
  <c r="J2044" i="1"/>
  <c r="Z2044" i="1" s="1"/>
  <c r="J2005" i="1"/>
  <c r="Z2005" i="1" s="1"/>
  <c r="J1498" i="1"/>
  <c r="Z1498" i="1" s="1"/>
  <c r="J1459" i="1"/>
  <c r="Z1459" i="1" s="1"/>
  <c r="J1420" i="1"/>
  <c r="Z1420" i="1" s="1"/>
  <c r="J1381" i="1"/>
  <c r="Z1381" i="1" s="1"/>
  <c r="J1342" i="1"/>
  <c r="Z1342" i="1" s="1"/>
  <c r="J1303" i="1"/>
  <c r="Z1303" i="1" s="1"/>
  <c r="J1264" i="1"/>
  <c r="Z1264" i="1" s="1"/>
  <c r="J1225" i="1"/>
  <c r="Z1225" i="1" s="1"/>
  <c r="J1186" i="1"/>
  <c r="Z1186" i="1" s="1"/>
  <c r="J1147" i="1"/>
  <c r="Z1147" i="1" s="1"/>
  <c r="J1108" i="1"/>
  <c r="Z1108" i="1" s="1"/>
  <c r="J1069" i="1"/>
  <c r="Z1069" i="1" s="1"/>
  <c r="J1030" i="1"/>
  <c r="Z1030" i="1" s="1"/>
  <c r="J991" i="1"/>
  <c r="Z991" i="1" s="1"/>
  <c r="J952" i="1"/>
  <c r="Z952" i="1" s="1"/>
  <c r="J913" i="1"/>
  <c r="Z913" i="1" s="1"/>
  <c r="J874" i="1"/>
  <c r="Z874" i="1" s="1"/>
  <c r="J835" i="1"/>
  <c r="Z835" i="1" s="1"/>
  <c r="J796" i="1"/>
  <c r="Z796" i="1" s="1"/>
  <c r="J757" i="1"/>
  <c r="Z757" i="1" s="1"/>
  <c r="J718" i="1"/>
  <c r="Z718" i="1" s="1"/>
  <c r="J679" i="1"/>
  <c r="Z679" i="1" s="1"/>
  <c r="J640" i="1"/>
  <c r="Z640" i="1" s="1"/>
  <c r="J601" i="1"/>
  <c r="Z601" i="1" s="1"/>
  <c r="J562" i="1"/>
  <c r="Z562" i="1" s="1"/>
  <c r="J523" i="1"/>
  <c r="Z523" i="1" s="1"/>
  <c r="J484" i="1"/>
  <c r="Z484" i="1" s="1"/>
  <c r="J445" i="1"/>
  <c r="Z445" i="1" s="1"/>
  <c r="J406" i="1"/>
  <c r="Z406" i="1" s="1"/>
  <c r="J367" i="1"/>
  <c r="Z367" i="1" s="1"/>
  <c r="J328" i="1"/>
  <c r="Z328" i="1" s="1"/>
  <c r="J289" i="1"/>
  <c r="Z289" i="1" s="1"/>
  <c r="J250" i="1"/>
  <c r="Z250" i="1" s="1"/>
  <c r="J211" i="1"/>
  <c r="Z211" i="1" s="1"/>
  <c r="J172" i="1"/>
  <c r="Z172" i="1" s="1"/>
  <c r="J1888" i="1"/>
  <c r="Z1888" i="1" s="1"/>
  <c r="J1849" i="1"/>
  <c r="Z1849" i="1" s="1"/>
  <c r="J1810" i="1"/>
  <c r="Z1810" i="1" s="1"/>
  <c r="J1771" i="1"/>
  <c r="Z1771" i="1" s="1"/>
  <c r="J1732" i="1"/>
  <c r="Z1732" i="1" s="1"/>
  <c r="J1693" i="1"/>
  <c r="Z1693" i="1" s="1"/>
  <c r="J1654" i="1"/>
  <c r="Z1654" i="1" s="1"/>
  <c r="J1615" i="1"/>
  <c r="Z1615" i="1" s="1"/>
  <c r="J1576" i="1"/>
  <c r="Z1576" i="1" s="1"/>
  <c r="J1537" i="1"/>
  <c r="Z1537" i="1" s="1"/>
  <c r="J133" i="1"/>
  <c r="Z133" i="1" s="1"/>
  <c r="J94" i="1"/>
  <c r="Z94" i="1" s="1"/>
  <c r="J55" i="1"/>
  <c r="Z55" i="1" s="1"/>
  <c r="J16" i="1"/>
  <c r="Z16" i="1" s="1"/>
  <c r="AN17" i="1"/>
  <c r="F3657" i="1"/>
  <c r="F3658" i="1" s="1"/>
  <c r="F3659" i="1" s="1"/>
  <c r="F3660" i="1" s="1"/>
  <c r="H4773" i="1"/>
  <c r="H4781" i="1" s="1"/>
  <c r="F2409" i="1"/>
  <c r="F2410" i="1" s="1"/>
  <c r="F2411" i="1" s="1"/>
  <c r="F2412" i="1" s="1"/>
  <c r="F2526" i="1"/>
  <c r="F2527" i="1" s="1"/>
  <c r="F2528" i="1" s="1"/>
  <c r="F2529" i="1" s="1"/>
  <c r="H4500" i="1"/>
  <c r="H4508" i="1" s="1"/>
  <c r="H4656" i="1"/>
  <c r="H4664" i="1" s="1"/>
  <c r="F2722" i="1"/>
  <c r="F2723" i="1" s="1"/>
  <c r="F2724" i="1" s="1"/>
  <c r="F2721" i="1"/>
  <c r="H4383" i="1"/>
  <c r="H4391" i="1" s="1"/>
  <c r="H132" i="1"/>
  <c r="H140" i="1" s="1"/>
  <c r="H2160" i="1"/>
  <c r="H2168" i="1" s="1"/>
  <c r="H2940" i="1"/>
  <c r="H2948" i="1" s="1"/>
  <c r="H15" i="1"/>
  <c r="H23" i="1" s="1"/>
  <c r="H2043" i="1"/>
  <c r="H2051" i="1" s="1"/>
  <c r="G3543" i="1"/>
  <c r="H3537" i="1"/>
  <c r="G3699" i="1"/>
  <c r="H3693" i="1"/>
  <c r="F4281" i="1"/>
  <c r="F4282" i="1" s="1"/>
  <c r="F4283" i="1" s="1"/>
  <c r="F4284" i="1" s="1"/>
  <c r="F4242" i="1"/>
  <c r="F4243" i="1"/>
  <c r="F4244" i="1" s="1"/>
  <c r="F4245" i="1" s="1"/>
  <c r="F693" i="1"/>
  <c r="F694" i="1" s="1"/>
  <c r="F695" i="1" s="1"/>
  <c r="F696" i="1" s="1"/>
  <c r="F4554" i="1"/>
  <c r="F4555" i="1" s="1"/>
  <c r="F4556" i="1" s="1"/>
  <c r="F4557" i="1" s="1"/>
  <c r="F3150" i="1"/>
  <c r="F3151" i="1" s="1"/>
  <c r="F3152" i="1" s="1"/>
  <c r="F3153" i="1" s="1"/>
  <c r="G969" i="1"/>
  <c r="H963" i="1"/>
  <c r="H4890" i="1"/>
  <c r="H4898" i="1" s="1"/>
  <c r="H4578" i="1"/>
  <c r="H4586" i="1" s="1"/>
  <c r="H1400" i="1"/>
  <c r="F4828" i="1"/>
  <c r="F4829" i="1" s="1"/>
  <c r="F4830" i="1" s="1"/>
  <c r="F4827" i="1"/>
  <c r="F4203" i="1"/>
  <c r="F4204" i="1"/>
  <c r="F4205" i="1" s="1"/>
  <c r="F4206" i="1" s="1"/>
  <c r="H1517" i="1"/>
  <c r="H1127" i="1"/>
  <c r="H4344" i="1"/>
  <c r="H4352" i="1" s="1"/>
  <c r="F498" i="1"/>
  <c r="F499" i="1" s="1"/>
  <c r="F500" i="1" s="1"/>
  <c r="F501" i="1" s="1"/>
  <c r="F108" i="1"/>
  <c r="F109" i="1" s="1"/>
  <c r="F110" i="1" s="1"/>
  <c r="F111" i="1" s="1"/>
  <c r="R2460" i="1"/>
  <c r="R3084" i="1"/>
  <c r="W587" i="1"/>
  <c r="F561" i="1" s="1"/>
  <c r="V665" i="1"/>
  <c r="R432" i="1"/>
  <c r="V339" i="1"/>
  <c r="V353" i="1" s="1"/>
  <c r="W353" i="1" s="1"/>
  <c r="F327" i="1" s="1"/>
  <c r="W470" i="1"/>
  <c r="F444" i="1" s="1"/>
  <c r="R783" i="1"/>
  <c r="G3855" i="1"/>
  <c r="H3849" i="1"/>
  <c r="G3270" i="1"/>
  <c r="H3264" i="1"/>
  <c r="H1041" i="1"/>
  <c r="G1047" i="1"/>
  <c r="F4749" i="1"/>
  <c r="F4750" i="1" s="1"/>
  <c r="F4751" i="1" s="1"/>
  <c r="F4752" i="1" s="1"/>
  <c r="G4011" i="1"/>
  <c r="H4005" i="1"/>
  <c r="H3408" i="1"/>
  <c r="H3416" i="1" s="1"/>
  <c r="H2601" i="1"/>
  <c r="G2607" i="1"/>
  <c r="H2784" i="1"/>
  <c r="H2792" i="1" s="1"/>
  <c r="G2919" i="1"/>
  <c r="H2913" i="1"/>
  <c r="G3777" i="1"/>
  <c r="H3771" i="1"/>
  <c r="G1086" i="1"/>
  <c r="H1080" i="1"/>
  <c r="G3582" i="1"/>
  <c r="H3576" i="1"/>
  <c r="H1821" i="1"/>
  <c r="G1827" i="1"/>
  <c r="H1848" i="1"/>
  <c r="H1856" i="1" s="1"/>
  <c r="H1185" i="1"/>
  <c r="H1193" i="1" s="1"/>
  <c r="H3486" i="1"/>
  <c r="H3494" i="1" s="1"/>
  <c r="F4320" i="1"/>
  <c r="F4321" i="1" s="1"/>
  <c r="F4322" i="1" s="1"/>
  <c r="F4323" i="1" s="1"/>
  <c r="H2082" i="1"/>
  <c r="H2090" i="1" s="1"/>
  <c r="H1146" i="1"/>
  <c r="H1154" i="1" s="1"/>
  <c r="H4617" i="1"/>
  <c r="H4625" i="1" s="1"/>
  <c r="H522" i="1"/>
  <c r="H530" i="1" s="1"/>
  <c r="F1941" i="1"/>
  <c r="F1942" i="1" s="1"/>
  <c r="F1943" i="1" s="1"/>
  <c r="F1944" i="1" s="1"/>
  <c r="H3213" i="1"/>
  <c r="H3221" i="1" s="1"/>
  <c r="H2375" i="1"/>
  <c r="H600" i="1"/>
  <c r="H608" i="1" s="1"/>
  <c r="F3930" i="1"/>
  <c r="F3931" i="1"/>
  <c r="F3932" i="1" s="1"/>
  <c r="F3933" i="1" s="1"/>
  <c r="F3384" i="1"/>
  <c r="F3385" i="1" s="1"/>
  <c r="F3386" i="1" s="1"/>
  <c r="F3387" i="1" s="1"/>
  <c r="F2136" i="1"/>
  <c r="F2137" i="1"/>
  <c r="F2138" i="1" s="1"/>
  <c r="F2139" i="1" s="1"/>
  <c r="H4422" i="1"/>
  <c r="H4430" i="1" s="1"/>
  <c r="H3330" i="1"/>
  <c r="H3338" i="1" s="1"/>
  <c r="H210" i="1"/>
  <c r="H218" i="1" s="1"/>
  <c r="F3462" i="1"/>
  <c r="F3463" i="1" s="1"/>
  <c r="F3464" i="1" s="1"/>
  <c r="F3465" i="1" s="1"/>
  <c r="H1673" i="1"/>
  <c r="H1595" i="1"/>
  <c r="H171" i="1"/>
  <c r="H179" i="1" s="1"/>
  <c r="F1278" i="1"/>
  <c r="F1279" i="1" s="1"/>
  <c r="F1280" i="1" s="1"/>
  <c r="F1281" i="1" s="1"/>
  <c r="F4866" i="1"/>
  <c r="F4867" i="1" s="1"/>
  <c r="F4868" i="1" s="1"/>
  <c r="F4869" i="1" s="1"/>
  <c r="F2214" i="1"/>
  <c r="F2215" i="1" s="1"/>
  <c r="F2216" i="1" s="1"/>
  <c r="F2217" i="1" s="1"/>
  <c r="F810" i="1"/>
  <c r="F811" i="1" s="1"/>
  <c r="F812" i="1" s="1"/>
  <c r="F813" i="1" s="1"/>
  <c r="R4722" i="1"/>
  <c r="V262" i="1"/>
  <c r="V275" i="1" s="1"/>
  <c r="R276" i="1" s="1"/>
  <c r="W80" i="1"/>
  <c r="F54" i="1" s="1"/>
  <c r="T227" i="10" l="1"/>
  <c r="H1353" i="1"/>
  <c r="Q228" i="10"/>
  <c r="F849" i="1"/>
  <c r="F850" i="1" s="1"/>
  <c r="F851" i="1" s="1"/>
  <c r="F852" i="1" s="1"/>
  <c r="G3192" i="1"/>
  <c r="H3186" i="1"/>
  <c r="H3194" i="1" s="1"/>
  <c r="Q48" i="10"/>
  <c r="S11" i="10"/>
  <c r="O11" i="10"/>
  <c r="P48" i="10"/>
  <c r="Q120" i="10"/>
  <c r="P228" i="10"/>
  <c r="T228" i="10" s="1"/>
  <c r="F3033" i="1"/>
  <c r="F3034" i="1" s="1"/>
  <c r="F3035" i="1" s="1"/>
  <c r="F3036" i="1" s="1"/>
  <c r="Q227" i="10"/>
  <c r="P120" i="10"/>
  <c r="T119" i="10"/>
  <c r="I339" i="10"/>
  <c r="J338" i="10"/>
  <c r="S336" i="10"/>
  <c r="R336" i="10"/>
  <c r="O337" i="10"/>
  <c r="R337" i="10" s="1"/>
  <c r="S335" i="10"/>
  <c r="T335" i="10" s="1"/>
  <c r="Q336" i="10"/>
  <c r="O301" i="10"/>
  <c r="P301" i="10" s="1"/>
  <c r="S300" i="10"/>
  <c r="R300" i="10"/>
  <c r="I303" i="10"/>
  <c r="J302" i="10"/>
  <c r="Q300" i="10"/>
  <c r="O265" i="10"/>
  <c r="R265" i="10" s="1"/>
  <c r="S264" i="10"/>
  <c r="R264" i="10"/>
  <c r="I267" i="10"/>
  <c r="J266" i="10"/>
  <c r="Q264" i="10"/>
  <c r="I231" i="10"/>
  <c r="J230" i="10"/>
  <c r="S228" i="10"/>
  <c r="O229" i="10"/>
  <c r="R229" i="10" s="1"/>
  <c r="I195" i="10"/>
  <c r="J194" i="10"/>
  <c r="Q192" i="10"/>
  <c r="P192" i="10"/>
  <c r="P193" i="10"/>
  <c r="O193" i="10"/>
  <c r="R193" i="10" s="1"/>
  <c r="S192" i="10"/>
  <c r="O157" i="10"/>
  <c r="P157" i="10" s="1"/>
  <c r="S156" i="10"/>
  <c r="R156" i="10"/>
  <c r="I159" i="10"/>
  <c r="J158" i="10"/>
  <c r="Q156" i="10"/>
  <c r="O121" i="10"/>
  <c r="P121" i="10" s="1"/>
  <c r="I123" i="10"/>
  <c r="J122" i="10"/>
  <c r="S120" i="10"/>
  <c r="T120" i="10" s="1"/>
  <c r="I87" i="10"/>
  <c r="J86" i="10"/>
  <c r="S84" i="10"/>
  <c r="R84" i="10"/>
  <c r="O85" i="10"/>
  <c r="R85" i="10" s="1"/>
  <c r="S83" i="10"/>
  <c r="T83" i="10" s="1"/>
  <c r="Q84" i="10"/>
  <c r="Q49" i="10"/>
  <c r="O49" i="10"/>
  <c r="R49" i="10" s="1"/>
  <c r="I51" i="10"/>
  <c r="J50" i="10"/>
  <c r="S48" i="10"/>
  <c r="T48" i="10" s="1"/>
  <c r="R10" i="10"/>
  <c r="P10" i="10"/>
  <c r="Q10" i="10"/>
  <c r="T9" i="10"/>
  <c r="I13" i="10"/>
  <c r="J12" i="10"/>
  <c r="H807" i="1"/>
  <c r="G813" i="1"/>
  <c r="G4869" i="1"/>
  <c r="H4863" i="1"/>
  <c r="G3465" i="1"/>
  <c r="H3459" i="1"/>
  <c r="G1944" i="1"/>
  <c r="H1938" i="1"/>
  <c r="H327" i="1"/>
  <c r="H335" i="1" s="1"/>
  <c r="G111" i="1"/>
  <c r="H105" i="1"/>
  <c r="H3147" i="1"/>
  <c r="G3153" i="1"/>
  <c r="G696" i="1"/>
  <c r="H690" i="1"/>
  <c r="G2412" i="1"/>
  <c r="H2406" i="1"/>
  <c r="H885" i="1"/>
  <c r="G891" i="1"/>
  <c r="H2211" i="1"/>
  <c r="G2217" i="1"/>
  <c r="G1281" i="1"/>
  <c r="H1275" i="1"/>
  <c r="H3381" i="1"/>
  <c r="G3387" i="1"/>
  <c r="G4752" i="1"/>
  <c r="H4746" i="1"/>
  <c r="H495" i="1"/>
  <c r="G501" i="1"/>
  <c r="H4551" i="1"/>
  <c r="G4557" i="1"/>
  <c r="H2523" i="1"/>
  <c r="G2529" i="1"/>
  <c r="H3654" i="1"/>
  <c r="G3660" i="1"/>
  <c r="H1431" i="1"/>
  <c r="G1437" i="1"/>
  <c r="F186" i="1"/>
  <c r="F187" i="1" s="1"/>
  <c r="F188" i="1" s="1"/>
  <c r="F189" i="1" s="1"/>
  <c r="F3345" i="1"/>
  <c r="F3346" i="1"/>
  <c r="F3347" i="1" s="1"/>
  <c r="F3348" i="1" s="1"/>
  <c r="F4437" i="1"/>
  <c r="F4438" i="1" s="1"/>
  <c r="F4439" i="1" s="1"/>
  <c r="F4440" i="1" s="1"/>
  <c r="H3927" i="1"/>
  <c r="G3933" i="1"/>
  <c r="F615" i="1"/>
  <c r="F616" i="1"/>
  <c r="F617" i="1" s="1"/>
  <c r="F618" i="1" s="1"/>
  <c r="F3228" i="1"/>
  <c r="F3229" i="1" s="1"/>
  <c r="F3230" i="1" s="1"/>
  <c r="F3231" i="1" s="1"/>
  <c r="F4632" i="1"/>
  <c r="F4633" i="1" s="1"/>
  <c r="F4634" i="1" s="1"/>
  <c r="F4635" i="1" s="1"/>
  <c r="F1161" i="1"/>
  <c r="F1162" i="1" s="1"/>
  <c r="F1163" i="1" s="1"/>
  <c r="F1164" i="1" s="1"/>
  <c r="F2097" i="1"/>
  <c r="F2098" i="1" s="1"/>
  <c r="F2099" i="1" s="1"/>
  <c r="F2100" i="1" s="1"/>
  <c r="F1200" i="1"/>
  <c r="F1201" i="1" s="1"/>
  <c r="F1202" i="1" s="1"/>
  <c r="F1203" i="1" s="1"/>
  <c r="F1863" i="1"/>
  <c r="F1864" i="1" s="1"/>
  <c r="F1865" i="1" s="1"/>
  <c r="F1866" i="1" s="1"/>
  <c r="H1829" i="1"/>
  <c r="F2799" i="1"/>
  <c r="F2800" i="1" s="1"/>
  <c r="F2801" i="1" s="1"/>
  <c r="F2802" i="1" s="1"/>
  <c r="H2609" i="1"/>
  <c r="F3423" i="1"/>
  <c r="F3424" i="1" s="1"/>
  <c r="F3425" i="1" s="1"/>
  <c r="F3426" i="1" s="1"/>
  <c r="H3272" i="1"/>
  <c r="H3857" i="1"/>
  <c r="F4359" i="1"/>
  <c r="F4360" i="1" s="1"/>
  <c r="F4361" i="1" s="1"/>
  <c r="F4362" i="1" s="1"/>
  <c r="G4206" i="1"/>
  <c r="H4200" i="1"/>
  <c r="F4593" i="1"/>
  <c r="F4594" i="1" s="1"/>
  <c r="F4595" i="1" s="1"/>
  <c r="F4596" i="1" s="1"/>
  <c r="H971" i="1"/>
  <c r="H4239" i="1"/>
  <c r="G4245" i="1"/>
  <c r="H4278" i="1"/>
  <c r="G4284" i="1"/>
  <c r="F2058" i="1"/>
  <c r="F2059" i="1" s="1"/>
  <c r="F2060" i="1" s="1"/>
  <c r="F2061" i="1" s="1"/>
  <c r="F30" i="1"/>
  <c r="F31" i="1" s="1"/>
  <c r="F32" i="1" s="1"/>
  <c r="F33" i="1" s="1"/>
  <c r="F2955" i="1"/>
  <c r="F2956" i="1" s="1"/>
  <c r="F2957" i="1" s="1"/>
  <c r="F2958" i="1" s="1"/>
  <c r="F2175" i="1"/>
  <c r="F2176" i="1" s="1"/>
  <c r="F2177" i="1" s="1"/>
  <c r="F2178" i="1" s="1"/>
  <c r="F147" i="1"/>
  <c r="F148" i="1"/>
  <c r="F149" i="1" s="1"/>
  <c r="F150" i="1" s="1"/>
  <c r="F4671" i="1"/>
  <c r="F4672" i="1" s="1"/>
  <c r="F4673" i="1" s="1"/>
  <c r="F4674" i="1" s="1"/>
  <c r="F4515" i="1"/>
  <c r="F4516" i="1" s="1"/>
  <c r="F4517" i="1" s="1"/>
  <c r="F4518" i="1" s="1"/>
  <c r="F4788" i="1"/>
  <c r="F4789" i="1" s="1"/>
  <c r="F4790" i="1" s="1"/>
  <c r="F4791" i="1" s="1"/>
  <c r="F3813" i="1"/>
  <c r="F3814" i="1" s="1"/>
  <c r="F3815" i="1" s="1"/>
  <c r="F3816" i="1" s="1"/>
  <c r="H1634" i="1"/>
  <c r="G306" i="1"/>
  <c r="H300" i="1"/>
  <c r="H1010" i="1"/>
  <c r="H2024" i="1"/>
  <c r="F4164" i="1"/>
  <c r="F4165" i="1" s="1"/>
  <c r="F4166" i="1" s="1"/>
  <c r="F4167" i="1" s="1"/>
  <c r="H1556" i="1"/>
  <c r="H3623" i="1"/>
  <c r="H932" i="1"/>
  <c r="H1361" i="1"/>
  <c r="H2765" i="1"/>
  <c r="H4130" i="1"/>
  <c r="H3116" i="1"/>
  <c r="H2882" i="1"/>
  <c r="F771" i="1"/>
  <c r="F772" i="1"/>
  <c r="F773" i="1" s="1"/>
  <c r="F774" i="1" s="1"/>
  <c r="H2492" i="1"/>
  <c r="H3740" i="1"/>
  <c r="H1907" i="1"/>
  <c r="H2336" i="1"/>
  <c r="H1712" i="1"/>
  <c r="H2687" i="1"/>
  <c r="H3311" i="1"/>
  <c r="F2448" i="1"/>
  <c r="F2449" i="1" s="1"/>
  <c r="F2450" i="1" s="1"/>
  <c r="F2451" i="1" s="1"/>
  <c r="R354" i="1"/>
  <c r="W275" i="1"/>
  <c r="F249" i="1" s="1"/>
  <c r="H54" i="1"/>
  <c r="H62" i="1" s="1"/>
  <c r="F225" i="1"/>
  <c r="F226" i="1"/>
  <c r="F227" i="1" s="1"/>
  <c r="F228" i="1" s="1"/>
  <c r="G2139" i="1"/>
  <c r="H2133" i="1"/>
  <c r="F537" i="1"/>
  <c r="F538" i="1" s="1"/>
  <c r="F539" i="1" s="1"/>
  <c r="F540" i="1" s="1"/>
  <c r="H4317" i="1"/>
  <c r="G4323" i="1"/>
  <c r="F3501" i="1"/>
  <c r="F3502" i="1"/>
  <c r="F3503" i="1" s="1"/>
  <c r="F3504" i="1" s="1"/>
  <c r="H3584" i="1"/>
  <c r="H1088" i="1"/>
  <c r="H3779" i="1"/>
  <c r="H2921" i="1"/>
  <c r="H4013" i="1"/>
  <c r="H1049" i="1"/>
  <c r="H444" i="1"/>
  <c r="H452" i="1" s="1"/>
  <c r="W665" i="1"/>
  <c r="F639" i="1" s="1"/>
  <c r="R666" i="1"/>
  <c r="H561" i="1"/>
  <c r="H569" i="1" s="1"/>
  <c r="H4824" i="1"/>
  <c r="G4830" i="1"/>
  <c r="F4905" i="1"/>
  <c r="F4906" i="1" s="1"/>
  <c r="F4907" i="1" s="1"/>
  <c r="F4908" i="1" s="1"/>
  <c r="H3701" i="1"/>
  <c r="H3545" i="1"/>
  <c r="F4398" i="1"/>
  <c r="F4399" i="1"/>
  <c r="F4400" i="1" s="1"/>
  <c r="F4401" i="1" s="1"/>
  <c r="H2718" i="1"/>
  <c r="G2724" i="1"/>
  <c r="J4853" i="1"/>
  <c r="Z4853" i="1" s="1"/>
  <c r="J4736" i="1"/>
  <c r="Z4736" i="1" s="1"/>
  <c r="J4814" i="1"/>
  <c r="Z4814" i="1" s="1"/>
  <c r="J4697" i="1"/>
  <c r="Z4697" i="1" s="1"/>
  <c r="J4619" i="1"/>
  <c r="Z4619" i="1" s="1"/>
  <c r="J4580" i="1"/>
  <c r="Z4580" i="1" s="1"/>
  <c r="J4502" i="1"/>
  <c r="Z4502" i="1" s="1"/>
  <c r="J4424" i="1"/>
  <c r="Z4424" i="1" s="1"/>
  <c r="J4385" i="1"/>
  <c r="Z4385" i="1" s="1"/>
  <c r="J4346" i="1"/>
  <c r="Z4346" i="1" s="1"/>
  <c r="J4892" i="1"/>
  <c r="Z4892" i="1" s="1"/>
  <c r="J4775" i="1"/>
  <c r="Z4775" i="1" s="1"/>
  <c r="J4658" i="1"/>
  <c r="Z4658" i="1" s="1"/>
  <c r="J4541" i="1"/>
  <c r="Z4541" i="1" s="1"/>
  <c r="J4151" i="1"/>
  <c r="Z4151" i="1" s="1"/>
  <c r="J4463" i="1"/>
  <c r="Z4463" i="1" s="1"/>
  <c r="J4307" i="1"/>
  <c r="Z4307" i="1" s="1"/>
  <c r="J4229" i="1"/>
  <c r="Z4229" i="1" s="1"/>
  <c r="J4268" i="1"/>
  <c r="Z4268" i="1" s="1"/>
  <c r="J4190" i="1"/>
  <c r="Z4190" i="1" s="1"/>
  <c r="J4073" i="1"/>
  <c r="Z4073" i="1" s="1"/>
  <c r="J4034" i="1"/>
  <c r="Z4034" i="1" s="1"/>
  <c r="J3995" i="1"/>
  <c r="Z3995" i="1" s="1"/>
  <c r="J3956" i="1"/>
  <c r="Z3956" i="1" s="1"/>
  <c r="J3917" i="1"/>
  <c r="Z3917" i="1" s="1"/>
  <c r="J3878" i="1"/>
  <c r="Z3878" i="1" s="1"/>
  <c r="J3839" i="1"/>
  <c r="Z3839" i="1" s="1"/>
  <c r="J3761" i="1"/>
  <c r="Z3761" i="1" s="1"/>
  <c r="J3722" i="1"/>
  <c r="Z3722" i="1" s="1"/>
  <c r="J3683" i="1"/>
  <c r="Z3683" i="1" s="1"/>
  <c r="J3644" i="1"/>
  <c r="Z3644" i="1" s="1"/>
  <c r="J3605" i="1"/>
  <c r="Z3605" i="1" s="1"/>
  <c r="J3566" i="1"/>
  <c r="Z3566" i="1" s="1"/>
  <c r="J3527" i="1"/>
  <c r="Z3527" i="1" s="1"/>
  <c r="J3488" i="1"/>
  <c r="Z3488" i="1" s="1"/>
  <c r="J3449" i="1"/>
  <c r="Z3449" i="1" s="1"/>
  <c r="J3410" i="1"/>
  <c r="Z3410" i="1" s="1"/>
  <c r="J3371" i="1"/>
  <c r="Z3371" i="1" s="1"/>
  <c r="J3332" i="1"/>
  <c r="Z3332" i="1" s="1"/>
  <c r="J3293" i="1"/>
  <c r="Z3293" i="1" s="1"/>
  <c r="J3254" i="1"/>
  <c r="Z3254" i="1" s="1"/>
  <c r="J3215" i="1"/>
  <c r="Z3215" i="1" s="1"/>
  <c r="J3176" i="1"/>
  <c r="Z3176" i="1" s="1"/>
  <c r="J3137" i="1"/>
  <c r="Z3137" i="1" s="1"/>
  <c r="J3098" i="1"/>
  <c r="Z3098" i="1" s="1"/>
  <c r="J3059" i="1"/>
  <c r="Z3059" i="1" s="1"/>
  <c r="J3020" i="1"/>
  <c r="Z3020" i="1" s="1"/>
  <c r="J2981" i="1"/>
  <c r="Z2981" i="1" s="1"/>
  <c r="J2942" i="1"/>
  <c r="Z2942" i="1" s="1"/>
  <c r="J2903" i="1"/>
  <c r="Z2903" i="1" s="1"/>
  <c r="J2864" i="1"/>
  <c r="Z2864" i="1" s="1"/>
  <c r="J2825" i="1"/>
  <c r="Z2825" i="1" s="1"/>
  <c r="J2786" i="1"/>
  <c r="Z2786" i="1" s="1"/>
  <c r="J2747" i="1"/>
  <c r="Z2747" i="1" s="1"/>
  <c r="J2708" i="1"/>
  <c r="Z2708" i="1" s="1"/>
  <c r="J2669" i="1"/>
  <c r="Z2669" i="1" s="1"/>
  <c r="J2630" i="1"/>
  <c r="Z2630" i="1" s="1"/>
  <c r="J2591" i="1"/>
  <c r="Z2591" i="1" s="1"/>
  <c r="J2552" i="1"/>
  <c r="Z2552" i="1" s="1"/>
  <c r="J2513" i="1"/>
  <c r="Z2513" i="1" s="1"/>
  <c r="J2474" i="1"/>
  <c r="Z2474" i="1" s="1"/>
  <c r="J2435" i="1"/>
  <c r="Z2435" i="1" s="1"/>
  <c r="J2396" i="1"/>
  <c r="Z2396" i="1" s="1"/>
  <c r="J2357" i="1"/>
  <c r="Z2357" i="1" s="1"/>
  <c r="J2318" i="1"/>
  <c r="Z2318" i="1" s="1"/>
  <c r="J2279" i="1"/>
  <c r="Z2279" i="1" s="1"/>
  <c r="J2201" i="1"/>
  <c r="Z2201" i="1" s="1"/>
  <c r="J2162" i="1"/>
  <c r="Z2162" i="1" s="1"/>
  <c r="J2123" i="1"/>
  <c r="Z2123" i="1" s="1"/>
  <c r="J2084" i="1"/>
  <c r="Z2084" i="1" s="1"/>
  <c r="J2045" i="1"/>
  <c r="Z2045" i="1" s="1"/>
  <c r="J2006" i="1"/>
  <c r="Z2006" i="1" s="1"/>
  <c r="AN18" i="1"/>
  <c r="J4112" i="1"/>
  <c r="Z4112" i="1" s="1"/>
  <c r="J3800" i="1"/>
  <c r="Z3800" i="1" s="1"/>
  <c r="J2240" i="1"/>
  <c r="Z2240" i="1" s="1"/>
  <c r="J1967" i="1"/>
  <c r="Z1967" i="1" s="1"/>
  <c r="J1928" i="1"/>
  <c r="Z1928" i="1" s="1"/>
  <c r="J1889" i="1"/>
  <c r="Z1889" i="1" s="1"/>
  <c r="J1850" i="1"/>
  <c r="Z1850" i="1" s="1"/>
  <c r="J1811" i="1"/>
  <c r="Z1811" i="1" s="1"/>
  <c r="J1772" i="1"/>
  <c r="Z1772" i="1" s="1"/>
  <c r="J1733" i="1"/>
  <c r="Z1733" i="1" s="1"/>
  <c r="J1694" i="1"/>
  <c r="Z1694" i="1" s="1"/>
  <c r="J1655" i="1"/>
  <c r="Z1655" i="1" s="1"/>
  <c r="J1616" i="1"/>
  <c r="Z1616" i="1" s="1"/>
  <c r="J1577" i="1"/>
  <c r="Z1577" i="1" s="1"/>
  <c r="J1538" i="1"/>
  <c r="Z1538" i="1" s="1"/>
  <c r="J134" i="1"/>
  <c r="Z134" i="1" s="1"/>
  <c r="J95" i="1"/>
  <c r="Z95" i="1" s="1"/>
  <c r="J56" i="1"/>
  <c r="Z56" i="1" s="1"/>
  <c r="J17" i="1"/>
  <c r="Z17" i="1" s="1"/>
  <c r="J1499" i="1"/>
  <c r="Z1499" i="1" s="1"/>
  <c r="J1460" i="1"/>
  <c r="Z1460" i="1" s="1"/>
  <c r="J1421" i="1"/>
  <c r="Z1421" i="1" s="1"/>
  <c r="J1382" i="1"/>
  <c r="Z1382" i="1" s="1"/>
  <c r="J1343" i="1"/>
  <c r="Z1343" i="1" s="1"/>
  <c r="J1304" i="1"/>
  <c r="Z1304" i="1" s="1"/>
  <c r="J1265" i="1"/>
  <c r="Z1265" i="1" s="1"/>
  <c r="J1226" i="1"/>
  <c r="Z1226" i="1" s="1"/>
  <c r="J1187" i="1"/>
  <c r="Z1187" i="1" s="1"/>
  <c r="J1148" i="1"/>
  <c r="Z1148" i="1" s="1"/>
  <c r="J1109" i="1"/>
  <c r="Z1109" i="1" s="1"/>
  <c r="J1070" i="1"/>
  <c r="Z1070" i="1" s="1"/>
  <c r="J1031" i="1"/>
  <c r="Z1031" i="1" s="1"/>
  <c r="J992" i="1"/>
  <c r="Z992" i="1" s="1"/>
  <c r="J953" i="1"/>
  <c r="Z953" i="1" s="1"/>
  <c r="J914" i="1"/>
  <c r="Z914" i="1" s="1"/>
  <c r="J875" i="1"/>
  <c r="Z875" i="1" s="1"/>
  <c r="J836" i="1"/>
  <c r="Z836" i="1" s="1"/>
  <c r="J797" i="1"/>
  <c r="Z797" i="1" s="1"/>
  <c r="J758" i="1"/>
  <c r="Z758" i="1" s="1"/>
  <c r="J719" i="1"/>
  <c r="Z719" i="1" s="1"/>
  <c r="J680" i="1"/>
  <c r="Z680" i="1" s="1"/>
  <c r="J641" i="1"/>
  <c r="Z641" i="1" s="1"/>
  <c r="J602" i="1"/>
  <c r="Z602" i="1" s="1"/>
  <c r="J563" i="1"/>
  <c r="Z563" i="1" s="1"/>
  <c r="J524" i="1"/>
  <c r="Z524" i="1" s="1"/>
  <c r="J485" i="1"/>
  <c r="Z485" i="1" s="1"/>
  <c r="J446" i="1"/>
  <c r="Z446" i="1" s="1"/>
  <c r="J407" i="1"/>
  <c r="Z407" i="1" s="1"/>
  <c r="J368" i="1"/>
  <c r="Z368" i="1" s="1"/>
  <c r="J329" i="1"/>
  <c r="Z329" i="1" s="1"/>
  <c r="J290" i="1"/>
  <c r="Z290" i="1" s="1"/>
  <c r="J251" i="1"/>
  <c r="Z251" i="1" s="1"/>
  <c r="J212" i="1"/>
  <c r="Z212" i="1" s="1"/>
  <c r="J173" i="1"/>
  <c r="Z173" i="1" s="1"/>
  <c r="G4479" i="1"/>
  <c r="H4473" i="1"/>
  <c r="H4091" i="1"/>
  <c r="H2570" i="1"/>
  <c r="H3888" i="1"/>
  <c r="G3894" i="1"/>
  <c r="G735" i="1"/>
  <c r="H729" i="1"/>
  <c r="H1314" i="1"/>
  <c r="G1320" i="1"/>
  <c r="H1244" i="1"/>
  <c r="F3072" i="1"/>
  <c r="F3073" i="1" s="1"/>
  <c r="F3074" i="1" s="1"/>
  <c r="F3075" i="1" s="1"/>
  <c r="F420" i="1"/>
  <c r="F421" i="1"/>
  <c r="F422" i="1" s="1"/>
  <c r="F423" i="1" s="1"/>
  <c r="H1985" i="1"/>
  <c r="H2258" i="1"/>
  <c r="H4052" i="1"/>
  <c r="H2843" i="1"/>
  <c r="H2999" i="1"/>
  <c r="H2648" i="1"/>
  <c r="H3974" i="1"/>
  <c r="H366" i="1"/>
  <c r="H374" i="1" s="1"/>
  <c r="H1751" i="1"/>
  <c r="H1478" i="1"/>
  <c r="H2297" i="1"/>
  <c r="H1790" i="1"/>
  <c r="F4710" i="1"/>
  <c r="F4711" i="1" s="1"/>
  <c r="F4712" i="1" s="1"/>
  <c r="F4713" i="1" s="1"/>
  <c r="H3030" i="1" l="1"/>
  <c r="H3038" i="1" s="1"/>
  <c r="G3036" i="1"/>
  <c r="H846" i="1"/>
  <c r="H854" i="1" s="1"/>
  <c r="G852" i="1"/>
  <c r="P49" i="10"/>
  <c r="T49" i="10" s="1"/>
  <c r="Q337" i="10"/>
  <c r="T337" i="10" s="1"/>
  <c r="T84" i="10"/>
  <c r="T264" i="10"/>
  <c r="P337" i="10"/>
  <c r="O12" i="10"/>
  <c r="S12" i="10" s="1"/>
  <c r="Q85" i="10"/>
  <c r="P85" i="10"/>
  <c r="T336" i="10"/>
  <c r="T156" i="10"/>
  <c r="Q193" i="10"/>
  <c r="T300" i="10"/>
  <c r="O338" i="10"/>
  <c r="R338" i="10" s="1"/>
  <c r="I340" i="10"/>
  <c r="J339" i="10"/>
  <c r="S337" i="10"/>
  <c r="O302" i="10"/>
  <c r="R302" i="10" s="1"/>
  <c r="S301" i="10"/>
  <c r="R301" i="10"/>
  <c r="I304" i="10"/>
  <c r="J303" i="10"/>
  <c r="Q301" i="10"/>
  <c r="T301" i="10" s="1"/>
  <c r="I268" i="10"/>
  <c r="J267" i="10"/>
  <c r="Q265" i="10"/>
  <c r="P265" i="10"/>
  <c r="O266" i="10"/>
  <c r="R266" i="10" s="1"/>
  <c r="S265" i="10"/>
  <c r="I232" i="10"/>
  <c r="J231" i="10"/>
  <c r="Q229" i="10"/>
  <c r="P229" i="10"/>
  <c r="O230" i="10"/>
  <c r="R230" i="10" s="1"/>
  <c r="S229" i="10"/>
  <c r="I196" i="10"/>
  <c r="J195" i="10"/>
  <c r="S193" i="10"/>
  <c r="T193" i="10" s="1"/>
  <c r="T192" i="10"/>
  <c r="O194" i="10"/>
  <c r="R194" i="10" s="1"/>
  <c r="O158" i="10"/>
  <c r="P158" i="10" s="1"/>
  <c r="S157" i="10"/>
  <c r="R157" i="10"/>
  <c r="I160" i="10"/>
  <c r="J159" i="10"/>
  <c r="Q157" i="10"/>
  <c r="I124" i="10"/>
  <c r="J123" i="10"/>
  <c r="S121" i="10"/>
  <c r="R121" i="10"/>
  <c r="O122" i="10"/>
  <c r="R122" i="10" s="1"/>
  <c r="Q121" i="10"/>
  <c r="O86" i="10"/>
  <c r="P86" i="10" s="1"/>
  <c r="I88" i="10"/>
  <c r="J87" i="10"/>
  <c r="S85" i="10"/>
  <c r="T85" i="10" s="1"/>
  <c r="I52" i="10"/>
  <c r="J51" i="10"/>
  <c r="P50" i="10"/>
  <c r="O50" i="10"/>
  <c r="R50" i="10" s="1"/>
  <c r="S49" i="10"/>
  <c r="P11" i="10"/>
  <c r="Q11" i="10" s="1"/>
  <c r="R11" i="10" s="1"/>
  <c r="T10" i="10"/>
  <c r="I14" i="10"/>
  <c r="J13" i="10"/>
  <c r="H3069" i="1"/>
  <c r="G3075" i="1"/>
  <c r="G540" i="1"/>
  <c r="H534" i="1"/>
  <c r="G2178" i="1"/>
  <c r="H2172" i="1"/>
  <c r="H2055" i="1"/>
  <c r="G2061" i="1"/>
  <c r="H3420" i="1"/>
  <c r="G3426" i="1"/>
  <c r="G1866" i="1"/>
  <c r="H1860" i="1"/>
  <c r="G2100" i="1"/>
  <c r="H2094" i="1"/>
  <c r="H4629" i="1"/>
  <c r="G4635" i="1"/>
  <c r="H183" i="1"/>
  <c r="G189" i="1"/>
  <c r="G4713" i="1"/>
  <c r="H4707" i="1"/>
  <c r="G4908" i="1"/>
  <c r="H4902" i="1"/>
  <c r="H4668" i="1"/>
  <c r="G4674" i="1"/>
  <c r="H2952" i="1"/>
  <c r="G2958" i="1"/>
  <c r="H4356" i="1"/>
  <c r="G4362" i="1"/>
  <c r="G2802" i="1"/>
  <c r="H2796" i="1"/>
  <c r="H1197" i="1"/>
  <c r="G1203" i="1"/>
  <c r="H1158" i="1"/>
  <c r="G1164" i="1"/>
  <c r="G4440" i="1"/>
  <c r="H4434" i="1"/>
  <c r="F381" i="1"/>
  <c r="F382" i="1"/>
  <c r="F383" i="1" s="1"/>
  <c r="F384" i="1" s="1"/>
  <c r="H1322" i="1"/>
  <c r="H3896" i="1"/>
  <c r="H4395" i="1"/>
  <c r="G4401" i="1"/>
  <c r="H3498" i="1"/>
  <c r="G3504" i="1"/>
  <c r="H4325" i="1"/>
  <c r="H2141" i="1"/>
  <c r="H222" i="1"/>
  <c r="G228" i="1"/>
  <c r="F69" i="1"/>
  <c r="F70" i="1" s="1"/>
  <c r="F71" i="1" s="1"/>
  <c r="F72" i="1" s="1"/>
  <c r="H249" i="1"/>
  <c r="H257" i="1" s="1"/>
  <c r="H768" i="1"/>
  <c r="G774" i="1"/>
  <c r="H308" i="1"/>
  <c r="G3816" i="1"/>
  <c r="H3810" i="1"/>
  <c r="G4518" i="1"/>
  <c r="H4512" i="1"/>
  <c r="G150" i="1"/>
  <c r="H144" i="1"/>
  <c r="H4286" i="1"/>
  <c r="H4247" i="1"/>
  <c r="H4208" i="1"/>
  <c r="H3225" i="1"/>
  <c r="G3231" i="1"/>
  <c r="H1439" i="1"/>
  <c r="H3662" i="1"/>
  <c r="H2531" i="1"/>
  <c r="H4559" i="1"/>
  <c r="H503" i="1"/>
  <c r="H3389" i="1"/>
  <c r="H2219" i="1"/>
  <c r="H893" i="1"/>
  <c r="H3155" i="1"/>
  <c r="H815" i="1"/>
  <c r="G423" i="1"/>
  <c r="H417" i="1"/>
  <c r="H737" i="1"/>
  <c r="H4481" i="1"/>
  <c r="J4854" i="1"/>
  <c r="Z4854" i="1" s="1"/>
  <c r="J4776" i="1"/>
  <c r="Z4776" i="1" s="1"/>
  <c r="J4893" i="1"/>
  <c r="Z4893" i="1" s="1"/>
  <c r="J4815" i="1"/>
  <c r="Z4815" i="1" s="1"/>
  <c r="J4737" i="1"/>
  <c r="Z4737" i="1" s="1"/>
  <c r="J4698" i="1"/>
  <c r="Z4698" i="1" s="1"/>
  <c r="J4542" i="1"/>
  <c r="Z4542" i="1" s="1"/>
  <c r="J4464" i="1"/>
  <c r="Z4464" i="1" s="1"/>
  <c r="J4347" i="1"/>
  <c r="Z4347" i="1" s="1"/>
  <c r="J4659" i="1"/>
  <c r="Z4659" i="1" s="1"/>
  <c r="J4620" i="1"/>
  <c r="Z4620" i="1" s="1"/>
  <c r="J4581" i="1"/>
  <c r="Z4581" i="1" s="1"/>
  <c r="J4503" i="1"/>
  <c r="Z4503" i="1" s="1"/>
  <c r="J4230" i="1"/>
  <c r="Z4230" i="1" s="1"/>
  <c r="J4152" i="1"/>
  <c r="Z4152" i="1" s="1"/>
  <c r="J4425" i="1"/>
  <c r="Z4425" i="1" s="1"/>
  <c r="J4386" i="1"/>
  <c r="Z4386" i="1" s="1"/>
  <c r="J4308" i="1"/>
  <c r="Z4308" i="1" s="1"/>
  <c r="J4269" i="1"/>
  <c r="Z4269" i="1" s="1"/>
  <c r="J4191" i="1"/>
  <c r="Z4191" i="1" s="1"/>
  <c r="AN19" i="1"/>
  <c r="J4113" i="1"/>
  <c r="Z4113" i="1" s="1"/>
  <c r="J3801" i="1"/>
  <c r="Z3801" i="1" s="1"/>
  <c r="J2241" i="1"/>
  <c r="Z2241" i="1" s="1"/>
  <c r="J1968" i="1"/>
  <c r="Z1968" i="1" s="1"/>
  <c r="J1929" i="1"/>
  <c r="Z1929" i="1" s="1"/>
  <c r="J4074" i="1"/>
  <c r="Z4074" i="1" s="1"/>
  <c r="J4035" i="1"/>
  <c r="Z4035" i="1" s="1"/>
  <c r="J3996" i="1"/>
  <c r="Z3996" i="1" s="1"/>
  <c r="J3957" i="1"/>
  <c r="Z3957" i="1" s="1"/>
  <c r="J3918" i="1"/>
  <c r="Z3918" i="1" s="1"/>
  <c r="J3879" i="1"/>
  <c r="Z3879" i="1" s="1"/>
  <c r="J3840" i="1"/>
  <c r="Z3840" i="1" s="1"/>
  <c r="J3762" i="1"/>
  <c r="Z3762" i="1" s="1"/>
  <c r="J3723" i="1"/>
  <c r="Z3723" i="1" s="1"/>
  <c r="J3684" i="1"/>
  <c r="Z3684" i="1" s="1"/>
  <c r="J3645" i="1"/>
  <c r="Z3645" i="1" s="1"/>
  <c r="J3606" i="1"/>
  <c r="Z3606" i="1" s="1"/>
  <c r="J3567" i="1"/>
  <c r="Z3567" i="1" s="1"/>
  <c r="J3528" i="1"/>
  <c r="Z3528" i="1" s="1"/>
  <c r="J3489" i="1"/>
  <c r="Z3489" i="1" s="1"/>
  <c r="J3450" i="1"/>
  <c r="Z3450" i="1" s="1"/>
  <c r="J3411" i="1"/>
  <c r="Z3411" i="1" s="1"/>
  <c r="J3372" i="1"/>
  <c r="Z3372" i="1" s="1"/>
  <c r="J3333" i="1"/>
  <c r="Z3333" i="1" s="1"/>
  <c r="J3294" i="1"/>
  <c r="Z3294" i="1" s="1"/>
  <c r="J3255" i="1"/>
  <c r="Z3255" i="1" s="1"/>
  <c r="J3216" i="1"/>
  <c r="Z3216" i="1" s="1"/>
  <c r="J3177" i="1"/>
  <c r="Z3177" i="1" s="1"/>
  <c r="J3138" i="1"/>
  <c r="Z3138" i="1" s="1"/>
  <c r="J3099" i="1"/>
  <c r="Z3099" i="1" s="1"/>
  <c r="J3060" i="1"/>
  <c r="Z3060" i="1" s="1"/>
  <c r="J3021" i="1"/>
  <c r="Z3021" i="1" s="1"/>
  <c r="J2982" i="1"/>
  <c r="Z2982" i="1" s="1"/>
  <c r="J2943" i="1"/>
  <c r="Z2943" i="1" s="1"/>
  <c r="J2904" i="1"/>
  <c r="Z2904" i="1" s="1"/>
  <c r="J2865" i="1"/>
  <c r="Z2865" i="1" s="1"/>
  <c r="J2826" i="1"/>
  <c r="Z2826" i="1" s="1"/>
  <c r="J2787" i="1"/>
  <c r="Z2787" i="1" s="1"/>
  <c r="J2748" i="1"/>
  <c r="Z2748" i="1" s="1"/>
  <c r="J2709" i="1"/>
  <c r="Z2709" i="1" s="1"/>
  <c r="J2670" i="1"/>
  <c r="Z2670" i="1" s="1"/>
  <c r="J2631" i="1"/>
  <c r="Z2631" i="1" s="1"/>
  <c r="J2592" i="1"/>
  <c r="Z2592" i="1" s="1"/>
  <c r="J2553" i="1"/>
  <c r="Z2553" i="1" s="1"/>
  <c r="J2514" i="1"/>
  <c r="Z2514" i="1" s="1"/>
  <c r="J2475" i="1"/>
  <c r="Z2475" i="1" s="1"/>
  <c r="J2436" i="1"/>
  <c r="Z2436" i="1" s="1"/>
  <c r="J2397" i="1"/>
  <c r="Z2397" i="1" s="1"/>
  <c r="J2358" i="1"/>
  <c r="Z2358" i="1" s="1"/>
  <c r="J2319" i="1"/>
  <c r="Z2319" i="1" s="1"/>
  <c r="J2280" i="1"/>
  <c r="Z2280" i="1" s="1"/>
  <c r="J2202" i="1"/>
  <c r="Z2202" i="1" s="1"/>
  <c r="J2163" i="1"/>
  <c r="Z2163" i="1" s="1"/>
  <c r="J2124" i="1"/>
  <c r="Z2124" i="1" s="1"/>
  <c r="J2085" i="1"/>
  <c r="Z2085" i="1" s="1"/>
  <c r="J2046" i="1"/>
  <c r="Z2046" i="1" s="1"/>
  <c r="J2007" i="1"/>
  <c r="Z2007" i="1" s="1"/>
  <c r="J1500" i="1"/>
  <c r="Z1500" i="1" s="1"/>
  <c r="J1461" i="1"/>
  <c r="Z1461" i="1" s="1"/>
  <c r="J1422" i="1"/>
  <c r="Z1422" i="1" s="1"/>
  <c r="J1383" i="1"/>
  <c r="Z1383" i="1" s="1"/>
  <c r="J1344" i="1"/>
  <c r="Z1344" i="1" s="1"/>
  <c r="J1305" i="1"/>
  <c r="Z1305" i="1" s="1"/>
  <c r="J1266" i="1"/>
  <c r="Z1266" i="1" s="1"/>
  <c r="J1227" i="1"/>
  <c r="Z1227" i="1" s="1"/>
  <c r="J1188" i="1"/>
  <c r="Z1188" i="1" s="1"/>
  <c r="J1149" i="1"/>
  <c r="Z1149" i="1" s="1"/>
  <c r="J1110" i="1"/>
  <c r="Z1110" i="1" s="1"/>
  <c r="J1071" i="1"/>
  <c r="Z1071" i="1" s="1"/>
  <c r="J1032" i="1"/>
  <c r="Z1032" i="1" s="1"/>
  <c r="J993" i="1"/>
  <c r="Z993" i="1" s="1"/>
  <c r="J954" i="1"/>
  <c r="Z954" i="1" s="1"/>
  <c r="J915" i="1"/>
  <c r="Z915" i="1" s="1"/>
  <c r="J876" i="1"/>
  <c r="Z876" i="1" s="1"/>
  <c r="J837" i="1"/>
  <c r="Z837" i="1" s="1"/>
  <c r="J798" i="1"/>
  <c r="Z798" i="1" s="1"/>
  <c r="J759" i="1"/>
  <c r="Z759" i="1" s="1"/>
  <c r="J720" i="1"/>
  <c r="Z720" i="1" s="1"/>
  <c r="J681" i="1"/>
  <c r="Z681" i="1" s="1"/>
  <c r="J642" i="1"/>
  <c r="Z642" i="1" s="1"/>
  <c r="J603" i="1"/>
  <c r="Z603" i="1" s="1"/>
  <c r="J564" i="1"/>
  <c r="Z564" i="1" s="1"/>
  <c r="J525" i="1"/>
  <c r="Z525" i="1" s="1"/>
  <c r="J486" i="1"/>
  <c r="Z486" i="1" s="1"/>
  <c r="J447" i="1"/>
  <c r="Z447" i="1" s="1"/>
  <c r="J408" i="1"/>
  <c r="Z408" i="1" s="1"/>
  <c r="J369" i="1"/>
  <c r="Z369" i="1" s="1"/>
  <c r="J330" i="1"/>
  <c r="Z330" i="1" s="1"/>
  <c r="J291" i="1"/>
  <c r="Z291" i="1" s="1"/>
  <c r="J252" i="1"/>
  <c r="Z252" i="1" s="1"/>
  <c r="J213" i="1"/>
  <c r="Z213" i="1" s="1"/>
  <c r="J174" i="1"/>
  <c r="Z174" i="1" s="1"/>
  <c r="J135" i="1"/>
  <c r="Z135" i="1" s="1"/>
  <c r="J96" i="1"/>
  <c r="Z96" i="1" s="1"/>
  <c r="J57" i="1"/>
  <c r="Z57" i="1" s="1"/>
  <c r="J18" i="1"/>
  <c r="Z18" i="1" s="1"/>
  <c r="J1890" i="1"/>
  <c r="Z1890" i="1" s="1"/>
  <c r="J1851" i="1"/>
  <c r="Z1851" i="1" s="1"/>
  <c r="J1812" i="1"/>
  <c r="Z1812" i="1" s="1"/>
  <c r="J1773" i="1"/>
  <c r="Z1773" i="1" s="1"/>
  <c r="J1734" i="1"/>
  <c r="Z1734" i="1" s="1"/>
  <c r="J1695" i="1"/>
  <c r="Z1695" i="1" s="1"/>
  <c r="J1656" i="1"/>
  <c r="Z1656" i="1" s="1"/>
  <c r="J1617" i="1"/>
  <c r="Z1617" i="1" s="1"/>
  <c r="J1578" i="1"/>
  <c r="Z1578" i="1" s="1"/>
  <c r="J1539" i="1"/>
  <c r="Z1539" i="1" s="1"/>
  <c r="H2726" i="1"/>
  <c r="H4832" i="1"/>
  <c r="F576" i="1"/>
  <c r="F577" i="1"/>
  <c r="F578" i="1" s="1"/>
  <c r="F579" i="1" s="1"/>
  <c r="H639" i="1"/>
  <c r="H647" i="1" s="1"/>
  <c r="F459" i="1"/>
  <c r="F460" i="1" s="1"/>
  <c r="F461" i="1" s="1"/>
  <c r="F462" i="1" s="1"/>
  <c r="H2445" i="1"/>
  <c r="G2451" i="1"/>
  <c r="H4161" i="1"/>
  <c r="G4167" i="1"/>
  <c r="G4791" i="1"/>
  <c r="H4785" i="1"/>
  <c r="H27" i="1"/>
  <c r="G33" i="1"/>
  <c r="H4590" i="1"/>
  <c r="G4596" i="1"/>
  <c r="G618" i="1"/>
  <c r="H612" i="1"/>
  <c r="H3935" i="1"/>
  <c r="G3348" i="1"/>
  <c r="H3342" i="1"/>
  <c r="H4754" i="1"/>
  <c r="H1283" i="1"/>
  <c r="H2414" i="1"/>
  <c r="H698" i="1"/>
  <c r="H113" i="1"/>
  <c r="F342" i="1"/>
  <c r="F343" i="1" s="1"/>
  <c r="F344" i="1" s="1"/>
  <c r="F345" i="1" s="1"/>
  <c r="H1946" i="1"/>
  <c r="H3467" i="1"/>
  <c r="H4871" i="1"/>
  <c r="Q122" i="10" l="1"/>
  <c r="P122" i="10"/>
  <c r="Q230" i="10"/>
  <c r="Q266" i="10"/>
  <c r="P230" i="10"/>
  <c r="T230" i="10" s="1"/>
  <c r="P266" i="10"/>
  <c r="T266" i="10" s="1"/>
  <c r="Q338" i="10"/>
  <c r="O13" i="10"/>
  <c r="S13" i="10"/>
  <c r="Q50" i="10"/>
  <c r="T121" i="10"/>
  <c r="T157" i="10"/>
  <c r="P338" i="10"/>
  <c r="T338" i="10" s="1"/>
  <c r="P339" i="10"/>
  <c r="O339" i="10"/>
  <c r="R339" i="10" s="1"/>
  <c r="I341" i="10"/>
  <c r="J340" i="10"/>
  <c r="S338" i="10"/>
  <c r="I305" i="10"/>
  <c r="J304" i="10"/>
  <c r="Q302" i="10"/>
  <c r="P302" i="10"/>
  <c r="P303" i="10"/>
  <c r="Q303" i="10"/>
  <c r="O303" i="10"/>
  <c r="R303" i="10" s="1"/>
  <c r="S302" i="10"/>
  <c r="I269" i="10"/>
  <c r="J268" i="10"/>
  <c r="S266" i="10"/>
  <c r="O267" i="10"/>
  <c r="R267" i="10" s="1"/>
  <c r="T265" i="10"/>
  <c r="I233" i="10"/>
  <c r="J232" i="10"/>
  <c r="S230" i="10"/>
  <c r="O231" i="10"/>
  <c r="R231" i="10" s="1"/>
  <c r="T229" i="10"/>
  <c r="I197" i="10"/>
  <c r="J196" i="10"/>
  <c r="Q194" i="10"/>
  <c r="P194" i="10"/>
  <c r="P195" i="10"/>
  <c r="Q195" i="10"/>
  <c r="O195" i="10"/>
  <c r="R195" i="10" s="1"/>
  <c r="S194" i="10"/>
  <c r="O159" i="10"/>
  <c r="P159" i="10" s="1"/>
  <c r="I161" i="10"/>
  <c r="J160" i="10"/>
  <c r="S158" i="10"/>
  <c r="R158" i="10"/>
  <c r="Q158" i="10"/>
  <c r="T158" i="10" s="1"/>
  <c r="O123" i="10"/>
  <c r="P123" i="10" s="1"/>
  <c r="I125" i="10"/>
  <c r="J124" i="10"/>
  <c r="S122" i="10"/>
  <c r="T122" i="10" s="1"/>
  <c r="I89" i="10"/>
  <c r="J88" i="10"/>
  <c r="S86" i="10"/>
  <c r="R86" i="10"/>
  <c r="O87" i="10"/>
  <c r="R87" i="10" s="1"/>
  <c r="Q86" i="10"/>
  <c r="O51" i="10"/>
  <c r="R51" i="10" s="1"/>
  <c r="I53" i="10"/>
  <c r="J52" i="10"/>
  <c r="S50" i="10"/>
  <c r="T50" i="10" s="1"/>
  <c r="R12" i="10"/>
  <c r="P12" i="10"/>
  <c r="T11" i="10"/>
  <c r="Q12" i="10"/>
  <c r="I15" i="10"/>
  <c r="J14" i="10"/>
  <c r="H339" i="1"/>
  <c r="G345" i="1"/>
  <c r="H4598" i="1"/>
  <c r="H35" i="1"/>
  <c r="H4169" i="1"/>
  <c r="H2453" i="1"/>
  <c r="F654" i="1"/>
  <c r="F655" i="1" s="1"/>
  <c r="F656" i="1" s="1"/>
  <c r="F657" i="1" s="1"/>
  <c r="H573" i="1"/>
  <c r="G579" i="1"/>
  <c r="H425" i="1"/>
  <c r="H152" i="1"/>
  <c r="H4520" i="1"/>
  <c r="H3818" i="1"/>
  <c r="H66" i="1"/>
  <c r="G72" i="1"/>
  <c r="H230" i="1"/>
  <c r="H3506" i="1"/>
  <c r="H4403" i="1"/>
  <c r="G384" i="1"/>
  <c r="H378" i="1"/>
  <c r="H4442" i="1"/>
  <c r="H2804" i="1"/>
  <c r="H4910" i="1"/>
  <c r="H4715" i="1"/>
  <c r="H2102" i="1"/>
  <c r="H1868" i="1"/>
  <c r="H2180" i="1"/>
  <c r="H542" i="1"/>
  <c r="H3350" i="1"/>
  <c r="H620" i="1"/>
  <c r="H4793" i="1"/>
  <c r="G462" i="1"/>
  <c r="H456" i="1"/>
  <c r="J4894" i="1"/>
  <c r="Z4894" i="1" s="1"/>
  <c r="J4816" i="1"/>
  <c r="Z4816" i="1" s="1"/>
  <c r="J4777" i="1"/>
  <c r="Z4777" i="1" s="1"/>
  <c r="J4738" i="1"/>
  <c r="Z4738" i="1" s="1"/>
  <c r="J4855" i="1"/>
  <c r="Z4855" i="1" s="1"/>
  <c r="J4660" i="1"/>
  <c r="Z4660" i="1" s="1"/>
  <c r="J4621" i="1"/>
  <c r="Z4621" i="1" s="1"/>
  <c r="J4504" i="1"/>
  <c r="Z4504" i="1" s="1"/>
  <c r="J4699" i="1"/>
  <c r="Z4699" i="1" s="1"/>
  <c r="J4465" i="1"/>
  <c r="Z4465" i="1" s="1"/>
  <c r="J4426" i="1"/>
  <c r="Z4426" i="1" s="1"/>
  <c r="J4309" i="1"/>
  <c r="Z4309" i="1" s="1"/>
  <c r="J4270" i="1"/>
  <c r="Z4270" i="1" s="1"/>
  <c r="J4231" i="1"/>
  <c r="Z4231" i="1" s="1"/>
  <c r="J4192" i="1"/>
  <c r="Z4192" i="1" s="1"/>
  <c r="J4582" i="1"/>
  <c r="Z4582" i="1" s="1"/>
  <c r="J4387" i="1"/>
  <c r="Z4387" i="1" s="1"/>
  <c r="J4543" i="1"/>
  <c r="Z4543" i="1" s="1"/>
  <c r="J4348" i="1"/>
  <c r="Z4348" i="1" s="1"/>
  <c r="J4153" i="1"/>
  <c r="Z4153" i="1" s="1"/>
  <c r="J4114" i="1"/>
  <c r="Z4114" i="1" s="1"/>
  <c r="J3802" i="1"/>
  <c r="Z3802" i="1" s="1"/>
  <c r="J2242" i="1"/>
  <c r="Z2242" i="1" s="1"/>
  <c r="J1969" i="1"/>
  <c r="Z1969" i="1" s="1"/>
  <c r="J1930" i="1"/>
  <c r="Z1930" i="1" s="1"/>
  <c r="J1891" i="1"/>
  <c r="Z1891" i="1" s="1"/>
  <c r="J1852" i="1"/>
  <c r="Z1852" i="1" s="1"/>
  <c r="J1813" i="1"/>
  <c r="Z1813" i="1" s="1"/>
  <c r="J1774" i="1"/>
  <c r="Z1774" i="1" s="1"/>
  <c r="J1735" i="1"/>
  <c r="Z1735" i="1" s="1"/>
  <c r="J1696" i="1"/>
  <c r="Z1696" i="1" s="1"/>
  <c r="J1657" i="1"/>
  <c r="Z1657" i="1" s="1"/>
  <c r="J1618" i="1"/>
  <c r="Z1618" i="1" s="1"/>
  <c r="J1579" i="1"/>
  <c r="Z1579" i="1" s="1"/>
  <c r="J1540" i="1"/>
  <c r="Z1540" i="1" s="1"/>
  <c r="J136" i="1"/>
  <c r="Z136" i="1" s="1"/>
  <c r="J97" i="1"/>
  <c r="Z97" i="1" s="1"/>
  <c r="J58" i="1"/>
  <c r="Z58" i="1" s="1"/>
  <c r="J19" i="1"/>
  <c r="Z19" i="1" s="1"/>
  <c r="J1501" i="1"/>
  <c r="Z1501" i="1" s="1"/>
  <c r="J1462" i="1"/>
  <c r="Z1462" i="1" s="1"/>
  <c r="J1423" i="1"/>
  <c r="Z1423" i="1" s="1"/>
  <c r="J1384" i="1"/>
  <c r="Z1384" i="1" s="1"/>
  <c r="J1345" i="1"/>
  <c r="Z1345" i="1" s="1"/>
  <c r="J1306" i="1"/>
  <c r="Z1306" i="1" s="1"/>
  <c r="J1267" i="1"/>
  <c r="Z1267" i="1" s="1"/>
  <c r="J1228" i="1"/>
  <c r="Z1228" i="1" s="1"/>
  <c r="J1189" i="1"/>
  <c r="Z1189" i="1" s="1"/>
  <c r="J1150" i="1"/>
  <c r="Z1150" i="1" s="1"/>
  <c r="J1111" i="1"/>
  <c r="Z1111" i="1" s="1"/>
  <c r="J1072" i="1"/>
  <c r="Z1072" i="1" s="1"/>
  <c r="J1033" i="1"/>
  <c r="Z1033" i="1" s="1"/>
  <c r="J994" i="1"/>
  <c r="Z994" i="1" s="1"/>
  <c r="J955" i="1"/>
  <c r="Z955" i="1" s="1"/>
  <c r="J916" i="1"/>
  <c r="Z916" i="1" s="1"/>
  <c r="J877" i="1"/>
  <c r="Z877" i="1" s="1"/>
  <c r="J838" i="1"/>
  <c r="Z838" i="1" s="1"/>
  <c r="J799" i="1"/>
  <c r="Z799" i="1" s="1"/>
  <c r="J760" i="1"/>
  <c r="Z760" i="1" s="1"/>
  <c r="J721" i="1"/>
  <c r="Z721" i="1" s="1"/>
  <c r="J682" i="1"/>
  <c r="Z682" i="1" s="1"/>
  <c r="J643" i="1"/>
  <c r="Z643" i="1" s="1"/>
  <c r="J604" i="1"/>
  <c r="Z604" i="1" s="1"/>
  <c r="J565" i="1"/>
  <c r="Z565" i="1" s="1"/>
  <c r="J526" i="1"/>
  <c r="Z526" i="1" s="1"/>
  <c r="J487" i="1"/>
  <c r="Z487" i="1" s="1"/>
  <c r="J448" i="1"/>
  <c r="Z448" i="1" s="1"/>
  <c r="J409" i="1"/>
  <c r="Z409" i="1" s="1"/>
  <c r="J370" i="1"/>
  <c r="Z370" i="1" s="1"/>
  <c r="J331" i="1"/>
  <c r="Z331" i="1" s="1"/>
  <c r="J292" i="1"/>
  <c r="Z292" i="1" s="1"/>
  <c r="J253" i="1"/>
  <c r="Z253" i="1" s="1"/>
  <c r="J214" i="1"/>
  <c r="Z214" i="1" s="1"/>
  <c r="J175" i="1"/>
  <c r="Z175" i="1" s="1"/>
  <c r="J4075" i="1"/>
  <c r="Z4075" i="1" s="1"/>
  <c r="J4036" i="1"/>
  <c r="Z4036" i="1" s="1"/>
  <c r="J3997" i="1"/>
  <c r="Z3997" i="1" s="1"/>
  <c r="J3958" i="1"/>
  <c r="Z3958" i="1" s="1"/>
  <c r="J3919" i="1"/>
  <c r="Z3919" i="1" s="1"/>
  <c r="J3880" i="1"/>
  <c r="Z3880" i="1" s="1"/>
  <c r="J3841" i="1"/>
  <c r="Z3841" i="1" s="1"/>
  <c r="J3763" i="1"/>
  <c r="Z3763" i="1" s="1"/>
  <c r="J3724" i="1"/>
  <c r="Z3724" i="1" s="1"/>
  <c r="J3685" i="1"/>
  <c r="Z3685" i="1" s="1"/>
  <c r="J3646" i="1"/>
  <c r="Z3646" i="1" s="1"/>
  <c r="J3607" i="1"/>
  <c r="Z3607" i="1" s="1"/>
  <c r="J3568" i="1"/>
  <c r="Z3568" i="1" s="1"/>
  <c r="J3529" i="1"/>
  <c r="Z3529" i="1" s="1"/>
  <c r="J3490" i="1"/>
  <c r="Z3490" i="1" s="1"/>
  <c r="J3451" i="1"/>
  <c r="Z3451" i="1" s="1"/>
  <c r="J3412" i="1"/>
  <c r="Z3412" i="1" s="1"/>
  <c r="J3373" i="1"/>
  <c r="Z3373" i="1" s="1"/>
  <c r="J3334" i="1"/>
  <c r="Z3334" i="1" s="1"/>
  <c r="J3295" i="1"/>
  <c r="Z3295" i="1" s="1"/>
  <c r="J3256" i="1"/>
  <c r="Z3256" i="1" s="1"/>
  <c r="J3217" i="1"/>
  <c r="Z3217" i="1" s="1"/>
  <c r="J3178" i="1"/>
  <c r="Z3178" i="1" s="1"/>
  <c r="J3139" i="1"/>
  <c r="Z3139" i="1" s="1"/>
  <c r="J3100" i="1"/>
  <c r="Z3100" i="1" s="1"/>
  <c r="J3061" i="1"/>
  <c r="Z3061" i="1" s="1"/>
  <c r="J3022" i="1"/>
  <c r="Z3022" i="1" s="1"/>
  <c r="J2983" i="1"/>
  <c r="Z2983" i="1" s="1"/>
  <c r="J2944" i="1"/>
  <c r="Z2944" i="1" s="1"/>
  <c r="J2905" i="1"/>
  <c r="Z2905" i="1" s="1"/>
  <c r="J2866" i="1"/>
  <c r="Z2866" i="1" s="1"/>
  <c r="J2827" i="1"/>
  <c r="Z2827" i="1" s="1"/>
  <c r="J2788" i="1"/>
  <c r="Z2788" i="1" s="1"/>
  <c r="J2749" i="1"/>
  <c r="Z2749" i="1" s="1"/>
  <c r="J2710" i="1"/>
  <c r="Z2710" i="1" s="1"/>
  <c r="J2671" i="1"/>
  <c r="Z2671" i="1" s="1"/>
  <c r="J2632" i="1"/>
  <c r="Z2632" i="1" s="1"/>
  <c r="J2593" i="1"/>
  <c r="Z2593" i="1" s="1"/>
  <c r="J2554" i="1"/>
  <c r="Z2554" i="1" s="1"/>
  <c r="J2515" i="1"/>
  <c r="Z2515" i="1" s="1"/>
  <c r="J2476" i="1"/>
  <c r="Z2476" i="1" s="1"/>
  <c r="J2437" i="1"/>
  <c r="Z2437" i="1" s="1"/>
  <c r="J2398" i="1"/>
  <c r="Z2398" i="1" s="1"/>
  <c r="J2359" i="1"/>
  <c r="Z2359" i="1" s="1"/>
  <c r="J2320" i="1"/>
  <c r="Z2320" i="1" s="1"/>
  <c r="J2281" i="1"/>
  <c r="Z2281" i="1" s="1"/>
  <c r="J2203" i="1"/>
  <c r="Z2203" i="1" s="1"/>
  <c r="J2164" i="1"/>
  <c r="Z2164" i="1" s="1"/>
  <c r="J2125" i="1"/>
  <c r="Z2125" i="1" s="1"/>
  <c r="J2086" i="1"/>
  <c r="Z2086" i="1" s="1"/>
  <c r="J2047" i="1"/>
  <c r="Z2047" i="1" s="1"/>
  <c r="J2008" i="1"/>
  <c r="Z2008" i="1" s="1"/>
  <c r="AN20" i="1"/>
  <c r="H3233" i="1"/>
  <c r="H776" i="1"/>
  <c r="F264" i="1"/>
  <c r="F265" i="1"/>
  <c r="F266" i="1" s="1"/>
  <c r="F267" i="1" s="1"/>
  <c r="H1166" i="1"/>
  <c r="H1205" i="1"/>
  <c r="H4364" i="1"/>
  <c r="H2960" i="1"/>
  <c r="H4676" i="1"/>
  <c r="H191" i="1"/>
  <c r="H4637" i="1"/>
  <c r="H3428" i="1"/>
  <c r="H2063" i="1"/>
  <c r="H3077" i="1"/>
  <c r="Q87" i="10" l="1"/>
  <c r="O14" i="10"/>
  <c r="S14" i="10" s="1"/>
  <c r="P87" i="10"/>
  <c r="Q339" i="10"/>
  <c r="Q51" i="10"/>
  <c r="T51" i="10" s="1"/>
  <c r="P51" i="10"/>
  <c r="T86" i="10"/>
  <c r="I342" i="10"/>
  <c r="J341" i="10"/>
  <c r="O340" i="10"/>
  <c r="T339" i="10"/>
  <c r="S339" i="10"/>
  <c r="I306" i="10"/>
  <c r="J305" i="10"/>
  <c r="S303" i="10"/>
  <c r="T303" i="10" s="1"/>
  <c r="O304" i="10"/>
  <c r="T302" i="10"/>
  <c r="I270" i="10"/>
  <c r="J269" i="10"/>
  <c r="Q267" i="10"/>
  <c r="P267" i="10"/>
  <c r="P268" i="10"/>
  <c r="O268" i="10"/>
  <c r="S267" i="10"/>
  <c r="I234" i="10"/>
  <c r="J233" i="10"/>
  <c r="Q231" i="10"/>
  <c r="P231" i="10"/>
  <c r="P232" i="10"/>
  <c r="O232" i="10"/>
  <c r="S231" i="10"/>
  <c r="I198" i="10"/>
  <c r="J197" i="10"/>
  <c r="S195" i="10"/>
  <c r="O196" i="10"/>
  <c r="T195" i="10"/>
  <c r="T194" i="10"/>
  <c r="O160" i="10"/>
  <c r="P160" i="10" s="1"/>
  <c r="I162" i="10"/>
  <c r="J161" i="10"/>
  <c r="S159" i="10"/>
  <c r="R159" i="10"/>
  <c r="Q159" i="10"/>
  <c r="I126" i="10"/>
  <c r="J125" i="10"/>
  <c r="S123" i="10"/>
  <c r="R123" i="10"/>
  <c r="P124" i="10"/>
  <c r="Q124" i="10"/>
  <c r="O124" i="10"/>
  <c r="Q123" i="10"/>
  <c r="T123" i="10" s="1"/>
  <c r="O88" i="10"/>
  <c r="P88" i="10" s="1"/>
  <c r="I90" i="10"/>
  <c r="J89" i="10"/>
  <c r="S87" i="10"/>
  <c r="T87" i="10" s="1"/>
  <c r="I54" i="10"/>
  <c r="J53" i="10"/>
  <c r="Q52" i="10"/>
  <c r="O52" i="10"/>
  <c r="P52" i="10" s="1"/>
  <c r="S51" i="10"/>
  <c r="P13" i="10"/>
  <c r="R13" i="10"/>
  <c r="Q13" i="10"/>
  <c r="T12" i="10"/>
  <c r="I16" i="10"/>
  <c r="J15" i="10"/>
  <c r="H261" i="1"/>
  <c r="G267" i="1"/>
  <c r="J4895" i="1"/>
  <c r="Z4895" i="1" s="1"/>
  <c r="J4856" i="1"/>
  <c r="Z4856" i="1" s="1"/>
  <c r="J4778" i="1"/>
  <c r="Z4778" i="1" s="1"/>
  <c r="J4700" i="1"/>
  <c r="Z4700" i="1" s="1"/>
  <c r="J4622" i="1"/>
  <c r="Z4622" i="1" s="1"/>
  <c r="J4583" i="1"/>
  <c r="Z4583" i="1" s="1"/>
  <c r="J4544" i="1"/>
  <c r="Z4544" i="1" s="1"/>
  <c r="J4505" i="1"/>
  <c r="Z4505" i="1" s="1"/>
  <c r="J4466" i="1"/>
  <c r="Z4466" i="1" s="1"/>
  <c r="J4427" i="1"/>
  <c r="Z4427" i="1" s="1"/>
  <c r="J4388" i="1"/>
  <c r="Z4388" i="1" s="1"/>
  <c r="J4349" i="1"/>
  <c r="Z4349" i="1" s="1"/>
  <c r="J4310" i="1"/>
  <c r="Z4310" i="1" s="1"/>
  <c r="J4817" i="1"/>
  <c r="Z4817" i="1" s="1"/>
  <c r="J4739" i="1"/>
  <c r="Z4739" i="1" s="1"/>
  <c r="J4154" i="1"/>
  <c r="Z4154" i="1" s="1"/>
  <c r="J4661" i="1"/>
  <c r="Z4661" i="1" s="1"/>
  <c r="J4271" i="1"/>
  <c r="Z4271" i="1" s="1"/>
  <c r="J4232" i="1"/>
  <c r="Z4232" i="1" s="1"/>
  <c r="J4193" i="1"/>
  <c r="Z4193" i="1" s="1"/>
  <c r="J4115" i="1"/>
  <c r="Z4115" i="1" s="1"/>
  <c r="J3803" i="1"/>
  <c r="Z3803" i="1" s="1"/>
  <c r="J2243" i="1"/>
  <c r="Z2243" i="1" s="1"/>
  <c r="J1970" i="1"/>
  <c r="Z1970" i="1" s="1"/>
  <c r="J1931" i="1"/>
  <c r="Z1931" i="1" s="1"/>
  <c r="J4076" i="1"/>
  <c r="Z4076" i="1" s="1"/>
  <c r="J4037" i="1"/>
  <c r="Z4037" i="1" s="1"/>
  <c r="J3998" i="1"/>
  <c r="Z3998" i="1" s="1"/>
  <c r="J3959" i="1"/>
  <c r="Z3959" i="1" s="1"/>
  <c r="J3920" i="1"/>
  <c r="Z3920" i="1" s="1"/>
  <c r="J3881" i="1"/>
  <c r="Z3881" i="1" s="1"/>
  <c r="J3842" i="1"/>
  <c r="Z3842" i="1" s="1"/>
  <c r="J3764" i="1"/>
  <c r="Z3764" i="1" s="1"/>
  <c r="J3725" i="1"/>
  <c r="Z3725" i="1" s="1"/>
  <c r="J3686" i="1"/>
  <c r="Z3686" i="1" s="1"/>
  <c r="J3647" i="1"/>
  <c r="Z3647" i="1" s="1"/>
  <c r="J3608" i="1"/>
  <c r="Z3608" i="1" s="1"/>
  <c r="J3569" i="1"/>
  <c r="Z3569" i="1" s="1"/>
  <c r="J3530" i="1"/>
  <c r="Z3530" i="1" s="1"/>
  <c r="J3491" i="1"/>
  <c r="Z3491" i="1" s="1"/>
  <c r="J3452" i="1"/>
  <c r="Z3452" i="1" s="1"/>
  <c r="J3413" i="1"/>
  <c r="Z3413" i="1" s="1"/>
  <c r="J3374" i="1"/>
  <c r="Z3374" i="1" s="1"/>
  <c r="J3335" i="1"/>
  <c r="Z3335" i="1" s="1"/>
  <c r="J3296" i="1"/>
  <c r="Z3296" i="1" s="1"/>
  <c r="J3257" i="1"/>
  <c r="Z3257" i="1" s="1"/>
  <c r="J3218" i="1"/>
  <c r="Z3218" i="1" s="1"/>
  <c r="J3179" i="1"/>
  <c r="Z3179" i="1" s="1"/>
  <c r="J3140" i="1"/>
  <c r="Z3140" i="1" s="1"/>
  <c r="J3101" i="1"/>
  <c r="Z3101" i="1" s="1"/>
  <c r="J3062" i="1"/>
  <c r="Z3062" i="1" s="1"/>
  <c r="J3023" i="1"/>
  <c r="Z3023" i="1" s="1"/>
  <c r="J2984" i="1"/>
  <c r="Z2984" i="1" s="1"/>
  <c r="J2945" i="1"/>
  <c r="Z2945" i="1" s="1"/>
  <c r="J2906" i="1"/>
  <c r="Z2906" i="1" s="1"/>
  <c r="J2867" i="1"/>
  <c r="Z2867" i="1" s="1"/>
  <c r="J2828" i="1"/>
  <c r="Z2828" i="1" s="1"/>
  <c r="J2789" i="1"/>
  <c r="Z2789" i="1" s="1"/>
  <c r="J2750" i="1"/>
  <c r="Z2750" i="1" s="1"/>
  <c r="J2711" i="1"/>
  <c r="Z2711" i="1" s="1"/>
  <c r="J2672" i="1"/>
  <c r="Z2672" i="1" s="1"/>
  <c r="J2633" i="1"/>
  <c r="Z2633" i="1" s="1"/>
  <c r="J2594" i="1"/>
  <c r="Z2594" i="1" s="1"/>
  <c r="J2555" i="1"/>
  <c r="Z2555" i="1" s="1"/>
  <c r="J2516" i="1"/>
  <c r="Z2516" i="1" s="1"/>
  <c r="J2477" i="1"/>
  <c r="Z2477" i="1" s="1"/>
  <c r="J2438" i="1"/>
  <c r="Z2438" i="1" s="1"/>
  <c r="J2399" i="1"/>
  <c r="Z2399" i="1" s="1"/>
  <c r="J2360" i="1"/>
  <c r="Z2360" i="1" s="1"/>
  <c r="J2321" i="1"/>
  <c r="Z2321" i="1" s="1"/>
  <c r="J2282" i="1"/>
  <c r="Z2282" i="1" s="1"/>
  <c r="J2204" i="1"/>
  <c r="Z2204" i="1" s="1"/>
  <c r="J2165" i="1"/>
  <c r="Z2165" i="1" s="1"/>
  <c r="J2126" i="1"/>
  <c r="Z2126" i="1" s="1"/>
  <c r="J2087" i="1"/>
  <c r="Z2087" i="1" s="1"/>
  <c r="J2048" i="1"/>
  <c r="Z2048" i="1" s="1"/>
  <c r="J2009" i="1"/>
  <c r="Z2009" i="1" s="1"/>
  <c r="J1502" i="1"/>
  <c r="Z1502" i="1" s="1"/>
  <c r="J1463" i="1"/>
  <c r="Z1463" i="1" s="1"/>
  <c r="J1424" i="1"/>
  <c r="Z1424" i="1" s="1"/>
  <c r="J1385" i="1"/>
  <c r="Z1385" i="1" s="1"/>
  <c r="J1346" i="1"/>
  <c r="Z1346" i="1" s="1"/>
  <c r="J1307" i="1"/>
  <c r="Z1307" i="1" s="1"/>
  <c r="J1268" i="1"/>
  <c r="Z1268" i="1" s="1"/>
  <c r="J1229" i="1"/>
  <c r="Z1229" i="1" s="1"/>
  <c r="J1190" i="1"/>
  <c r="Z1190" i="1" s="1"/>
  <c r="J1151" i="1"/>
  <c r="Z1151" i="1" s="1"/>
  <c r="J1112" i="1"/>
  <c r="Z1112" i="1" s="1"/>
  <c r="J1073" i="1"/>
  <c r="Z1073" i="1" s="1"/>
  <c r="J1034" i="1"/>
  <c r="Z1034" i="1" s="1"/>
  <c r="J995" i="1"/>
  <c r="Z995" i="1" s="1"/>
  <c r="J956" i="1"/>
  <c r="Z956" i="1" s="1"/>
  <c r="J917" i="1"/>
  <c r="Z917" i="1" s="1"/>
  <c r="J878" i="1"/>
  <c r="Z878" i="1" s="1"/>
  <c r="J839" i="1"/>
  <c r="Z839" i="1" s="1"/>
  <c r="J800" i="1"/>
  <c r="Z800" i="1" s="1"/>
  <c r="J761" i="1"/>
  <c r="Z761" i="1" s="1"/>
  <c r="J722" i="1"/>
  <c r="Z722" i="1" s="1"/>
  <c r="J683" i="1"/>
  <c r="Z683" i="1" s="1"/>
  <c r="J644" i="1"/>
  <c r="Z644" i="1" s="1"/>
  <c r="J605" i="1"/>
  <c r="Z605" i="1" s="1"/>
  <c r="J566" i="1"/>
  <c r="Z566" i="1" s="1"/>
  <c r="J527" i="1"/>
  <c r="Z527" i="1" s="1"/>
  <c r="J488" i="1"/>
  <c r="Z488" i="1" s="1"/>
  <c r="J449" i="1"/>
  <c r="Z449" i="1" s="1"/>
  <c r="J410" i="1"/>
  <c r="Z410" i="1" s="1"/>
  <c r="J371" i="1"/>
  <c r="Z371" i="1" s="1"/>
  <c r="J332" i="1"/>
  <c r="Z332" i="1" s="1"/>
  <c r="J293" i="1"/>
  <c r="Z293" i="1" s="1"/>
  <c r="J254" i="1"/>
  <c r="Z254" i="1" s="1"/>
  <c r="J215" i="1"/>
  <c r="Z215" i="1" s="1"/>
  <c r="J176" i="1"/>
  <c r="Z176" i="1" s="1"/>
  <c r="J1892" i="1"/>
  <c r="Z1892" i="1" s="1"/>
  <c r="J1853" i="1"/>
  <c r="Z1853" i="1" s="1"/>
  <c r="J1814" i="1"/>
  <c r="Z1814" i="1" s="1"/>
  <c r="J1775" i="1"/>
  <c r="Z1775" i="1" s="1"/>
  <c r="J1736" i="1"/>
  <c r="Z1736" i="1" s="1"/>
  <c r="J1697" i="1"/>
  <c r="Z1697" i="1" s="1"/>
  <c r="J1658" i="1"/>
  <c r="Z1658" i="1" s="1"/>
  <c r="J1619" i="1"/>
  <c r="Z1619" i="1" s="1"/>
  <c r="J1580" i="1"/>
  <c r="Z1580" i="1" s="1"/>
  <c r="J1541" i="1"/>
  <c r="Z1541" i="1" s="1"/>
  <c r="J137" i="1"/>
  <c r="Z137" i="1" s="1"/>
  <c r="J98" i="1"/>
  <c r="Z98" i="1" s="1"/>
  <c r="J59" i="1"/>
  <c r="Z59" i="1" s="1"/>
  <c r="J20" i="1"/>
  <c r="Z20" i="1" s="1"/>
  <c r="AN21" i="1"/>
  <c r="H74" i="1"/>
  <c r="H581" i="1"/>
  <c r="H464" i="1"/>
  <c r="H386" i="1"/>
  <c r="H651" i="1"/>
  <c r="G657" i="1"/>
  <c r="H347" i="1"/>
  <c r="R124" i="10" l="1"/>
  <c r="Q340" i="10"/>
  <c r="R340" i="10" s="1"/>
  <c r="Q232" i="10"/>
  <c r="R232" i="10" s="1"/>
  <c r="Q268" i="10"/>
  <c r="R268" i="10" s="1"/>
  <c r="T268" i="10" s="1"/>
  <c r="P340" i="10"/>
  <c r="O15" i="10"/>
  <c r="S15" i="10" s="1"/>
  <c r="R52" i="10"/>
  <c r="T159" i="10"/>
  <c r="Q341" i="10"/>
  <c r="O341" i="10"/>
  <c r="R341" i="10" s="1"/>
  <c r="I343" i="10"/>
  <c r="J342" i="10"/>
  <c r="S340" i="10"/>
  <c r="I307" i="10"/>
  <c r="J306" i="10"/>
  <c r="Q304" i="10"/>
  <c r="R304" i="10" s="1"/>
  <c r="P304" i="10"/>
  <c r="O305" i="10"/>
  <c r="R305" i="10" s="1"/>
  <c r="S304" i="10"/>
  <c r="I271" i="10"/>
  <c r="J270" i="10"/>
  <c r="S268" i="10"/>
  <c r="O269" i="10"/>
  <c r="R269" i="10" s="1"/>
  <c r="T267" i="10"/>
  <c r="I235" i="10"/>
  <c r="J234" i="10"/>
  <c r="S232" i="10"/>
  <c r="O233" i="10"/>
  <c r="R233" i="10" s="1"/>
  <c r="T231" i="10"/>
  <c r="I199" i="10"/>
  <c r="J198" i="10"/>
  <c r="Q196" i="10"/>
  <c r="R196" i="10" s="1"/>
  <c r="P196" i="10"/>
  <c r="O197" i="10"/>
  <c r="R197" i="10" s="1"/>
  <c r="S196" i="10"/>
  <c r="O161" i="10"/>
  <c r="P161" i="10" s="1"/>
  <c r="I163" i="10"/>
  <c r="J162" i="10"/>
  <c r="S160" i="10"/>
  <c r="Q160" i="10"/>
  <c r="O125" i="10"/>
  <c r="P125" i="10" s="1"/>
  <c r="I127" i="10"/>
  <c r="J126" i="10"/>
  <c r="S124" i="10"/>
  <c r="T124" i="10" s="1"/>
  <c r="I91" i="10"/>
  <c r="J90" i="10"/>
  <c r="S88" i="10"/>
  <c r="O89" i="10"/>
  <c r="R89" i="10" s="1"/>
  <c r="Q88" i="10"/>
  <c r="Q53" i="10"/>
  <c r="O53" i="10"/>
  <c r="R53" i="10" s="1"/>
  <c r="I55" i="10"/>
  <c r="J54" i="10"/>
  <c r="S52" i="10"/>
  <c r="T52" i="10" s="1"/>
  <c r="T13" i="10"/>
  <c r="P14" i="10"/>
  <c r="R14" i="10"/>
  <c r="Q14" i="10"/>
  <c r="I17" i="10"/>
  <c r="J16" i="10"/>
  <c r="H659" i="1"/>
  <c r="J4857" i="1"/>
  <c r="Z4857" i="1" s="1"/>
  <c r="J4818" i="1"/>
  <c r="Z4818" i="1" s="1"/>
  <c r="J4779" i="1"/>
  <c r="Z4779" i="1" s="1"/>
  <c r="J4740" i="1"/>
  <c r="Z4740" i="1" s="1"/>
  <c r="J4701" i="1"/>
  <c r="Z4701" i="1" s="1"/>
  <c r="J4662" i="1"/>
  <c r="Z4662" i="1" s="1"/>
  <c r="J4311" i="1"/>
  <c r="Z4311" i="1" s="1"/>
  <c r="J4896" i="1"/>
  <c r="Z4896" i="1" s="1"/>
  <c r="J4467" i="1"/>
  <c r="Z4467" i="1" s="1"/>
  <c r="J4428" i="1"/>
  <c r="Z4428" i="1" s="1"/>
  <c r="J4272" i="1"/>
  <c r="Z4272" i="1" s="1"/>
  <c r="J4233" i="1"/>
  <c r="Z4233" i="1" s="1"/>
  <c r="J4194" i="1"/>
  <c r="Z4194" i="1" s="1"/>
  <c r="J4389" i="1"/>
  <c r="Z4389" i="1" s="1"/>
  <c r="J4350" i="1"/>
  <c r="Z4350" i="1" s="1"/>
  <c r="J4623" i="1"/>
  <c r="Z4623" i="1" s="1"/>
  <c r="J4584" i="1"/>
  <c r="Z4584" i="1" s="1"/>
  <c r="J4545" i="1"/>
  <c r="Z4545" i="1" s="1"/>
  <c r="J4506" i="1"/>
  <c r="Z4506" i="1" s="1"/>
  <c r="J4155" i="1"/>
  <c r="Z4155" i="1" s="1"/>
  <c r="J4077" i="1"/>
  <c r="Z4077" i="1" s="1"/>
  <c r="J4038" i="1"/>
  <c r="Z4038" i="1" s="1"/>
  <c r="J3999" i="1"/>
  <c r="Z3999" i="1" s="1"/>
  <c r="J3960" i="1"/>
  <c r="Z3960" i="1" s="1"/>
  <c r="J3921" i="1"/>
  <c r="Z3921" i="1" s="1"/>
  <c r="J3882" i="1"/>
  <c r="Z3882" i="1" s="1"/>
  <c r="J3843" i="1"/>
  <c r="Z3843" i="1" s="1"/>
  <c r="J3765" i="1"/>
  <c r="Z3765" i="1" s="1"/>
  <c r="J3726" i="1"/>
  <c r="Z3726" i="1" s="1"/>
  <c r="J3687" i="1"/>
  <c r="Z3687" i="1" s="1"/>
  <c r="J3648" i="1"/>
  <c r="Z3648" i="1" s="1"/>
  <c r="J3609" i="1"/>
  <c r="Z3609" i="1" s="1"/>
  <c r="J3570" i="1"/>
  <c r="Z3570" i="1" s="1"/>
  <c r="J3531" i="1"/>
  <c r="Z3531" i="1" s="1"/>
  <c r="J3492" i="1"/>
  <c r="Z3492" i="1" s="1"/>
  <c r="J3453" i="1"/>
  <c r="Z3453" i="1" s="1"/>
  <c r="J3414" i="1"/>
  <c r="Z3414" i="1" s="1"/>
  <c r="J3375" i="1"/>
  <c r="Z3375" i="1" s="1"/>
  <c r="J3336" i="1"/>
  <c r="Z3336" i="1" s="1"/>
  <c r="J3297" i="1"/>
  <c r="Z3297" i="1" s="1"/>
  <c r="J3258" i="1"/>
  <c r="Z3258" i="1" s="1"/>
  <c r="J3219" i="1"/>
  <c r="Z3219" i="1" s="1"/>
  <c r="J3180" i="1"/>
  <c r="Z3180" i="1" s="1"/>
  <c r="J3141" i="1"/>
  <c r="Z3141" i="1" s="1"/>
  <c r="J3102" i="1"/>
  <c r="Z3102" i="1" s="1"/>
  <c r="J3063" i="1"/>
  <c r="Z3063" i="1" s="1"/>
  <c r="J3024" i="1"/>
  <c r="Z3024" i="1" s="1"/>
  <c r="J2985" i="1"/>
  <c r="Z2985" i="1" s="1"/>
  <c r="J2946" i="1"/>
  <c r="Z2946" i="1" s="1"/>
  <c r="J2907" i="1"/>
  <c r="Z2907" i="1" s="1"/>
  <c r="J2868" i="1"/>
  <c r="Z2868" i="1" s="1"/>
  <c r="J2829" i="1"/>
  <c r="Z2829" i="1" s="1"/>
  <c r="J2790" i="1"/>
  <c r="Z2790" i="1" s="1"/>
  <c r="J2751" i="1"/>
  <c r="Z2751" i="1" s="1"/>
  <c r="J2712" i="1"/>
  <c r="Z2712" i="1" s="1"/>
  <c r="J2673" i="1"/>
  <c r="Z2673" i="1" s="1"/>
  <c r="J2634" i="1"/>
  <c r="Z2634" i="1" s="1"/>
  <c r="J2595" i="1"/>
  <c r="Z2595" i="1" s="1"/>
  <c r="J2556" i="1"/>
  <c r="Z2556" i="1" s="1"/>
  <c r="J2517" i="1"/>
  <c r="Z2517" i="1" s="1"/>
  <c r="J2478" i="1"/>
  <c r="Z2478" i="1" s="1"/>
  <c r="J2439" i="1"/>
  <c r="Z2439" i="1" s="1"/>
  <c r="J2400" i="1"/>
  <c r="Z2400" i="1" s="1"/>
  <c r="J2361" i="1"/>
  <c r="Z2361" i="1" s="1"/>
  <c r="J2322" i="1"/>
  <c r="Z2322" i="1" s="1"/>
  <c r="J2283" i="1"/>
  <c r="Z2283" i="1" s="1"/>
  <c r="J2205" i="1"/>
  <c r="Z2205" i="1" s="1"/>
  <c r="J2166" i="1"/>
  <c r="Z2166" i="1" s="1"/>
  <c r="J2127" i="1"/>
  <c r="Z2127" i="1" s="1"/>
  <c r="J2088" i="1"/>
  <c r="Z2088" i="1" s="1"/>
  <c r="J2049" i="1"/>
  <c r="Z2049" i="1" s="1"/>
  <c r="J2010" i="1"/>
  <c r="Z2010" i="1" s="1"/>
  <c r="AN22" i="1"/>
  <c r="J4116" i="1"/>
  <c r="Z4116" i="1" s="1"/>
  <c r="J3804" i="1"/>
  <c r="Z3804" i="1" s="1"/>
  <c r="J2244" i="1"/>
  <c r="Z2244" i="1" s="1"/>
  <c r="J1971" i="1"/>
  <c r="Z1971" i="1" s="1"/>
  <c r="J1932" i="1"/>
  <c r="Z1932" i="1" s="1"/>
  <c r="J1893" i="1"/>
  <c r="Z1893" i="1" s="1"/>
  <c r="J1854" i="1"/>
  <c r="Z1854" i="1" s="1"/>
  <c r="J1815" i="1"/>
  <c r="Z1815" i="1" s="1"/>
  <c r="J1776" i="1"/>
  <c r="Z1776" i="1" s="1"/>
  <c r="J1737" i="1"/>
  <c r="Z1737" i="1" s="1"/>
  <c r="J1698" i="1"/>
  <c r="Z1698" i="1" s="1"/>
  <c r="J1659" i="1"/>
  <c r="Z1659" i="1" s="1"/>
  <c r="J1620" i="1"/>
  <c r="Z1620" i="1" s="1"/>
  <c r="J1581" i="1"/>
  <c r="Z1581" i="1" s="1"/>
  <c r="J1542" i="1"/>
  <c r="Z1542" i="1" s="1"/>
  <c r="J138" i="1"/>
  <c r="Z138" i="1" s="1"/>
  <c r="J99" i="1"/>
  <c r="Z99" i="1" s="1"/>
  <c r="J60" i="1"/>
  <c r="Z60" i="1" s="1"/>
  <c r="J21" i="1"/>
  <c r="Z21" i="1" s="1"/>
  <c r="J1503" i="1"/>
  <c r="Z1503" i="1" s="1"/>
  <c r="J1464" i="1"/>
  <c r="Z1464" i="1" s="1"/>
  <c r="J1425" i="1"/>
  <c r="Z1425" i="1" s="1"/>
  <c r="J1386" i="1"/>
  <c r="Z1386" i="1" s="1"/>
  <c r="J1347" i="1"/>
  <c r="Z1347" i="1" s="1"/>
  <c r="J1308" i="1"/>
  <c r="Z1308" i="1" s="1"/>
  <c r="J1269" i="1"/>
  <c r="Z1269" i="1" s="1"/>
  <c r="J1230" i="1"/>
  <c r="Z1230" i="1" s="1"/>
  <c r="J1191" i="1"/>
  <c r="Z1191" i="1" s="1"/>
  <c r="J1152" i="1"/>
  <c r="Z1152" i="1" s="1"/>
  <c r="J1113" i="1"/>
  <c r="Z1113" i="1" s="1"/>
  <c r="J1074" i="1"/>
  <c r="Z1074" i="1" s="1"/>
  <c r="J1035" i="1"/>
  <c r="Z1035" i="1" s="1"/>
  <c r="J996" i="1"/>
  <c r="Z996" i="1" s="1"/>
  <c r="J957" i="1"/>
  <c r="Z957" i="1" s="1"/>
  <c r="J918" i="1"/>
  <c r="Z918" i="1" s="1"/>
  <c r="J879" i="1"/>
  <c r="Z879" i="1" s="1"/>
  <c r="J840" i="1"/>
  <c r="Z840" i="1" s="1"/>
  <c r="J801" i="1"/>
  <c r="Z801" i="1" s="1"/>
  <c r="J762" i="1"/>
  <c r="Z762" i="1" s="1"/>
  <c r="J723" i="1"/>
  <c r="Z723" i="1" s="1"/>
  <c r="J684" i="1"/>
  <c r="Z684" i="1" s="1"/>
  <c r="J645" i="1"/>
  <c r="Z645" i="1" s="1"/>
  <c r="J606" i="1"/>
  <c r="Z606" i="1" s="1"/>
  <c r="J567" i="1"/>
  <c r="Z567" i="1" s="1"/>
  <c r="J528" i="1"/>
  <c r="Z528" i="1" s="1"/>
  <c r="J489" i="1"/>
  <c r="Z489" i="1" s="1"/>
  <c r="J450" i="1"/>
  <c r="Z450" i="1" s="1"/>
  <c r="J411" i="1"/>
  <c r="Z411" i="1" s="1"/>
  <c r="J372" i="1"/>
  <c r="Z372" i="1" s="1"/>
  <c r="J333" i="1"/>
  <c r="Z333" i="1" s="1"/>
  <c r="J294" i="1"/>
  <c r="Z294" i="1" s="1"/>
  <c r="J255" i="1"/>
  <c r="Z255" i="1" s="1"/>
  <c r="J216" i="1"/>
  <c r="Z216" i="1" s="1"/>
  <c r="J177" i="1"/>
  <c r="Z177" i="1" s="1"/>
  <c r="H269" i="1"/>
  <c r="T340" i="10" l="1"/>
  <c r="P53" i="10"/>
  <c r="Q305" i="10"/>
  <c r="Q89" i="10"/>
  <c r="T232" i="10"/>
  <c r="P341" i="10"/>
  <c r="T341" i="10" s="1"/>
  <c r="O16" i="10"/>
  <c r="S16" i="10"/>
  <c r="P89" i="10"/>
  <c r="Q197" i="10"/>
  <c r="R160" i="10"/>
  <c r="T160" i="10" s="1"/>
  <c r="P197" i="10"/>
  <c r="O342" i="10"/>
  <c r="P342" i="10" s="1"/>
  <c r="S341" i="10"/>
  <c r="J343" i="10"/>
  <c r="I344" i="10"/>
  <c r="O306" i="10"/>
  <c r="P306" i="10" s="1"/>
  <c r="P305" i="10"/>
  <c r="T304" i="10"/>
  <c r="J307" i="10"/>
  <c r="I308" i="10"/>
  <c r="S305" i="10"/>
  <c r="J271" i="10"/>
  <c r="I272" i="10"/>
  <c r="Q269" i="10"/>
  <c r="P269" i="10"/>
  <c r="O270" i="10"/>
  <c r="P270" i="10" s="1"/>
  <c r="S269" i="10"/>
  <c r="J235" i="10"/>
  <c r="I236" i="10"/>
  <c r="Q233" i="10"/>
  <c r="P233" i="10"/>
  <c r="O234" i="10"/>
  <c r="P234" i="10" s="1"/>
  <c r="S233" i="10"/>
  <c r="O198" i="10"/>
  <c r="P198" i="10" s="1"/>
  <c r="T196" i="10"/>
  <c r="J199" i="10"/>
  <c r="I200" i="10"/>
  <c r="S197" i="10"/>
  <c r="T197" i="10" s="1"/>
  <c r="O162" i="10"/>
  <c r="P162" i="10" s="1"/>
  <c r="J163" i="10"/>
  <c r="I164" i="10"/>
  <c r="S161" i="10"/>
  <c r="R161" i="10"/>
  <c r="Q161" i="10"/>
  <c r="T161" i="10" s="1"/>
  <c r="P126" i="10"/>
  <c r="Q126" i="10"/>
  <c r="O126" i="10"/>
  <c r="R126" i="10" s="1"/>
  <c r="S125" i="10"/>
  <c r="R125" i="10"/>
  <c r="J127" i="10"/>
  <c r="I128" i="10"/>
  <c r="Q125" i="10"/>
  <c r="O90" i="10"/>
  <c r="R90" i="10" s="1"/>
  <c r="R88" i="10"/>
  <c r="T88" i="10" s="1"/>
  <c r="J91" i="10"/>
  <c r="I92" i="10"/>
  <c r="S89" i="10"/>
  <c r="T89" i="10" s="1"/>
  <c r="J55" i="10"/>
  <c r="I56" i="10"/>
  <c r="Q54" i="10"/>
  <c r="O54" i="10"/>
  <c r="R54" i="10" s="1"/>
  <c r="S53" i="10"/>
  <c r="T53" i="10" s="1"/>
  <c r="R15" i="10"/>
  <c r="P15" i="10"/>
  <c r="T14" i="10"/>
  <c r="Q15" i="10"/>
  <c r="I18" i="10"/>
  <c r="J17" i="10"/>
  <c r="J4897" i="1"/>
  <c r="Z4897" i="1" s="1"/>
  <c r="J4858" i="1"/>
  <c r="Z4858" i="1" s="1"/>
  <c r="J4780" i="1"/>
  <c r="Z4780" i="1" s="1"/>
  <c r="J4702" i="1"/>
  <c r="Z4702" i="1" s="1"/>
  <c r="J4624" i="1"/>
  <c r="Z4624" i="1" s="1"/>
  <c r="J4585" i="1"/>
  <c r="Z4585" i="1" s="1"/>
  <c r="J4546" i="1"/>
  <c r="Z4546" i="1" s="1"/>
  <c r="J4507" i="1"/>
  <c r="Z4507" i="1" s="1"/>
  <c r="J4468" i="1"/>
  <c r="Z4468" i="1" s="1"/>
  <c r="J4429" i="1"/>
  <c r="Z4429" i="1" s="1"/>
  <c r="J4390" i="1"/>
  <c r="Z4390" i="1" s="1"/>
  <c r="J4351" i="1"/>
  <c r="Z4351" i="1" s="1"/>
  <c r="J4741" i="1"/>
  <c r="Z4741" i="1" s="1"/>
  <c r="J4156" i="1"/>
  <c r="Z4156" i="1" s="1"/>
  <c r="J4819" i="1"/>
  <c r="Z4819" i="1" s="1"/>
  <c r="J4312" i="1"/>
  <c r="Z4312" i="1" s="1"/>
  <c r="J4273" i="1"/>
  <c r="Z4273" i="1" s="1"/>
  <c r="J4234" i="1"/>
  <c r="Z4234" i="1" s="1"/>
  <c r="J4663" i="1"/>
  <c r="Z4663" i="1" s="1"/>
  <c r="J4195" i="1"/>
  <c r="Z4195" i="1" s="1"/>
  <c r="J4117" i="1"/>
  <c r="Z4117" i="1" s="1"/>
  <c r="J3805" i="1"/>
  <c r="Z3805" i="1" s="1"/>
  <c r="J2245" i="1"/>
  <c r="Z2245" i="1" s="1"/>
  <c r="J1972" i="1"/>
  <c r="Z1972" i="1" s="1"/>
  <c r="J1933" i="1"/>
  <c r="Z1933" i="1" s="1"/>
  <c r="J4078" i="1"/>
  <c r="Z4078" i="1" s="1"/>
  <c r="J4039" i="1"/>
  <c r="Z4039" i="1" s="1"/>
  <c r="J4000" i="1"/>
  <c r="Z4000" i="1" s="1"/>
  <c r="J3961" i="1"/>
  <c r="Z3961" i="1" s="1"/>
  <c r="J3922" i="1"/>
  <c r="Z3922" i="1" s="1"/>
  <c r="J3883" i="1"/>
  <c r="Z3883" i="1" s="1"/>
  <c r="J3844" i="1"/>
  <c r="Z3844" i="1" s="1"/>
  <c r="J3766" i="1"/>
  <c r="Z3766" i="1" s="1"/>
  <c r="J3727" i="1"/>
  <c r="Z3727" i="1" s="1"/>
  <c r="J3688" i="1"/>
  <c r="Z3688" i="1" s="1"/>
  <c r="J3649" i="1"/>
  <c r="Z3649" i="1" s="1"/>
  <c r="J3610" i="1"/>
  <c r="Z3610" i="1" s="1"/>
  <c r="J3571" i="1"/>
  <c r="Z3571" i="1" s="1"/>
  <c r="J3532" i="1"/>
  <c r="Z3532" i="1" s="1"/>
  <c r="J3493" i="1"/>
  <c r="Z3493" i="1" s="1"/>
  <c r="J3454" i="1"/>
  <c r="Z3454" i="1" s="1"/>
  <c r="J3415" i="1"/>
  <c r="Z3415" i="1" s="1"/>
  <c r="J3376" i="1"/>
  <c r="Z3376" i="1" s="1"/>
  <c r="J3337" i="1"/>
  <c r="Z3337" i="1" s="1"/>
  <c r="J3298" i="1"/>
  <c r="Z3298" i="1" s="1"/>
  <c r="J3259" i="1"/>
  <c r="Z3259" i="1" s="1"/>
  <c r="J3220" i="1"/>
  <c r="Z3220" i="1" s="1"/>
  <c r="J3181" i="1"/>
  <c r="Z3181" i="1" s="1"/>
  <c r="J3142" i="1"/>
  <c r="Z3142" i="1" s="1"/>
  <c r="J3103" i="1"/>
  <c r="Z3103" i="1" s="1"/>
  <c r="J3064" i="1"/>
  <c r="Z3064" i="1" s="1"/>
  <c r="J3025" i="1"/>
  <c r="Z3025" i="1" s="1"/>
  <c r="J2986" i="1"/>
  <c r="Z2986" i="1" s="1"/>
  <c r="J2947" i="1"/>
  <c r="Z2947" i="1" s="1"/>
  <c r="J2908" i="1"/>
  <c r="Z2908" i="1" s="1"/>
  <c r="J2869" i="1"/>
  <c r="Z2869" i="1" s="1"/>
  <c r="J2830" i="1"/>
  <c r="Z2830" i="1" s="1"/>
  <c r="J2791" i="1"/>
  <c r="Z2791" i="1" s="1"/>
  <c r="J2752" i="1"/>
  <c r="Z2752" i="1" s="1"/>
  <c r="J2713" i="1"/>
  <c r="Z2713" i="1" s="1"/>
  <c r="J2674" i="1"/>
  <c r="Z2674" i="1" s="1"/>
  <c r="J2635" i="1"/>
  <c r="Z2635" i="1" s="1"/>
  <c r="J2596" i="1"/>
  <c r="Z2596" i="1" s="1"/>
  <c r="J2557" i="1"/>
  <c r="Z2557" i="1" s="1"/>
  <c r="J2518" i="1"/>
  <c r="Z2518" i="1" s="1"/>
  <c r="J2479" i="1"/>
  <c r="Z2479" i="1" s="1"/>
  <c r="J2440" i="1"/>
  <c r="Z2440" i="1" s="1"/>
  <c r="J2401" i="1"/>
  <c r="Z2401" i="1" s="1"/>
  <c r="J2362" i="1"/>
  <c r="Z2362" i="1" s="1"/>
  <c r="J2323" i="1"/>
  <c r="Z2323" i="1" s="1"/>
  <c r="J2284" i="1"/>
  <c r="Z2284" i="1" s="1"/>
  <c r="J2206" i="1"/>
  <c r="Z2206" i="1" s="1"/>
  <c r="J2167" i="1"/>
  <c r="Z2167" i="1" s="1"/>
  <c r="J2128" i="1"/>
  <c r="Z2128" i="1" s="1"/>
  <c r="J2089" i="1"/>
  <c r="Z2089" i="1" s="1"/>
  <c r="J2050" i="1"/>
  <c r="Z2050" i="1" s="1"/>
  <c r="J2011" i="1"/>
  <c r="Z2011" i="1" s="1"/>
  <c r="J1504" i="1"/>
  <c r="Z1504" i="1" s="1"/>
  <c r="J1465" i="1"/>
  <c r="Z1465" i="1" s="1"/>
  <c r="J1426" i="1"/>
  <c r="Z1426" i="1" s="1"/>
  <c r="J1387" i="1"/>
  <c r="Z1387" i="1" s="1"/>
  <c r="J1348" i="1"/>
  <c r="Z1348" i="1" s="1"/>
  <c r="J1309" i="1"/>
  <c r="Z1309" i="1" s="1"/>
  <c r="J1270" i="1"/>
  <c r="Z1270" i="1" s="1"/>
  <c r="J1231" i="1"/>
  <c r="Z1231" i="1" s="1"/>
  <c r="J1192" i="1"/>
  <c r="Z1192" i="1" s="1"/>
  <c r="J1153" i="1"/>
  <c r="Z1153" i="1" s="1"/>
  <c r="J1114" i="1"/>
  <c r="Z1114" i="1" s="1"/>
  <c r="J1075" i="1"/>
  <c r="Z1075" i="1" s="1"/>
  <c r="J1036" i="1"/>
  <c r="Z1036" i="1" s="1"/>
  <c r="J997" i="1"/>
  <c r="Z997" i="1" s="1"/>
  <c r="J958" i="1"/>
  <c r="Z958" i="1" s="1"/>
  <c r="J919" i="1"/>
  <c r="Z919" i="1" s="1"/>
  <c r="J880" i="1"/>
  <c r="Z880" i="1" s="1"/>
  <c r="J841" i="1"/>
  <c r="Z841" i="1" s="1"/>
  <c r="J802" i="1"/>
  <c r="Z802" i="1" s="1"/>
  <c r="J763" i="1"/>
  <c r="Z763" i="1" s="1"/>
  <c r="J724" i="1"/>
  <c r="Z724" i="1" s="1"/>
  <c r="J685" i="1"/>
  <c r="Z685" i="1" s="1"/>
  <c r="J646" i="1"/>
  <c r="Z646" i="1" s="1"/>
  <c r="J607" i="1"/>
  <c r="Z607" i="1" s="1"/>
  <c r="J568" i="1"/>
  <c r="Z568" i="1" s="1"/>
  <c r="J529" i="1"/>
  <c r="Z529" i="1" s="1"/>
  <c r="J490" i="1"/>
  <c r="Z490" i="1" s="1"/>
  <c r="J451" i="1"/>
  <c r="Z451" i="1" s="1"/>
  <c r="J412" i="1"/>
  <c r="Z412" i="1" s="1"/>
  <c r="J373" i="1"/>
  <c r="Z373" i="1" s="1"/>
  <c r="J334" i="1"/>
  <c r="Z334" i="1" s="1"/>
  <c r="J295" i="1"/>
  <c r="Z295" i="1" s="1"/>
  <c r="J256" i="1"/>
  <c r="Z256" i="1" s="1"/>
  <c r="J217" i="1"/>
  <c r="Z217" i="1" s="1"/>
  <c r="J178" i="1"/>
  <c r="Z178" i="1" s="1"/>
  <c r="J139" i="1"/>
  <c r="Z139" i="1" s="1"/>
  <c r="J100" i="1"/>
  <c r="Z100" i="1" s="1"/>
  <c r="J61" i="1"/>
  <c r="Z61" i="1" s="1"/>
  <c r="J22" i="1"/>
  <c r="Z22" i="1" s="1"/>
  <c r="J1894" i="1"/>
  <c r="Z1894" i="1" s="1"/>
  <c r="J1855" i="1"/>
  <c r="Z1855" i="1" s="1"/>
  <c r="J1816" i="1"/>
  <c r="Z1816" i="1" s="1"/>
  <c r="J1777" i="1"/>
  <c r="Z1777" i="1" s="1"/>
  <c r="J1738" i="1"/>
  <c r="Z1738" i="1" s="1"/>
  <c r="J1699" i="1"/>
  <c r="Z1699" i="1" s="1"/>
  <c r="J1660" i="1"/>
  <c r="Z1660" i="1" s="1"/>
  <c r="J1621" i="1"/>
  <c r="Z1621" i="1" s="1"/>
  <c r="J1582" i="1"/>
  <c r="Z1582" i="1" s="1"/>
  <c r="J1543" i="1"/>
  <c r="Z1543" i="1" s="1"/>
  <c r="AN23" i="1"/>
  <c r="P54" i="10" l="1"/>
  <c r="T125" i="10"/>
  <c r="O17" i="10"/>
  <c r="S17" i="10" s="1"/>
  <c r="O343" i="10"/>
  <c r="S343" i="10" s="1"/>
  <c r="J344" i="10"/>
  <c r="I345" i="10"/>
  <c r="S342" i="10"/>
  <c r="R342" i="10"/>
  <c r="Q342" i="10"/>
  <c r="T342" i="10" s="1"/>
  <c r="J308" i="10"/>
  <c r="I309" i="10"/>
  <c r="S306" i="10"/>
  <c r="R306" i="10"/>
  <c r="O307" i="10"/>
  <c r="S307" i="10" s="1"/>
  <c r="T305" i="10"/>
  <c r="Q306" i="10"/>
  <c r="O271" i="10"/>
  <c r="Q271" i="10" s="1"/>
  <c r="S270" i="10"/>
  <c r="R270" i="10"/>
  <c r="J272" i="10"/>
  <c r="I273" i="10"/>
  <c r="Q270" i="10"/>
  <c r="T269" i="10"/>
  <c r="O235" i="10"/>
  <c r="S235" i="10" s="1"/>
  <c r="S234" i="10"/>
  <c r="R234" i="10"/>
  <c r="J236" i="10"/>
  <c r="I237" i="10"/>
  <c r="Q234" i="10"/>
  <c r="T233" i="10"/>
  <c r="J200" i="10"/>
  <c r="I201" i="10"/>
  <c r="S198" i="10"/>
  <c r="R198" i="10"/>
  <c r="O199" i="10"/>
  <c r="S199" i="10" s="1"/>
  <c r="Q198" i="10"/>
  <c r="J164" i="10"/>
  <c r="I165" i="10"/>
  <c r="O163" i="10"/>
  <c r="S163" i="10" s="1"/>
  <c r="S162" i="10"/>
  <c r="R162" i="10"/>
  <c r="Q162" i="10"/>
  <c r="T162" i="10" s="1"/>
  <c r="O127" i="10"/>
  <c r="Q127" i="10" s="1"/>
  <c r="P127" i="10"/>
  <c r="J128" i="10"/>
  <c r="I129" i="10"/>
  <c r="S126" i="10"/>
  <c r="T126" i="10" s="1"/>
  <c r="O91" i="10"/>
  <c r="Q91" i="10" s="1"/>
  <c r="P91" i="10"/>
  <c r="Q90" i="10"/>
  <c r="P90" i="10"/>
  <c r="J92" i="10"/>
  <c r="I93" i="10"/>
  <c r="S90" i="10"/>
  <c r="J56" i="10"/>
  <c r="I57" i="10"/>
  <c r="O55" i="10"/>
  <c r="S55" i="10" s="1"/>
  <c r="S54" i="10"/>
  <c r="T54" i="10" s="1"/>
  <c r="P16" i="10"/>
  <c r="T15" i="10"/>
  <c r="R17" i="10"/>
  <c r="Q16" i="10"/>
  <c r="R16" i="10" s="1"/>
  <c r="I19" i="10"/>
  <c r="J18" i="10"/>
  <c r="J4859" i="1"/>
  <c r="Z4859" i="1" s="1"/>
  <c r="J4781" i="1"/>
  <c r="Z4781" i="1" s="1"/>
  <c r="J4703" i="1"/>
  <c r="Z4703" i="1" s="1"/>
  <c r="J4586" i="1"/>
  <c r="Z4586" i="1" s="1"/>
  <c r="J4547" i="1"/>
  <c r="Z4547" i="1" s="1"/>
  <c r="J4508" i="1"/>
  <c r="Z4508" i="1" s="1"/>
  <c r="J4469" i="1"/>
  <c r="Z4469" i="1" s="1"/>
  <c r="J4430" i="1"/>
  <c r="Z4430" i="1" s="1"/>
  <c r="J4391" i="1"/>
  <c r="Z4391" i="1" s="1"/>
  <c r="J4313" i="1"/>
  <c r="Z4313" i="1" s="1"/>
  <c r="J4898" i="1"/>
  <c r="Z4898" i="1" s="1"/>
  <c r="J4625" i="1"/>
  <c r="Z4625" i="1" s="1"/>
  <c r="J4157" i="1"/>
  <c r="Z4157" i="1" s="1"/>
  <c r="J4820" i="1"/>
  <c r="Z4820" i="1" s="1"/>
  <c r="J4742" i="1"/>
  <c r="Z4742" i="1" s="1"/>
  <c r="J4352" i="1"/>
  <c r="Z4352" i="1" s="1"/>
  <c r="J4274" i="1"/>
  <c r="Z4274" i="1" s="1"/>
  <c r="J4235" i="1"/>
  <c r="Z4235" i="1" s="1"/>
  <c r="J4664" i="1"/>
  <c r="Z4664" i="1" s="1"/>
  <c r="J4196" i="1"/>
  <c r="Z4196" i="1" s="1"/>
  <c r="J4079" i="1"/>
  <c r="Z4079" i="1" s="1"/>
  <c r="J4040" i="1"/>
  <c r="Z4040" i="1" s="1"/>
  <c r="J4001" i="1"/>
  <c r="Z4001" i="1" s="1"/>
  <c r="J3962" i="1"/>
  <c r="Z3962" i="1" s="1"/>
  <c r="J3923" i="1"/>
  <c r="Z3923" i="1" s="1"/>
  <c r="J3884" i="1"/>
  <c r="Z3884" i="1" s="1"/>
  <c r="J3845" i="1"/>
  <c r="Z3845" i="1" s="1"/>
  <c r="J3767" i="1"/>
  <c r="Z3767" i="1" s="1"/>
  <c r="J3728" i="1"/>
  <c r="Z3728" i="1" s="1"/>
  <c r="J3689" i="1"/>
  <c r="Z3689" i="1" s="1"/>
  <c r="J3650" i="1"/>
  <c r="Z3650" i="1" s="1"/>
  <c r="J3611" i="1"/>
  <c r="Z3611" i="1" s="1"/>
  <c r="J3572" i="1"/>
  <c r="Z3572" i="1" s="1"/>
  <c r="J3533" i="1"/>
  <c r="Z3533" i="1" s="1"/>
  <c r="J3494" i="1"/>
  <c r="Z3494" i="1" s="1"/>
  <c r="J3455" i="1"/>
  <c r="Z3455" i="1" s="1"/>
  <c r="J3416" i="1"/>
  <c r="Z3416" i="1" s="1"/>
  <c r="J3377" i="1"/>
  <c r="Z3377" i="1" s="1"/>
  <c r="J3338" i="1"/>
  <c r="Z3338" i="1" s="1"/>
  <c r="J3299" i="1"/>
  <c r="Z3299" i="1" s="1"/>
  <c r="J3260" i="1"/>
  <c r="Z3260" i="1" s="1"/>
  <c r="J3221" i="1"/>
  <c r="Z3221" i="1" s="1"/>
  <c r="J3182" i="1"/>
  <c r="Z3182" i="1" s="1"/>
  <c r="J3143" i="1"/>
  <c r="Z3143" i="1" s="1"/>
  <c r="J3104" i="1"/>
  <c r="Z3104" i="1" s="1"/>
  <c r="J3065" i="1"/>
  <c r="Z3065" i="1" s="1"/>
  <c r="J3026" i="1"/>
  <c r="Z3026" i="1" s="1"/>
  <c r="J2987" i="1"/>
  <c r="Z2987" i="1" s="1"/>
  <c r="J2948" i="1"/>
  <c r="Z2948" i="1" s="1"/>
  <c r="J2909" i="1"/>
  <c r="Z2909" i="1" s="1"/>
  <c r="J2870" i="1"/>
  <c r="Z2870" i="1" s="1"/>
  <c r="J2831" i="1"/>
  <c r="Z2831" i="1" s="1"/>
  <c r="J2792" i="1"/>
  <c r="Z2792" i="1" s="1"/>
  <c r="J2753" i="1"/>
  <c r="Z2753" i="1" s="1"/>
  <c r="J2714" i="1"/>
  <c r="Z2714" i="1" s="1"/>
  <c r="J2675" i="1"/>
  <c r="Z2675" i="1" s="1"/>
  <c r="J2636" i="1"/>
  <c r="Z2636" i="1" s="1"/>
  <c r="J2597" i="1"/>
  <c r="Z2597" i="1" s="1"/>
  <c r="J2558" i="1"/>
  <c r="Z2558" i="1" s="1"/>
  <c r="J2519" i="1"/>
  <c r="Z2519" i="1" s="1"/>
  <c r="J2480" i="1"/>
  <c r="Z2480" i="1" s="1"/>
  <c r="J2441" i="1"/>
  <c r="Z2441" i="1" s="1"/>
  <c r="J2402" i="1"/>
  <c r="Z2402" i="1" s="1"/>
  <c r="J2363" i="1"/>
  <c r="Z2363" i="1" s="1"/>
  <c r="J2324" i="1"/>
  <c r="Z2324" i="1" s="1"/>
  <c r="J2285" i="1"/>
  <c r="Z2285" i="1" s="1"/>
  <c r="J2207" i="1"/>
  <c r="Z2207" i="1" s="1"/>
  <c r="J2168" i="1"/>
  <c r="Z2168" i="1" s="1"/>
  <c r="J2129" i="1"/>
  <c r="Z2129" i="1" s="1"/>
  <c r="J2090" i="1"/>
  <c r="Z2090" i="1" s="1"/>
  <c r="J2051" i="1"/>
  <c r="Z2051" i="1" s="1"/>
  <c r="J2012" i="1"/>
  <c r="Z2012" i="1" s="1"/>
  <c r="AN24" i="1"/>
  <c r="J4118" i="1"/>
  <c r="Z4118" i="1" s="1"/>
  <c r="J3806" i="1"/>
  <c r="Z3806" i="1" s="1"/>
  <c r="J2246" i="1"/>
  <c r="Z2246" i="1" s="1"/>
  <c r="J1973" i="1"/>
  <c r="Z1973" i="1" s="1"/>
  <c r="J1934" i="1"/>
  <c r="Z1934" i="1" s="1"/>
  <c r="J1895" i="1"/>
  <c r="Z1895" i="1" s="1"/>
  <c r="J1856" i="1"/>
  <c r="Z1856" i="1" s="1"/>
  <c r="J1817" i="1"/>
  <c r="Z1817" i="1" s="1"/>
  <c r="J1778" i="1"/>
  <c r="Z1778" i="1" s="1"/>
  <c r="J1739" i="1"/>
  <c r="Z1739" i="1" s="1"/>
  <c r="J1700" i="1"/>
  <c r="Z1700" i="1" s="1"/>
  <c r="J1661" i="1"/>
  <c r="Z1661" i="1" s="1"/>
  <c r="J1622" i="1"/>
  <c r="Z1622" i="1" s="1"/>
  <c r="J1583" i="1"/>
  <c r="Z1583" i="1" s="1"/>
  <c r="J1544" i="1"/>
  <c r="Z1544" i="1" s="1"/>
  <c r="J140" i="1"/>
  <c r="Z140" i="1" s="1"/>
  <c r="J101" i="1"/>
  <c r="Z101" i="1" s="1"/>
  <c r="J62" i="1"/>
  <c r="Z62" i="1" s="1"/>
  <c r="J23" i="1"/>
  <c r="Z23" i="1" s="1"/>
  <c r="J1505" i="1"/>
  <c r="Z1505" i="1" s="1"/>
  <c r="J1466" i="1"/>
  <c r="Z1466" i="1" s="1"/>
  <c r="J1427" i="1"/>
  <c r="Z1427" i="1" s="1"/>
  <c r="J1388" i="1"/>
  <c r="Z1388" i="1" s="1"/>
  <c r="J1349" i="1"/>
  <c r="Z1349" i="1" s="1"/>
  <c r="J1310" i="1"/>
  <c r="Z1310" i="1" s="1"/>
  <c r="J1271" i="1"/>
  <c r="Z1271" i="1" s="1"/>
  <c r="J1232" i="1"/>
  <c r="Z1232" i="1" s="1"/>
  <c r="J1193" i="1"/>
  <c r="Z1193" i="1" s="1"/>
  <c r="J1154" i="1"/>
  <c r="Z1154" i="1" s="1"/>
  <c r="J1115" i="1"/>
  <c r="Z1115" i="1" s="1"/>
  <c r="J1076" i="1"/>
  <c r="Z1076" i="1" s="1"/>
  <c r="J1037" i="1"/>
  <c r="Z1037" i="1" s="1"/>
  <c r="J998" i="1"/>
  <c r="Z998" i="1" s="1"/>
  <c r="J959" i="1"/>
  <c r="Z959" i="1" s="1"/>
  <c r="J920" i="1"/>
  <c r="Z920" i="1" s="1"/>
  <c r="J881" i="1"/>
  <c r="Z881" i="1" s="1"/>
  <c r="J842" i="1"/>
  <c r="Z842" i="1" s="1"/>
  <c r="J803" i="1"/>
  <c r="Z803" i="1" s="1"/>
  <c r="J764" i="1"/>
  <c r="Z764" i="1" s="1"/>
  <c r="J725" i="1"/>
  <c r="Z725" i="1" s="1"/>
  <c r="J686" i="1"/>
  <c r="Z686" i="1" s="1"/>
  <c r="J647" i="1"/>
  <c r="Z647" i="1" s="1"/>
  <c r="J608" i="1"/>
  <c r="Z608" i="1" s="1"/>
  <c r="J569" i="1"/>
  <c r="Z569" i="1" s="1"/>
  <c r="J530" i="1"/>
  <c r="Z530" i="1" s="1"/>
  <c r="J491" i="1"/>
  <c r="Z491" i="1" s="1"/>
  <c r="J452" i="1"/>
  <c r="Z452" i="1" s="1"/>
  <c r="J413" i="1"/>
  <c r="Z413" i="1" s="1"/>
  <c r="J374" i="1"/>
  <c r="Z374" i="1" s="1"/>
  <c r="J335" i="1"/>
  <c r="Z335" i="1" s="1"/>
  <c r="J296" i="1"/>
  <c r="Z296" i="1" s="1"/>
  <c r="J257" i="1"/>
  <c r="Z257" i="1" s="1"/>
  <c r="J218" i="1"/>
  <c r="Z218" i="1" s="1"/>
  <c r="J179" i="1"/>
  <c r="Z179" i="1" s="1"/>
  <c r="Q55" i="10" l="1"/>
  <c r="P343" i="10"/>
  <c r="T343" i="10" s="1"/>
  <c r="P235" i="10"/>
  <c r="P271" i="10"/>
  <c r="T306" i="10"/>
  <c r="O18" i="10"/>
  <c r="S18" i="10" s="1"/>
  <c r="P55" i="10"/>
  <c r="T198" i="10"/>
  <c r="T234" i="10"/>
  <c r="T270" i="10"/>
  <c r="R55" i="10"/>
  <c r="P199" i="10"/>
  <c r="P307" i="10"/>
  <c r="O344" i="10"/>
  <c r="Q344" i="10" s="1"/>
  <c r="P344" i="10"/>
  <c r="R343" i="10"/>
  <c r="Q343" i="10"/>
  <c r="J345" i="10"/>
  <c r="I346" i="10"/>
  <c r="J309" i="10"/>
  <c r="I310" i="10"/>
  <c r="R307" i="10"/>
  <c r="T307" i="10" s="1"/>
  <c r="Q307" i="10"/>
  <c r="O308" i="10"/>
  <c r="Q308" i="10" s="1"/>
  <c r="P308" i="10"/>
  <c r="J273" i="10"/>
  <c r="I274" i="10"/>
  <c r="Q272" i="10"/>
  <c r="O272" i="10"/>
  <c r="S272" i="10" s="1"/>
  <c r="R272" i="10"/>
  <c r="P272" i="10"/>
  <c r="S271" i="10"/>
  <c r="R271" i="10"/>
  <c r="T271" i="10" s="1"/>
  <c r="O236" i="10"/>
  <c r="Q236" i="10" s="1"/>
  <c r="R235" i="10"/>
  <c r="Q235" i="10"/>
  <c r="J237" i="10"/>
  <c r="I238" i="10"/>
  <c r="T235" i="10"/>
  <c r="J201" i="10"/>
  <c r="I202" i="10"/>
  <c r="R199" i="10"/>
  <c r="Q199" i="10"/>
  <c r="O200" i="10"/>
  <c r="Q200" i="10" s="1"/>
  <c r="P200" i="10"/>
  <c r="J165" i="10"/>
  <c r="I166" i="10"/>
  <c r="P163" i="10"/>
  <c r="R163" i="10"/>
  <c r="Q163" i="10"/>
  <c r="O164" i="10"/>
  <c r="S164" i="10" s="1"/>
  <c r="R164" i="10"/>
  <c r="J129" i="10"/>
  <c r="I130" i="10"/>
  <c r="S127" i="10"/>
  <c r="O128" i="10"/>
  <c r="Q128" i="10" s="1"/>
  <c r="R127" i="10"/>
  <c r="T127" i="10" s="1"/>
  <c r="J93" i="10"/>
  <c r="I94" i="10"/>
  <c r="T90" i="10"/>
  <c r="S91" i="10"/>
  <c r="O92" i="10"/>
  <c r="S92" i="10" s="1"/>
  <c r="P92" i="10"/>
  <c r="R91" i="10"/>
  <c r="T91" i="10" s="1"/>
  <c r="J57" i="10"/>
  <c r="I58" i="10"/>
  <c r="Q56" i="10"/>
  <c r="O56" i="10"/>
  <c r="S56" i="10" s="1"/>
  <c r="R56" i="10"/>
  <c r="P56" i="10"/>
  <c r="T55" i="10"/>
  <c r="P17" i="10"/>
  <c r="T16" i="10"/>
  <c r="Q17" i="10"/>
  <c r="I20" i="10"/>
  <c r="J19" i="10"/>
  <c r="J4782" i="1"/>
  <c r="Z4782" i="1" s="1"/>
  <c r="J4743" i="1"/>
  <c r="Z4743" i="1" s="1"/>
  <c r="J4899" i="1"/>
  <c r="Z4899" i="1" s="1"/>
  <c r="J4860" i="1"/>
  <c r="Z4860" i="1" s="1"/>
  <c r="J4704" i="1"/>
  <c r="Z4704" i="1" s="1"/>
  <c r="J4626" i="1"/>
  <c r="Z4626" i="1" s="1"/>
  <c r="J4392" i="1"/>
  <c r="Z4392" i="1" s="1"/>
  <c r="J4353" i="1"/>
  <c r="Z4353" i="1" s="1"/>
  <c r="J4587" i="1"/>
  <c r="Z4587" i="1" s="1"/>
  <c r="J4548" i="1"/>
  <c r="Z4548" i="1" s="1"/>
  <c r="J4314" i="1"/>
  <c r="Z4314" i="1" s="1"/>
  <c r="J4275" i="1"/>
  <c r="Z4275" i="1" s="1"/>
  <c r="J4236" i="1"/>
  <c r="Z4236" i="1" s="1"/>
  <c r="J4197" i="1"/>
  <c r="Z4197" i="1" s="1"/>
  <c r="J4821" i="1"/>
  <c r="Z4821" i="1" s="1"/>
  <c r="J4509" i="1"/>
  <c r="Z4509" i="1" s="1"/>
  <c r="J4665" i="1"/>
  <c r="Z4665" i="1" s="1"/>
  <c r="J4470" i="1"/>
  <c r="Z4470" i="1" s="1"/>
  <c r="J4431" i="1"/>
  <c r="Z4431" i="1" s="1"/>
  <c r="J4158" i="1"/>
  <c r="Z4158" i="1" s="1"/>
  <c r="J4119" i="1"/>
  <c r="Z4119" i="1" s="1"/>
  <c r="J3807" i="1"/>
  <c r="Z3807" i="1" s="1"/>
  <c r="J2247" i="1"/>
  <c r="Z2247" i="1" s="1"/>
  <c r="J1974" i="1"/>
  <c r="Z1974" i="1" s="1"/>
  <c r="J1935" i="1"/>
  <c r="Z1935" i="1" s="1"/>
  <c r="J4080" i="1"/>
  <c r="Z4080" i="1" s="1"/>
  <c r="J4041" i="1"/>
  <c r="Z4041" i="1" s="1"/>
  <c r="J4002" i="1"/>
  <c r="Z4002" i="1" s="1"/>
  <c r="J3963" i="1"/>
  <c r="Z3963" i="1" s="1"/>
  <c r="J3924" i="1"/>
  <c r="Z3924" i="1" s="1"/>
  <c r="J3885" i="1"/>
  <c r="Z3885" i="1" s="1"/>
  <c r="J3846" i="1"/>
  <c r="Z3846" i="1" s="1"/>
  <c r="J3768" i="1"/>
  <c r="Z3768" i="1" s="1"/>
  <c r="J3729" i="1"/>
  <c r="Z3729" i="1" s="1"/>
  <c r="J3690" i="1"/>
  <c r="Z3690" i="1" s="1"/>
  <c r="J3651" i="1"/>
  <c r="Z3651" i="1" s="1"/>
  <c r="J3612" i="1"/>
  <c r="Z3612" i="1" s="1"/>
  <c r="J3573" i="1"/>
  <c r="Z3573" i="1" s="1"/>
  <c r="J3534" i="1"/>
  <c r="Z3534" i="1" s="1"/>
  <c r="J3495" i="1"/>
  <c r="Z3495" i="1" s="1"/>
  <c r="J3456" i="1"/>
  <c r="Z3456" i="1" s="1"/>
  <c r="J3417" i="1"/>
  <c r="Z3417" i="1" s="1"/>
  <c r="J3378" i="1"/>
  <c r="Z3378" i="1" s="1"/>
  <c r="J3339" i="1"/>
  <c r="Z3339" i="1" s="1"/>
  <c r="J3300" i="1"/>
  <c r="Z3300" i="1" s="1"/>
  <c r="J3261" i="1"/>
  <c r="Z3261" i="1" s="1"/>
  <c r="J3222" i="1"/>
  <c r="Z3222" i="1" s="1"/>
  <c r="J3183" i="1"/>
  <c r="Z3183" i="1" s="1"/>
  <c r="J3144" i="1"/>
  <c r="Z3144" i="1" s="1"/>
  <c r="J3105" i="1"/>
  <c r="Z3105" i="1" s="1"/>
  <c r="J3066" i="1"/>
  <c r="Z3066" i="1" s="1"/>
  <c r="J3027" i="1"/>
  <c r="Z3027" i="1" s="1"/>
  <c r="J2988" i="1"/>
  <c r="Z2988" i="1" s="1"/>
  <c r="J2949" i="1"/>
  <c r="Z2949" i="1" s="1"/>
  <c r="J2910" i="1"/>
  <c r="Z2910" i="1" s="1"/>
  <c r="J2871" i="1"/>
  <c r="Z2871" i="1" s="1"/>
  <c r="J2832" i="1"/>
  <c r="Z2832" i="1" s="1"/>
  <c r="J2793" i="1"/>
  <c r="Z2793" i="1" s="1"/>
  <c r="J2754" i="1"/>
  <c r="Z2754" i="1" s="1"/>
  <c r="J2715" i="1"/>
  <c r="Z2715" i="1" s="1"/>
  <c r="J2676" i="1"/>
  <c r="Z2676" i="1" s="1"/>
  <c r="J2637" i="1"/>
  <c r="Z2637" i="1" s="1"/>
  <c r="J2598" i="1"/>
  <c r="Z2598" i="1" s="1"/>
  <c r="J2559" i="1"/>
  <c r="Z2559" i="1" s="1"/>
  <c r="J2520" i="1"/>
  <c r="Z2520" i="1" s="1"/>
  <c r="J2481" i="1"/>
  <c r="Z2481" i="1" s="1"/>
  <c r="J2442" i="1"/>
  <c r="Z2442" i="1" s="1"/>
  <c r="J2403" i="1"/>
  <c r="Z2403" i="1" s="1"/>
  <c r="J2364" i="1"/>
  <c r="Z2364" i="1" s="1"/>
  <c r="J2325" i="1"/>
  <c r="Z2325" i="1" s="1"/>
  <c r="J2286" i="1"/>
  <c r="Z2286" i="1" s="1"/>
  <c r="J2208" i="1"/>
  <c r="Z2208" i="1" s="1"/>
  <c r="J2169" i="1"/>
  <c r="Z2169" i="1" s="1"/>
  <c r="J2130" i="1"/>
  <c r="Z2130" i="1" s="1"/>
  <c r="J2091" i="1"/>
  <c r="Z2091" i="1" s="1"/>
  <c r="J2052" i="1"/>
  <c r="Z2052" i="1" s="1"/>
  <c r="J2013" i="1"/>
  <c r="Z2013" i="1" s="1"/>
  <c r="J1506" i="1"/>
  <c r="Z1506" i="1" s="1"/>
  <c r="J1467" i="1"/>
  <c r="Z1467" i="1" s="1"/>
  <c r="J1428" i="1"/>
  <c r="Z1428" i="1" s="1"/>
  <c r="J1389" i="1"/>
  <c r="Z1389" i="1" s="1"/>
  <c r="J1350" i="1"/>
  <c r="Z1350" i="1" s="1"/>
  <c r="J1311" i="1"/>
  <c r="Z1311" i="1" s="1"/>
  <c r="J1272" i="1"/>
  <c r="Z1272" i="1" s="1"/>
  <c r="J1233" i="1"/>
  <c r="Z1233" i="1" s="1"/>
  <c r="J1194" i="1"/>
  <c r="Z1194" i="1" s="1"/>
  <c r="J1155" i="1"/>
  <c r="Z1155" i="1" s="1"/>
  <c r="J1116" i="1"/>
  <c r="Z1116" i="1" s="1"/>
  <c r="J1077" i="1"/>
  <c r="Z1077" i="1" s="1"/>
  <c r="J1038" i="1"/>
  <c r="Z1038" i="1" s="1"/>
  <c r="J999" i="1"/>
  <c r="Z999" i="1" s="1"/>
  <c r="J960" i="1"/>
  <c r="Z960" i="1" s="1"/>
  <c r="J921" i="1"/>
  <c r="Z921" i="1" s="1"/>
  <c r="J882" i="1"/>
  <c r="Z882" i="1" s="1"/>
  <c r="J843" i="1"/>
  <c r="Z843" i="1" s="1"/>
  <c r="J804" i="1"/>
  <c r="Z804" i="1" s="1"/>
  <c r="J765" i="1"/>
  <c r="Z765" i="1" s="1"/>
  <c r="J726" i="1"/>
  <c r="Z726" i="1" s="1"/>
  <c r="J687" i="1"/>
  <c r="Z687" i="1" s="1"/>
  <c r="J648" i="1"/>
  <c r="Z648" i="1" s="1"/>
  <c r="J609" i="1"/>
  <c r="Z609" i="1" s="1"/>
  <c r="J570" i="1"/>
  <c r="Z570" i="1" s="1"/>
  <c r="J531" i="1"/>
  <c r="Z531" i="1" s="1"/>
  <c r="J492" i="1"/>
  <c r="Z492" i="1" s="1"/>
  <c r="J453" i="1"/>
  <c r="Z453" i="1" s="1"/>
  <c r="J414" i="1"/>
  <c r="Z414" i="1" s="1"/>
  <c r="J375" i="1"/>
  <c r="Z375" i="1" s="1"/>
  <c r="J336" i="1"/>
  <c r="Z336" i="1" s="1"/>
  <c r="J297" i="1"/>
  <c r="Z297" i="1" s="1"/>
  <c r="J258" i="1"/>
  <c r="Z258" i="1" s="1"/>
  <c r="J219" i="1"/>
  <c r="Z219" i="1" s="1"/>
  <c r="J180" i="1"/>
  <c r="Z180" i="1" s="1"/>
  <c r="J1896" i="1"/>
  <c r="Z1896" i="1" s="1"/>
  <c r="J1857" i="1"/>
  <c r="Z1857" i="1" s="1"/>
  <c r="J1818" i="1"/>
  <c r="Z1818" i="1" s="1"/>
  <c r="J1779" i="1"/>
  <c r="Z1779" i="1" s="1"/>
  <c r="J1740" i="1"/>
  <c r="Z1740" i="1" s="1"/>
  <c r="J1701" i="1"/>
  <c r="Z1701" i="1" s="1"/>
  <c r="J1662" i="1"/>
  <c r="Z1662" i="1" s="1"/>
  <c r="J1623" i="1"/>
  <c r="Z1623" i="1" s="1"/>
  <c r="J1584" i="1"/>
  <c r="Z1584" i="1" s="1"/>
  <c r="J1545" i="1"/>
  <c r="Z1545" i="1" s="1"/>
  <c r="J141" i="1"/>
  <c r="Z141" i="1" s="1"/>
  <c r="J102" i="1"/>
  <c r="Z102" i="1" s="1"/>
  <c r="J63" i="1"/>
  <c r="Z63" i="1" s="1"/>
  <c r="J24" i="1"/>
  <c r="Z24" i="1" s="1"/>
  <c r="AN25" i="1"/>
  <c r="R92" i="10" l="1"/>
  <c r="T92" i="10" s="1"/>
  <c r="P128" i="10"/>
  <c r="Q164" i="10"/>
  <c r="O19" i="10"/>
  <c r="S19" i="10"/>
  <c r="Q92" i="10"/>
  <c r="T199" i="10"/>
  <c r="P236" i="10"/>
  <c r="P164" i="10"/>
  <c r="J346" i="10"/>
  <c r="I347" i="10"/>
  <c r="S344" i="10"/>
  <c r="O345" i="10"/>
  <c r="Q345" i="10" s="1"/>
  <c r="R344" i="10"/>
  <c r="T344" i="10" s="1"/>
  <c r="O309" i="10"/>
  <c r="Q309" i="10" s="1"/>
  <c r="S308" i="10"/>
  <c r="J310" i="10"/>
  <c r="I311" i="10"/>
  <c r="R308" i="10"/>
  <c r="T308" i="10" s="1"/>
  <c r="J274" i="10"/>
  <c r="I275" i="10"/>
  <c r="Q273" i="10"/>
  <c r="O273" i="10"/>
  <c r="S273" i="10" s="1"/>
  <c r="T272" i="10"/>
  <c r="J238" i="10"/>
  <c r="I239" i="10"/>
  <c r="T236" i="10"/>
  <c r="S236" i="10"/>
  <c r="O237" i="10"/>
  <c r="Q237" i="10" s="1"/>
  <c r="R236" i="10"/>
  <c r="O201" i="10"/>
  <c r="Q201" i="10" s="1"/>
  <c r="S200" i="10"/>
  <c r="J202" i="10"/>
  <c r="I203" i="10"/>
  <c r="R200" i="10"/>
  <c r="T200" i="10" s="1"/>
  <c r="O165" i="10"/>
  <c r="Q165" i="10" s="1"/>
  <c r="T163" i="10"/>
  <c r="J166" i="10"/>
  <c r="I167" i="10"/>
  <c r="T164" i="10"/>
  <c r="O129" i="10"/>
  <c r="Q129" i="10" s="1"/>
  <c r="S128" i="10"/>
  <c r="J130" i="10"/>
  <c r="I131" i="10"/>
  <c r="R128" i="10"/>
  <c r="T128" i="10" s="1"/>
  <c r="O93" i="10"/>
  <c r="Q93" i="10" s="1"/>
  <c r="P93" i="10"/>
  <c r="J94" i="10"/>
  <c r="I95" i="10"/>
  <c r="J58" i="10"/>
  <c r="I59" i="10"/>
  <c r="Q57" i="10"/>
  <c r="O57" i="10"/>
  <c r="S57" i="10" s="1"/>
  <c r="R57" i="10"/>
  <c r="P57" i="10"/>
  <c r="T56" i="10"/>
  <c r="T17" i="10"/>
  <c r="P18" i="10"/>
  <c r="Q18" i="10"/>
  <c r="R18" i="10" s="1"/>
  <c r="I21" i="10"/>
  <c r="J20" i="10"/>
  <c r="J4861" i="1"/>
  <c r="Z4861" i="1" s="1"/>
  <c r="J4783" i="1"/>
  <c r="Z4783" i="1" s="1"/>
  <c r="J4744" i="1"/>
  <c r="Z4744" i="1" s="1"/>
  <c r="J4705" i="1"/>
  <c r="Z4705" i="1" s="1"/>
  <c r="J4588" i="1"/>
  <c r="Z4588" i="1" s="1"/>
  <c r="J4549" i="1"/>
  <c r="Z4549" i="1" s="1"/>
  <c r="J4510" i="1"/>
  <c r="Z4510" i="1" s="1"/>
  <c r="J4432" i="1"/>
  <c r="Z4432" i="1" s="1"/>
  <c r="J4900" i="1"/>
  <c r="Z4900" i="1" s="1"/>
  <c r="J4471" i="1"/>
  <c r="Z4471" i="1" s="1"/>
  <c r="J4393" i="1"/>
  <c r="Z4393" i="1" s="1"/>
  <c r="J4354" i="1"/>
  <c r="Z4354" i="1" s="1"/>
  <c r="J4159" i="1"/>
  <c r="Z4159" i="1" s="1"/>
  <c r="J4822" i="1"/>
  <c r="Z4822" i="1" s="1"/>
  <c r="J4237" i="1"/>
  <c r="Z4237" i="1" s="1"/>
  <c r="J4666" i="1"/>
  <c r="Z4666" i="1" s="1"/>
  <c r="J4627" i="1"/>
  <c r="Z4627" i="1" s="1"/>
  <c r="J4315" i="1"/>
  <c r="Z4315" i="1" s="1"/>
  <c r="J4276" i="1"/>
  <c r="Z4276" i="1" s="1"/>
  <c r="J4198" i="1"/>
  <c r="Z4198" i="1" s="1"/>
  <c r="J4081" i="1"/>
  <c r="Z4081" i="1" s="1"/>
  <c r="J4042" i="1"/>
  <c r="Z4042" i="1" s="1"/>
  <c r="J4003" i="1"/>
  <c r="Z4003" i="1" s="1"/>
  <c r="J3964" i="1"/>
  <c r="Z3964" i="1" s="1"/>
  <c r="J3925" i="1"/>
  <c r="Z3925" i="1" s="1"/>
  <c r="J3886" i="1"/>
  <c r="Z3886" i="1" s="1"/>
  <c r="J3847" i="1"/>
  <c r="Z3847" i="1" s="1"/>
  <c r="J3769" i="1"/>
  <c r="Z3769" i="1" s="1"/>
  <c r="J3730" i="1"/>
  <c r="Z3730" i="1" s="1"/>
  <c r="J3691" i="1"/>
  <c r="Z3691" i="1" s="1"/>
  <c r="J3652" i="1"/>
  <c r="Z3652" i="1" s="1"/>
  <c r="J3613" i="1"/>
  <c r="Z3613" i="1" s="1"/>
  <c r="J3574" i="1"/>
  <c r="Z3574" i="1" s="1"/>
  <c r="J3535" i="1"/>
  <c r="Z3535" i="1" s="1"/>
  <c r="J3496" i="1"/>
  <c r="Z3496" i="1" s="1"/>
  <c r="J3457" i="1"/>
  <c r="Z3457" i="1" s="1"/>
  <c r="J3418" i="1"/>
  <c r="Z3418" i="1" s="1"/>
  <c r="J3379" i="1"/>
  <c r="Z3379" i="1" s="1"/>
  <c r="J3340" i="1"/>
  <c r="Z3340" i="1" s="1"/>
  <c r="J3301" i="1"/>
  <c r="Z3301" i="1" s="1"/>
  <c r="J3262" i="1"/>
  <c r="Z3262" i="1" s="1"/>
  <c r="J3223" i="1"/>
  <c r="Z3223" i="1" s="1"/>
  <c r="J3184" i="1"/>
  <c r="Z3184" i="1" s="1"/>
  <c r="J3145" i="1"/>
  <c r="Z3145" i="1" s="1"/>
  <c r="J3106" i="1"/>
  <c r="Z3106" i="1" s="1"/>
  <c r="J3067" i="1"/>
  <c r="Z3067" i="1" s="1"/>
  <c r="J3028" i="1"/>
  <c r="Z3028" i="1" s="1"/>
  <c r="J2989" i="1"/>
  <c r="Z2989" i="1" s="1"/>
  <c r="J2950" i="1"/>
  <c r="Z2950" i="1" s="1"/>
  <c r="J2911" i="1"/>
  <c r="Z2911" i="1" s="1"/>
  <c r="J2872" i="1"/>
  <c r="Z2872" i="1" s="1"/>
  <c r="J2833" i="1"/>
  <c r="Z2833" i="1" s="1"/>
  <c r="J2794" i="1"/>
  <c r="Z2794" i="1" s="1"/>
  <c r="J2755" i="1"/>
  <c r="Z2755" i="1" s="1"/>
  <c r="J2716" i="1"/>
  <c r="Z2716" i="1" s="1"/>
  <c r="J2677" i="1"/>
  <c r="Z2677" i="1" s="1"/>
  <c r="J2638" i="1"/>
  <c r="Z2638" i="1" s="1"/>
  <c r="J2599" i="1"/>
  <c r="Z2599" i="1" s="1"/>
  <c r="J2560" i="1"/>
  <c r="Z2560" i="1" s="1"/>
  <c r="J2521" i="1"/>
  <c r="Z2521" i="1" s="1"/>
  <c r="J2482" i="1"/>
  <c r="Z2482" i="1" s="1"/>
  <c r="J2443" i="1"/>
  <c r="Z2443" i="1" s="1"/>
  <c r="J2404" i="1"/>
  <c r="Z2404" i="1" s="1"/>
  <c r="J2365" i="1"/>
  <c r="Z2365" i="1" s="1"/>
  <c r="J2326" i="1"/>
  <c r="Z2326" i="1" s="1"/>
  <c r="J2287" i="1"/>
  <c r="Z2287" i="1" s="1"/>
  <c r="J2209" i="1"/>
  <c r="Z2209" i="1" s="1"/>
  <c r="J2170" i="1"/>
  <c r="Z2170" i="1" s="1"/>
  <c r="J2131" i="1"/>
  <c r="Z2131" i="1" s="1"/>
  <c r="J2092" i="1"/>
  <c r="Z2092" i="1" s="1"/>
  <c r="J2053" i="1"/>
  <c r="Z2053" i="1" s="1"/>
  <c r="J2014" i="1"/>
  <c r="Z2014" i="1" s="1"/>
  <c r="AN26" i="1"/>
  <c r="J4120" i="1"/>
  <c r="Z4120" i="1" s="1"/>
  <c r="J3808" i="1"/>
  <c r="Z3808" i="1" s="1"/>
  <c r="J2248" i="1"/>
  <c r="Z2248" i="1" s="1"/>
  <c r="J1975" i="1"/>
  <c r="Z1975" i="1" s="1"/>
  <c r="J1936" i="1"/>
  <c r="Z1936" i="1" s="1"/>
  <c r="J1897" i="1"/>
  <c r="Z1897" i="1" s="1"/>
  <c r="J1858" i="1"/>
  <c r="Z1858" i="1" s="1"/>
  <c r="J1819" i="1"/>
  <c r="Z1819" i="1" s="1"/>
  <c r="J1780" i="1"/>
  <c r="Z1780" i="1" s="1"/>
  <c r="J1741" i="1"/>
  <c r="Z1741" i="1" s="1"/>
  <c r="J1702" i="1"/>
  <c r="Z1702" i="1" s="1"/>
  <c r="J1663" i="1"/>
  <c r="Z1663" i="1" s="1"/>
  <c r="J1624" i="1"/>
  <c r="Z1624" i="1" s="1"/>
  <c r="J1585" i="1"/>
  <c r="Z1585" i="1" s="1"/>
  <c r="J1546" i="1"/>
  <c r="Z1546" i="1" s="1"/>
  <c r="J142" i="1"/>
  <c r="Z142" i="1" s="1"/>
  <c r="J103" i="1"/>
  <c r="Z103" i="1" s="1"/>
  <c r="J64" i="1"/>
  <c r="Z64" i="1" s="1"/>
  <c r="J25" i="1"/>
  <c r="Z25" i="1" s="1"/>
  <c r="J1507" i="1"/>
  <c r="Z1507" i="1" s="1"/>
  <c r="J1468" i="1"/>
  <c r="Z1468" i="1" s="1"/>
  <c r="J1429" i="1"/>
  <c r="Z1429" i="1" s="1"/>
  <c r="J1390" i="1"/>
  <c r="Z1390" i="1" s="1"/>
  <c r="J1351" i="1"/>
  <c r="Z1351" i="1" s="1"/>
  <c r="J1312" i="1"/>
  <c r="Z1312" i="1" s="1"/>
  <c r="J1273" i="1"/>
  <c r="Z1273" i="1" s="1"/>
  <c r="J1234" i="1"/>
  <c r="Z1234" i="1" s="1"/>
  <c r="J1195" i="1"/>
  <c r="Z1195" i="1" s="1"/>
  <c r="J1156" i="1"/>
  <c r="Z1156" i="1" s="1"/>
  <c r="J1117" i="1"/>
  <c r="Z1117" i="1" s="1"/>
  <c r="J1078" i="1"/>
  <c r="Z1078" i="1" s="1"/>
  <c r="J1039" i="1"/>
  <c r="Z1039" i="1" s="1"/>
  <c r="J1000" i="1"/>
  <c r="Z1000" i="1" s="1"/>
  <c r="J961" i="1"/>
  <c r="Z961" i="1" s="1"/>
  <c r="J922" i="1"/>
  <c r="Z922" i="1" s="1"/>
  <c r="J883" i="1"/>
  <c r="Z883" i="1" s="1"/>
  <c r="J844" i="1"/>
  <c r="Z844" i="1" s="1"/>
  <c r="J805" i="1"/>
  <c r="Z805" i="1" s="1"/>
  <c r="J766" i="1"/>
  <c r="Z766" i="1" s="1"/>
  <c r="J727" i="1"/>
  <c r="Z727" i="1" s="1"/>
  <c r="J688" i="1"/>
  <c r="Z688" i="1" s="1"/>
  <c r="J649" i="1"/>
  <c r="Z649" i="1" s="1"/>
  <c r="J610" i="1"/>
  <c r="Z610" i="1" s="1"/>
  <c r="J571" i="1"/>
  <c r="Z571" i="1" s="1"/>
  <c r="J532" i="1"/>
  <c r="Z532" i="1" s="1"/>
  <c r="J493" i="1"/>
  <c r="Z493" i="1" s="1"/>
  <c r="J454" i="1"/>
  <c r="Z454" i="1" s="1"/>
  <c r="J415" i="1"/>
  <c r="Z415" i="1" s="1"/>
  <c r="J376" i="1"/>
  <c r="Z376" i="1" s="1"/>
  <c r="J337" i="1"/>
  <c r="Z337" i="1" s="1"/>
  <c r="J298" i="1"/>
  <c r="Z298" i="1" s="1"/>
  <c r="J259" i="1"/>
  <c r="Z259" i="1" s="1"/>
  <c r="J220" i="1"/>
  <c r="Z220" i="1" s="1"/>
  <c r="J181" i="1"/>
  <c r="Z181" i="1" s="1"/>
  <c r="O20" i="10" l="1"/>
  <c r="S20" i="10" s="1"/>
  <c r="P345" i="10"/>
  <c r="P201" i="10"/>
  <c r="P165" i="10"/>
  <c r="P273" i="10"/>
  <c r="P237" i="10"/>
  <c r="R273" i="10"/>
  <c r="P129" i="10"/>
  <c r="P309" i="10"/>
  <c r="O346" i="10"/>
  <c r="Q346" i="10" s="1"/>
  <c r="S345" i="10"/>
  <c r="I348" i="10"/>
  <c r="J347" i="10"/>
  <c r="R345" i="10"/>
  <c r="I312" i="10"/>
  <c r="J311" i="10"/>
  <c r="S309" i="10"/>
  <c r="O310" i="10"/>
  <c r="S310" i="10" s="1"/>
  <c r="R309" i="10"/>
  <c r="I276" i="10"/>
  <c r="J275" i="10"/>
  <c r="Q274" i="10"/>
  <c r="R274" i="10" s="1"/>
  <c r="O274" i="10"/>
  <c r="S274" i="10" s="1"/>
  <c r="T273" i="10"/>
  <c r="O238" i="10"/>
  <c r="Q238" i="10" s="1"/>
  <c r="P238" i="10"/>
  <c r="S237" i="10"/>
  <c r="I240" i="10"/>
  <c r="J239" i="10"/>
  <c r="R237" i="10"/>
  <c r="I204" i="10"/>
  <c r="J203" i="10"/>
  <c r="S201" i="10"/>
  <c r="O202" i="10"/>
  <c r="S202" i="10" s="1"/>
  <c r="R201" i="10"/>
  <c r="T201" i="10" s="1"/>
  <c r="O166" i="10"/>
  <c r="Q166" i="10" s="1"/>
  <c r="P166" i="10"/>
  <c r="S165" i="10"/>
  <c r="I168" i="10"/>
  <c r="J167" i="10"/>
  <c r="R165" i="10"/>
  <c r="T165" i="10" s="1"/>
  <c r="I132" i="10"/>
  <c r="J131" i="10"/>
  <c r="S129" i="10"/>
  <c r="Q130" i="10"/>
  <c r="O130" i="10"/>
  <c r="S130" i="10" s="1"/>
  <c r="R130" i="10"/>
  <c r="P130" i="10"/>
  <c r="R129" i="10"/>
  <c r="T129" i="10" s="1"/>
  <c r="I96" i="10"/>
  <c r="J95" i="10"/>
  <c r="O94" i="10"/>
  <c r="S94" i="10" s="1"/>
  <c r="P94" i="10"/>
  <c r="S93" i="10"/>
  <c r="R93" i="10"/>
  <c r="I60" i="10"/>
  <c r="J59" i="10"/>
  <c r="O58" i="10"/>
  <c r="S58" i="10" s="1"/>
  <c r="P58" i="10"/>
  <c r="T57" i="10"/>
  <c r="R19" i="10"/>
  <c r="P19" i="10"/>
  <c r="T18" i="10"/>
  <c r="Q19" i="10"/>
  <c r="I22" i="10"/>
  <c r="J21" i="10"/>
  <c r="J4745" i="1"/>
  <c r="Z4745" i="1" s="1"/>
  <c r="J4901" i="1"/>
  <c r="Z4901" i="1" s="1"/>
  <c r="J4862" i="1"/>
  <c r="Z4862" i="1" s="1"/>
  <c r="J4706" i="1"/>
  <c r="Z4706" i="1" s="1"/>
  <c r="J4628" i="1"/>
  <c r="Z4628" i="1" s="1"/>
  <c r="J4472" i="1"/>
  <c r="Z4472" i="1" s="1"/>
  <c r="J4394" i="1"/>
  <c r="Z4394" i="1" s="1"/>
  <c r="J4355" i="1"/>
  <c r="Z4355" i="1" s="1"/>
  <c r="J4316" i="1"/>
  <c r="Z4316" i="1" s="1"/>
  <c r="J4589" i="1"/>
  <c r="Z4589" i="1" s="1"/>
  <c r="J4511" i="1"/>
  <c r="Z4511" i="1" s="1"/>
  <c r="J4433" i="1"/>
  <c r="Z4433" i="1" s="1"/>
  <c r="J4277" i="1"/>
  <c r="Z4277" i="1" s="1"/>
  <c r="J4199" i="1"/>
  <c r="Z4199" i="1" s="1"/>
  <c r="J4823" i="1"/>
  <c r="Z4823" i="1" s="1"/>
  <c r="J4784" i="1"/>
  <c r="Z4784" i="1" s="1"/>
  <c r="J4550" i="1"/>
  <c r="Z4550" i="1" s="1"/>
  <c r="J4667" i="1"/>
  <c r="Z4667" i="1" s="1"/>
  <c r="J4238" i="1"/>
  <c r="Z4238" i="1" s="1"/>
  <c r="J4160" i="1"/>
  <c r="Z4160" i="1" s="1"/>
  <c r="J4121" i="1"/>
  <c r="Z4121" i="1" s="1"/>
  <c r="J3809" i="1"/>
  <c r="Z3809" i="1" s="1"/>
  <c r="J2249" i="1"/>
  <c r="Z2249" i="1" s="1"/>
  <c r="J1976" i="1"/>
  <c r="Z1976" i="1" s="1"/>
  <c r="J1937" i="1"/>
  <c r="Z1937" i="1" s="1"/>
  <c r="J4082" i="1"/>
  <c r="Z4082" i="1" s="1"/>
  <c r="J4043" i="1"/>
  <c r="Z4043" i="1" s="1"/>
  <c r="J4004" i="1"/>
  <c r="Z4004" i="1" s="1"/>
  <c r="J3965" i="1"/>
  <c r="Z3965" i="1" s="1"/>
  <c r="J3926" i="1"/>
  <c r="Z3926" i="1" s="1"/>
  <c r="J3887" i="1"/>
  <c r="Z3887" i="1" s="1"/>
  <c r="J3848" i="1"/>
  <c r="Z3848" i="1" s="1"/>
  <c r="J3770" i="1"/>
  <c r="Z3770" i="1" s="1"/>
  <c r="J3731" i="1"/>
  <c r="Z3731" i="1" s="1"/>
  <c r="J3692" i="1"/>
  <c r="Z3692" i="1" s="1"/>
  <c r="J3653" i="1"/>
  <c r="Z3653" i="1" s="1"/>
  <c r="J3614" i="1"/>
  <c r="Z3614" i="1" s="1"/>
  <c r="J3575" i="1"/>
  <c r="Z3575" i="1" s="1"/>
  <c r="J3536" i="1"/>
  <c r="Z3536" i="1" s="1"/>
  <c r="J3497" i="1"/>
  <c r="Z3497" i="1" s="1"/>
  <c r="J3458" i="1"/>
  <c r="Z3458" i="1" s="1"/>
  <c r="J3419" i="1"/>
  <c r="Z3419" i="1" s="1"/>
  <c r="J3380" i="1"/>
  <c r="Z3380" i="1" s="1"/>
  <c r="J3341" i="1"/>
  <c r="Z3341" i="1" s="1"/>
  <c r="J3302" i="1"/>
  <c r="Z3302" i="1" s="1"/>
  <c r="J3263" i="1"/>
  <c r="Z3263" i="1" s="1"/>
  <c r="J3224" i="1"/>
  <c r="Z3224" i="1" s="1"/>
  <c r="J3185" i="1"/>
  <c r="Z3185" i="1" s="1"/>
  <c r="J3146" i="1"/>
  <c r="Z3146" i="1" s="1"/>
  <c r="J3107" i="1"/>
  <c r="Z3107" i="1" s="1"/>
  <c r="J3068" i="1"/>
  <c r="Z3068" i="1" s="1"/>
  <c r="J3029" i="1"/>
  <c r="Z3029" i="1" s="1"/>
  <c r="J2990" i="1"/>
  <c r="Z2990" i="1" s="1"/>
  <c r="J2951" i="1"/>
  <c r="Z2951" i="1" s="1"/>
  <c r="J2912" i="1"/>
  <c r="Z2912" i="1" s="1"/>
  <c r="J2873" i="1"/>
  <c r="Z2873" i="1" s="1"/>
  <c r="J2834" i="1"/>
  <c r="Z2834" i="1" s="1"/>
  <c r="J2795" i="1"/>
  <c r="Z2795" i="1" s="1"/>
  <c r="J2756" i="1"/>
  <c r="Z2756" i="1" s="1"/>
  <c r="J2717" i="1"/>
  <c r="Z2717" i="1" s="1"/>
  <c r="J2678" i="1"/>
  <c r="Z2678" i="1" s="1"/>
  <c r="J2639" i="1"/>
  <c r="Z2639" i="1" s="1"/>
  <c r="J2600" i="1"/>
  <c r="Z2600" i="1" s="1"/>
  <c r="J2561" i="1"/>
  <c r="Z2561" i="1" s="1"/>
  <c r="J2522" i="1"/>
  <c r="Z2522" i="1" s="1"/>
  <c r="J2483" i="1"/>
  <c r="Z2483" i="1" s="1"/>
  <c r="J2444" i="1"/>
  <c r="Z2444" i="1" s="1"/>
  <c r="J2405" i="1"/>
  <c r="Z2405" i="1" s="1"/>
  <c r="J2366" i="1"/>
  <c r="Z2366" i="1" s="1"/>
  <c r="J2327" i="1"/>
  <c r="Z2327" i="1" s="1"/>
  <c r="J2288" i="1"/>
  <c r="Z2288" i="1" s="1"/>
  <c r="J2210" i="1"/>
  <c r="Z2210" i="1" s="1"/>
  <c r="J2171" i="1"/>
  <c r="Z2171" i="1" s="1"/>
  <c r="J2132" i="1"/>
  <c r="Z2132" i="1" s="1"/>
  <c r="J2093" i="1"/>
  <c r="Z2093" i="1" s="1"/>
  <c r="J2054" i="1"/>
  <c r="Z2054" i="1" s="1"/>
  <c r="J2015" i="1"/>
  <c r="Z2015" i="1" s="1"/>
  <c r="J1508" i="1"/>
  <c r="Z1508" i="1" s="1"/>
  <c r="J1469" i="1"/>
  <c r="Z1469" i="1" s="1"/>
  <c r="J1430" i="1"/>
  <c r="Z1430" i="1" s="1"/>
  <c r="J1391" i="1"/>
  <c r="Z1391" i="1" s="1"/>
  <c r="J1352" i="1"/>
  <c r="Z1352" i="1" s="1"/>
  <c r="J1313" i="1"/>
  <c r="Z1313" i="1" s="1"/>
  <c r="J1274" i="1"/>
  <c r="Z1274" i="1" s="1"/>
  <c r="J1235" i="1"/>
  <c r="Z1235" i="1" s="1"/>
  <c r="J1196" i="1"/>
  <c r="Z1196" i="1" s="1"/>
  <c r="J1157" i="1"/>
  <c r="Z1157" i="1" s="1"/>
  <c r="J1118" i="1"/>
  <c r="Z1118" i="1" s="1"/>
  <c r="J1079" i="1"/>
  <c r="Z1079" i="1" s="1"/>
  <c r="J1040" i="1"/>
  <c r="Z1040" i="1" s="1"/>
  <c r="J1001" i="1"/>
  <c r="Z1001" i="1" s="1"/>
  <c r="J962" i="1"/>
  <c r="Z962" i="1" s="1"/>
  <c r="J923" i="1"/>
  <c r="Z923" i="1" s="1"/>
  <c r="J884" i="1"/>
  <c r="Z884" i="1" s="1"/>
  <c r="J845" i="1"/>
  <c r="Z845" i="1" s="1"/>
  <c r="J806" i="1"/>
  <c r="Z806" i="1" s="1"/>
  <c r="J767" i="1"/>
  <c r="Z767" i="1" s="1"/>
  <c r="J728" i="1"/>
  <c r="Z728" i="1" s="1"/>
  <c r="J689" i="1"/>
  <c r="Z689" i="1" s="1"/>
  <c r="J650" i="1"/>
  <c r="Z650" i="1" s="1"/>
  <c r="J611" i="1"/>
  <c r="Z611" i="1" s="1"/>
  <c r="J572" i="1"/>
  <c r="Z572" i="1" s="1"/>
  <c r="J533" i="1"/>
  <c r="Z533" i="1" s="1"/>
  <c r="J494" i="1"/>
  <c r="Z494" i="1" s="1"/>
  <c r="J455" i="1"/>
  <c r="Z455" i="1" s="1"/>
  <c r="J416" i="1"/>
  <c r="Z416" i="1" s="1"/>
  <c r="J377" i="1"/>
  <c r="Z377" i="1" s="1"/>
  <c r="J338" i="1"/>
  <c r="Z338" i="1" s="1"/>
  <c r="J299" i="1"/>
  <c r="Z299" i="1" s="1"/>
  <c r="J260" i="1"/>
  <c r="Z260" i="1" s="1"/>
  <c r="J221" i="1"/>
  <c r="Z221" i="1" s="1"/>
  <c r="J182" i="1"/>
  <c r="Z182" i="1" s="1"/>
  <c r="J143" i="1"/>
  <c r="Z143" i="1" s="1"/>
  <c r="J104" i="1"/>
  <c r="Z104" i="1" s="1"/>
  <c r="J65" i="1"/>
  <c r="Z65" i="1" s="1"/>
  <c r="J26" i="1"/>
  <c r="Z26" i="1" s="1"/>
  <c r="J1898" i="1"/>
  <c r="Z1898" i="1" s="1"/>
  <c r="J1859" i="1"/>
  <c r="Z1859" i="1" s="1"/>
  <c r="J1820" i="1"/>
  <c r="Z1820" i="1" s="1"/>
  <c r="J1781" i="1"/>
  <c r="Z1781" i="1" s="1"/>
  <c r="J1742" i="1"/>
  <c r="Z1742" i="1" s="1"/>
  <c r="J1703" i="1"/>
  <c r="Z1703" i="1" s="1"/>
  <c r="J1664" i="1"/>
  <c r="Z1664" i="1" s="1"/>
  <c r="J1625" i="1"/>
  <c r="Z1625" i="1" s="1"/>
  <c r="J1586" i="1"/>
  <c r="Z1586" i="1" s="1"/>
  <c r="J1547" i="1"/>
  <c r="Z1547" i="1" s="1"/>
  <c r="AN27" i="1"/>
  <c r="O21" i="10" l="1"/>
  <c r="S21" i="10" s="1"/>
  <c r="T309" i="10"/>
  <c r="T345" i="10"/>
  <c r="P310" i="10"/>
  <c r="Q58" i="10"/>
  <c r="R58" i="10" s="1"/>
  <c r="T58" i="10" s="1"/>
  <c r="Q94" i="10"/>
  <c r="R94" i="10" s="1"/>
  <c r="P274" i="10"/>
  <c r="T237" i="10"/>
  <c r="P202" i="10"/>
  <c r="Q310" i="10"/>
  <c r="R310" i="10" s="1"/>
  <c r="P346" i="10"/>
  <c r="T93" i="10"/>
  <c r="R202" i="10"/>
  <c r="T202" i="10" s="1"/>
  <c r="Q202" i="10"/>
  <c r="O347" i="10"/>
  <c r="S347" i="10" s="1"/>
  <c r="P347" i="10"/>
  <c r="S346" i="10"/>
  <c r="I349" i="10"/>
  <c r="J348" i="10"/>
  <c r="R346" i="10"/>
  <c r="T346" i="10" s="1"/>
  <c r="I313" i="10"/>
  <c r="J312" i="10"/>
  <c r="O311" i="10"/>
  <c r="S311" i="10" s="1"/>
  <c r="O275" i="10"/>
  <c r="S275" i="10" s="1"/>
  <c r="I277" i="10"/>
  <c r="J276" i="10"/>
  <c r="T274" i="10"/>
  <c r="O239" i="10"/>
  <c r="Q239" i="10" s="1"/>
  <c r="S238" i="10"/>
  <c r="I241" i="10"/>
  <c r="J240" i="10"/>
  <c r="R238" i="10"/>
  <c r="I205" i="10"/>
  <c r="J204" i="10"/>
  <c r="O203" i="10"/>
  <c r="S203" i="10" s="1"/>
  <c r="P203" i="10"/>
  <c r="O167" i="10"/>
  <c r="Q167" i="10" s="1"/>
  <c r="S166" i="10"/>
  <c r="I169" i="10"/>
  <c r="J168" i="10"/>
  <c r="R166" i="10"/>
  <c r="I133" i="10"/>
  <c r="J132" i="10"/>
  <c r="T130" i="10"/>
  <c r="O131" i="10"/>
  <c r="S131" i="10" s="1"/>
  <c r="P131" i="10"/>
  <c r="I97" i="10"/>
  <c r="J96" i="10"/>
  <c r="O95" i="10"/>
  <c r="S95" i="10" s="1"/>
  <c r="P95" i="10"/>
  <c r="O59" i="10"/>
  <c r="Q59" i="10" s="1"/>
  <c r="I61" i="10"/>
  <c r="J60" i="10"/>
  <c r="T19" i="10"/>
  <c r="P20" i="10"/>
  <c r="R20" i="10"/>
  <c r="Q20" i="10"/>
  <c r="I23" i="10"/>
  <c r="J22" i="10"/>
  <c r="J4902" i="1"/>
  <c r="Z4902" i="1" s="1"/>
  <c r="J4824" i="1"/>
  <c r="Z4824" i="1" s="1"/>
  <c r="J4746" i="1"/>
  <c r="Z4746" i="1" s="1"/>
  <c r="J4668" i="1"/>
  <c r="Z4668" i="1" s="1"/>
  <c r="J4629" i="1"/>
  <c r="Z4629" i="1" s="1"/>
  <c r="J4395" i="1"/>
  <c r="Z4395" i="1" s="1"/>
  <c r="J4356" i="1"/>
  <c r="Z4356" i="1" s="1"/>
  <c r="J4863" i="1"/>
  <c r="Z4863" i="1" s="1"/>
  <c r="J4317" i="1"/>
  <c r="Z4317" i="1" s="1"/>
  <c r="J4278" i="1"/>
  <c r="Z4278" i="1" s="1"/>
  <c r="J4239" i="1"/>
  <c r="Z4239" i="1" s="1"/>
  <c r="J4200" i="1"/>
  <c r="Z4200" i="1" s="1"/>
  <c r="J4785" i="1"/>
  <c r="Z4785" i="1" s="1"/>
  <c r="J4707" i="1"/>
  <c r="Z4707" i="1" s="1"/>
  <c r="J4590" i="1"/>
  <c r="Z4590" i="1" s="1"/>
  <c r="J4551" i="1"/>
  <c r="Z4551" i="1" s="1"/>
  <c r="J4512" i="1"/>
  <c r="Z4512" i="1" s="1"/>
  <c r="J4473" i="1"/>
  <c r="Z4473" i="1" s="1"/>
  <c r="J4434" i="1"/>
  <c r="Z4434" i="1" s="1"/>
  <c r="J4161" i="1"/>
  <c r="Z4161" i="1" s="1"/>
  <c r="J4083" i="1"/>
  <c r="Z4083" i="1" s="1"/>
  <c r="J4044" i="1"/>
  <c r="Z4044" i="1" s="1"/>
  <c r="J4005" i="1"/>
  <c r="Z4005" i="1" s="1"/>
  <c r="J3966" i="1"/>
  <c r="Z3966" i="1" s="1"/>
  <c r="J3927" i="1"/>
  <c r="Z3927" i="1" s="1"/>
  <c r="J3888" i="1"/>
  <c r="Z3888" i="1" s="1"/>
  <c r="J3849" i="1"/>
  <c r="Z3849" i="1" s="1"/>
  <c r="J3771" i="1"/>
  <c r="Z3771" i="1" s="1"/>
  <c r="J3732" i="1"/>
  <c r="Z3732" i="1" s="1"/>
  <c r="J3693" i="1"/>
  <c r="Z3693" i="1" s="1"/>
  <c r="J3654" i="1"/>
  <c r="Z3654" i="1" s="1"/>
  <c r="J3615" i="1"/>
  <c r="Z3615" i="1" s="1"/>
  <c r="J3576" i="1"/>
  <c r="Z3576" i="1" s="1"/>
  <c r="J3537" i="1"/>
  <c r="Z3537" i="1" s="1"/>
  <c r="J3498" i="1"/>
  <c r="Z3498" i="1" s="1"/>
  <c r="J3459" i="1"/>
  <c r="Z3459" i="1" s="1"/>
  <c r="J3420" i="1"/>
  <c r="Z3420" i="1" s="1"/>
  <c r="J3381" i="1"/>
  <c r="Z3381" i="1" s="1"/>
  <c r="J3342" i="1"/>
  <c r="Z3342" i="1" s="1"/>
  <c r="J3303" i="1"/>
  <c r="Z3303" i="1" s="1"/>
  <c r="J3264" i="1"/>
  <c r="Z3264" i="1" s="1"/>
  <c r="J3225" i="1"/>
  <c r="Z3225" i="1" s="1"/>
  <c r="J3186" i="1"/>
  <c r="Z3186" i="1" s="1"/>
  <c r="J3147" i="1"/>
  <c r="Z3147" i="1" s="1"/>
  <c r="J3108" i="1"/>
  <c r="Z3108" i="1" s="1"/>
  <c r="J3069" i="1"/>
  <c r="Z3069" i="1" s="1"/>
  <c r="J3030" i="1"/>
  <c r="Z3030" i="1" s="1"/>
  <c r="J2991" i="1"/>
  <c r="Z2991" i="1" s="1"/>
  <c r="J2952" i="1"/>
  <c r="Z2952" i="1" s="1"/>
  <c r="J2913" i="1"/>
  <c r="Z2913" i="1" s="1"/>
  <c r="J2874" i="1"/>
  <c r="Z2874" i="1" s="1"/>
  <c r="J2835" i="1"/>
  <c r="Z2835" i="1" s="1"/>
  <c r="J2796" i="1"/>
  <c r="Z2796" i="1" s="1"/>
  <c r="J2757" i="1"/>
  <c r="Z2757" i="1" s="1"/>
  <c r="J2718" i="1"/>
  <c r="Z2718" i="1" s="1"/>
  <c r="J2679" i="1"/>
  <c r="Z2679" i="1" s="1"/>
  <c r="J2640" i="1"/>
  <c r="Z2640" i="1" s="1"/>
  <c r="J2601" i="1"/>
  <c r="Z2601" i="1" s="1"/>
  <c r="J2562" i="1"/>
  <c r="Z2562" i="1" s="1"/>
  <c r="J2523" i="1"/>
  <c r="Z2523" i="1" s="1"/>
  <c r="J2484" i="1"/>
  <c r="Z2484" i="1" s="1"/>
  <c r="J2445" i="1"/>
  <c r="Z2445" i="1" s="1"/>
  <c r="J2406" i="1"/>
  <c r="Z2406" i="1" s="1"/>
  <c r="J2367" i="1"/>
  <c r="Z2367" i="1" s="1"/>
  <c r="J2328" i="1"/>
  <c r="Z2328" i="1" s="1"/>
  <c r="J2289" i="1"/>
  <c r="Z2289" i="1" s="1"/>
  <c r="J2211" i="1"/>
  <c r="Z2211" i="1" s="1"/>
  <c r="J2172" i="1"/>
  <c r="Z2172" i="1" s="1"/>
  <c r="J2133" i="1"/>
  <c r="Z2133" i="1" s="1"/>
  <c r="J2094" i="1"/>
  <c r="Z2094" i="1" s="1"/>
  <c r="J2055" i="1"/>
  <c r="Z2055" i="1" s="1"/>
  <c r="J2016" i="1"/>
  <c r="Z2016" i="1" s="1"/>
  <c r="AN28" i="1"/>
  <c r="J4122" i="1"/>
  <c r="Z4122" i="1" s="1"/>
  <c r="J3810" i="1"/>
  <c r="Z3810" i="1" s="1"/>
  <c r="J2250" i="1"/>
  <c r="Z2250" i="1" s="1"/>
  <c r="J1977" i="1"/>
  <c r="Z1977" i="1" s="1"/>
  <c r="J1938" i="1"/>
  <c r="Z1938" i="1" s="1"/>
  <c r="J1899" i="1"/>
  <c r="Z1899" i="1" s="1"/>
  <c r="J1860" i="1"/>
  <c r="Z1860" i="1" s="1"/>
  <c r="J1821" i="1"/>
  <c r="Z1821" i="1" s="1"/>
  <c r="J1782" i="1"/>
  <c r="Z1782" i="1" s="1"/>
  <c r="J1743" i="1"/>
  <c r="Z1743" i="1" s="1"/>
  <c r="J1704" i="1"/>
  <c r="Z1704" i="1" s="1"/>
  <c r="J1665" i="1"/>
  <c r="Z1665" i="1" s="1"/>
  <c r="J1626" i="1"/>
  <c r="Z1626" i="1" s="1"/>
  <c r="J1587" i="1"/>
  <c r="Z1587" i="1" s="1"/>
  <c r="J1548" i="1"/>
  <c r="Z1548" i="1" s="1"/>
  <c r="J144" i="1"/>
  <c r="Z144" i="1" s="1"/>
  <c r="J105" i="1"/>
  <c r="Z105" i="1" s="1"/>
  <c r="J66" i="1"/>
  <c r="Z66" i="1" s="1"/>
  <c r="J27" i="1"/>
  <c r="Z27" i="1" s="1"/>
  <c r="J1509" i="1"/>
  <c r="Z1509" i="1" s="1"/>
  <c r="J1470" i="1"/>
  <c r="Z1470" i="1" s="1"/>
  <c r="J1431" i="1"/>
  <c r="Z1431" i="1" s="1"/>
  <c r="J1392" i="1"/>
  <c r="Z1392" i="1" s="1"/>
  <c r="J1353" i="1"/>
  <c r="Z1353" i="1" s="1"/>
  <c r="J1314" i="1"/>
  <c r="Z1314" i="1" s="1"/>
  <c r="J1275" i="1"/>
  <c r="Z1275" i="1" s="1"/>
  <c r="J1236" i="1"/>
  <c r="Z1236" i="1" s="1"/>
  <c r="J1197" i="1"/>
  <c r="Z1197" i="1" s="1"/>
  <c r="J1158" i="1"/>
  <c r="Z1158" i="1" s="1"/>
  <c r="J1119" i="1"/>
  <c r="Z1119" i="1" s="1"/>
  <c r="J1080" i="1"/>
  <c r="Z1080" i="1" s="1"/>
  <c r="J1041" i="1"/>
  <c r="Z1041" i="1" s="1"/>
  <c r="J1002" i="1"/>
  <c r="Z1002" i="1" s="1"/>
  <c r="J963" i="1"/>
  <c r="Z963" i="1" s="1"/>
  <c r="J924" i="1"/>
  <c r="Z924" i="1" s="1"/>
  <c r="J885" i="1"/>
  <c r="Z885" i="1" s="1"/>
  <c r="J846" i="1"/>
  <c r="Z846" i="1" s="1"/>
  <c r="J807" i="1"/>
  <c r="Z807" i="1" s="1"/>
  <c r="J768" i="1"/>
  <c r="Z768" i="1" s="1"/>
  <c r="J729" i="1"/>
  <c r="Z729" i="1" s="1"/>
  <c r="J690" i="1"/>
  <c r="Z690" i="1" s="1"/>
  <c r="J651" i="1"/>
  <c r="Z651" i="1" s="1"/>
  <c r="J612" i="1"/>
  <c r="Z612" i="1" s="1"/>
  <c r="J573" i="1"/>
  <c r="Z573" i="1" s="1"/>
  <c r="J534" i="1"/>
  <c r="Z534" i="1" s="1"/>
  <c r="J495" i="1"/>
  <c r="Z495" i="1" s="1"/>
  <c r="J456" i="1"/>
  <c r="Z456" i="1" s="1"/>
  <c r="J417" i="1"/>
  <c r="Z417" i="1" s="1"/>
  <c r="J378" i="1"/>
  <c r="Z378" i="1" s="1"/>
  <c r="J339" i="1"/>
  <c r="Z339" i="1" s="1"/>
  <c r="J300" i="1"/>
  <c r="Z300" i="1" s="1"/>
  <c r="J261" i="1"/>
  <c r="Z261" i="1" s="1"/>
  <c r="J222" i="1"/>
  <c r="Z222" i="1" s="1"/>
  <c r="J183" i="1"/>
  <c r="Z183" i="1" s="1"/>
  <c r="P239" i="10" l="1"/>
  <c r="Q275" i="10"/>
  <c r="T94" i="10"/>
  <c r="T166" i="10"/>
  <c r="P311" i="10"/>
  <c r="T310" i="10"/>
  <c r="R347" i="10"/>
  <c r="O22" i="10"/>
  <c r="S22" i="10" s="1"/>
  <c r="T238" i="10"/>
  <c r="P59" i="10"/>
  <c r="P167" i="10"/>
  <c r="P275" i="10"/>
  <c r="T275" i="10" s="1"/>
  <c r="Q347" i="10"/>
  <c r="R275" i="10"/>
  <c r="I350" i="10"/>
  <c r="J349" i="10"/>
  <c r="O348" i="10"/>
  <c r="R348" i="10" s="1"/>
  <c r="T347" i="10"/>
  <c r="I314" i="10"/>
  <c r="J313" i="10"/>
  <c r="R311" i="10"/>
  <c r="Q311" i="10"/>
  <c r="T311" i="10" s="1"/>
  <c r="O312" i="10"/>
  <c r="R312" i="10" s="1"/>
  <c r="I278" i="10"/>
  <c r="J277" i="10"/>
  <c r="P276" i="10"/>
  <c r="Q276" i="10"/>
  <c r="O276" i="10"/>
  <c r="R276" i="10" s="1"/>
  <c r="O240" i="10"/>
  <c r="P240" i="10" s="1"/>
  <c r="S239" i="10"/>
  <c r="I242" i="10"/>
  <c r="J241" i="10"/>
  <c r="R239" i="10"/>
  <c r="T239" i="10" s="1"/>
  <c r="I206" i="10"/>
  <c r="J205" i="10"/>
  <c r="R203" i="10"/>
  <c r="Q203" i="10"/>
  <c r="O204" i="10"/>
  <c r="R204" i="10" s="1"/>
  <c r="T203" i="10"/>
  <c r="O168" i="10"/>
  <c r="P168" i="10" s="1"/>
  <c r="S167" i="10"/>
  <c r="I170" i="10"/>
  <c r="J169" i="10"/>
  <c r="R167" i="10"/>
  <c r="I134" i="10"/>
  <c r="J133" i="10"/>
  <c r="R131" i="10"/>
  <c r="Q131" i="10"/>
  <c r="T131" i="10" s="1"/>
  <c r="O132" i="10"/>
  <c r="R132" i="10" s="1"/>
  <c r="I98" i="10"/>
  <c r="J97" i="10"/>
  <c r="R95" i="10"/>
  <c r="Q95" i="10"/>
  <c r="T95" i="10" s="1"/>
  <c r="O96" i="10"/>
  <c r="R96" i="10" s="1"/>
  <c r="O60" i="10"/>
  <c r="P60" i="10" s="1"/>
  <c r="S59" i="10"/>
  <c r="I62" i="10"/>
  <c r="J61" i="10"/>
  <c r="R59" i="10"/>
  <c r="P21" i="10"/>
  <c r="R21" i="10"/>
  <c r="T20" i="10"/>
  <c r="Q21" i="10"/>
  <c r="I24" i="10"/>
  <c r="J23" i="10"/>
  <c r="J4903" i="1"/>
  <c r="Z4903" i="1" s="1"/>
  <c r="J4786" i="1"/>
  <c r="Z4786" i="1" s="1"/>
  <c r="J4708" i="1"/>
  <c r="Z4708" i="1" s="1"/>
  <c r="J4552" i="1"/>
  <c r="Z4552" i="1" s="1"/>
  <c r="J4513" i="1"/>
  <c r="Z4513" i="1" s="1"/>
  <c r="J4474" i="1"/>
  <c r="Z4474" i="1" s="1"/>
  <c r="J4435" i="1"/>
  <c r="Z4435" i="1" s="1"/>
  <c r="J4357" i="1"/>
  <c r="Z4357" i="1" s="1"/>
  <c r="J4318" i="1"/>
  <c r="Z4318" i="1" s="1"/>
  <c r="J4864" i="1"/>
  <c r="Z4864" i="1" s="1"/>
  <c r="J4630" i="1"/>
  <c r="Z4630" i="1" s="1"/>
  <c r="J4279" i="1"/>
  <c r="Z4279" i="1" s="1"/>
  <c r="J4201" i="1"/>
  <c r="Z4201" i="1" s="1"/>
  <c r="J4825" i="1"/>
  <c r="Z4825" i="1" s="1"/>
  <c r="J4747" i="1"/>
  <c r="Z4747" i="1" s="1"/>
  <c r="J4591" i="1"/>
  <c r="Z4591" i="1" s="1"/>
  <c r="J4396" i="1"/>
  <c r="Z4396" i="1" s="1"/>
  <c r="J4240" i="1"/>
  <c r="Z4240" i="1" s="1"/>
  <c r="J4669" i="1"/>
  <c r="Z4669" i="1" s="1"/>
  <c r="J4162" i="1"/>
  <c r="Z4162" i="1" s="1"/>
  <c r="J4123" i="1"/>
  <c r="Z4123" i="1" s="1"/>
  <c r="J3811" i="1"/>
  <c r="Z3811" i="1" s="1"/>
  <c r="J2251" i="1"/>
  <c r="Z2251" i="1" s="1"/>
  <c r="J1978" i="1"/>
  <c r="Z1978" i="1" s="1"/>
  <c r="J1939" i="1"/>
  <c r="Z1939" i="1" s="1"/>
  <c r="J4084" i="1"/>
  <c r="Z4084" i="1" s="1"/>
  <c r="J4045" i="1"/>
  <c r="Z4045" i="1" s="1"/>
  <c r="J4006" i="1"/>
  <c r="Z4006" i="1" s="1"/>
  <c r="J3967" i="1"/>
  <c r="Z3967" i="1" s="1"/>
  <c r="J3928" i="1"/>
  <c r="Z3928" i="1" s="1"/>
  <c r="J3889" i="1"/>
  <c r="Z3889" i="1" s="1"/>
  <c r="J3850" i="1"/>
  <c r="Z3850" i="1" s="1"/>
  <c r="J3772" i="1"/>
  <c r="Z3772" i="1" s="1"/>
  <c r="J3733" i="1"/>
  <c r="Z3733" i="1" s="1"/>
  <c r="J3694" i="1"/>
  <c r="Z3694" i="1" s="1"/>
  <c r="J3655" i="1"/>
  <c r="Z3655" i="1" s="1"/>
  <c r="J3616" i="1"/>
  <c r="Z3616" i="1" s="1"/>
  <c r="J3577" i="1"/>
  <c r="Z3577" i="1" s="1"/>
  <c r="J3538" i="1"/>
  <c r="Z3538" i="1" s="1"/>
  <c r="J3499" i="1"/>
  <c r="Z3499" i="1" s="1"/>
  <c r="J3460" i="1"/>
  <c r="Z3460" i="1" s="1"/>
  <c r="J3421" i="1"/>
  <c r="Z3421" i="1" s="1"/>
  <c r="J3382" i="1"/>
  <c r="Z3382" i="1" s="1"/>
  <c r="J3343" i="1"/>
  <c r="Z3343" i="1" s="1"/>
  <c r="J3304" i="1"/>
  <c r="Z3304" i="1" s="1"/>
  <c r="J3265" i="1"/>
  <c r="Z3265" i="1" s="1"/>
  <c r="J3226" i="1"/>
  <c r="Z3226" i="1" s="1"/>
  <c r="J3187" i="1"/>
  <c r="Z3187" i="1" s="1"/>
  <c r="J3148" i="1"/>
  <c r="Z3148" i="1" s="1"/>
  <c r="J3109" i="1"/>
  <c r="Z3109" i="1" s="1"/>
  <c r="J3070" i="1"/>
  <c r="Z3070" i="1" s="1"/>
  <c r="J3031" i="1"/>
  <c r="Z3031" i="1" s="1"/>
  <c r="J2992" i="1"/>
  <c r="Z2992" i="1" s="1"/>
  <c r="J2953" i="1"/>
  <c r="Z2953" i="1" s="1"/>
  <c r="J2914" i="1"/>
  <c r="Z2914" i="1" s="1"/>
  <c r="J2875" i="1"/>
  <c r="Z2875" i="1" s="1"/>
  <c r="J2836" i="1"/>
  <c r="Z2836" i="1" s="1"/>
  <c r="J2797" i="1"/>
  <c r="Z2797" i="1" s="1"/>
  <c r="J2758" i="1"/>
  <c r="Z2758" i="1" s="1"/>
  <c r="J2719" i="1"/>
  <c r="Z2719" i="1" s="1"/>
  <c r="J2680" i="1"/>
  <c r="Z2680" i="1" s="1"/>
  <c r="J2641" i="1"/>
  <c r="Z2641" i="1" s="1"/>
  <c r="J2602" i="1"/>
  <c r="Z2602" i="1" s="1"/>
  <c r="J2563" i="1"/>
  <c r="Z2563" i="1" s="1"/>
  <c r="J2524" i="1"/>
  <c r="Z2524" i="1" s="1"/>
  <c r="J2485" i="1"/>
  <c r="Z2485" i="1" s="1"/>
  <c r="J2446" i="1"/>
  <c r="Z2446" i="1" s="1"/>
  <c r="J2407" i="1"/>
  <c r="Z2407" i="1" s="1"/>
  <c r="J2368" i="1"/>
  <c r="Z2368" i="1" s="1"/>
  <c r="J2329" i="1"/>
  <c r="Z2329" i="1" s="1"/>
  <c r="J2290" i="1"/>
  <c r="Z2290" i="1" s="1"/>
  <c r="J2212" i="1"/>
  <c r="Z2212" i="1" s="1"/>
  <c r="J2173" i="1"/>
  <c r="Z2173" i="1" s="1"/>
  <c r="J2134" i="1"/>
  <c r="Z2134" i="1" s="1"/>
  <c r="J2095" i="1"/>
  <c r="Z2095" i="1" s="1"/>
  <c r="J2056" i="1"/>
  <c r="Z2056" i="1" s="1"/>
  <c r="J2017" i="1"/>
  <c r="Z2017" i="1" s="1"/>
  <c r="J1510" i="1"/>
  <c r="Z1510" i="1" s="1"/>
  <c r="J1471" i="1"/>
  <c r="Z1471" i="1" s="1"/>
  <c r="J1432" i="1"/>
  <c r="Z1432" i="1" s="1"/>
  <c r="J1393" i="1"/>
  <c r="Z1393" i="1" s="1"/>
  <c r="J1354" i="1"/>
  <c r="Z1354" i="1" s="1"/>
  <c r="J1315" i="1"/>
  <c r="Z1315" i="1" s="1"/>
  <c r="J1276" i="1"/>
  <c r="Z1276" i="1" s="1"/>
  <c r="J1237" i="1"/>
  <c r="Z1237" i="1" s="1"/>
  <c r="J1198" i="1"/>
  <c r="Z1198" i="1" s="1"/>
  <c r="J1159" i="1"/>
  <c r="Z1159" i="1" s="1"/>
  <c r="J1120" i="1"/>
  <c r="Z1120" i="1" s="1"/>
  <c r="J1081" i="1"/>
  <c r="Z1081" i="1" s="1"/>
  <c r="J1042" i="1"/>
  <c r="Z1042" i="1" s="1"/>
  <c r="J1003" i="1"/>
  <c r="Z1003" i="1" s="1"/>
  <c r="J964" i="1"/>
  <c r="Z964" i="1" s="1"/>
  <c r="J925" i="1"/>
  <c r="Z925" i="1" s="1"/>
  <c r="J886" i="1"/>
  <c r="Z886" i="1" s="1"/>
  <c r="J847" i="1"/>
  <c r="Z847" i="1" s="1"/>
  <c r="J808" i="1"/>
  <c r="Z808" i="1" s="1"/>
  <c r="J769" i="1"/>
  <c r="Z769" i="1" s="1"/>
  <c r="J730" i="1"/>
  <c r="Z730" i="1" s="1"/>
  <c r="J691" i="1"/>
  <c r="Z691" i="1" s="1"/>
  <c r="J652" i="1"/>
  <c r="Z652" i="1" s="1"/>
  <c r="J613" i="1"/>
  <c r="Z613" i="1" s="1"/>
  <c r="J574" i="1"/>
  <c r="Z574" i="1" s="1"/>
  <c r="J535" i="1"/>
  <c r="Z535" i="1" s="1"/>
  <c r="J496" i="1"/>
  <c r="Z496" i="1" s="1"/>
  <c r="J457" i="1"/>
  <c r="Z457" i="1" s="1"/>
  <c r="J418" i="1"/>
  <c r="Z418" i="1" s="1"/>
  <c r="J379" i="1"/>
  <c r="Z379" i="1" s="1"/>
  <c r="J340" i="1"/>
  <c r="Z340" i="1" s="1"/>
  <c r="J301" i="1"/>
  <c r="Z301" i="1" s="1"/>
  <c r="J262" i="1"/>
  <c r="Z262" i="1" s="1"/>
  <c r="J223" i="1"/>
  <c r="Z223" i="1" s="1"/>
  <c r="J184" i="1"/>
  <c r="Z184" i="1" s="1"/>
  <c r="J1900" i="1"/>
  <c r="Z1900" i="1" s="1"/>
  <c r="J1861" i="1"/>
  <c r="Z1861" i="1" s="1"/>
  <c r="J1822" i="1"/>
  <c r="Z1822" i="1" s="1"/>
  <c r="J1783" i="1"/>
  <c r="Z1783" i="1" s="1"/>
  <c r="J1744" i="1"/>
  <c r="Z1744" i="1" s="1"/>
  <c r="J1705" i="1"/>
  <c r="Z1705" i="1" s="1"/>
  <c r="J1666" i="1"/>
  <c r="Z1666" i="1" s="1"/>
  <c r="J1627" i="1"/>
  <c r="Z1627" i="1" s="1"/>
  <c r="J1588" i="1"/>
  <c r="Z1588" i="1" s="1"/>
  <c r="J1549" i="1"/>
  <c r="Z1549" i="1" s="1"/>
  <c r="J145" i="1"/>
  <c r="Z145" i="1" s="1"/>
  <c r="J106" i="1"/>
  <c r="Z106" i="1" s="1"/>
  <c r="J67" i="1"/>
  <c r="Z67" i="1" s="1"/>
  <c r="J28" i="1"/>
  <c r="Z28" i="1" s="1"/>
  <c r="AN29" i="1"/>
  <c r="O23" i="10" l="1"/>
  <c r="S23" i="10" s="1"/>
  <c r="Q204" i="10"/>
  <c r="T167" i="10"/>
  <c r="P204" i="10"/>
  <c r="Q96" i="10"/>
  <c r="Q132" i="10"/>
  <c r="Q312" i="10"/>
  <c r="Q348" i="10"/>
  <c r="T59" i="10"/>
  <c r="P96" i="10"/>
  <c r="P132" i="10"/>
  <c r="P312" i="10"/>
  <c r="T312" i="10" s="1"/>
  <c r="P348" i="10"/>
  <c r="T348" i="10" s="1"/>
  <c r="O349" i="10"/>
  <c r="R349" i="10" s="1"/>
  <c r="I351" i="10"/>
  <c r="J350" i="10"/>
  <c r="S348" i="10"/>
  <c r="I315" i="10"/>
  <c r="J314" i="10"/>
  <c r="S312" i="10"/>
  <c r="O313" i="10"/>
  <c r="R313" i="10" s="1"/>
  <c r="I279" i="10"/>
  <c r="J278" i="10"/>
  <c r="S276" i="10"/>
  <c r="Q277" i="10"/>
  <c r="O277" i="10"/>
  <c r="R277" i="10" s="1"/>
  <c r="T276" i="10"/>
  <c r="O241" i="10"/>
  <c r="R241" i="10" s="1"/>
  <c r="S240" i="10"/>
  <c r="R240" i="10"/>
  <c r="I243" i="10"/>
  <c r="J242" i="10"/>
  <c r="Q240" i="10"/>
  <c r="T240" i="10" s="1"/>
  <c r="I207" i="10"/>
  <c r="J206" i="10"/>
  <c r="S204" i="10"/>
  <c r="O205" i="10"/>
  <c r="P205" i="10" s="1"/>
  <c r="T204" i="10"/>
  <c r="O169" i="10"/>
  <c r="R169" i="10" s="1"/>
  <c r="S168" i="10"/>
  <c r="R168" i="10"/>
  <c r="I171" i="10"/>
  <c r="J170" i="10"/>
  <c r="Q168" i="10"/>
  <c r="I135" i="10"/>
  <c r="J134" i="10"/>
  <c r="S132" i="10"/>
  <c r="P133" i="10"/>
  <c r="Q133" i="10"/>
  <c r="O133" i="10"/>
  <c r="R133" i="10" s="1"/>
  <c r="T132" i="10"/>
  <c r="I99" i="10"/>
  <c r="J98" i="10"/>
  <c r="S96" i="10"/>
  <c r="T96" i="10" s="1"/>
  <c r="O97" i="10"/>
  <c r="R97" i="10" s="1"/>
  <c r="O61" i="10"/>
  <c r="R61" i="10" s="1"/>
  <c r="S60" i="10"/>
  <c r="R60" i="10"/>
  <c r="I63" i="10"/>
  <c r="J62" i="10"/>
  <c r="Q60" i="10"/>
  <c r="P22" i="10"/>
  <c r="T21" i="10"/>
  <c r="Q22" i="10"/>
  <c r="R22" i="10" s="1"/>
  <c r="I25" i="10"/>
  <c r="J24" i="10"/>
  <c r="J4904" i="1"/>
  <c r="Z4904" i="1" s="1"/>
  <c r="J4787" i="1"/>
  <c r="Z4787" i="1" s="1"/>
  <c r="J4865" i="1"/>
  <c r="Z4865" i="1" s="1"/>
  <c r="J4553" i="1"/>
  <c r="Z4553" i="1" s="1"/>
  <c r="J4514" i="1"/>
  <c r="Z4514" i="1" s="1"/>
  <c r="J4436" i="1"/>
  <c r="Z4436" i="1" s="1"/>
  <c r="J4358" i="1"/>
  <c r="Z4358" i="1" s="1"/>
  <c r="J4826" i="1"/>
  <c r="Z4826" i="1" s="1"/>
  <c r="J4709" i="1"/>
  <c r="Z4709" i="1" s="1"/>
  <c r="J4631" i="1"/>
  <c r="Z4631" i="1" s="1"/>
  <c r="J4319" i="1"/>
  <c r="Z4319" i="1" s="1"/>
  <c r="J4280" i="1"/>
  <c r="Z4280" i="1" s="1"/>
  <c r="J4241" i="1"/>
  <c r="Z4241" i="1" s="1"/>
  <c r="J4202" i="1"/>
  <c r="Z4202" i="1" s="1"/>
  <c r="J4748" i="1"/>
  <c r="Z4748" i="1" s="1"/>
  <c r="J4670" i="1"/>
  <c r="Z4670" i="1" s="1"/>
  <c r="J4475" i="1"/>
  <c r="Z4475" i="1" s="1"/>
  <c r="J4397" i="1"/>
  <c r="Z4397" i="1" s="1"/>
  <c r="J4592" i="1"/>
  <c r="Z4592" i="1" s="1"/>
  <c r="J4163" i="1"/>
  <c r="Z4163" i="1" s="1"/>
  <c r="J4085" i="1"/>
  <c r="Z4085" i="1" s="1"/>
  <c r="J4046" i="1"/>
  <c r="Z4046" i="1" s="1"/>
  <c r="J4007" i="1"/>
  <c r="Z4007" i="1" s="1"/>
  <c r="J3968" i="1"/>
  <c r="Z3968" i="1" s="1"/>
  <c r="J3929" i="1"/>
  <c r="Z3929" i="1" s="1"/>
  <c r="J3890" i="1"/>
  <c r="Z3890" i="1" s="1"/>
  <c r="J3851" i="1"/>
  <c r="Z3851" i="1" s="1"/>
  <c r="J3773" i="1"/>
  <c r="Z3773" i="1" s="1"/>
  <c r="J3734" i="1"/>
  <c r="Z3734" i="1" s="1"/>
  <c r="J3695" i="1"/>
  <c r="Z3695" i="1" s="1"/>
  <c r="J3656" i="1"/>
  <c r="Z3656" i="1" s="1"/>
  <c r="J3617" i="1"/>
  <c r="Z3617" i="1" s="1"/>
  <c r="J3578" i="1"/>
  <c r="Z3578" i="1" s="1"/>
  <c r="J3539" i="1"/>
  <c r="Z3539" i="1" s="1"/>
  <c r="J3500" i="1"/>
  <c r="Z3500" i="1" s="1"/>
  <c r="J3461" i="1"/>
  <c r="Z3461" i="1" s="1"/>
  <c r="J3422" i="1"/>
  <c r="Z3422" i="1" s="1"/>
  <c r="J3383" i="1"/>
  <c r="Z3383" i="1" s="1"/>
  <c r="J3344" i="1"/>
  <c r="Z3344" i="1" s="1"/>
  <c r="J3305" i="1"/>
  <c r="Z3305" i="1" s="1"/>
  <c r="J3266" i="1"/>
  <c r="Z3266" i="1" s="1"/>
  <c r="J3227" i="1"/>
  <c r="Z3227" i="1" s="1"/>
  <c r="J3188" i="1"/>
  <c r="Z3188" i="1" s="1"/>
  <c r="J3149" i="1"/>
  <c r="Z3149" i="1" s="1"/>
  <c r="J3110" i="1"/>
  <c r="Z3110" i="1" s="1"/>
  <c r="J3071" i="1"/>
  <c r="Z3071" i="1" s="1"/>
  <c r="J3032" i="1"/>
  <c r="Z3032" i="1" s="1"/>
  <c r="J2993" i="1"/>
  <c r="Z2993" i="1" s="1"/>
  <c r="J2954" i="1"/>
  <c r="Z2954" i="1" s="1"/>
  <c r="J2915" i="1"/>
  <c r="Z2915" i="1" s="1"/>
  <c r="J2876" i="1"/>
  <c r="Z2876" i="1" s="1"/>
  <c r="J2837" i="1"/>
  <c r="Z2837" i="1" s="1"/>
  <c r="J2798" i="1"/>
  <c r="Z2798" i="1" s="1"/>
  <c r="J2759" i="1"/>
  <c r="Z2759" i="1" s="1"/>
  <c r="J2720" i="1"/>
  <c r="Z2720" i="1" s="1"/>
  <c r="J2681" i="1"/>
  <c r="Z2681" i="1" s="1"/>
  <c r="J2642" i="1"/>
  <c r="Z2642" i="1" s="1"/>
  <c r="J2603" i="1"/>
  <c r="Z2603" i="1" s="1"/>
  <c r="J2564" i="1"/>
  <c r="Z2564" i="1" s="1"/>
  <c r="J2525" i="1"/>
  <c r="Z2525" i="1" s="1"/>
  <c r="J2486" i="1"/>
  <c r="Z2486" i="1" s="1"/>
  <c r="J2447" i="1"/>
  <c r="Z2447" i="1" s="1"/>
  <c r="J2408" i="1"/>
  <c r="Z2408" i="1" s="1"/>
  <c r="J2369" i="1"/>
  <c r="Z2369" i="1" s="1"/>
  <c r="J2330" i="1"/>
  <c r="Z2330" i="1" s="1"/>
  <c r="J2291" i="1"/>
  <c r="Z2291" i="1" s="1"/>
  <c r="J2213" i="1"/>
  <c r="Z2213" i="1" s="1"/>
  <c r="J2174" i="1"/>
  <c r="Z2174" i="1" s="1"/>
  <c r="J2135" i="1"/>
  <c r="Z2135" i="1" s="1"/>
  <c r="J2096" i="1"/>
  <c r="Z2096" i="1" s="1"/>
  <c r="J2057" i="1"/>
  <c r="Z2057" i="1" s="1"/>
  <c r="J2018" i="1"/>
  <c r="Z2018" i="1" s="1"/>
  <c r="AN30" i="1"/>
  <c r="J4124" i="1"/>
  <c r="Z4124" i="1" s="1"/>
  <c r="J3812" i="1"/>
  <c r="Z3812" i="1" s="1"/>
  <c r="J2252" i="1"/>
  <c r="Z2252" i="1" s="1"/>
  <c r="J1979" i="1"/>
  <c r="Z1979" i="1" s="1"/>
  <c r="J1940" i="1"/>
  <c r="Z1940" i="1" s="1"/>
  <c r="J1901" i="1"/>
  <c r="Z1901" i="1" s="1"/>
  <c r="J1862" i="1"/>
  <c r="Z1862" i="1" s="1"/>
  <c r="J1823" i="1"/>
  <c r="Z1823" i="1" s="1"/>
  <c r="J1784" i="1"/>
  <c r="Z1784" i="1" s="1"/>
  <c r="J1745" i="1"/>
  <c r="Z1745" i="1" s="1"/>
  <c r="J1706" i="1"/>
  <c r="Z1706" i="1" s="1"/>
  <c r="J1667" i="1"/>
  <c r="Z1667" i="1" s="1"/>
  <c r="J1628" i="1"/>
  <c r="Z1628" i="1" s="1"/>
  <c r="J1589" i="1"/>
  <c r="Z1589" i="1" s="1"/>
  <c r="J1550" i="1"/>
  <c r="Z1550" i="1" s="1"/>
  <c r="J146" i="1"/>
  <c r="Z146" i="1" s="1"/>
  <c r="J107" i="1"/>
  <c r="Z107" i="1" s="1"/>
  <c r="J68" i="1"/>
  <c r="Z68" i="1" s="1"/>
  <c r="J29" i="1"/>
  <c r="Z29" i="1" s="1"/>
  <c r="J1511" i="1"/>
  <c r="Z1511" i="1" s="1"/>
  <c r="J1472" i="1"/>
  <c r="Z1472" i="1" s="1"/>
  <c r="J1433" i="1"/>
  <c r="Z1433" i="1" s="1"/>
  <c r="J1394" i="1"/>
  <c r="Z1394" i="1" s="1"/>
  <c r="J1355" i="1"/>
  <c r="Z1355" i="1" s="1"/>
  <c r="J1316" i="1"/>
  <c r="Z1316" i="1" s="1"/>
  <c r="J1277" i="1"/>
  <c r="Z1277" i="1" s="1"/>
  <c r="J1238" i="1"/>
  <c r="Z1238" i="1" s="1"/>
  <c r="J1199" i="1"/>
  <c r="Z1199" i="1" s="1"/>
  <c r="J1160" i="1"/>
  <c r="Z1160" i="1" s="1"/>
  <c r="J1121" i="1"/>
  <c r="Z1121" i="1" s="1"/>
  <c r="J1082" i="1"/>
  <c r="Z1082" i="1" s="1"/>
  <c r="J1043" i="1"/>
  <c r="Z1043" i="1" s="1"/>
  <c r="J1004" i="1"/>
  <c r="Z1004" i="1" s="1"/>
  <c r="J965" i="1"/>
  <c r="Z965" i="1" s="1"/>
  <c r="J926" i="1"/>
  <c r="Z926" i="1" s="1"/>
  <c r="J887" i="1"/>
  <c r="Z887" i="1" s="1"/>
  <c r="J848" i="1"/>
  <c r="Z848" i="1" s="1"/>
  <c r="J809" i="1"/>
  <c r="Z809" i="1" s="1"/>
  <c r="J770" i="1"/>
  <c r="Z770" i="1" s="1"/>
  <c r="J731" i="1"/>
  <c r="Z731" i="1" s="1"/>
  <c r="J692" i="1"/>
  <c r="Z692" i="1" s="1"/>
  <c r="J653" i="1"/>
  <c r="Z653" i="1" s="1"/>
  <c r="J614" i="1"/>
  <c r="Z614" i="1" s="1"/>
  <c r="J575" i="1"/>
  <c r="Z575" i="1" s="1"/>
  <c r="J536" i="1"/>
  <c r="Z536" i="1" s="1"/>
  <c r="J497" i="1"/>
  <c r="Z497" i="1" s="1"/>
  <c r="J458" i="1"/>
  <c r="Z458" i="1" s="1"/>
  <c r="J419" i="1"/>
  <c r="Z419" i="1" s="1"/>
  <c r="J380" i="1"/>
  <c r="Z380" i="1" s="1"/>
  <c r="J341" i="1"/>
  <c r="Z341" i="1" s="1"/>
  <c r="J302" i="1"/>
  <c r="Z302" i="1" s="1"/>
  <c r="J263" i="1"/>
  <c r="Z263" i="1" s="1"/>
  <c r="J224" i="1"/>
  <c r="Z224" i="1" s="1"/>
  <c r="J185" i="1"/>
  <c r="Z185" i="1" s="1"/>
  <c r="Q349" i="10" l="1"/>
  <c r="P349" i="10"/>
  <c r="T349" i="10" s="1"/>
  <c r="P277" i="10"/>
  <c r="T60" i="10"/>
  <c r="T168" i="10"/>
  <c r="O24" i="10"/>
  <c r="S24" i="10" s="1"/>
  <c r="I352" i="10"/>
  <c r="J351" i="10"/>
  <c r="O350" i="10"/>
  <c r="R350" i="10" s="1"/>
  <c r="S349" i="10"/>
  <c r="I316" i="10"/>
  <c r="J315" i="10"/>
  <c r="Q313" i="10"/>
  <c r="P313" i="10"/>
  <c r="Q314" i="10"/>
  <c r="O314" i="10"/>
  <c r="R314" i="10" s="1"/>
  <c r="S313" i="10"/>
  <c r="I280" i="10"/>
  <c r="J279" i="10"/>
  <c r="P278" i="10"/>
  <c r="Q278" i="10"/>
  <c r="O278" i="10"/>
  <c r="R278" i="10" s="1"/>
  <c r="T277" i="10"/>
  <c r="S277" i="10"/>
  <c r="I244" i="10"/>
  <c r="J243" i="10"/>
  <c r="Q241" i="10"/>
  <c r="P241" i="10"/>
  <c r="O242" i="10"/>
  <c r="R242" i="10" s="1"/>
  <c r="S241" i="10"/>
  <c r="O206" i="10"/>
  <c r="R206" i="10" s="1"/>
  <c r="I208" i="10"/>
  <c r="J207" i="10"/>
  <c r="S205" i="10"/>
  <c r="R205" i="10"/>
  <c r="Q205" i="10"/>
  <c r="I172" i="10"/>
  <c r="J171" i="10"/>
  <c r="Q169" i="10"/>
  <c r="P169" i="10"/>
  <c r="P170" i="10"/>
  <c r="Q170" i="10"/>
  <c r="O170" i="10"/>
  <c r="R170" i="10" s="1"/>
  <c r="S169" i="10"/>
  <c r="I136" i="10"/>
  <c r="J135" i="10"/>
  <c r="P134" i="10"/>
  <c r="O134" i="10"/>
  <c r="R134" i="10" s="1"/>
  <c r="T133" i="10"/>
  <c r="S133" i="10"/>
  <c r="I100" i="10"/>
  <c r="J99" i="10"/>
  <c r="Q97" i="10"/>
  <c r="P97" i="10"/>
  <c r="Q98" i="10"/>
  <c r="O98" i="10"/>
  <c r="R98" i="10" s="1"/>
  <c r="S97" i="10"/>
  <c r="I64" i="10"/>
  <c r="J63" i="10"/>
  <c r="Q61" i="10"/>
  <c r="P61" i="10"/>
  <c r="Q62" i="10"/>
  <c r="O62" i="10"/>
  <c r="R62" i="10" s="1"/>
  <c r="S61" i="10"/>
  <c r="R23" i="10"/>
  <c r="P23" i="10"/>
  <c r="T22" i="10"/>
  <c r="Q23" i="10"/>
  <c r="I26" i="10"/>
  <c r="J25" i="10"/>
  <c r="J4866" i="1"/>
  <c r="Z4866" i="1" s="1"/>
  <c r="J4827" i="1"/>
  <c r="Z4827" i="1" s="1"/>
  <c r="J4788" i="1"/>
  <c r="Z4788" i="1" s="1"/>
  <c r="J4749" i="1"/>
  <c r="Z4749" i="1" s="1"/>
  <c r="J4710" i="1"/>
  <c r="Z4710" i="1" s="1"/>
  <c r="J4671" i="1"/>
  <c r="Z4671" i="1" s="1"/>
  <c r="J4593" i="1"/>
  <c r="Z4593" i="1" s="1"/>
  <c r="J4515" i="1"/>
  <c r="Z4515" i="1" s="1"/>
  <c r="J4905" i="1"/>
  <c r="Z4905" i="1" s="1"/>
  <c r="J4437" i="1"/>
  <c r="Z4437" i="1" s="1"/>
  <c r="J4320" i="1"/>
  <c r="Z4320" i="1" s="1"/>
  <c r="J4242" i="1"/>
  <c r="Z4242" i="1" s="1"/>
  <c r="J4164" i="1"/>
  <c r="Z4164" i="1" s="1"/>
  <c r="J4632" i="1"/>
  <c r="Z4632" i="1" s="1"/>
  <c r="J4554" i="1"/>
  <c r="Z4554" i="1" s="1"/>
  <c r="J4476" i="1"/>
  <c r="Z4476" i="1" s="1"/>
  <c r="J4398" i="1"/>
  <c r="Z4398" i="1" s="1"/>
  <c r="J4359" i="1"/>
  <c r="Z4359" i="1" s="1"/>
  <c r="J4281" i="1"/>
  <c r="Z4281" i="1" s="1"/>
  <c r="J4203" i="1"/>
  <c r="Z4203" i="1" s="1"/>
  <c r="J4125" i="1"/>
  <c r="Z4125" i="1" s="1"/>
  <c r="J3813" i="1"/>
  <c r="Z3813" i="1" s="1"/>
  <c r="J2253" i="1"/>
  <c r="Z2253" i="1" s="1"/>
  <c r="J1980" i="1"/>
  <c r="Z1980" i="1" s="1"/>
  <c r="J1941" i="1"/>
  <c r="Z1941" i="1" s="1"/>
  <c r="J4086" i="1"/>
  <c r="Z4086" i="1" s="1"/>
  <c r="J4047" i="1"/>
  <c r="Z4047" i="1" s="1"/>
  <c r="J4008" i="1"/>
  <c r="Z4008" i="1" s="1"/>
  <c r="J3969" i="1"/>
  <c r="Z3969" i="1" s="1"/>
  <c r="J3930" i="1"/>
  <c r="Z3930" i="1" s="1"/>
  <c r="J3891" i="1"/>
  <c r="Z3891" i="1" s="1"/>
  <c r="J3852" i="1"/>
  <c r="Z3852" i="1" s="1"/>
  <c r="J3774" i="1"/>
  <c r="Z3774" i="1" s="1"/>
  <c r="J3735" i="1"/>
  <c r="Z3735" i="1" s="1"/>
  <c r="J3696" i="1"/>
  <c r="Z3696" i="1" s="1"/>
  <c r="J3657" i="1"/>
  <c r="Z3657" i="1" s="1"/>
  <c r="J3618" i="1"/>
  <c r="Z3618" i="1" s="1"/>
  <c r="J3579" i="1"/>
  <c r="Z3579" i="1" s="1"/>
  <c r="J3540" i="1"/>
  <c r="Z3540" i="1" s="1"/>
  <c r="J3501" i="1"/>
  <c r="Z3501" i="1" s="1"/>
  <c r="J3462" i="1"/>
  <c r="Z3462" i="1" s="1"/>
  <c r="J3423" i="1"/>
  <c r="Z3423" i="1" s="1"/>
  <c r="J3384" i="1"/>
  <c r="Z3384" i="1" s="1"/>
  <c r="J3345" i="1"/>
  <c r="Z3345" i="1" s="1"/>
  <c r="J3306" i="1"/>
  <c r="Z3306" i="1" s="1"/>
  <c r="J3267" i="1"/>
  <c r="Z3267" i="1" s="1"/>
  <c r="J3228" i="1"/>
  <c r="Z3228" i="1" s="1"/>
  <c r="J3189" i="1"/>
  <c r="Z3189" i="1" s="1"/>
  <c r="J3150" i="1"/>
  <c r="Z3150" i="1" s="1"/>
  <c r="J3111" i="1"/>
  <c r="Z3111" i="1" s="1"/>
  <c r="J3072" i="1"/>
  <c r="Z3072" i="1" s="1"/>
  <c r="J3033" i="1"/>
  <c r="Z3033" i="1" s="1"/>
  <c r="J2994" i="1"/>
  <c r="Z2994" i="1" s="1"/>
  <c r="J2955" i="1"/>
  <c r="Z2955" i="1" s="1"/>
  <c r="J2916" i="1"/>
  <c r="Z2916" i="1" s="1"/>
  <c r="J2877" i="1"/>
  <c r="Z2877" i="1" s="1"/>
  <c r="J2838" i="1"/>
  <c r="Z2838" i="1" s="1"/>
  <c r="J2799" i="1"/>
  <c r="Z2799" i="1" s="1"/>
  <c r="J2760" i="1"/>
  <c r="Z2760" i="1" s="1"/>
  <c r="J2721" i="1"/>
  <c r="Z2721" i="1" s="1"/>
  <c r="J2682" i="1"/>
  <c r="Z2682" i="1" s="1"/>
  <c r="J2643" i="1"/>
  <c r="Z2643" i="1" s="1"/>
  <c r="J2604" i="1"/>
  <c r="Z2604" i="1" s="1"/>
  <c r="J2565" i="1"/>
  <c r="Z2565" i="1" s="1"/>
  <c r="J2526" i="1"/>
  <c r="Z2526" i="1" s="1"/>
  <c r="J2487" i="1"/>
  <c r="Z2487" i="1" s="1"/>
  <c r="J2448" i="1"/>
  <c r="Z2448" i="1" s="1"/>
  <c r="J2409" i="1"/>
  <c r="Z2409" i="1" s="1"/>
  <c r="J2370" i="1"/>
  <c r="Z2370" i="1" s="1"/>
  <c r="J2331" i="1"/>
  <c r="Z2331" i="1" s="1"/>
  <c r="J2292" i="1"/>
  <c r="Z2292" i="1" s="1"/>
  <c r="J2214" i="1"/>
  <c r="Z2214" i="1" s="1"/>
  <c r="J2175" i="1"/>
  <c r="Z2175" i="1" s="1"/>
  <c r="J2136" i="1"/>
  <c r="Z2136" i="1" s="1"/>
  <c r="J2097" i="1"/>
  <c r="Z2097" i="1" s="1"/>
  <c r="J2058" i="1"/>
  <c r="Z2058" i="1" s="1"/>
  <c r="J2019" i="1"/>
  <c r="Z2019" i="1" s="1"/>
  <c r="J1512" i="1"/>
  <c r="Z1512" i="1" s="1"/>
  <c r="J1473" i="1"/>
  <c r="Z1473" i="1" s="1"/>
  <c r="J1434" i="1"/>
  <c r="Z1434" i="1" s="1"/>
  <c r="J1395" i="1"/>
  <c r="Z1395" i="1" s="1"/>
  <c r="J1356" i="1"/>
  <c r="Z1356" i="1" s="1"/>
  <c r="J1317" i="1"/>
  <c r="Z1317" i="1" s="1"/>
  <c r="J1278" i="1"/>
  <c r="Z1278" i="1" s="1"/>
  <c r="J1239" i="1"/>
  <c r="Z1239" i="1" s="1"/>
  <c r="J1200" i="1"/>
  <c r="Z1200" i="1" s="1"/>
  <c r="J1161" i="1"/>
  <c r="Z1161" i="1" s="1"/>
  <c r="J1122" i="1"/>
  <c r="Z1122" i="1" s="1"/>
  <c r="J1083" i="1"/>
  <c r="Z1083" i="1" s="1"/>
  <c r="J1044" i="1"/>
  <c r="Z1044" i="1" s="1"/>
  <c r="J1005" i="1"/>
  <c r="Z1005" i="1" s="1"/>
  <c r="J966" i="1"/>
  <c r="Z966" i="1" s="1"/>
  <c r="J927" i="1"/>
  <c r="Z927" i="1" s="1"/>
  <c r="J888" i="1"/>
  <c r="Z888" i="1" s="1"/>
  <c r="J849" i="1"/>
  <c r="Z849" i="1" s="1"/>
  <c r="J810" i="1"/>
  <c r="Z810" i="1" s="1"/>
  <c r="J771" i="1"/>
  <c r="Z771" i="1" s="1"/>
  <c r="J732" i="1"/>
  <c r="Z732" i="1" s="1"/>
  <c r="J693" i="1"/>
  <c r="Z693" i="1" s="1"/>
  <c r="J654" i="1"/>
  <c r="Z654" i="1" s="1"/>
  <c r="J615" i="1"/>
  <c r="Z615" i="1" s="1"/>
  <c r="J576" i="1"/>
  <c r="Z576" i="1" s="1"/>
  <c r="J537" i="1"/>
  <c r="Z537" i="1" s="1"/>
  <c r="J498" i="1"/>
  <c r="Z498" i="1" s="1"/>
  <c r="J459" i="1"/>
  <c r="Z459" i="1" s="1"/>
  <c r="J420" i="1"/>
  <c r="Z420" i="1" s="1"/>
  <c r="J381" i="1"/>
  <c r="Z381" i="1" s="1"/>
  <c r="J342" i="1"/>
  <c r="Z342" i="1" s="1"/>
  <c r="J303" i="1"/>
  <c r="Z303" i="1" s="1"/>
  <c r="J264" i="1"/>
  <c r="Z264" i="1" s="1"/>
  <c r="J225" i="1"/>
  <c r="Z225" i="1" s="1"/>
  <c r="J186" i="1"/>
  <c r="Z186" i="1" s="1"/>
  <c r="J147" i="1"/>
  <c r="Z147" i="1" s="1"/>
  <c r="J108" i="1"/>
  <c r="Z108" i="1" s="1"/>
  <c r="J69" i="1"/>
  <c r="Z69" i="1" s="1"/>
  <c r="J30" i="1"/>
  <c r="Z30" i="1" s="1"/>
  <c r="J1902" i="1"/>
  <c r="Z1902" i="1" s="1"/>
  <c r="J1863" i="1"/>
  <c r="Z1863" i="1" s="1"/>
  <c r="J1824" i="1"/>
  <c r="Z1824" i="1" s="1"/>
  <c r="J1785" i="1"/>
  <c r="Z1785" i="1" s="1"/>
  <c r="J1746" i="1"/>
  <c r="Z1746" i="1" s="1"/>
  <c r="J1707" i="1"/>
  <c r="Z1707" i="1" s="1"/>
  <c r="J1668" i="1"/>
  <c r="Z1668" i="1" s="1"/>
  <c r="J1629" i="1"/>
  <c r="Z1629" i="1" s="1"/>
  <c r="J1590" i="1"/>
  <c r="Z1590" i="1" s="1"/>
  <c r="J1551" i="1"/>
  <c r="Z1551" i="1" s="1"/>
  <c r="AN31" i="1"/>
  <c r="O25" i="10" l="1"/>
  <c r="S25" i="10" s="1"/>
  <c r="P62" i="10"/>
  <c r="P98" i="10"/>
  <c r="T98" i="10" s="1"/>
  <c r="Q134" i="10"/>
  <c r="T205" i="10"/>
  <c r="Q242" i="10"/>
  <c r="P314" i="10"/>
  <c r="Q350" i="10"/>
  <c r="P242" i="10"/>
  <c r="P350" i="10"/>
  <c r="T350" i="10" s="1"/>
  <c r="I353" i="10"/>
  <c r="J352" i="10"/>
  <c r="S350" i="10"/>
  <c r="O351" i="10"/>
  <c r="R351" i="10" s="1"/>
  <c r="I317" i="10"/>
  <c r="J316" i="10"/>
  <c r="S314" i="10"/>
  <c r="T314" i="10" s="1"/>
  <c r="O315" i="10"/>
  <c r="R315" i="10" s="1"/>
  <c r="T313" i="10"/>
  <c r="I281" i="10"/>
  <c r="J280" i="10"/>
  <c r="S278" i="10"/>
  <c r="O279" i="10"/>
  <c r="R279" i="10" s="1"/>
  <c r="T278" i="10"/>
  <c r="I245" i="10"/>
  <c r="J244" i="10"/>
  <c r="S242" i="10"/>
  <c r="O243" i="10"/>
  <c r="R243" i="10" s="1"/>
  <c r="T242" i="10"/>
  <c r="T241" i="10"/>
  <c r="I209" i="10"/>
  <c r="J208" i="10"/>
  <c r="Q206" i="10"/>
  <c r="P206" i="10"/>
  <c r="Q207" i="10"/>
  <c r="O207" i="10"/>
  <c r="R207" i="10" s="1"/>
  <c r="S206" i="10"/>
  <c r="I173" i="10"/>
  <c r="J172" i="10"/>
  <c r="S170" i="10"/>
  <c r="T170" i="10" s="1"/>
  <c r="O171" i="10"/>
  <c r="R171" i="10" s="1"/>
  <c r="T169" i="10"/>
  <c r="I137" i="10"/>
  <c r="J136" i="10"/>
  <c r="S134" i="10"/>
  <c r="O135" i="10"/>
  <c r="R135" i="10" s="1"/>
  <c r="T134" i="10"/>
  <c r="I101" i="10"/>
  <c r="J100" i="10"/>
  <c r="S98" i="10"/>
  <c r="O99" i="10"/>
  <c r="R99" i="10" s="1"/>
  <c r="T97" i="10"/>
  <c r="P63" i="10"/>
  <c r="Q63" i="10"/>
  <c r="O63" i="10"/>
  <c r="R63" i="10" s="1"/>
  <c r="I65" i="10"/>
  <c r="J64" i="10"/>
  <c r="T61" i="10"/>
  <c r="S62" i="10"/>
  <c r="T62" i="10" s="1"/>
  <c r="P24" i="10"/>
  <c r="T23" i="10"/>
  <c r="R24" i="10"/>
  <c r="Q24" i="10"/>
  <c r="I27" i="10"/>
  <c r="J26" i="10"/>
  <c r="J4867" i="1"/>
  <c r="Z4867" i="1" s="1"/>
  <c r="J4828" i="1"/>
  <c r="Z4828" i="1" s="1"/>
  <c r="J4789" i="1"/>
  <c r="Z4789" i="1" s="1"/>
  <c r="J4711" i="1"/>
  <c r="Z4711" i="1" s="1"/>
  <c r="J4750" i="1"/>
  <c r="Z4750" i="1" s="1"/>
  <c r="J4672" i="1"/>
  <c r="Z4672" i="1" s="1"/>
  <c r="J4633" i="1"/>
  <c r="Z4633" i="1" s="1"/>
  <c r="J4594" i="1"/>
  <c r="Z4594" i="1" s="1"/>
  <c r="J4399" i="1"/>
  <c r="Z4399" i="1" s="1"/>
  <c r="J4906" i="1"/>
  <c r="Z4906" i="1" s="1"/>
  <c r="J4321" i="1"/>
  <c r="Z4321" i="1" s="1"/>
  <c r="J4243" i="1"/>
  <c r="Z4243" i="1" s="1"/>
  <c r="J4165" i="1"/>
  <c r="Z4165" i="1" s="1"/>
  <c r="J4555" i="1"/>
  <c r="Z4555" i="1" s="1"/>
  <c r="J4516" i="1"/>
  <c r="Z4516" i="1" s="1"/>
  <c r="J4477" i="1"/>
  <c r="Z4477" i="1" s="1"/>
  <c r="J4438" i="1"/>
  <c r="Z4438" i="1" s="1"/>
  <c r="J4360" i="1"/>
  <c r="Z4360" i="1" s="1"/>
  <c r="J4282" i="1"/>
  <c r="Z4282" i="1" s="1"/>
  <c r="J4204" i="1"/>
  <c r="Z4204" i="1" s="1"/>
  <c r="J4087" i="1"/>
  <c r="Z4087" i="1" s="1"/>
  <c r="J4048" i="1"/>
  <c r="Z4048" i="1" s="1"/>
  <c r="J4009" i="1"/>
  <c r="Z4009" i="1" s="1"/>
  <c r="J3970" i="1"/>
  <c r="Z3970" i="1" s="1"/>
  <c r="J3931" i="1"/>
  <c r="Z3931" i="1" s="1"/>
  <c r="J3892" i="1"/>
  <c r="Z3892" i="1" s="1"/>
  <c r="J3853" i="1"/>
  <c r="Z3853" i="1" s="1"/>
  <c r="J3775" i="1"/>
  <c r="Z3775" i="1" s="1"/>
  <c r="J3736" i="1"/>
  <c r="Z3736" i="1" s="1"/>
  <c r="J3697" i="1"/>
  <c r="Z3697" i="1" s="1"/>
  <c r="J3658" i="1"/>
  <c r="Z3658" i="1" s="1"/>
  <c r="J3619" i="1"/>
  <c r="Z3619" i="1" s="1"/>
  <c r="J3580" i="1"/>
  <c r="Z3580" i="1" s="1"/>
  <c r="J3541" i="1"/>
  <c r="Z3541" i="1" s="1"/>
  <c r="J3502" i="1"/>
  <c r="Z3502" i="1" s="1"/>
  <c r="J3463" i="1"/>
  <c r="Z3463" i="1" s="1"/>
  <c r="J3424" i="1"/>
  <c r="Z3424" i="1" s="1"/>
  <c r="J3385" i="1"/>
  <c r="Z3385" i="1" s="1"/>
  <c r="J3346" i="1"/>
  <c r="Z3346" i="1" s="1"/>
  <c r="J3307" i="1"/>
  <c r="Z3307" i="1" s="1"/>
  <c r="J3268" i="1"/>
  <c r="Z3268" i="1" s="1"/>
  <c r="J3229" i="1"/>
  <c r="Z3229" i="1" s="1"/>
  <c r="J3190" i="1"/>
  <c r="Z3190" i="1" s="1"/>
  <c r="J3151" i="1"/>
  <c r="Z3151" i="1" s="1"/>
  <c r="J3112" i="1"/>
  <c r="Z3112" i="1" s="1"/>
  <c r="J3073" i="1"/>
  <c r="Z3073" i="1" s="1"/>
  <c r="J3034" i="1"/>
  <c r="Z3034" i="1" s="1"/>
  <c r="J2995" i="1"/>
  <c r="Z2995" i="1" s="1"/>
  <c r="J2956" i="1"/>
  <c r="Z2956" i="1" s="1"/>
  <c r="J2917" i="1"/>
  <c r="Z2917" i="1" s="1"/>
  <c r="J2878" i="1"/>
  <c r="Z2878" i="1" s="1"/>
  <c r="J2839" i="1"/>
  <c r="Z2839" i="1" s="1"/>
  <c r="J2800" i="1"/>
  <c r="Z2800" i="1" s="1"/>
  <c r="J2761" i="1"/>
  <c r="Z2761" i="1" s="1"/>
  <c r="J2722" i="1"/>
  <c r="Z2722" i="1" s="1"/>
  <c r="J2683" i="1"/>
  <c r="Z2683" i="1" s="1"/>
  <c r="J2644" i="1"/>
  <c r="Z2644" i="1" s="1"/>
  <c r="J2605" i="1"/>
  <c r="Z2605" i="1" s="1"/>
  <c r="J2566" i="1"/>
  <c r="Z2566" i="1" s="1"/>
  <c r="J2527" i="1"/>
  <c r="Z2527" i="1" s="1"/>
  <c r="J2488" i="1"/>
  <c r="Z2488" i="1" s="1"/>
  <c r="J2449" i="1"/>
  <c r="Z2449" i="1" s="1"/>
  <c r="J2410" i="1"/>
  <c r="Z2410" i="1" s="1"/>
  <c r="J2371" i="1"/>
  <c r="Z2371" i="1" s="1"/>
  <c r="J2332" i="1"/>
  <c r="Z2332" i="1" s="1"/>
  <c r="J2293" i="1"/>
  <c r="Z2293" i="1" s="1"/>
  <c r="J2215" i="1"/>
  <c r="Z2215" i="1" s="1"/>
  <c r="J2176" i="1"/>
  <c r="Z2176" i="1" s="1"/>
  <c r="J2137" i="1"/>
  <c r="Z2137" i="1" s="1"/>
  <c r="J2098" i="1"/>
  <c r="Z2098" i="1" s="1"/>
  <c r="J2059" i="1"/>
  <c r="Z2059" i="1" s="1"/>
  <c r="J2020" i="1"/>
  <c r="Z2020" i="1" s="1"/>
  <c r="AN32" i="1"/>
  <c r="J4126" i="1"/>
  <c r="Z4126" i="1" s="1"/>
  <c r="J3814" i="1"/>
  <c r="Z3814" i="1" s="1"/>
  <c r="J2254" i="1"/>
  <c r="Z2254" i="1" s="1"/>
  <c r="J1981" i="1"/>
  <c r="Z1981" i="1" s="1"/>
  <c r="J1942" i="1"/>
  <c r="Z1942" i="1" s="1"/>
  <c r="J1903" i="1"/>
  <c r="Z1903" i="1" s="1"/>
  <c r="J1864" i="1"/>
  <c r="Z1864" i="1" s="1"/>
  <c r="J1825" i="1"/>
  <c r="Z1825" i="1" s="1"/>
  <c r="J1786" i="1"/>
  <c r="Z1786" i="1" s="1"/>
  <c r="J1747" i="1"/>
  <c r="Z1747" i="1" s="1"/>
  <c r="J1708" i="1"/>
  <c r="Z1708" i="1" s="1"/>
  <c r="J1669" i="1"/>
  <c r="Z1669" i="1" s="1"/>
  <c r="J1630" i="1"/>
  <c r="Z1630" i="1" s="1"/>
  <c r="J1591" i="1"/>
  <c r="Z1591" i="1" s="1"/>
  <c r="J1552" i="1"/>
  <c r="Z1552" i="1" s="1"/>
  <c r="J148" i="1"/>
  <c r="Z148" i="1" s="1"/>
  <c r="J109" i="1"/>
  <c r="Z109" i="1" s="1"/>
  <c r="J70" i="1"/>
  <c r="Z70" i="1" s="1"/>
  <c r="J31" i="1"/>
  <c r="Z31" i="1" s="1"/>
  <c r="J1513" i="1"/>
  <c r="Z1513" i="1" s="1"/>
  <c r="J1474" i="1"/>
  <c r="Z1474" i="1" s="1"/>
  <c r="J1435" i="1"/>
  <c r="Z1435" i="1" s="1"/>
  <c r="J1396" i="1"/>
  <c r="Z1396" i="1" s="1"/>
  <c r="J1357" i="1"/>
  <c r="Z1357" i="1" s="1"/>
  <c r="J1318" i="1"/>
  <c r="Z1318" i="1" s="1"/>
  <c r="J1279" i="1"/>
  <c r="Z1279" i="1" s="1"/>
  <c r="J1240" i="1"/>
  <c r="Z1240" i="1" s="1"/>
  <c r="J1201" i="1"/>
  <c r="Z1201" i="1" s="1"/>
  <c r="J1162" i="1"/>
  <c r="Z1162" i="1" s="1"/>
  <c r="J1123" i="1"/>
  <c r="Z1123" i="1" s="1"/>
  <c r="J1084" i="1"/>
  <c r="Z1084" i="1" s="1"/>
  <c r="J1045" i="1"/>
  <c r="Z1045" i="1" s="1"/>
  <c r="J1006" i="1"/>
  <c r="Z1006" i="1" s="1"/>
  <c r="J967" i="1"/>
  <c r="Z967" i="1" s="1"/>
  <c r="J928" i="1"/>
  <c r="Z928" i="1" s="1"/>
  <c r="J889" i="1"/>
  <c r="Z889" i="1" s="1"/>
  <c r="J850" i="1"/>
  <c r="Z850" i="1" s="1"/>
  <c r="J811" i="1"/>
  <c r="Z811" i="1" s="1"/>
  <c r="J772" i="1"/>
  <c r="Z772" i="1" s="1"/>
  <c r="J733" i="1"/>
  <c r="Z733" i="1" s="1"/>
  <c r="J694" i="1"/>
  <c r="Z694" i="1" s="1"/>
  <c r="J655" i="1"/>
  <c r="Z655" i="1" s="1"/>
  <c r="J616" i="1"/>
  <c r="Z616" i="1" s="1"/>
  <c r="J577" i="1"/>
  <c r="Z577" i="1" s="1"/>
  <c r="J538" i="1"/>
  <c r="Z538" i="1" s="1"/>
  <c r="J499" i="1"/>
  <c r="Z499" i="1" s="1"/>
  <c r="J460" i="1"/>
  <c r="Z460" i="1" s="1"/>
  <c r="J421" i="1"/>
  <c r="Z421" i="1" s="1"/>
  <c r="J382" i="1"/>
  <c r="Z382" i="1" s="1"/>
  <c r="J343" i="1"/>
  <c r="Z343" i="1" s="1"/>
  <c r="J304" i="1"/>
  <c r="Z304" i="1" s="1"/>
  <c r="J265" i="1"/>
  <c r="Z265" i="1" s="1"/>
  <c r="J226" i="1"/>
  <c r="Z226" i="1" s="1"/>
  <c r="J187" i="1"/>
  <c r="Z187" i="1" s="1"/>
  <c r="P207" i="10" l="1"/>
  <c r="Q351" i="10"/>
  <c r="T351" i="10" s="1"/>
  <c r="P351" i="10"/>
  <c r="O26" i="10"/>
  <c r="S26" i="10" s="1"/>
  <c r="I354" i="10"/>
  <c r="J353" i="10"/>
  <c r="Q352" i="10"/>
  <c r="O352" i="10"/>
  <c r="R352" i="10" s="1"/>
  <c r="S351" i="10"/>
  <c r="I318" i="10"/>
  <c r="J317" i="10"/>
  <c r="Q315" i="10"/>
  <c r="P315" i="10"/>
  <c r="P316" i="10"/>
  <c r="Q316" i="10"/>
  <c r="O316" i="10"/>
  <c r="R316" i="10" s="1"/>
  <c r="S315" i="10"/>
  <c r="I282" i="10"/>
  <c r="J281" i="10"/>
  <c r="Q279" i="10"/>
  <c r="P279" i="10"/>
  <c r="P280" i="10"/>
  <c r="O280" i="10"/>
  <c r="R280" i="10" s="1"/>
  <c r="S279" i="10"/>
  <c r="I246" i="10"/>
  <c r="J245" i="10"/>
  <c r="Q243" i="10"/>
  <c r="P243" i="10"/>
  <c r="P244" i="10"/>
  <c r="O244" i="10"/>
  <c r="R244" i="10" s="1"/>
  <c r="S243" i="10"/>
  <c r="I210" i="10"/>
  <c r="J209" i="10"/>
  <c r="S207" i="10"/>
  <c r="O208" i="10"/>
  <c r="R208" i="10" s="1"/>
  <c r="T207" i="10"/>
  <c r="T206" i="10"/>
  <c r="I174" i="10"/>
  <c r="J173" i="10"/>
  <c r="Q171" i="10"/>
  <c r="P171" i="10"/>
  <c r="O172" i="10"/>
  <c r="P172" i="10" s="1"/>
  <c r="S171" i="10"/>
  <c r="I138" i="10"/>
  <c r="J137" i="10"/>
  <c r="Q135" i="10"/>
  <c r="P135" i="10"/>
  <c r="O136" i="10"/>
  <c r="R136" i="10" s="1"/>
  <c r="S135" i="10"/>
  <c r="I102" i="10"/>
  <c r="J101" i="10"/>
  <c r="Q99" i="10"/>
  <c r="P99" i="10"/>
  <c r="O100" i="10"/>
  <c r="R100" i="10" s="1"/>
  <c r="S99" i="10"/>
  <c r="I66" i="10"/>
  <c r="J65" i="10"/>
  <c r="O64" i="10"/>
  <c r="R64" i="10" s="1"/>
  <c r="S63" i="10"/>
  <c r="T63" i="10" s="1"/>
  <c r="P25" i="10"/>
  <c r="T25" i="10" s="1"/>
  <c r="T24" i="10"/>
  <c r="Q25" i="10"/>
  <c r="R25" i="10" s="1"/>
  <c r="I28" i="10"/>
  <c r="J27" i="10"/>
  <c r="J4907" i="1"/>
  <c r="Z4907" i="1" s="1"/>
  <c r="J4868" i="1"/>
  <c r="Z4868" i="1" s="1"/>
  <c r="J4829" i="1"/>
  <c r="Z4829" i="1" s="1"/>
  <c r="J4790" i="1"/>
  <c r="Z4790" i="1" s="1"/>
  <c r="J4712" i="1"/>
  <c r="Z4712" i="1" s="1"/>
  <c r="J4751" i="1"/>
  <c r="Z4751" i="1" s="1"/>
  <c r="J4673" i="1"/>
  <c r="Z4673" i="1" s="1"/>
  <c r="J4595" i="1"/>
  <c r="Z4595" i="1" s="1"/>
  <c r="J4556" i="1"/>
  <c r="Z4556" i="1" s="1"/>
  <c r="J4400" i="1"/>
  <c r="Z4400" i="1" s="1"/>
  <c r="J4634" i="1"/>
  <c r="Z4634" i="1" s="1"/>
  <c r="J4478" i="1"/>
  <c r="Z4478" i="1" s="1"/>
  <c r="J4244" i="1"/>
  <c r="Z4244" i="1" s="1"/>
  <c r="J4166" i="1"/>
  <c r="Z4166" i="1" s="1"/>
  <c r="J4517" i="1"/>
  <c r="Z4517" i="1" s="1"/>
  <c r="J4439" i="1"/>
  <c r="Z4439" i="1" s="1"/>
  <c r="J4361" i="1"/>
  <c r="Z4361" i="1" s="1"/>
  <c r="J4322" i="1"/>
  <c r="Z4322" i="1" s="1"/>
  <c r="J4283" i="1"/>
  <c r="Z4283" i="1" s="1"/>
  <c r="J4205" i="1"/>
  <c r="Z4205" i="1" s="1"/>
  <c r="J4127" i="1"/>
  <c r="Z4127" i="1" s="1"/>
  <c r="J3815" i="1"/>
  <c r="Z3815" i="1" s="1"/>
  <c r="J2255" i="1"/>
  <c r="Z2255" i="1" s="1"/>
  <c r="J1982" i="1"/>
  <c r="Z1982" i="1" s="1"/>
  <c r="J1943" i="1"/>
  <c r="Z1943" i="1" s="1"/>
  <c r="J1904" i="1"/>
  <c r="Z1904" i="1" s="1"/>
  <c r="J4088" i="1"/>
  <c r="Z4088" i="1" s="1"/>
  <c r="J4049" i="1"/>
  <c r="Z4049" i="1" s="1"/>
  <c r="J4010" i="1"/>
  <c r="Z4010" i="1" s="1"/>
  <c r="J3971" i="1"/>
  <c r="Z3971" i="1" s="1"/>
  <c r="J3932" i="1"/>
  <c r="Z3932" i="1" s="1"/>
  <c r="J3893" i="1"/>
  <c r="Z3893" i="1" s="1"/>
  <c r="J3854" i="1"/>
  <c r="Z3854" i="1" s="1"/>
  <c r="J3776" i="1"/>
  <c r="Z3776" i="1" s="1"/>
  <c r="J3737" i="1"/>
  <c r="Z3737" i="1" s="1"/>
  <c r="J3698" i="1"/>
  <c r="Z3698" i="1" s="1"/>
  <c r="J3659" i="1"/>
  <c r="Z3659" i="1" s="1"/>
  <c r="J3620" i="1"/>
  <c r="Z3620" i="1" s="1"/>
  <c r="J3581" i="1"/>
  <c r="Z3581" i="1" s="1"/>
  <c r="J3542" i="1"/>
  <c r="Z3542" i="1" s="1"/>
  <c r="J3503" i="1"/>
  <c r="Z3503" i="1" s="1"/>
  <c r="J3464" i="1"/>
  <c r="Z3464" i="1" s="1"/>
  <c r="J3425" i="1"/>
  <c r="Z3425" i="1" s="1"/>
  <c r="J3386" i="1"/>
  <c r="Z3386" i="1" s="1"/>
  <c r="J3347" i="1"/>
  <c r="Z3347" i="1" s="1"/>
  <c r="J3308" i="1"/>
  <c r="Z3308" i="1" s="1"/>
  <c r="J3269" i="1"/>
  <c r="Z3269" i="1" s="1"/>
  <c r="J3230" i="1"/>
  <c r="Z3230" i="1" s="1"/>
  <c r="J3191" i="1"/>
  <c r="Z3191" i="1" s="1"/>
  <c r="J3152" i="1"/>
  <c r="Z3152" i="1" s="1"/>
  <c r="J3113" i="1"/>
  <c r="Z3113" i="1" s="1"/>
  <c r="J3074" i="1"/>
  <c r="Z3074" i="1" s="1"/>
  <c r="J3035" i="1"/>
  <c r="Z3035" i="1" s="1"/>
  <c r="J2996" i="1"/>
  <c r="Z2996" i="1" s="1"/>
  <c r="J2957" i="1"/>
  <c r="Z2957" i="1" s="1"/>
  <c r="J2918" i="1"/>
  <c r="Z2918" i="1" s="1"/>
  <c r="J2879" i="1"/>
  <c r="Z2879" i="1" s="1"/>
  <c r="J2840" i="1"/>
  <c r="Z2840" i="1" s="1"/>
  <c r="J2801" i="1"/>
  <c r="Z2801" i="1" s="1"/>
  <c r="J2762" i="1"/>
  <c r="Z2762" i="1" s="1"/>
  <c r="J2723" i="1"/>
  <c r="Z2723" i="1" s="1"/>
  <c r="J2684" i="1"/>
  <c r="Z2684" i="1" s="1"/>
  <c r="J2645" i="1"/>
  <c r="Z2645" i="1" s="1"/>
  <c r="J2606" i="1"/>
  <c r="Z2606" i="1" s="1"/>
  <c r="J2567" i="1"/>
  <c r="Z2567" i="1" s="1"/>
  <c r="J2528" i="1"/>
  <c r="Z2528" i="1" s="1"/>
  <c r="J2489" i="1"/>
  <c r="Z2489" i="1" s="1"/>
  <c r="J2450" i="1"/>
  <c r="Z2450" i="1" s="1"/>
  <c r="J2411" i="1"/>
  <c r="Z2411" i="1" s="1"/>
  <c r="J2372" i="1"/>
  <c r="Z2372" i="1" s="1"/>
  <c r="J2333" i="1"/>
  <c r="Z2333" i="1" s="1"/>
  <c r="J2294" i="1"/>
  <c r="Z2294" i="1" s="1"/>
  <c r="J2216" i="1"/>
  <c r="Z2216" i="1" s="1"/>
  <c r="J2177" i="1"/>
  <c r="Z2177" i="1" s="1"/>
  <c r="J2138" i="1"/>
  <c r="Z2138" i="1" s="1"/>
  <c r="J2099" i="1"/>
  <c r="Z2099" i="1" s="1"/>
  <c r="J2060" i="1"/>
  <c r="Z2060" i="1" s="1"/>
  <c r="J2021" i="1"/>
  <c r="Z2021" i="1" s="1"/>
  <c r="J1514" i="1"/>
  <c r="Z1514" i="1" s="1"/>
  <c r="J1475" i="1"/>
  <c r="Z1475" i="1" s="1"/>
  <c r="J1436" i="1"/>
  <c r="Z1436" i="1" s="1"/>
  <c r="J1397" i="1"/>
  <c r="Z1397" i="1" s="1"/>
  <c r="J1358" i="1"/>
  <c r="Z1358" i="1" s="1"/>
  <c r="J1319" i="1"/>
  <c r="Z1319" i="1" s="1"/>
  <c r="J1280" i="1"/>
  <c r="Z1280" i="1" s="1"/>
  <c r="J1241" i="1"/>
  <c r="Z1241" i="1" s="1"/>
  <c r="J1202" i="1"/>
  <c r="Z1202" i="1" s="1"/>
  <c r="J1163" i="1"/>
  <c r="Z1163" i="1" s="1"/>
  <c r="J1124" i="1"/>
  <c r="Z1124" i="1" s="1"/>
  <c r="J1085" i="1"/>
  <c r="Z1085" i="1" s="1"/>
  <c r="J1046" i="1"/>
  <c r="Z1046" i="1" s="1"/>
  <c r="J1007" i="1"/>
  <c r="Z1007" i="1" s="1"/>
  <c r="J968" i="1"/>
  <c r="Z968" i="1" s="1"/>
  <c r="J929" i="1"/>
  <c r="Z929" i="1" s="1"/>
  <c r="J890" i="1"/>
  <c r="Z890" i="1" s="1"/>
  <c r="J851" i="1"/>
  <c r="Z851" i="1" s="1"/>
  <c r="J812" i="1"/>
  <c r="Z812" i="1" s="1"/>
  <c r="J773" i="1"/>
  <c r="Z773" i="1" s="1"/>
  <c r="J734" i="1"/>
  <c r="Z734" i="1" s="1"/>
  <c r="J695" i="1"/>
  <c r="Z695" i="1" s="1"/>
  <c r="J656" i="1"/>
  <c r="Z656" i="1" s="1"/>
  <c r="J617" i="1"/>
  <c r="Z617" i="1" s="1"/>
  <c r="J578" i="1"/>
  <c r="Z578" i="1" s="1"/>
  <c r="J539" i="1"/>
  <c r="Z539" i="1" s="1"/>
  <c r="J500" i="1"/>
  <c r="Z500" i="1" s="1"/>
  <c r="J461" i="1"/>
  <c r="Z461" i="1" s="1"/>
  <c r="J422" i="1"/>
  <c r="Z422" i="1" s="1"/>
  <c r="J383" i="1"/>
  <c r="Z383" i="1" s="1"/>
  <c r="J344" i="1"/>
  <c r="Z344" i="1" s="1"/>
  <c r="J305" i="1"/>
  <c r="Z305" i="1" s="1"/>
  <c r="J266" i="1"/>
  <c r="Z266" i="1" s="1"/>
  <c r="J227" i="1"/>
  <c r="Z227" i="1" s="1"/>
  <c r="J188" i="1"/>
  <c r="Z188" i="1" s="1"/>
  <c r="J1865" i="1"/>
  <c r="Z1865" i="1" s="1"/>
  <c r="J1826" i="1"/>
  <c r="Z1826" i="1" s="1"/>
  <c r="J1787" i="1"/>
  <c r="Z1787" i="1" s="1"/>
  <c r="J1748" i="1"/>
  <c r="Z1748" i="1" s="1"/>
  <c r="J1709" i="1"/>
  <c r="Z1709" i="1" s="1"/>
  <c r="J1670" i="1"/>
  <c r="Z1670" i="1" s="1"/>
  <c r="J1631" i="1"/>
  <c r="Z1631" i="1" s="1"/>
  <c r="J1592" i="1"/>
  <c r="Z1592" i="1" s="1"/>
  <c r="J1553" i="1"/>
  <c r="Z1553" i="1" s="1"/>
  <c r="J149" i="1"/>
  <c r="Z149" i="1" s="1"/>
  <c r="J110" i="1"/>
  <c r="Z110" i="1" s="1"/>
  <c r="J71" i="1"/>
  <c r="Z71" i="1" s="1"/>
  <c r="J32" i="1"/>
  <c r="Z32" i="1" s="1"/>
  <c r="AN33" i="1"/>
  <c r="P352" i="10" l="1"/>
  <c r="Q100" i="10"/>
  <c r="Q136" i="10"/>
  <c r="O27" i="10"/>
  <c r="S27" i="10" s="1"/>
  <c r="P100" i="10"/>
  <c r="P136" i="10"/>
  <c r="Q64" i="10"/>
  <c r="P64" i="10"/>
  <c r="Q244" i="10"/>
  <c r="T244" i="10" s="1"/>
  <c r="Q280" i="10"/>
  <c r="I355" i="10"/>
  <c r="J354" i="10"/>
  <c r="S352" i="10"/>
  <c r="O353" i="10"/>
  <c r="R353" i="10" s="1"/>
  <c r="T352" i="10"/>
  <c r="I319" i="10"/>
  <c r="J318" i="10"/>
  <c r="S316" i="10"/>
  <c r="O317" i="10"/>
  <c r="R317" i="10" s="1"/>
  <c r="T316" i="10"/>
  <c r="T315" i="10"/>
  <c r="I283" i="10"/>
  <c r="J282" i="10"/>
  <c r="S280" i="10"/>
  <c r="O281" i="10"/>
  <c r="R281" i="10" s="1"/>
  <c r="T280" i="10"/>
  <c r="T279" i="10"/>
  <c r="I247" i="10"/>
  <c r="J246" i="10"/>
  <c r="S244" i="10"/>
  <c r="O245" i="10"/>
  <c r="R245" i="10" s="1"/>
  <c r="T243" i="10"/>
  <c r="I211" i="10"/>
  <c r="J210" i="10"/>
  <c r="Q208" i="10"/>
  <c r="P208" i="10"/>
  <c r="P209" i="10"/>
  <c r="Q209" i="10"/>
  <c r="O209" i="10"/>
  <c r="R209" i="10" s="1"/>
  <c r="S208" i="10"/>
  <c r="I175" i="10"/>
  <c r="J174" i="10"/>
  <c r="Q173" i="10"/>
  <c r="O173" i="10"/>
  <c r="R173" i="10" s="1"/>
  <c r="S172" i="10"/>
  <c r="R172" i="10"/>
  <c r="Q172" i="10"/>
  <c r="T171" i="10"/>
  <c r="I139" i="10"/>
  <c r="J138" i="10"/>
  <c r="S136" i="10"/>
  <c r="O137" i="10"/>
  <c r="P137" i="10" s="1"/>
  <c r="T136" i="10"/>
  <c r="T135" i="10"/>
  <c r="I103" i="10"/>
  <c r="J102" i="10"/>
  <c r="S100" i="10"/>
  <c r="T100" i="10" s="1"/>
  <c r="O101" i="10"/>
  <c r="R101" i="10" s="1"/>
  <c r="T99" i="10"/>
  <c r="O65" i="10"/>
  <c r="P65" i="10" s="1"/>
  <c r="I67" i="10"/>
  <c r="J66" i="10"/>
  <c r="S64" i="10"/>
  <c r="P26" i="10"/>
  <c r="R26" i="10"/>
  <c r="Q26" i="10"/>
  <c r="I29" i="10"/>
  <c r="J28" i="10"/>
  <c r="J4791" i="1"/>
  <c r="Z4791" i="1" s="1"/>
  <c r="J4752" i="1"/>
  <c r="Z4752" i="1" s="1"/>
  <c r="J4908" i="1"/>
  <c r="Z4908" i="1" s="1"/>
  <c r="J4830" i="1"/>
  <c r="Z4830" i="1" s="1"/>
  <c r="J4713" i="1"/>
  <c r="Z4713" i="1" s="1"/>
  <c r="J4635" i="1"/>
  <c r="Z4635" i="1" s="1"/>
  <c r="J4518" i="1"/>
  <c r="Z4518" i="1" s="1"/>
  <c r="J4440" i="1"/>
  <c r="Z4440" i="1" s="1"/>
  <c r="J4362" i="1"/>
  <c r="Z4362" i="1" s="1"/>
  <c r="J4869" i="1"/>
  <c r="Z4869" i="1" s="1"/>
  <c r="J4596" i="1"/>
  <c r="Z4596" i="1" s="1"/>
  <c r="J4557" i="1"/>
  <c r="Z4557" i="1" s="1"/>
  <c r="J4401" i="1"/>
  <c r="Z4401" i="1" s="1"/>
  <c r="J4284" i="1"/>
  <c r="Z4284" i="1" s="1"/>
  <c r="J4245" i="1"/>
  <c r="Z4245" i="1" s="1"/>
  <c r="J4206" i="1"/>
  <c r="Z4206" i="1" s="1"/>
  <c r="J4674" i="1"/>
  <c r="Z4674" i="1" s="1"/>
  <c r="J4479" i="1"/>
  <c r="Z4479" i="1" s="1"/>
  <c r="J4323" i="1"/>
  <c r="Z4323" i="1" s="1"/>
  <c r="J4167" i="1"/>
  <c r="Z4167" i="1" s="1"/>
  <c r="J4089" i="1"/>
  <c r="Z4089" i="1" s="1"/>
  <c r="J4050" i="1"/>
  <c r="Z4050" i="1" s="1"/>
  <c r="J4011" i="1"/>
  <c r="Z4011" i="1" s="1"/>
  <c r="J3972" i="1"/>
  <c r="Z3972" i="1" s="1"/>
  <c r="J3933" i="1"/>
  <c r="Z3933" i="1" s="1"/>
  <c r="J3894" i="1"/>
  <c r="Z3894" i="1" s="1"/>
  <c r="J3855" i="1"/>
  <c r="Z3855" i="1" s="1"/>
  <c r="J3777" i="1"/>
  <c r="Z3777" i="1" s="1"/>
  <c r="J3738" i="1"/>
  <c r="Z3738" i="1" s="1"/>
  <c r="J3699" i="1"/>
  <c r="Z3699" i="1" s="1"/>
  <c r="J3660" i="1"/>
  <c r="Z3660" i="1" s="1"/>
  <c r="J3621" i="1"/>
  <c r="Z3621" i="1" s="1"/>
  <c r="J3582" i="1"/>
  <c r="Z3582" i="1" s="1"/>
  <c r="J3543" i="1"/>
  <c r="Z3543" i="1" s="1"/>
  <c r="J3504" i="1"/>
  <c r="Z3504" i="1" s="1"/>
  <c r="J3465" i="1"/>
  <c r="Z3465" i="1" s="1"/>
  <c r="J3426" i="1"/>
  <c r="Z3426" i="1" s="1"/>
  <c r="J3387" i="1"/>
  <c r="Z3387" i="1" s="1"/>
  <c r="J3348" i="1"/>
  <c r="Z3348" i="1" s="1"/>
  <c r="J3309" i="1"/>
  <c r="Z3309" i="1" s="1"/>
  <c r="J3270" i="1"/>
  <c r="Z3270" i="1" s="1"/>
  <c r="J3231" i="1"/>
  <c r="Z3231" i="1" s="1"/>
  <c r="J3192" i="1"/>
  <c r="Z3192" i="1" s="1"/>
  <c r="J3153" i="1"/>
  <c r="Z3153" i="1" s="1"/>
  <c r="J3114" i="1"/>
  <c r="Z3114" i="1" s="1"/>
  <c r="J3075" i="1"/>
  <c r="Z3075" i="1" s="1"/>
  <c r="J3036" i="1"/>
  <c r="Z3036" i="1" s="1"/>
  <c r="J2997" i="1"/>
  <c r="Z2997" i="1" s="1"/>
  <c r="J2958" i="1"/>
  <c r="Z2958" i="1" s="1"/>
  <c r="J2919" i="1"/>
  <c r="Z2919" i="1" s="1"/>
  <c r="J2880" i="1"/>
  <c r="Z2880" i="1" s="1"/>
  <c r="J2841" i="1"/>
  <c r="Z2841" i="1" s="1"/>
  <c r="J2802" i="1"/>
  <c r="Z2802" i="1" s="1"/>
  <c r="J2763" i="1"/>
  <c r="Z2763" i="1" s="1"/>
  <c r="J2724" i="1"/>
  <c r="Z2724" i="1" s="1"/>
  <c r="J2685" i="1"/>
  <c r="Z2685" i="1" s="1"/>
  <c r="J2646" i="1"/>
  <c r="Z2646" i="1" s="1"/>
  <c r="J2607" i="1"/>
  <c r="Z2607" i="1" s="1"/>
  <c r="J2568" i="1"/>
  <c r="Z2568" i="1" s="1"/>
  <c r="J2529" i="1"/>
  <c r="Z2529" i="1" s="1"/>
  <c r="J2490" i="1"/>
  <c r="Z2490" i="1" s="1"/>
  <c r="J2451" i="1"/>
  <c r="Z2451" i="1" s="1"/>
  <c r="J2412" i="1"/>
  <c r="Z2412" i="1" s="1"/>
  <c r="J2373" i="1"/>
  <c r="Z2373" i="1" s="1"/>
  <c r="J2334" i="1"/>
  <c r="Z2334" i="1" s="1"/>
  <c r="J2295" i="1"/>
  <c r="Z2295" i="1" s="1"/>
  <c r="J2217" i="1"/>
  <c r="Z2217" i="1" s="1"/>
  <c r="J2178" i="1"/>
  <c r="Z2178" i="1" s="1"/>
  <c r="J2139" i="1"/>
  <c r="Z2139" i="1" s="1"/>
  <c r="J2100" i="1"/>
  <c r="Z2100" i="1" s="1"/>
  <c r="J2061" i="1"/>
  <c r="Z2061" i="1" s="1"/>
  <c r="J2022" i="1"/>
  <c r="Z2022" i="1" s="1"/>
  <c r="AN34" i="1"/>
  <c r="J4128" i="1"/>
  <c r="Z4128" i="1" s="1"/>
  <c r="J3816" i="1"/>
  <c r="Z3816" i="1" s="1"/>
  <c r="J2256" i="1"/>
  <c r="Z2256" i="1" s="1"/>
  <c r="J1983" i="1"/>
  <c r="Z1983" i="1" s="1"/>
  <c r="J1944" i="1"/>
  <c r="Z1944" i="1" s="1"/>
  <c r="J1905" i="1"/>
  <c r="Z1905" i="1" s="1"/>
  <c r="J1866" i="1"/>
  <c r="Z1866" i="1" s="1"/>
  <c r="J1827" i="1"/>
  <c r="Z1827" i="1" s="1"/>
  <c r="J1788" i="1"/>
  <c r="Z1788" i="1" s="1"/>
  <c r="J1749" i="1"/>
  <c r="Z1749" i="1" s="1"/>
  <c r="J1710" i="1"/>
  <c r="Z1710" i="1" s="1"/>
  <c r="J1671" i="1"/>
  <c r="Z1671" i="1" s="1"/>
  <c r="J1632" i="1"/>
  <c r="Z1632" i="1" s="1"/>
  <c r="J1593" i="1"/>
  <c r="Z1593" i="1" s="1"/>
  <c r="J1554" i="1"/>
  <c r="Z1554" i="1" s="1"/>
  <c r="J150" i="1"/>
  <c r="Z150" i="1" s="1"/>
  <c r="J111" i="1"/>
  <c r="Z111" i="1" s="1"/>
  <c r="J72" i="1"/>
  <c r="Z72" i="1" s="1"/>
  <c r="J33" i="1"/>
  <c r="Z33" i="1" s="1"/>
  <c r="J1515" i="1"/>
  <c r="Z1515" i="1" s="1"/>
  <c r="J1476" i="1"/>
  <c r="Z1476" i="1" s="1"/>
  <c r="J1437" i="1"/>
  <c r="Z1437" i="1" s="1"/>
  <c r="J1398" i="1"/>
  <c r="Z1398" i="1" s="1"/>
  <c r="J1359" i="1"/>
  <c r="Z1359" i="1" s="1"/>
  <c r="J1320" i="1"/>
  <c r="Z1320" i="1" s="1"/>
  <c r="J1281" i="1"/>
  <c r="Z1281" i="1" s="1"/>
  <c r="J1242" i="1"/>
  <c r="Z1242" i="1" s="1"/>
  <c r="J1203" i="1"/>
  <c r="Z1203" i="1" s="1"/>
  <c r="J1164" i="1"/>
  <c r="Z1164" i="1" s="1"/>
  <c r="J1125" i="1"/>
  <c r="Z1125" i="1" s="1"/>
  <c r="J1086" i="1"/>
  <c r="Z1086" i="1" s="1"/>
  <c r="J1047" i="1"/>
  <c r="Z1047" i="1" s="1"/>
  <c r="J1008" i="1"/>
  <c r="Z1008" i="1" s="1"/>
  <c r="J969" i="1"/>
  <c r="Z969" i="1" s="1"/>
  <c r="J930" i="1"/>
  <c r="Z930" i="1" s="1"/>
  <c r="J891" i="1"/>
  <c r="Z891" i="1" s="1"/>
  <c r="J852" i="1"/>
  <c r="Z852" i="1" s="1"/>
  <c r="J813" i="1"/>
  <c r="Z813" i="1" s="1"/>
  <c r="J774" i="1"/>
  <c r="Z774" i="1" s="1"/>
  <c r="J735" i="1"/>
  <c r="Z735" i="1" s="1"/>
  <c r="J696" i="1"/>
  <c r="Z696" i="1" s="1"/>
  <c r="J657" i="1"/>
  <c r="Z657" i="1" s="1"/>
  <c r="J618" i="1"/>
  <c r="Z618" i="1" s="1"/>
  <c r="J579" i="1"/>
  <c r="Z579" i="1" s="1"/>
  <c r="J540" i="1"/>
  <c r="Z540" i="1" s="1"/>
  <c r="J501" i="1"/>
  <c r="Z501" i="1" s="1"/>
  <c r="J462" i="1"/>
  <c r="Z462" i="1" s="1"/>
  <c r="J423" i="1"/>
  <c r="Z423" i="1" s="1"/>
  <c r="J384" i="1"/>
  <c r="Z384" i="1" s="1"/>
  <c r="J345" i="1"/>
  <c r="Z345" i="1" s="1"/>
  <c r="J306" i="1"/>
  <c r="Z306" i="1" s="1"/>
  <c r="J267" i="1"/>
  <c r="Z267" i="1" s="1"/>
  <c r="J228" i="1"/>
  <c r="Z228" i="1" s="1"/>
  <c r="J189" i="1"/>
  <c r="Z189" i="1" s="1"/>
  <c r="O28" i="10" l="1"/>
  <c r="S28" i="10" s="1"/>
  <c r="P173" i="10"/>
  <c r="T64" i="10"/>
  <c r="T172" i="10"/>
  <c r="I356" i="10"/>
  <c r="J355" i="10"/>
  <c r="Q353" i="10"/>
  <c r="P353" i="10"/>
  <c r="O354" i="10"/>
  <c r="S354" i="10" s="1"/>
  <c r="S353" i="10"/>
  <c r="I320" i="10"/>
  <c r="J319" i="10"/>
  <c r="Q317" i="10"/>
  <c r="P317" i="10"/>
  <c r="Q318" i="10"/>
  <c r="O318" i="10"/>
  <c r="S318" i="10" s="1"/>
  <c r="S317" i="10"/>
  <c r="I284" i="10"/>
  <c r="J283" i="10"/>
  <c r="Q281" i="10"/>
  <c r="P281" i="10"/>
  <c r="Q282" i="10"/>
  <c r="O282" i="10"/>
  <c r="S282" i="10" s="1"/>
  <c r="P282" i="10"/>
  <c r="S281" i="10"/>
  <c r="I248" i="10"/>
  <c r="J247" i="10"/>
  <c r="Q245" i="10"/>
  <c r="P245" i="10"/>
  <c r="O246" i="10"/>
  <c r="Q246" i="10" s="1"/>
  <c r="S245" i="10"/>
  <c r="I212" i="10"/>
  <c r="J211" i="10"/>
  <c r="S209" i="10"/>
  <c r="T209" i="10" s="1"/>
  <c r="O210" i="10"/>
  <c r="S210" i="10" s="1"/>
  <c r="T208" i="10"/>
  <c r="O174" i="10"/>
  <c r="S174" i="10" s="1"/>
  <c r="R174" i="10"/>
  <c r="I176" i="10"/>
  <c r="J175" i="10"/>
  <c r="T173" i="10"/>
  <c r="S173" i="10"/>
  <c r="O138" i="10"/>
  <c r="S138" i="10" s="1"/>
  <c r="P138" i="10"/>
  <c r="I140" i="10"/>
  <c r="J139" i="10"/>
  <c r="S137" i="10"/>
  <c r="R137" i="10"/>
  <c r="Q137" i="10"/>
  <c r="I104" i="10"/>
  <c r="J103" i="10"/>
  <c r="Q101" i="10"/>
  <c r="P101" i="10"/>
  <c r="O102" i="10"/>
  <c r="S102" i="10" s="1"/>
  <c r="S101" i="10"/>
  <c r="O66" i="10"/>
  <c r="S66" i="10" s="1"/>
  <c r="S65" i="10"/>
  <c r="R65" i="10"/>
  <c r="I68" i="10"/>
  <c r="J67" i="10"/>
  <c r="Q65" i="10"/>
  <c r="R27" i="10"/>
  <c r="P27" i="10"/>
  <c r="T26" i="10"/>
  <c r="Q27" i="10"/>
  <c r="I30" i="10"/>
  <c r="J29" i="10"/>
  <c r="J4909" i="1"/>
  <c r="Z4909" i="1" s="1"/>
  <c r="J4870" i="1"/>
  <c r="Z4870" i="1" s="1"/>
  <c r="J4831" i="1"/>
  <c r="Z4831" i="1" s="1"/>
  <c r="J4714" i="1"/>
  <c r="Z4714" i="1" s="1"/>
  <c r="J4792" i="1"/>
  <c r="Z4792" i="1" s="1"/>
  <c r="J4675" i="1"/>
  <c r="Z4675" i="1" s="1"/>
  <c r="J4636" i="1"/>
  <c r="Z4636" i="1" s="1"/>
  <c r="J4597" i="1"/>
  <c r="Z4597" i="1" s="1"/>
  <c r="J4558" i="1"/>
  <c r="Z4558" i="1" s="1"/>
  <c r="J4480" i="1"/>
  <c r="Z4480" i="1" s="1"/>
  <c r="J4324" i="1"/>
  <c r="Z4324" i="1" s="1"/>
  <c r="J4753" i="1"/>
  <c r="Z4753" i="1" s="1"/>
  <c r="J4519" i="1"/>
  <c r="Z4519" i="1" s="1"/>
  <c r="J4441" i="1"/>
  <c r="Z4441" i="1" s="1"/>
  <c r="J4363" i="1"/>
  <c r="Z4363" i="1" s="1"/>
  <c r="J4246" i="1"/>
  <c r="Z4246" i="1" s="1"/>
  <c r="J4168" i="1"/>
  <c r="Z4168" i="1" s="1"/>
  <c r="J4285" i="1"/>
  <c r="Z4285" i="1" s="1"/>
  <c r="J4402" i="1"/>
  <c r="Z4402" i="1" s="1"/>
  <c r="J4207" i="1"/>
  <c r="Z4207" i="1" s="1"/>
  <c r="J4129" i="1"/>
  <c r="Z4129" i="1" s="1"/>
  <c r="J3817" i="1"/>
  <c r="Z3817" i="1" s="1"/>
  <c r="J2257" i="1"/>
  <c r="Z2257" i="1" s="1"/>
  <c r="J1984" i="1"/>
  <c r="Z1984" i="1" s="1"/>
  <c r="J1945" i="1"/>
  <c r="Z1945" i="1" s="1"/>
  <c r="J1906" i="1"/>
  <c r="Z1906" i="1" s="1"/>
  <c r="J4090" i="1"/>
  <c r="Z4090" i="1" s="1"/>
  <c r="J4051" i="1"/>
  <c r="Z4051" i="1" s="1"/>
  <c r="J4012" i="1"/>
  <c r="Z4012" i="1" s="1"/>
  <c r="J3973" i="1"/>
  <c r="Z3973" i="1" s="1"/>
  <c r="J3934" i="1"/>
  <c r="Z3934" i="1" s="1"/>
  <c r="J3895" i="1"/>
  <c r="Z3895" i="1" s="1"/>
  <c r="J3856" i="1"/>
  <c r="Z3856" i="1" s="1"/>
  <c r="J3778" i="1"/>
  <c r="Z3778" i="1" s="1"/>
  <c r="J3739" i="1"/>
  <c r="Z3739" i="1" s="1"/>
  <c r="J3700" i="1"/>
  <c r="Z3700" i="1" s="1"/>
  <c r="J3661" i="1"/>
  <c r="Z3661" i="1" s="1"/>
  <c r="J3622" i="1"/>
  <c r="Z3622" i="1" s="1"/>
  <c r="J3583" i="1"/>
  <c r="Z3583" i="1" s="1"/>
  <c r="J3544" i="1"/>
  <c r="Z3544" i="1" s="1"/>
  <c r="J3505" i="1"/>
  <c r="Z3505" i="1" s="1"/>
  <c r="J3466" i="1"/>
  <c r="Z3466" i="1" s="1"/>
  <c r="J3427" i="1"/>
  <c r="Z3427" i="1" s="1"/>
  <c r="J3388" i="1"/>
  <c r="Z3388" i="1" s="1"/>
  <c r="J3349" i="1"/>
  <c r="Z3349" i="1" s="1"/>
  <c r="J3310" i="1"/>
  <c r="Z3310" i="1" s="1"/>
  <c r="J3271" i="1"/>
  <c r="Z3271" i="1" s="1"/>
  <c r="J3232" i="1"/>
  <c r="Z3232" i="1" s="1"/>
  <c r="J3193" i="1"/>
  <c r="Z3193" i="1" s="1"/>
  <c r="J3154" i="1"/>
  <c r="Z3154" i="1" s="1"/>
  <c r="J3115" i="1"/>
  <c r="Z3115" i="1" s="1"/>
  <c r="J3076" i="1"/>
  <c r="Z3076" i="1" s="1"/>
  <c r="J3037" i="1"/>
  <c r="Z3037" i="1" s="1"/>
  <c r="J2998" i="1"/>
  <c r="Z2998" i="1" s="1"/>
  <c r="J2959" i="1"/>
  <c r="Z2959" i="1" s="1"/>
  <c r="J2920" i="1"/>
  <c r="Z2920" i="1" s="1"/>
  <c r="J2881" i="1"/>
  <c r="Z2881" i="1" s="1"/>
  <c r="J2842" i="1"/>
  <c r="Z2842" i="1" s="1"/>
  <c r="J2803" i="1"/>
  <c r="Z2803" i="1" s="1"/>
  <c r="J2764" i="1"/>
  <c r="Z2764" i="1" s="1"/>
  <c r="J2725" i="1"/>
  <c r="Z2725" i="1" s="1"/>
  <c r="J2686" i="1"/>
  <c r="Z2686" i="1" s="1"/>
  <c r="J2647" i="1"/>
  <c r="Z2647" i="1" s="1"/>
  <c r="J2608" i="1"/>
  <c r="Z2608" i="1" s="1"/>
  <c r="J2569" i="1"/>
  <c r="Z2569" i="1" s="1"/>
  <c r="J2530" i="1"/>
  <c r="Z2530" i="1" s="1"/>
  <c r="J2491" i="1"/>
  <c r="Z2491" i="1" s="1"/>
  <c r="J2452" i="1"/>
  <c r="Z2452" i="1" s="1"/>
  <c r="J2413" i="1"/>
  <c r="Z2413" i="1" s="1"/>
  <c r="J2374" i="1"/>
  <c r="Z2374" i="1" s="1"/>
  <c r="J2335" i="1"/>
  <c r="Z2335" i="1" s="1"/>
  <c r="J2296" i="1"/>
  <c r="Z2296" i="1" s="1"/>
  <c r="J2218" i="1"/>
  <c r="Z2218" i="1" s="1"/>
  <c r="J2179" i="1"/>
  <c r="Z2179" i="1" s="1"/>
  <c r="J2140" i="1"/>
  <c r="Z2140" i="1" s="1"/>
  <c r="J2101" i="1"/>
  <c r="Z2101" i="1" s="1"/>
  <c r="J2062" i="1"/>
  <c r="Z2062" i="1" s="1"/>
  <c r="J2023" i="1"/>
  <c r="Z2023" i="1" s="1"/>
  <c r="J1516" i="1"/>
  <c r="Z1516" i="1" s="1"/>
  <c r="J1477" i="1"/>
  <c r="Z1477" i="1" s="1"/>
  <c r="J1438" i="1"/>
  <c r="Z1438" i="1" s="1"/>
  <c r="J1399" i="1"/>
  <c r="Z1399" i="1" s="1"/>
  <c r="J1360" i="1"/>
  <c r="Z1360" i="1" s="1"/>
  <c r="J1321" i="1"/>
  <c r="Z1321" i="1" s="1"/>
  <c r="J1282" i="1"/>
  <c r="Z1282" i="1" s="1"/>
  <c r="J1243" i="1"/>
  <c r="Z1243" i="1" s="1"/>
  <c r="J1204" i="1"/>
  <c r="Z1204" i="1" s="1"/>
  <c r="J1165" i="1"/>
  <c r="Z1165" i="1" s="1"/>
  <c r="J1126" i="1"/>
  <c r="Z1126" i="1" s="1"/>
  <c r="J1087" i="1"/>
  <c r="Z1087" i="1" s="1"/>
  <c r="J1048" i="1"/>
  <c r="Z1048" i="1" s="1"/>
  <c r="J1009" i="1"/>
  <c r="Z1009" i="1" s="1"/>
  <c r="J970" i="1"/>
  <c r="Z970" i="1" s="1"/>
  <c r="J931" i="1"/>
  <c r="Z931" i="1" s="1"/>
  <c r="J892" i="1"/>
  <c r="Z892" i="1" s="1"/>
  <c r="J853" i="1"/>
  <c r="Z853" i="1" s="1"/>
  <c r="J814" i="1"/>
  <c r="Z814" i="1" s="1"/>
  <c r="J775" i="1"/>
  <c r="Z775" i="1" s="1"/>
  <c r="J736" i="1"/>
  <c r="Z736" i="1" s="1"/>
  <c r="J697" i="1"/>
  <c r="Z697" i="1" s="1"/>
  <c r="J658" i="1"/>
  <c r="Z658" i="1" s="1"/>
  <c r="J619" i="1"/>
  <c r="Z619" i="1" s="1"/>
  <c r="J580" i="1"/>
  <c r="Z580" i="1" s="1"/>
  <c r="J541" i="1"/>
  <c r="Z541" i="1" s="1"/>
  <c r="J502" i="1"/>
  <c r="Z502" i="1" s="1"/>
  <c r="J463" i="1"/>
  <c r="Z463" i="1" s="1"/>
  <c r="J424" i="1"/>
  <c r="Z424" i="1" s="1"/>
  <c r="J385" i="1"/>
  <c r="Z385" i="1" s="1"/>
  <c r="J346" i="1"/>
  <c r="Z346" i="1" s="1"/>
  <c r="J307" i="1"/>
  <c r="Z307" i="1" s="1"/>
  <c r="J268" i="1"/>
  <c r="Z268" i="1" s="1"/>
  <c r="J229" i="1"/>
  <c r="Z229" i="1" s="1"/>
  <c r="J190" i="1"/>
  <c r="Z190" i="1" s="1"/>
  <c r="J151" i="1"/>
  <c r="Z151" i="1" s="1"/>
  <c r="J112" i="1"/>
  <c r="Z112" i="1" s="1"/>
  <c r="J73" i="1"/>
  <c r="Z73" i="1" s="1"/>
  <c r="J34" i="1"/>
  <c r="Z34" i="1" s="1"/>
  <c r="J1867" i="1"/>
  <c r="Z1867" i="1" s="1"/>
  <c r="J1828" i="1"/>
  <c r="Z1828" i="1" s="1"/>
  <c r="J1789" i="1"/>
  <c r="Z1789" i="1" s="1"/>
  <c r="J1750" i="1"/>
  <c r="Z1750" i="1" s="1"/>
  <c r="J1711" i="1"/>
  <c r="Z1711" i="1" s="1"/>
  <c r="J1672" i="1"/>
  <c r="Z1672" i="1" s="1"/>
  <c r="J1633" i="1"/>
  <c r="Z1633" i="1" s="1"/>
  <c r="J1594" i="1"/>
  <c r="Z1594" i="1" s="1"/>
  <c r="J1555" i="1"/>
  <c r="Z1555" i="1" s="1"/>
  <c r="AN35" i="1"/>
  <c r="P66" i="10" l="1"/>
  <c r="T66" i="10" s="1"/>
  <c r="Q174" i="10"/>
  <c r="P246" i="10"/>
  <c r="R282" i="10"/>
  <c r="P318" i="10"/>
  <c r="T65" i="10"/>
  <c r="P102" i="10"/>
  <c r="T137" i="10"/>
  <c r="R318" i="10"/>
  <c r="T318" i="10" s="1"/>
  <c r="P354" i="10"/>
  <c r="R102" i="10"/>
  <c r="P210" i="10"/>
  <c r="R354" i="10"/>
  <c r="O29" i="10"/>
  <c r="S29" i="10" s="1"/>
  <c r="Q102" i="10"/>
  <c r="P174" i="10"/>
  <c r="T174" i="10" s="1"/>
  <c r="Q354" i="10"/>
  <c r="T27" i="10"/>
  <c r="I357" i="10"/>
  <c r="J356" i="10"/>
  <c r="T354" i="10"/>
  <c r="O355" i="10"/>
  <c r="R355" i="10" s="1"/>
  <c r="T353" i="10"/>
  <c r="I321" i="10"/>
  <c r="J320" i="10"/>
  <c r="O319" i="10"/>
  <c r="R319" i="10" s="1"/>
  <c r="T317" i="10"/>
  <c r="I285" i="10"/>
  <c r="J284" i="10"/>
  <c r="T282" i="10"/>
  <c r="O283" i="10"/>
  <c r="R283" i="10" s="1"/>
  <c r="T281" i="10"/>
  <c r="I249" i="10"/>
  <c r="J248" i="10"/>
  <c r="Q247" i="10"/>
  <c r="O247" i="10"/>
  <c r="R247" i="10" s="1"/>
  <c r="S246" i="10"/>
  <c r="R246" i="10"/>
  <c r="T246" i="10" s="1"/>
  <c r="T245" i="10"/>
  <c r="I213" i="10"/>
  <c r="J212" i="10"/>
  <c r="R210" i="10"/>
  <c r="Q210" i="10"/>
  <c r="T210" i="10" s="1"/>
  <c r="O211" i="10"/>
  <c r="R211" i="10" s="1"/>
  <c r="I177" i="10"/>
  <c r="J176" i="10"/>
  <c r="Q175" i="10"/>
  <c r="O175" i="10"/>
  <c r="R175" i="10" s="1"/>
  <c r="I141" i="10"/>
  <c r="J140" i="10"/>
  <c r="R138" i="10"/>
  <c r="Q138" i="10"/>
  <c r="T138" i="10" s="1"/>
  <c r="Q139" i="10"/>
  <c r="O139" i="10"/>
  <c r="R139" i="10" s="1"/>
  <c r="I105" i="10"/>
  <c r="J104" i="10"/>
  <c r="T102" i="10"/>
  <c r="O103" i="10"/>
  <c r="P103" i="10" s="1"/>
  <c r="T101" i="10"/>
  <c r="I69" i="10"/>
  <c r="J68" i="10"/>
  <c r="R66" i="10"/>
  <c r="Q66" i="10"/>
  <c r="P67" i="10"/>
  <c r="O67" i="10"/>
  <c r="R67" i="10" s="1"/>
  <c r="P28" i="10"/>
  <c r="R28" i="10"/>
  <c r="Q28" i="10"/>
  <c r="I31" i="10"/>
  <c r="J30" i="10"/>
  <c r="J4910" i="1"/>
  <c r="Z4910" i="1" s="1"/>
  <c r="J4871" i="1"/>
  <c r="Z4871" i="1" s="1"/>
  <c r="J4832" i="1"/>
  <c r="Z4832" i="1" s="1"/>
  <c r="J4715" i="1"/>
  <c r="Z4715" i="1" s="1"/>
  <c r="J4676" i="1"/>
  <c r="Z4676" i="1" s="1"/>
  <c r="J4598" i="1"/>
  <c r="Z4598" i="1" s="1"/>
  <c r="J4559" i="1"/>
  <c r="Z4559" i="1" s="1"/>
  <c r="J4481" i="1"/>
  <c r="Z4481" i="1" s="1"/>
  <c r="J4325" i="1"/>
  <c r="Z4325" i="1" s="1"/>
  <c r="J4793" i="1"/>
  <c r="Z4793" i="1" s="1"/>
  <c r="J4754" i="1"/>
  <c r="Z4754" i="1" s="1"/>
  <c r="J4637" i="1"/>
  <c r="Z4637" i="1" s="1"/>
  <c r="J4364" i="1"/>
  <c r="Z4364" i="1" s="1"/>
  <c r="J4247" i="1"/>
  <c r="Z4247" i="1" s="1"/>
  <c r="J4169" i="1"/>
  <c r="Z4169" i="1" s="1"/>
  <c r="J4520" i="1"/>
  <c r="Z4520" i="1" s="1"/>
  <c r="J4442" i="1"/>
  <c r="Z4442" i="1" s="1"/>
  <c r="J4403" i="1"/>
  <c r="Z4403" i="1" s="1"/>
  <c r="J4286" i="1"/>
  <c r="Z4286" i="1" s="1"/>
  <c r="J4208" i="1"/>
  <c r="Z4208" i="1" s="1"/>
  <c r="J4091" i="1"/>
  <c r="Z4091" i="1" s="1"/>
  <c r="J4052" i="1"/>
  <c r="Z4052" i="1" s="1"/>
  <c r="J4013" i="1"/>
  <c r="Z4013" i="1" s="1"/>
  <c r="J3974" i="1"/>
  <c r="Z3974" i="1" s="1"/>
  <c r="J3935" i="1"/>
  <c r="Z3935" i="1" s="1"/>
  <c r="J3896" i="1"/>
  <c r="Z3896" i="1" s="1"/>
  <c r="J3857" i="1"/>
  <c r="Z3857" i="1" s="1"/>
  <c r="J3779" i="1"/>
  <c r="Z3779" i="1" s="1"/>
  <c r="J3740" i="1"/>
  <c r="Z3740" i="1" s="1"/>
  <c r="J3701" i="1"/>
  <c r="Z3701" i="1" s="1"/>
  <c r="J3662" i="1"/>
  <c r="Z3662" i="1" s="1"/>
  <c r="J3623" i="1"/>
  <c r="Z3623" i="1" s="1"/>
  <c r="J3584" i="1"/>
  <c r="Z3584" i="1" s="1"/>
  <c r="J3545" i="1"/>
  <c r="Z3545" i="1" s="1"/>
  <c r="J3506" i="1"/>
  <c r="Z3506" i="1" s="1"/>
  <c r="J3467" i="1"/>
  <c r="Z3467" i="1" s="1"/>
  <c r="J3428" i="1"/>
  <c r="Z3428" i="1" s="1"/>
  <c r="J3389" i="1"/>
  <c r="Z3389" i="1" s="1"/>
  <c r="J3350" i="1"/>
  <c r="Z3350" i="1" s="1"/>
  <c r="J3311" i="1"/>
  <c r="Z3311" i="1" s="1"/>
  <c r="J3272" i="1"/>
  <c r="Z3272" i="1" s="1"/>
  <c r="J3233" i="1"/>
  <c r="Z3233" i="1" s="1"/>
  <c r="J3194" i="1"/>
  <c r="Z3194" i="1" s="1"/>
  <c r="J3155" i="1"/>
  <c r="Z3155" i="1" s="1"/>
  <c r="J3116" i="1"/>
  <c r="Z3116" i="1" s="1"/>
  <c r="J3077" i="1"/>
  <c r="Z3077" i="1" s="1"/>
  <c r="J3038" i="1"/>
  <c r="Z3038" i="1" s="1"/>
  <c r="J2999" i="1"/>
  <c r="Z2999" i="1" s="1"/>
  <c r="J2960" i="1"/>
  <c r="Z2960" i="1" s="1"/>
  <c r="J2921" i="1"/>
  <c r="Z2921" i="1" s="1"/>
  <c r="J2882" i="1"/>
  <c r="Z2882" i="1" s="1"/>
  <c r="J2843" i="1"/>
  <c r="Z2843" i="1" s="1"/>
  <c r="J2804" i="1"/>
  <c r="Z2804" i="1" s="1"/>
  <c r="J2765" i="1"/>
  <c r="Z2765" i="1" s="1"/>
  <c r="J2726" i="1"/>
  <c r="Z2726" i="1" s="1"/>
  <c r="J2687" i="1"/>
  <c r="Z2687" i="1" s="1"/>
  <c r="J2648" i="1"/>
  <c r="Z2648" i="1" s="1"/>
  <c r="J2609" i="1"/>
  <c r="Z2609" i="1" s="1"/>
  <c r="J2570" i="1"/>
  <c r="Z2570" i="1" s="1"/>
  <c r="J2531" i="1"/>
  <c r="Z2531" i="1" s="1"/>
  <c r="J2492" i="1"/>
  <c r="Z2492" i="1" s="1"/>
  <c r="J2453" i="1"/>
  <c r="Z2453" i="1" s="1"/>
  <c r="J2414" i="1"/>
  <c r="Z2414" i="1" s="1"/>
  <c r="J2375" i="1"/>
  <c r="Z2375" i="1" s="1"/>
  <c r="J2336" i="1"/>
  <c r="Z2336" i="1" s="1"/>
  <c r="J2297" i="1"/>
  <c r="Z2297" i="1" s="1"/>
  <c r="J2219" i="1"/>
  <c r="Z2219" i="1" s="1"/>
  <c r="J2180" i="1"/>
  <c r="Z2180" i="1" s="1"/>
  <c r="J2141" i="1"/>
  <c r="Z2141" i="1" s="1"/>
  <c r="J2102" i="1"/>
  <c r="Z2102" i="1" s="1"/>
  <c r="J2063" i="1"/>
  <c r="Z2063" i="1" s="1"/>
  <c r="J2024" i="1"/>
  <c r="Z2024" i="1" s="1"/>
  <c r="AN36" i="1"/>
  <c r="J4130" i="1"/>
  <c r="Z4130" i="1" s="1"/>
  <c r="J3818" i="1"/>
  <c r="Z3818" i="1" s="1"/>
  <c r="J2258" i="1"/>
  <c r="Z2258" i="1" s="1"/>
  <c r="J1985" i="1"/>
  <c r="Z1985" i="1" s="1"/>
  <c r="J1946" i="1"/>
  <c r="Z1946" i="1" s="1"/>
  <c r="J1907" i="1"/>
  <c r="Z1907" i="1" s="1"/>
  <c r="J1868" i="1"/>
  <c r="Z1868" i="1" s="1"/>
  <c r="J1829" i="1"/>
  <c r="Z1829" i="1" s="1"/>
  <c r="J1790" i="1"/>
  <c r="Z1790" i="1" s="1"/>
  <c r="J1751" i="1"/>
  <c r="Z1751" i="1" s="1"/>
  <c r="J1712" i="1"/>
  <c r="Z1712" i="1" s="1"/>
  <c r="J1673" i="1"/>
  <c r="Z1673" i="1" s="1"/>
  <c r="J1634" i="1"/>
  <c r="Z1634" i="1" s="1"/>
  <c r="J1595" i="1"/>
  <c r="Z1595" i="1" s="1"/>
  <c r="J1556" i="1"/>
  <c r="Z1556" i="1" s="1"/>
  <c r="J152" i="1"/>
  <c r="Z152" i="1" s="1"/>
  <c r="J113" i="1"/>
  <c r="Z113" i="1" s="1"/>
  <c r="J74" i="1"/>
  <c r="Z74" i="1" s="1"/>
  <c r="J35" i="1"/>
  <c r="Z35" i="1" s="1"/>
  <c r="J1517" i="1"/>
  <c r="Z1517" i="1" s="1"/>
  <c r="J1478" i="1"/>
  <c r="Z1478" i="1" s="1"/>
  <c r="J1439" i="1"/>
  <c r="Z1439" i="1" s="1"/>
  <c r="J1400" i="1"/>
  <c r="Z1400" i="1" s="1"/>
  <c r="J1361" i="1"/>
  <c r="Z1361" i="1" s="1"/>
  <c r="J1322" i="1"/>
  <c r="Z1322" i="1" s="1"/>
  <c r="J1283" i="1"/>
  <c r="Z1283" i="1" s="1"/>
  <c r="J1244" i="1"/>
  <c r="Z1244" i="1" s="1"/>
  <c r="J1205" i="1"/>
  <c r="Z1205" i="1" s="1"/>
  <c r="J1166" i="1"/>
  <c r="Z1166" i="1" s="1"/>
  <c r="J1127" i="1"/>
  <c r="Z1127" i="1" s="1"/>
  <c r="J1088" i="1"/>
  <c r="Z1088" i="1" s="1"/>
  <c r="J1049" i="1"/>
  <c r="Z1049" i="1" s="1"/>
  <c r="J1010" i="1"/>
  <c r="Z1010" i="1" s="1"/>
  <c r="J971" i="1"/>
  <c r="Z971" i="1" s="1"/>
  <c r="J932" i="1"/>
  <c r="Z932" i="1" s="1"/>
  <c r="J893" i="1"/>
  <c r="Z893" i="1" s="1"/>
  <c r="J854" i="1"/>
  <c r="Z854" i="1" s="1"/>
  <c r="J815" i="1"/>
  <c r="Z815" i="1" s="1"/>
  <c r="J776" i="1"/>
  <c r="Z776" i="1" s="1"/>
  <c r="J737" i="1"/>
  <c r="Z737" i="1" s="1"/>
  <c r="J698" i="1"/>
  <c r="Z698" i="1" s="1"/>
  <c r="J659" i="1"/>
  <c r="Z659" i="1" s="1"/>
  <c r="J620" i="1"/>
  <c r="Z620" i="1" s="1"/>
  <c r="J581" i="1"/>
  <c r="Z581" i="1" s="1"/>
  <c r="J542" i="1"/>
  <c r="Z542" i="1" s="1"/>
  <c r="J503" i="1"/>
  <c r="Z503" i="1" s="1"/>
  <c r="J464" i="1"/>
  <c r="Z464" i="1" s="1"/>
  <c r="J425" i="1"/>
  <c r="Z425" i="1" s="1"/>
  <c r="J386" i="1"/>
  <c r="Z386" i="1" s="1"/>
  <c r="J347" i="1"/>
  <c r="Z347" i="1" s="1"/>
  <c r="J308" i="1"/>
  <c r="Z308" i="1" s="1"/>
  <c r="J269" i="1"/>
  <c r="Z269" i="1" s="1"/>
  <c r="J230" i="1"/>
  <c r="Z230" i="1" s="1"/>
  <c r="J191" i="1"/>
  <c r="Z191" i="1" s="1"/>
  <c r="Q211" i="10" l="1"/>
  <c r="P211" i="10"/>
  <c r="P139" i="10"/>
  <c r="P175" i="10"/>
  <c r="P247" i="10"/>
  <c r="Q67" i="10"/>
  <c r="O30" i="10"/>
  <c r="S30" i="10"/>
  <c r="I358" i="10"/>
  <c r="J358" i="10" s="1"/>
  <c r="J357" i="10"/>
  <c r="Q355" i="10"/>
  <c r="P355" i="10"/>
  <c r="O356" i="10"/>
  <c r="S356" i="10" s="1"/>
  <c r="P356" i="10"/>
  <c r="S355" i="10"/>
  <c r="I322" i="10"/>
  <c r="J322" i="10" s="1"/>
  <c r="J321" i="10"/>
  <c r="Q319" i="10"/>
  <c r="P319" i="10"/>
  <c r="O320" i="10"/>
  <c r="Q320" i="10" s="1"/>
  <c r="S319" i="10"/>
  <c r="I286" i="10"/>
  <c r="J286" i="10" s="1"/>
  <c r="J285" i="10"/>
  <c r="Q283" i="10"/>
  <c r="P283" i="10"/>
  <c r="O284" i="10"/>
  <c r="Q284" i="10" s="1"/>
  <c r="P284" i="10"/>
  <c r="S283" i="10"/>
  <c r="Q248" i="10"/>
  <c r="O248" i="10"/>
  <c r="S248" i="10" s="1"/>
  <c r="I250" i="10"/>
  <c r="J250" i="10" s="1"/>
  <c r="J249" i="10"/>
  <c r="T247" i="10"/>
  <c r="S247" i="10"/>
  <c r="I214" i="10"/>
  <c r="J214" i="10" s="1"/>
  <c r="J213" i="10"/>
  <c r="S211" i="10"/>
  <c r="T211" i="10" s="1"/>
  <c r="O212" i="10"/>
  <c r="S212" i="10" s="1"/>
  <c r="P212" i="10"/>
  <c r="Q176" i="10"/>
  <c r="O176" i="10"/>
  <c r="S176" i="10" s="1"/>
  <c r="R176" i="10"/>
  <c r="P176" i="10"/>
  <c r="I178" i="10"/>
  <c r="J178" i="10" s="1"/>
  <c r="J177" i="10"/>
  <c r="S175" i="10"/>
  <c r="T175" i="10" s="1"/>
  <c r="I142" i="10"/>
  <c r="J142" i="10" s="1"/>
  <c r="J141" i="10"/>
  <c r="S139" i="10"/>
  <c r="T139" i="10" s="1"/>
  <c r="O140" i="10"/>
  <c r="S140" i="10" s="1"/>
  <c r="O104" i="10"/>
  <c r="Q104" i="10" s="1"/>
  <c r="P104" i="10"/>
  <c r="I106" i="10"/>
  <c r="J106" i="10" s="1"/>
  <c r="J105" i="10"/>
  <c r="S103" i="10"/>
  <c r="R103" i="10"/>
  <c r="Q103" i="10"/>
  <c r="I70" i="10"/>
  <c r="J70" i="10" s="1"/>
  <c r="J69" i="10"/>
  <c r="S67" i="10"/>
  <c r="O68" i="10"/>
  <c r="Q68" i="10" s="1"/>
  <c r="T67" i="10"/>
  <c r="P29" i="10"/>
  <c r="R29" i="10"/>
  <c r="T28" i="10"/>
  <c r="Q29" i="10"/>
  <c r="I32" i="10"/>
  <c r="J31" i="10"/>
  <c r="J4911" i="1"/>
  <c r="Z4911" i="1" s="1"/>
  <c r="J4872" i="1"/>
  <c r="Z4872" i="1" s="1"/>
  <c r="J4833" i="1"/>
  <c r="Z4833" i="1" s="1"/>
  <c r="J4794" i="1"/>
  <c r="Z4794" i="1" s="1"/>
  <c r="J4755" i="1"/>
  <c r="Z4755" i="1" s="1"/>
  <c r="J4716" i="1"/>
  <c r="Z4716" i="1" s="1"/>
  <c r="J4677" i="1"/>
  <c r="Z4677" i="1" s="1"/>
  <c r="J4638" i="1"/>
  <c r="Z4638" i="1" s="1"/>
  <c r="J4599" i="1"/>
  <c r="Z4599" i="1" s="1"/>
  <c r="J4521" i="1"/>
  <c r="Z4521" i="1" s="1"/>
  <c r="J4482" i="1"/>
  <c r="Z4482" i="1" s="1"/>
  <c r="J4404" i="1"/>
  <c r="Z4404" i="1" s="1"/>
  <c r="J4365" i="1"/>
  <c r="Z4365" i="1" s="1"/>
  <c r="J4443" i="1"/>
  <c r="Z4443" i="1" s="1"/>
  <c r="J4326" i="1"/>
  <c r="Z4326" i="1" s="1"/>
  <c r="J4560" i="1"/>
  <c r="Z4560" i="1" s="1"/>
  <c r="J4287" i="1"/>
  <c r="Z4287" i="1" s="1"/>
  <c r="J4248" i="1"/>
  <c r="Z4248" i="1" s="1"/>
  <c r="J4170" i="1"/>
  <c r="Z4170" i="1" s="1"/>
  <c r="J4209" i="1"/>
  <c r="Z4209" i="1" s="1"/>
  <c r="J4131" i="1"/>
  <c r="Z4131" i="1" s="1"/>
  <c r="J3819" i="1"/>
  <c r="Z3819" i="1" s="1"/>
  <c r="J2259" i="1"/>
  <c r="Z2259" i="1" s="1"/>
  <c r="J1986" i="1"/>
  <c r="Z1986" i="1" s="1"/>
  <c r="J1947" i="1"/>
  <c r="Z1947" i="1" s="1"/>
  <c r="J1908" i="1"/>
  <c r="Z1908" i="1" s="1"/>
  <c r="J4092" i="1"/>
  <c r="Z4092" i="1" s="1"/>
  <c r="J4053" i="1"/>
  <c r="Z4053" i="1" s="1"/>
  <c r="J4014" i="1"/>
  <c r="Z4014" i="1" s="1"/>
  <c r="J3975" i="1"/>
  <c r="Z3975" i="1" s="1"/>
  <c r="J3936" i="1"/>
  <c r="Z3936" i="1" s="1"/>
  <c r="J3897" i="1"/>
  <c r="Z3897" i="1" s="1"/>
  <c r="J3858" i="1"/>
  <c r="Z3858" i="1" s="1"/>
  <c r="J3780" i="1"/>
  <c r="Z3780" i="1" s="1"/>
  <c r="J3741" i="1"/>
  <c r="Z3741" i="1" s="1"/>
  <c r="J3702" i="1"/>
  <c r="Z3702" i="1" s="1"/>
  <c r="J3663" i="1"/>
  <c r="Z3663" i="1" s="1"/>
  <c r="J3624" i="1"/>
  <c r="Z3624" i="1" s="1"/>
  <c r="J3585" i="1"/>
  <c r="Z3585" i="1" s="1"/>
  <c r="J3546" i="1"/>
  <c r="Z3546" i="1" s="1"/>
  <c r="J3507" i="1"/>
  <c r="Z3507" i="1" s="1"/>
  <c r="J3468" i="1"/>
  <c r="Z3468" i="1" s="1"/>
  <c r="J3429" i="1"/>
  <c r="Z3429" i="1" s="1"/>
  <c r="J3390" i="1"/>
  <c r="Z3390" i="1" s="1"/>
  <c r="J3351" i="1"/>
  <c r="Z3351" i="1" s="1"/>
  <c r="J3312" i="1"/>
  <c r="Z3312" i="1" s="1"/>
  <c r="J3273" i="1"/>
  <c r="Z3273" i="1" s="1"/>
  <c r="J3234" i="1"/>
  <c r="Z3234" i="1" s="1"/>
  <c r="J3195" i="1"/>
  <c r="Z3195" i="1" s="1"/>
  <c r="J3156" i="1"/>
  <c r="Z3156" i="1" s="1"/>
  <c r="J3117" i="1"/>
  <c r="Z3117" i="1" s="1"/>
  <c r="J3078" i="1"/>
  <c r="Z3078" i="1" s="1"/>
  <c r="J3039" i="1"/>
  <c r="Z3039" i="1" s="1"/>
  <c r="J3000" i="1"/>
  <c r="Z3000" i="1" s="1"/>
  <c r="J2961" i="1"/>
  <c r="Z2961" i="1" s="1"/>
  <c r="J2922" i="1"/>
  <c r="Z2922" i="1" s="1"/>
  <c r="J2883" i="1"/>
  <c r="Z2883" i="1" s="1"/>
  <c r="J2844" i="1"/>
  <c r="Z2844" i="1" s="1"/>
  <c r="J2805" i="1"/>
  <c r="Z2805" i="1" s="1"/>
  <c r="J2766" i="1"/>
  <c r="Z2766" i="1" s="1"/>
  <c r="J2727" i="1"/>
  <c r="Z2727" i="1" s="1"/>
  <c r="J2688" i="1"/>
  <c r="Z2688" i="1" s="1"/>
  <c r="J2649" i="1"/>
  <c r="Z2649" i="1" s="1"/>
  <c r="J2610" i="1"/>
  <c r="Z2610" i="1" s="1"/>
  <c r="J2571" i="1"/>
  <c r="Z2571" i="1" s="1"/>
  <c r="J2532" i="1"/>
  <c r="Z2532" i="1" s="1"/>
  <c r="J2493" i="1"/>
  <c r="Z2493" i="1" s="1"/>
  <c r="J2454" i="1"/>
  <c r="Z2454" i="1" s="1"/>
  <c r="J2415" i="1"/>
  <c r="Z2415" i="1" s="1"/>
  <c r="J2376" i="1"/>
  <c r="Z2376" i="1" s="1"/>
  <c r="J2337" i="1"/>
  <c r="Z2337" i="1" s="1"/>
  <c r="J2298" i="1"/>
  <c r="Z2298" i="1" s="1"/>
  <c r="J2220" i="1"/>
  <c r="Z2220" i="1" s="1"/>
  <c r="J2181" i="1"/>
  <c r="Z2181" i="1" s="1"/>
  <c r="J2142" i="1"/>
  <c r="Z2142" i="1" s="1"/>
  <c r="J2103" i="1"/>
  <c r="Z2103" i="1" s="1"/>
  <c r="J2064" i="1"/>
  <c r="Z2064" i="1" s="1"/>
  <c r="J2025" i="1"/>
  <c r="Z2025" i="1" s="1"/>
  <c r="J1518" i="1"/>
  <c r="Z1518" i="1" s="1"/>
  <c r="J1479" i="1"/>
  <c r="Z1479" i="1" s="1"/>
  <c r="J1440" i="1"/>
  <c r="Z1440" i="1" s="1"/>
  <c r="J1401" i="1"/>
  <c r="Z1401" i="1" s="1"/>
  <c r="J1362" i="1"/>
  <c r="Z1362" i="1" s="1"/>
  <c r="J1323" i="1"/>
  <c r="Z1323" i="1" s="1"/>
  <c r="J1284" i="1"/>
  <c r="Z1284" i="1" s="1"/>
  <c r="J1245" i="1"/>
  <c r="Z1245" i="1" s="1"/>
  <c r="J1206" i="1"/>
  <c r="Z1206" i="1" s="1"/>
  <c r="J1167" i="1"/>
  <c r="Z1167" i="1" s="1"/>
  <c r="J1128" i="1"/>
  <c r="Z1128" i="1" s="1"/>
  <c r="J1089" i="1"/>
  <c r="Z1089" i="1" s="1"/>
  <c r="J1050" i="1"/>
  <c r="Z1050" i="1" s="1"/>
  <c r="J1011" i="1"/>
  <c r="Z1011" i="1" s="1"/>
  <c r="J972" i="1"/>
  <c r="Z972" i="1" s="1"/>
  <c r="J933" i="1"/>
  <c r="Z933" i="1" s="1"/>
  <c r="J894" i="1"/>
  <c r="Z894" i="1" s="1"/>
  <c r="J855" i="1"/>
  <c r="Z855" i="1" s="1"/>
  <c r="J816" i="1"/>
  <c r="Z816" i="1" s="1"/>
  <c r="J777" i="1"/>
  <c r="Z777" i="1" s="1"/>
  <c r="J738" i="1"/>
  <c r="Z738" i="1" s="1"/>
  <c r="J699" i="1"/>
  <c r="Z699" i="1" s="1"/>
  <c r="J660" i="1"/>
  <c r="Z660" i="1" s="1"/>
  <c r="J621" i="1"/>
  <c r="Z621" i="1" s="1"/>
  <c r="J582" i="1"/>
  <c r="Z582" i="1" s="1"/>
  <c r="J543" i="1"/>
  <c r="Z543" i="1" s="1"/>
  <c r="J504" i="1"/>
  <c r="Z504" i="1" s="1"/>
  <c r="J465" i="1"/>
  <c r="Z465" i="1" s="1"/>
  <c r="J426" i="1"/>
  <c r="Z426" i="1" s="1"/>
  <c r="J387" i="1"/>
  <c r="Z387" i="1" s="1"/>
  <c r="J348" i="1"/>
  <c r="Z348" i="1" s="1"/>
  <c r="J309" i="1"/>
  <c r="Z309" i="1" s="1"/>
  <c r="J270" i="1"/>
  <c r="Z270" i="1" s="1"/>
  <c r="J231" i="1"/>
  <c r="Z231" i="1" s="1"/>
  <c r="J192" i="1"/>
  <c r="Z192" i="1" s="1"/>
  <c r="J1869" i="1"/>
  <c r="Z1869" i="1" s="1"/>
  <c r="J1830" i="1"/>
  <c r="Z1830" i="1" s="1"/>
  <c r="J1791" i="1"/>
  <c r="Z1791" i="1" s="1"/>
  <c r="J1752" i="1"/>
  <c r="Z1752" i="1" s="1"/>
  <c r="J1713" i="1"/>
  <c r="Z1713" i="1" s="1"/>
  <c r="J1674" i="1"/>
  <c r="Z1674" i="1" s="1"/>
  <c r="J1635" i="1"/>
  <c r="Z1635" i="1" s="1"/>
  <c r="J1596" i="1"/>
  <c r="Z1596" i="1" s="1"/>
  <c r="J1557" i="1"/>
  <c r="Z1557" i="1" s="1"/>
  <c r="J153" i="1"/>
  <c r="Z153" i="1" s="1"/>
  <c r="J114" i="1"/>
  <c r="Z114" i="1" s="1"/>
  <c r="J75" i="1"/>
  <c r="Z75" i="1" s="1"/>
  <c r="J36" i="1"/>
  <c r="Z36" i="1" s="1"/>
  <c r="AN37" i="1"/>
  <c r="P68" i="10" l="1"/>
  <c r="P320" i="10"/>
  <c r="R356" i="10"/>
  <c r="O31" i="10"/>
  <c r="S31" i="10" s="1"/>
  <c r="Q356" i="10"/>
  <c r="T356" i="10" s="1"/>
  <c r="P248" i="10"/>
  <c r="T103" i="10"/>
  <c r="P140" i="10"/>
  <c r="R248" i="10"/>
  <c r="Q357" i="10"/>
  <c r="O357" i="10"/>
  <c r="R357" i="10" s="1"/>
  <c r="O358" i="10"/>
  <c r="Q358" i="10" s="1"/>
  <c r="Q360" i="10" s="1"/>
  <c r="T355" i="10"/>
  <c r="O322" i="10"/>
  <c r="Q322" i="10" s="1"/>
  <c r="S320" i="10"/>
  <c r="P321" i="10"/>
  <c r="Q321" i="10"/>
  <c r="O321" i="10"/>
  <c r="R321" i="10" s="1"/>
  <c r="R320" i="10"/>
  <c r="T320" i="10" s="1"/>
  <c r="T319" i="10"/>
  <c r="O286" i="10"/>
  <c r="Q286" i="10" s="1"/>
  <c r="Q288" i="10" s="1"/>
  <c r="S284" i="10"/>
  <c r="Q285" i="10"/>
  <c r="O285" i="10"/>
  <c r="R285" i="10" s="1"/>
  <c r="R284" i="10"/>
  <c r="T284" i="10" s="1"/>
  <c r="T283" i="10"/>
  <c r="Q250" i="10"/>
  <c r="O250" i="10"/>
  <c r="S250" i="10" s="1"/>
  <c r="R250" i="10"/>
  <c r="P250" i="10"/>
  <c r="O249" i="10"/>
  <c r="P249" i="10" s="1"/>
  <c r="T248" i="10"/>
  <c r="O214" i="10"/>
  <c r="Q214" i="10" s="1"/>
  <c r="R212" i="10"/>
  <c r="T212" i="10" s="1"/>
  <c r="Q212" i="10"/>
  <c r="O213" i="10"/>
  <c r="R213" i="10" s="1"/>
  <c r="Q178" i="10"/>
  <c r="O178" i="10"/>
  <c r="S178" i="10" s="1"/>
  <c r="R178" i="10"/>
  <c r="P178" i="10"/>
  <c r="O177" i="10"/>
  <c r="P177" i="10" s="1"/>
  <c r="T176" i="10"/>
  <c r="O142" i="10"/>
  <c r="Q142" i="10" s="1"/>
  <c r="R140" i="10"/>
  <c r="Q140" i="10"/>
  <c r="T140" i="10" s="1"/>
  <c r="P141" i="10"/>
  <c r="O141" i="10"/>
  <c r="R141" i="10" s="1"/>
  <c r="O105" i="10"/>
  <c r="R105" i="10" s="1"/>
  <c r="O106" i="10"/>
  <c r="Q106" i="10" s="1"/>
  <c r="P106" i="10"/>
  <c r="S104" i="10"/>
  <c r="R104" i="10"/>
  <c r="T104" i="10" s="1"/>
  <c r="Q69" i="10"/>
  <c r="O69" i="10"/>
  <c r="R69" i="10" s="1"/>
  <c r="O70" i="10"/>
  <c r="Q70" i="10" s="1"/>
  <c r="Q72" i="10" s="1"/>
  <c r="S68" i="10"/>
  <c r="R68" i="10"/>
  <c r="P30" i="10"/>
  <c r="T29" i="10"/>
  <c r="R30" i="10"/>
  <c r="Q30" i="10"/>
  <c r="I33" i="10"/>
  <c r="J32" i="10"/>
  <c r="J4912" i="1"/>
  <c r="Z4912" i="1" s="1"/>
  <c r="J4717" i="1"/>
  <c r="Z4717" i="1" s="1"/>
  <c r="J4873" i="1"/>
  <c r="Z4873" i="1" s="1"/>
  <c r="J4795" i="1"/>
  <c r="Z4795" i="1" s="1"/>
  <c r="J4756" i="1"/>
  <c r="Z4756" i="1" s="1"/>
  <c r="J4561" i="1"/>
  <c r="Z4561" i="1" s="1"/>
  <c r="J4522" i="1"/>
  <c r="Z4522" i="1" s="1"/>
  <c r="J4444" i="1"/>
  <c r="Z4444" i="1" s="1"/>
  <c r="J4366" i="1"/>
  <c r="Z4366" i="1" s="1"/>
  <c r="J4327" i="1"/>
  <c r="Z4327" i="1" s="1"/>
  <c r="J4834" i="1"/>
  <c r="Z4834" i="1" s="1"/>
  <c r="J4405" i="1"/>
  <c r="Z4405" i="1" s="1"/>
  <c r="J4288" i="1"/>
  <c r="Z4288" i="1" s="1"/>
  <c r="J4249" i="1"/>
  <c r="Z4249" i="1" s="1"/>
  <c r="J4171" i="1"/>
  <c r="Z4171" i="1" s="1"/>
  <c r="J4600" i="1"/>
  <c r="Z4600" i="1" s="1"/>
  <c r="J4678" i="1"/>
  <c r="Z4678" i="1" s="1"/>
  <c r="J4639" i="1"/>
  <c r="Z4639" i="1" s="1"/>
  <c r="J4483" i="1"/>
  <c r="Z4483" i="1" s="1"/>
  <c r="J4210" i="1"/>
  <c r="Z4210" i="1" s="1"/>
  <c r="J4093" i="1"/>
  <c r="Z4093" i="1" s="1"/>
  <c r="J4054" i="1"/>
  <c r="Z4054" i="1" s="1"/>
  <c r="J4015" i="1"/>
  <c r="Z4015" i="1" s="1"/>
  <c r="J3976" i="1"/>
  <c r="Z3976" i="1" s="1"/>
  <c r="J3937" i="1"/>
  <c r="Z3937" i="1" s="1"/>
  <c r="J3898" i="1"/>
  <c r="Z3898" i="1" s="1"/>
  <c r="J3859" i="1"/>
  <c r="Z3859" i="1" s="1"/>
  <c r="J3781" i="1"/>
  <c r="Z3781" i="1" s="1"/>
  <c r="J3742" i="1"/>
  <c r="Z3742" i="1" s="1"/>
  <c r="J3703" i="1"/>
  <c r="Z3703" i="1" s="1"/>
  <c r="J3664" i="1"/>
  <c r="Z3664" i="1" s="1"/>
  <c r="J3625" i="1"/>
  <c r="Z3625" i="1" s="1"/>
  <c r="J3586" i="1"/>
  <c r="Z3586" i="1" s="1"/>
  <c r="J3547" i="1"/>
  <c r="Z3547" i="1" s="1"/>
  <c r="J3508" i="1"/>
  <c r="Z3508" i="1" s="1"/>
  <c r="J3469" i="1"/>
  <c r="Z3469" i="1" s="1"/>
  <c r="J3430" i="1"/>
  <c r="Z3430" i="1" s="1"/>
  <c r="J3391" i="1"/>
  <c r="Z3391" i="1" s="1"/>
  <c r="J3352" i="1"/>
  <c r="Z3352" i="1" s="1"/>
  <c r="J3313" i="1"/>
  <c r="Z3313" i="1" s="1"/>
  <c r="J3274" i="1"/>
  <c r="Z3274" i="1" s="1"/>
  <c r="J3235" i="1"/>
  <c r="Z3235" i="1" s="1"/>
  <c r="J3196" i="1"/>
  <c r="Z3196" i="1" s="1"/>
  <c r="J3157" i="1"/>
  <c r="Z3157" i="1" s="1"/>
  <c r="J3118" i="1"/>
  <c r="Z3118" i="1" s="1"/>
  <c r="J3079" i="1"/>
  <c r="Z3079" i="1" s="1"/>
  <c r="J3040" i="1"/>
  <c r="Z3040" i="1" s="1"/>
  <c r="J3001" i="1"/>
  <c r="Z3001" i="1" s="1"/>
  <c r="J2962" i="1"/>
  <c r="Z2962" i="1" s="1"/>
  <c r="J2923" i="1"/>
  <c r="Z2923" i="1" s="1"/>
  <c r="J2884" i="1"/>
  <c r="Z2884" i="1" s="1"/>
  <c r="J2845" i="1"/>
  <c r="Z2845" i="1" s="1"/>
  <c r="J2806" i="1"/>
  <c r="Z2806" i="1" s="1"/>
  <c r="J2767" i="1"/>
  <c r="Z2767" i="1" s="1"/>
  <c r="J2728" i="1"/>
  <c r="Z2728" i="1" s="1"/>
  <c r="J2689" i="1"/>
  <c r="Z2689" i="1" s="1"/>
  <c r="J2650" i="1"/>
  <c r="Z2650" i="1" s="1"/>
  <c r="J2611" i="1"/>
  <c r="Z2611" i="1" s="1"/>
  <c r="J2572" i="1"/>
  <c r="Z2572" i="1" s="1"/>
  <c r="J2533" i="1"/>
  <c r="Z2533" i="1" s="1"/>
  <c r="J2494" i="1"/>
  <c r="Z2494" i="1" s="1"/>
  <c r="J2455" i="1"/>
  <c r="Z2455" i="1" s="1"/>
  <c r="J2416" i="1"/>
  <c r="Z2416" i="1" s="1"/>
  <c r="J2377" i="1"/>
  <c r="Z2377" i="1" s="1"/>
  <c r="J2338" i="1"/>
  <c r="Z2338" i="1" s="1"/>
  <c r="J2299" i="1"/>
  <c r="Z2299" i="1" s="1"/>
  <c r="J2221" i="1"/>
  <c r="Z2221" i="1" s="1"/>
  <c r="J2182" i="1"/>
  <c r="Z2182" i="1" s="1"/>
  <c r="J2143" i="1"/>
  <c r="Z2143" i="1" s="1"/>
  <c r="J2104" i="1"/>
  <c r="Z2104" i="1" s="1"/>
  <c r="J2065" i="1"/>
  <c r="Z2065" i="1" s="1"/>
  <c r="J2026" i="1"/>
  <c r="Z2026" i="1" s="1"/>
  <c r="AN38" i="1"/>
  <c r="J4132" i="1"/>
  <c r="Z4132" i="1" s="1"/>
  <c r="J3820" i="1"/>
  <c r="Z3820" i="1" s="1"/>
  <c r="J2260" i="1"/>
  <c r="Z2260" i="1" s="1"/>
  <c r="J1987" i="1"/>
  <c r="Z1987" i="1" s="1"/>
  <c r="J1948" i="1"/>
  <c r="Z1948" i="1" s="1"/>
  <c r="J1909" i="1"/>
  <c r="Z1909" i="1" s="1"/>
  <c r="J1870" i="1"/>
  <c r="Z1870" i="1" s="1"/>
  <c r="J1831" i="1"/>
  <c r="Z1831" i="1" s="1"/>
  <c r="J1792" i="1"/>
  <c r="Z1792" i="1" s="1"/>
  <c r="J1753" i="1"/>
  <c r="Z1753" i="1" s="1"/>
  <c r="J1714" i="1"/>
  <c r="Z1714" i="1" s="1"/>
  <c r="J1675" i="1"/>
  <c r="Z1675" i="1" s="1"/>
  <c r="J1636" i="1"/>
  <c r="Z1636" i="1" s="1"/>
  <c r="J1597" i="1"/>
  <c r="Z1597" i="1" s="1"/>
  <c r="J1558" i="1"/>
  <c r="Z1558" i="1" s="1"/>
  <c r="J154" i="1"/>
  <c r="Z154" i="1" s="1"/>
  <c r="J115" i="1"/>
  <c r="Z115" i="1" s="1"/>
  <c r="J76" i="1"/>
  <c r="Z76" i="1" s="1"/>
  <c r="J37" i="1"/>
  <c r="Z37" i="1" s="1"/>
  <c r="J1519" i="1"/>
  <c r="Z1519" i="1" s="1"/>
  <c r="J1480" i="1"/>
  <c r="Z1480" i="1" s="1"/>
  <c r="J1441" i="1"/>
  <c r="Z1441" i="1" s="1"/>
  <c r="J1402" i="1"/>
  <c r="Z1402" i="1" s="1"/>
  <c r="J1363" i="1"/>
  <c r="Z1363" i="1" s="1"/>
  <c r="J1324" i="1"/>
  <c r="Z1324" i="1" s="1"/>
  <c r="J1285" i="1"/>
  <c r="Z1285" i="1" s="1"/>
  <c r="J1246" i="1"/>
  <c r="Z1246" i="1" s="1"/>
  <c r="J1207" i="1"/>
  <c r="Z1207" i="1" s="1"/>
  <c r="J1168" i="1"/>
  <c r="Z1168" i="1" s="1"/>
  <c r="J1129" i="1"/>
  <c r="Z1129" i="1" s="1"/>
  <c r="J1090" i="1"/>
  <c r="Z1090" i="1" s="1"/>
  <c r="J1051" i="1"/>
  <c r="Z1051" i="1" s="1"/>
  <c r="J1012" i="1"/>
  <c r="Z1012" i="1" s="1"/>
  <c r="J973" i="1"/>
  <c r="Z973" i="1" s="1"/>
  <c r="J934" i="1"/>
  <c r="Z934" i="1" s="1"/>
  <c r="J895" i="1"/>
  <c r="Z895" i="1" s="1"/>
  <c r="J856" i="1"/>
  <c r="Z856" i="1" s="1"/>
  <c r="J817" i="1"/>
  <c r="Z817" i="1" s="1"/>
  <c r="J778" i="1"/>
  <c r="Z778" i="1" s="1"/>
  <c r="J739" i="1"/>
  <c r="Z739" i="1" s="1"/>
  <c r="J700" i="1"/>
  <c r="Z700" i="1" s="1"/>
  <c r="J661" i="1"/>
  <c r="Z661" i="1" s="1"/>
  <c r="J622" i="1"/>
  <c r="Z622" i="1" s="1"/>
  <c r="J583" i="1"/>
  <c r="Z583" i="1" s="1"/>
  <c r="J544" i="1"/>
  <c r="Z544" i="1" s="1"/>
  <c r="J505" i="1"/>
  <c r="Z505" i="1" s="1"/>
  <c r="J466" i="1"/>
  <c r="Z466" i="1" s="1"/>
  <c r="J427" i="1"/>
  <c r="Z427" i="1" s="1"/>
  <c r="J388" i="1"/>
  <c r="Z388" i="1" s="1"/>
  <c r="J349" i="1"/>
  <c r="Z349" i="1" s="1"/>
  <c r="J310" i="1"/>
  <c r="Z310" i="1" s="1"/>
  <c r="J271" i="1"/>
  <c r="Z271" i="1" s="1"/>
  <c r="J232" i="1"/>
  <c r="Z232" i="1" s="1"/>
  <c r="J193" i="1"/>
  <c r="Z193" i="1" s="1"/>
  <c r="Q105" i="10" l="1"/>
  <c r="P142" i="10"/>
  <c r="P358" i="10"/>
  <c r="P105" i="10"/>
  <c r="P69" i="10"/>
  <c r="Q213" i="10"/>
  <c r="Q216" i="10" s="1"/>
  <c r="P285" i="10"/>
  <c r="P213" i="10"/>
  <c r="T68" i="10"/>
  <c r="Q141" i="10"/>
  <c r="Q144" i="10" s="1"/>
  <c r="P286" i="10"/>
  <c r="P322" i="10"/>
  <c r="P357" i="10"/>
  <c r="Q324" i="10"/>
  <c r="O32" i="10"/>
  <c r="S32" i="10" s="1"/>
  <c r="P70" i="10"/>
  <c r="Q108" i="10"/>
  <c r="P214" i="10"/>
  <c r="P360" i="10"/>
  <c r="S358" i="10"/>
  <c r="R358" i="10"/>
  <c r="R360" i="10" s="1"/>
  <c r="S357" i="10"/>
  <c r="T357" i="10" s="1"/>
  <c r="P324" i="10"/>
  <c r="S322" i="10"/>
  <c r="S324" i="10" s="1"/>
  <c r="S321" i="10"/>
  <c r="T321" i="10" s="1"/>
  <c r="R322" i="10"/>
  <c r="R324" i="10" s="1"/>
  <c r="P288" i="10"/>
  <c r="S286" i="10"/>
  <c r="S285" i="10"/>
  <c r="T285" i="10" s="1"/>
  <c r="R286" i="10"/>
  <c r="R288" i="10" s="1"/>
  <c r="T250" i="10"/>
  <c r="P252" i="10"/>
  <c r="S249" i="10"/>
  <c r="S252" i="10" s="1"/>
  <c r="R249" i="10"/>
  <c r="R252" i="10" s="1"/>
  <c r="Q249" i="10"/>
  <c r="Q252" i="10" s="1"/>
  <c r="P216" i="10"/>
  <c r="S214" i="10"/>
  <c r="S216" i="10" s="1"/>
  <c r="S213" i="10"/>
  <c r="T213" i="10" s="1"/>
  <c r="R214" i="10"/>
  <c r="R216" i="10" s="1"/>
  <c r="T178" i="10"/>
  <c r="P180" i="10"/>
  <c r="S177" i="10"/>
  <c r="S180" i="10" s="1"/>
  <c r="R177" i="10"/>
  <c r="R180" i="10" s="1"/>
  <c r="Q177" i="10"/>
  <c r="Q180" i="10" s="1"/>
  <c r="P144" i="10"/>
  <c r="S142" i="10"/>
  <c r="S144" i="10" s="1"/>
  <c r="S141" i="10"/>
  <c r="T141" i="10" s="1"/>
  <c r="R142" i="10"/>
  <c r="R144" i="10" s="1"/>
  <c r="P108" i="10"/>
  <c r="S106" i="10"/>
  <c r="R106" i="10"/>
  <c r="R108" i="10" s="1"/>
  <c r="S105" i="10"/>
  <c r="T105" i="10" s="1"/>
  <c r="P72" i="10"/>
  <c r="S70" i="10"/>
  <c r="R70" i="10"/>
  <c r="R72" i="10" s="1"/>
  <c r="S69" i="10"/>
  <c r="T69" i="10" s="1"/>
  <c r="R31" i="10"/>
  <c r="P31" i="10"/>
  <c r="T30" i="10"/>
  <c r="Q31" i="10"/>
  <c r="I34" i="10"/>
  <c r="J34" i="10" s="1"/>
  <c r="J33" i="10"/>
  <c r="J4913" i="1"/>
  <c r="Z4913" i="1" s="1"/>
  <c r="J4796" i="1"/>
  <c r="Z4796" i="1" s="1"/>
  <c r="J4757" i="1"/>
  <c r="Z4757" i="1" s="1"/>
  <c r="J4718" i="1"/>
  <c r="Z4718" i="1" s="1"/>
  <c r="J4835" i="1"/>
  <c r="Z4835" i="1" s="1"/>
  <c r="J4640" i="1"/>
  <c r="Z4640" i="1" s="1"/>
  <c r="J4445" i="1"/>
  <c r="Z4445" i="1" s="1"/>
  <c r="J4406" i="1"/>
  <c r="Z4406" i="1" s="1"/>
  <c r="J4874" i="1"/>
  <c r="Z4874" i="1" s="1"/>
  <c r="J4679" i="1"/>
  <c r="Z4679" i="1" s="1"/>
  <c r="J4601" i="1"/>
  <c r="Z4601" i="1" s="1"/>
  <c r="J4562" i="1"/>
  <c r="Z4562" i="1" s="1"/>
  <c r="J4523" i="1"/>
  <c r="Z4523" i="1" s="1"/>
  <c r="J4289" i="1"/>
  <c r="Z4289" i="1" s="1"/>
  <c r="J4367" i="1"/>
  <c r="Z4367" i="1" s="1"/>
  <c r="J4250" i="1"/>
  <c r="Z4250" i="1" s="1"/>
  <c r="J4484" i="1"/>
  <c r="Z4484" i="1" s="1"/>
  <c r="J4328" i="1"/>
  <c r="Z4328" i="1" s="1"/>
  <c r="J4211" i="1"/>
  <c r="Z4211" i="1" s="1"/>
  <c r="J4172" i="1"/>
  <c r="Z4172" i="1" s="1"/>
  <c r="J4133" i="1"/>
  <c r="Z4133" i="1" s="1"/>
  <c r="J3821" i="1"/>
  <c r="Z3821" i="1" s="1"/>
  <c r="J2261" i="1"/>
  <c r="Z2261" i="1" s="1"/>
  <c r="J1988" i="1"/>
  <c r="Z1988" i="1" s="1"/>
  <c r="J1949" i="1"/>
  <c r="Z1949" i="1" s="1"/>
  <c r="J1910" i="1"/>
  <c r="Z1910" i="1" s="1"/>
  <c r="J4094" i="1"/>
  <c r="Z4094" i="1" s="1"/>
  <c r="J4055" i="1"/>
  <c r="Z4055" i="1" s="1"/>
  <c r="J4016" i="1"/>
  <c r="Z4016" i="1" s="1"/>
  <c r="J3977" i="1"/>
  <c r="Z3977" i="1" s="1"/>
  <c r="J3938" i="1"/>
  <c r="Z3938" i="1" s="1"/>
  <c r="J3899" i="1"/>
  <c r="Z3899" i="1" s="1"/>
  <c r="J3860" i="1"/>
  <c r="Z3860" i="1" s="1"/>
  <c r="J3782" i="1"/>
  <c r="Z3782" i="1" s="1"/>
  <c r="J3743" i="1"/>
  <c r="Z3743" i="1" s="1"/>
  <c r="J3704" i="1"/>
  <c r="Z3704" i="1" s="1"/>
  <c r="J3665" i="1"/>
  <c r="Z3665" i="1" s="1"/>
  <c r="J3626" i="1"/>
  <c r="Z3626" i="1" s="1"/>
  <c r="J3587" i="1"/>
  <c r="Z3587" i="1" s="1"/>
  <c r="J3548" i="1"/>
  <c r="Z3548" i="1" s="1"/>
  <c r="J3509" i="1"/>
  <c r="Z3509" i="1" s="1"/>
  <c r="J3470" i="1"/>
  <c r="Z3470" i="1" s="1"/>
  <c r="J3431" i="1"/>
  <c r="Z3431" i="1" s="1"/>
  <c r="J3392" i="1"/>
  <c r="Z3392" i="1" s="1"/>
  <c r="J3353" i="1"/>
  <c r="Z3353" i="1" s="1"/>
  <c r="J3314" i="1"/>
  <c r="Z3314" i="1" s="1"/>
  <c r="J3275" i="1"/>
  <c r="Z3275" i="1" s="1"/>
  <c r="J3236" i="1"/>
  <c r="Z3236" i="1" s="1"/>
  <c r="J3197" i="1"/>
  <c r="Z3197" i="1" s="1"/>
  <c r="J3158" i="1"/>
  <c r="Z3158" i="1" s="1"/>
  <c r="J3119" i="1"/>
  <c r="Z3119" i="1" s="1"/>
  <c r="J3080" i="1"/>
  <c r="Z3080" i="1" s="1"/>
  <c r="J3041" i="1"/>
  <c r="Z3041" i="1" s="1"/>
  <c r="J3002" i="1"/>
  <c r="Z3002" i="1" s="1"/>
  <c r="J2963" i="1"/>
  <c r="Z2963" i="1" s="1"/>
  <c r="J2924" i="1"/>
  <c r="Z2924" i="1" s="1"/>
  <c r="J2885" i="1"/>
  <c r="Z2885" i="1" s="1"/>
  <c r="J2846" i="1"/>
  <c r="Z2846" i="1" s="1"/>
  <c r="J2807" i="1"/>
  <c r="Z2807" i="1" s="1"/>
  <c r="J2768" i="1"/>
  <c r="Z2768" i="1" s="1"/>
  <c r="J2729" i="1"/>
  <c r="Z2729" i="1" s="1"/>
  <c r="J2690" i="1"/>
  <c r="Z2690" i="1" s="1"/>
  <c r="J2651" i="1"/>
  <c r="Z2651" i="1" s="1"/>
  <c r="J2612" i="1"/>
  <c r="Z2612" i="1" s="1"/>
  <c r="J2573" i="1"/>
  <c r="Z2573" i="1" s="1"/>
  <c r="J2534" i="1"/>
  <c r="Z2534" i="1" s="1"/>
  <c r="J2495" i="1"/>
  <c r="Z2495" i="1" s="1"/>
  <c r="J2456" i="1"/>
  <c r="Z2456" i="1" s="1"/>
  <c r="J2417" i="1"/>
  <c r="Z2417" i="1" s="1"/>
  <c r="J2378" i="1"/>
  <c r="Z2378" i="1" s="1"/>
  <c r="J2339" i="1"/>
  <c r="Z2339" i="1" s="1"/>
  <c r="J2300" i="1"/>
  <c r="Z2300" i="1" s="1"/>
  <c r="J2222" i="1"/>
  <c r="Z2222" i="1" s="1"/>
  <c r="J2183" i="1"/>
  <c r="Z2183" i="1" s="1"/>
  <c r="J2144" i="1"/>
  <c r="Z2144" i="1" s="1"/>
  <c r="J2105" i="1"/>
  <c r="Z2105" i="1" s="1"/>
  <c r="J2066" i="1"/>
  <c r="Z2066" i="1" s="1"/>
  <c r="J2027" i="1"/>
  <c r="Z2027" i="1" s="1"/>
  <c r="J1520" i="1"/>
  <c r="Z1520" i="1" s="1"/>
  <c r="J1481" i="1"/>
  <c r="Z1481" i="1" s="1"/>
  <c r="J1442" i="1"/>
  <c r="Z1442" i="1" s="1"/>
  <c r="J1403" i="1"/>
  <c r="Z1403" i="1" s="1"/>
  <c r="J1364" i="1"/>
  <c r="Z1364" i="1" s="1"/>
  <c r="J1325" i="1"/>
  <c r="Z1325" i="1" s="1"/>
  <c r="J1286" i="1"/>
  <c r="Z1286" i="1" s="1"/>
  <c r="J1247" i="1"/>
  <c r="Z1247" i="1" s="1"/>
  <c r="J1208" i="1"/>
  <c r="Z1208" i="1" s="1"/>
  <c r="J1169" i="1"/>
  <c r="Z1169" i="1" s="1"/>
  <c r="J1130" i="1"/>
  <c r="Z1130" i="1" s="1"/>
  <c r="J1091" i="1"/>
  <c r="Z1091" i="1" s="1"/>
  <c r="J1052" i="1"/>
  <c r="Z1052" i="1" s="1"/>
  <c r="J1013" i="1"/>
  <c r="Z1013" i="1" s="1"/>
  <c r="J974" i="1"/>
  <c r="Z974" i="1" s="1"/>
  <c r="J935" i="1"/>
  <c r="Z935" i="1" s="1"/>
  <c r="J896" i="1"/>
  <c r="Z896" i="1" s="1"/>
  <c r="J857" i="1"/>
  <c r="Z857" i="1" s="1"/>
  <c r="J818" i="1"/>
  <c r="Z818" i="1" s="1"/>
  <c r="J779" i="1"/>
  <c r="Z779" i="1" s="1"/>
  <c r="J740" i="1"/>
  <c r="Z740" i="1" s="1"/>
  <c r="J701" i="1"/>
  <c r="Z701" i="1" s="1"/>
  <c r="J662" i="1"/>
  <c r="Z662" i="1" s="1"/>
  <c r="J623" i="1"/>
  <c r="Z623" i="1" s="1"/>
  <c r="J584" i="1"/>
  <c r="Z584" i="1" s="1"/>
  <c r="J545" i="1"/>
  <c r="Z545" i="1" s="1"/>
  <c r="J506" i="1"/>
  <c r="Z506" i="1" s="1"/>
  <c r="J467" i="1"/>
  <c r="Z467" i="1" s="1"/>
  <c r="J428" i="1"/>
  <c r="Z428" i="1" s="1"/>
  <c r="J389" i="1"/>
  <c r="Z389" i="1" s="1"/>
  <c r="J350" i="1"/>
  <c r="Z350" i="1" s="1"/>
  <c r="J311" i="1"/>
  <c r="Z311" i="1" s="1"/>
  <c r="J272" i="1"/>
  <c r="Z272" i="1" s="1"/>
  <c r="J233" i="1"/>
  <c r="Z233" i="1" s="1"/>
  <c r="J194" i="1"/>
  <c r="Z194" i="1" s="1"/>
  <c r="J155" i="1"/>
  <c r="Z155" i="1" s="1"/>
  <c r="J116" i="1"/>
  <c r="Z116" i="1" s="1"/>
  <c r="J77" i="1"/>
  <c r="Z77" i="1" s="1"/>
  <c r="J38" i="1"/>
  <c r="Z38" i="1" s="1"/>
  <c r="J1871" i="1"/>
  <c r="Z1871" i="1" s="1"/>
  <c r="J1832" i="1"/>
  <c r="Z1832" i="1" s="1"/>
  <c r="J1793" i="1"/>
  <c r="Z1793" i="1" s="1"/>
  <c r="J1754" i="1"/>
  <c r="Z1754" i="1" s="1"/>
  <c r="J1715" i="1"/>
  <c r="Z1715" i="1" s="1"/>
  <c r="J1676" i="1"/>
  <c r="Z1676" i="1" s="1"/>
  <c r="J1637" i="1"/>
  <c r="Z1637" i="1" s="1"/>
  <c r="J1598" i="1"/>
  <c r="Z1598" i="1" s="1"/>
  <c r="J1559" i="1"/>
  <c r="Z1559" i="1" s="1"/>
  <c r="AN39" i="1"/>
  <c r="S288" i="10" l="1"/>
  <c r="O33" i="10"/>
  <c r="S33" i="10" s="1"/>
  <c r="O34" i="10"/>
  <c r="S34" i="10" s="1"/>
  <c r="S360" i="10"/>
  <c r="T358" i="10"/>
  <c r="T360" i="10" s="1"/>
  <c r="C332" i="10" s="1"/>
  <c r="T322" i="10"/>
  <c r="T324" i="10" s="1"/>
  <c r="C296" i="10" s="1"/>
  <c r="T286" i="10"/>
  <c r="T288" i="10" s="1"/>
  <c r="C260" i="10" s="1"/>
  <c r="T249" i="10"/>
  <c r="T252" i="10" s="1"/>
  <c r="C224" i="10" s="1"/>
  <c r="T214" i="10"/>
  <c r="T216" i="10" s="1"/>
  <c r="C188" i="10" s="1"/>
  <c r="T177" i="10"/>
  <c r="T180" i="10" s="1"/>
  <c r="C152" i="10" s="1"/>
  <c r="T142" i="10"/>
  <c r="T144" i="10" s="1"/>
  <c r="C116" i="10" s="1"/>
  <c r="S108" i="10"/>
  <c r="T106" i="10"/>
  <c r="T108" i="10" s="1"/>
  <c r="C80" i="10" s="1"/>
  <c r="S72" i="10"/>
  <c r="T70" i="10"/>
  <c r="T72" i="10" s="1"/>
  <c r="C44" i="10" s="1"/>
  <c r="P32" i="10"/>
  <c r="T31" i="10"/>
  <c r="Q32" i="10"/>
  <c r="R32" i="10" s="1"/>
  <c r="J2262" i="1"/>
  <c r="Z2262" i="1" s="1"/>
  <c r="J1989" i="1"/>
  <c r="Z1989" i="1" s="1"/>
  <c r="J156" i="1"/>
  <c r="Z156" i="1" s="1"/>
  <c r="J1521" i="1"/>
  <c r="Z1521" i="1" s="1"/>
  <c r="G224" i="10" l="1"/>
  <c r="J18" i="5" s="1"/>
  <c r="K18" i="5" s="1"/>
  <c r="H18" i="5"/>
  <c r="G152" i="10"/>
  <c r="J16" i="5" s="1"/>
  <c r="K16" i="5" s="1"/>
  <c r="H16" i="5"/>
  <c r="G116" i="10"/>
  <c r="J15" i="5" s="1"/>
  <c r="K15" i="5" s="1"/>
  <c r="H15" i="5"/>
  <c r="G332" i="10"/>
  <c r="J21" i="5" s="1"/>
  <c r="K21" i="5" s="1"/>
  <c r="H21" i="5"/>
  <c r="G296" i="10"/>
  <c r="G299" i="10" s="1"/>
  <c r="G301" i="10" s="1"/>
  <c r="H20" i="5"/>
  <c r="G188" i="10"/>
  <c r="G191" i="10" s="1"/>
  <c r="G193" i="10" s="1"/>
  <c r="H17" i="5"/>
  <c r="G44" i="10"/>
  <c r="G47" i="10" s="1"/>
  <c r="G49" i="10" s="1"/>
  <c r="H13" i="5"/>
  <c r="G80" i="10"/>
  <c r="G83" i="10" s="1"/>
  <c r="G85" i="10" s="1"/>
  <c r="H14" i="5"/>
  <c r="G260" i="10"/>
  <c r="J19" i="5" s="1"/>
  <c r="K19" i="5" s="1"/>
  <c r="H19" i="5"/>
  <c r="G155" i="10"/>
  <c r="G157" i="10" s="1"/>
  <c r="P33" i="10"/>
  <c r="P34" i="10"/>
  <c r="R33" i="10"/>
  <c r="P36" i="10"/>
  <c r="S36" i="10"/>
  <c r="T32" i="10"/>
  <c r="Q33" i="10"/>
  <c r="R34" i="10"/>
  <c r="Q34" i="10"/>
  <c r="G335" i="10" l="1"/>
  <c r="G337" i="10" s="1"/>
  <c r="G344" i="10" s="1"/>
  <c r="G345" i="10" s="1"/>
  <c r="G349" i="10" s="1"/>
  <c r="G351" i="10" s="1"/>
  <c r="G352" i="10" s="1"/>
  <c r="G353" i="10" s="1"/>
  <c r="G346" i="10" s="1"/>
  <c r="G227" i="10"/>
  <c r="G229" i="10" s="1"/>
  <c r="L18" i="5" s="1"/>
  <c r="G263" i="10"/>
  <c r="G265" i="10" s="1"/>
  <c r="L19" i="5" s="1"/>
  <c r="J17" i="5"/>
  <c r="K17" i="5" s="1"/>
  <c r="G119" i="10"/>
  <c r="G121" i="10" s="1"/>
  <c r="G128" i="10" s="1"/>
  <c r="G129" i="10" s="1"/>
  <c r="G133" i="10" s="1"/>
  <c r="G135" i="10" s="1"/>
  <c r="G136" i="10" s="1"/>
  <c r="G137" i="10" s="1"/>
  <c r="G130" i="10" s="1"/>
  <c r="J20" i="5"/>
  <c r="K20" i="5" s="1"/>
  <c r="J14" i="5"/>
  <c r="K14" i="5" s="1"/>
  <c r="Q36" i="10"/>
  <c r="J13" i="5"/>
  <c r="K13" i="5" s="1"/>
  <c r="G92" i="10"/>
  <c r="G93" i="10" s="1"/>
  <c r="G97" i="10" s="1"/>
  <c r="G99" i="10" s="1"/>
  <c r="G100" i="10" s="1"/>
  <c r="G101" i="10" s="1"/>
  <c r="G94" i="10" s="1"/>
  <c r="L14" i="5"/>
  <c r="G308" i="10"/>
  <c r="G309" i="10" s="1"/>
  <c r="G313" i="10" s="1"/>
  <c r="G315" i="10" s="1"/>
  <c r="G316" i="10" s="1"/>
  <c r="G317" i="10" s="1"/>
  <c r="G310" i="10" s="1"/>
  <c r="L20" i="5"/>
  <c r="G164" i="10"/>
  <c r="G165" i="10" s="1"/>
  <c r="G169" i="10" s="1"/>
  <c r="G171" i="10" s="1"/>
  <c r="G172" i="10" s="1"/>
  <c r="G173" i="10" s="1"/>
  <c r="G166" i="10" s="1"/>
  <c r="L16" i="5"/>
  <c r="G56" i="10"/>
  <c r="G57" i="10" s="1"/>
  <c r="G61" i="10" s="1"/>
  <c r="G63" i="10" s="1"/>
  <c r="G64" i="10" s="1"/>
  <c r="G65" i="10" s="1"/>
  <c r="G58" i="10" s="1"/>
  <c r="L13" i="5"/>
  <c r="G200" i="10"/>
  <c r="G201" i="10" s="1"/>
  <c r="G205" i="10" s="1"/>
  <c r="G207" i="10" s="1"/>
  <c r="G208" i="10" s="1"/>
  <c r="G209" i="10" s="1"/>
  <c r="G202" i="10" s="1"/>
  <c r="L17" i="5"/>
  <c r="G272" i="10"/>
  <c r="G273" i="10" s="1"/>
  <c r="G277" i="10" s="1"/>
  <c r="G279" i="10" s="1"/>
  <c r="G280" i="10" s="1"/>
  <c r="G281" i="10" s="1"/>
  <c r="G274" i="10" s="1"/>
  <c r="D16" i="12"/>
  <c r="D21" i="12" s="1"/>
  <c r="T34" i="10"/>
  <c r="R36" i="10"/>
  <c r="T33" i="10"/>
  <c r="G236" i="10" l="1"/>
  <c r="G237" i="10" s="1"/>
  <c r="G241" i="10" s="1"/>
  <c r="G243" i="10" s="1"/>
  <c r="G244" i="10" s="1"/>
  <c r="G245" i="10" s="1"/>
  <c r="G238" i="10" s="1"/>
  <c r="Q18" i="5" s="1"/>
  <c r="R18" i="5" s="1"/>
  <c r="S18" i="5" s="1"/>
  <c r="L21" i="5"/>
  <c r="L15" i="5"/>
  <c r="G167" i="10"/>
  <c r="Q16" i="5"/>
  <c r="R16" i="5" s="1"/>
  <c r="S16" i="5" s="1"/>
  <c r="G311" i="10"/>
  <c r="Q20" i="5"/>
  <c r="R20" i="5" s="1"/>
  <c r="S20" i="5" s="1"/>
  <c r="G95" i="10"/>
  <c r="Q14" i="5"/>
  <c r="R14" i="5" s="1"/>
  <c r="S14" i="5" s="1"/>
  <c r="G59" i="10"/>
  <c r="Q13" i="5"/>
  <c r="R13" i="5" s="1"/>
  <c r="S13" i="5" s="1"/>
  <c r="G131" i="10"/>
  <c r="Q15" i="5"/>
  <c r="R15" i="5" s="1"/>
  <c r="S15" i="5" s="1"/>
  <c r="G203" i="10"/>
  <c r="Q17" i="5"/>
  <c r="R17" i="5" s="1"/>
  <c r="S17" i="5" s="1"/>
  <c r="G275" i="10"/>
  <c r="Q19" i="5"/>
  <c r="R19" i="5" s="1"/>
  <c r="S19" i="5" s="1"/>
  <c r="G347" i="10"/>
  <c r="Q21" i="5"/>
  <c r="H14" i="12"/>
  <c r="T36" i="10"/>
  <c r="G239" i="10" l="1"/>
  <c r="R21" i="5"/>
  <c r="S21" i="5" s="1"/>
  <c r="H19" i="12"/>
  <c r="H21" i="12" s="1"/>
  <c r="D23" i="12" s="1"/>
  <c r="C8" i="10"/>
  <c r="G8" i="10" l="1"/>
  <c r="H12" i="5"/>
  <c r="H23" i="5" s="1"/>
  <c r="G11" i="10" l="1"/>
  <c r="J12" i="5"/>
  <c r="G13" i="10" l="1"/>
  <c r="M12" i="5"/>
  <c r="M23" i="5" s="1"/>
  <c r="N12" i="5"/>
  <c r="O12" i="5"/>
  <c r="O23" i="5" s="1"/>
  <c r="K12" i="5"/>
  <c r="J23" i="5"/>
  <c r="K23" i="5" l="1"/>
  <c r="L12" i="5"/>
  <c r="L23" i="5" s="1"/>
  <c r="G20" i="10"/>
  <c r="G21" i="10" s="1"/>
  <c r="G25" i="10" s="1"/>
  <c r="G27" i="10" s="1"/>
  <c r="G28" i="10" s="1"/>
  <c r="G29" i="10" s="1"/>
  <c r="G22" i="10" s="1"/>
  <c r="G23" i="10" l="1"/>
  <c r="Q12" i="5"/>
  <c r="R12" i="5" l="1"/>
  <c r="S12" i="5" s="1"/>
  <c r="S23" i="5" s="1"/>
  <c r="Q23" i="5"/>
  <c r="R23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L2222" authorId="0" shapeId="0" xr:uid="{00000000-0006-0000-0200-000001000000}">
      <text>
        <r>
          <rPr>
            <b/>
            <sz val="8"/>
            <color indexed="81"/>
            <rFont val="Tahoma"/>
          </rPr>
          <t>User:</t>
        </r>
        <r>
          <rPr>
            <sz val="8"/>
            <color indexed="81"/>
            <rFont val="Tahoma"/>
          </rPr>
          <t xml:space="preserve">
kosong
</t>
        </r>
      </text>
    </comment>
  </commentList>
</comments>
</file>

<file path=xl/sharedStrings.xml><?xml version="1.0" encoding="utf-8"?>
<sst xmlns="http://schemas.openxmlformats.org/spreadsheetml/2006/main" count="11954" uniqueCount="292">
  <si>
    <t>PKP per tahun</t>
  </si>
  <si>
    <t>K</t>
  </si>
  <si>
    <t>Name</t>
  </si>
  <si>
    <t>Position</t>
  </si>
  <si>
    <t>TIME SHEET REPORT</t>
  </si>
  <si>
    <t>TK</t>
  </si>
  <si>
    <t>Status</t>
  </si>
  <si>
    <t>Date</t>
  </si>
  <si>
    <t>Shift</t>
  </si>
  <si>
    <t>Over Time</t>
  </si>
  <si>
    <t>Total OT</t>
  </si>
  <si>
    <t>In</t>
  </si>
  <si>
    <t>Out</t>
  </si>
  <si>
    <t>SAKIT</t>
  </si>
  <si>
    <t>IJIN</t>
  </si>
  <si>
    <t>ALPA</t>
  </si>
  <si>
    <t>Cost Center</t>
  </si>
  <si>
    <t>D</t>
  </si>
  <si>
    <t>Dept</t>
  </si>
  <si>
    <t>TOTAL</t>
  </si>
  <si>
    <t>Period Contract</t>
  </si>
  <si>
    <t>Basic Salary</t>
  </si>
  <si>
    <t>=</t>
  </si>
  <si>
    <t>Overtime</t>
  </si>
  <si>
    <t>x</t>
  </si>
  <si>
    <t>Deduction :</t>
  </si>
  <si>
    <t>JHT</t>
  </si>
  <si>
    <t>Tax</t>
  </si>
  <si>
    <t>PTKP</t>
  </si>
  <si>
    <t>B. Jab 5%</t>
  </si>
  <si>
    <t>Gross</t>
  </si>
  <si>
    <t>PKP</t>
  </si>
  <si>
    <t>PPH 21</t>
  </si>
  <si>
    <t>THP</t>
  </si>
  <si>
    <t>Diterima oleh,</t>
  </si>
  <si>
    <t>Payroll,</t>
  </si>
  <si>
    <t>OT</t>
  </si>
  <si>
    <t>TD</t>
  </si>
  <si>
    <t>_______________</t>
  </si>
  <si>
    <t>STS</t>
  </si>
  <si>
    <t>REK BANK</t>
  </si>
  <si>
    <t>NAMA BANK</t>
  </si>
  <si>
    <t>Prepared</t>
  </si>
  <si>
    <t>Checked</t>
  </si>
  <si>
    <t>Payroll</t>
  </si>
  <si>
    <t>Shift 1</t>
  </si>
  <si>
    <t>Shift 2</t>
  </si>
  <si>
    <t>Deduction</t>
  </si>
  <si>
    <t>Code</t>
  </si>
  <si>
    <t>WH</t>
  </si>
  <si>
    <t>M</t>
  </si>
  <si>
    <t>Period: 1 May 2012 - 31 May 2012</t>
  </si>
  <si>
    <t>K1</t>
  </si>
  <si>
    <t>K2</t>
  </si>
  <si>
    <t>K3</t>
  </si>
  <si>
    <t>ID</t>
  </si>
  <si>
    <t>Adjustment</t>
  </si>
  <si>
    <t>MANDIRI</t>
  </si>
  <si>
    <t>DATA</t>
  </si>
  <si>
    <t>SUBYEK</t>
  </si>
  <si>
    <t>PERIODE</t>
  </si>
  <si>
    <t xml:space="preserve"> </t>
  </si>
  <si>
    <t>Operator</t>
  </si>
  <si>
    <t>L1</t>
  </si>
  <si>
    <t>TTL OT</t>
  </si>
  <si>
    <t>Transport</t>
  </si>
  <si>
    <t>Meal Shift 2</t>
  </si>
  <si>
    <t>TTL HRS</t>
  </si>
  <si>
    <t>132-00-1175356-4</t>
  </si>
  <si>
    <t>132-00-1191115-4</t>
  </si>
  <si>
    <t>………………………</t>
  </si>
  <si>
    <t>Absence</t>
  </si>
  <si>
    <t>L2</t>
  </si>
  <si>
    <t>NO</t>
  </si>
  <si>
    <t>RATE</t>
  </si>
  <si>
    <t>Meal Puasa</t>
  </si>
  <si>
    <t>UI-001</t>
  </si>
  <si>
    <t>UI-002</t>
  </si>
  <si>
    <t>UI-003</t>
  </si>
  <si>
    <t>UI-004</t>
  </si>
  <si>
    <t>UI-006</t>
  </si>
  <si>
    <t>UI-009</t>
  </si>
  <si>
    <t>UI-010</t>
  </si>
  <si>
    <t>UI-012</t>
  </si>
  <si>
    <t>UI-013</t>
  </si>
  <si>
    <t>UI-014</t>
  </si>
  <si>
    <t>UI-015</t>
  </si>
  <si>
    <t>UI-016</t>
  </si>
  <si>
    <t>UI-017</t>
  </si>
  <si>
    <t>UI-018</t>
  </si>
  <si>
    <t>UI-019</t>
  </si>
  <si>
    <t>UI-020</t>
  </si>
  <si>
    <t>UI-021</t>
  </si>
  <si>
    <t>UI-022</t>
  </si>
  <si>
    <t>UI-023</t>
  </si>
  <si>
    <t>UI-024</t>
  </si>
  <si>
    <t>UI-025</t>
  </si>
  <si>
    <t>UI-026</t>
  </si>
  <si>
    <t>UI-028</t>
  </si>
  <si>
    <t>UI-029</t>
  </si>
  <si>
    <t>UI-030</t>
  </si>
  <si>
    <t>UI-031</t>
  </si>
  <si>
    <t>UI-032</t>
  </si>
  <si>
    <t>UI-033</t>
  </si>
  <si>
    <t>UI-034</t>
  </si>
  <si>
    <t>UI-035</t>
  </si>
  <si>
    <t>UI-036</t>
  </si>
  <si>
    <t>UI-037</t>
  </si>
  <si>
    <t>UI-038</t>
  </si>
  <si>
    <t>UI-040</t>
  </si>
  <si>
    <t>UI-041</t>
  </si>
  <si>
    <t>UI-042</t>
  </si>
  <si>
    <t>UI-043</t>
  </si>
  <si>
    <t>UI-044</t>
  </si>
  <si>
    <t>UI-045</t>
  </si>
  <si>
    <t>UI-046</t>
  </si>
  <si>
    <t>UI-047</t>
  </si>
  <si>
    <t>UI-048</t>
  </si>
  <si>
    <t>UI-049</t>
  </si>
  <si>
    <t>UI-050</t>
  </si>
  <si>
    <t>UI-051</t>
  </si>
  <si>
    <t>UI-052</t>
  </si>
  <si>
    <t>UI-053</t>
  </si>
  <si>
    <t>UI-054</t>
  </si>
  <si>
    <t>UI-055</t>
  </si>
  <si>
    <t>UI-056</t>
  </si>
  <si>
    <t>UI-057</t>
  </si>
  <si>
    <t>UI-058</t>
  </si>
  <si>
    <t>UI-059</t>
  </si>
  <si>
    <t>UI-060</t>
  </si>
  <si>
    <t>UI-061</t>
  </si>
  <si>
    <t>UI-062</t>
  </si>
  <si>
    <t>UI-063</t>
  </si>
  <si>
    <t>UI-064</t>
  </si>
  <si>
    <t>UI-065</t>
  </si>
  <si>
    <t>UI-066</t>
  </si>
  <si>
    <t>UI-067</t>
  </si>
  <si>
    <t>UI-068</t>
  </si>
  <si>
    <t>UI-069</t>
  </si>
  <si>
    <t>UI-070</t>
  </si>
  <si>
    <t>UI-071</t>
  </si>
  <si>
    <t>UI-072</t>
  </si>
  <si>
    <t>UI-073</t>
  </si>
  <si>
    <t>UI-076</t>
  </si>
  <si>
    <t>UI-077</t>
  </si>
  <si>
    <t>UI-078</t>
  </si>
  <si>
    <t>UI-079</t>
  </si>
  <si>
    <t>UI-080</t>
  </si>
  <si>
    <t>UI-081</t>
  </si>
  <si>
    <t>UI-082</t>
  </si>
  <si>
    <t>UI-083</t>
  </si>
  <si>
    <t>UI-084</t>
  </si>
  <si>
    <t>UI-085</t>
  </si>
  <si>
    <t>UI-086</t>
  </si>
  <si>
    <t>UI-087</t>
  </si>
  <si>
    <t>UI-088</t>
  </si>
  <si>
    <t>UI-089</t>
  </si>
  <si>
    <t>UI-091</t>
  </si>
  <si>
    <t>UI-090</t>
  </si>
  <si>
    <t>UI-092</t>
  </si>
  <si>
    <t>UI-093</t>
  </si>
  <si>
    <t>UI-094</t>
  </si>
  <si>
    <t>UI-095</t>
  </si>
  <si>
    <t>UI-096</t>
  </si>
  <si>
    <t>UI-097</t>
  </si>
  <si>
    <t>UI-098</t>
  </si>
  <si>
    <t>UI-100</t>
  </si>
  <si>
    <t>UI-101</t>
  </si>
  <si>
    <t>UI-102</t>
  </si>
  <si>
    <t>UI-103</t>
  </si>
  <si>
    <t>UI-104</t>
  </si>
  <si>
    <t>UI-105</t>
  </si>
  <si>
    <t>UI-106</t>
  </si>
  <si>
    <t>UI-107</t>
  </si>
  <si>
    <t>UI-108</t>
  </si>
  <si>
    <t>UI-109</t>
  </si>
  <si>
    <t>UI-110</t>
  </si>
  <si>
    <t>UI-111</t>
  </si>
  <si>
    <t>UI-112</t>
  </si>
  <si>
    <t>UI-113</t>
  </si>
  <si>
    <t>UI-114</t>
  </si>
  <si>
    <t>UI-115</t>
  </si>
  <si>
    <t>UI-116</t>
  </si>
  <si>
    <t>UI-117</t>
  </si>
  <si>
    <t>UI-118</t>
  </si>
  <si>
    <t>UI-119</t>
  </si>
  <si>
    <t>UI-120</t>
  </si>
  <si>
    <t>UI-121</t>
  </si>
  <si>
    <t>UI-122</t>
  </si>
  <si>
    <t>UI-123</t>
  </si>
  <si>
    <t>UI-124</t>
  </si>
  <si>
    <t>UI-125</t>
  </si>
  <si>
    <t>UI-127</t>
  </si>
  <si>
    <t>UI-128</t>
  </si>
  <si>
    <t>UI-129</t>
  </si>
  <si>
    <t>UI-130</t>
  </si>
  <si>
    <t>UI-131</t>
  </si>
  <si>
    <t>UI-132</t>
  </si>
  <si>
    <t>UI-133</t>
  </si>
  <si>
    <t>UI-134</t>
  </si>
  <si>
    <t>UI-135</t>
  </si>
  <si>
    <t>ADE</t>
  </si>
  <si>
    <t>Manager</t>
  </si>
  <si>
    <t>Nama</t>
  </si>
  <si>
    <t>Jabatan</t>
  </si>
  <si>
    <t>Tanggal</t>
  </si>
  <si>
    <t>Hari</t>
  </si>
  <si>
    <t>Jam Kerja</t>
  </si>
  <si>
    <t>Jam</t>
  </si>
  <si>
    <t>Lembur</t>
  </si>
  <si>
    <t>Total Jam</t>
  </si>
  <si>
    <t>Kerja</t>
  </si>
  <si>
    <t>Jumlah</t>
  </si>
  <si>
    <t>Libur</t>
  </si>
  <si>
    <t>Nasional</t>
  </si>
  <si>
    <t>Ya</t>
  </si>
  <si>
    <t>Gaji Pokok</t>
  </si>
  <si>
    <t xml:space="preserve">Tunjangan </t>
  </si>
  <si>
    <t>:</t>
  </si>
  <si>
    <t>TOTAL GAJI BRUTO</t>
  </si>
  <si>
    <t>Tun. Jabatan</t>
  </si>
  <si>
    <t>BPJS - KS</t>
  </si>
  <si>
    <t>BPJS TK - JHT</t>
  </si>
  <si>
    <t>BPJS TK - JKK</t>
  </si>
  <si>
    <t>BPJS TK - JKM</t>
  </si>
  <si>
    <t>BPJS TK - JPN</t>
  </si>
  <si>
    <t>TOTAL POTONGAN</t>
  </si>
  <si>
    <t>GAJI NETTO</t>
  </si>
  <si>
    <t>NAMA</t>
  </si>
  <si>
    <t>JABATAN</t>
  </si>
  <si>
    <t>GAJI POKOK</t>
  </si>
  <si>
    <t>NETTO</t>
  </si>
  <si>
    <t>TK/0</t>
  </si>
  <si>
    <t>K/0</t>
  </si>
  <si>
    <t>K/1</t>
  </si>
  <si>
    <t>K/2</t>
  </si>
  <si>
    <t>K/3</t>
  </si>
  <si>
    <t>Diterima Oleh</t>
  </si>
  <si>
    <t>TUNJANGAN</t>
  </si>
  <si>
    <t>CN-001</t>
  </si>
  <si>
    <t>CN-002</t>
  </si>
  <si>
    <t>CN-003</t>
  </si>
  <si>
    <t>CN-004</t>
  </si>
  <si>
    <t>CN-005</t>
  </si>
  <si>
    <t>CN-006</t>
  </si>
  <si>
    <t>CN-007</t>
  </si>
  <si>
    <t>CN-008</t>
  </si>
  <si>
    <t>CN-009</t>
  </si>
  <si>
    <t>CN-010</t>
  </si>
  <si>
    <t>Staff Accounting</t>
  </si>
  <si>
    <t>Staff Finance</t>
  </si>
  <si>
    <t>Manager F&amp;A</t>
  </si>
  <si>
    <t>SPV F&amp;A</t>
  </si>
  <si>
    <t>Staff HRD</t>
  </si>
  <si>
    <t>Manager HRD</t>
  </si>
  <si>
    <t>Sales</t>
  </si>
  <si>
    <t>SPV Sales</t>
  </si>
  <si>
    <t>PAJAK 1 TAHUN</t>
  </si>
  <si>
    <t>PAJAK 1 BULAN</t>
  </si>
  <si>
    <t>LEMBUR</t>
  </si>
  <si>
    <t>JAM</t>
  </si>
  <si>
    <t>JUMLAH</t>
  </si>
  <si>
    <t>TOTAL GAJI</t>
  </si>
  <si>
    <t>POTONGAN</t>
  </si>
  <si>
    <t>T. JABATAN</t>
  </si>
  <si>
    <t>BPJS</t>
  </si>
  <si>
    <t>JKK</t>
  </si>
  <si>
    <t>JPN</t>
  </si>
  <si>
    <t>: LAPORAN GAJI KARYAWAN</t>
  </si>
  <si>
    <t>: BIAYA TENAGA KERJA</t>
  </si>
  <si>
    <t>: JULI 2018</t>
  </si>
  <si>
    <t>PENERIMAAN</t>
  </si>
  <si>
    <t>Tunjangan</t>
  </si>
  <si>
    <t>Bonus</t>
  </si>
  <si>
    <t>TOTAL PENERIMAAN</t>
  </si>
  <si>
    <t>Uang Makan</t>
  </si>
  <si>
    <t>Tunj. Jabatan</t>
  </si>
  <si>
    <t>Diterima Oleh,</t>
  </si>
  <si>
    <t>Talenta.co</t>
  </si>
  <si>
    <t>CONTOH SLIP GAJI</t>
  </si>
  <si>
    <t>DONO</t>
  </si>
  <si>
    <t>INDRO</t>
  </si>
  <si>
    <t>EIKICHI ONIZUKA</t>
  </si>
  <si>
    <t>DADAN DANIRA</t>
  </si>
  <si>
    <t>HATAKE KAKASHI</t>
  </si>
  <si>
    <t>NOBI NOBITA</t>
  </si>
  <si>
    <t>DINAR AMALA</t>
  </si>
  <si>
    <t>GODA TAKESHI</t>
  </si>
  <si>
    <t>NILA SADANI</t>
  </si>
  <si>
    <t>BANK BECAK</t>
  </si>
  <si>
    <t>KASINO</t>
  </si>
  <si>
    <t>talenta.co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</si>
</sst>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_(* #,##0_);_(* \(#,##0\);_(* &quot;-&quot;_);_(@_)"/>
    <numFmt numFmtId="165" formatCode="_(&quot;Rp&quot;* #,##0.00_);_(&quot;Rp&quot;* \(#,##0.00\);_(&quot;Rp&quot;* &quot;-&quot;??_);_(@_)"/>
    <numFmt numFmtId="166" formatCode="_(* #,##0.00_);_(* \(#,##0.00\);_(* &quot;-&quot;??_);_(@_)"/>
    <numFmt numFmtId="167" formatCode="_(* #,##0_);_(* \(#,##0\);_(* &quot;-&quot;??_);_(@_)"/>
    <numFmt numFmtId="168" formatCode="_(* #,##0.0_);_(* \(#,##0.0\);_(* &quot;-&quot;?_);_(@_)"/>
    <numFmt numFmtId="169" formatCode="_-* #,##0_-;\-* #,##0_-;_-* &quot;-&quot;??_-;_-@_-"/>
    <numFmt numFmtId="170" formatCode="_(* #,##0.0_);_(* \(#,##0.0\);_(* &quot;-&quot;_);_(@_)"/>
    <numFmt numFmtId="171" formatCode="0.0"/>
    <numFmt numFmtId="172" formatCode="h:mm;@"/>
    <numFmt numFmtId="173" formatCode="\R\p\ \ \ ##,###\ \ \X"/>
    <numFmt numFmtId="174" formatCode="\R\p_(* #,##0_);_(* \(#,##0\);_(* &quot;-&quot;??_);_(@_)"/>
    <numFmt numFmtId="175" formatCode="0000000000000"/>
    <numFmt numFmtId="176" formatCode="0_);\(0\)"/>
    <numFmt numFmtId="177" formatCode="_(* #,##0.0_);_(* \(#,##0.0\);_(* &quot;-&quot;??_);_(@_)"/>
    <numFmt numFmtId="178" formatCode="[$-409]d\-mmm\-yy;@"/>
    <numFmt numFmtId="179" formatCode="_([$IDR]\ * #,##0_);_([$IDR]\ * \(#,##0\);_([$IDR]\ * &quot;-&quot;_);_(@_)"/>
    <numFmt numFmtId="180" formatCode="_-* #,##0.0_-;\-* #,##0.0_-;_-* &quot;-&quot;??_-;_-@_-"/>
    <numFmt numFmtId="181" formatCode="[$-409]d\-mmm;@"/>
    <numFmt numFmtId="182" formatCode="0.0;[Red]0.0"/>
    <numFmt numFmtId="183" formatCode="_(* #,##0.00_);_(* \(#,##0.00\);_(* &quot;-&quot;_);_(@_)"/>
  </numFmts>
  <fonts count="61"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color indexed="8"/>
      <name val="ËÎÌå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sz val="8"/>
      <name val="Arial Narrow"/>
      <family val="2"/>
    </font>
    <font>
      <sz val="10"/>
      <name val="Arial Narrow"/>
      <family val="2"/>
    </font>
    <font>
      <b/>
      <sz val="8"/>
      <name val="Arial Narrow"/>
      <family val="2"/>
    </font>
    <font>
      <sz val="10"/>
      <color indexed="10"/>
      <name val="Arial Narrow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0"/>
      <name val="Arial Narrow"/>
      <family val="2"/>
    </font>
    <font>
      <sz val="10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0"/>
      <color indexed="10"/>
      <name val="Calibri"/>
      <family val="2"/>
    </font>
    <font>
      <sz val="10"/>
      <color indexed="10"/>
      <name val="Calibri"/>
      <family val="2"/>
    </font>
    <font>
      <b/>
      <u/>
      <sz val="10"/>
      <name val="Calibri"/>
      <family val="2"/>
    </font>
    <font>
      <sz val="10"/>
      <color indexed="8"/>
      <name val="Calibri"/>
      <family val="2"/>
    </font>
    <font>
      <u/>
      <sz val="10"/>
      <name val="Calibri"/>
      <family val="2"/>
    </font>
    <font>
      <sz val="10"/>
      <color indexed="12"/>
      <name val="Calibri"/>
      <family val="2"/>
    </font>
    <font>
      <sz val="10"/>
      <color indexed="23"/>
      <name val="Calibri"/>
      <family val="2"/>
    </font>
    <font>
      <b/>
      <sz val="10"/>
      <color indexed="23"/>
      <name val="Calibri"/>
      <family val="2"/>
    </font>
    <font>
      <sz val="8"/>
      <name val="Calibri"/>
      <family val="2"/>
    </font>
    <font>
      <sz val="8"/>
      <color indexed="10"/>
      <name val="Calibri"/>
      <family val="2"/>
    </font>
    <font>
      <sz val="8"/>
      <color indexed="9"/>
      <name val="Calibri"/>
      <family val="2"/>
    </font>
    <font>
      <b/>
      <sz val="8"/>
      <name val="Calibri"/>
      <family val="2"/>
    </font>
    <font>
      <b/>
      <sz val="8"/>
      <color indexed="9"/>
      <name val="Calibri"/>
      <family val="2"/>
    </font>
    <font>
      <b/>
      <u val="singleAccounting"/>
      <sz val="8"/>
      <name val="Calibri"/>
      <family val="2"/>
    </font>
    <font>
      <b/>
      <u/>
      <sz val="8"/>
      <name val="Calibri"/>
      <family val="2"/>
    </font>
    <font>
      <u/>
      <sz val="8"/>
      <name val="Calibri"/>
      <family val="2"/>
    </font>
    <font>
      <sz val="9"/>
      <name val="Arial"/>
      <family val="2"/>
    </font>
    <font>
      <sz val="10"/>
      <color indexed="10"/>
      <name val="Calibri"/>
      <family val="2"/>
    </font>
    <font>
      <sz val="8"/>
      <color indexed="81"/>
      <name val="Tahoma"/>
    </font>
    <font>
      <b/>
      <sz val="8"/>
      <color indexed="81"/>
      <name val="Tahoma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8"/>
      <name val="Calibri"/>
      <family val="2"/>
      <scheme val="minor"/>
    </font>
    <font>
      <sz val="8"/>
      <color indexed="10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9"/>
      <name val="Calibri"/>
      <family val="2"/>
      <scheme val="minor"/>
    </font>
    <font>
      <b/>
      <sz val="12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/>
        <bgColor indexed="6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64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/>
      <top style="medium">
        <color indexed="9"/>
      </top>
      <bottom/>
      <diagonal/>
    </border>
    <border>
      <left/>
      <right style="thin">
        <color indexed="64"/>
      </right>
      <top style="medium">
        <color indexed="9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auto="1"/>
      </bottom>
      <diagonal/>
    </border>
  </borders>
  <cellStyleXfs count="60">
    <xf numFmtId="178" fontId="0" fillId="0" borderId="0"/>
    <xf numFmtId="178" fontId="2" fillId="0" borderId="0"/>
    <xf numFmtId="178" fontId="1" fillId="2" borderId="0" applyNumberFormat="0" applyBorder="0" applyAlignment="0" applyProtection="0"/>
    <xf numFmtId="178" fontId="1" fillId="3" borderId="0" applyNumberFormat="0" applyBorder="0" applyAlignment="0" applyProtection="0"/>
    <xf numFmtId="178" fontId="1" fillId="4" borderId="0" applyNumberFormat="0" applyBorder="0" applyAlignment="0" applyProtection="0"/>
    <xf numFmtId="178" fontId="1" fillId="5" borderId="0" applyNumberFormat="0" applyBorder="0" applyAlignment="0" applyProtection="0"/>
    <xf numFmtId="178" fontId="1" fillId="6" borderId="0" applyNumberFormat="0" applyBorder="0" applyAlignment="0" applyProtection="0"/>
    <xf numFmtId="178" fontId="1" fillId="7" borderId="0" applyNumberFormat="0" applyBorder="0" applyAlignment="0" applyProtection="0"/>
    <xf numFmtId="178" fontId="1" fillId="8" borderId="0" applyNumberFormat="0" applyBorder="0" applyAlignment="0" applyProtection="0"/>
    <xf numFmtId="178" fontId="1" fillId="9" borderId="0" applyNumberFormat="0" applyBorder="0" applyAlignment="0" applyProtection="0"/>
    <xf numFmtId="178" fontId="1" fillId="10" borderId="0" applyNumberFormat="0" applyBorder="0" applyAlignment="0" applyProtection="0"/>
    <xf numFmtId="178" fontId="1" fillId="5" borderId="0" applyNumberFormat="0" applyBorder="0" applyAlignment="0" applyProtection="0"/>
    <xf numFmtId="178" fontId="1" fillId="8" borderId="0" applyNumberFormat="0" applyBorder="0" applyAlignment="0" applyProtection="0"/>
    <xf numFmtId="178" fontId="1" fillId="11" borderId="0" applyNumberFormat="0" applyBorder="0" applyAlignment="0" applyProtection="0"/>
    <xf numFmtId="178" fontId="3" fillId="12" borderId="0" applyNumberFormat="0" applyBorder="0" applyAlignment="0" applyProtection="0"/>
    <xf numFmtId="178" fontId="3" fillId="9" borderId="0" applyNumberFormat="0" applyBorder="0" applyAlignment="0" applyProtection="0"/>
    <xf numFmtId="178" fontId="3" fillId="10" borderId="0" applyNumberFormat="0" applyBorder="0" applyAlignment="0" applyProtection="0"/>
    <xf numFmtId="178" fontId="3" fillId="13" borderId="0" applyNumberFormat="0" applyBorder="0" applyAlignment="0" applyProtection="0"/>
    <xf numFmtId="178" fontId="3" fillId="14" borderId="0" applyNumberFormat="0" applyBorder="0" applyAlignment="0" applyProtection="0"/>
    <xf numFmtId="178" fontId="3" fillId="15" borderId="0" applyNumberFormat="0" applyBorder="0" applyAlignment="0" applyProtection="0"/>
    <xf numFmtId="178" fontId="3" fillId="16" borderId="0" applyNumberFormat="0" applyBorder="0" applyAlignment="0" applyProtection="0"/>
    <xf numFmtId="178" fontId="3" fillId="17" borderId="0" applyNumberFormat="0" applyBorder="0" applyAlignment="0" applyProtection="0"/>
    <xf numFmtId="178" fontId="3" fillId="18" borderId="0" applyNumberFormat="0" applyBorder="0" applyAlignment="0" applyProtection="0"/>
    <xf numFmtId="178" fontId="3" fillId="13" borderId="0" applyNumberFormat="0" applyBorder="0" applyAlignment="0" applyProtection="0"/>
    <xf numFmtId="178" fontId="3" fillId="14" borderId="0" applyNumberFormat="0" applyBorder="0" applyAlignment="0" applyProtection="0"/>
    <xf numFmtId="178" fontId="3" fillId="19" borderId="0" applyNumberFormat="0" applyBorder="0" applyAlignment="0" applyProtection="0"/>
    <xf numFmtId="178" fontId="4" fillId="3" borderId="0" applyNumberFormat="0" applyBorder="0" applyAlignment="0" applyProtection="0"/>
    <xf numFmtId="178" fontId="5" fillId="20" borderId="1" applyNumberFormat="0" applyAlignment="0" applyProtection="0"/>
    <xf numFmtId="178" fontId="6" fillId="21" borderId="2" applyNumberFormat="0" applyAlignment="0" applyProtection="0"/>
    <xf numFmtId="16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8" fontId="7" fillId="0" borderId="0" applyNumberFormat="0" applyFill="0" applyBorder="0" applyAlignment="0" applyProtection="0"/>
    <xf numFmtId="178" fontId="8" fillId="4" borderId="0" applyNumberFormat="0" applyBorder="0" applyAlignment="0" applyProtection="0"/>
    <xf numFmtId="178" fontId="9" fillId="0" borderId="3" applyNumberFormat="0" applyFill="0" applyAlignment="0" applyProtection="0"/>
    <xf numFmtId="178" fontId="10" fillId="0" borderId="4" applyNumberFormat="0" applyFill="0" applyAlignment="0" applyProtection="0"/>
    <xf numFmtId="178" fontId="11" fillId="0" borderId="5" applyNumberFormat="0" applyFill="0" applyAlignment="0" applyProtection="0"/>
    <xf numFmtId="178" fontId="11" fillId="0" borderId="0" applyNumberFormat="0" applyFill="0" applyBorder="0" applyAlignment="0" applyProtection="0"/>
    <xf numFmtId="178" fontId="12" fillId="7" borderId="1" applyNumberFormat="0" applyAlignment="0" applyProtection="0"/>
    <xf numFmtId="178" fontId="13" fillId="0" borderId="6" applyNumberFormat="0" applyFill="0" applyAlignment="0" applyProtection="0"/>
    <xf numFmtId="178" fontId="14" fillId="22" borderId="0" applyNumberFormat="0" applyBorder="0" applyAlignment="0" applyProtection="0"/>
    <xf numFmtId="0" fontId="2" fillId="0" borderId="0"/>
    <xf numFmtId="0" fontId="2" fillId="0" borderId="0"/>
    <xf numFmtId="178" fontId="15" fillId="0" borderId="0">
      <alignment vertical="top"/>
    </xf>
    <xf numFmtId="178" fontId="2" fillId="0" borderId="0"/>
    <xf numFmtId="0" fontId="2" fillId="0" borderId="0"/>
    <xf numFmtId="178" fontId="2" fillId="0" borderId="0"/>
    <xf numFmtId="178" fontId="1" fillId="0" borderId="0"/>
    <xf numFmtId="178" fontId="2" fillId="23" borderId="7" applyNumberFormat="0" applyFont="0" applyAlignment="0" applyProtection="0"/>
    <xf numFmtId="178" fontId="16" fillId="20" borderId="8" applyNumberFormat="0" applyAlignment="0" applyProtection="0"/>
    <xf numFmtId="9" fontId="2" fillId="0" borderId="0" applyFont="0" applyFill="0" applyBorder="0" applyAlignment="0" applyProtection="0"/>
    <xf numFmtId="178" fontId="17" fillId="24" borderId="0">
      <alignment horizontal="left" vertical="center"/>
    </xf>
    <xf numFmtId="178" fontId="18" fillId="0" borderId="0" applyNumberFormat="0" applyFill="0" applyBorder="0" applyAlignment="0" applyProtection="0"/>
    <xf numFmtId="178" fontId="19" fillId="0" borderId="9" applyNumberFormat="0" applyFill="0" applyAlignment="0" applyProtection="0"/>
    <xf numFmtId="178" fontId="20" fillId="0" borderId="0" applyNumberFormat="0" applyFill="0" applyBorder="0" applyAlignment="0" applyProtection="0"/>
  </cellStyleXfs>
  <cellXfs count="516">
    <xf numFmtId="178" fontId="0" fillId="0" borderId="0" xfId="0"/>
    <xf numFmtId="178" fontId="23" fillId="0" borderId="0" xfId="0" applyFont="1" applyFill="1"/>
    <xf numFmtId="178" fontId="23" fillId="0" borderId="0" xfId="0" applyFont="1" applyFill="1" applyAlignment="1">
      <alignment horizontal="left"/>
    </xf>
    <xf numFmtId="178" fontId="23" fillId="0" borderId="0" xfId="0" applyFont="1" applyFill="1" applyBorder="1"/>
    <xf numFmtId="178" fontId="22" fillId="0" borderId="0" xfId="0" applyFont="1" applyFill="1"/>
    <xf numFmtId="178" fontId="23" fillId="0" borderId="0" xfId="0" applyFont="1" applyFill="1" applyAlignment="1">
      <alignment horizontal="center"/>
    </xf>
    <xf numFmtId="178" fontId="23" fillId="0" borderId="0" xfId="0" applyNumberFormat="1" applyFont="1" applyFill="1" applyBorder="1"/>
    <xf numFmtId="167" fontId="23" fillId="0" borderId="0" xfId="29" applyNumberFormat="1" applyFont="1" applyFill="1" applyBorder="1" applyAlignment="1">
      <alignment horizontal="center"/>
    </xf>
    <xf numFmtId="37" fontId="25" fillId="0" borderId="0" xfId="0" applyNumberFormat="1" applyFont="1" applyFill="1" applyBorder="1"/>
    <xf numFmtId="37" fontId="23" fillId="0" borderId="0" xfId="0" applyNumberFormat="1" applyFont="1" applyFill="1" applyBorder="1" applyAlignment="1">
      <alignment horizontal="center"/>
    </xf>
    <xf numFmtId="37" fontId="23" fillId="0" borderId="0" xfId="0" applyNumberFormat="1" applyFont="1" applyFill="1" applyBorder="1"/>
    <xf numFmtId="167" fontId="23" fillId="0" borderId="0" xfId="29" applyNumberFormat="1" applyFont="1" applyFill="1" applyAlignment="1">
      <alignment horizontal="center"/>
    </xf>
    <xf numFmtId="167" fontId="23" fillId="0" borderId="0" xfId="29" applyNumberFormat="1" applyFont="1" applyFill="1"/>
    <xf numFmtId="178" fontId="23" fillId="0" borderId="0" xfId="0" applyFont="1" applyFill="1" applyAlignment="1">
      <alignment vertical="center"/>
    </xf>
    <xf numFmtId="178" fontId="22" fillId="0" borderId="0" xfId="0" applyFont="1" applyFill="1" applyAlignment="1">
      <alignment horizontal="center"/>
    </xf>
    <xf numFmtId="178" fontId="22" fillId="0" borderId="0" xfId="0" applyNumberFormat="1" applyFont="1" applyFill="1" applyAlignment="1">
      <alignment horizontal="center"/>
    </xf>
    <xf numFmtId="167" fontId="22" fillId="0" borderId="0" xfId="29" applyNumberFormat="1" applyFont="1" applyFill="1" applyAlignment="1">
      <alignment horizontal="center"/>
    </xf>
    <xf numFmtId="166" fontId="22" fillId="0" borderId="0" xfId="29" applyFont="1" applyFill="1" applyAlignment="1">
      <alignment horizontal="center"/>
    </xf>
    <xf numFmtId="178" fontId="23" fillId="0" borderId="0" xfId="0" applyNumberFormat="1" applyFont="1" applyFill="1" applyAlignment="1">
      <alignment horizontal="center"/>
    </xf>
    <xf numFmtId="178" fontId="22" fillId="0" borderId="0" xfId="0" applyFont="1" applyFill="1" applyBorder="1"/>
    <xf numFmtId="178" fontId="24" fillId="0" borderId="0" xfId="0" applyFont="1" applyFill="1" applyBorder="1" applyAlignment="1">
      <alignment horizontal="center" vertical="center" wrapText="1"/>
    </xf>
    <xf numFmtId="20" fontId="26" fillId="25" borderId="0" xfId="29" applyNumberFormat="1" applyFont="1" applyFill="1" applyBorder="1" applyAlignment="1"/>
    <xf numFmtId="20" fontId="0" fillId="0" borderId="0" xfId="0" applyNumberFormat="1" applyFont="1" applyFill="1" applyBorder="1" applyAlignment="1">
      <alignment horizontal="left"/>
    </xf>
    <xf numFmtId="178" fontId="0" fillId="0" borderId="0" xfId="0" applyFont="1" applyFill="1" applyBorder="1" applyAlignment="1">
      <alignment horizontal="left"/>
    </xf>
    <xf numFmtId="178" fontId="0" fillId="0" borderId="0" xfId="0" applyFont="1" applyFill="1" applyBorder="1"/>
    <xf numFmtId="178" fontId="0" fillId="0" borderId="0" xfId="0" applyFont="1" applyFill="1" applyBorder="1" applyAlignment="1">
      <alignment horizontal="center"/>
    </xf>
    <xf numFmtId="178" fontId="27" fillId="0" borderId="0" xfId="0" applyFont="1" applyFill="1"/>
    <xf numFmtId="20" fontId="0" fillId="0" borderId="0" xfId="0" applyNumberFormat="1" applyFont="1" applyFill="1" applyBorder="1"/>
    <xf numFmtId="178" fontId="0" fillId="25" borderId="0" xfId="0" applyFont="1" applyFill="1"/>
    <xf numFmtId="166" fontId="26" fillId="25" borderId="0" xfId="29" applyFont="1" applyFill="1" applyAlignment="1"/>
    <xf numFmtId="178" fontId="27" fillId="25" borderId="0" xfId="0" applyFont="1" applyFill="1"/>
    <xf numFmtId="178" fontId="0" fillId="26" borderId="0" xfId="0" applyFont="1" applyFill="1"/>
    <xf numFmtId="178" fontId="0" fillId="26" borderId="0" xfId="0" applyFont="1" applyFill="1" applyAlignment="1">
      <alignment horizontal="left"/>
    </xf>
    <xf numFmtId="167" fontId="0" fillId="26" borderId="0" xfId="29" applyNumberFormat="1" applyFont="1" applyFill="1"/>
    <xf numFmtId="168" fontId="0" fillId="26" borderId="0" xfId="0" applyNumberFormat="1" applyFont="1" applyFill="1" applyAlignment="1">
      <alignment horizontal="center"/>
    </xf>
    <xf numFmtId="178" fontId="28" fillId="26" borderId="0" xfId="0" applyFont="1" applyFill="1"/>
    <xf numFmtId="164" fontId="27" fillId="0" borderId="0" xfId="30" applyFont="1" applyFill="1"/>
    <xf numFmtId="166" fontId="0" fillId="26" borderId="0" xfId="29" applyFont="1" applyFill="1"/>
    <xf numFmtId="178" fontId="27" fillId="26" borderId="0" xfId="0" applyFont="1" applyFill="1"/>
    <xf numFmtId="178" fontId="23" fillId="26" borderId="0" xfId="0" applyFont="1" applyFill="1"/>
    <xf numFmtId="0" fontId="29" fillId="26" borderId="0" xfId="30" applyNumberFormat="1" applyFont="1" applyFill="1" applyAlignment="1">
      <alignment horizontal="center"/>
    </xf>
    <xf numFmtId="168" fontId="23" fillId="26" borderId="0" xfId="0" applyNumberFormat="1" applyFont="1" applyFill="1"/>
    <xf numFmtId="168" fontId="23" fillId="26" borderId="0" xfId="0" applyNumberFormat="1" applyFont="1" applyFill="1" applyAlignment="1">
      <alignment horizontal="center"/>
    </xf>
    <xf numFmtId="0" fontId="23" fillId="26" borderId="0" xfId="0" applyNumberFormat="1" applyFont="1" applyFill="1" applyAlignment="1">
      <alignment horizontal="center"/>
    </xf>
    <xf numFmtId="176" fontId="0" fillId="25" borderId="0" xfId="0" applyNumberFormat="1" applyFont="1" applyFill="1" applyBorder="1"/>
    <xf numFmtId="176" fontId="0" fillId="26" borderId="0" xfId="0" applyNumberFormat="1" applyFont="1" applyFill="1" applyBorder="1"/>
    <xf numFmtId="178" fontId="0" fillId="26" borderId="0" xfId="0" applyFont="1" applyFill="1" applyBorder="1" applyAlignment="1">
      <alignment horizontal="left"/>
    </xf>
    <xf numFmtId="178" fontId="0" fillId="26" borderId="0" xfId="0" applyFont="1" applyFill="1" applyBorder="1"/>
    <xf numFmtId="0" fontId="0" fillId="26" borderId="0" xfId="0" applyNumberFormat="1" applyFont="1" applyFill="1" applyBorder="1"/>
    <xf numFmtId="179" fontId="0" fillId="26" borderId="0" xfId="0" applyNumberFormat="1" applyFont="1" applyFill="1" applyBorder="1"/>
    <xf numFmtId="176" fontId="0" fillId="0" borderId="0" xfId="0" applyNumberFormat="1" applyFont="1" applyFill="1" applyBorder="1"/>
    <xf numFmtId="0" fontId="0" fillId="0" borderId="0" xfId="0" applyNumberFormat="1" applyFont="1" applyFill="1" applyBorder="1"/>
    <xf numFmtId="176" fontId="31" fillId="25" borderId="0" xfId="0" applyNumberFormat="1" applyFont="1" applyFill="1" applyBorder="1"/>
    <xf numFmtId="169" fontId="31" fillId="25" borderId="0" xfId="29" applyNumberFormat="1" applyFont="1" applyFill="1" applyBorder="1" applyAlignment="1">
      <alignment horizontal="left"/>
    </xf>
    <xf numFmtId="37" fontId="32" fillId="25" borderId="0" xfId="29" applyNumberFormat="1" applyFont="1" applyFill="1" applyBorder="1" applyAlignment="1">
      <alignment horizontal="left"/>
    </xf>
    <xf numFmtId="178" fontId="31" fillId="25" borderId="0" xfId="0" applyFont="1" applyFill="1" applyBorder="1"/>
    <xf numFmtId="0" fontId="32" fillId="25" borderId="0" xfId="0" applyNumberFormat="1" applyFont="1" applyFill="1" applyBorder="1" applyAlignment="1">
      <alignment horizontal="center"/>
    </xf>
    <xf numFmtId="170" fontId="31" fillId="25" borderId="0" xfId="30" applyNumberFormat="1" applyFont="1" applyFill="1" applyBorder="1" applyAlignment="1" applyProtection="1">
      <alignment horizontal="center" vertical="center"/>
    </xf>
    <xf numFmtId="179" fontId="31" fillId="25" borderId="0" xfId="30" applyNumberFormat="1" applyFont="1" applyFill="1" applyBorder="1" applyAlignment="1" applyProtection="1">
      <alignment horizontal="center" vertical="center"/>
    </xf>
    <xf numFmtId="167" fontId="31" fillId="25" borderId="0" xfId="29" applyNumberFormat="1" applyFont="1" applyFill="1" applyBorder="1" applyAlignment="1" applyProtection="1">
      <alignment horizontal="center" vertical="center"/>
    </xf>
    <xf numFmtId="168" fontId="32" fillId="25" borderId="0" xfId="0" applyNumberFormat="1" applyFont="1" applyFill="1" applyBorder="1" applyAlignment="1">
      <alignment horizontal="center"/>
    </xf>
    <xf numFmtId="178" fontId="33" fillId="25" borderId="0" xfId="0" applyFont="1" applyFill="1"/>
    <xf numFmtId="20" fontId="31" fillId="25" borderId="0" xfId="0" applyNumberFormat="1" applyFont="1" applyFill="1" applyAlignment="1">
      <alignment horizontal="left"/>
    </xf>
    <xf numFmtId="20" fontId="31" fillId="25" borderId="0" xfId="0" applyNumberFormat="1" applyFont="1" applyFill="1" applyBorder="1" applyAlignment="1">
      <alignment horizontal="left"/>
    </xf>
    <xf numFmtId="178" fontId="31" fillId="25" borderId="0" xfId="0" applyFont="1" applyFill="1" applyAlignment="1">
      <alignment horizontal="left"/>
    </xf>
    <xf numFmtId="178" fontId="34" fillId="25" borderId="0" xfId="0" applyFont="1" applyFill="1"/>
    <xf numFmtId="164" fontId="34" fillId="25" borderId="0" xfId="30" applyFont="1" applyFill="1"/>
    <xf numFmtId="167" fontId="31" fillId="25" borderId="0" xfId="29" applyNumberFormat="1" applyFont="1" applyFill="1"/>
    <xf numFmtId="178" fontId="31" fillId="25" borderId="0" xfId="0" applyFont="1" applyFill="1"/>
    <xf numFmtId="176" fontId="31" fillId="0" borderId="0" xfId="0" applyNumberFormat="1" applyFont="1" applyFill="1" applyBorder="1"/>
    <xf numFmtId="169" fontId="31" fillId="0" borderId="0" xfId="29" applyNumberFormat="1" applyFont="1" applyFill="1" applyBorder="1" applyAlignment="1">
      <alignment horizontal="left"/>
    </xf>
    <xf numFmtId="178" fontId="32" fillId="0" borderId="0" xfId="29" applyNumberFormat="1" applyFont="1" applyFill="1" applyBorder="1" applyAlignment="1">
      <alignment horizontal="left"/>
    </xf>
    <xf numFmtId="178" fontId="31" fillId="0" borderId="0" xfId="0" applyFont="1" applyFill="1" applyBorder="1"/>
    <xf numFmtId="0" fontId="32" fillId="0" borderId="0" xfId="0" applyNumberFormat="1" applyFont="1" applyFill="1" applyBorder="1" applyAlignment="1">
      <alignment horizontal="center"/>
    </xf>
    <xf numFmtId="170" fontId="31" fillId="0" borderId="0" xfId="30" applyNumberFormat="1" applyFont="1" applyFill="1" applyBorder="1" applyAlignment="1" applyProtection="1">
      <alignment horizontal="center" vertical="center"/>
    </xf>
    <xf numFmtId="179" fontId="31" fillId="0" borderId="0" xfId="30" applyNumberFormat="1" applyFont="1" applyFill="1" applyBorder="1" applyAlignment="1" applyProtection="1">
      <alignment horizontal="center" vertical="center"/>
    </xf>
    <xf numFmtId="167" fontId="31" fillId="0" borderId="0" xfId="29" applyNumberFormat="1" applyFont="1" applyFill="1" applyBorder="1" applyAlignment="1" applyProtection="1">
      <alignment horizontal="center" vertical="center"/>
    </xf>
    <xf numFmtId="49" fontId="32" fillId="0" borderId="10" xfId="0" applyNumberFormat="1" applyFont="1" applyFill="1" applyBorder="1" applyAlignment="1">
      <alignment vertical="center"/>
    </xf>
    <xf numFmtId="0" fontId="32" fillId="0" borderId="10" xfId="0" applyNumberFormat="1" applyFont="1" applyFill="1" applyBorder="1" applyAlignment="1">
      <alignment horizontal="left"/>
    </xf>
    <xf numFmtId="168" fontId="32" fillId="0" borderId="10" xfId="0" applyNumberFormat="1" applyFont="1" applyFill="1" applyBorder="1" applyAlignment="1">
      <alignment horizontal="center"/>
    </xf>
    <xf numFmtId="168" fontId="32" fillId="0" borderId="10" xfId="0" applyNumberFormat="1" applyFont="1" applyFill="1" applyBorder="1" applyAlignment="1">
      <alignment horizontal="right"/>
    </xf>
    <xf numFmtId="168" fontId="32" fillId="0" borderId="0" xfId="0" applyNumberFormat="1" applyFont="1" applyFill="1" applyBorder="1" applyAlignment="1">
      <alignment horizontal="right"/>
    </xf>
    <xf numFmtId="178" fontId="33" fillId="0" borderId="0" xfId="0" applyFont="1" applyFill="1"/>
    <xf numFmtId="20" fontId="31" fillId="0" borderId="0" xfId="0" applyNumberFormat="1" applyFont="1" applyFill="1" applyAlignment="1">
      <alignment horizontal="left"/>
    </xf>
    <xf numFmtId="20" fontId="31" fillId="0" borderId="0" xfId="0" applyNumberFormat="1" applyFont="1" applyFill="1" applyBorder="1" applyAlignment="1">
      <alignment horizontal="left"/>
    </xf>
    <xf numFmtId="178" fontId="31" fillId="0" borderId="0" xfId="0" applyFont="1" applyFill="1" applyAlignment="1">
      <alignment horizontal="left"/>
    </xf>
    <xf numFmtId="178" fontId="34" fillId="0" borderId="0" xfId="0" applyFont="1" applyFill="1"/>
    <xf numFmtId="164" fontId="34" fillId="0" borderId="0" xfId="30" applyFont="1" applyFill="1"/>
    <xf numFmtId="167" fontId="31" fillId="26" borderId="0" xfId="29" applyNumberFormat="1" applyFont="1" applyFill="1"/>
    <xf numFmtId="178" fontId="31" fillId="26" borderId="0" xfId="0" applyFont="1" applyFill="1"/>
    <xf numFmtId="167" fontId="31" fillId="26" borderId="0" xfId="0" applyNumberFormat="1" applyFont="1" applyFill="1"/>
    <xf numFmtId="169" fontId="35" fillId="0" borderId="0" xfId="29" applyNumberFormat="1" applyFont="1" applyFill="1" applyBorder="1" applyAlignment="1">
      <alignment horizontal="center" vertical="top"/>
    </xf>
    <xf numFmtId="179" fontId="35" fillId="0" borderId="0" xfId="29" applyNumberFormat="1" applyFont="1" applyFill="1" applyBorder="1" applyAlignment="1">
      <alignment horizontal="center" vertical="top"/>
    </xf>
    <xf numFmtId="168" fontId="31" fillId="0" borderId="0" xfId="0" applyNumberFormat="1" applyFont="1" applyFill="1" applyBorder="1" applyAlignment="1">
      <alignment horizontal="center" vertical="center" wrapText="1"/>
    </xf>
    <xf numFmtId="171" fontId="33" fillId="0" borderId="0" xfId="0" applyNumberFormat="1" applyFont="1" applyFill="1" applyBorder="1" applyAlignment="1">
      <alignment horizontal="center" vertical="center"/>
    </xf>
    <xf numFmtId="20" fontId="36" fillId="0" borderId="0" xfId="52" applyNumberFormat="1" applyFont="1" applyFill="1" applyBorder="1"/>
    <xf numFmtId="178" fontId="31" fillId="0" borderId="0" xfId="0" applyFont="1" applyFill="1"/>
    <xf numFmtId="166" fontId="31" fillId="26" borderId="0" xfId="29" applyFont="1" applyFill="1"/>
    <xf numFmtId="178" fontId="31" fillId="0" borderId="0" xfId="0" applyFont="1" applyFill="1" applyBorder="1" applyAlignment="1">
      <alignment horizontal="left"/>
    </xf>
    <xf numFmtId="179" fontId="31" fillId="0" borderId="0" xfId="0" applyNumberFormat="1" applyFont="1" applyFill="1" applyBorder="1"/>
    <xf numFmtId="178" fontId="31" fillId="26" borderId="10" xfId="51" applyNumberFormat="1" applyFont="1" applyFill="1" applyBorder="1" applyAlignment="1">
      <alignment horizontal="center" vertical="center"/>
    </xf>
    <xf numFmtId="0" fontId="31" fillId="0" borderId="10" xfId="51" applyNumberFormat="1" applyFont="1" applyFill="1" applyBorder="1" applyAlignment="1">
      <alignment horizontal="center" vertical="center"/>
    </xf>
    <xf numFmtId="168" fontId="31" fillId="0" borderId="10" xfId="30" applyNumberFormat="1" applyFont="1" applyFill="1" applyBorder="1" applyAlignment="1" applyProtection="1">
      <alignment horizontal="center" vertical="center"/>
    </xf>
    <xf numFmtId="168" fontId="31" fillId="0" borderId="10" xfId="51" applyNumberFormat="1" applyFont="1" applyFill="1" applyBorder="1" applyAlignment="1">
      <alignment horizontal="center"/>
    </xf>
    <xf numFmtId="170" fontId="31" fillId="0" borderId="10" xfId="30" applyNumberFormat="1" applyFont="1" applyFill="1" applyBorder="1" applyAlignment="1">
      <alignment vertical="center"/>
    </xf>
    <xf numFmtId="168" fontId="31" fillId="0" borderId="10" xfId="30" applyNumberFormat="1" applyFont="1" applyFill="1" applyBorder="1" applyAlignment="1">
      <alignment horizontal="center" vertical="center"/>
    </xf>
    <xf numFmtId="178" fontId="32" fillId="0" borderId="0" xfId="0" applyNumberFormat="1" applyFont="1" applyFill="1"/>
    <xf numFmtId="164" fontId="36" fillId="0" borderId="0" xfId="52" applyNumberFormat="1" applyFont="1" applyFill="1" applyBorder="1"/>
    <xf numFmtId="178" fontId="32" fillId="0" borderId="0" xfId="0" applyFont="1" applyFill="1" applyBorder="1" applyAlignment="1">
      <alignment horizontal="left"/>
    </xf>
    <xf numFmtId="15" fontId="32" fillId="0" borderId="0" xfId="0" applyNumberFormat="1" applyFont="1" applyFill="1" applyBorder="1" applyAlignment="1">
      <alignment horizontal="left"/>
    </xf>
    <xf numFmtId="178" fontId="32" fillId="0" borderId="0" xfId="0" applyFont="1" applyFill="1" applyBorder="1" applyAlignment="1">
      <alignment horizontal="center"/>
    </xf>
    <xf numFmtId="178" fontId="34" fillId="0" borderId="0" xfId="51" applyFont="1" applyFill="1"/>
    <xf numFmtId="178" fontId="34" fillId="0" borderId="0" xfId="0" applyFont="1" applyFill="1" applyAlignment="1">
      <alignment horizontal="right"/>
    </xf>
    <xf numFmtId="166" fontId="34" fillId="26" borderId="0" xfId="29" applyFont="1" applyFill="1" applyAlignment="1">
      <alignment horizontal="right"/>
    </xf>
    <xf numFmtId="178" fontId="34" fillId="26" borderId="0" xfId="0" applyFont="1" applyFill="1" applyAlignment="1">
      <alignment horizontal="right"/>
    </xf>
    <xf numFmtId="0" fontId="34" fillId="0" borderId="0" xfId="51" applyNumberFormat="1" applyFont="1" applyFill="1" applyAlignment="1">
      <alignment horizontal="center"/>
    </xf>
    <xf numFmtId="178" fontId="34" fillId="26" borderId="0" xfId="0" applyFont="1" applyFill="1"/>
    <xf numFmtId="0" fontId="34" fillId="0" borderId="0" xfId="51" applyNumberFormat="1" applyFont="1" applyFill="1" applyBorder="1" applyAlignment="1">
      <alignment horizontal="center" vertical="center" wrapText="1"/>
    </xf>
    <xf numFmtId="172" fontId="34" fillId="0" borderId="0" xfId="0" applyNumberFormat="1" applyFont="1" applyFill="1" applyBorder="1"/>
    <xf numFmtId="172" fontId="34" fillId="26" borderId="0" xfId="29" applyNumberFormat="1" applyFont="1" applyFill="1" applyBorder="1"/>
    <xf numFmtId="166" fontId="34" fillId="26" borderId="0" xfId="29" applyFont="1" applyFill="1" applyBorder="1"/>
    <xf numFmtId="1" fontId="34" fillId="26" borderId="0" xfId="0" applyNumberFormat="1" applyFont="1" applyFill="1"/>
    <xf numFmtId="1" fontId="31" fillId="26" borderId="0" xfId="0" applyNumberFormat="1" applyFont="1" applyFill="1"/>
    <xf numFmtId="0" fontId="34" fillId="0" borderId="0" xfId="51" applyNumberFormat="1" applyFont="1" applyFill="1" applyBorder="1" applyAlignment="1">
      <alignment horizontal="center" vertical="center"/>
    </xf>
    <xf numFmtId="166" fontId="31" fillId="0" borderId="0" xfId="29" applyFont="1" applyFill="1" applyBorder="1" applyAlignment="1">
      <alignment horizontal="left"/>
    </xf>
    <xf numFmtId="169" fontId="31" fillId="0" borderId="0" xfId="29" quotePrefix="1" applyNumberFormat="1" applyFont="1" applyFill="1" applyBorder="1" applyAlignment="1">
      <alignment horizontal="left"/>
    </xf>
    <xf numFmtId="173" fontId="31" fillId="0" borderId="0" xfId="29" applyNumberFormat="1" applyFont="1" applyFill="1" applyBorder="1" applyAlignment="1">
      <alignment horizontal="right"/>
    </xf>
    <xf numFmtId="0" fontId="32" fillId="0" borderId="0" xfId="29" applyNumberFormat="1" applyFont="1" applyFill="1" applyBorder="1" applyAlignment="1">
      <alignment horizontal="center"/>
    </xf>
    <xf numFmtId="170" fontId="31" fillId="0" borderId="0" xfId="0" applyNumberFormat="1" applyFont="1" applyFill="1" applyBorder="1" applyAlignment="1">
      <alignment horizontal="right" vertical="center"/>
    </xf>
    <xf numFmtId="178" fontId="31" fillId="0" borderId="0" xfId="0" applyFont="1" applyFill="1" applyBorder="1" applyAlignment="1">
      <alignment horizontal="center"/>
    </xf>
    <xf numFmtId="179" fontId="31" fillId="0" borderId="0" xfId="29" applyNumberFormat="1" applyFont="1" applyFill="1" applyBorder="1" applyAlignment="1" applyProtection="1">
      <alignment horizontal="center" vertical="center"/>
    </xf>
    <xf numFmtId="166" fontId="37" fillId="0" borderId="0" xfId="29" applyFont="1" applyFill="1" applyBorder="1" applyAlignment="1">
      <alignment horizontal="left"/>
    </xf>
    <xf numFmtId="20" fontId="34" fillId="26" borderId="0" xfId="29" applyNumberFormat="1" applyFont="1" applyFill="1"/>
    <xf numFmtId="169" fontId="31" fillId="0" borderId="0" xfId="29" applyNumberFormat="1" applyFont="1" applyFill="1" applyBorder="1" applyAlignment="1">
      <alignment horizontal="right"/>
    </xf>
    <xf numFmtId="170" fontId="31" fillId="0" borderId="0" xfId="30" quotePrefix="1" applyNumberFormat="1" applyFont="1" applyFill="1" applyBorder="1" applyAlignment="1" applyProtection="1">
      <alignment horizontal="center" vertical="center"/>
    </xf>
    <xf numFmtId="0" fontId="31" fillId="0" borderId="0" xfId="51" applyNumberFormat="1" applyFont="1" applyFill="1" applyBorder="1" applyAlignment="1">
      <alignment horizontal="center" vertical="center" wrapText="1"/>
    </xf>
    <xf numFmtId="172" fontId="31" fillId="0" borderId="0" xfId="0" applyNumberFormat="1" applyFont="1" applyFill="1" applyBorder="1"/>
    <xf numFmtId="20" fontId="31" fillId="26" borderId="0" xfId="29" applyNumberFormat="1" applyFont="1" applyFill="1"/>
    <xf numFmtId="1" fontId="31" fillId="0" borderId="0" xfId="0" applyNumberFormat="1" applyFont="1" applyFill="1"/>
    <xf numFmtId="168" fontId="31" fillId="0" borderId="0" xfId="0" applyNumberFormat="1" applyFont="1" applyFill="1" applyBorder="1" applyAlignment="1">
      <alignment horizontal="right" vertical="center"/>
    </xf>
    <xf numFmtId="0" fontId="32" fillId="26" borderId="0" xfId="29" applyNumberFormat="1" applyFont="1" applyFill="1" applyBorder="1" applyAlignment="1">
      <alignment horizontal="center"/>
    </xf>
    <xf numFmtId="168" fontId="31" fillId="26" borderId="0" xfId="51" applyNumberFormat="1" applyFont="1" applyFill="1" applyBorder="1" applyAlignment="1">
      <alignment horizontal="right" vertical="center"/>
    </xf>
    <xf numFmtId="170" fontId="31" fillId="26" borderId="0" xfId="30" quotePrefix="1" applyNumberFormat="1" applyFont="1" applyFill="1" applyBorder="1" applyAlignment="1" applyProtection="1">
      <alignment horizontal="center" vertical="center"/>
    </xf>
    <xf numFmtId="179" fontId="31" fillId="26" borderId="0" xfId="29" applyNumberFormat="1" applyFont="1" applyFill="1" applyBorder="1" applyAlignment="1" applyProtection="1">
      <alignment horizontal="center" vertical="center"/>
    </xf>
    <xf numFmtId="178" fontId="38" fillId="0" borderId="0" xfId="0" applyNumberFormat="1" applyFont="1" applyFill="1" applyBorder="1" applyAlignment="1">
      <alignment horizontal="center" vertical="center" wrapText="1"/>
    </xf>
    <xf numFmtId="172" fontId="38" fillId="0" borderId="0" xfId="0" applyNumberFormat="1" applyFont="1" applyFill="1" applyBorder="1"/>
    <xf numFmtId="20" fontId="38" fillId="26" borderId="0" xfId="29" applyNumberFormat="1" applyFont="1" applyFill="1"/>
    <xf numFmtId="166" fontId="38" fillId="26" borderId="0" xfId="29" applyFont="1" applyFill="1" applyBorder="1"/>
    <xf numFmtId="178" fontId="38" fillId="26" borderId="0" xfId="0" applyFont="1" applyFill="1"/>
    <xf numFmtId="9" fontId="31" fillId="0" borderId="0" xfId="0" applyNumberFormat="1" applyFont="1" applyFill="1" applyBorder="1" applyAlignment="1">
      <alignment horizontal="right" vertical="center"/>
    </xf>
    <xf numFmtId="166" fontId="32" fillId="0" borderId="0" xfId="29" applyFont="1" applyFill="1" applyBorder="1" applyAlignment="1">
      <alignment horizontal="center"/>
    </xf>
    <xf numFmtId="178" fontId="31" fillId="0" borderId="0" xfId="0" applyFont="1" applyFill="1" applyBorder="1" applyAlignment="1">
      <alignment horizontal="right" vertical="center"/>
    </xf>
    <xf numFmtId="179" fontId="32" fillId="0" borderId="0" xfId="29" applyNumberFormat="1" applyFont="1" applyFill="1" applyBorder="1" applyAlignment="1" applyProtection="1">
      <alignment horizontal="center" vertical="center"/>
    </xf>
    <xf numFmtId="164" fontId="31" fillId="0" borderId="0" xfId="29" applyNumberFormat="1" applyFont="1" applyFill="1" applyBorder="1" applyAlignment="1">
      <alignment horizontal="right"/>
    </xf>
    <xf numFmtId="178" fontId="34" fillId="0" borderId="0" xfId="0" applyNumberFormat="1" applyFont="1" applyFill="1" applyBorder="1" applyAlignment="1">
      <alignment horizontal="center" vertical="center"/>
    </xf>
    <xf numFmtId="178" fontId="31" fillId="0" borderId="0" xfId="0" applyFont="1" applyFill="1" applyBorder="1" applyAlignment="1">
      <alignment horizontal="center" vertical="center"/>
    </xf>
    <xf numFmtId="179" fontId="31" fillId="0" borderId="0" xfId="29" quotePrefix="1" applyNumberFormat="1" applyFont="1" applyFill="1" applyBorder="1" applyAlignment="1">
      <alignment vertical="center"/>
    </xf>
    <xf numFmtId="178" fontId="34" fillId="0" borderId="0" xfId="0" applyNumberFormat="1" applyFont="1" applyFill="1" applyBorder="1" applyAlignment="1">
      <alignment horizontal="center" vertical="center" wrapText="1"/>
    </xf>
    <xf numFmtId="178" fontId="39" fillId="0" borderId="0" xfId="0" applyFont="1" applyFill="1" applyBorder="1" applyAlignment="1">
      <alignment horizontal="left"/>
    </xf>
    <xf numFmtId="0" fontId="40" fillId="0" borderId="0" xfId="0" applyNumberFormat="1" applyFont="1" applyFill="1" applyBorder="1" applyAlignment="1">
      <alignment horizontal="center"/>
    </xf>
    <xf numFmtId="164" fontId="39" fillId="0" borderId="0" xfId="0" applyNumberFormat="1" applyFont="1" applyFill="1" applyBorder="1" applyAlignment="1">
      <alignment horizontal="right"/>
    </xf>
    <xf numFmtId="178" fontId="34" fillId="0" borderId="0" xfId="0" applyFont="1" applyFill="1" applyAlignment="1">
      <alignment horizontal="center"/>
    </xf>
    <xf numFmtId="178" fontId="39" fillId="0" borderId="0" xfId="0" applyFont="1" applyFill="1" applyBorder="1" applyAlignment="1"/>
    <xf numFmtId="174" fontId="39" fillId="0" borderId="0" xfId="0" applyNumberFormat="1" applyFont="1" applyFill="1" applyBorder="1" applyAlignment="1">
      <alignment horizontal="right"/>
    </xf>
    <xf numFmtId="20" fontId="31" fillId="0" borderId="0" xfId="0" applyNumberFormat="1" applyFont="1" applyFill="1"/>
    <xf numFmtId="20" fontId="31" fillId="26" borderId="0" xfId="0" applyNumberFormat="1" applyFont="1" applyFill="1"/>
    <xf numFmtId="20" fontId="31" fillId="0" borderId="0" xfId="0" quotePrefix="1" applyNumberFormat="1" applyFont="1" applyFill="1"/>
    <xf numFmtId="178" fontId="31" fillId="0" borderId="0" xfId="0" quotePrefix="1" applyFont="1" applyFill="1"/>
    <xf numFmtId="9" fontId="39" fillId="0" borderId="0" xfId="0" applyNumberFormat="1" applyFont="1" applyFill="1" applyBorder="1" applyAlignment="1">
      <alignment horizontal="left"/>
    </xf>
    <xf numFmtId="167" fontId="39" fillId="0" borderId="0" xfId="29" applyNumberFormat="1" applyFont="1" applyFill="1" applyBorder="1" applyAlignment="1">
      <alignment horizontal="right"/>
    </xf>
    <xf numFmtId="164" fontId="39" fillId="0" borderId="0" xfId="29" applyNumberFormat="1" applyFont="1" applyFill="1" applyBorder="1" applyAlignment="1">
      <alignment horizontal="right"/>
    </xf>
    <xf numFmtId="166" fontId="39" fillId="0" borderId="0" xfId="29" applyFont="1" applyFill="1" applyBorder="1" applyAlignment="1">
      <alignment horizontal="right"/>
    </xf>
    <xf numFmtId="178" fontId="34" fillId="0" borderId="0" xfId="0" applyFont="1" applyFill="1" applyBorder="1"/>
    <xf numFmtId="0" fontId="33" fillId="0" borderId="0" xfId="0" applyNumberFormat="1" applyFont="1" applyFill="1" applyBorder="1" applyAlignment="1">
      <alignment horizontal="center"/>
    </xf>
    <xf numFmtId="172" fontId="34" fillId="0" borderId="0" xfId="0" applyNumberFormat="1" applyFont="1" applyFill="1" applyBorder="1" applyAlignment="1">
      <alignment horizontal="center"/>
    </xf>
    <xf numFmtId="179" fontId="31" fillId="0" borderId="0" xfId="29" applyNumberFormat="1" applyFont="1" applyFill="1" applyBorder="1" applyAlignment="1">
      <alignment horizontal="center"/>
    </xf>
    <xf numFmtId="166" fontId="32" fillId="0" borderId="0" xfId="29" applyFont="1" applyFill="1" applyBorder="1" applyAlignment="1">
      <alignment horizontal="left"/>
    </xf>
    <xf numFmtId="169" fontId="32" fillId="0" borderId="0" xfId="29" applyNumberFormat="1" applyFont="1" applyFill="1" applyBorder="1" applyAlignment="1">
      <alignment horizontal="left"/>
    </xf>
    <xf numFmtId="169" fontId="32" fillId="0" borderId="0" xfId="29" applyNumberFormat="1" applyFont="1" applyFill="1" applyBorder="1" applyAlignment="1">
      <alignment horizontal="center"/>
    </xf>
    <xf numFmtId="178" fontId="32" fillId="0" borderId="0" xfId="0" applyFont="1" applyFill="1" applyBorder="1" applyAlignment="1">
      <alignment horizontal="center" vertical="center"/>
    </xf>
    <xf numFmtId="170" fontId="32" fillId="0" borderId="0" xfId="30" quotePrefix="1" applyNumberFormat="1" applyFont="1" applyFill="1" applyBorder="1" applyAlignment="1" applyProtection="1">
      <alignment horizontal="center" vertical="center"/>
    </xf>
    <xf numFmtId="170" fontId="31" fillId="0" borderId="0" xfId="30" applyNumberFormat="1" applyFont="1" applyFill="1" applyBorder="1" applyAlignment="1" applyProtection="1">
      <alignment horizontal="left" vertical="center"/>
    </xf>
    <xf numFmtId="168" fontId="31" fillId="0" borderId="0" xfId="30" applyNumberFormat="1" applyFont="1" applyFill="1" applyBorder="1" applyAlignment="1" applyProtection="1">
      <alignment horizontal="center" vertical="center"/>
      <protection hidden="1"/>
    </xf>
    <xf numFmtId="178" fontId="32" fillId="0" borderId="0" xfId="0" applyFont="1" applyFill="1"/>
    <xf numFmtId="170" fontId="32" fillId="0" borderId="0" xfId="30" applyNumberFormat="1" applyFont="1" applyFill="1" applyBorder="1" applyAlignment="1" applyProtection="1">
      <alignment horizontal="left" vertical="center"/>
    </xf>
    <xf numFmtId="168" fontId="31" fillId="0" borderId="10" xfId="51" applyNumberFormat="1" applyFont="1" applyFill="1" applyBorder="1" applyAlignment="1">
      <alignment horizontal="center" vertical="center"/>
    </xf>
    <xf numFmtId="168" fontId="31" fillId="0" borderId="0" xfId="30" applyNumberFormat="1" applyFont="1" applyFill="1" applyBorder="1" applyAlignment="1" applyProtection="1">
      <alignment horizontal="center" vertical="center"/>
    </xf>
    <xf numFmtId="164" fontId="33" fillId="0" borderId="0" xfId="30" applyNumberFormat="1" applyFont="1" applyFill="1" applyBorder="1" applyAlignment="1">
      <alignment horizontal="center" vertical="center"/>
    </xf>
    <xf numFmtId="1" fontId="31" fillId="0" borderId="0" xfId="0" quotePrefix="1" applyNumberFormat="1" applyFont="1" applyFill="1" applyAlignment="1">
      <alignment horizontal="left"/>
    </xf>
    <xf numFmtId="164" fontId="39" fillId="0" borderId="0" xfId="0" applyNumberFormat="1" applyFont="1" applyFill="1" applyBorder="1" applyAlignment="1"/>
    <xf numFmtId="0" fontId="39" fillId="0" borderId="0" xfId="0" applyNumberFormat="1" applyFont="1" applyFill="1" applyBorder="1" applyAlignment="1"/>
    <xf numFmtId="177" fontId="31" fillId="0" borderId="10" xfId="29" applyNumberFormat="1" applyFont="1" applyFill="1" applyBorder="1" applyAlignment="1"/>
    <xf numFmtId="0" fontId="31" fillId="0" borderId="10" xfId="51" applyNumberFormat="1" applyFont="1" applyFill="1" applyBorder="1" applyAlignment="1">
      <alignment horizontal="center"/>
    </xf>
    <xf numFmtId="168" fontId="31" fillId="0" borderId="10" xfId="51" applyNumberFormat="1" applyFont="1" applyFill="1" applyBorder="1"/>
    <xf numFmtId="168" fontId="31" fillId="27" borderId="10" xfId="51" applyNumberFormat="1" applyFont="1" applyFill="1" applyBorder="1"/>
    <xf numFmtId="168" fontId="31" fillId="0" borderId="0" xfId="0" applyNumberFormat="1" applyFont="1" applyFill="1" applyAlignment="1">
      <alignment horizontal="center"/>
    </xf>
    <xf numFmtId="20" fontId="32" fillId="0" borderId="0" xfId="30" applyNumberFormat="1" applyFont="1" applyFill="1" applyBorder="1" applyAlignment="1">
      <alignment horizontal="left" vertical="center"/>
    </xf>
    <xf numFmtId="170" fontId="32" fillId="0" borderId="0" xfId="30" applyNumberFormat="1" applyFont="1" applyFill="1" applyBorder="1" applyAlignment="1">
      <alignment horizontal="left" vertical="center"/>
    </xf>
    <xf numFmtId="167" fontId="31" fillId="0" borderId="0" xfId="29" applyNumberFormat="1" applyFont="1" applyFill="1" applyBorder="1"/>
    <xf numFmtId="178" fontId="32" fillId="26" borderId="0" xfId="0" applyNumberFormat="1" applyFont="1" applyFill="1" applyBorder="1" applyAlignment="1">
      <alignment horizontal="right" vertical="center"/>
    </xf>
    <xf numFmtId="169" fontId="31" fillId="0" borderId="0" xfId="29" applyNumberFormat="1" applyFont="1" applyFill="1" applyBorder="1" applyAlignment="1">
      <alignment horizontal="center"/>
    </xf>
    <xf numFmtId="168" fontId="31" fillId="0" borderId="10" xfId="0" applyNumberFormat="1" applyFont="1" applyFill="1" applyBorder="1" applyAlignment="1">
      <alignment horizontal="center"/>
    </xf>
    <xf numFmtId="169" fontId="31" fillId="0" borderId="0" xfId="29" applyNumberFormat="1" applyFont="1" applyFill="1" applyBorder="1" applyAlignment="1"/>
    <xf numFmtId="180" fontId="31" fillId="0" borderId="0" xfId="0" applyNumberFormat="1" applyFont="1" applyFill="1" applyBorder="1" applyAlignment="1">
      <alignment horizontal="right" vertical="center"/>
    </xf>
    <xf numFmtId="178" fontId="26" fillId="25" borderId="0" xfId="0" applyNumberFormat="1" applyFont="1" applyFill="1" applyAlignment="1">
      <alignment horizontal="center"/>
    </xf>
    <xf numFmtId="20" fontId="32" fillId="25" borderId="0" xfId="29" applyNumberFormat="1" applyFont="1" applyFill="1" applyAlignment="1"/>
    <xf numFmtId="20" fontId="31" fillId="26" borderId="0" xfId="0" applyNumberFormat="1" applyFont="1" applyFill="1" applyAlignment="1">
      <alignment horizontal="left"/>
    </xf>
    <xf numFmtId="181" fontId="31" fillId="0" borderId="11" xfId="48" applyNumberFormat="1" applyFont="1" applyFill="1" applyBorder="1" applyAlignment="1">
      <alignment horizontal="left" vertical="center"/>
    </xf>
    <xf numFmtId="166" fontId="2" fillId="25" borderId="0" xfId="29" applyFont="1" applyFill="1"/>
    <xf numFmtId="178" fontId="32" fillId="25" borderId="0" xfId="0" applyFont="1" applyFill="1" applyBorder="1" applyAlignment="1">
      <alignment horizontal="center" vertical="center"/>
    </xf>
    <xf numFmtId="16" fontId="32" fillId="28" borderId="10" xfId="51" applyNumberFormat="1" applyFont="1" applyFill="1" applyBorder="1" applyAlignment="1">
      <alignment horizontal="center" vertical="center"/>
    </xf>
    <xf numFmtId="0" fontId="32" fillId="28" borderId="10" xfId="51" applyNumberFormat="1" applyFont="1" applyFill="1" applyBorder="1" applyAlignment="1">
      <alignment horizontal="center" vertical="center"/>
    </xf>
    <xf numFmtId="168" fontId="32" fillId="28" borderId="10" xfId="51" applyNumberFormat="1" applyFont="1" applyFill="1" applyBorder="1" applyAlignment="1">
      <alignment horizontal="center" vertical="center"/>
    </xf>
    <xf numFmtId="168" fontId="31" fillId="28" borderId="10" xfId="30" applyNumberFormat="1" applyFont="1" applyFill="1" applyBorder="1" applyAlignment="1" applyProtection="1">
      <alignment horizontal="center" vertical="center"/>
      <protection hidden="1"/>
    </xf>
    <xf numFmtId="168" fontId="31" fillId="28" borderId="10" xfId="30" applyNumberFormat="1" applyFont="1" applyFill="1" applyBorder="1" applyAlignment="1" applyProtection="1">
      <alignment horizontal="center" vertical="center"/>
    </xf>
    <xf numFmtId="168" fontId="32" fillId="28" borderId="10" xfId="30" applyNumberFormat="1" applyFont="1" applyFill="1" applyBorder="1" applyAlignment="1" applyProtection="1">
      <alignment horizontal="center" vertical="center"/>
    </xf>
    <xf numFmtId="168" fontId="31" fillId="28" borderId="10" xfId="30" applyNumberFormat="1" applyFont="1" applyFill="1" applyBorder="1" applyAlignment="1">
      <alignment horizontal="center" vertical="center"/>
    </xf>
    <xf numFmtId="166" fontId="23" fillId="0" borderId="0" xfId="29" applyFont="1" applyFill="1" applyBorder="1" applyAlignment="1">
      <alignment horizontal="center"/>
    </xf>
    <xf numFmtId="166" fontId="23" fillId="0" borderId="0" xfId="29" applyFont="1" applyFill="1" applyAlignment="1">
      <alignment horizontal="center"/>
    </xf>
    <xf numFmtId="166" fontId="23" fillId="0" borderId="0" xfId="29" applyFont="1" applyFill="1"/>
    <xf numFmtId="168" fontId="31" fillId="0" borderId="12" xfId="0" applyNumberFormat="1" applyFont="1" applyFill="1" applyBorder="1" applyAlignment="1">
      <alignment horizontal="center"/>
    </xf>
    <xf numFmtId="175" fontId="23" fillId="0" borderId="0" xfId="0" applyNumberFormat="1" applyFont="1" applyFill="1" applyBorder="1" applyAlignment="1">
      <alignment horizontal="right"/>
    </xf>
    <xf numFmtId="1" fontId="23" fillId="0" borderId="0" xfId="0" applyNumberFormat="1" applyFont="1" applyFill="1" applyBorder="1" applyAlignment="1">
      <alignment horizontal="right"/>
    </xf>
    <xf numFmtId="1" fontId="22" fillId="0" borderId="0" xfId="0" applyNumberFormat="1" applyFont="1" applyFill="1" applyAlignment="1">
      <alignment horizontal="right"/>
    </xf>
    <xf numFmtId="1" fontId="23" fillId="0" borderId="0" xfId="0" applyNumberFormat="1" applyFont="1" applyFill="1" applyAlignment="1">
      <alignment horizontal="right"/>
    </xf>
    <xf numFmtId="175" fontId="23" fillId="0" borderId="0" xfId="0" applyNumberFormat="1" applyFont="1" applyFill="1" applyAlignment="1">
      <alignment horizontal="right"/>
    </xf>
    <xf numFmtId="0" fontId="2" fillId="0" borderId="0" xfId="0" applyNumberFormat="1" applyFont="1" applyFill="1" applyBorder="1" applyAlignment="1"/>
    <xf numFmtId="20" fontId="2" fillId="0" borderId="0" xfId="0" applyNumberFormat="1" applyFont="1" applyFill="1" applyBorder="1" applyAlignment="1"/>
    <xf numFmtId="20" fontId="2" fillId="0" borderId="0" xfId="0" applyNumberFormat="1" applyFont="1" applyFill="1" applyBorder="1" applyAlignment="1">
      <alignment horizontal="center"/>
    </xf>
    <xf numFmtId="0" fontId="0" fillId="0" borderId="0" xfId="0" applyNumberFormat="1" applyFill="1" applyBorder="1"/>
    <xf numFmtId="20" fontId="0" fillId="0" borderId="0" xfId="0" applyNumberFormat="1" applyFill="1" applyBorder="1"/>
    <xf numFmtId="168" fontId="31" fillId="0" borderId="13" xfId="0" applyNumberFormat="1" applyFont="1" applyFill="1" applyBorder="1" applyAlignment="1">
      <alignment horizontal="center"/>
    </xf>
    <xf numFmtId="20" fontId="49" fillId="0" borderId="10" xfId="0" applyNumberFormat="1" applyFont="1" applyFill="1" applyBorder="1" applyAlignment="1">
      <alignment vertical="center"/>
    </xf>
    <xf numFmtId="20" fontId="38" fillId="26" borderId="0" xfId="29" applyNumberFormat="1" applyFont="1" applyFill="1" applyBorder="1"/>
    <xf numFmtId="0" fontId="38" fillId="0" borderId="0" xfId="0" applyNumberFormat="1" applyFont="1" applyFill="1" applyBorder="1"/>
    <xf numFmtId="0" fontId="23" fillId="26" borderId="0" xfId="0" applyNumberFormat="1" applyFont="1" applyFill="1"/>
    <xf numFmtId="0" fontId="32" fillId="0" borderId="10" xfId="0" applyNumberFormat="1" applyFont="1" applyFill="1" applyBorder="1" applyAlignment="1">
      <alignment horizontal="center"/>
    </xf>
    <xf numFmtId="0" fontId="31" fillId="0" borderId="12" xfId="0" applyNumberFormat="1" applyFont="1" applyFill="1" applyBorder="1" applyAlignment="1">
      <alignment horizontal="center"/>
    </xf>
    <xf numFmtId="0" fontId="31" fillId="0" borderId="13" xfId="0" applyNumberFormat="1" applyFont="1" applyFill="1" applyBorder="1" applyAlignment="1">
      <alignment horizontal="center"/>
    </xf>
    <xf numFmtId="0" fontId="31" fillId="0" borderId="10" xfId="51" applyNumberFormat="1" applyFont="1" applyFill="1" applyBorder="1"/>
    <xf numFmtId="0" fontId="34" fillId="0" borderId="0" xfId="0" applyNumberFormat="1" applyFont="1" applyFill="1" applyBorder="1" applyAlignment="1">
      <alignment horizontal="right"/>
    </xf>
    <xf numFmtId="20" fontId="49" fillId="0" borderId="14" xfId="0" applyNumberFormat="1" applyFont="1" applyFill="1" applyBorder="1" applyAlignment="1">
      <alignment vertical="center"/>
    </xf>
    <xf numFmtId="168" fontId="32" fillId="28" borderId="15" xfId="51" applyNumberFormat="1" applyFont="1" applyFill="1" applyBorder="1" applyAlignment="1">
      <alignment horizontal="center" vertical="center"/>
    </xf>
    <xf numFmtId="0" fontId="32" fillId="28" borderId="15" xfId="51" applyNumberFormat="1" applyFont="1" applyFill="1" applyBorder="1" applyAlignment="1">
      <alignment horizontal="center" vertical="center"/>
    </xf>
    <xf numFmtId="170" fontId="49" fillId="0" borderId="10" xfId="30" applyNumberFormat="1" applyFont="1" applyFill="1" applyBorder="1" applyAlignment="1">
      <alignment vertical="center"/>
    </xf>
    <xf numFmtId="166" fontId="49" fillId="0" borderId="10" xfId="29" applyFont="1" applyFill="1" applyBorder="1" applyAlignment="1">
      <alignment horizontal="center" vertical="center"/>
    </xf>
    <xf numFmtId="177" fontId="29" fillId="26" borderId="0" xfId="29" applyNumberFormat="1" applyFont="1" applyFill="1" applyAlignment="1">
      <alignment horizontal="center"/>
    </xf>
    <xf numFmtId="177" fontId="23" fillId="26" borderId="0" xfId="29" applyNumberFormat="1" applyFont="1" applyFill="1" applyAlignment="1">
      <alignment horizontal="center"/>
    </xf>
    <xf numFmtId="177" fontId="32" fillId="0" borderId="10" xfId="29" applyNumberFormat="1" applyFont="1" applyFill="1" applyBorder="1" applyAlignment="1">
      <alignment horizontal="left"/>
    </xf>
    <xf numFmtId="177" fontId="31" fillId="0" borderId="14" xfId="29" applyNumberFormat="1" applyFont="1" applyFill="1" applyBorder="1" applyAlignment="1">
      <alignment horizontal="center" vertical="center" wrapText="1"/>
    </xf>
    <xf numFmtId="177" fontId="31" fillId="0" borderId="10" xfId="29" applyNumberFormat="1" applyFont="1" applyFill="1" applyBorder="1" applyAlignment="1">
      <alignment horizontal="center" vertical="center" wrapText="1"/>
    </xf>
    <xf numFmtId="177" fontId="32" fillId="28" borderId="10" xfId="29" applyNumberFormat="1" applyFont="1" applyFill="1" applyBorder="1" applyAlignment="1">
      <alignment horizontal="center" vertical="center"/>
    </xf>
    <xf numFmtId="177" fontId="31" fillId="0" borderId="10" xfId="29" applyNumberFormat="1" applyFont="1" applyFill="1" applyBorder="1" applyAlignment="1">
      <alignment horizontal="center"/>
    </xf>
    <xf numFmtId="182" fontId="23" fillId="26" borderId="0" xfId="29" applyNumberFormat="1" applyFont="1" applyFill="1"/>
    <xf numFmtId="182" fontId="32" fillId="0" borderId="10" xfId="29" applyNumberFormat="1" applyFont="1" applyFill="1" applyBorder="1" applyAlignment="1">
      <alignment horizontal="center"/>
    </xf>
    <xf numFmtId="182" fontId="31" fillId="0" borderId="12" xfId="29" applyNumberFormat="1" applyFont="1" applyFill="1" applyBorder="1" applyAlignment="1">
      <alignment horizontal="center"/>
    </xf>
    <xf numFmtId="182" fontId="31" fillId="0" borderId="13" xfId="29" applyNumberFormat="1" applyFont="1" applyFill="1" applyBorder="1" applyAlignment="1">
      <alignment horizontal="center"/>
    </xf>
    <xf numFmtId="182" fontId="49" fillId="0" borderId="10" xfId="29" applyNumberFormat="1" applyFont="1" applyFill="1" applyBorder="1" applyAlignment="1">
      <alignment horizontal="center" vertical="center"/>
    </xf>
    <xf numFmtId="182" fontId="32" fillId="28" borderId="15" xfId="29" applyNumberFormat="1" applyFont="1" applyFill="1" applyBorder="1" applyAlignment="1">
      <alignment horizontal="center" vertical="center"/>
    </xf>
    <xf numFmtId="182" fontId="31" fillId="0" borderId="10" xfId="29" applyNumberFormat="1" applyFont="1" applyFill="1" applyBorder="1" applyAlignment="1">
      <alignment horizontal="center" vertical="center"/>
    </xf>
    <xf numFmtId="182" fontId="31" fillId="0" borderId="10" xfId="29" applyNumberFormat="1" applyFont="1" applyFill="1" applyBorder="1"/>
    <xf numFmtId="170" fontId="2" fillId="26" borderId="10" xfId="0" applyNumberFormat="1" applyFont="1" applyFill="1" applyBorder="1" applyAlignment="1">
      <alignment horizontal="center"/>
    </xf>
    <xf numFmtId="181" fontId="50" fillId="0" borderId="11" xfId="48" applyNumberFormat="1" applyFont="1" applyFill="1" applyBorder="1" applyAlignment="1">
      <alignment horizontal="left" vertical="center"/>
    </xf>
    <xf numFmtId="178" fontId="2" fillId="0" borderId="0" xfId="0" applyNumberFormat="1" applyFont="1" applyFill="1" applyBorder="1" applyAlignment="1"/>
    <xf numFmtId="178" fontId="31" fillId="0" borderId="10" xfId="0" applyFont="1" applyFill="1" applyBorder="1" applyAlignment="1">
      <alignment horizontal="center" vertical="center" wrapText="1"/>
    </xf>
    <xf numFmtId="0" fontId="31" fillId="0" borderId="10" xfId="30" applyNumberFormat="1" applyFont="1" applyFill="1" applyBorder="1" applyAlignment="1">
      <alignment horizontal="center" vertical="center" wrapText="1"/>
    </xf>
    <xf numFmtId="179" fontId="31" fillId="25" borderId="0" xfId="29" applyNumberFormat="1" applyFont="1" applyFill="1" applyBorder="1" applyAlignment="1" applyProtection="1">
      <alignment horizontal="center" vertical="center"/>
    </xf>
    <xf numFmtId="0" fontId="31" fillId="29" borderId="10" xfId="51" applyNumberFormat="1" applyFont="1" applyFill="1" applyBorder="1" applyAlignment="1">
      <alignment horizontal="center" vertical="center"/>
    </xf>
    <xf numFmtId="170" fontId="2" fillId="29" borderId="10" xfId="0" applyNumberFormat="1" applyFont="1" applyFill="1" applyBorder="1" applyAlignment="1">
      <alignment horizontal="center"/>
    </xf>
    <xf numFmtId="0" fontId="31" fillId="30" borderId="10" xfId="51" applyNumberFormat="1" applyFont="1" applyFill="1" applyBorder="1" applyAlignment="1">
      <alignment horizontal="center" vertical="center"/>
    </xf>
    <xf numFmtId="170" fontId="2" fillId="30" borderId="10" xfId="0" applyNumberFormat="1" applyFont="1" applyFill="1" applyBorder="1" applyAlignment="1">
      <alignment horizontal="center"/>
    </xf>
    <xf numFmtId="0" fontId="31" fillId="25" borderId="10" xfId="51" applyNumberFormat="1" applyFont="1" applyFill="1" applyBorder="1" applyAlignment="1">
      <alignment horizontal="center" vertical="center"/>
    </xf>
    <xf numFmtId="170" fontId="2" fillId="25" borderId="10" xfId="0" applyNumberFormat="1" applyFont="1" applyFill="1" applyBorder="1" applyAlignment="1">
      <alignment horizontal="center"/>
    </xf>
    <xf numFmtId="0" fontId="41" fillId="0" borderId="0" xfId="0" applyNumberFormat="1" applyFont="1" applyFill="1" applyAlignment="1"/>
    <xf numFmtId="0" fontId="41" fillId="0" borderId="0" xfId="30" applyNumberFormat="1" applyFont="1" applyFill="1" applyAlignment="1"/>
    <xf numFmtId="178" fontId="41" fillId="0" borderId="0" xfId="0" applyFont="1" applyFill="1" applyAlignment="1">
      <alignment horizontal="left" vertical="center"/>
    </xf>
    <xf numFmtId="178" fontId="41" fillId="0" borderId="0" xfId="0" applyFont="1" applyFill="1" applyAlignment="1">
      <alignment horizontal="center"/>
    </xf>
    <xf numFmtId="178" fontId="41" fillId="0" borderId="0" xfId="0" applyNumberFormat="1" applyFont="1" applyFill="1" applyBorder="1"/>
    <xf numFmtId="167" fontId="41" fillId="0" borderId="0" xfId="29" applyNumberFormat="1" applyFont="1" applyFill="1"/>
    <xf numFmtId="166" fontId="41" fillId="0" borderId="0" xfId="29" applyFont="1" applyFill="1"/>
    <xf numFmtId="178" fontId="41" fillId="0" borderId="0" xfId="0" applyFont="1" applyFill="1" applyBorder="1"/>
    <xf numFmtId="37" fontId="42" fillId="0" borderId="0" xfId="0" applyNumberFormat="1" applyFont="1" applyFill="1" applyBorder="1"/>
    <xf numFmtId="37" fontId="41" fillId="0" borderId="0" xfId="0" applyNumberFormat="1" applyFont="1" applyFill="1" applyBorder="1" applyAlignment="1">
      <alignment horizontal="center"/>
    </xf>
    <xf numFmtId="1" fontId="41" fillId="0" borderId="0" xfId="0" applyNumberFormat="1" applyFont="1" applyFill="1" applyBorder="1" applyAlignment="1">
      <alignment horizontal="right"/>
    </xf>
    <xf numFmtId="178" fontId="41" fillId="0" borderId="0" xfId="0" applyFont="1" applyFill="1" applyBorder="1" applyAlignment="1">
      <alignment horizontal="center"/>
    </xf>
    <xf numFmtId="37" fontId="41" fillId="0" borderId="0" xfId="0" applyNumberFormat="1" applyFont="1" applyFill="1" applyBorder="1"/>
    <xf numFmtId="0" fontId="41" fillId="0" borderId="0" xfId="30" applyNumberFormat="1" applyFont="1" applyFill="1" applyAlignment="1">
      <alignment vertical="center"/>
    </xf>
    <xf numFmtId="178" fontId="41" fillId="0" borderId="0" xfId="0" applyNumberFormat="1" applyFont="1" applyFill="1" applyAlignment="1">
      <alignment horizontal="left" vertical="center"/>
    </xf>
    <xf numFmtId="0" fontId="41" fillId="0" borderId="0" xfId="0" applyNumberFormat="1" applyFont="1" applyFill="1" applyAlignment="1">
      <alignment horizontal="left" vertical="center"/>
    </xf>
    <xf numFmtId="178" fontId="43" fillId="0" borderId="0" xfId="0" quotePrefix="1" applyFont="1" applyFill="1" applyBorder="1" applyAlignment="1">
      <alignment horizontal="center"/>
    </xf>
    <xf numFmtId="178" fontId="41" fillId="0" borderId="0" xfId="0" quotePrefix="1" applyNumberFormat="1" applyFont="1" applyFill="1" applyBorder="1"/>
    <xf numFmtId="178" fontId="41" fillId="0" borderId="0" xfId="0" quotePrefix="1" applyFont="1" applyFill="1" applyBorder="1"/>
    <xf numFmtId="0" fontId="44" fillId="0" borderId="0" xfId="0" applyNumberFormat="1" applyFont="1" applyFill="1" applyAlignment="1">
      <alignment horizontal="left" vertical="center"/>
    </xf>
    <xf numFmtId="178" fontId="41" fillId="0" borderId="0" xfId="0" applyFont="1" applyFill="1" applyBorder="1" applyAlignment="1">
      <alignment vertical="center"/>
    </xf>
    <xf numFmtId="178" fontId="44" fillId="0" borderId="0" xfId="0" applyNumberFormat="1" applyFont="1" applyFill="1" applyAlignment="1">
      <alignment horizontal="left" vertical="center"/>
    </xf>
    <xf numFmtId="178" fontId="44" fillId="0" borderId="0" xfId="0" applyFont="1" applyFill="1" applyAlignment="1">
      <alignment horizontal="center" vertical="center" wrapText="1"/>
    </xf>
    <xf numFmtId="37" fontId="44" fillId="31" borderId="17" xfId="0" applyNumberFormat="1" applyFont="1" applyFill="1" applyBorder="1" applyAlignment="1">
      <alignment vertical="center" wrapText="1"/>
    </xf>
    <xf numFmtId="37" fontId="44" fillId="31" borderId="18" xfId="0" applyNumberFormat="1" applyFont="1" applyFill="1" applyBorder="1" applyAlignment="1">
      <alignment vertical="center" wrapText="1"/>
    </xf>
    <xf numFmtId="37" fontId="44" fillId="31" borderId="18" xfId="0" applyNumberFormat="1" applyFont="1" applyFill="1" applyBorder="1" applyAlignment="1">
      <alignment horizontal="center" vertical="center" wrapText="1"/>
    </xf>
    <xf numFmtId="37" fontId="41" fillId="0" borderId="11" xfId="0" applyNumberFormat="1" applyFont="1" applyFill="1" applyBorder="1" applyAlignment="1">
      <alignment horizontal="center"/>
    </xf>
    <xf numFmtId="37" fontId="41" fillId="0" borderId="11" xfId="0" applyNumberFormat="1" applyFont="1" applyFill="1" applyBorder="1" applyAlignment="1">
      <alignment horizontal="left"/>
    </xf>
    <xf numFmtId="178" fontId="41" fillId="0" borderId="11" xfId="0" applyNumberFormat="1" applyFont="1" applyFill="1" applyBorder="1"/>
    <xf numFmtId="178" fontId="41" fillId="0" borderId="11" xfId="0" applyNumberFormat="1" applyFont="1" applyFill="1" applyBorder="1" applyAlignment="1">
      <alignment horizontal="center"/>
    </xf>
    <xf numFmtId="164" fontId="41" fillId="0" borderId="11" xfId="0" applyNumberFormat="1" applyFont="1" applyFill="1" applyBorder="1"/>
    <xf numFmtId="1" fontId="41" fillId="0" borderId="11" xfId="0" applyNumberFormat="1" applyFont="1" applyFill="1" applyBorder="1" applyAlignment="1">
      <alignment horizontal="right"/>
    </xf>
    <xf numFmtId="178" fontId="41" fillId="0" borderId="0" xfId="0" quotePrefix="1" applyFont="1" applyFill="1" applyAlignment="1">
      <alignment horizontal="center"/>
    </xf>
    <xf numFmtId="1" fontId="41" fillId="0" borderId="11" xfId="0" applyNumberFormat="1" applyFont="1" applyFill="1" applyBorder="1" applyAlignment="1">
      <alignment horizontal="left"/>
    </xf>
    <xf numFmtId="164" fontId="44" fillId="0" borderId="11" xfId="0" applyNumberFormat="1" applyFont="1" applyFill="1" applyBorder="1" applyAlignment="1">
      <alignment horizontal="center" vertical="center"/>
    </xf>
    <xf numFmtId="1" fontId="44" fillId="0" borderId="11" xfId="0" applyNumberFormat="1" applyFont="1" applyFill="1" applyBorder="1" applyAlignment="1">
      <alignment horizontal="right"/>
    </xf>
    <xf numFmtId="164" fontId="44" fillId="0" borderId="11" xfId="0" applyNumberFormat="1" applyFont="1" applyFill="1" applyBorder="1"/>
    <xf numFmtId="178" fontId="41" fillId="0" borderId="0" xfId="0" quotePrefix="1" applyFont="1" applyFill="1" applyBorder="1" applyAlignment="1">
      <alignment horizontal="center"/>
    </xf>
    <xf numFmtId="37" fontId="41" fillId="0" borderId="0" xfId="0" applyNumberFormat="1" applyFont="1" applyFill="1" applyBorder="1" applyAlignment="1">
      <alignment horizontal="left" vertical="center" indent="1"/>
    </xf>
    <xf numFmtId="178" fontId="41" fillId="0" borderId="0" xfId="0" applyNumberFormat="1" applyFont="1" applyFill="1" applyBorder="1" applyAlignment="1">
      <alignment horizontal="center" vertical="center"/>
    </xf>
    <xf numFmtId="178" fontId="41" fillId="0" borderId="0" xfId="0" applyNumberFormat="1" applyFont="1" applyFill="1" applyBorder="1" applyAlignment="1">
      <alignment horizontal="center"/>
    </xf>
    <xf numFmtId="166" fontId="41" fillId="0" borderId="0" xfId="29" applyFont="1" applyFill="1" applyBorder="1" applyAlignment="1">
      <alignment horizontal="center"/>
    </xf>
    <xf numFmtId="164" fontId="41" fillId="0" borderId="0" xfId="0" applyNumberFormat="1" applyFont="1" applyFill="1" applyBorder="1"/>
    <xf numFmtId="164" fontId="41" fillId="0" borderId="0" xfId="0" applyNumberFormat="1" applyFont="1" applyFill="1" applyBorder="1" applyAlignment="1">
      <alignment horizontal="center" vertical="center"/>
    </xf>
    <xf numFmtId="167" fontId="41" fillId="0" borderId="0" xfId="0" applyNumberFormat="1" applyFont="1" applyFill="1" applyBorder="1"/>
    <xf numFmtId="178" fontId="41" fillId="0" borderId="0" xfId="0" applyFont="1" applyFill="1"/>
    <xf numFmtId="178" fontId="41" fillId="0" borderId="0" xfId="0" applyNumberFormat="1" applyFont="1" applyFill="1" applyAlignment="1">
      <alignment horizontal="center"/>
    </xf>
    <xf numFmtId="167" fontId="41" fillId="0" borderId="0" xfId="29" applyNumberFormat="1" applyFont="1" applyFill="1" applyAlignment="1">
      <alignment horizontal="center"/>
    </xf>
    <xf numFmtId="166" fontId="41" fillId="0" borderId="0" xfId="29" applyFont="1" applyFill="1" applyAlignment="1">
      <alignment horizontal="center"/>
    </xf>
    <xf numFmtId="167" fontId="41" fillId="0" borderId="0" xfId="0" applyNumberFormat="1" applyFont="1" applyFill="1"/>
    <xf numFmtId="167" fontId="44" fillId="0" borderId="0" xfId="29" applyNumberFormat="1" applyFont="1" applyFill="1" applyAlignment="1">
      <alignment vertical="center"/>
    </xf>
    <xf numFmtId="178" fontId="41" fillId="0" borderId="0" xfId="0" applyNumberFormat="1" applyFont="1" applyFill="1" applyAlignment="1">
      <alignment horizontal="center" vertical="center"/>
    </xf>
    <xf numFmtId="166" fontId="44" fillId="0" borderId="0" xfId="29" applyFont="1" applyFill="1" applyAlignment="1">
      <alignment horizontal="left" vertical="center"/>
    </xf>
    <xf numFmtId="167" fontId="41" fillId="0" borderId="0" xfId="29" applyNumberFormat="1" applyFont="1" applyFill="1" applyAlignment="1">
      <alignment horizontal="left" vertical="center"/>
    </xf>
    <xf numFmtId="1" fontId="41" fillId="0" borderId="0" xfId="0" applyNumberFormat="1" applyFont="1" applyFill="1" applyAlignment="1">
      <alignment horizontal="right"/>
    </xf>
    <xf numFmtId="166" fontId="41" fillId="0" borderId="0" xfId="29" applyFont="1" applyFill="1" applyAlignment="1">
      <alignment horizontal="left" vertical="center"/>
    </xf>
    <xf numFmtId="167" fontId="46" fillId="0" borderId="0" xfId="29" applyNumberFormat="1" applyFont="1" applyFill="1" applyAlignment="1">
      <alignment horizontal="left" vertical="center"/>
    </xf>
    <xf numFmtId="178" fontId="47" fillId="0" borderId="0" xfId="0" applyNumberFormat="1" applyFont="1" applyFill="1" applyAlignment="1">
      <alignment horizontal="left" vertical="center"/>
    </xf>
    <xf numFmtId="166" fontId="47" fillId="0" borderId="0" xfId="29" applyFont="1" applyFill="1" applyAlignment="1">
      <alignment horizontal="left" vertical="center"/>
    </xf>
    <xf numFmtId="178" fontId="48" fillId="0" borderId="0" xfId="0" applyNumberFormat="1" applyFont="1" applyFill="1" applyAlignment="1">
      <alignment horizontal="left" vertical="center"/>
    </xf>
    <xf numFmtId="177" fontId="30" fillId="0" borderId="10" xfId="29" applyNumberFormat="1" applyFont="1" applyFill="1" applyBorder="1" applyAlignment="1"/>
    <xf numFmtId="0" fontId="30" fillId="0" borderId="10" xfId="29" applyNumberFormat="1" applyFont="1" applyFill="1" applyBorder="1" applyAlignment="1"/>
    <xf numFmtId="166" fontId="30" fillId="0" borderId="0" xfId="29" applyFont="1" applyFill="1" applyBorder="1" applyAlignment="1">
      <alignment horizontal="left"/>
    </xf>
    <xf numFmtId="169" fontId="30" fillId="0" borderId="0" xfId="29" quotePrefix="1" applyNumberFormat="1" applyFont="1" applyFill="1" applyBorder="1" applyAlignment="1">
      <alignment horizontal="left"/>
    </xf>
    <xf numFmtId="169" fontId="30" fillId="0" borderId="0" xfId="29" applyNumberFormat="1" applyFont="1" applyFill="1" applyBorder="1" applyAlignment="1">
      <alignment horizontal="center"/>
    </xf>
    <xf numFmtId="168" fontId="30" fillId="26" borderId="0" xfId="51" applyNumberFormat="1" applyFont="1" applyFill="1" applyBorder="1" applyAlignment="1">
      <alignment horizontal="right" vertical="center"/>
    </xf>
    <xf numFmtId="0" fontId="30" fillId="0" borderId="10" xfId="51" applyNumberFormat="1" applyFont="1" applyFill="1" applyBorder="1" applyAlignment="1">
      <alignment horizontal="center" vertical="center"/>
    </xf>
    <xf numFmtId="178" fontId="53" fillId="0" borderId="0" xfId="0" applyFont="1"/>
    <xf numFmtId="178" fontId="53" fillId="0" borderId="25" xfId="0" applyFont="1" applyBorder="1"/>
    <xf numFmtId="178" fontId="53" fillId="0" borderId="26" xfId="0" applyFont="1" applyBorder="1"/>
    <xf numFmtId="178" fontId="53" fillId="0" borderId="27" xfId="0" applyFont="1" applyBorder="1"/>
    <xf numFmtId="178" fontId="53" fillId="0" borderId="25" xfId="0" applyNumberFormat="1" applyFont="1" applyBorder="1" applyAlignment="1">
      <alignment horizontal="center"/>
    </xf>
    <xf numFmtId="178" fontId="53" fillId="0" borderId="26" xfId="0" applyNumberFormat="1" applyFont="1" applyBorder="1" applyAlignment="1">
      <alignment horizontal="center"/>
    </xf>
    <xf numFmtId="172" fontId="53" fillId="0" borderId="25" xfId="0" applyNumberFormat="1" applyFont="1" applyBorder="1"/>
    <xf numFmtId="172" fontId="53" fillId="0" borderId="26" xfId="0" applyNumberFormat="1" applyFont="1" applyBorder="1"/>
    <xf numFmtId="178" fontId="53" fillId="0" borderId="27" xfId="0" applyFont="1" applyBorder="1" applyAlignment="1">
      <alignment horizontal="center" vertical="center"/>
    </xf>
    <xf numFmtId="178" fontId="53" fillId="0" borderId="25" xfId="0" applyFont="1" applyBorder="1" applyAlignment="1">
      <alignment horizontal="center" vertical="center"/>
    </xf>
    <xf numFmtId="178" fontId="53" fillId="0" borderId="26" xfId="0" applyFont="1" applyBorder="1" applyAlignment="1">
      <alignment horizontal="center" vertical="center"/>
    </xf>
    <xf numFmtId="164" fontId="53" fillId="0" borderId="0" xfId="30" applyFont="1"/>
    <xf numFmtId="183" fontId="53" fillId="0" borderId="0" xfId="30" applyNumberFormat="1" applyFont="1"/>
    <xf numFmtId="172" fontId="53" fillId="0" borderId="0" xfId="30" applyNumberFormat="1" applyFont="1"/>
    <xf numFmtId="0" fontId="53" fillId="0" borderId="0" xfId="0" applyNumberFormat="1" applyFont="1"/>
    <xf numFmtId="2" fontId="53" fillId="0" borderId="0" xfId="30" applyNumberFormat="1" applyFont="1"/>
    <xf numFmtId="166" fontId="53" fillId="0" borderId="25" xfId="30" applyNumberFormat="1" applyFont="1" applyBorder="1" applyAlignment="1">
      <alignment horizontal="center" vertical="center"/>
    </xf>
    <xf numFmtId="4" fontId="53" fillId="0" borderId="0" xfId="0" applyNumberFormat="1" applyFont="1"/>
    <xf numFmtId="166" fontId="53" fillId="0" borderId="0" xfId="0" applyNumberFormat="1" applyFont="1"/>
    <xf numFmtId="166" fontId="53" fillId="0" borderId="26" xfId="0" quotePrefix="1" applyNumberFormat="1" applyFont="1" applyBorder="1" applyAlignment="1">
      <alignment horizontal="center" vertical="center"/>
    </xf>
    <xf numFmtId="166" fontId="53" fillId="0" borderId="26" xfId="0" applyNumberFormat="1" applyFont="1" applyBorder="1" applyAlignment="1">
      <alignment horizontal="center" vertical="center"/>
    </xf>
    <xf numFmtId="166" fontId="53" fillId="0" borderId="25" xfId="0" applyNumberFormat="1" applyFont="1" applyBorder="1" applyAlignment="1">
      <alignment horizontal="center" vertical="center"/>
    </xf>
    <xf numFmtId="166" fontId="53" fillId="0" borderId="27" xfId="0" applyNumberFormat="1" applyFont="1" applyBorder="1" applyAlignment="1">
      <alignment horizontal="center" vertical="center"/>
    </xf>
    <xf numFmtId="166" fontId="31" fillId="0" borderId="10" xfId="30" applyNumberFormat="1" applyFont="1" applyFill="1" applyBorder="1" applyAlignment="1">
      <alignment horizontal="center" vertical="center"/>
    </xf>
    <xf numFmtId="166" fontId="53" fillId="0" borderId="25" xfId="30" applyNumberFormat="1" applyFont="1" applyBorder="1"/>
    <xf numFmtId="166" fontId="53" fillId="0" borderId="26" xfId="30" applyNumberFormat="1" applyFont="1" applyBorder="1"/>
    <xf numFmtId="166" fontId="53" fillId="0" borderId="26" xfId="0" applyNumberFormat="1" applyFont="1" applyBorder="1"/>
    <xf numFmtId="166" fontId="53" fillId="0" borderId="27" xfId="0" applyNumberFormat="1" applyFont="1" applyBorder="1"/>
    <xf numFmtId="178" fontId="53" fillId="0" borderId="0" xfId="0" applyFont="1" applyAlignment="1">
      <alignment horizontal="center"/>
    </xf>
    <xf numFmtId="178" fontId="53" fillId="0" borderId="0" xfId="0" applyFont="1" applyAlignment="1">
      <alignment horizontal="center" vertical="center"/>
    </xf>
    <xf numFmtId="178" fontId="54" fillId="0" borderId="0" xfId="0" applyFont="1"/>
    <xf numFmtId="178" fontId="54" fillId="0" borderId="0" xfId="0" applyFont="1" applyAlignment="1">
      <alignment horizontal="center" vertical="center"/>
    </xf>
    <xf numFmtId="183" fontId="54" fillId="0" borderId="0" xfId="30" applyNumberFormat="1" applyFont="1"/>
    <xf numFmtId="183" fontId="54" fillId="0" borderId="0" xfId="30" quotePrefix="1" applyNumberFormat="1" applyFont="1"/>
    <xf numFmtId="183" fontId="53" fillId="0" borderId="0" xfId="30" quotePrefix="1" applyNumberFormat="1" applyFont="1"/>
    <xf numFmtId="164" fontId="53" fillId="0" borderId="0" xfId="30" applyNumberFormat="1" applyFont="1"/>
    <xf numFmtId="178" fontId="53" fillId="0" borderId="32" xfId="0" applyFont="1" applyBorder="1"/>
    <xf numFmtId="183" fontId="41" fillId="0" borderId="11" xfId="30" applyNumberFormat="1" applyFont="1" applyFill="1" applyBorder="1"/>
    <xf numFmtId="178" fontId="53" fillId="0" borderId="0" xfId="0" quotePrefix="1" applyFont="1"/>
    <xf numFmtId="178" fontId="55" fillId="0" borderId="0" xfId="0" applyFont="1"/>
    <xf numFmtId="178" fontId="55" fillId="0" borderId="0" xfId="0" applyFont="1" applyAlignment="1">
      <alignment horizontal="center" vertical="center"/>
    </xf>
    <xf numFmtId="183" fontId="55" fillId="0" borderId="0" xfId="30" quotePrefix="1" applyNumberFormat="1" applyFont="1"/>
    <xf numFmtId="178" fontId="55" fillId="0" borderId="0" xfId="0" applyFont="1" applyAlignment="1">
      <alignment horizontal="center"/>
    </xf>
    <xf numFmtId="183" fontId="41" fillId="0" borderId="11" xfId="0" applyNumberFormat="1" applyFont="1" applyFill="1" applyBorder="1"/>
    <xf numFmtId="183" fontId="41" fillId="0" borderId="11" xfId="29" applyNumberFormat="1" applyFont="1" applyFill="1" applyBorder="1"/>
    <xf numFmtId="183" fontId="44" fillId="0" borderId="11" xfId="0" applyNumberFormat="1" applyFont="1" applyFill="1" applyBorder="1" applyAlignment="1">
      <alignment horizontal="center" vertical="center"/>
    </xf>
    <xf numFmtId="178" fontId="53" fillId="32" borderId="31" xfId="0" applyFont="1" applyFill="1" applyBorder="1"/>
    <xf numFmtId="178" fontId="53" fillId="32" borderId="31" xfId="0" applyFont="1" applyFill="1" applyBorder="1" applyAlignment="1">
      <alignment horizontal="center" vertical="center"/>
    </xf>
    <xf numFmtId="178" fontId="44" fillId="31" borderId="35" xfId="0" applyFont="1" applyFill="1" applyBorder="1" applyAlignment="1">
      <alignment vertical="center" wrapText="1"/>
    </xf>
    <xf numFmtId="178" fontId="44" fillId="31" borderId="36" xfId="0" applyFont="1" applyFill="1" applyBorder="1" applyAlignment="1">
      <alignment vertical="center" wrapText="1"/>
    </xf>
    <xf numFmtId="178" fontId="56" fillId="0" borderId="0" xfId="0" applyFont="1" applyFill="1" applyAlignment="1">
      <alignment horizontal="center"/>
    </xf>
    <xf numFmtId="178" fontId="56" fillId="0" borderId="0" xfId="0" applyNumberFormat="1" applyFont="1" applyFill="1" applyBorder="1"/>
    <xf numFmtId="167" fontId="56" fillId="0" borderId="0" xfId="29" applyNumberFormat="1" applyFont="1" applyFill="1" applyBorder="1" applyAlignment="1">
      <alignment horizontal="center"/>
    </xf>
    <xf numFmtId="166" fontId="56" fillId="0" borderId="0" xfId="29" applyFont="1" applyFill="1" applyBorder="1" applyAlignment="1">
      <alignment horizontal="center"/>
    </xf>
    <xf numFmtId="178" fontId="56" fillId="0" borderId="0" xfId="0" applyFont="1" applyFill="1" applyBorder="1"/>
    <xf numFmtId="37" fontId="57" fillId="0" borderId="0" xfId="0" applyNumberFormat="1" applyFont="1" applyFill="1" applyBorder="1"/>
    <xf numFmtId="175" fontId="56" fillId="0" borderId="0" xfId="0" applyNumberFormat="1" applyFont="1" applyFill="1" applyBorder="1" applyAlignment="1">
      <alignment horizontal="right"/>
    </xf>
    <xf numFmtId="37" fontId="56" fillId="0" borderId="0" xfId="0" applyNumberFormat="1" applyFont="1" applyFill="1" applyBorder="1" applyAlignment="1">
      <alignment horizontal="center"/>
    </xf>
    <xf numFmtId="37" fontId="56" fillId="0" borderId="0" xfId="0" applyNumberFormat="1" applyFont="1" applyFill="1" applyBorder="1"/>
    <xf numFmtId="167" fontId="56" fillId="0" borderId="0" xfId="29" applyNumberFormat="1" applyFont="1" applyFill="1" applyAlignment="1">
      <alignment horizontal="center"/>
    </xf>
    <xf numFmtId="166" fontId="56" fillId="0" borderId="0" xfId="29" applyFont="1" applyFill="1" applyAlignment="1">
      <alignment horizontal="center"/>
    </xf>
    <xf numFmtId="1" fontId="56" fillId="0" borderId="0" xfId="0" applyNumberFormat="1" applyFont="1" applyFill="1" applyBorder="1" applyAlignment="1">
      <alignment horizontal="right"/>
    </xf>
    <xf numFmtId="167" fontId="56" fillId="0" borderId="0" xfId="29" applyNumberFormat="1" applyFont="1" applyFill="1"/>
    <xf numFmtId="166" fontId="56" fillId="0" borderId="0" xfId="29" applyFont="1" applyFill="1"/>
    <xf numFmtId="178" fontId="56" fillId="0" borderId="0" xfId="0" applyFont="1" applyFill="1" applyBorder="1" applyAlignment="1">
      <alignment vertical="center"/>
    </xf>
    <xf numFmtId="178" fontId="59" fillId="0" borderId="0" xfId="0" quotePrefix="1" applyFont="1" applyFill="1" applyBorder="1" applyAlignment="1">
      <alignment horizontal="center"/>
    </xf>
    <xf numFmtId="178" fontId="56" fillId="0" borderId="0" xfId="0" quotePrefix="1" applyNumberFormat="1" applyFont="1" applyFill="1" applyBorder="1"/>
    <xf numFmtId="178" fontId="56" fillId="0" borderId="0" xfId="0" quotePrefix="1" applyFont="1" applyFill="1" applyBorder="1"/>
    <xf numFmtId="178" fontId="56" fillId="0" borderId="0" xfId="0" applyFont="1" applyFill="1"/>
    <xf numFmtId="178" fontId="56" fillId="0" borderId="0" xfId="0" applyNumberFormat="1" applyFont="1" applyFill="1" applyAlignment="1">
      <alignment horizontal="center"/>
    </xf>
    <xf numFmtId="1" fontId="56" fillId="0" borderId="0" xfId="0" applyNumberFormat="1" applyFont="1" applyFill="1" applyAlignment="1">
      <alignment horizontal="right"/>
    </xf>
    <xf numFmtId="175" fontId="56" fillId="0" borderId="0" xfId="0" applyNumberFormat="1" applyFont="1" applyFill="1" applyAlignment="1">
      <alignment horizontal="right"/>
    </xf>
    <xf numFmtId="183" fontId="56" fillId="0" borderId="0" xfId="30" applyNumberFormat="1" applyFont="1" applyFill="1" applyBorder="1" applyAlignment="1">
      <alignment vertical="center"/>
    </xf>
    <xf numFmtId="178" fontId="56" fillId="0" borderId="0" xfId="0" applyNumberFormat="1" applyFont="1" applyFill="1" applyBorder="1" applyAlignment="1">
      <alignment horizontal="center"/>
    </xf>
    <xf numFmtId="178" fontId="58" fillId="0" borderId="28" xfId="0" applyFont="1" applyFill="1" applyBorder="1" applyAlignment="1">
      <alignment horizontal="left"/>
    </xf>
    <xf numFmtId="178" fontId="58" fillId="0" borderId="31" xfId="0" applyFont="1" applyFill="1" applyBorder="1" applyAlignment="1">
      <alignment horizontal="center"/>
    </xf>
    <xf numFmtId="178" fontId="58" fillId="0" borderId="31" xfId="0" applyFont="1" applyFill="1" applyBorder="1"/>
    <xf numFmtId="178" fontId="58" fillId="0" borderId="31" xfId="0" applyFont="1" applyFill="1" applyBorder="1" applyAlignment="1">
      <alignment horizontal="left"/>
    </xf>
    <xf numFmtId="178" fontId="56" fillId="0" borderId="31" xfId="0" applyFont="1" applyFill="1" applyBorder="1" applyAlignment="1">
      <alignment horizontal="center"/>
    </xf>
    <xf numFmtId="167" fontId="56" fillId="0" borderId="29" xfId="29" applyNumberFormat="1" applyFont="1" applyFill="1" applyBorder="1" applyAlignment="1">
      <alignment horizontal="center"/>
    </xf>
    <xf numFmtId="183" fontId="58" fillId="0" borderId="31" xfId="30" applyNumberFormat="1" applyFont="1" applyFill="1" applyBorder="1" applyAlignment="1">
      <alignment horizontal="center"/>
    </xf>
    <xf numFmtId="183" fontId="58" fillId="0" borderId="29" xfId="30" applyNumberFormat="1" applyFont="1" applyFill="1" applyBorder="1" applyAlignment="1">
      <alignment horizontal="center"/>
    </xf>
    <xf numFmtId="178" fontId="56" fillId="0" borderId="37" xfId="0" applyFont="1" applyFill="1" applyBorder="1" applyAlignment="1">
      <alignment horizontal="center"/>
    </xf>
    <xf numFmtId="178" fontId="56" fillId="0" borderId="38" xfId="0" applyFont="1" applyFill="1" applyBorder="1" applyAlignment="1">
      <alignment horizontal="center"/>
    </xf>
    <xf numFmtId="178" fontId="56" fillId="0" borderId="38" xfId="0" applyFont="1" applyFill="1" applyBorder="1" applyAlignment="1">
      <alignment horizontal="left"/>
    </xf>
    <xf numFmtId="178" fontId="56" fillId="0" borderId="38" xfId="0" applyNumberFormat="1" applyFont="1" applyFill="1" applyBorder="1"/>
    <xf numFmtId="167" fontId="56" fillId="0" borderId="39" xfId="29" applyNumberFormat="1" applyFont="1" applyFill="1" applyBorder="1" applyAlignment="1">
      <alignment horizontal="center"/>
    </xf>
    <xf numFmtId="178" fontId="56" fillId="0" borderId="40" xfId="0" applyFont="1" applyFill="1" applyBorder="1" applyAlignment="1">
      <alignment horizontal="center"/>
    </xf>
    <xf numFmtId="178" fontId="56" fillId="0" borderId="0" xfId="0" applyFont="1" applyFill="1" applyBorder="1" applyAlignment="1">
      <alignment horizontal="center"/>
    </xf>
    <xf numFmtId="178" fontId="56" fillId="0" borderId="0" xfId="0" applyFont="1" applyFill="1" applyBorder="1" applyAlignment="1">
      <alignment horizontal="left"/>
    </xf>
    <xf numFmtId="167" fontId="56" fillId="0" borderId="23" xfId="29" applyNumberFormat="1" applyFont="1" applyFill="1" applyBorder="1" applyAlignment="1">
      <alignment horizontal="center"/>
    </xf>
    <xf numFmtId="167" fontId="56" fillId="0" borderId="23" xfId="29" applyNumberFormat="1" applyFont="1" applyFill="1" applyBorder="1"/>
    <xf numFmtId="178" fontId="56" fillId="0" borderId="0" xfId="0" applyFont="1" applyFill="1" applyBorder="1" applyAlignment="1">
      <alignment horizontal="left" vertical="center"/>
    </xf>
    <xf numFmtId="0" fontId="56" fillId="0" borderId="40" xfId="0" applyNumberFormat="1" applyFont="1" applyFill="1" applyBorder="1" applyAlignment="1">
      <alignment vertical="center"/>
    </xf>
    <xf numFmtId="0" fontId="56" fillId="0" borderId="0" xfId="30" applyNumberFormat="1" applyFont="1" applyFill="1" applyBorder="1" applyAlignment="1">
      <alignment horizontal="center" vertical="center"/>
    </xf>
    <xf numFmtId="0" fontId="56" fillId="0" borderId="0" xfId="0" applyNumberFormat="1" applyFont="1" applyFill="1" applyBorder="1" applyAlignment="1">
      <alignment horizontal="left" vertical="center"/>
    </xf>
    <xf numFmtId="178" fontId="56" fillId="0" borderId="0" xfId="0" applyNumberFormat="1" applyFont="1" applyFill="1" applyBorder="1" applyAlignment="1">
      <alignment horizontal="left" vertical="center"/>
    </xf>
    <xf numFmtId="0" fontId="56" fillId="0" borderId="0" xfId="0" applyNumberFormat="1" applyFont="1" applyFill="1" applyBorder="1" applyAlignment="1">
      <alignment horizontal="center" vertical="center"/>
    </xf>
    <xf numFmtId="178" fontId="58" fillId="0" borderId="0" xfId="0" applyNumberFormat="1" applyFont="1" applyFill="1" applyBorder="1" applyAlignment="1">
      <alignment horizontal="left" vertical="center"/>
    </xf>
    <xf numFmtId="178" fontId="56" fillId="0" borderId="40" xfId="0" applyFont="1" applyFill="1" applyBorder="1" applyAlignment="1"/>
    <xf numFmtId="178" fontId="56" fillId="0" borderId="40" xfId="0" applyFont="1" applyFill="1" applyBorder="1" applyAlignment="1">
      <alignment horizontal="left"/>
    </xf>
    <xf numFmtId="183" fontId="56" fillId="0" borderId="23" xfId="30" applyNumberFormat="1" applyFont="1" applyFill="1" applyBorder="1" applyAlignment="1">
      <alignment vertical="center"/>
    </xf>
    <xf numFmtId="178" fontId="56" fillId="0" borderId="40" xfId="0" applyFont="1" applyFill="1" applyBorder="1" applyAlignment="1">
      <alignment horizontal="left" vertical="center"/>
    </xf>
    <xf numFmtId="183" fontId="56" fillId="0" borderId="0" xfId="30" applyNumberFormat="1" applyFont="1" applyFill="1" applyBorder="1" applyAlignment="1">
      <alignment horizontal="center"/>
    </xf>
    <xf numFmtId="178" fontId="58" fillId="0" borderId="40" xfId="0" applyFont="1" applyFill="1" applyBorder="1" applyAlignment="1">
      <alignment horizontal="center"/>
    </xf>
    <xf numFmtId="178" fontId="58" fillId="0" borderId="0" xfId="0" applyFont="1" applyFill="1" applyBorder="1" applyAlignment="1">
      <alignment horizontal="center"/>
    </xf>
    <xf numFmtId="178" fontId="56" fillId="0" borderId="41" xfId="0" applyFont="1" applyFill="1" applyBorder="1" applyAlignment="1">
      <alignment horizontal="center"/>
    </xf>
    <xf numFmtId="178" fontId="56" fillId="0" borderId="32" xfId="0" applyFont="1" applyFill="1" applyBorder="1" applyAlignment="1">
      <alignment horizontal="center"/>
    </xf>
    <xf numFmtId="178" fontId="56" fillId="0" borderId="32" xfId="0" applyFont="1" applyFill="1" applyBorder="1"/>
    <xf numFmtId="178" fontId="56" fillId="0" borderId="32" xfId="0" applyNumberFormat="1" applyFont="1" applyFill="1" applyBorder="1" applyAlignment="1">
      <alignment horizontal="center"/>
    </xf>
    <xf numFmtId="167" fontId="56" fillId="0" borderId="42" xfId="29" applyNumberFormat="1" applyFont="1" applyFill="1" applyBorder="1" applyAlignment="1">
      <alignment horizontal="center"/>
    </xf>
    <xf numFmtId="0" fontId="56" fillId="0" borderId="41" xfId="0" applyNumberFormat="1" applyFont="1" applyFill="1" applyBorder="1" applyAlignment="1"/>
    <xf numFmtId="0" fontId="56" fillId="0" borderId="32" xfId="30" applyNumberFormat="1" applyFont="1" applyFill="1" applyBorder="1" applyAlignment="1"/>
    <xf numFmtId="178" fontId="56" fillId="0" borderId="32" xfId="0" applyFont="1" applyFill="1" applyBorder="1" applyAlignment="1">
      <alignment horizontal="left" vertical="center"/>
    </xf>
    <xf numFmtId="178" fontId="56" fillId="0" borderId="32" xfId="0" applyNumberFormat="1" applyFont="1" applyFill="1" applyBorder="1"/>
    <xf numFmtId="167" fontId="56" fillId="0" borderId="42" xfId="29" applyNumberFormat="1" applyFont="1" applyFill="1" applyBorder="1"/>
    <xf numFmtId="183" fontId="58" fillId="0" borderId="43" xfId="30" applyNumberFormat="1" applyFont="1" applyFill="1" applyBorder="1" applyAlignment="1">
      <alignment horizontal="center"/>
    </xf>
    <xf numFmtId="178" fontId="23" fillId="33" borderId="0" xfId="0" applyFont="1" applyFill="1" applyBorder="1"/>
    <xf numFmtId="178" fontId="54" fillId="34" borderId="19" xfId="0" applyFont="1" applyFill="1" applyBorder="1" applyAlignment="1">
      <alignment horizontal="center" vertical="center"/>
    </xf>
    <xf numFmtId="178" fontId="54" fillId="34" borderId="19" xfId="0" applyFont="1" applyFill="1" applyBorder="1" applyAlignment="1">
      <alignment vertical="center"/>
    </xf>
    <xf numFmtId="178" fontId="54" fillId="34" borderId="30" xfId="0" applyFont="1" applyFill="1" applyBorder="1" applyAlignment="1">
      <alignment horizontal="center" vertical="center"/>
    </xf>
    <xf numFmtId="178" fontId="54" fillId="34" borderId="11" xfId="0" applyFont="1" applyFill="1" applyBorder="1" applyAlignment="1">
      <alignment horizontal="center" vertical="center"/>
    </xf>
    <xf numFmtId="171" fontId="54" fillId="34" borderId="11" xfId="30" applyNumberFormat="1" applyFont="1" applyFill="1" applyBorder="1" applyAlignment="1">
      <alignment horizontal="center" vertical="center"/>
    </xf>
    <xf numFmtId="1" fontId="54" fillId="34" borderId="11" xfId="30" applyNumberFormat="1" applyFont="1" applyFill="1" applyBorder="1" applyAlignment="1">
      <alignment horizontal="center" vertical="center"/>
    </xf>
    <xf numFmtId="183" fontId="54" fillId="34" borderId="11" xfId="30" applyNumberFormat="1" applyFont="1" applyFill="1" applyBorder="1" applyAlignment="1">
      <alignment horizontal="center" vertical="center"/>
    </xf>
    <xf numFmtId="178" fontId="22" fillId="0" borderId="0" xfId="0" applyFont="1" applyFill="1" applyAlignment="1">
      <alignment horizontal="center" vertical="center"/>
    </xf>
    <xf numFmtId="37" fontId="45" fillId="33" borderId="21" xfId="0" applyNumberFormat="1" applyFont="1" applyFill="1" applyBorder="1" applyAlignment="1">
      <alignment horizontal="center" vertical="center" wrapText="1"/>
    </xf>
    <xf numFmtId="37" fontId="45" fillId="33" borderId="22" xfId="0" applyNumberFormat="1" applyFont="1" applyFill="1" applyBorder="1" applyAlignment="1">
      <alignment horizontal="center" vertical="center" wrapText="1"/>
    </xf>
    <xf numFmtId="37" fontId="45" fillId="33" borderId="20" xfId="0" applyNumberFormat="1" applyFont="1" applyFill="1" applyBorder="1" applyAlignment="1">
      <alignment horizontal="center" vertical="center" wrapText="1"/>
    </xf>
    <xf numFmtId="37" fontId="45" fillId="33" borderId="16" xfId="0" applyNumberFormat="1" applyFont="1" applyFill="1" applyBorder="1" applyAlignment="1">
      <alignment horizontal="center" vertical="center" wrapText="1"/>
    </xf>
    <xf numFmtId="178" fontId="45" fillId="33" borderId="16" xfId="0" applyFont="1" applyFill="1" applyBorder="1" applyAlignment="1">
      <alignment horizontal="center" vertical="center" wrapText="1"/>
    </xf>
    <xf numFmtId="178" fontId="44" fillId="31" borderId="0" xfId="0" applyFont="1" applyFill="1" applyBorder="1" applyAlignment="1">
      <alignment horizontal="center" vertical="center" wrapText="1"/>
    </xf>
    <xf numFmtId="178" fontId="44" fillId="31" borderId="23" xfId="0" applyFont="1" applyFill="1" applyBorder="1" applyAlignment="1">
      <alignment horizontal="center" vertical="center" wrapText="1"/>
    </xf>
    <xf numFmtId="178" fontId="44" fillId="0" borderId="11" xfId="0" applyNumberFormat="1" applyFont="1" applyFill="1" applyBorder="1" applyAlignment="1">
      <alignment horizontal="center" vertical="center"/>
    </xf>
    <xf numFmtId="178" fontId="45" fillId="33" borderId="24" xfId="0" applyFont="1" applyFill="1" applyBorder="1" applyAlignment="1">
      <alignment horizontal="right" vertical="center" wrapText="1"/>
    </xf>
    <xf numFmtId="178" fontId="45" fillId="33" borderId="24" xfId="0" applyFont="1" applyFill="1" applyBorder="1" applyAlignment="1">
      <alignment horizontal="center" vertical="center" wrapText="1"/>
    </xf>
    <xf numFmtId="167" fontId="45" fillId="33" borderId="20" xfId="29" applyNumberFormat="1" applyFont="1" applyFill="1" applyBorder="1" applyAlignment="1">
      <alignment horizontal="center" vertical="center" wrapText="1"/>
    </xf>
    <xf numFmtId="167" fontId="45" fillId="33" borderId="16" xfId="29" applyNumberFormat="1" applyFont="1" applyFill="1" applyBorder="1" applyAlignment="1">
      <alignment horizontal="center" vertical="center" wrapText="1"/>
    </xf>
    <xf numFmtId="169" fontId="45" fillId="33" borderId="20" xfId="29" applyNumberFormat="1" applyFont="1" applyFill="1" applyBorder="1" applyAlignment="1">
      <alignment horizontal="center" vertical="center" wrapText="1"/>
    </xf>
    <xf numFmtId="169" fontId="45" fillId="33" borderId="16" xfId="29" applyNumberFormat="1" applyFont="1" applyFill="1" applyBorder="1" applyAlignment="1">
      <alignment horizontal="center" vertical="center" wrapText="1"/>
    </xf>
    <xf numFmtId="178" fontId="54" fillId="34" borderId="11" xfId="0" applyFont="1" applyFill="1" applyBorder="1" applyAlignment="1">
      <alignment horizontal="center" vertical="center"/>
    </xf>
    <xf numFmtId="178" fontId="54" fillId="34" borderId="28" xfId="0" applyFont="1" applyFill="1" applyBorder="1" applyAlignment="1">
      <alignment horizontal="center" vertical="center"/>
    </xf>
    <xf numFmtId="178" fontId="54" fillId="34" borderId="29" xfId="0" applyFont="1" applyFill="1" applyBorder="1" applyAlignment="1">
      <alignment horizontal="center" vertical="center"/>
    </xf>
    <xf numFmtId="178" fontId="54" fillId="34" borderId="28" xfId="0" applyNumberFormat="1" applyFont="1" applyFill="1" applyBorder="1" applyAlignment="1">
      <alignment horizontal="center" vertical="center"/>
    </xf>
    <xf numFmtId="178" fontId="54" fillId="34" borderId="31" xfId="0" applyNumberFormat="1" applyFont="1" applyFill="1" applyBorder="1" applyAlignment="1">
      <alignment horizontal="center" vertical="center"/>
    </xf>
    <xf numFmtId="178" fontId="54" fillId="34" borderId="29" xfId="0" applyNumberFormat="1" applyFont="1" applyFill="1" applyBorder="1" applyAlignment="1">
      <alignment horizontal="center" vertical="center"/>
    </xf>
    <xf numFmtId="168" fontId="32" fillId="25" borderId="10" xfId="0" applyNumberFormat="1" applyFont="1" applyFill="1" applyBorder="1" applyAlignment="1">
      <alignment horizontal="center"/>
    </xf>
    <xf numFmtId="178" fontId="31" fillId="0" borderId="10" xfId="0" applyFont="1" applyFill="1" applyBorder="1" applyAlignment="1">
      <alignment horizontal="center" vertical="center" wrapText="1"/>
    </xf>
    <xf numFmtId="0" fontId="31" fillId="0" borderId="10" xfId="30" applyNumberFormat="1" applyFont="1" applyFill="1" applyBorder="1" applyAlignment="1">
      <alignment horizontal="center" vertical="center" wrapText="1"/>
    </xf>
    <xf numFmtId="168" fontId="31" fillId="0" borderId="14" xfId="0" applyNumberFormat="1" applyFont="1" applyFill="1" applyBorder="1" applyAlignment="1">
      <alignment horizontal="center"/>
    </xf>
    <xf numFmtId="168" fontId="31" fillId="0" borderId="12" xfId="0" applyNumberFormat="1" applyFont="1" applyFill="1" applyBorder="1" applyAlignment="1">
      <alignment horizontal="center"/>
    </xf>
    <xf numFmtId="168" fontId="32" fillId="0" borderId="13" xfId="0" applyNumberFormat="1" applyFont="1" applyFill="1" applyBorder="1" applyAlignment="1">
      <alignment horizontal="center" vertical="center"/>
    </xf>
    <xf numFmtId="168" fontId="32" fillId="0" borderId="15" xfId="0" applyNumberFormat="1" applyFont="1" applyFill="1" applyBorder="1" applyAlignment="1">
      <alignment horizontal="center" vertical="center"/>
    </xf>
    <xf numFmtId="168" fontId="31" fillId="0" borderId="10" xfId="0" applyNumberFormat="1" applyFont="1" applyFill="1" applyBorder="1" applyAlignment="1">
      <alignment horizontal="center" vertical="center"/>
    </xf>
    <xf numFmtId="168" fontId="31" fillId="0" borderId="10" xfId="0" applyNumberFormat="1" applyFont="1" applyFill="1" applyBorder="1" applyAlignment="1">
      <alignment horizontal="center" vertical="center" wrapText="1"/>
    </xf>
    <xf numFmtId="178" fontId="26" fillId="25" borderId="0" xfId="0" applyNumberFormat="1" applyFont="1" applyFill="1" applyAlignment="1">
      <alignment horizontal="center"/>
    </xf>
    <xf numFmtId="0" fontId="60" fillId="0" borderId="40" xfId="0" applyNumberFormat="1" applyFont="1" applyFill="1" applyBorder="1" applyAlignment="1">
      <alignment horizontal="center" vertical="center"/>
    </xf>
    <xf numFmtId="0" fontId="60" fillId="0" borderId="0" xfId="0" applyNumberFormat="1" applyFont="1" applyFill="1" applyBorder="1" applyAlignment="1">
      <alignment horizontal="center" vertical="center"/>
    </xf>
    <xf numFmtId="0" fontId="60" fillId="0" borderId="23" xfId="0" applyNumberFormat="1" applyFont="1" applyFill="1" applyBorder="1" applyAlignment="1">
      <alignment horizontal="center" vertical="center"/>
    </xf>
    <xf numFmtId="178" fontId="56" fillId="0" borderId="40" xfId="0" applyFont="1" applyFill="1" applyBorder="1" applyAlignment="1">
      <alignment horizontal="center" vertical="center"/>
    </xf>
    <xf numFmtId="178" fontId="56" fillId="0" borderId="0" xfId="0" applyFont="1" applyFill="1" applyBorder="1" applyAlignment="1">
      <alignment horizontal="center" vertical="center"/>
    </xf>
    <xf numFmtId="37" fontId="45" fillId="34" borderId="21" xfId="0" applyNumberFormat="1" applyFont="1" applyFill="1" applyBorder="1" applyAlignment="1">
      <alignment horizontal="center" vertical="center" wrapText="1"/>
    </xf>
    <xf numFmtId="37" fontId="45" fillId="34" borderId="20" xfId="0" applyNumberFormat="1" applyFont="1" applyFill="1" applyBorder="1" applyAlignment="1">
      <alignment horizontal="center" vertical="center" wrapText="1"/>
    </xf>
    <xf numFmtId="167" fontId="45" fillId="34" borderId="20" xfId="29" applyNumberFormat="1" applyFont="1" applyFill="1" applyBorder="1" applyAlignment="1">
      <alignment horizontal="center" vertical="center" wrapText="1"/>
    </xf>
    <xf numFmtId="167" fontId="45" fillId="34" borderId="16" xfId="29" applyNumberFormat="1" applyFont="1" applyFill="1" applyBorder="1" applyAlignment="1">
      <alignment horizontal="center" vertical="center" wrapText="1"/>
    </xf>
    <xf numFmtId="164" fontId="45" fillId="34" borderId="33" xfId="29" applyNumberFormat="1" applyFont="1" applyFill="1" applyBorder="1" applyAlignment="1">
      <alignment horizontal="center" vertical="center" wrapText="1"/>
    </xf>
    <xf numFmtId="164" fontId="45" fillId="34" borderId="34" xfId="29" applyNumberFormat="1" applyFont="1" applyFill="1" applyBorder="1" applyAlignment="1">
      <alignment horizontal="center" vertical="center" wrapText="1"/>
    </xf>
    <xf numFmtId="164" fontId="45" fillId="34" borderId="21" xfId="29" applyNumberFormat="1" applyFont="1" applyFill="1" applyBorder="1" applyAlignment="1">
      <alignment horizontal="center" vertical="center" wrapText="1"/>
    </xf>
    <xf numFmtId="164" fontId="45" fillId="34" borderId="20" xfId="29" applyNumberFormat="1" applyFont="1" applyFill="1" applyBorder="1" applyAlignment="1">
      <alignment horizontal="center" vertical="center" wrapText="1"/>
    </xf>
    <xf numFmtId="37" fontId="45" fillId="34" borderId="22" xfId="0" applyNumberFormat="1" applyFont="1" applyFill="1" applyBorder="1" applyAlignment="1">
      <alignment horizontal="center" vertical="center" wrapText="1"/>
    </xf>
    <xf numFmtId="37" fontId="45" fillId="34" borderId="16" xfId="0" applyNumberFormat="1" applyFont="1" applyFill="1" applyBorder="1" applyAlignment="1">
      <alignment horizontal="center" vertical="center" wrapText="1"/>
    </xf>
    <xf numFmtId="178" fontId="45" fillId="34" borderId="16" xfId="0" applyFont="1" applyFill="1" applyBorder="1" applyAlignment="1">
      <alignment horizontal="center" vertical="center" wrapText="1"/>
    </xf>
    <xf numFmtId="169" fontId="45" fillId="34" borderId="16" xfId="29" applyNumberFormat="1" applyFont="1" applyFill="1" applyBorder="1" applyAlignment="1">
      <alignment horizontal="center" vertical="center" wrapText="1"/>
    </xf>
    <xf numFmtId="164" fontId="45" fillId="34" borderId="16" xfId="29" applyNumberFormat="1" applyFont="1" applyFill="1" applyBorder="1" applyAlignment="1">
      <alignment horizontal="center" vertical="center" wrapText="1"/>
    </xf>
    <xf numFmtId="164" fontId="45" fillId="34" borderId="16" xfId="29" applyNumberFormat="1" applyFont="1" applyFill="1" applyBorder="1" applyAlignment="1">
      <alignment horizontal="center" vertical="center" wrapText="1"/>
    </xf>
    <xf numFmtId="178" fontId="45" fillId="34" borderId="24" xfId="0" applyFont="1" applyFill="1" applyBorder="1" applyAlignment="1">
      <alignment horizontal="center" vertical="center" wrapText="1"/>
    </xf>
  </cellXfs>
  <cellStyles count="60">
    <cellStyle name="=C:\WINNT\SYSTEM32\COMMAND.COM" xfId="1" xr:uid="{00000000-0005-0000-0000-000000000000}"/>
    <cellStyle name="20% - Accent1" xfId="2" builtinId="30" customBuiltin="1"/>
    <cellStyle name="20% - Accent2" xfId="3" builtinId="34" customBuiltin="1"/>
    <cellStyle name="20% - Accent3" xfId="4" builtinId="38" customBuiltin="1"/>
    <cellStyle name="20% - Accent4" xfId="5" builtinId="42" customBuiltin="1"/>
    <cellStyle name="20% - Accent5" xfId="6" builtinId="46" customBuiltin="1"/>
    <cellStyle name="20% - Accent6" xfId="7" builtinId="50" customBuiltin="1"/>
    <cellStyle name="40% - Accent1" xfId="8" builtinId="31" customBuiltin="1"/>
    <cellStyle name="40% - Accent2" xfId="9" builtinId="35" customBuiltin="1"/>
    <cellStyle name="40% - Accent3" xfId="10" builtinId="39" customBuiltin="1"/>
    <cellStyle name="40% - Accent4" xfId="11" builtinId="43" customBuiltin="1"/>
    <cellStyle name="40% - Accent5" xfId="12" builtinId="47" customBuiltin="1"/>
    <cellStyle name="40% - Accent6" xfId="13" builtinId="51" customBuiltin="1"/>
    <cellStyle name="60% - Accent1" xfId="14" builtinId="32" customBuiltin="1"/>
    <cellStyle name="60% - Accent2" xfId="15" builtinId="36" customBuiltin="1"/>
    <cellStyle name="60% - Accent3" xfId="16" builtinId="40" customBuiltin="1"/>
    <cellStyle name="60% - Accent4" xfId="17" builtinId="44" customBuiltin="1"/>
    <cellStyle name="60% - Accent5" xfId="18" builtinId="48" customBuiltin="1"/>
    <cellStyle name="60% - Accent6" xfId="19" builtinId="52" customBuiltin="1"/>
    <cellStyle name="Accent1" xfId="20" builtinId="29" customBuiltin="1"/>
    <cellStyle name="Accent2" xfId="21" builtinId="33" customBuiltin="1"/>
    <cellStyle name="Accent3" xfId="22" builtinId="37" customBuiltin="1"/>
    <cellStyle name="Accent4" xfId="23" builtinId="41" customBuiltin="1"/>
    <cellStyle name="Accent5" xfId="24" builtinId="45" customBuiltin="1"/>
    <cellStyle name="Accent6" xfId="25" builtinId="49" customBuiltin="1"/>
    <cellStyle name="Bad" xfId="26" builtinId="27" customBuiltin="1"/>
    <cellStyle name="Calculation" xfId="27" builtinId="22" customBuiltin="1"/>
    <cellStyle name="Check Cell" xfId="28" builtinId="23" customBuiltin="1"/>
    <cellStyle name="Comma" xfId="29" builtinId="3"/>
    <cellStyle name="Comma [0]" xfId="30" builtinId="6"/>
    <cellStyle name="Comma [0] 2" xfId="31" xr:uid="{00000000-0005-0000-0000-00001E000000}"/>
    <cellStyle name="Comma [0] 3" xfId="32" xr:uid="{00000000-0005-0000-0000-00001F000000}"/>
    <cellStyle name="Comma 2" xfId="33" xr:uid="{00000000-0005-0000-0000-000020000000}"/>
    <cellStyle name="Comma 2 2" xfId="34" xr:uid="{00000000-0005-0000-0000-000021000000}"/>
    <cellStyle name="Comma 3" xfId="35" xr:uid="{00000000-0005-0000-0000-000022000000}"/>
    <cellStyle name="Comma 4" xfId="36" xr:uid="{00000000-0005-0000-0000-000023000000}"/>
    <cellStyle name="Explanatory Text" xfId="37" builtinId="53" customBuiltin="1"/>
    <cellStyle name="Good" xfId="38" builtinId="26" customBuiltin="1"/>
    <cellStyle name="Heading 1" xfId="39" builtinId="16" customBuiltin="1"/>
    <cellStyle name="Heading 2" xfId="40" builtinId="17" customBuiltin="1"/>
    <cellStyle name="Heading 3" xfId="41" builtinId="18" customBuiltin="1"/>
    <cellStyle name="Heading 4" xfId="42" builtinId="19" customBuiltin="1"/>
    <cellStyle name="Input" xfId="43" builtinId="20" customBuiltin="1"/>
    <cellStyle name="Linked Cell" xfId="44" builtinId="24" customBuiltin="1"/>
    <cellStyle name="Neutral" xfId="45" builtinId="28" customBuiltin="1"/>
    <cellStyle name="Nor}al" xfId="46" xr:uid="{00000000-0005-0000-0000-00002D000000}"/>
    <cellStyle name="Nor}al 2" xfId="47" xr:uid="{00000000-0005-0000-0000-00002E000000}"/>
    <cellStyle name="Normal" xfId="0" builtinId="0"/>
    <cellStyle name="Normal 2" xfId="48" xr:uid="{00000000-0005-0000-0000-000030000000}"/>
    <cellStyle name="Normal 3" xfId="49" xr:uid="{00000000-0005-0000-0000-000031000000}"/>
    <cellStyle name="Normal 4" xfId="50" xr:uid="{00000000-0005-0000-0000-000032000000}"/>
    <cellStyle name="Normal_08_Payroll_CEVA_LOREAL_agustus_2011 (1)" xfId="51" xr:uid="{00000000-0005-0000-0000-000033000000}"/>
    <cellStyle name="Normal_TIMESHEET" xfId="52" xr:uid="{00000000-0005-0000-0000-000034000000}"/>
    <cellStyle name="Note" xfId="53" builtinId="10" customBuiltin="1"/>
    <cellStyle name="Output" xfId="54" builtinId="21" customBuiltin="1"/>
    <cellStyle name="Percent 2" xfId="55" xr:uid="{00000000-0005-0000-0000-000037000000}"/>
    <cellStyle name="S13" xfId="56" xr:uid="{00000000-0005-0000-0000-000038000000}"/>
    <cellStyle name="Title" xfId="57" builtinId="15" customBuiltin="1"/>
    <cellStyle name="Total" xfId="58" builtinId="25" customBuiltin="1"/>
    <cellStyle name="Warning Text" xfId="59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5</xdr:col>
      <xdr:colOff>0</xdr:colOff>
      <xdr:row>3</xdr:row>
      <xdr:rowOff>85725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800100" y="0"/>
          <a:ext cx="3248025" cy="6572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n-US" sz="1800" b="0" i="0" strike="noStrike">
              <a:solidFill>
                <a:srgbClr val="000000"/>
              </a:solidFill>
              <a:latin typeface="Georgia"/>
            </a:rPr>
            <a:t>PT Sejahtera</a:t>
          </a:r>
          <a:r>
            <a:rPr lang="en-US" sz="1800" b="0" i="0" strike="noStrike" baseline="0">
              <a:solidFill>
                <a:srgbClr val="000000"/>
              </a:solidFill>
              <a:latin typeface="Georgia"/>
            </a:rPr>
            <a:t> Bersama</a:t>
          </a:r>
          <a:endParaRPr lang="en-US" sz="1800" b="0" i="0" strike="noStrike">
            <a:solidFill>
              <a:srgbClr val="000000"/>
            </a:solidFill>
            <a:latin typeface="Georgia"/>
          </a:endParaRPr>
        </a:p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Perusahaan Dagang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Mainan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57150</xdr:colOff>
      <xdr:row>1</xdr:row>
      <xdr:rowOff>84210</xdr:rowOff>
    </xdr:from>
    <xdr:to>
      <xdr:col>2</xdr:col>
      <xdr:colOff>38101</xdr:colOff>
      <xdr:row>2</xdr:row>
      <xdr:rowOff>12347</xdr:rowOff>
    </xdr:to>
    <xdr:pic>
      <xdr:nvPicPr>
        <xdr:cNvPr id="3" name="Picture 13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rcRect/>
        <a:stretch/>
      </xdr:blipFill>
      <xdr:spPr bwMode="auto">
        <a:xfrm>
          <a:off x="57150" y="274710"/>
          <a:ext cx="847726" cy="1186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5</xdr:col>
      <xdr:colOff>0</xdr:colOff>
      <xdr:row>3</xdr:row>
      <xdr:rowOff>85725</xdr:rowOff>
    </xdr:to>
    <xdr:sp macro="" textlink="">
      <xdr:nvSpPr>
        <xdr:cNvPr id="5122" name="Text Box 5">
          <a:extLst>
            <a:ext uri="{FF2B5EF4-FFF2-40B4-BE49-F238E27FC236}">
              <a16:creationId xmlns:a16="http://schemas.microsoft.com/office/drawing/2014/main" id="{00000000-0008-0000-0300-000002140000}"/>
            </a:ext>
          </a:extLst>
        </xdr:cNvPr>
        <xdr:cNvSpPr txBox="1">
          <a:spLocks noChangeArrowheads="1"/>
        </xdr:cNvSpPr>
      </xdr:nvSpPr>
      <xdr:spPr bwMode="auto">
        <a:xfrm>
          <a:off x="800100" y="0"/>
          <a:ext cx="3581400" cy="6572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n-US" sz="1800" b="0" i="0" strike="noStrike">
              <a:solidFill>
                <a:srgbClr val="000000"/>
              </a:solidFill>
              <a:latin typeface="Georgia"/>
            </a:rPr>
            <a:t>PT. Sejahtera Bersama</a:t>
          </a:r>
        </a:p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Perusahaan Dagang Mainan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</xdr:col>
      <xdr:colOff>85724</xdr:colOff>
      <xdr:row>2</xdr:row>
      <xdr:rowOff>122309</xdr:rowOff>
    </xdr:from>
    <xdr:to>
      <xdr:col>2</xdr:col>
      <xdr:colOff>1389720</xdr:colOff>
      <xdr:row>3</xdr:row>
      <xdr:rowOff>114300</xdr:rowOff>
    </xdr:to>
    <xdr:pic>
      <xdr:nvPicPr>
        <xdr:cNvPr id="13463" name="Picture 137">
          <a:extLst>
            <a:ext uri="{FF2B5EF4-FFF2-40B4-BE49-F238E27FC236}">
              <a16:creationId xmlns:a16="http://schemas.microsoft.com/office/drawing/2014/main" id="{00000000-0008-0000-0300-000097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rcRect/>
        <a:stretch/>
      </xdr:blipFill>
      <xdr:spPr bwMode="auto">
        <a:xfrm>
          <a:off x="752474" y="503309"/>
          <a:ext cx="1303996" cy="1824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161924</xdr:rowOff>
    </xdr:from>
    <xdr:to>
      <xdr:col>6</xdr:col>
      <xdr:colOff>0</xdr:colOff>
      <xdr:row>4</xdr:row>
      <xdr:rowOff>171449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1076325" y="304799"/>
          <a:ext cx="2362200" cy="5810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n-US" sz="1800" b="0" i="0" strike="noStrike">
              <a:solidFill>
                <a:srgbClr val="000000"/>
              </a:solidFill>
              <a:latin typeface="Georgia"/>
            </a:rPr>
            <a:t>PT. Sejahtera Bersama</a:t>
          </a:r>
        </a:p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Perusahaan Dagang Mainan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200025</xdr:colOff>
      <xdr:row>2</xdr:row>
      <xdr:rowOff>123923</xdr:rowOff>
    </xdr:from>
    <xdr:to>
      <xdr:col>2</xdr:col>
      <xdr:colOff>34985</xdr:colOff>
      <xdr:row>3</xdr:row>
      <xdr:rowOff>47625</xdr:rowOff>
    </xdr:to>
    <xdr:pic>
      <xdr:nvPicPr>
        <xdr:cNvPr id="3" name="Picture 137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rcRect/>
        <a:stretch/>
      </xdr:blipFill>
      <xdr:spPr bwMode="auto">
        <a:xfrm>
          <a:off x="342900" y="457298"/>
          <a:ext cx="816035" cy="1142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-96487d9b70\Loreal%20Indonesia\RAHMA\LOREAL%20INDONESIA\C2\gss%20files\ALI\5.%20Bintang%20Tujuh\10.salary\3.%20SALARY%20B7%20JUNI%20'08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-96487d9b70\Loreal%20Indonesia\RAHMA\LOREAL%20INDONESIA\C2\gss%20files\ALI\5.%20Bintang%20Tujuh\10.salary\6.%20SALARY%20B7%20SEPTEMBER%20'08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alary April"/>
      <sheetName val="TS"/>
      <sheetName val="TS April"/>
      <sheetName val="List Bank"/>
      <sheetName val="payslip"/>
      <sheetName val="AMPLOP"/>
      <sheetName val="Sheet1"/>
    </sheetNames>
    <sheetDataSet>
      <sheetData sheetId="0">
        <row r="9">
          <cell r="F9" t="str">
            <v>GENERAL AFFAIR</v>
          </cell>
        </row>
        <row r="10">
          <cell r="C10">
            <v>1</v>
          </cell>
          <cell r="D10">
            <v>1</v>
          </cell>
          <cell r="E10" t="str">
            <v>BTJ-009</v>
          </cell>
          <cell r="F10" t="str">
            <v>Titi Romlah</v>
          </cell>
          <cell r="G10" t="str">
            <v>P</v>
          </cell>
          <cell r="H10" t="str">
            <v>Receptionist</v>
          </cell>
          <cell r="I10" t="str">
            <v>Pulomas</v>
          </cell>
          <cell r="J10">
            <v>39258</v>
          </cell>
          <cell r="K10">
            <v>39623</v>
          </cell>
          <cell r="L10">
            <v>1512000</v>
          </cell>
          <cell r="N10">
            <v>0</v>
          </cell>
          <cell r="O10">
            <v>8739.884393063583</v>
          </cell>
          <cell r="P10">
            <v>0</v>
          </cell>
          <cell r="W10">
            <v>0</v>
          </cell>
          <cell r="X10">
            <v>8500</v>
          </cell>
          <cell r="Y10">
            <v>0</v>
          </cell>
          <cell r="Z10">
            <v>0</v>
          </cell>
          <cell r="AA10">
            <v>3180</v>
          </cell>
          <cell r="AB10">
            <v>0</v>
          </cell>
          <cell r="AC10">
            <v>-30240</v>
          </cell>
          <cell r="AE10">
            <v>0</v>
          </cell>
          <cell r="AG10">
            <v>1481800</v>
          </cell>
          <cell r="AH10" t="str">
            <v>Mandiri</v>
          </cell>
          <cell r="AI10">
            <v>1200004838681</v>
          </cell>
        </row>
        <row r="11">
          <cell r="C11">
            <v>2</v>
          </cell>
          <cell r="D11">
            <v>2</v>
          </cell>
          <cell r="E11" t="str">
            <v>BTJ-093</v>
          </cell>
          <cell r="F11" t="str">
            <v>Ign Suroso HS</v>
          </cell>
          <cell r="G11" t="str">
            <v>L</v>
          </cell>
          <cell r="H11" t="str">
            <v>Paramedis</v>
          </cell>
          <cell r="I11" t="str">
            <v>Pulomas</v>
          </cell>
          <cell r="J11">
            <v>39387</v>
          </cell>
          <cell r="K11">
            <v>39538</v>
          </cell>
          <cell r="L11">
            <v>3302000</v>
          </cell>
          <cell r="N11">
            <v>0</v>
          </cell>
          <cell r="P11">
            <v>0</v>
          </cell>
          <cell r="S11">
            <v>700000</v>
          </cell>
          <cell r="V11">
            <v>0</v>
          </cell>
          <cell r="W11">
            <v>0</v>
          </cell>
          <cell r="X11">
            <v>8500</v>
          </cell>
          <cell r="Y11">
            <v>0</v>
          </cell>
          <cell r="Z11">
            <v>0</v>
          </cell>
          <cell r="AA11">
            <v>3180</v>
          </cell>
          <cell r="AB11">
            <v>0</v>
          </cell>
          <cell r="AC11">
            <v>-66040</v>
          </cell>
          <cell r="AE11">
            <v>0</v>
          </cell>
          <cell r="AG11">
            <v>3936000</v>
          </cell>
          <cell r="AH11" t="str">
            <v>Mandiri</v>
          </cell>
          <cell r="AI11">
            <v>1250007219389</v>
          </cell>
        </row>
        <row r="12">
          <cell r="F12" t="str">
            <v>ENGINEERING</v>
          </cell>
        </row>
        <row r="13">
          <cell r="C13">
            <v>3</v>
          </cell>
          <cell r="D13">
            <v>1</v>
          </cell>
          <cell r="E13" t="str">
            <v>BTJ-023</v>
          </cell>
          <cell r="F13" t="str">
            <v>Syarief Hidayat</v>
          </cell>
          <cell r="G13" t="str">
            <v>L</v>
          </cell>
          <cell r="H13" t="str">
            <v>Adnmin Sparepart</v>
          </cell>
          <cell r="I13" t="str">
            <v>Pulomas</v>
          </cell>
          <cell r="J13">
            <v>38664</v>
          </cell>
          <cell r="K13">
            <v>39759</v>
          </cell>
          <cell r="L13">
            <v>1210000</v>
          </cell>
          <cell r="N13">
            <v>47.000000000000064</v>
          </cell>
          <cell r="O13">
            <v>6994.2196531791906</v>
          </cell>
          <cell r="P13">
            <v>328728.32369942241</v>
          </cell>
          <cell r="W13">
            <v>7</v>
          </cell>
          <cell r="X13">
            <v>8500</v>
          </cell>
          <cell r="Y13">
            <v>59500</v>
          </cell>
          <cell r="Z13">
            <v>15</v>
          </cell>
          <cell r="AA13">
            <v>3180</v>
          </cell>
          <cell r="AB13">
            <v>47700</v>
          </cell>
          <cell r="AC13">
            <v>-24200</v>
          </cell>
          <cell r="AE13">
            <v>-133600</v>
          </cell>
          <cell r="AG13">
            <v>1488200</v>
          </cell>
          <cell r="AH13" t="str">
            <v>Mandiri</v>
          </cell>
          <cell r="AI13">
            <v>1200004179540</v>
          </cell>
          <cell r="AL13" t="str">
            <v>08128397509</v>
          </cell>
        </row>
        <row r="14">
          <cell r="C14">
            <v>4</v>
          </cell>
          <cell r="D14">
            <v>2</v>
          </cell>
          <cell r="E14" t="str">
            <v>BTJ-021</v>
          </cell>
          <cell r="F14" t="str">
            <v>M. Maarif</v>
          </cell>
          <cell r="G14" t="str">
            <v>L</v>
          </cell>
          <cell r="H14" t="str">
            <v>Teknisi</v>
          </cell>
          <cell r="I14" t="str">
            <v>Pulomas</v>
          </cell>
          <cell r="J14">
            <v>39209</v>
          </cell>
          <cell r="K14">
            <v>39758</v>
          </cell>
          <cell r="L14">
            <v>1210000</v>
          </cell>
          <cell r="N14">
            <v>65.500000000000043</v>
          </cell>
          <cell r="O14">
            <v>6994.2196531791906</v>
          </cell>
          <cell r="P14">
            <v>458121.3872832373</v>
          </cell>
          <cell r="W14">
            <v>10</v>
          </cell>
          <cell r="X14">
            <v>8500</v>
          </cell>
          <cell r="Y14">
            <v>85000</v>
          </cell>
          <cell r="Z14">
            <v>10</v>
          </cell>
          <cell r="AA14">
            <v>3180</v>
          </cell>
          <cell r="AB14">
            <v>31800</v>
          </cell>
          <cell r="AC14">
            <v>-24200</v>
          </cell>
          <cell r="AE14">
            <v>-8500</v>
          </cell>
          <cell r="AG14">
            <v>1752300</v>
          </cell>
          <cell r="AH14" t="str">
            <v>Mandiri</v>
          </cell>
          <cell r="AI14">
            <v>1290006160671</v>
          </cell>
          <cell r="AL14" t="str">
            <v>081318856330</v>
          </cell>
        </row>
        <row r="15">
          <cell r="C15">
            <v>5</v>
          </cell>
          <cell r="D15">
            <v>3</v>
          </cell>
          <cell r="E15" t="str">
            <v>BTJ-134</v>
          </cell>
          <cell r="F15" t="str">
            <v>Sultoni</v>
          </cell>
          <cell r="G15" t="str">
            <v>L</v>
          </cell>
          <cell r="H15" t="str">
            <v>Teknisi</v>
          </cell>
          <cell r="I15" t="str">
            <v>Pulomas</v>
          </cell>
          <cell r="J15">
            <v>39482</v>
          </cell>
          <cell r="K15">
            <v>39568</v>
          </cell>
          <cell r="L15">
            <v>1500000</v>
          </cell>
          <cell r="N15">
            <v>19</v>
          </cell>
          <cell r="O15">
            <v>8670.5202312138736</v>
          </cell>
          <cell r="P15">
            <v>164739.88439306361</v>
          </cell>
          <cell r="W15">
            <v>0</v>
          </cell>
          <cell r="X15">
            <v>8500</v>
          </cell>
          <cell r="Z15">
            <v>0</v>
          </cell>
          <cell r="AA15">
            <v>3180</v>
          </cell>
          <cell r="AC15">
            <v>-30000</v>
          </cell>
          <cell r="AE15">
            <v>0</v>
          </cell>
          <cell r="AG15">
            <v>1634800</v>
          </cell>
          <cell r="AH15" t="str">
            <v>CASH</v>
          </cell>
          <cell r="AI15" t="str">
            <v>CASH</v>
          </cell>
        </row>
        <row r="16">
          <cell r="C16">
            <v>6</v>
          </cell>
          <cell r="D16">
            <v>4</v>
          </cell>
          <cell r="E16" t="str">
            <v>BTJ-087</v>
          </cell>
          <cell r="F16" t="str">
            <v>Muzaki</v>
          </cell>
          <cell r="G16" t="str">
            <v>L</v>
          </cell>
          <cell r="H16" t="str">
            <v>Teknisi</v>
          </cell>
          <cell r="I16" t="str">
            <v>Pulomas</v>
          </cell>
          <cell r="J16">
            <v>39421</v>
          </cell>
          <cell r="K16">
            <v>39603</v>
          </cell>
          <cell r="L16">
            <v>1200000</v>
          </cell>
          <cell r="N16">
            <v>0</v>
          </cell>
          <cell r="O16">
            <v>6936.4161849710981</v>
          </cell>
          <cell r="P16">
            <v>0</v>
          </cell>
          <cell r="S16">
            <v>0</v>
          </cell>
          <cell r="V16">
            <v>0</v>
          </cell>
          <cell r="W16">
            <v>0</v>
          </cell>
          <cell r="X16">
            <v>8500</v>
          </cell>
          <cell r="Y16">
            <v>0</v>
          </cell>
          <cell r="Z16">
            <v>0</v>
          </cell>
          <cell r="AA16">
            <v>3180</v>
          </cell>
          <cell r="AB16">
            <v>0</v>
          </cell>
          <cell r="AC16">
            <v>-24000</v>
          </cell>
          <cell r="AE16">
            <v>0</v>
          </cell>
          <cell r="AG16">
            <v>1176000</v>
          </cell>
          <cell r="AH16" t="str">
            <v>BCA</v>
          </cell>
          <cell r="AI16">
            <v>2500093911</v>
          </cell>
          <cell r="AJ16" t="str">
            <v>SITI ROCHMAN</v>
          </cell>
        </row>
        <row r="17">
          <cell r="F17" t="str">
            <v>ENGINEERING</v>
          </cell>
          <cell r="AG17">
            <v>0</v>
          </cell>
        </row>
        <row r="18">
          <cell r="C18">
            <v>7</v>
          </cell>
          <cell r="D18">
            <v>2</v>
          </cell>
          <cell r="E18" t="str">
            <v>BTJ-001</v>
          </cell>
          <cell r="F18" t="str">
            <v>Dian Erlys Suroya</v>
          </cell>
          <cell r="G18" t="str">
            <v>P</v>
          </cell>
          <cell r="H18" t="str">
            <v>Administrasi</v>
          </cell>
          <cell r="I18" t="str">
            <v>Pulogadung</v>
          </cell>
          <cell r="J18">
            <v>38789</v>
          </cell>
          <cell r="K18">
            <v>39519</v>
          </cell>
          <cell r="L18">
            <v>1350000</v>
          </cell>
          <cell r="N18">
            <v>0</v>
          </cell>
          <cell r="O18">
            <v>7803.4682080924858</v>
          </cell>
          <cell r="P18">
            <v>0</v>
          </cell>
          <cell r="W18">
            <v>0</v>
          </cell>
          <cell r="X18">
            <v>8500</v>
          </cell>
          <cell r="Y18">
            <v>0</v>
          </cell>
          <cell r="Z18">
            <v>0</v>
          </cell>
          <cell r="AA18">
            <v>3180</v>
          </cell>
          <cell r="AB18">
            <v>0</v>
          </cell>
          <cell r="AC18">
            <v>-27000</v>
          </cell>
          <cell r="AE18">
            <v>0</v>
          </cell>
          <cell r="AG18">
            <v>1323000</v>
          </cell>
          <cell r="AH18" t="str">
            <v>BCA</v>
          </cell>
          <cell r="AI18">
            <v>1281434379</v>
          </cell>
          <cell r="AK18" t="str">
            <v>021-7970702</v>
          </cell>
          <cell r="AL18" t="str">
            <v>0818170579</v>
          </cell>
        </row>
        <row r="19">
          <cell r="C19">
            <v>8</v>
          </cell>
          <cell r="D19">
            <v>3</v>
          </cell>
          <cell r="E19" t="str">
            <v>BTJ-007</v>
          </cell>
          <cell r="F19" t="str">
            <v>Taufik Wahyudin</v>
          </cell>
          <cell r="G19" t="str">
            <v>L</v>
          </cell>
          <cell r="H19" t="str">
            <v>Teknisi</v>
          </cell>
          <cell r="I19" t="str">
            <v>Pulogadung</v>
          </cell>
          <cell r="J19">
            <v>38785</v>
          </cell>
          <cell r="K19">
            <v>39515</v>
          </cell>
          <cell r="L19">
            <v>1100000</v>
          </cell>
          <cell r="N19">
            <v>0</v>
          </cell>
          <cell r="O19">
            <v>6358.3815028901736</v>
          </cell>
          <cell r="P19">
            <v>0</v>
          </cell>
          <cell r="W19">
            <v>0</v>
          </cell>
          <cell r="X19">
            <v>8500</v>
          </cell>
          <cell r="Y19">
            <v>0</v>
          </cell>
          <cell r="Z19">
            <v>0</v>
          </cell>
          <cell r="AA19">
            <v>3180</v>
          </cell>
          <cell r="AB19">
            <v>0</v>
          </cell>
          <cell r="AC19">
            <v>-22000</v>
          </cell>
          <cell r="AE19">
            <v>11680</v>
          </cell>
          <cell r="AG19">
            <v>1089700</v>
          </cell>
          <cell r="AH19" t="str">
            <v>BNI</v>
          </cell>
          <cell r="AI19" t="str">
            <v>0099793844</v>
          </cell>
          <cell r="AL19" t="str">
            <v>085691647146</v>
          </cell>
        </row>
        <row r="20">
          <cell r="C20">
            <v>9</v>
          </cell>
          <cell r="D20">
            <v>4</v>
          </cell>
          <cell r="E20" t="str">
            <v>BTJ-080</v>
          </cell>
          <cell r="F20" t="str">
            <v>Rahman Hakim</v>
          </cell>
          <cell r="G20" t="str">
            <v>L</v>
          </cell>
          <cell r="H20" t="str">
            <v>Teknisi</v>
          </cell>
          <cell r="I20" t="str">
            <v>Pulogadung</v>
          </cell>
          <cell r="J20">
            <v>39265</v>
          </cell>
          <cell r="K20">
            <v>39629</v>
          </cell>
          <cell r="L20">
            <v>1155000</v>
          </cell>
          <cell r="N20">
            <v>23.00000000000005</v>
          </cell>
          <cell r="O20">
            <v>6676.3005780346821</v>
          </cell>
          <cell r="P20">
            <v>152890</v>
          </cell>
          <cell r="W20">
            <v>12</v>
          </cell>
          <cell r="X20">
            <v>8500</v>
          </cell>
          <cell r="Y20">
            <v>102000</v>
          </cell>
          <cell r="Z20">
            <v>15</v>
          </cell>
          <cell r="AA20">
            <v>3180</v>
          </cell>
          <cell r="AB20">
            <v>47700</v>
          </cell>
          <cell r="AC20">
            <v>-23100</v>
          </cell>
          <cell r="AE20">
            <v>0</v>
          </cell>
          <cell r="AG20">
            <v>1434500</v>
          </cell>
          <cell r="AH20" t="str">
            <v>BNI</v>
          </cell>
          <cell r="AI20" t="str">
            <v>0103947658</v>
          </cell>
        </row>
        <row r="21">
          <cell r="C21">
            <v>10</v>
          </cell>
          <cell r="D21">
            <v>5</v>
          </cell>
          <cell r="E21" t="str">
            <v>BTJ-083</v>
          </cell>
          <cell r="F21" t="str">
            <v>Fatchur Rozi</v>
          </cell>
          <cell r="G21" t="str">
            <v>L</v>
          </cell>
          <cell r="H21" t="str">
            <v>Teknisi</v>
          </cell>
          <cell r="I21" t="str">
            <v>Pulogadung</v>
          </cell>
          <cell r="J21">
            <v>39289</v>
          </cell>
          <cell r="K21">
            <v>39654</v>
          </cell>
          <cell r="L21">
            <v>1100000</v>
          </cell>
          <cell r="N21">
            <v>52.500000000000014</v>
          </cell>
          <cell r="O21">
            <v>6358.3815028901736</v>
          </cell>
          <cell r="P21">
            <v>333815.02890173421</v>
          </cell>
          <cell r="W21">
            <v>9</v>
          </cell>
          <cell r="X21">
            <v>8500</v>
          </cell>
          <cell r="Y21">
            <v>76500</v>
          </cell>
          <cell r="Z21">
            <v>10</v>
          </cell>
          <cell r="AA21">
            <v>3180</v>
          </cell>
          <cell r="AB21">
            <v>31800</v>
          </cell>
          <cell r="AC21">
            <v>-22000</v>
          </cell>
          <cell r="AE21">
            <v>0</v>
          </cell>
          <cell r="AG21">
            <v>1520200</v>
          </cell>
          <cell r="AH21" t="str">
            <v>Mandiri</v>
          </cell>
          <cell r="AI21">
            <v>1290006160606</v>
          </cell>
        </row>
        <row r="22">
          <cell r="F22" t="str">
            <v>QC</v>
          </cell>
          <cell r="AG22">
            <v>0</v>
          </cell>
        </row>
        <row r="23">
          <cell r="C23">
            <v>11</v>
          </cell>
          <cell r="D23">
            <v>1</v>
          </cell>
          <cell r="E23" t="str">
            <v>BTJ-011</v>
          </cell>
          <cell r="F23" t="str">
            <v>Arif Nurprasetyo</v>
          </cell>
          <cell r="G23" t="str">
            <v>L</v>
          </cell>
          <cell r="H23" t="str">
            <v>Analyst</v>
          </cell>
          <cell r="I23" t="str">
            <v>Pulomas</v>
          </cell>
          <cell r="J23">
            <v>38810</v>
          </cell>
          <cell r="K23">
            <v>39540</v>
          </cell>
          <cell r="L23">
            <v>867857.14285714284</v>
          </cell>
          <cell r="N23">
            <v>77.000000000000028</v>
          </cell>
          <cell r="O23">
            <v>7023.1213872832368</v>
          </cell>
          <cell r="P23">
            <v>540780.34682080941</v>
          </cell>
          <cell r="U23">
            <v>8500</v>
          </cell>
          <cell r="V23">
            <v>0</v>
          </cell>
          <cell r="W23">
            <v>8</v>
          </cell>
          <cell r="X23">
            <v>8500</v>
          </cell>
          <cell r="Y23">
            <v>68000</v>
          </cell>
          <cell r="Z23">
            <v>14</v>
          </cell>
          <cell r="AA23">
            <v>3180</v>
          </cell>
          <cell r="AB23">
            <v>44520</v>
          </cell>
          <cell r="AC23">
            <v>-17357.142857142859</v>
          </cell>
          <cell r="AE23">
            <v>0</v>
          </cell>
          <cell r="AG23">
            <v>1503900</v>
          </cell>
          <cell r="AH23" t="str">
            <v>Mandiri</v>
          </cell>
          <cell r="AI23">
            <v>1250006142491</v>
          </cell>
          <cell r="AK23" t="str">
            <v>021-8876892</v>
          </cell>
          <cell r="AL23" t="str">
            <v>085692003021</v>
          </cell>
          <cell r="AM23" t="str">
            <v>cash hold</v>
          </cell>
        </row>
        <row r="24">
          <cell r="C24">
            <v>12</v>
          </cell>
          <cell r="D24">
            <v>2</v>
          </cell>
          <cell r="E24" t="str">
            <v>BTJ-012</v>
          </cell>
          <cell r="F24" t="str">
            <v>Chandra Herdiawan</v>
          </cell>
          <cell r="G24" t="str">
            <v>L</v>
          </cell>
          <cell r="H24" t="str">
            <v>Analyst</v>
          </cell>
          <cell r="I24" t="str">
            <v>Pulomas</v>
          </cell>
          <cell r="J24">
            <v>39195</v>
          </cell>
          <cell r="K24">
            <v>39560</v>
          </cell>
          <cell r="L24">
            <v>1134000</v>
          </cell>
          <cell r="N24">
            <v>13.500000000000011</v>
          </cell>
          <cell r="O24">
            <v>6554.9132947976877</v>
          </cell>
          <cell r="P24">
            <v>88491.329479768858</v>
          </cell>
          <cell r="U24">
            <v>8500</v>
          </cell>
          <cell r="V24">
            <v>0</v>
          </cell>
          <cell r="W24">
            <v>6</v>
          </cell>
          <cell r="X24">
            <v>8500</v>
          </cell>
          <cell r="Y24">
            <v>51000</v>
          </cell>
          <cell r="Z24">
            <v>5</v>
          </cell>
          <cell r="AA24">
            <v>3180</v>
          </cell>
          <cell r="AB24">
            <v>15900</v>
          </cell>
          <cell r="AC24">
            <v>-22680</v>
          </cell>
          <cell r="AE24">
            <v>-25500</v>
          </cell>
          <cell r="AG24">
            <v>1241300</v>
          </cell>
          <cell r="AH24" t="str">
            <v>Mandiri</v>
          </cell>
          <cell r="AI24">
            <v>1290006022707</v>
          </cell>
          <cell r="AK24" t="str">
            <v>021-87790221</v>
          </cell>
          <cell r="AL24" t="str">
            <v>08567865604</v>
          </cell>
        </row>
        <row r="25">
          <cell r="C25">
            <v>13</v>
          </cell>
          <cell r="D25">
            <v>3</v>
          </cell>
          <cell r="E25" t="str">
            <v>BTJ-014</v>
          </cell>
          <cell r="F25" t="str">
            <v>Esti Catur Desantoro</v>
          </cell>
          <cell r="G25" t="str">
            <v>L</v>
          </cell>
          <cell r="H25" t="str">
            <v>Analyst</v>
          </cell>
          <cell r="I25" t="str">
            <v>Pulomas</v>
          </cell>
          <cell r="J25">
            <v>39209</v>
          </cell>
          <cell r="K25">
            <v>39758</v>
          </cell>
          <cell r="L25">
            <v>1215000</v>
          </cell>
          <cell r="N25">
            <v>84.500000000000043</v>
          </cell>
          <cell r="O25">
            <v>7023.1213872832368</v>
          </cell>
          <cell r="P25">
            <v>593453.75722543383</v>
          </cell>
          <cell r="U25">
            <v>8500</v>
          </cell>
          <cell r="V25">
            <v>0</v>
          </cell>
          <cell r="W25">
            <v>8</v>
          </cell>
          <cell r="X25">
            <v>8500</v>
          </cell>
          <cell r="Y25">
            <v>68000</v>
          </cell>
          <cell r="Z25">
            <v>12</v>
          </cell>
          <cell r="AA25">
            <v>3180</v>
          </cell>
          <cell r="AB25">
            <v>38160</v>
          </cell>
          <cell r="AC25">
            <v>-24300</v>
          </cell>
          <cell r="AE25">
            <v>0</v>
          </cell>
          <cell r="AG25">
            <v>1890400</v>
          </cell>
          <cell r="AH25" t="str">
            <v>BCA</v>
          </cell>
          <cell r="AI25">
            <v>6870497634</v>
          </cell>
          <cell r="AK25" t="str">
            <v>021- 86600041</v>
          </cell>
          <cell r="AL25" t="str">
            <v>08567046914</v>
          </cell>
        </row>
        <row r="26">
          <cell r="C26">
            <v>14</v>
          </cell>
          <cell r="D26">
            <v>4</v>
          </cell>
          <cell r="E26" t="str">
            <v>BTJ-018</v>
          </cell>
          <cell r="F26" t="str">
            <v>Sulistyoko Putro</v>
          </cell>
          <cell r="G26" t="str">
            <v>L</v>
          </cell>
          <cell r="H26" t="str">
            <v>QA</v>
          </cell>
          <cell r="I26" t="str">
            <v>Pulomas</v>
          </cell>
          <cell r="J26">
            <v>39209</v>
          </cell>
          <cell r="K26">
            <v>39574</v>
          </cell>
          <cell r="L26">
            <v>1215000</v>
          </cell>
          <cell r="N26">
            <v>12.000000000000032</v>
          </cell>
          <cell r="O26">
            <v>7023.1213872832368</v>
          </cell>
          <cell r="P26">
            <v>84277.456647399071</v>
          </cell>
          <cell r="U26">
            <v>8500</v>
          </cell>
          <cell r="V26">
            <v>0</v>
          </cell>
          <cell r="W26">
            <v>8</v>
          </cell>
          <cell r="X26">
            <v>8500</v>
          </cell>
          <cell r="Y26">
            <v>68000</v>
          </cell>
          <cell r="Z26">
            <v>8</v>
          </cell>
          <cell r="AA26">
            <v>3180</v>
          </cell>
          <cell r="AB26">
            <v>25440</v>
          </cell>
          <cell r="AC26">
            <v>-24300</v>
          </cell>
          <cell r="AE26">
            <v>42500</v>
          </cell>
          <cell r="AG26">
            <v>1411000</v>
          </cell>
          <cell r="AH26" t="str">
            <v>Mandiri</v>
          </cell>
          <cell r="AI26">
            <v>1560000577272</v>
          </cell>
          <cell r="AL26" t="str">
            <v>081519253582</v>
          </cell>
        </row>
        <row r="27">
          <cell r="C27">
            <v>15</v>
          </cell>
          <cell r="D27">
            <v>5</v>
          </cell>
          <cell r="E27" t="str">
            <v>BTJ-088</v>
          </cell>
          <cell r="F27" t="str">
            <v>Adyanti Rahmarina</v>
          </cell>
          <cell r="G27" t="str">
            <v>P</v>
          </cell>
          <cell r="H27" t="str">
            <v>QA</v>
          </cell>
          <cell r="I27" t="str">
            <v>Pulomas</v>
          </cell>
          <cell r="J27">
            <v>39328</v>
          </cell>
          <cell r="K27">
            <v>39509</v>
          </cell>
          <cell r="L27">
            <v>1100000</v>
          </cell>
          <cell r="N27">
            <v>25.500000000000032</v>
          </cell>
          <cell r="O27">
            <v>6358.3815028901736</v>
          </cell>
          <cell r="P27">
            <v>162138.72832369962</v>
          </cell>
          <cell r="U27">
            <v>8500</v>
          </cell>
          <cell r="V27">
            <v>0</v>
          </cell>
          <cell r="W27">
            <v>11</v>
          </cell>
          <cell r="X27">
            <v>8500</v>
          </cell>
          <cell r="Y27">
            <v>93500</v>
          </cell>
          <cell r="Z27">
            <v>10</v>
          </cell>
          <cell r="AA27">
            <v>3180</v>
          </cell>
          <cell r="AB27">
            <v>31800</v>
          </cell>
          <cell r="AC27">
            <v>-22000</v>
          </cell>
          <cell r="AE27">
            <v>0</v>
          </cell>
          <cell r="AG27">
            <v>1365500</v>
          </cell>
          <cell r="AH27" t="str">
            <v>Mandiri</v>
          </cell>
          <cell r="AI27">
            <v>1250002593424</v>
          </cell>
          <cell r="AJ27" t="str">
            <v>NININ HASANAH</v>
          </cell>
        </row>
        <row r="28">
          <cell r="C28">
            <v>16</v>
          </cell>
          <cell r="D28">
            <v>6</v>
          </cell>
          <cell r="E28" t="str">
            <v>BTJ-092</v>
          </cell>
          <cell r="F28" t="str">
            <v>Rijal Hakiki</v>
          </cell>
          <cell r="G28" t="str">
            <v>L</v>
          </cell>
          <cell r="H28" t="str">
            <v>Teknisi</v>
          </cell>
          <cell r="I28" t="str">
            <v>Pulomas</v>
          </cell>
          <cell r="J28">
            <v>39413</v>
          </cell>
          <cell r="K28">
            <v>39625</v>
          </cell>
          <cell r="L28">
            <v>1100000</v>
          </cell>
          <cell r="N28">
            <v>45.000000000000014</v>
          </cell>
          <cell r="O28">
            <v>6358.3815028901736</v>
          </cell>
          <cell r="P28">
            <v>286127.1676300579</v>
          </cell>
          <cell r="S28">
            <v>0</v>
          </cell>
          <cell r="U28">
            <v>8500</v>
          </cell>
          <cell r="V28">
            <v>0</v>
          </cell>
          <cell r="W28">
            <v>8</v>
          </cell>
          <cell r="X28">
            <v>8500</v>
          </cell>
          <cell r="Y28">
            <v>68000</v>
          </cell>
          <cell r="Z28">
            <v>8</v>
          </cell>
          <cell r="AA28">
            <v>3180</v>
          </cell>
          <cell r="AB28">
            <v>25440</v>
          </cell>
          <cell r="AC28">
            <v>-22000</v>
          </cell>
          <cell r="AE28">
            <v>-8500</v>
          </cell>
          <cell r="AG28">
            <v>1449100</v>
          </cell>
          <cell r="AH28" t="str">
            <v>Mandiri</v>
          </cell>
          <cell r="AI28">
            <v>1330005402615</v>
          </cell>
        </row>
        <row r="29">
          <cell r="C29">
            <v>17</v>
          </cell>
          <cell r="D29">
            <v>7</v>
          </cell>
          <cell r="E29" t="str">
            <v>BTJ-113</v>
          </cell>
          <cell r="F29" t="str">
            <v>Pratiwi Eka Nyda</v>
          </cell>
          <cell r="G29" t="str">
            <v>P</v>
          </cell>
          <cell r="H29" t="str">
            <v>QA</v>
          </cell>
          <cell r="I29" t="str">
            <v>Pulomas</v>
          </cell>
          <cell r="J29">
            <v>39469</v>
          </cell>
          <cell r="K29">
            <v>39650</v>
          </cell>
          <cell r="L29">
            <v>1200000</v>
          </cell>
          <cell r="N29">
            <v>0</v>
          </cell>
          <cell r="O29">
            <v>6936.4161849710981</v>
          </cell>
          <cell r="P29">
            <v>0</v>
          </cell>
          <cell r="W29">
            <v>0</v>
          </cell>
          <cell r="X29">
            <v>8500</v>
          </cell>
          <cell r="Y29">
            <v>0</v>
          </cell>
          <cell r="Z29">
            <v>1</v>
          </cell>
          <cell r="AA29">
            <v>3180</v>
          </cell>
          <cell r="AB29">
            <v>3180</v>
          </cell>
          <cell r="AC29">
            <v>-24000</v>
          </cell>
          <cell r="AE29">
            <v>0</v>
          </cell>
          <cell r="AG29">
            <v>1179200</v>
          </cell>
          <cell r="AH29" t="str">
            <v>Mandiri</v>
          </cell>
          <cell r="AI29">
            <v>1260097022122</v>
          </cell>
          <cell r="AJ29" t="str">
            <v>TABRONIH</v>
          </cell>
        </row>
        <row r="30">
          <cell r="F30" t="str">
            <v>IT</v>
          </cell>
          <cell r="AG30">
            <v>0</v>
          </cell>
        </row>
        <row r="31">
          <cell r="C31">
            <v>18</v>
          </cell>
          <cell r="D31">
            <v>1</v>
          </cell>
          <cell r="E31" t="str">
            <v>BTJ-089</v>
          </cell>
          <cell r="F31" t="str">
            <v>Denny Irawan</v>
          </cell>
          <cell r="G31" t="str">
            <v>L</v>
          </cell>
          <cell r="H31" t="str">
            <v>Staff IT</v>
          </cell>
          <cell r="I31" t="str">
            <v>Pulomas</v>
          </cell>
          <cell r="J31">
            <v>39356</v>
          </cell>
          <cell r="K31">
            <v>39538</v>
          </cell>
          <cell r="L31">
            <v>2400000</v>
          </cell>
          <cell r="N31">
            <v>0</v>
          </cell>
          <cell r="O31">
            <v>13872.832369942196</v>
          </cell>
          <cell r="P31">
            <v>0</v>
          </cell>
          <cell r="W31">
            <v>0</v>
          </cell>
          <cell r="X31">
            <v>8500</v>
          </cell>
          <cell r="Y31">
            <v>0</v>
          </cell>
          <cell r="Z31">
            <v>0</v>
          </cell>
          <cell r="AA31">
            <v>3180</v>
          </cell>
          <cell r="AB31">
            <v>0</v>
          </cell>
          <cell r="AC31">
            <v>-48000</v>
          </cell>
          <cell r="AE31">
            <v>0</v>
          </cell>
          <cell r="AG31">
            <v>2352000</v>
          </cell>
          <cell r="AH31" t="str">
            <v>BCA</v>
          </cell>
          <cell r="AI31">
            <v>5270645307</v>
          </cell>
        </row>
        <row r="32">
          <cell r="C32">
            <v>19</v>
          </cell>
          <cell r="D32">
            <v>2</v>
          </cell>
          <cell r="E32" t="str">
            <v>BTJ-090</v>
          </cell>
          <cell r="F32" t="str">
            <v>Meita Setiawan</v>
          </cell>
          <cell r="G32" t="str">
            <v>P</v>
          </cell>
          <cell r="H32" t="str">
            <v>Staff IT</v>
          </cell>
          <cell r="I32" t="str">
            <v>Pulomas</v>
          </cell>
          <cell r="J32">
            <v>39356</v>
          </cell>
          <cell r="K32">
            <v>39538</v>
          </cell>
          <cell r="L32">
            <v>2350000</v>
          </cell>
          <cell r="N32">
            <v>0</v>
          </cell>
          <cell r="O32">
            <v>13583.815028901734</v>
          </cell>
          <cell r="P32">
            <v>0</v>
          </cell>
          <cell r="W32">
            <v>0</v>
          </cell>
          <cell r="X32">
            <v>8500</v>
          </cell>
          <cell r="Y32">
            <v>0</v>
          </cell>
          <cell r="Z32">
            <v>0</v>
          </cell>
          <cell r="AA32">
            <v>3180</v>
          </cell>
          <cell r="AB32">
            <v>0</v>
          </cell>
          <cell r="AC32">
            <v>-47000</v>
          </cell>
          <cell r="AE32">
            <v>0</v>
          </cell>
          <cell r="AG32">
            <v>2303000</v>
          </cell>
          <cell r="AH32" t="str">
            <v>BCA</v>
          </cell>
          <cell r="AI32">
            <v>5270903934</v>
          </cell>
        </row>
        <row r="33">
          <cell r="F33" t="str">
            <v>QC</v>
          </cell>
          <cell r="AG33">
            <v>0</v>
          </cell>
        </row>
        <row r="34">
          <cell r="C34">
            <v>20</v>
          </cell>
          <cell r="D34">
            <v>1</v>
          </cell>
          <cell r="E34" t="str">
            <v>BTJ-003</v>
          </cell>
          <cell r="F34" t="str">
            <v>Yulika Prastiwi</v>
          </cell>
          <cell r="G34" t="str">
            <v>P</v>
          </cell>
          <cell r="H34" t="str">
            <v>Analyst</v>
          </cell>
          <cell r="I34" t="str">
            <v>Pulogadung</v>
          </cell>
          <cell r="W34">
            <v>0</v>
          </cell>
          <cell r="Y34">
            <v>0</v>
          </cell>
          <cell r="Z34">
            <v>0</v>
          </cell>
          <cell r="AB34">
            <v>0</v>
          </cell>
          <cell r="AC34">
            <v>0</v>
          </cell>
          <cell r="AG34">
            <v>0</v>
          </cell>
          <cell r="AH34" t="str">
            <v>BCA</v>
          </cell>
          <cell r="AI34">
            <v>5210517105</v>
          </cell>
        </row>
        <row r="35">
          <cell r="C35">
            <v>21</v>
          </cell>
          <cell r="D35">
            <v>3</v>
          </cell>
          <cell r="E35" t="str">
            <v>BTJ-084</v>
          </cell>
          <cell r="F35" t="str">
            <v>Cory Oktavianti Djaha</v>
          </cell>
          <cell r="G35" t="str">
            <v>P</v>
          </cell>
          <cell r="H35" t="str">
            <v>Analyst</v>
          </cell>
          <cell r="I35" t="str">
            <v>Pulogadung</v>
          </cell>
          <cell r="J35">
            <v>39342</v>
          </cell>
          <cell r="K35">
            <v>39523</v>
          </cell>
          <cell r="L35">
            <v>1188000</v>
          </cell>
          <cell r="N35">
            <v>0</v>
          </cell>
          <cell r="O35">
            <v>6867.0520231213877</v>
          </cell>
          <cell r="P35">
            <v>0</v>
          </cell>
          <cell r="W35">
            <v>0</v>
          </cell>
          <cell r="X35">
            <v>8500</v>
          </cell>
          <cell r="Y35">
            <v>0</v>
          </cell>
          <cell r="Z35">
            <v>0</v>
          </cell>
          <cell r="AA35">
            <v>3180</v>
          </cell>
          <cell r="AB35">
            <v>0</v>
          </cell>
          <cell r="AC35">
            <v>-23760</v>
          </cell>
          <cell r="AE35">
            <v>0</v>
          </cell>
          <cell r="AG35">
            <v>1164300</v>
          </cell>
          <cell r="AH35" t="str">
            <v>BCA</v>
          </cell>
          <cell r="AI35">
            <v>6330423127</v>
          </cell>
        </row>
        <row r="36">
          <cell r="C36">
            <v>22</v>
          </cell>
          <cell r="D36">
            <v>4</v>
          </cell>
          <cell r="E36" t="str">
            <v>BTJ-085</v>
          </cell>
          <cell r="F36" t="str">
            <v>Hotna Uli Oktaria</v>
          </cell>
          <cell r="G36" t="str">
            <v>P</v>
          </cell>
          <cell r="H36" t="str">
            <v>Analyst</v>
          </cell>
          <cell r="I36" t="str">
            <v>Pulogadung</v>
          </cell>
          <cell r="J36">
            <v>39378</v>
          </cell>
          <cell r="K36">
            <v>39560</v>
          </cell>
          <cell r="L36">
            <v>1188000</v>
          </cell>
          <cell r="N36">
            <v>27.500000000000004</v>
          </cell>
          <cell r="O36">
            <v>6867.0520231213877</v>
          </cell>
          <cell r="P36">
            <v>188843.93063583819</v>
          </cell>
          <cell r="W36">
            <v>5</v>
          </cell>
          <cell r="X36">
            <v>8500</v>
          </cell>
          <cell r="Y36">
            <v>42500</v>
          </cell>
          <cell r="Z36">
            <v>1</v>
          </cell>
          <cell r="AA36">
            <v>3180</v>
          </cell>
          <cell r="AB36">
            <v>3180</v>
          </cell>
          <cell r="AC36">
            <v>-23760</v>
          </cell>
          <cell r="AE36">
            <v>0</v>
          </cell>
          <cell r="AG36">
            <v>1398800</v>
          </cell>
          <cell r="AH36" t="str">
            <v>BCA</v>
          </cell>
          <cell r="AI36">
            <v>6240325517</v>
          </cell>
        </row>
        <row r="37">
          <cell r="C37">
            <v>23</v>
          </cell>
          <cell r="D37">
            <v>5</v>
          </cell>
          <cell r="E37" t="str">
            <v>BTJ-086</v>
          </cell>
          <cell r="F37" t="str">
            <v>Dian Puspita Nurmala Dewi</v>
          </cell>
          <cell r="G37" t="str">
            <v>P</v>
          </cell>
          <cell r="H37" t="str">
            <v>Analyst</v>
          </cell>
          <cell r="I37" t="str">
            <v>Pulogadung</v>
          </cell>
          <cell r="J37">
            <v>39398</v>
          </cell>
          <cell r="K37">
            <v>39579</v>
          </cell>
          <cell r="L37">
            <v>1188000</v>
          </cell>
          <cell r="N37">
            <v>3.5</v>
          </cell>
          <cell r="O37">
            <v>6867.0520231213877</v>
          </cell>
          <cell r="P37">
            <v>24034.682080924857</v>
          </cell>
          <cell r="S37">
            <v>0</v>
          </cell>
          <cell r="V37">
            <v>0</v>
          </cell>
          <cell r="W37">
            <v>0</v>
          </cell>
          <cell r="X37">
            <v>8500</v>
          </cell>
          <cell r="Y37">
            <v>0</v>
          </cell>
          <cell r="Z37">
            <v>0</v>
          </cell>
          <cell r="AA37">
            <v>3180</v>
          </cell>
          <cell r="AB37">
            <v>0</v>
          </cell>
          <cell r="AC37">
            <v>-23760</v>
          </cell>
          <cell r="AE37">
            <v>0</v>
          </cell>
          <cell r="AG37">
            <v>1188300</v>
          </cell>
          <cell r="AH37" t="str">
            <v>Mandiri Syariah</v>
          </cell>
          <cell r="AI37" t="str">
            <v>0057096317</v>
          </cell>
        </row>
        <row r="38">
          <cell r="F38" t="str">
            <v>TOTAL JAKARTA</v>
          </cell>
          <cell r="L38">
            <v>30784857.142857142</v>
          </cell>
          <cell r="M38">
            <v>0</v>
          </cell>
          <cell r="N38">
            <v>495.5000000000004</v>
          </cell>
          <cell r="O38">
            <v>160867.05202312136</v>
          </cell>
          <cell r="P38">
            <v>3406442.0231213891</v>
          </cell>
          <cell r="Q38">
            <v>0</v>
          </cell>
          <cell r="R38">
            <v>0</v>
          </cell>
          <cell r="S38">
            <v>700000</v>
          </cell>
          <cell r="T38">
            <v>0</v>
          </cell>
          <cell r="U38">
            <v>51000</v>
          </cell>
          <cell r="V38">
            <v>0</v>
          </cell>
          <cell r="W38">
            <v>92</v>
          </cell>
          <cell r="X38">
            <v>187000</v>
          </cell>
          <cell r="Y38">
            <v>782000</v>
          </cell>
          <cell r="Z38">
            <v>109</v>
          </cell>
          <cell r="AA38">
            <v>69960</v>
          </cell>
          <cell r="AB38">
            <v>346620</v>
          </cell>
          <cell r="AC38">
            <v>-615697.14285714284</v>
          </cell>
          <cell r="AD38">
            <v>0</v>
          </cell>
          <cell r="AE38">
            <v>-121920</v>
          </cell>
          <cell r="AF38">
            <v>0</v>
          </cell>
          <cell r="AG38">
            <v>35282400</v>
          </cell>
        </row>
        <row r="39">
          <cell r="F39" t="str">
            <v>CABANG</v>
          </cell>
          <cell r="AG39">
            <v>0</v>
          </cell>
        </row>
        <row r="40">
          <cell r="C40">
            <v>24</v>
          </cell>
          <cell r="D40">
            <v>1</v>
          </cell>
          <cell r="E40" t="str">
            <v>BTJ-024</v>
          </cell>
          <cell r="F40" t="str">
            <v>Sri Hartatik</v>
          </cell>
          <cell r="G40" t="str">
            <v>P</v>
          </cell>
          <cell r="H40" t="str">
            <v>Administrasi</v>
          </cell>
          <cell r="I40" t="str">
            <v>Balikpapan</v>
          </cell>
          <cell r="J40">
            <v>38626</v>
          </cell>
          <cell r="K40">
            <v>39721</v>
          </cell>
          <cell r="L40">
            <v>865000</v>
          </cell>
          <cell r="N40">
            <v>0</v>
          </cell>
          <cell r="O40">
            <v>5000</v>
          </cell>
          <cell r="P40">
            <v>0</v>
          </cell>
          <cell r="Q40">
            <v>27</v>
          </cell>
          <cell r="R40">
            <v>13200</v>
          </cell>
          <cell r="S40">
            <v>356400</v>
          </cell>
          <cell r="T40">
            <v>27</v>
          </cell>
          <cell r="U40">
            <v>9500</v>
          </cell>
          <cell r="V40">
            <v>256500</v>
          </cell>
          <cell r="W40">
            <v>0</v>
          </cell>
          <cell r="Z40">
            <v>0</v>
          </cell>
          <cell r="AC40">
            <v>-17300</v>
          </cell>
          <cell r="AE40">
            <v>0</v>
          </cell>
          <cell r="AG40">
            <v>1460600</v>
          </cell>
          <cell r="AH40" t="str">
            <v>BCA</v>
          </cell>
          <cell r="AI40">
            <v>1911012869</v>
          </cell>
          <cell r="AK40" t="str">
            <v>0542-417100</v>
          </cell>
          <cell r="AL40" t="str">
            <v>081520445243</v>
          </cell>
        </row>
        <row r="41">
          <cell r="C41">
            <v>25</v>
          </cell>
          <cell r="D41">
            <v>2</v>
          </cell>
          <cell r="E41" t="str">
            <v>BTJ-025</v>
          </cell>
          <cell r="F41" t="str">
            <v>Santi Dewi Permata R</v>
          </cell>
          <cell r="G41" t="str">
            <v>P</v>
          </cell>
          <cell r="H41" t="str">
            <v>Administrasi</v>
          </cell>
          <cell r="I41" t="str">
            <v>Bandung</v>
          </cell>
          <cell r="J41">
            <v>39114</v>
          </cell>
          <cell r="K41">
            <v>39660</v>
          </cell>
          <cell r="L41">
            <v>939000</v>
          </cell>
          <cell r="N41">
            <v>0</v>
          </cell>
          <cell r="O41">
            <v>5427.745664739884</v>
          </cell>
          <cell r="P41">
            <v>0</v>
          </cell>
          <cell r="Q41">
            <v>26</v>
          </cell>
          <cell r="R41">
            <v>13200</v>
          </cell>
          <cell r="S41">
            <v>343200</v>
          </cell>
          <cell r="T41">
            <v>38</v>
          </cell>
          <cell r="U41">
            <v>9500</v>
          </cell>
          <cell r="V41">
            <v>361000</v>
          </cell>
          <cell r="W41">
            <v>0</v>
          </cell>
          <cell r="Z41">
            <v>0</v>
          </cell>
          <cell r="AC41">
            <v>-18780</v>
          </cell>
          <cell r="AE41">
            <v>0</v>
          </cell>
          <cell r="AG41">
            <v>1624500</v>
          </cell>
          <cell r="AH41" t="str">
            <v>BCA</v>
          </cell>
          <cell r="AI41">
            <v>3461682730</v>
          </cell>
          <cell r="AK41" t="str">
            <v>022-91333932</v>
          </cell>
          <cell r="AL41" t="str">
            <v>0817425258</v>
          </cell>
        </row>
        <row r="42">
          <cell r="C42">
            <v>26</v>
          </cell>
          <cell r="D42">
            <v>3</v>
          </cell>
          <cell r="E42" t="str">
            <v>BTJ-026</v>
          </cell>
          <cell r="F42" t="str">
            <v>Eneng Herawati</v>
          </cell>
          <cell r="G42" t="str">
            <v>P</v>
          </cell>
          <cell r="H42" t="str">
            <v>BPE</v>
          </cell>
          <cell r="I42" t="str">
            <v>Bandung</v>
          </cell>
          <cell r="J42">
            <v>38367</v>
          </cell>
          <cell r="K42">
            <v>39613</v>
          </cell>
          <cell r="L42">
            <v>426818.18181818182</v>
          </cell>
          <cell r="M42">
            <v>50000</v>
          </cell>
          <cell r="N42">
            <v>0</v>
          </cell>
          <cell r="O42">
            <v>2467.157120336311</v>
          </cell>
          <cell r="P42">
            <v>0</v>
          </cell>
          <cell r="Q42">
            <v>21</v>
          </cell>
          <cell r="R42">
            <v>14400</v>
          </cell>
          <cell r="S42">
            <v>302400</v>
          </cell>
          <cell r="T42">
            <v>31</v>
          </cell>
          <cell r="U42">
            <v>10500</v>
          </cell>
          <cell r="V42">
            <v>325500</v>
          </cell>
          <cell r="W42">
            <v>0</v>
          </cell>
          <cell r="Z42">
            <v>0</v>
          </cell>
          <cell r="AC42">
            <v>-8536.363636363636</v>
          </cell>
          <cell r="AE42">
            <v>10500</v>
          </cell>
          <cell r="AF42">
            <v>175000</v>
          </cell>
          <cell r="AG42">
            <v>1281700</v>
          </cell>
          <cell r="AH42" t="str">
            <v>BCA</v>
          </cell>
          <cell r="AI42">
            <v>3461645117</v>
          </cell>
          <cell r="AJ42" t="str">
            <v>E. Herawati</v>
          </cell>
          <cell r="AL42" t="str">
            <v>085220617171</v>
          </cell>
        </row>
        <row r="43">
          <cell r="C43">
            <v>27</v>
          </cell>
          <cell r="D43">
            <v>4</v>
          </cell>
          <cell r="E43" t="str">
            <v>BTJ-028</v>
          </cell>
          <cell r="F43" t="str">
            <v>Meliani</v>
          </cell>
          <cell r="G43" t="str">
            <v>P</v>
          </cell>
          <cell r="H43" t="str">
            <v>Administrasi</v>
          </cell>
          <cell r="I43" t="str">
            <v>Batam</v>
          </cell>
          <cell r="J43">
            <v>38292</v>
          </cell>
          <cell r="K43">
            <v>39660</v>
          </cell>
          <cell r="L43">
            <v>960000</v>
          </cell>
          <cell r="N43">
            <v>0</v>
          </cell>
          <cell r="O43">
            <v>5549.1329479768783</v>
          </cell>
          <cell r="P43">
            <v>0</v>
          </cell>
          <cell r="Q43">
            <v>27</v>
          </cell>
          <cell r="R43">
            <v>13200</v>
          </cell>
          <cell r="S43">
            <v>356400</v>
          </cell>
          <cell r="T43">
            <v>27</v>
          </cell>
          <cell r="U43">
            <v>9500</v>
          </cell>
          <cell r="V43">
            <v>256500</v>
          </cell>
          <cell r="W43">
            <v>0</v>
          </cell>
          <cell r="Z43">
            <v>0</v>
          </cell>
          <cell r="AC43">
            <v>-19200</v>
          </cell>
          <cell r="AE43">
            <v>0</v>
          </cell>
          <cell r="AG43">
            <v>1553700</v>
          </cell>
          <cell r="AH43" t="str">
            <v>BCA</v>
          </cell>
          <cell r="AI43">
            <v>611814959</v>
          </cell>
          <cell r="AL43" t="str">
            <v>08126165592</v>
          </cell>
        </row>
        <row r="44">
          <cell r="C44">
            <v>28</v>
          </cell>
          <cell r="D44">
            <v>5</v>
          </cell>
          <cell r="E44" t="str">
            <v>BTJ-032</v>
          </cell>
          <cell r="F44" t="str">
            <v>Didi Pujianto</v>
          </cell>
          <cell r="G44" t="str">
            <v>L</v>
          </cell>
          <cell r="H44" t="str">
            <v>Asst. BPE</v>
          </cell>
          <cell r="I44" t="str">
            <v>Bogor</v>
          </cell>
          <cell r="J44">
            <v>39052</v>
          </cell>
          <cell r="K44">
            <v>39568</v>
          </cell>
          <cell r="L44">
            <v>830000</v>
          </cell>
          <cell r="N44">
            <v>0</v>
          </cell>
          <cell r="O44">
            <v>4797.6878612716764</v>
          </cell>
          <cell r="P44">
            <v>0</v>
          </cell>
          <cell r="Q44">
            <v>27</v>
          </cell>
          <cell r="R44">
            <v>13200</v>
          </cell>
          <cell r="S44">
            <v>356400</v>
          </cell>
          <cell r="T44">
            <v>38</v>
          </cell>
          <cell r="U44">
            <v>9500</v>
          </cell>
          <cell r="V44">
            <v>361000</v>
          </cell>
          <cell r="W44">
            <v>0</v>
          </cell>
          <cell r="Z44">
            <v>0</v>
          </cell>
          <cell r="AC44">
            <v>-16600</v>
          </cell>
          <cell r="AE44">
            <v>-19000</v>
          </cell>
          <cell r="AG44">
            <v>1511800</v>
          </cell>
          <cell r="AH44" t="str">
            <v>BCA</v>
          </cell>
          <cell r="AI44">
            <v>950921544</v>
          </cell>
        </row>
        <row r="45">
          <cell r="C45">
            <v>29</v>
          </cell>
          <cell r="D45">
            <v>6</v>
          </cell>
          <cell r="E45" t="str">
            <v>BTJ-034</v>
          </cell>
          <cell r="F45" t="str">
            <v>Budiawan Dwihartyo</v>
          </cell>
          <cell r="G45" t="str">
            <v>L</v>
          </cell>
          <cell r="H45" t="str">
            <v>BPE</v>
          </cell>
          <cell r="I45" t="str">
            <v>Denpasar</v>
          </cell>
          <cell r="J45">
            <v>39052</v>
          </cell>
          <cell r="K45">
            <v>39568</v>
          </cell>
          <cell r="L45">
            <v>800000</v>
          </cell>
          <cell r="M45">
            <v>50000</v>
          </cell>
          <cell r="N45">
            <v>0</v>
          </cell>
          <cell r="O45">
            <v>4624.277456647399</v>
          </cell>
          <cell r="P45">
            <v>0</v>
          </cell>
          <cell r="Q45">
            <v>27</v>
          </cell>
          <cell r="R45">
            <v>14400</v>
          </cell>
          <cell r="S45">
            <v>388800</v>
          </cell>
          <cell r="T45">
            <v>42</v>
          </cell>
          <cell r="U45">
            <v>10500</v>
          </cell>
          <cell r="V45">
            <v>441000</v>
          </cell>
          <cell r="W45">
            <v>0</v>
          </cell>
          <cell r="Z45">
            <v>0</v>
          </cell>
          <cell r="AC45">
            <v>-16000</v>
          </cell>
          <cell r="AE45">
            <v>10500</v>
          </cell>
          <cell r="AG45">
            <v>1674300</v>
          </cell>
          <cell r="AH45" t="str">
            <v>BCA</v>
          </cell>
          <cell r="AI45">
            <v>6690224613</v>
          </cell>
        </row>
        <row r="46">
          <cell r="C46">
            <v>30</v>
          </cell>
          <cell r="D46">
            <v>7</v>
          </cell>
          <cell r="E46" t="str">
            <v>BTJ-039</v>
          </cell>
          <cell r="F46" t="str">
            <v>Moh. Saka Anwarno</v>
          </cell>
          <cell r="G46" t="str">
            <v>L</v>
          </cell>
          <cell r="H46" t="str">
            <v>Team Serbu</v>
          </cell>
          <cell r="I46" t="str">
            <v>Jember</v>
          </cell>
          <cell r="J46">
            <v>38731</v>
          </cell>
          <cell r="K46">
            <v>39478</v>
          </cell>
          <cell r="L46">
            <v>645000</v>
          </cell>
          <cell r="N46">
            <v>0</v>
          </cell>
          <cell r="O46">
            <v>3728.3236994219651</v>
          </cell>
          <cell r="P46">
            <v>0</v>
          </cell>
          <cell r="Q46">
            <v>28</v>
          </cell>
          <cell r="R46">
            <v>13200</v>
          </cell>
          <cell r="S46">
            <v>369600</v>
          </cell>
          <cell r="T46">
            <v>43</v>
          </cell>
          <cell r="U46">
            <v>8500</v>
          </cell>
          <cell r="V46">
            <v>365500</v>
          </cell>
          <cell r="W46">
            <v>0</v>
          </cell>
          <cell r="Z46">
            <v>0</v>
          </cell>
          <cell r="AC46">
            <v>-12900</v>
          </cell>
          <cell r="AE46">
            <v>17000</v>
          </cell>
          <cell r="AF46">
            <v>336000</v>
          </cell>
          <cell r="AG46">
            <v>1720200</v>
          </cell>
          <cell r="AH46" t="str">
            <v>BCA</v>
          </cell>
          <cell r="AI46">
            <v>1210371423</v>
          </cell>
          <cell r="AL46" t="str">
            <v>081558393658</v>
          </cell>
        </row>
        <row r="47">
          <cell r="C47">
            <v>31</v>
          </cell>
          <cell r="D47">
            <v>8</v>
          </cell>
          <cell r="E47" t="str">
            <v>BTJ-096</v>
          </cell>
          <cell r="F47" t="str">
            <v>Andik Choirul Anam</v>
          </cell>
          <cell r="G47" t="str">
            <v>L</v>
          </cell>
          <cell r="H47" t="str">
            <v>BPE Van Joss</v>
          </cell>
          <cell r="I47" t="str">
            <v>Jember</v>
          </cell>
          <cell r="J47">
            <v>39387</v>
          </cell>
          <cell r="K47">
            <v>39568</v>
          </cell>
          <cell r="L47">
            <v>645000</v>
          </cell>
          <cell r="M47">
            <v>50000</v>
          </cell>
          <cell r="N47">
            <v>0</v>
          </cell>
          <cell r="O47">
            <v>3728.3236994219651</v>
          </cell>
          <cell r="P47">
            <v>0</v>
          </cell>
          <cell r="Q47">
            <v>28</v>
          </cell>
          <cell r="R47">
            <v>14400</v>
          </cell>
          <cell r="S47">
            <v>403200</v>
          </cell>
          <cell r="T47">
            <v>39</v>
          </cell>
          <cell r="U47">
            <v>10500</v>
          </cell>
          <cell r="V47">
            <v>409500</v>
          </cell>
          <cell r="W47">
            <v>0</v>
          </cell>
          <cell r="Y47">
            <v>0</v>
          </cell>
          <cell r="Z47">
            <v>0</v>
          </cell>
          <cell r="AB47">
            <v>0</v>
          </cell>
          <cell r="AC47">
            <v>-12900</v>
          </cell>
          <cell r="AE47">
            <v>0</v>
          </cell>
          <cell r="AG47">
            <v>1494800</v>
          </cell>
          <cell r="AH47" t="str">
            <v>BCA</v>
          </cell>
          <cell r="AI47">
            <v>243079117</v>
          </cell>
        </row>
        <row r="48">
          <cell r="C48">
            <v>32</v>
          </cell>
          <cell r="D48">
            <v>9</v>
          </cell>
          <cell r="E48" t="str">
            <v>BTJ-097</v>
          </cell>
          <cell r="F48" t="str">
            <v>Heri Irawan</v>
          </cell>
          <cell r="G48" t="str">
            <v>L</v>
          </cell>
          <cell r="H48" t="str">
            <v>BPE Motor CAT</v>
          </cell>
          <cell r="I48" t="str">
            <v>Jember</v>
          </cell>
          <cell r="J48">
            <v>39387</v>
          </cell>
          <cell r="K48">
            <v>39568</v>
          </cell>
          <cell r="L48">
            <v>645000</v>
          </cell>
          <cell r="M48">
            <v>50000</v>
          </cell>
          <cell r="N48">
            <v>0</v>
          </cell>
          <cell r="O48">
            <v>3728.3236994219651</v>
          </cell>
          <cell r="P48">
            <v>0</v>
          </cell>
          <cell r="Q48">
            <v>22</v>
          </cell>
          <cell r="R48">
            <v>14400</v>
          </cell>
          <cell r="S48">
            <v>316800</v>
          </cell>
          <cell r="T48">
            <v>38</v>
          </cell>
          <cell r="U48">
            <v>10500</v>
          </cell>
          <cell r="V48">
            <v>399000</v>
          </cell>
          <cell r="W48">
            <v>0</v>
          </cell>
          <cell r="Y48">
            <v>0</v>
          </cell>
          <cell r="Z48">
            <v>0</v>
          </cell>
          <cell r="AB48">
            <v>0</v>
          </cell>
          <cell r="AC48">
            <v>-12900</v>
          </cell>
          <cell r="AE48">
            <v>0</v>
          </cell>
          <cell r="AF48">
            <v>360000</v>
          </cell>
          <cell r="AG48">
            <v>1757900</v>
          </cell>
          <cell r="AH48" t="str">
            <v>BCA</v>
          </cell>
          <cell r="AI48">
            <v>2500146772</v>
          </cell>
        </row>
        <row r="49">
          <cell r="C49">
            <v>33</v>
          </cell>
          <cell r="D49">
            <v>10</v>
          </cell>
          <cell r="E49" t="str">
            <v>BTJ-098</v>
          </cell>
          <cell r="F49" t="str">
            <v>Zaenal Arifin</v>
          </cell>
          <cell r="G49" t="str">
            <v>L</v>
          </cell>
          <cell r="H49" t="str">
            <v>BPE Motor</v>
          </cell>
          <cell r="I49" t="str">
            <v>Jember</v>
          </cell>
          <cell r="J49">
            <v>39387</v>
          </cell>
          <cell r="K49">
            <v>39568</v>
          </cell>
          <cell r="L49">
            <v>645000</v>
          </cell>
          <cell r="M49">
            <v>50000</v>
          </cell>
          <cell r="N49">
            <v>0</v>
          </cell>
          <cell r="O49">
            <v>3728.3236994219651</v>
          </cell>
          <cell r="P49">
            <v>0</v>
          </cell>
          <cell r="Q49">
            <v>27</v>
          </cell>
          <cell r="R49">
            <v>14400</v>
          </cell>
          <cell r="S49">
            <v>388800</v>
          </cell>
          <cell r="T49">
            <v>35</v>
          </cell>
          <cell r="U49">
            <v>10500</v>
          </cell>
          <cell r="V49">
            <v>367500</v>
          </cell>
          <cell r="W49">
            <v>0</v>
          </cell>
          <cell r="Y49">
            <v>0</v>
          </cell>
          <cell r="Z49">
            <v>0</v>
          </cell>
          <cell r="AB49">
            <v>0</v>
          </cell>
          <cell r="AC49">
            <v>-12900</v>
          </cell>
          <cell r="AE49">
            <v>41500</v>
          </cell>
          <cell r="AF49">
            <v>363000</v>
          </cell>
          <cell r="AG49">
            <v>1842900</v>
          </cell>
          <cell r="AH49" t="str">
            <v>BCA</v>
          </cell>
          <cell r="AI49">
            <v>243063407</v>
          </cell>
          <cell r="AJ49" t="str">
            <v>Umrotun Hasanah</v>
          </cell>
        </row>
        <row r="50">
          <cell r="C50">
            <v>34</v>
          </cell>
          <cell r="D50">
            <v>11</v>
          </cell>
          <cell r="E50" t="str">
            <v>BTJ-040</v>
          </cell>
          <cell r="F50" t="str">
            <v>Taufiq Hariawan</v>
          </cell>
          <cell r="G50" t="str">
            <v>L</v>
          </cell>
          <cell r="H50" t="str">
            <v>BPE Motor</v>
          </cell>
          <cell r="I50" t="str">
            <v>Bekasi</v>
          </cell>
          <cell r="J50">
            <v>38534</v>
          </cell>
          <cell r="K50">
            <v>39629</v>
          </cell>
          <cell r="L50">
            <v>990000</v>
          </cell>
          <cell r="M50">
            <v>50000</v>
          </cell>
          <cell r="N50">
            <v>0</v>
          </cell>
          <cell r="O50">
            <v>5722.5433526011557</v>
          </cell>
          <cell r="P50">
            <v>0</v>
          </cell>
          <cell r="Q50">
            <v>25</v>
          </cell>
          <cell r="R50">
            <v>14400</v>
          </cell>
          <cell r="S50">
            <v>360000</v>
          </cell>
          <cell r="T50">
            <v>35</v>
          </cell>
          <cell r="U50">
            <v>10500</v>
          </cell>
          <cell r="V50">
            <v>367500</v>
          </cell>
          <cell r="W50">
            <v>0</v>
          </cell>
          <cell r="Z50">
            <v>0</v>
          </cell>
          <cell r="AC50">
            <v>-19800</v>
          </cell>
          <cell r="AE50">
            <v>-42000</v>
          </cell>
          <cell r="AG50">
            <v>1705700</v>
          </cell>
          <cell r="AH50" t="str">
            <v>BCA</v>
          </cell>
          <cell r="AI50">
            <v>72717382</v>
          </cell>
          <cell r="AK50" t="str">
            <v>021-4350816</v>
          </cell>
        </row>
        <row r="51">
          <cell r="C51">
            <v>35</v>
          </cell>
          <cell r="D51">
            <v>12</v>
          </cell>
          <cell r="E51" t="str">
            <v>BTJ-041</v>
          </cell>
          <cell r="F51" t="str">
            <v>Wahyu Andrianto</v>
          </cell>
          <cell r="G51" t="str">
            <v>L</v>
          </cell>
          <cell r="H51" t="str">
            <v>Asst. BPE</v>
          </cell>
          <cell r="I51" t="str">
            <v>JKT 1</v>
          </cell>
          <cell r="J51">
            <v>38353</v>
          </cell>
          <cell r="K51">
            <v>39629</v>
          </cell>
          <cell r="L51">
            <v>973000</v>
          </cell>
          <cell r="N51">
            <v>0</v>
          </cell>
          <cell r="O51">
            <v>5624.277456647399</v>
          </cell>
          <cell r="P51">
            <v>0</v>
          </cell>
          <cell r="Q51">
            <v>21</v>
          </cell>
          <cell r="R51">
            <v>13200</v>
          </cell>
          <cell r="S51">
            <v>277200</v>
          </cell>
          <cell r="T51">
            <v>23</v>
          </cell>
          <cell r="U51">
            <v>9500</v>
          </cell>
          <cell r="V51">
            <v>218500</v>
          </cell>
          <cell r="W51">
            <v>0</v>
          </cell>
          <cell r="Z51">
            <v>0</v>
          </cell>
          <cell r="AC51">
            <v>-19460</v>
          </cell>
          <cell r="AE51">
            <v>0</v>
          </cell>
          <cell r="AG51">
            <v>1449300</v>
          </cell>
          <cell r="AH51" t="str">
            <v>BCA</v>
          </cell>
          <cell r="AI51">
            <v>8770112061</v>
          </cell>
          <cell r="AK51" t="str">
            <v>021-425 334</v>
          </cell>
        </row>
        <row r="52">
          <cell r="C52">
            <v>36</v>
          </cell>
          <cell r="D52">
            <v>13</v>
          </cell>
          <cell r="E52" t="str">
            <v>BTJ-099</v>
          </cell>
          <cell r="F52" t="str">
            <v>Anita Suryandari</v>
          </cell>
          <cell r="G52" t="str">
            <v>P</v>
          </cell>
          <cell r="H52" t="str">
            <v>Adm. RSM Regional 2</v>
          </cell>
          <cell r="I52" t="str">
            <v>JKT 1</v>
          </cell>
          <cell r="J52">
            <v>39387</v>
          </cell>
          <cell r="K52">
            <v>39568</v>
          </cell>
          <cell r="L52">
            <v>973000</v>
          </cell>
          <cell r="N52">
            <v>0</v>
          </cell>
          <cell r="O52">
            <v>5624.277456647399</v>
          </cell>
          <cell r="P52">
            <v>0</v>
          </cell>
          <cell r="Q52">
            <v>21</v>
          </cell>
          <cell r="R52">
            <v>13200</v>
          </cell>
          <cell r="S52">
            <v>277200</v>
          </cell>
          <cell r="T52">
            <v>21</v>
          </cell>
          <cell r="U52">
            <v>9500</v>
          </cell>
          <cell r="V52">
            <v>199500</v>
          </cell>
          <cell r="W52">
            <v>0</v>
          </cell>
          <cell r="Y52">
            <v>0</v>
          </cell>
          <cell r="Z52">
            <v>0</v>
          </cell>
          <cell r="AB52">
            <v>0</v>
          </cell>
          <cell r="AC52">
            <v>-19460</v>
          </cell>
          <cell r="AE52">
            <v>0</v>
          </cell>
          <cell r="AG52">
            <v>1430300</v>
          </cell>
          <cell r="AH52" t="str">
            <v>BCA</v>
          </cell>
          <cell r="AI52">
            <v>2750354893</v>
          </cell>
        </row>
        <row r="53">
          <cell r="C53">
            <v>37</v>
          </cell>
          <cell r="D53">
            <v>14</v>
          </cell>
          <cell r="E53" t="str">
            <v>BTJ-046</v>
          </cell>
          <cell r="F53" t="str">
            <v>Eko Adi Prayitno</v>
          </cell>
          <cell r="G53" t="str">
            <v>L</v>
          </cell>
          <cell r="H53" t="str">
            <v>BPE</v>
          </cell>
          <cell r="I53" t="str">
            <v>Kupang</v>
          </cell>
          <cell r="J53">
            <v>38504</v>
          </cell>
          <cell r="K53">
            <v>39599</v>
          </cell>
          <cell r="M53">
            <v>50000</v>
          </cell>
          <cell r="N53">
            <v>0</v>
          </cell>
          <cell r="O53">
            <v>0</v>
          </cell>
          <cell r="P53">
            <v>0</v>
          </cell>
          <cell r="Q53">
            <v>4</v>
          </cell>
          <cell r="R53">
            <v>14400</v>
          </cell>
          <cell r="S53">
            <v>57600</v>
          </cell>
          <cell r="T53">
            <v>4</v>
          </cell>
          <cell r="U53">
            <v>10500</v>
          </cell>
          <cell r="V53">
            <v>42000</v>
          </cell>
          <cell r="W53">
            <v>0</v>
          </cell>
          <cell r="Z53">
            <v>0</v>
          </cell>
          <cell r="AC53">
            <v>0</v>
          </cell>
          <cell r="AE53">
            <v>-31500</v>
          </cell>
          <cell r="AG53">
            <v>118100</v>
          </cell>
          <cell r="AH53" t="str">
            <v>Mandiri</v>
          </cell>
          <cell r="AI53">
            <v>1450004818353</v>
          </cell>
          <cell r="AL53" t="str">
            <v>08124615698</v>
          </cell>
        </row>
        <row r="54">
          <cell r="C54">
            <v>38</v>
          </cell>
          <cell r="D54">
            <v>15</v>
          </cell>
          <cell r="E54" t="str">
            <v>BTJ-052</v>
          </cell>
          <cell r="F54" t="str">
            <v>Seffran Gunawan</v>
          </cell>
          <cell r="G54" t="str">
            <v>L</v>
          </cell>
          <cell r="H54" t="str">
            <v>Team Serbu</v>
          </cell>
          <cell r="I54" t="str">
            <v>Lampung</v>
          </cell>
          <cell r="J54">
            <v>39203</v>
          </cell>
          <cell r="K54">
            <v>39568</v>
          </cell>
          <cell r="L54">
            <v>617000</v>
          </cell>
          <cell r="N54">
            <v>0</v>
          </cell>
          <cell r="O54">
            <v>3566.4739884393061</v>
          </cell>
          <cell r="P54">
            <v>0</v>
          </cell>
          <cell r="Q54">
            <v>27</v>
          </cell>
          <cell r="R54">
            <v>13200</v>
          </cell>
          <cell r="S54">
            <v>356400</v>
          </cell>
          <cell r="T54">
            <v>27</v>
          </cell>
          <cell r="U54">
            <v>8500</v>
          </cell>
          <cell r="V54">
            <v>229500</v>
          </cell>
          <cell r="W54">
            <v>0</v>
          </cell>
          <cell r="Z54">
            <v>0</v>
          </cell>
          <cell r="AC54">
            <v>-12340</v>
          </cell>
          <cell r="AE54">
            <v>0</v>
          </cell>
          <cell r="AF54">
            <v>324000</v>
          </cell>
          <cell r="AG54">
            <v>1514600</v>
          </cell>
          <cell r="AH54" t="str">
            <v>BCA</v>
          </cell>
          <cell r="AI54">
            <v>230760187</v>
          </cell>
        </row>
        <row r="55">
          <cell r="C55">
            <v>39</v>
          </cell>
          <cell r="D55">
            <v>16</v>
          </cell>
          <cell r="E55" t="str">
            <v>BTJ-048</v>
          </cell>
          <cell r="F55" t="str">
            <v>Nurjannah</v>
          </cell>
          <cell r="G55" t="str">
            <v>P</v>
          </cell>
          <cell r="H55" t="str">
            <v>Administrasi</v>
          </cell>
          <cell r="I55" t="str">
            <v>Lampung</v>
          </cell>
          <cell r="J55">
            <v>39119</v>
          </cell>
          <cell r="K55">
            <v>39478</v>
          </cell>
          <cell r="L55">
            <v>617000</v>
          </cell>
          <cell r="N55">
            <v>0</v>
          </cell>
          <cell r="O55">
            <v>3566.4739884393061</v>
          </cell>
          <cell r="P55">
            <v>0</v>
          </cell>
          <cell r="Q55">
            <v>23</v>
          </cell>
          <cell r="R55">
            <v>13200</v>
          </cell>
          <cell r="S55">
            <v>303600</v>
          </cell>
          <cell r="T55">
            <v>23</v>
          </cell>
          <cell r="U55">
            <v>9500</v>
          </cell>
          <cell r="V55">
            <v>218500</v>
          </cell>
          <cell r="W55">
            <v>0</v>
          </cell>
          <cell r="Z55">
            <v>0</v>
          </cell>
          <cell r="AC55">
            <v>-12340</v>
          </cell>
          <cell r="AE55">
            <v>0</v>
          </cell>
          <cell r="AG55">
            <v>1126800</v>
          </cell>
          <cell r="AH55" t="str">
            <v>BCA</v>
          </cell>
          <cell r="AI55">
            <v>2940274721</v>
          </cell>
          <cell r="AK55" t="str">
            <v>0721-268891</v>
          </cell>
          <cell r="AL55" t="str">
            <v>081540068629</v>
          </cell>
        </row>
        <row r="56">
          <cell r="C56">
            <v>40</v>
          </cell>
          <cell r="D56">
            <v>17</v>
          </cell>
          <cell r="E56" t="str">
            <v>BTJ-054</v>
          </cell>
          <cell r="F56" t="str">
            <v>Dedi Sugiono</v>
          </cell>
          <cell r="G56" t="str">
            <v>L</v>
          </cell>
          <cell r="H56" t="str">
            <v xml:space="preserve"> BPE Van Joss</v>
          </cell>
          <cell r="I56" t="str">
            <v>Palu</v>
          </cell>
          <cell r="J56">
            <v>38961</v>
          </cell>
          <cell r="K56">
            <v>39506</v>
          </cell>
          <cell r="L56">
            <v>670000</v>
          </cell>
          <cell r="M56">
            <v>50000</v>
          </cell>
          <cell r="N56">
            <v>0</v>
          </cell>
          <cell r="O56">
            <v>3872.8323699421967</v>
          </cell>
          <cell r="P56">
            <v>0</v>
          </cell>
          <cell r="Q56">
            <v>5</v>
          </cell>
          <cell r="R56">
            <v>14400</v>
          </cell>
          <cell r="S56">
            <v>72000</v>
          </cell>
          <cell r="T56">
            <v>5</v>
          </cell>
          <cell r="U56">
            <v>10500</v>
          </cell>
          <cell r="V56">
            <v>52500</v>
          </cell>
          <cell r="W56">
            <v>0</v>
          </cell>
          <cell r="Z56">
            <v>0</v>
          </cell>
          <cell r="AC56">
            <v>-13400</v>
          </cell>
          <cell r="AE56">
            <v>0</v>
          </cell>
          <cell r="AG56">
            <v>831100</v>
          </cell>
          <cell r="AH56" t="str">
            <v>BCA</v>
          </cell>
          <cell r="AI56">
            <v>7890038357</v>
          </cell>
        </row>
        <row r="57">
          <cell r="C57">
            <v>41</v>
          </cell>
          <cell r="D57">
            <v>18</v>
          </cell>
          <cell r="E57" t="str">
            <v>BTJ-056</v>
          </cell>
          <cell r="F57" t="str">
            <v>Anang Puji Raharjo</v>
          </cell>
          <cell r="G57" t="str">
            <v>L</v>
          </cell>
          <cell r="H57" t="str">
            <v>Asst. BPE</v>
          </cell>
          <cell r="I57" t="str">
            <v>Malang</v>
          </cell>
          <cell r="J57">
            <v>38384</v>
          </cell>
          <cell r="K57">
            <v>39660</v>
          </cell>
          <cell r="L57">
            <v>803000</v>
          </cell>
          <cell r="N57">
            <v>0</v>
          </cell>
          <cell r="O57">
            <v>4641.6184971098264</v>
          </cell>
          <cell r="P57">
            <v>0</v>
          </cell>
          <cell r="Q57">
            <v>23</v>
          </cell>
          <cell r="R57">
            <v>13200</v>
          </cell>
          <cell r="S57">
            <v>303600</v>
          </cell>
          <cell r="T57">
            <v>27</v>
          </cell>
          <cell r="U57">
            <v>9500</v>
          </cell>
          <cell r="V57">
            <v>256500</v>
          </cell>
          <cell r="W57">
            <v>0</v>
          </cell>
          <cell r="Z57">
            <v>0</v>
          </cell>
          <cell r="AC57">
            <v>-16060</v>
          </cell>
          <cell r="AE57">
            <v>0</v>
          </cell>
          <cell r="AG57">
            <v>1347100</v>
          </cell>
          <cell r="AH57" t="str">
            <v>BCA</v>
          </cell>
          <cell r="AI57">
            <v>8160404354</v>
          </cell>
          <cell r="AL57" t="str">
            <v>08125285748</v>
          </cell>
        </row>
        <row r="58">
          <cell r="C58">
            <v>42</v>
          </cell>
          <cell r="D58">
            <v>19</v>
          </cell>
          <cell r="E58" t="str">
            <v>BTJ-100</v>
          </cell>
          <cell r="F58" t="str">
            <v>Rudy Purnomo</v>
          </cell>
          <cell r="G58" t="str">
            <v>L</v>
          </cell>
          <cell r="H58" t="str">
            <v>Team Serbu</v>
          </cell>
          <cell r="I58" t="str">
            <v>Malang</v>
          </cell>
          <cell r="J58">
            <v>39387</v>
          </cell>
          <cell r="K58">
            <v>39568</v>
          </cell>
          <cell r="L58">
            <v>803000</v>
          </cell>
          <cell r="N58">
            <v>0</v>
          </cell>
          <cell r="O58">
            <v>4641.6184971098264</v>
          </cell>
          <cell r="P58">
            <v>0</v>
          </cell>
          <cell r="Q58">
            <v>27</v>
          </cell>
          <cell r="R58">
            <v>13200</v>
          </cell>
          <cell r="S58">
            <v>356400</v>
          </cell>
          <cell r="T58">
            <v>28</v>
          </cell>
          <cell r="U58">
            <v>8500</v>
          </cell>
          <cell r="V58">
            <v>238000</v>
          </cell>
          <cell r="W58">
            <v>0</v>
          </cell>
          <cell r="Y58">
            <v>0</v>
          </cell>
          <cell r="Z58">
            <v>0</v>
          </cell>
          <cell r="AB58">
            <v>0</v>
          </cell>
          <cell r="AC58">
            <v>-16060</v>
          </cell>
          <cell r="AE58">
            <v>13200</v>
          </cell>
          <cell r="AF58">
            <v>324000</v>
          </cell>
          <cell r="AG58">
            <v>1718600</v>
          </cell>
          <cell r="AH58" t="str">
            <v>BCA</v>
          </cell>
          <cell r="AI58">
            <v>4390340554</v>
          </cell>
        </row>
        <row r="59">
          <cell r="C59">
            <v>43</v>
          </cell>
          <cell r="D59">
            <v>20</v>
          </cell>
          <cell r="E59" t="str">
            <v>BTJ-101</v>
          </cell>
          <cell r="F59" t="str">
            <v>Mujianto</v>
          </cell>
          <cell r="G59" t="str">
            <v>L</v>
          </cell>
          <cell r="H59" t="str">
            <v>Team Serbu</v>
          </cell>
          <cell r="I59" t="str">
            <v>Malang</v>
          </cell>
          <cell r="J59">
            <v>39387</v>
          </cell>
          <cell r="K59">
            <v>39568</v>
          </cell>
          <cell r="L59">
            <v>803000</v>
          </cell>
          <cell r="N59">
            <v>0</v>
          </cell>
          <cell r="O59">
            <v>4641.6184971098264</v>
          </cell>
          <cell r="P59">
            <v>0</v>
          </cell>
          <cell r="Q59">
            <v>27</v>
          </cell>
          <cell r="R59">
            <v>13200</v>
          </cell>
          <cell r="S59">
            <v>356400</v>
          </cell>
          <cell r="T59">
            <v>27</v>
          </cell>
          <cell r="U59">
            <v>8500</v>
          </cell>
          <cell r="V59">
            <v>229500</v>
          </cell>
          <cell r="W59">
            <v>0</v>
          </cell>
          <cell r="Y59">
            <v>0</v>
          </cell>
          <cell r="Z59">
            <v>0</v>
          </cell>
          <cell r="AB59">
            <v>0</v>
          </cell>
          <cell r="AC59">
            <v>-16060</v>
          </cell>
          <cell r="AE59">
            <v>0</v>
          </cell>
          <cell r="AF59">
            <v>324000</v>
          </cell>
          <cell r="AG59">
            <v>1696900</v>
          </cell>
          <cell r="AH59" t="str">
            <v>BCA</v>
          </cell>
          <cell r="AI59">
            <v>900777973</v>
          </cell>
        </row>
        <row r="60">
          <cell r="C60">
            <v>44</v>
          </cell>
          <cell r="D60">
            <v>21</v>
          </cell>
          <cell r="E60" t="str">
            <v>BTJ-102</v>
          </cell>
          <cell r="F60" t="str">
            <v>Kuncoro Tony Sakti</v>
          </cell>
          <cell r="G60" t="str">
            <v>L</v>
          </cell>
          <cell r="H60" t="str">
            <v>Asst. BPE</v>
          </cell>
          <cell r="I60" t="str">
            <v>Malang</v>
          </cell>
          <cell r="J60">
            <v>39387</v>
          </cell>
          <cell r="K60">
            <v>39568</v>
          </cell>
          <cell r="L60">
            <v>803000</v>
          </cell>
          <cell r="N60">
            <v>0</v>
          </cell>
          <cell r="O60">
            <v>4641.6184971098264</v>
          </cell>
          <cell r="P60">
            <v>0</v>
          </cell>
          <cell r="R60">
            <v>13200</v>
          </cell>
          <cell r="S60">
            <v>0</v>
          </cell>
          <cell r="U60">
            <v>9500</v>
          </cell>
          <cell r="V60">
            <v>0</v>
          </cell>
          <cell r="W60">
            <v>0</v>
          </cell>
          <cell r="Y60">
            <v>0</v>
          </cell>
          <cell r="Z60">
            <v>0</v>
          </cell>
          <cell r="AB60">
            <v>0</v>
          </cell>
          <cell r="AC60">
            <v>-16060</v>
          </cell>
          <cell r="AE60">
            <v>0</v>
          </cell>
          <cell r="AG60">
            <v>787000</v>
          </cell>
          <cell r="AH60" t="str">
            <v>BCA</v>
          </cell>
          <cell r="AI60">
            <v>3310389209</v>
          </cell>
        </row>
        <row r="61">
          <cell r="C61">
            <v>45</v>
          </cell>
          <cell r="D61">
            <v>22</v>
          </cell>
          <cell r="E61" t="str">
            <v>BTJ-103</v>
          </cell>
          <cell r="F61" t="str">
            <v>Sutrisno</v>
          </cell>
          <cell r="G61" t="str">
            <v>L</v>
          </cell>
          <cell r="H61" t="str">
            <v>Team Serbu</v>
          </cell>
          <cell r="I61" t="str">
            <v>Malang</v>
          </cell>
          <cell r="J61">
            <v>39387</v>
          </cell>
          <cell r="K61">
            <v>39568</v>
          </cell>
          <cell r="L61">
            <v>803000</v>
          </cell>
          <cell r="N61">
            <v>0</v>
          </cell>
          <cell r="O61">
            <v>4641.6184971098264</v>
          </cell>
          <cell r="P61">
            <v>0</v>
          </cell>
          <cell r="Q61">
            <v>27</v>
          </cell>
          <cell r="R61">
            <v>13200</v>
          </cell>
          <cell r="S61">
            <v>356400</v>
          </cell>
          <cell r="T61">
            <v>27</v>
          </cell>
          <cell r="U61">
            <v>8500</v>
          </cell>
          <cell r="V61">
            <v>229500</v>
          </cell>
          <cell r="W61">
            <v>0</v>
          </cell>
          <cell r="Y61">
            <v>0</v>
          </cell>
          <cell r="Z61">
            <v>0</v>
          </cell>
          <cell r="AB61">
            <v>0</v>
          </cell>
          <cell r="AC61">
            <v>-16060</v>
          </cell>
          <cell r="AE61">
            <v>-8500</v>
          </cell>
          <cell r="AF61">
            <v>324000</v>
          </cell>
          <cell r="AG61">
            <v>1688400</v>
          </cell>
          <cell r="AH61" t="str">
            <v>BCA</v>
          </cell>
          <cell r="AI61">
            <v>111691346</v>
          </cell>
        </row>
        <row r="62">
          <cell r="C62">
            <v>46</v>
          </cell>
          <cell r="D62">
            <v>23</v>
          </cell>
          <cell r="E62" t="str">
            <v>BTJ-104</v>
          </cell>
          <cell r="F62" t="str">
            <v>Imam Syafii</v>
          </cell>
          <cell r="G62" t="str">
            <v>L</v>
          </cell>
          <cell r="H62" t="str">
            <v>Team Serbu</v>
          </cell>
          <cell r="I62" t="str">
            <v>Malang</v>
          </cell>
          <cell r="J62">
            <v>39387</v>
          </cell>
          <cell r="K62">
            <v>39568</v>
          </cell>
          <cell r="L62">
            <v>803000</v>
          </cell>
          <cell r="N62">
            <v>0</v>
          </cell>
          <cell r="O62">
            <v>4641.6184971098264</v>
          </cell>
          <cell r="P62">
            <v>0</v>
          </cell>
          <cell r="Q62">
            <v>27</v>
          </cell>
          <cell r="R62">
            <v>13200</v>
          </cell>
          <cell r="S62">
            <v>356400</v>
          </cell>
          <cell r="T62">
            <v>27</v>
          </cell>
          <cell r="U62">
            <v>8500</v>
          </cell>
          <cell r="V62">
            <v>229500</v>
          </cell>
          <cell r="W62">
            <v>0</v>
          </cell>
          <cell r="Y62">
            <v>0</v>
          </cell>
          <cell r="Z62">
            <v>0</v>
          </cell>
          <cell r="AB62">
            <v>0</v>
          </cell>
          <cell r="AC62">
            <v>-16060</v>
          </cell>
          <cell r="AE62">
            <v>-8500</v>
          </cell>
          <cell r="AF62">
            <v>324000</v>
          </cell>
          <cell r="AG62">
            <v>1688400</v>
          </cell>
          <cell r="AH62" t="str">
            <v>BCA</v>
          </cell>
          <cell r="AI62">
            <v>3161243858</v>
          </cell>
        </row>
        <row r="63">
          <cell r="C63">
            <v>47</v>
          </cell>
          <cell r="D63">
            <v>24</v>
          </cell>
          <cell r="E63" t="str">
            <v>BTJ-105</v>
          </cell>
          <cell r="F63" t="str">
            <v>Melki Ringkuangan</v>
          </cell>
          <cell r="G63" t="str">
            <v>L</v>
          </cell>
          <cell r="H63" t="str">
            <v>BPE Van</v>
          </cell>
          <cell r="I63" t="str">
            <v>Manado</v>
          </cell>
          <cell r="J63">
            <v>39417</v>
          </cell>
          <cell r="K63">
            <v>39599</v>
          </cell>
          <cell r="L63">
            <v>845000</v>
          </cell>
          <cell r="M63">
            <v>50000</v>
          </cell>
          <cell r="N63">
            <v>0</v>
          </cell>
          <cell r="O63">
            <v>4884.3930635838151</v>
          </cell>
          <cell r="P63">
            <v>0</v>
          </cell>
          <cell r="Q63">
            <v>21</v>
          </cell>
          <cell r="R63">
            <v>13200</v>
          </cell>
          <cell r="S63">
            <v>277200</v>
          </cell>
          <cell r="T63">
            <v>21</v>
          </cell>
          <cell r="U63">
            <v>9500</v>
          </cell>
          <cell r="V63">
            <v>199500</v>
          </cell>
          <cell r="W63">
            <v>0</v>
          </cell>
          <cell r="Z63">
            <v>0</v>
          </cell>
          <cell r="AC63">
            <v>-16900</v>
          </cell>
          <cell r="AE63">
            <v>0</v>
          </cell>
          <cell r="AG63">
            <v>1354800</v>
          </cell>
          <cell r="AH63" t="str">
            <v>BCA</v>
          </cell>
          <cell r="AI63">
            <v>7800085521</v>
          </cell>
        </row>
        <row r="64">
          <cell r="C64">
            <v>48</v>
          </cell>
          <cell r="D64">
            <v>25</v>
          </cell>
          <cell r="E64" t="str">
            <v>BTJ-057</v>
          </cell>
          <cell r="F64" t="str">
            <v>Ni Ketut Mahayani</v>
          </cell>
          <cell r="G64" t="str">
            <v>P</v>
          </cell>
          <cell r="H64" t="str">
            <v>Administrasi</v>
          </cell>
          <cell r="I64" t="str">
            <v>Mataram</v>
          </cell>
          <cell r="J64">
            <v>38398</v>
          </cell>
          <cell r="K64">
            <v>39660</v>
          </cell>
          <cell r="L64">
            <v>730000</v>
          </cell>
          <cell r="N64">
            <v>0</v>
          </cell>
          <cell r="O64">
            <v>4219.6531791907519</v>
          </cell>
          <cell r="P64">
            <v>0</v>
          </cell>
          <cell r="R64">
            <v>13200</v>
          </cell>
          <cell r="S64">
            <v>0</v>
          </cell>
          <cell r="U64">
            <v>9500</v>
          </cell>
          <cell r="V64">
            <v>0</v>
          </cell>
          <cell r="W64">
            <v>0</v>
          </cell>
          <cell r="Z64">
            <v>0</v>
          </cell>
          <cell r="AC64">
            <v>-14600</v>
          </cell>
          <cell r="AE64">
            <v>0</v>
          </cell>
          <cell r="AG64">
            <v>715400</v>
          </cell>
          <cell r="AH64" t="str">
            <v>BCA</v>
          </cell>
          <cell r="AI64">
            <v>560485328</v>
          </cell>
          <cell r="AK64" t="str">
            <v>0370-627661</v>
          </cell>
          <cell r="AL64" t="str">
            <v>081339551050</v>
          </cell>
        </row>
        <row r="65">
          <cell r="C65">
            <v>49</v>
          </cell>
          <cell r="D65">
            <v>26</v>
          </cell>
          <cell r="E65" t="str">
            <v>BTJ-059</v>
          </cell>
          <cell r="F65" t="str">
            <v>Syariful Anam</v>
          </cell>
          <cell r="G65" t="str">
            <v>L</v>
          </cell>
          <cell r="H65" t="str">
            <v>Team Serbu</v>
          </cell>
          <cell r="I65" t="str">
            <v>Mataram</v>
          </cell>
          <cell r="J65">
            <v>38838</v>
          </cell>
          <cell r="K65">
            <v>39568</v>
          </cell>
          <cell r="L65">
            <v>730000</v>
          </cell>
          <cell r="N65">
            <v>0</v>
          </cell>
          <cell r="O65">
            <v>4219.6531791907519</v>
          </cell>
          <cell r="P65">
            <v>0</v>
          </cell>
          <cell r="Q65">
            <v>21</v>
          </cell>
          <cell r="R65">
            <v>13200</v>
          </cell>
          <cell r="S65">
            <v>277200</v>
          </cell>
          <cell r="T65">
            <v>23</v>
          </cell>
          <cell r="U65">
            <v>8500</v>
          </cell>
          <cell r="V65">
            <v>195500</v>
          </cell>
          <cell r="W65">
            <v>0</v>
          </cell>
          <cell r="Z65">
            <v>0</v>
          </cell>
          <cell r="AC65">
            <v>-14600</v>
          </cell>
          <cell r="AE65">
            <v>0</v>
          </cell>
          <cell r="AF65">
            <v>252000</v>
          </cell>
          <cell r="AG65">
            <v>1440100</v>
          </cell>
          <cell r="AH65" t="str">
            <v>BCA</v>
          </cell>
          <cell r="AI65">
            <v>560594658</v>
          </cell>
          <cell r="AL65" t="str">
            <v>081339581980</v>
          </cell>
        </row>
        <row r="66">
          <cell r="C66">
            <v>50</v>
          </cell>
          <cell r="D66">
            <v>27</v>
          </cell>
          <cell r="E66" t="str">
            <v>BTJ-061</v>
          </cell>
          <cell r="F66" t="str">
            <v>Ruswatan</v>
          </cell>
          <cell r="G66" t="str">
            <v>L</v>
          </cell>
          <cell r="H66" t="str">
            <v>Asst. BPE</v>
          </cell>
          <cell r="I66" t="str">
            <v>Pangkal Pinang</v>
          </cell>
          <cell r="J66">
            <v>38596</v>
          </cell>
          <cell r="K66">
            <v>39416</v>
          </cell>
          <cell r="L66">
            <v>1120000</v>
          </cell>
          <cell r="N66">
            <v>0</v>
          </cell>
          <cell r="O66">
            <v>6473.9884393063585</v>
          </cell>
          <cell r="P66">
            <v>0</v>
          </cell>
          <cell r="R66">
            <v>13200</v>
          </cell>
          <cell r="S66">
            <v>0</v>
          </cell>
          <cell r="U66">
            <v>9500</v>
          </cell>
          <cell r="V66">
            <v>0</v>
          </cell>
          <cell r="W66">
            <v>0</v>
          </cell>
          <cell r="Z66">
            <v>0</v>
          </cell>
          <cell r="AC66">
            <v>-22400</v>
          </cell>
          <cell r="AE66">
            <v>0</v>
          </cell>
          <cell r="AG66">
            <v>1097600</v>
          </cell>
          <cell r="AH66" t="str">
            <v>BCA</v>
          </cell>
          <cell r="AI66">
            <v>410645017</v>
          </cell>
          <cell r="AK66" t="str">
            <v>0717-438015</v>
          </cell>
          <cell r="AL66" t="str">
            <v>081367279874</v>
          </cell>
        </row>
        <row r="67">
          <cell r="C67">
            <v>51</v>
          </cell>
          <cell r="D67">
            <v>28</v>
          </cell>
          <cell r="E67" t="str">
            <v>BTJ-062</v>
          </cell>
          <cell r="F67" t="str">
            <v>Ivo Nila Famalo</v>
          </cell>
          <cell r="G67" t="str">
            <v>P</v>
          </cell>
          <cell r="H67" t="str">
            <v>ADM</v>
          </cell>
          <cell r="I67" t="str">
            <v>Pekanbaru</v>
          </cell>
          <cell r="J67">
            <v>39083</v>
          </cell>
          <cell r="K67">
            <v>39813</v>
          </cell>
          <cell r="L67">
            <v>825000</v>
          </cell>
          <cell r="N67">
            <v>0</v>
          </cell>
          <cell r="O67">
            <v>4768.7861271676302</v>
          </cell>
          <cell r="P67">
            <v>0</v>
          </cell>
          <cell r="Q67">
            <v>27</v>
          </cell>
          <cell r="R67">
            <v>13200</v>
          </cell>
          <cell r="S67">
            <v>356400</v>
          </cell>
          <cell r="T67">
            <v>28</v>
          </cell>
          <cell r="U67">
            <v>9500</v>
          </cell>
          <cell r="V67">
            <v>266000</v>
          </cell>
          <cell r="W67">
            <v>0</v>
          </cell>
          <cell r="Z67">
            <v>0</v>
          </cell>
          <cell r="AC67">
            <v>-16500</v>
          </cell>
          <cell r="AE67">
            <v>0</v>
          </cell>
          <cell r="AG67">
            <v>1430900</v>
          </cell>
          <cell r="AH67" t="str">
            <v>BCA</v>
          </cell>
          <cell r="AI67">
            <v>8230021695</v>
          </cell>
          <cell r="AL67" t="str">
            <v>081365777947</v>
          </cell>
        </row>
        <row r="68">
          <cell r="C68">
            <v>52</v>
          </cell>
          <cell r="D68">
            <v>29</v>
          </cell>
          <cell r="E68" t="str">
            <v>BTJ-063</v>
          </cell>
          <cell r="F68" t="str">
            <v>Boby Kalsen Setiawan</v>
          </cell>
          <cell r="G68" t="str">
            <v>L</v>
          </cell>
          <cell r="H68" t="str">
            <v>Asst. BPE</v>
          </cell>
          <cell r="I68" t="str">
            <v>Pekanbaru</v>
          </cell>
          <cell r="J68">
            <v>39083</v>
          </cell>
          <cell r="K68">
            <v>39813</v>
          </cell>
          <cell r="L68">
            <v>825000</v>
          </cell>
          <cell r="N68">
            <v>0</v>
          </cell>
          <cell r="O68">
            <v>4768.7861271676302</v>
          </cell>
          <cell r="P68">
            <v>0</v>
          </cell>
          <cell r="Q68">
            <v>3</v>
          </cell>
          <cell r="R68">
            <v>13200</v>
          </cell>
          <cell r="S68">
            <v>39600</v>
          </cell>
          <cell r="T68">
            <v>6</v>
          </cell>
          <cell r="U68">
            <v>9500</v>
          </cell>
          <cell r="V68">
            <v>57000</v>
          </cell>
          <cell r="W68">
            <v>0</v>
          </cell>
          <cell r="Z68">
            <v>0</v>
          </cell>
          <cell r="AC68">
            <v>-16500</v>
          </cell>
          <cell r="AE68">
            <v>0</v>
          </cell>
          <cell r="AG68">
            <v>905100</v>
          </cell>
          <cell r="AH68" t="str">
            <v>Mandiri</v>
          </cell>
          <cell r="AI68">
            <v>1080005221446</v>
          </cell>
          <cell r="AK68" t="str">
            <v>076-72811</v>
          </cell>
        </row>
        <row r="69">
          <cell r="C69">
            <v>53</v>
          </cell>
          <cell r="D69">
            <v>30</v>
          </cell>
          <cell r="E69" t="str">
            <v>BTJ-064</v>
          </cell>
          <cell r="F69" t="str">
            <v>Rateh Arif Ariyanti</v>
          </cell>
          <cell r="G69" t="str">
            <v>P</v>
          </cell>
          <cell r="H69" t="str">
            <v>Administrasi</v>
          </cell>
          <cell r="I69" t="str">
            <v>Pematang Siantar</v>
          </cell>
          <cell r="J69">
            <v>38384</v>
          </cell>
          <cell r="K69">
            <v>39669</v>
          </cell>
          <cell r="L69">
            <v>823000</v>
          </cell>
          <cell r="N69">
            <v>0</v>
          </cell>
          <cell r="O69">
            <v>4757.2254335260113</v>
          </cell>
          <cell r="P69">
            <v>0</v>
          </cell>
          <cell r="Q69">
            <v>25</v>
          </cell>
          <cell r="R69">
            <v>13200</v>
          </cell>
          <cell r="S69">
            <v>330000</v>
          </cell>
          <cell r="T69">
            <v>25</v>
          </cell>
          <cell r="U69">
            <v>9500</v>
          </cell>
          <cell r="V69">
            <v>237500</v>
          </cell>
          <cell r="W69">
            <v>0</v>
          </cell>
          <cell r="Z69">
            <v>0</v>
          </cell>
          <cell r="AC69">
            <v>-16460</v>
          </cell>
          <cell r="AE69">
            <v>0</v>
          </cell>
          <cell r="AG69">
            <v>1374100</v>
          </cell>
          <cell r="AH69" t="str">
            <v>BCA</v>
          </cell>
          <cell r="AI69">
            <v>8200014678</v>
          </cell>
          <cell r="AK69" t="str">
            <v xml:space="preserve">02622-433741 </v>
          </cell>
          <cell r="AL69" t="str">
            <v>081361521081</v>
          </cell>
        </row>
        <row r="70">
          <cell r="C70">
            <v>54</v>
          </cell>
          <cell r="D70">
            <v>31</v>
          </cell>
          <cell r="E70" t="str">
            <v>BTJ-067</v>
          </cell>
          <cell r="F70" t="str">
            <v>Indra Gunawan</v>
          </cell>
          <cell r="G70" t="str">
            <v>L</v>
          </cell>
          <cell r="H70" t="str">
            <v>BPE</v>
          </cell>
          <cell r="I70" t="str">
            <v>Pematang Siantar</v>
          </cell>
          <cell r="J70">
            <v>39217</v>
          </cell>
          <cell r="K70">
            <v>39582</v>
          </cell>
          <cell r="L70">
            <v>823000</v>
          </cell>
          <cell r="M70">
            <v>50000</v>
          </cell>
          <cell r="N70">
            <v>0</v>
          </cell>
          <cell r="O70">
            <v>4757.2254335260113</v>
          </cell>
          <cell r="P70">
            <v>0</v>
          </cell>
          <cell r="Q70">
            <v>27</v>
          </cell>
          <cell r="R70">
            <v>14400</v>
          </cell>
          <cell r="S70">
            <v>388800</v>
          </cell>
          <cell r="T70">
            <v>27</v>
          </cell>
          <cell r="U70">
            <v>10500</v>
          </cell>
          <cell r="V70">
            <v>283500</v>
          </cell>
          <cell r="W70">
            <v>0</v>
          </cell>
          <cell r="Z70">
            <v>0</v>
          </cell>
          <cell r="AC70">
            <v>-16460</v>
          </cell>
          <cell r="AE70">
            <v>0</v>
          </cell>
          <cell r="AF70">
            <v>350000</v>
          </cell>
          <cell r="AG70">
            <v>1878900</v>
          </cell>
          <cell r="AH70" t="str">
            <v>BCA</v>
          </cell>
          <cell r="AI70">
            <v>8200083394</v>
          </cell>
        </row>
        <row r="71">
          <cell r="C71">
            <v>55</v>
          </cell>
          <cell r="D71">
            <v>32</v>
          </cell>
          <cell r="E71" t="str">
            <v>BTJ-114</v>
          </cell>
          <cell r="F71" t="str">
            <v>Rusli Damanik</v>
          </cell>
          <cell r="G71" t="str">
            <v>L</v>
          </cell>
          <cell r="H71" t="str">
            <v>BPE Van SBU 1</v>
          </cell>
          <cell r="I71" t="str">
            <v>Pematang Siantar</v>
          </cell>
          <cell r="J71">
            <v>39479</v>
          </cell>
          <cell r="K71">
            <v>39660</v>
          </cell>
          <cell r="L71">
            <v>823000</v>
          </cell>
          <cell r="M71">
            <v>50000</v>
          </cell>
          <cell r="N71">
            <v>0</v>
          </cell>
          <cell r="O71">
            <v>4757.2254335260113</v>
          </cell>
          <cell r="P71">
            <v>0</v>
          </cell>
          <cell r="Q71">
            <v>27</v>
          </cell>
          <cell r="R71">
            <v>14400</v>
          </cell>
          <cell r="S71">
            <v>388800</v>
          </cell>
          <cell r="T71">
            <v>46</v>
          </cell>
          <cell r="U71">
            <v>10500</v>
          </cell>
          <cell r="V71">
            <v>483000</v>
          </cell>
          <cell r="W71">
            <v>0</v>
          </cell>
          <cell r="Z71">
            <v>0</v>
          </cell>
          <cell r="AC71">
            <v>-16460</v>
          </cell>
          <cell r="AE71">
            <v>-31500</v>
          </cell>
          <cell r="AG71">
            <v>1696900</v>
          </cell>
          <cell r="AH71" t="str">
            <v>BCA</v>
          </cell>
          <cell r="AI71">
            <v>8200082894</v>
          </cell>
        </row>
        <row r="72">
          <cell r="C72">
            <v>56</v>
          </cell>
          <cell r="D72">
            <v>33</v>
          </cell>
          <cell r="E72" t="str">
            <v>BTJ-115</v>
          </cell>
          <cell r="F72" t="str">
            <v>Asep Safaat</v>
          </cell>
          <cell r="G72" t="str">
            <v>L</v>
          </cell>
          <cell r="H72" t="str">
            <v>BPE</v>
          </cell>
          <cell r="I72" t="str">
            <v>Pematang Siantar</v>
          </cell>
          <cell r="J72">
            <v>39479</v>
          </cell>
          <cell r="K72">
            <v>39660</v>
          </cell>
          <cell r="L72">
            <v>823000</v>
          </cell>
          <cell r="M72">
            <v>50000</v>
          </cell>
          <cell r="N72">
            <v>0</v>
          </cell>
          <cell r="O72">
            <v>4757.2254335260113</v>
          </cell>
          <cell r="P72">
            <v>0</v>
          </cell>
          <cell r="Q72">
            <v>9</v>
          </cell>
          <cell r="R72">
            <v>14400</v>
          </cell>
          <cell r="S72">
            <v>129600</v>
          </cell>
          <cell r="T72">
            <v>13</v>
          </cell>
          <cell r="U72">
            <v>10500</v>
          </cell>
          <cell r="V72">
            <v>136500</v>
          </cell>
          <cell r="W72">
            <v>0</v>
          </cell>
          <cell r="Z72">
            <v>0</v>
          </cell>
          <cell r="AC72">
            <v>-16460</v>
          </cell>
          <cell r="AE72">
            <v>0</v>
          </cell>
          <cell r="AG72">
            <v>1122700</v>
          </cell>
          <cell r="AH72" t="str">
            <v>BCA</v>
          </cell>
          <cell r="AI72">
            <v>8200112823</v>
          </cell>
        </row>
        <row r="73">
          <cell r="C73">
            <v>57</v>
          </cell>
          <cell r="D73">
            <v>34</v>
          </cell>
          <cell r="E73" t="str">
            <v>BTJ-117</v>
          </cell>
          <cell r="F73" t="str">
            <v>Supratman</v>
          </cell>
          <cell r="G73" t="str">
            <v>L</v>
          </cell>
          <cell r="H73" t="str">
            <v>BPE</v>
          </cell>
          <cell r="I73" t="str">
            <v>Pematang Siantar</v>
          </cell>
          <cell r="J73">
            <v>39479</v>
          </cell>
          <cell r="K73">
            <v>39660</v>
          </cell>
          <cell r="L73">
            <v>823000</v>
          </cell>
          <cell r="M73">
            <v>50000</v>
          </cell>
          <cell r="N73">
            <v>0</v>
          </cell>
          <cell r="O73">
            <v>4757.2254335260113</v>
          </cell>
          <cell r="P73">
            <v>0</v>
          </cell>
          <cell r="Q73">
            <v>28</v>
          </cell>
          <cell r="R73">
            <v>14400</v>
          </cell>
          <cell r="S73">
            <v>403200</v>
          </cell>
          <cell r="T73">
            <v>32</v>
          </cell>
          <cell r="U73">
            <v>10500</v>
          </cell>
          <cell r="V73">
            <v>336000</v>
          </cell>
          <cell r="W73">
            <v>0</v>
          </cell>
          <cell r="Z73">
            <v>0</v>
          </cell>
          <cell r="AC73">
            <v>-16460</v>
          </cell>
          <cell r="AE73">
            <v>-31500</v>
          </cell>
          <cell r="AG73">
            <v>1564300</v>
          </cell>
          <cell r="AH73" t="str">
            <v>BCA</v>
          </cell>
          <cell r="AI73">
            <v>8200095902</v>
          </cell>
        </row>
        <row r="74">
          <cell r="C74">
            <v>58</v>
          </cell>
          <cell r="D74">
            <v>34</v>
          </cell>
          <cell r="E74" t="str">
            <v>BTJ-043</v>
          </cell>
          <cell r="F74" t="str">
            <v>Eko Agus Saputro</v>
          </cell>
          <cell r="G74" t="str">
            <v>L</v>
          </cell>
          <cell r="H74" t="str">
            <v>BPE</v>
          </cell>
          <cell r="I74" t="str">
            <v>Semarang</v>
          </cell>
          <cell r="J74">
            <v>38292</v>
          </cell>
          <cell r="K74">
            <v>39629</v>
          </cell>
          <cell r="L74">
            <v>716000</v>
          </cell>
          <cell r="M74">
            <v>50000</v>
          </cell>
          <cell r="N74">
            <v>0</v>
          </cell>
          <cell r="O74">
            <v>4138.7283236994217</v>
          </cell>
          <cell r="P74">
            <v>0</v>
          </cell>
          <cell r="Q74">
            <v>20</v>
          </cell>
          <cell r="R74">
            <v>14400</v>
          </cell>
          <cell r="S74">
            <v>288000</v>
          </cell>
          <cell r="T74">
            <v>25</v>
          </cell>
          <cell r="U74">
            <v>10500</v>
          </cell>
          <cell r="V74">
            <v>262500</v>
          </cell>
          <cell r="W74">
            <v>0</v>
          </cell>
          <cell r="Z74">
            <v>0</v>
          </cell>
          <cell r="AC74">
            <v>-14320</v>
          </cell>
          <cell r="AE74">
            <v>0</v>
          </cell>
          <cell r="AG74">
            <v>1302200</v>
          </cell>
          <cell r="AH74" t="str">
            <v>BCA</v>
          </cell>
          <cell r="AI74">
            <v>94553811</v>
          </cell>
          <cell r="AL74" t="str">
            <v>08157784218</v>
          </cell>
        </row>
        <row r="75">
          <cell r="C75">
            <v>59</v>
          </cell>
          <cell r="D75">
            <v>35</v>
          </cell>
          <cell r="E75" t="str">
            <v>BTJ-108</v>
          </cell>
          <cell r="F75" t="str">
            <v>Vaulina Sisca Indreane</v>
          </cell>
          <cell r="G75" t="str">
            <v>P</v>
          </cell>
          <cell r="H75" t="str">
            <v>Adminstrasi</v>
          </cell>
          <cell r="I75" t="str">
            <v>Semarang</v>
          </cell>
          <cell r="J75">
            <v>39387</v>
          </cell>
          <cell r="K75">
            <v>39568</v>
          </cell>
          <cell r="L75">
            <v>750000</v>
          </cell>
          <cell r="M75">
            <v>100000</v>
          </cell>
          <cell r="N75">
            <v>0</v>
          </cell>
          <cell r="O75">
            <v>4335.2601156069368</v>
          </cell>
          <cell r="P75">
            <v>0</v>
          </cell>
          <cell r="Q75">
            <v>27</v>
          </cell>
          <cell r="R75">
            <v>13200</v>
          </cell>
          <cell r="S75">
            <v>356400</v>
          </cell>
          <cell r="T75">
            <v>27</v>
          </cell>
          <cell r="U75">
            <v>9500</v>
          </cell>
          <cell r="V75">
            <v>256500</v>
          </cell>
          <cell r="W75">
            <v>0</v>
          </cell>
          <cell r="Y75">
            <v>0</v>
          </cell>
          <cell r="Z75">
            <v>0</v>
          </cell>
          <cell r="AB75">
            <v>0</v>
          </cell>
          <cell r="AC75">
            <v>-15000</v>
          </cell>
          <cell r="AE75">
            <v>0</v>
          </cell>
          <cell r="AG75">
            <v>1447900</v>
          </cell>
          <cell r="AH75" t="str">
            <v>BCA</v>
          </cell>
          <cell r="AI75">
            <v>7960084874</v>
          </cell>
        </row>
        <row r="76">
          <cell r="C76">
            <v>60</v>
          </cell>
          <cell r="D76">
            <v>36</v>
          </cell>
          <cell r="E76" t="str">
            <v>BTJ-109</v>
          </cell>
          <cell r="F76" t="str">
            <v>Fajar Wahyuningrat</v>
          </cell>
          <cell r="G76" t="str">
            <v>L</v>
          </cell>
          <cell r="H76" t="str">
            <v>Assistant BPE CAT</v>
          </cell>
          <cell r="I76" t="str">
            <v>Semarang</v>
          </cell>
          <cell r="J76">
            <v>39432</v>
          </cell>
          <cell r="K76">
            <v>39614</v>
          </cell>
          <cell r="L76">
            <v>716000</v>
          </cell>
          <cell r="N76">
            <v>0</v>
          </cell>
          <cell r="O76">
            <v>4138.7283236994217</v>
          </cell>
          <cell r="P76">
            <v>0</v>
          </cell>
          <cell r="Q76">
            <v>20</v>
          </cell>
          <cell r="R76">
            <v>13200</v>
          </cell>
          <cell r="S76">
            <v>264000</v>
          </cell>
          <cell r="T76">
            <v>25</v>
          </cell>
          <cell r="U76">
            <v>9500</v>
          </cell>
          <cell r="V76">
            <v>237500</v>
          </cell>
          <cell r="W76">
            <v>0</v>
          </cell>
          <cell r="Z76">
            <v>0</v>
          </cell>
          <cell r="AC76">
            <v>-14320</v>
          </cell>
          <cell r="AE76">
            <v>0</v>
          </cell>
          <cell r="AG76">
            <v>1203200</v>
          </cell>
          <cell r="AH76" t="str">
            <v>BNI</v>
          </cell>
          <cell r="AI76" t="str">
            <v>0030772368</v>
          </cell>
        </row>
        <row r="77">
          <cell r="C77">
            <v>61</v>
          </cell>
          <cell r="D77">
            <v>37</v>
          </cell>
          <cell r="E77" t="str">
            <v>btj-133</v>
          </cell>
          <cell r="F77" t="str">
            <v>Adi Kusdarmanto</v>
          </cell>
          <cell r="G77" t="str">
            <v>L</v>
          </cell>
          <cell r="H77" t="str">
            <v>BPE Van</v>
          </cell>
          <cell r="I77" t="str">
            <v>Purwokerto</v>
          </cell>
          <cell r="J77">
            <v>39479</v>
          </cell>
          <cell r="K77">
            <v>39660</v>
          </cell>
          <cell r="L77">
            <v>600000</v>
          </cell>
          <cell r="M77">
            <v>50000</v>
          </cell>
          <cell r="N77">
            <v>0</v>
          </cell>
          <cell r="O77">
            <v>3468.2080924855491</v>
          </cell>
          <cell r="P77">
            <v>0</v>
          </cell>
          <cell r="Q77">
            <v>14</v>
          </cell>
          <cell r="R77">
            <v>14400</v>
          </cell>
          <cell r="S77">
            <v>201600</v>
          </cell>
          <cell r="T77">
            <v>14</v>
          </cell>
          <cell r="U77">
            <v>10500</v>
          </cell>
          <cell r="V77">
            <v>147000</v>
          </cell>
          <cell r="W77">
            <v>0</v>
          </cell>
          <cell r="Z77">
            <v>0</v>
          </cell>
          <cell r="AC77">
            <v>-12000</v>
          </cell>
          <cell r="AE77">
            <v>0</v>
          </cell>
          <cell r="AG77">
            <v>986600</v>
          </cell>
          <cell r="AH77" t="str">
            <v>CASH</v>
          </cell>
          <cell r="AI77" t="str">
            <v>CASH</v>
          </cell>
        </row>
        <row r="78">
          <cell r="C78">
            <v>62</v>
          </cell>
          <cell r="D78">
            <v>38</v>
          </cell>
          <cell r="E78" t="str">
            <v>BTJ-073</v>
          </cell>
          <cell r="F78" t="str">
            <v>Agil Sukarno</v>
          </cell>
          <cell r="G78" t="str">
            <v>L</v>
          </cell>
          <cell r="H78" t="str">
            <v>BPE Van</v>
          </cell>
          <cell r="I78" t="str">
            <v>Solo</v>
          </cell>
          <cell r="J78">
            <v>38322</v>
          </cell>
          <cell r="K78">
            <v>39568</v>
          </cell>
          <cell r="L78">
            <v>643000</v>
          </cell>
          <cell r="M78">
            <v>50000</v>
          </cell>
          <cell r="N78">
            <v>0</v>
          </cell>
          <cell r="O78">
            <v>3716.7630057803467</v>
          </cell>
          <cell r="P78">
            <v>0</v>
          </cell>
          <cell r="Q78">
            <v>29</v>
          </cell>
          <cell r="R78">
            <v>14400</v>
          </cell>
          <cell r="S78">
            <v>417600</v>
          </cell>
          <cell r="T78">
            <v>33</v>
          </cell>
          <cell r="U78">
            <v>10500</v>
          </cell>
          <cell r="V78">
            <v>346500</v>
          </cell>
          <cell r="W78">
            <v>0</v>
          </cell>
          <cell r="Z78">
            <v>0</v>
          </cell>
          <cell r="AC78">
            <v>-12860</v>
          </cell>
          <cell r="AE78">
            <v>0</v>
          </cell>
          <cell r="AG78">
            <v>1444300</v>
          </cell>
          <cell r="AH78" t="str">
            <v>BCA</v>
          </cell>
          <cell r="AI78">
            <v>3930204268</v>
          </cell>
          <cell r="AL78" t="str">
            <v>08122647935</v>
          </cell>
        </row>
        <row r="79">
          <cell r="C79">
            <v>63</v>
          </cell>
          <cell r="D79">
            <v>39</v>
          </cell>
          <cell r="E79" t="str">
            <v>BTJ-072</v>
          </cell>
          <cell r="F79" t="str">
            <v>Ary Ermawati</v>
          </cell>
          <cell r="G79" t="str">
            <v>P</v>
          </cell>
          <cell r="H79" t="str">
            <v>Administrasi</v>
          </cell>
          <cell r="I79" t="str">
            <v>Solo</v>
          </cell>
          <cell r="J79">
            <v>38322</v>
          </cell>
          <cell r="K79">
            <v>39813</v>
          </cell>
          <cell r="L79">
            <v>643000</v>
          </cell>
          <cell r="N79">
            <v>0</v>
          </cell>
          <cell r="O79">
            <v>3716.7630057803467</v>
          </cell>
          <cell r="P79">
            <v>0</v>
          </cell>
          <cell r="Q79">
            <v>27</v>
          </cell>
          <cell r="R79">
            <v>13200</v>
          </cell>
          <cell r="S79">
            <v>356400</v>
          </cell>
          <cell r="T79">
            <v>27</v>
          </cell>
          <cell r="U79">
            <v>9500</v>
          </cell>
          <cell r="V79">
            <v>256500</v>
          </cell>
          <cell r="W79">
            <v>0</v>
          </cell>
          <cell r="Z79">
            <v>0</v>
          </cell>
          <cell r="AC79">
            <v>-12860</v>
          </cell>
          <cell r="AE79">
            <v>0</v>
          </cell>
          <cell r="AG79">
            <v>1243100</v>
          </cell>
          <cell r="AH79" t="str">
            <v>BCA</v>
          </cell>
          <cell r="AI79">
            <v>151944301</v>
          </cell>
          <cell r="AK79" t="str">
            <v>0298-315359</v>
          </cell>
          <cell r="AL79" t="str">
            <v>0816679765</v>
          </cell>
        </row>
        <row r="80">
          <cell r="C80">
            <v>64</v>
          </cell>
          <cell r="D80">
            <v>40</v>
          </cell>
          <cell r="E80" t="str">
            <v>BTJ-110</v>
          </cell>
          <cell r="F80" t="str">
            <v>Yohanes Francisco Suryadi</v>
          </cell>
          <cell r="G80" t="str">
            <v>L</v>
          </cell>
          <cell r="H80" t="str">
            <v xml:space="preserve">BPE Motor </v>
          </cell>
          <cell r="I80" t="str">
            <v>Solo</v>
          </cell>
          <cell r="J80">
            <v>39387</v>
          </cell>
          <cell r="K80">
            <v>39568</v>
          </cell>
          <cell r="L80">
            <v>643000</v>
          </cell>
          <cell r="M80">
            <v>50000</v>
          </cell>
          <cell r="N80">
            <v>0</v>
          </cell>
          <cell r="O80">
            <v>3716.7630057803467</v>
          </cell>
          <cell r="P80">
            <v>0</v>
          </cell>
          <cell r="Q80">
            <v>26</v>
          </cell>
          <cell r="R80">
            <v>14400</v>
          </cell>
          <cell r="S80">
            <v>374400</v>
          </cell>
          <cell r="T80">
            <v>26</v>
          </cell>
          <cell r="U80">
            <v>10500</v>
          </cell>
          <cell r="V80">
            <v>273000</v>
          </cell>
          <cell r="W80">
            <v>0</v>
          </cell>
          <cell r="Y80">
            <v>0</v>
          </cell>
          <cell r="Z80">
            <v>0</v>
          </cell>
          <cell r="AB80">
            <v>0</v>
          </cell>
          <cell r="AC80">
            <v>-12860</v>
          </cell>
          <cell r="AE80">
            <v>0</v>
          </cell>
          <cell r="AG80">
            <v>1327600</v>
          </cell>
          <cell r="AH80" t="str">
            <v>BCA</v>
          </cell>
          <cell r="AI80">
            <v>152093428</v>
          </cell>
        </row>
        <row r="81">
          <cell r="C81">
            <v>65</v>
          </cell>
          <cell r="D81">
            <v>41</v>
          </cell>
          <cell r="E81" t="str">
            <v>BTJ-075</v>
          </cell>
          <cell r="F81" t="str">
            <v>Yosep Saepulloh</v>
          </cell>
          <cell r="G81" t="str">
            <v>L</v>
          </cell>
          <cell r="H81" t="str">
            <v>Asst. BPE</v>
          </cell>
          <cell r="I81" t="str">
            <v>Bogor</v>
          </cell>
          <cell r="J81">
            <v>38869</v>
          </cell>
          <cell r="K81">
            <v>39598</v>
          </cell>
          <cell r="N81">
            <v>0</v>
          </cell>
          <cell r="O81">
            <v>0</v>
          </cell>
          <cell r="P81">
            <v>0</v>
          </cell>
          <cell r="Q81">
            <v>26</v>
          </cell>
          <cell r="R81">
            <v>13200</v>
          </cell>
          <cell r="S81">
            <v>343200</v>
          </cell>
          <cell r="T81">
            <v>47</v>
          </cell>
          <cell r="U81">
            <v>9500</v>
          </cell>
          <cell r="V81">
            <v>446500</v>
          </cell>
          <cell r="W81">
            <v>0</v>
          </cell>
          <cell r="Z81">
            <v>0</v>
          </cell>
          <cell r="AC81">
            <v>0</v>
          </cell>
          <cell r="AE81">
            <v>19000</v>
          </cell>
          <cell r="AG81">
            <v>808700</v>
          </cell>
          <cell r="AH81" t="str">
            <v>BCA</v>
          </cell>
          <cell r="AI81">
            <v>1830414084</v>
          </cell>
          <cell r="AK81" t="str">
            <v>0266-230644</v>
          </cell>
          <cell r="AL81" t="str">
            <v>081563108452</v>
          </cell>
        </row>
        <row r="82">
          <cell r="C82">
            <v>66</v>
          </cell>
          <cell r="D82">
            <v>42</v>
          </cell>
          <cell r="E82" t="str">
            <v>BTJ-077</v>
          </cell>
          <cell r="F82" t="str">
            <v>Dian Puji Handoko</v>
          </cell>
          <cell r="G82" t="str">
            <v>L</v>
          </cell>
          <cell r="H82" t="str">
            <v>Asst. BPE</v>
          </cell>
          <cell r="I82" t="str">
            <v>Tasikmalaya</v>
          </cell>
          <cell r="J82">
            <v>38607</v>
          </cell>
          <cell r="K82">
            <v>39489</v>
          </cell>
          <cell r="L82">
            <v>633000</v>
          </cell>
          <cell r="N82">
            <v>0</v>
          </cell>
          <cell r="O82">
            <v>3658.9595375722542</v>
          </cell>
          <cell r="P82">
            <v>0</v>
          </cell>
          <cell r="Q82">
            <v>24</v>
          </cell>
          <cell r="R82">
            <v>13200</v>
          </cell>
          <cell r="S82">
            <v>316800</v>
          </cell>
          <cell r="T82">
            <v>27</v>
          </cell>
          <cell r="U82">
            <v>9500</v>
          </cell>
          <cell r="V82">
            <v>256500</v>
          </cell>
          <cell r="W82">
            <v>0</v>
          </cell>
          <cell r="Z82">
            <v>0</v>
          </cell>
          <cell r="AC82">
            <v>-12660</v>
          </cell>
          <cell r="AE82">
            <v>0</v>
          </cell>
          <cell r="AG82">
            <v>1193700</v>
          </cell>
          <cell r="AH82" t="str">
            <v>BCA</v>
          </cell>
          <cell r="AI82">
            <v>3210200834</v>
          </cell>
        </row>
        <row r="83">
          <cell r="C83">
            <v>67</v>
          </cell>
          <cell r="D83">
            <v>43</v>
          </cell>
          <cell r="E83" t="str">
            <v>BTJ-076</v>
          </cell>
          <cell r="F83" t="str">
            <v>Endang Pratiwi Utama</v>
          </cell>
          <cell r="G83" t="str">
            <v>P</v>
          </cell>
          <cell r="H83" t="str">
            <v>Administrasi</v>
          </cell>
          <cell r="I83" t="str">
            <v>Tasikmalaya</v>
          </cell>
          <cell r="J83">
            <v>38398</v>
          </cell>
          <cell r="K83">
            <v>39492</v>
          </cell>
          <cell r="L83">
            <v>633000</v>
          </cell>
          <cell r="N83">
            <v>0</v>
          </cell>
          <cell r="O83">
            <v>3658.9595375722542</v>
          </cell>
          <cell r="P83">
            <v>0</v>
          </cell>
          <cell r="Q83">
            <v>25</v>
          </cell>
          <cell r="R83">
            <v>13200</v>
          </cell>
          <cell r="S83">
            <v>330000</v>
          </cell>
          <cell r="T83">
            <v>30</v>
          </cell>
          <cell r="U83">
            <v>9500</v>
          </cell>
          <cell r="V83">
            <v>285000</v>
          </cell>
          <cell r="W83">
            <v>0</v>
          </cell>
          <cell r="Z83">
            <v>0</v>
          </cell>
          <cell r="AC83">
            <v>-12660</v>
          </cell>
          <cell r="AE83">
            <v>0</v>
          </cell>
          <cell r="AG83">
            <v>1235400</v>
          </cell>
          <cell r="AH83" t="str">
            <v>BCA</v>
          </cell>
          <cell r="AI83">
            <v>3210184561</v>
          </cell>
          <cell r="AK83" t="str">
            <v>0265-341667</v>
          </cell>
          <cell r="AL83" t="str">
            <v>081320343655</v>
          </cell>
        </row>
        <row r="84">
          <cell r="C84">
            <v>68</v>
          </cell>
          <cell r="D84">
            <v>44</v>
          </cell>
          <cell r="E84" t="str">
            <v>BTJ-079</v>
          </cell>
          <cell r="F84" t="str">
            <v>Adianto Respati</v>
          </cell>
          <cell r="G84" t="str">
            <v>L</v>
          </cell>
          <cell r="H84" t="str">
            <v>Asst. BPE</v>
          </cell>
          <cell r="I84" t="str">
            <v xml:space="preserve">Tegal </v>
          </cell>
          <cell r="J84">
            <v>38245</v>
          </cell>
          <cell r="K84">
            <v>39705</v>
          </cell>
          <cell r="L84">
            <v>600000</v>
          </cell>
          <cell r="N84">
            <v>0</v>
          </cell>
          <cell r="O84">
            <v>3468.2080924855491</v>
          </cell>
          <cell r="P84">
            <v>0</v>
          </cell>
          <cell r="Q84">
            <v>25</v>
          </cell>
          <cell r="R84">
            <v>13200</v>
          </cell>
          <cell r="S84">
            <v>330000</v>
          </cell>
          <cell r="T84">
            <v>26</v>
          </cell>
          <cell r="U84">
            <v>9500</v>
          </cell>
          <cell r="V84">
            <v>247000</v>
          </cell>
          <cell r="W84">
            <v>0</v>
          </cell>
          <cell r="Z84">
            <v>0</v>
          </cell>
          <cell r="AA84">
            <v>3180</v>
          </cell>
          <cell r="AB84">
            <v>0</v>
          </cell>
          <cell r="AC84">
            <v>-12000</v>
          </cell>
          <cell r="AE84">
            <v>0</v>
          </cell>
          <cell r="AG84">
            <v>1165000</v>
          </cell>
          <cell r="AH84" t="str">
            <v>BCA</v>
          </cell>
          <cell r="AI84">
            <v>470598077</v>
          </cell>
          <cell r="AK84" t="str">
            <v>0283-359729</v>
          </cell>
        </row>
        <row r="85">
          <cell r="C85">
            <v>69</v>
          </cell>
          <cell r="D85">
            <v>45</v>
          </cell>
          <cell r="E85" t="str">
            <v>BTJ-078</v>
          </cell>
          <cell r="F85" t="str">
            <v>Umi Maryani</v>
          </cell>
          <cell r="G85" t="str">
            <v>P</v>
          </cell>
          <cell r="H85" t="str">
            <v>Administrasi</v>
          </cell>
          <cell r="I85" t="str">
            <v xml:space="preserve">Tegal </v>
          </cell>
          <cell r="J85">
            <v>38292</v>
          </cell>
          <cell r="K85">
            <v>39568</v>
          </cell>
          <cell r="L85">
            <v>600000</v>
          </cell>
          <cell r="N85">
            <v>0</v>
          </cell>
          <cell r="O85">
            <v>3468.2080924855491</v>
          </cell>
          <cell r="P85">
            <v>0</v>
          </cell>
          <cell r="Q85">
            <v>27</v>
          </cell>
          <cell r="R85">
            <v>13200</v>
          </cell>
          <cell r="S85">
            <v>356400</v>
          </cell>
          <cell r="T85">
            <v>41</v>
          </cell>
          <cell r="U85">
            <v>9500</v>
          </cell>
          <cell r="V85">
            <v>389500</v>
          </cell>
          <cell r="W85">
            <v>0</v>
          </cell>
          <cell r="Z85">
            <v>0</v>
          </cell>
          <cell r="AC85">
            <v>-12000</v>
          </cell>
          <cell r="AE85">
            <v>0</v>
          </cell>
          <cell r="AG85">
            <v>1333900</v>
          </cell>
          <cell r="AH85" t="str">
            <v>BCA</v>
          </cell>
          <cell r="AI85">
            <v>470525312</v>
          </cell>
        </row>
        <row r="86">
          <cell r="C86">
            <v>70</v>
          </cell>
          <cell r="D86">
            <v>46</v>
          </cell>
          <cell r="E86" t="str">
            <v>BTJ-111</v>
          </cell>
          <cell r="F86" t="str">
            <v>Andi Argunandi</v>
          </cell>
          <cell r="G86" t="str">
            <v>L</v>
          </cell>
          <cell r="H86" t="str">
            <v>BPE</v>
          </cell>
          <cell r="I86" t="str">
            <v>Yogyakarta</v>
          </cell>
          <cell r="J86">
            <v>39479</v>
          </cell>
          <cell r="K86">
            <v>39660</v>
          </cell>
          <cell r="L86">
            <v>600000</v>
          </cell>
          <cell r="M86">
            <v>50000</v>
          </cell>
          <cell r="N86">
            <v>0</v>
          </cell>
          <cell r="O86">
            <v>3468.2080924855491</v>
          </cell>
          <cell r="P86">
            <v>0</v>
          </cell>
          <cell r="Q86">
            <v>29</v>
          </cell>
          <cell r="R86">
            <v>14400</v>
          </cell>
          <cell r="S86">
            <v>417600</v>
          </cell>
          <cell r="T86">
            <v>37</v>
          </cell>
          <cell r="U86">
            <v>10500</v>
          </cell>
          <cell r="V86">
            <v>388500</v>
          </cell>
          <cell r="W86">
            <v>0</v>
          </cell>
          <cell r="Z86">
            <v>0</v>
          </cell>
          <cell r="AC86">
            <v>-12000</v>
          </cell>
          <cell r="AE86">
            <v>0</v>
          </cell>
          <cell r="AG86">
            <v>1444100</v>
          </cell>
          <cell r="AH86" t="str">
            <v>BCA</v>
          </cell>
          <cell r="AI86">
            <v>600312219</v>
          </cell>
        </row>
        <row r="87">
          <cell r="C87">
            <v>71</v>
          </cell>
          <cell r="D87">
            <v>47</v>
          </cell>
          <cell r="E87" t="str">
            <v>BTJ-112</v>
          </cell>
          <cell r="F87" t="str">
            <v>Eri Pitoyo</v>
          </cell>
          <cell r="G87" t="str">
            <v>L</v>
          </cell>
          <cell r="H87" t="str">
            <v>Asst. BPE</v>
          </cell>
          <cell r="I87" t="str">
            <v>Yogyakarta</v>
          </cell>
          <cell r="J87">
            <v>39479</v>
          </cell>
          <cell r="K87">
            <v>39660</v>
          </cell>
          <cell r="L87">
            <v>600000</v>
          </cell>
          <cell r="N87">
            <v>0</v>
          </cell>
          <cell r="O87">
            <v>3468.2080924855491</v>
          </cell>
          <cell r="P87">
            <v>0</v>
          </cell>
          <cell r="Q87">
            <v>30</v>
          </cell>
          <cell r="R87">
            <v>13200</v>
          </cell>
          <cell r="S87">
            <v>396000</v>
          </cell>
          <cell r="T87">
            <v>32</v>
          </cell>
          <cell r="U87">
            <v>9500</v>
          </cell>
          <cell r="V87">
            <v>304000</v>
          </cell>
          <cell r="W87">
            <v>0</v>
          </cell>
          <cell r="Z87">
            <v>0</v>
          </cell>
          <cell r="AC87">
            <v>-12000</v>
          </cell>
          <cell r="AE87">
            <v>0</v>
          </cell>
          <cell r="AG87">
            <v>1288000</v>
          </cell>
          <cell r="AH87" t="str">
            <v>BCA</v>
          </cell>
          <cell r="AI87">
            <v>1691800232</v>
          </cell>
        </row>
        <row r="88">
          <cell r="C88">
            <v>72</v>
          </cell>
          <cell r="D88">
            <v>48</v>
          </cell>
          <cell r="E88" t="str">
            <v>BTJ-131</v>
          </cell>
          <cell r="F88" t="str">
            <v>Lim Seng Hong</v>
          </cell>
          <cell r="G88" t="str">
            <v>L</v>
          </cell>
          <cell r="H88" t="str">
            <v>Distrik Leader</v>
          </cell>
          <cell r="I88" t="str">
            <v>Pontianak</v>
          </cell>
          <cell r="J88">
            <v>39479</v>
          </cell>
          <cell r="K88">
            <v>39660</v>
          </cell>
          <cell r="L88">
            <v>2726000</v>
          </cell>
          <cell r="N88">
            <v>0</v>
          </cell>
          <cell r="O88">
            <v>15757.225433526011</v>
          </cell>
          <cell r="P88">
            <v>0</v>
          </cell>
          <cell r="Q88">
            <v>24</v>
          </cell>
          <cell r="R88">
            <v>13500</v>
          </cell>
          <cell r="S88">
            <v>324000</v>
          </cell>
          <cell r="T88">
            <v>29</v>
          </cell>
          <cell r="U88">
            <v>9500</v>
          </cell>
          <cell r="V88">
            <v>275500</v>
          </cell>
          <cell r="W88">
            <v>0</v>
          </cell>
          <cell r="Z88">
            <v>0</v>
          </cell>
          <cell r="AC88">
            <v>-54520</v>
          </cell>
          <cell r="AE88">
            <v>-28500</v>
          </cell>
          <cell r="AG88">
            <v>3242500</v>
          </cell>
          <cell r="AH88" t="str">
            <v>CASH</v>
          </cell>
          <cell r="AI88" t="str">
            <v>CASH</v>
          </cell>
        </row>
        <row r="89">
          <cell r="C89">
            <v>73</v>
          </cell>
          <cell r="D89">
            <v>49</v>
          </cell>
          <cell r="E89" t="str">
            <v>BTJ-132</v>
          </cell>
          <cell r="F89" t="str">
            <v>Fina Andriyani</v>
          </cell>
          <cell r="G89" t="str">
            <v>P</v>
          </cell>
          <cell r="H89" t="str">
            <v>Adm</v>
          </cell>
          <cell r="I89" t="str">
            <v>Samarinda</v>
          </cell>
          <cell r="J89">
            <v>39479</v>
          </cell>
          <cell r="K89">
            <v>39660</v>
          </cell>
          <cell r="L89">
            <v>825000</v>
          </cell>
          <cell r="N89">
            <v>0</v>
          </cell>
          <cell r="O89">
            <v>4768.7861271676302</v>
          </cell>
          <cell r="P89">
            <v>0</v>
          </cell>
          <cell r="Q89">
            <v>26</v>
          </cell>
          <cell r="R89">
            <v>13200</v>
          </cell>
          <cell r="S89">
            <v>343200</v>
          </cell>
          <cell r="T89">
            <v>26</v>
          </cell>
          <cell r="U89">
            <v>9500</v>
          </cell>
          <cell r="V89">
            <v>247000</v>
          </cell>
          <cell r="W89">
            <v>0</v>
          </cell>
          <cell r="Z89">
            <v>0</v>
          </cell>
          <cell r="AC89">
            <v>-16500</v>
          </cell>
          <cell r="AE89">
            <v>0</v>
          </cell>
          <cell r="AG89">
            <v>1398700</v>
          </cell>
          <cell r="AH89" t="str">
            <v>BCA</v>
          </cell>
          <cell r="AI89">
            <v>271978811</v>
          </cell>
        </row>
        <row r="90">
          <cell r="C90">
            <v>74</v>
          </cell>
          <cell r="D90">
            <v>50</v>
          </cell>
          <cell r="E90" t="str">
            <v>BTJ-122</v>
          </cell>
          <cell r="F90" t="str">
            <v>Fernando Nainggolan</v>
          </cell>
          <cell r="G90" t="str">
            <v>L</v>
          </cell>
          <cell r="H90" t="str">
            <v>Asst. BPE</v>
          </cell>
          <cell r="I90" t="str">
            <v>Surabaya</v>
          </cell>
          <cell r="J90">
            <v>39479</v>
          </cell>
          <cell r="K90">
            <v>39660</v>
          </cell>
          <cell r="L90">
            <v>806000</v>
          </cell>
          <cell r="N90">
            <v>0</v>
          </cell>
          <cell r="O90">
            <v>4658.9595375722547</v>
          </cell>
          <cell r="P90">
            <v>0</v>
          </cell>
          <cell r="Q90">
            <v>24</v>
          </cell>
          <cell r="R90">
            <v>13200</v>
          </cell>
          <cell r="S90">
            <v>316800</v>
          </cell>
          <cell r="T90">
            <v>24</v>
          </cell>
          <cell r="U90">
            <v>9500</v>
          </cell>
          <cell r="V90">
            <v>228000</v>
          </cell>
          <cell r="W90">
            <v>0</v>
          </cell>
          <cell r="Z90">
            <v>0</v>
          </cell>
          <cell r="AC90">
            <v>-16120</v>
          </cell>
          <cell r="AE90">
            <v>0</v>
          </cell>
          <cell r="AG90">
            <v>1334700</v>
          </cell>
          <cell r="AH90" t="str">
            <v>BCA</v>
          </cell>
          <cell r="AI90">
            <v>2160527458</v>
          </cell>
        </row>
        <row r="91">
          <cell r="C91">
            <v>75</v>
          </cell>
          <cell r="D91">
            <v>51</v>
          </cell>
          <cell r="E91" t="str">
            <v>btj-128</v>
          </cell>
          <cell r="F91" t="str">
            <v>Yudha Aditama Nugraha</v>
          </cell>
          <cell r="G91" t="str">
            <v>L</v>
          </cell>
          <cell r="H91" t="str">
            <v>BPE Motor</v>
          </cell>
          <cell r="I91" t="str">
            <v>Surabaya</v>
          </cell>
          <cell r="J91">
            <v>39479</v>
          </cell>
          <cell r="K91">
            <v>39660</v>
          </cell>
          <cell r="L91">
            <v>806000</v>
          </cell>
          <cell r="M91">
            <v>50000</v>
          </cell>
          <cell r="N91">
            <v>0</v>
          </cell>
          <cell r="O91">
            <v>4658.9595375722547</v>
          </cell>
          <cell r="P91">
            <v>0</v>
          </cell>
          <cell r="Q91">
            <v>26</v>
          </cell>
          <cell r="R91">
            <v>13200</v>
          </cell>
          <cell r="S91">
            <v>343200</v>
          </cell>
          <cell r="T91">
            <v>32</v>
          </cell>
          <cell r="U91">
            <v>9500</v>
          </cell>
          <cell r="V91">
            <v>304000</v>
          </cell>
          <cell r="W91">
            <v>0</v>
          </cell>
          <cell r="Z91">
            <v>0</v>
          </cell>
          <cell r="AC91">
            <v>-16120</v>
          </cell>
          <cell r="AE91">
            <v>0</v>
          </cell>
          <cell r="AF91">
            <v>350000</v>
          </cell>
          <cell r="AG91">
            <v>1837100</v>
          </cell>
          <cell r="AH91" t="str">
            <v>BCA</v>
          </cell>
          <cell r="AI91">
            <v>2710573711</v>
          </cell>
        </row>
        <row r="92">
          <cell r="C92">
            <v>76</v>
          </cell>
          <cell r="D92" t="e">
            <v>#REF!</v>
          </cell>
          <cell r="E92" t="str">
            <v>btj-127</v>
          </cell>
          <cell r="F92" t="str">
            <v>Surono</v>
          </cell>
          <cell r="G92" t="str">
            <v>L</v>
          </cell>
          <cell r="H92" t="str">
            <v>BPE Motor</v>
          </cell>
          <cell r="I92" t="str">
            <v>Surabaya</v>
          </cell>
          <cell r="J92">
            <v>39479</v>
          </cell>
          <cell r="K92">
            <v>39660</v>
          </cell>
          <cell r="L92">
            <v>806000</v>
          </cell>
          <cell r="N92">
            <v>0</v>
          </cell>
          <cell r="O92">
            <v>4658.9595375722547</v>
          </cell>
          <cell r="P92">
            <v>0</v>
          </cell>
          <cell r="Q92">
            <v>26</v>
          </cell>
          <cell r="R92">
            <v>14400</v>
          </cell>
          <cell r="S92">
            <v>374400</v>
          </cell>
          <cell r="T92">
            <v>39</v>
          </cell>
          <cell r="U92">
            <v>10500</v>
          </cell>
          <cell r="V92">
            <v>409500</v>
          </cell>
          <cell r="W92">
            <v>0</v>
          </cell>
          <cell r="Z92">
            <v>0</v>
          </cell>
          <cell r="AC92">
            <v>-16120</v>
          </cell>
          <cell r="AE92">
            <v>-84000</v>
          </cell>
          <cell r="AF92">
            <v>700000</v>
          </cell>
          <cell r="AG92">
            <v>2189800</v>
          </cell>
          <cell r="AH92" t="str">
            <v>BCA</v>
          </cell>
          <cell r="AI92">
            <v>8160457709</v>
          </cell>
        </row>
        <row r="93">
          <cell r="C93">
            <v>77</v>
          </cell>
          <cell r="D93" t="e">
            <v>#REF!</v>
          </cell>
          <cell r="E93" t="str">
            <v>btj-129</v>
          </cell>
          <cell r="F93" t="str">
            <v>Ahmad Zaini</v>
          </cell>
          <cell r="G93" t="str">
            <v>L</v>
          </cell>
          <cell r="H93" t="str">
            <v>Team Serbu</v>
          </cell>
          <cell r="I93" t="str">
            <v>Surabaya</v>
          </cell>
          <cell r="J93">
            <v>39479</v>
          </cell>
          <cell r="K93">
            <v>39660</v>
          </cell>
          <cell r="L93">
            <v>806000</v>
          </cell>
          <cell r="N93">
            <v>0</v>
          </cell>
          <cell r="O93">
            <v>4658.9595375722547</v>
          </cell>
          <cell r="P93">
            <v>0</v>
          </cell>
          <cell r="R93">
            <v>13200</v>
          </cell>
          <cell r="S93">
            <v>0</v>
          </cell>
          <cell r="U93">
            <v>8500</v>
          </cell>
          <cell r="V93">
            <v>0</v>
          </cell>
          <cell r="W93">
            <v>0</v>
          </cell>
          <cell r="Z93">
            <v>0</v>
          </cell>
          <cell r="AC93">
            <v>-16120</v>
          </cell>
          <cell r="AE93">
            <v>0</v>
          </cell>
          <cell r="AG93">
            <v>789900</v>
          </cell>
          <cell r="AH93" t="str">
            <v>BCA</v>
          </cell>
          <cell r="AI93">
            <v>1920456240</v>
          </cell>
        </row>
        <row r="94">
          <cell r="C94">
            <v>78</v>
          </cell>
          <cell r="D94" t="e">
            <v>#REF!</v>
          </cell>
          <cell r="E94" t="str">
            <v>BTJ-130</v>
          </cell>
          <cell r="F94" t="str">
            <v>Eko Teguh Budi s</v>
          </cell>
          <cell r="G94" t="str">
            <v>L</v>
          </cell>
          <cell r="H94" t="str">
            <v>Team Serbu</v>
          </cell>
          <cell r="I94" t="str">
            <v>Surabaya</v>
          </cell>
          <cell r="J94">
            <v>39479</v>
          </cell>
          <cell r="K94">
            <v>39660</v>
          </cell>
          <cell r="L94">
            <v>806000</v>
          </cell>
          <cell r="N94">
            <v>0</v>
          </cell>
          <cell r="O94">
            <v>4658.9595375722547</v>
          </cell>
          <cell r="P94">
            <v>0</v>
          </cell>
          <cell r="Q94">
            <v>25</v>
          </cell>
          <cell r="R94">
            <v>13200</v>
          </cell>
          <cell r="S94">
            <v>330000</v>
          </cell>
          <cell r="T94">
            <v>25</v>
          </cell>
          <cell r="U94">
            <v>8500</v>
          </cell>
          <cell r="V94">
            <v>212500</v>
          </cell>
          <cell r="W94">
            <v>0</v>
          </cell>
          <cell r="Z94">
            <v>0</v>
          </cell>
          <cell r="AC94">
            <v>-16120</v>
          </cell>
          <cell r="AE94">
            <v>0</v>
          </cell>
          <cell r="AF94">
            <v>300000</v>
          </cell>
          <cell r="AG94">
            <v>1632400</v>
          </cell>
          <cell r="AH94" t="str">
            <v>BCA</v>
          </cell>
          <cell r="AI94">
            <v>8640002094</v>
          </cell>
        </row>
        <row r="95">
          <cell r="C95">
            <v>79</v>
          </cell>
          <cell r="D95" t="e">
            <v>#REF!</v>
          </cell>
          <cell r="E95" t="str">
            <v>BTJ-121</v>
          </cell>
          <cell r="F95" t="str">
            <v>Denok Arvianti</v>
          </cell>
          <cell r="G95" t="str">
            <v>P</v>
          </cell>
          <cell r="H95" t="str">
            <v>Administrasi Area</v>
          </cell>
          <cell r="I95" t="str">
            <v>Surabaya</v>
          </cell>
          <cell r="AG95">
            <v>0</v>
          </cell>
          <cell r="AH95" t="str">
            <v>BCA</v>
          </cell>
          <cell r="AI95">
            <v>8640029928</v>
          </cell>
        </row>
        <row r="96">
          <cell r="C96">
            <v>80</v>
          </cell>
          <cell r="D96" t="e">
            <v>#REF!</v>
          </cell>
          <cell r="E96" t="str">
            <v>btj-125</v>
          </cell>
          <cell r="F96" t="str">
            <v>Reyno Saputra</v>
          </cell>
          <cell r="G96" t="str">
            <v>L</v>
          </cell>
          <cell r="H96" t="str">
            <v>Team Serbu</v>
          </cell>
          <cell r="I96" t="str">
            <v>Surabaya</v>
          </cell>
          <cell r="J96">
            <v>39479</v>
          </cell>
          <cell r="K96">
            <v>39660</v>
          </cell>
          <cell r="L96">
            <v>806000</v>
          </cell>
          <cell r="N96">
            <v>0</v>
          </cell>
          <cell r="O96">
            <v>4658.9595375722547</v>
          </cell>
          <cell r="P96">
            <v>0</v>
          </cell>
          <cell r="Q96">
            <v>28</v>
          </cell>
          <cell r="R96">
            <v>13200</v>
          </cell>
          <cell r="S96">
            <v>369600</v>
          </cell>
          <cell r="T96">
            <v>35</v>
          </cell>
          <cell r="U96">
            <v>8500</v>
          </cell>
          <cell r="V96">
            <v>297500</v>
          </cell>
          <cell r="W96">
            <v>0</v>
          </cell>
          <cell r="Z96">
            <v>0</v>
          </cell>
          <cell r="AC96">
            <v>-16120</v>
          </cell>
          <cell r="AE96">
            <v>0</v>
          </cell>
          <cell r="AF96">
            <v>330000</v>
          </cell>
          <cell r="AG96">
            <v>1787000</v>
          </cell>
          <cell r="AH96" t="str">
            <v>BCA</v>
          </cell>
          <cell r="AI96">
            <v>140240729</v>
          </cell>
        </row>
        <row r="97">
          <cell r="C97">
            <v>81</v>
          </cell>
          <cell r="D97" t="e">
            <v>#REF!</v>
          </cell>
          <cell r="E97" t="str">
            <v>BTJ-124</v>
          </cell>
          <cell r="F97" t="str">
            <v>Kartika</v>
          </cell>
          <cell r="G97" t="str">
            <v>P</v>
          </cell>
          <cell r="H97" t="str">
            <v>Team Serbu</v>
          </cell>
          <cell r="I97" t="str">
            <v>Surabaya</v>
          </cell>
          <cell r="J97">
            <v>39479</v>
          </cell>
          <cell r="K97">
            <v>39660</v>
          </cell>
          <cell r="L97">
            <v>806000</v>
          </cell>
          <cell r="N97">
            <v>0</v>
          </cell>
          <cell r="O97">
            <v>4658.9595375722547</v>
          </cell>
          <cell r="P97">
            <v>0</v>
          </cell>
          <cell r="Q97">
            <v>27</v>
          </cell>
          <cell r="R97">
            <v>13200</v>
          </cell>
          <cell r="S97">
            <v>356400</v>
          </cell>
          <cell r="T97">
            <v>27</v>
          </cell>
          <cell r="U97">
            <v>8500</v>
          </cell>
          <cell r="V97">
            <v>229500</v>
          </cell>
          <cell r="W97">
            <v>0</v>
          </cell>
          <cell r="Z97">
            <v>0</v>
          </cell>
          <cell r="AC97">
            <v>-16120</v>
          </cell>
          <cell r="AE97">
            <v>0</v>
          </cell>
          <cell r="AF97">
            <v>324000</v>
          </cell>
          <cell r="AG97">
            <v>1699800</v>
          </cell>
          <cell r="AH97" t="str">
            <v>BCA</v>
          </cell>
          <cell r="AI97">
            <v>1302012410</v>
          </cell>
        </row>
        <row r="98">
          <cell r="C98">
            <v>82</v>
          </cell>
          <cell r="D98" t="e">
            <v>#REF!</v>
          </cell>
          <cell r="E98" t="str">
            <v>btj-123</v>
          </cell>
          <cell r="F98" t="str">
            <v>Hendra Churniawan</v>
          </cell>
          <cell r="G98" t="str">
            <v>L</v>
          </cell>
          <cell r="H98" t="str">
            <v>Team Serbu</v>
          </cell>
          <cell r="I98" t="str">
            <v>Surabaya</v>
          </cell>
          <cell r="J98">
            <v>39479</v>
          </cell>
          <cell r="K98">
            <v>39660</v>
          </cell>
          <cell r="L98">
            <v>806000</v>
          </cell>
          <cell r="N98">
            <v>0</v>
          </cell>
          <cell r="O98">
            <v>4658.9595375722547</v>
          </cell>
          <cell r="P98">
            <v>0</v>
          </cell>
          <cell r="Q98">
            <v>27</v>
          </cell>
          <cell r="R98">
            <v>13200</v>
          </cell>
          <cell r="S98">
            <v>356400</v>
          </cell>
          <cell r="T98">
            <v>45</v>
          </cell>
          <cell r="U98">
            <v>8500</v>
          </cell>
          <cell r="V98">
            <v>382500</v>
          </cell>
          <cell r="W98">
            <v>0</v>
          </cell>
          <cell r="Z98">
            <v>0</v>
          </cell>
          <cell r="AC98">
            <v>-16120</v>
          </cell>
          <cell r="AE98">
            <v>0</v>
          </cell>
          <cell r="AF98">
            <v>324000</v>
          </cell>
          <cell r="AG98">
            <v>1852800</v>
          </cell>
          <cell r="AH98" t="str">
            <v>BCA</v>
          </cell>
          <cell r="AI98">
            <v>1000176733</v>
          </cell>
        </row>
        <row r="99">
          <cell r="C99">
            <v>83</v>
          </cell>
          <cell r="D99" t="e">
            <v>#REF!</v>
          </cell>
          <cell r="E99" t="str">
            <v>btj-119</v>
          </cell>
          <cell r="F99" t="str">
            <v>Achmad. Subaidi</v>
          </cell>
          <cell r="G99" t="str">
            <v>L</v>
          </cell>
          <cell r="H99" t="str">
            <v>Team Serbu</v>
          </cell>
          <cell r="I99" t="str">
            <v>Bangkalan</v>
          </cell>
          <cell r="J99">
            <v>39479</v>
          </cell>
          <cell r="K99">
            <v>39660</v>
          </cell>
          <cell r="L99">
            <v>806000</v>
          </cell>
          <cell r="N99">
            <v>0</v>
          </cell>
          <cell r="O99">
            <v>4658.9595375722547</v>
          </cell>
          <cell r="P99">
            <v>0</v>
          </cell>
          <cell r="Q99">
            <v>27</v>
          </cell>
          <cell r="R99">
            <v>13200</v>
          </cell>
          <cell r="S99">
            <v>356400</v>
          </cell>
          <cell r="T99">
            <v>38</v>
          </cell>
          <cell r="U99">
            <v>8500</v>
          </cell>
          <cell r="V99">
            <v>323000</v>
          </cell>
          <cell r="W99">
            <v>0</v>
          </cell>
          <cell r="Z99">
            <v>0</v>
          </cell>
          <cell r="AC99">
            <v>-16120</v>
          </cell>
          <cell r="AE99">
            <v>8500</v>
          </cell>
          <cell r="AF99">
            <v>285000</v>
          </cell>
          <cell r="AG99">
            <v>1762800</v>
          </cell>
          <cell r="AH99" t="str">
            <v>BCA</v>
          </cell>
          <cell r="AI99">
            <v>1850619472</v>
          </cell>
        </row>
        <row r="100">
          <cell r="C100">
            <v>84</v>
          </cell>
          <cell r="D100" t="e">
            <v>#REF!</v>
          </cell>
          <cell r="E100" t="str">
            <v>BTJ-120</v>
          </cell>
          <cell r="F100" t="str">
            <v>Arifin Jauhari</v>
          </cell>
          <cell r="G100" t="str">
            <v>L</v>
          </cell>
          <cell r="H100" t="str">
            <v>Team Serbu</v>
          </cell>
          <cell r="I100" t="str">
            <v>Bojonegoro</v>
          </cell>
          <cell r="J100">
            <v>39479</v>
          </cell>
          <cell r="K100">
            <v>39660</v>
          </cell>
          <cell r="L100">
            <v>806000</v>
          </cell>
          <cell r="N100">
            <v>0</v>
          </cell>
          <cell r="O100">
            <v>4658.9595375722547</v>
          </cell>
          <cell r="P100">
            <v>0</v>
          </cell>
          <cell r="Q100">
            <v>27</v>
          </cell>
          <cell r="R100">
            <v>13200</v>
          </cell>
          <cell r="S100">
            <v>356400</v>
          </cell>
          <cell r="T100">
            <v>27</v>
          </cell>
          <cell r="U100">
            <v>8500</v>
          </cell>
          <cell r="V100">
            <v>229500</v>
          </cell>
          <cell r="W100">
            <v>0</v>
          </cell>
          <cell r="Z100">
            <v>0</v>
          </cell>
          <cell r="AC100">
            <v>-16120</v>
          </cell>
          <cell r="AE100">
            <v>0</v>
          </cell>
          <cell r="AF100">
            <v>300000</v>
          </cell>
          <cell r="AG100">
            <v>1675800</v>
          </cell>
          <cell r="AH100" t="str">
            <v>BCA</v>
          </cell>
          <cell r="AI100">
            <v>8640024730</v>
          </cell>
        </row>
        <row r="101">
          <cell r="C101">
            <v>85</v>
          </cell>
          <cell r="D101" t="e">
            <v>#REF!</v>
          </cell>
          <cell r="E101" t="str">
            <v>BTJ-135</v>
          </cell>
          <cell r="F101" t="str">
            <v>Tri Husodo</v>
          </cell>
          <cell r="G101" t="str">
            <v>L</v>
          </cell>
          <cell r="H101" t="str">
            <v>Asst. BPE</v>
          </cell>
          <cell r="I101" t="str">
            <v>Cirebon</v>
          </cell>
          <cell r="J101">
            <v>39508</v>
          </cell>
          <cell r="K101">
            <v>39691</v>
          </cell>
          <cell r="L101">
            <v>661000</v>
          </cell>
          <cell r="N101">
            <v>0</v>
          </cell>
          <cell r="O101">
            <v>3820.8092485549132</v>
          </cell>
          <cell r="P101">
            <v>0</v>
          </cell>
          <cell r="Q101">
            <v>26</v>
          </cell>
          <cell r="R101">
            <v>13200</v>
          </cell>
          <cell r="S101">
            <v>343200</v>
          </cell>
          <cell r="T101">
            <v>24</v>
          </cell>
          <cell r="U101">
            <v>9500</v>
          </cell>
          <cell r="V101">
            <v>228000</v>
          </cell>
          <cell r="W101">
            <v>0</v>
          </cell>
          <cell r="Z101">
            <v>0</v>
          </cell>
          <cell r="AC101">
            <v>-13220</v>
          </cell>
          <cell r="AE101">
            <v>-9500</v>
          </cell>
          <cell r="AG101">
            <v>1209500</v>
          </cell>
          <cell r="AH101" t="str">
            <v>BCA</v>
          </cell>
          <cell r="AI101" t="str">
            <v>0960404181</v>
          </cell>
        </row>
        <row r="102">
          <cell r="C102">
            <v>86</v>
          </cell>
          <cell r="D102" t="e">
            <v>#REF!</v>
          </cell>
          <cell r="E102" t="str">
            <v>BTJ-136</v>
          </cell>
          <cell r="F102" t="str">
            <v>Nyoman Mertayasa</v>
          </cell>
          <cell r="G102" t="str">
            <v>L</v>
          </cell>
          <cell r="H102" t="str">
            <v>Team Serbu</v>
          </cell>
          <cell r="I102" t="str">
            <v>Denpasar</v>
          </cell>
          <cell r="J102">
            <v>39522</v>
          </cell>
          <cell r="K102">
            <v>39705</v>
          </cell>
          <cell r="L102">
            <v>800000</v>
          </cell>
          <cell r="N102">
            <v>0</v>
          </cell>
          <cell r="O102">
            <v>4624.277456647399</v>
          </cell>
          <cell r="P102">
            <v>0</v>
          </cell>
          <cell r="Q102">
            <v>25</v>
          </cell>
          <cell r="R102">
            <v>13200</v>
          </cell>
          <cell r="S102">
            <v>330000</v>
          </cell>
          <cell r="T102">
            <v>25</v>
          </cell>
          <cell r="U102">
            <v>8500</v>
          </cell>
          <cell r="V102">
            <v>212500</v>
          </cell>
          <cell r="W102">
            <v>0</v>
          </cell>
          <cell r="Z102">
            <v>0</v>
          </cell>
          <cell r="AC102">
            <v>-16000</v>
          </cell>
          <cell r="AE102">
            <v>-74000</v>
          </cell>
          <cell r="AF102">
            <v>350000</v>
          </cell>
          <cell r="AG102">
            <v>1602500</v>
          </cell>
          <cell r="AH102" t="str">
            <v>BCA</v>
          </cell>
          <cell r="AI102">
            <v>401880703</v>
          </cell>
        </row>
        <row r="103">
          <cell r="C103">
            <v>87</v>
          </cell>
          <cell r="D103" t="e">
            <v>#REF!</v>
          </cell>
          <cell r="E103" t="str">
            <v>BTJ-137</v>
          </cell>
          <cell r="F103" t="str">
            <v>Didik Setiawan</v>
          </cell>
          <cell r="G103" t="str">
            <v>L</v>
          </cell>
          <cell r="H103" t="str">
            <v>Team Serbu</v>
          </cell>
          <cell r="I103" t="str">
            <v>Denpasar</v>
          </cell>
          <cell r="J103">
            <v>39522</v>
          </cell>
          <cell r="K103">
            <v>39705</v>
          </cell>
          <cell r="L103">
            <v>800000</v>
          </cell>
          <cell r="N103">
            <v>0</v>
          </cell>
          <cell r="O103">
            <v>4624.277456647399</v>
          </cell>
          <cell r="P103">
            <v>0</v>
          </cell>
          <cell r="Q103">
            <v>24</v>
          </cell>
          <cell r="R103">
            <v>13200</v>
          </cell>
          <cell r="S103">
            <v>316800</v>
          </cell>
          <cell r="T103">
            <v>28</v>
          </cell>
          <cell r="U103">
            <v>8500</v>
          </cell>
          <cell r="V103">
            <v>238000</v>
          </cell>
          <cell r="W103">
            <v>0</v>
          </cell>
          <cell r="Z103">
            <v>0</v>
          </cell>
          <cell r="AC103">
            <v>-16000</v>
          </cell>
          <cell r="AE103">
            <v>-62000</v>
          </cell>
          <cell r="AF103">
            <v>350000</v>
          </cell>
          <cell r="AG103">
            <v>1626800</v>
          </cell>
          <cell r="AH103" t="str">
            <v>BCA</v>
          </cell>
          <cell r="AI103">
            <v>401905307</v>
          </cell>
        </row>
        <row r="104">
          <cell r="C104">
            <v>88</v>
          </cell>
          <cell r="D104" t="e">
            <v>#REF!</v>
          </cell>
          <cell r="E104" t="str">
            <v>BTJ-138</v>
          </cell>
          <cell r="F104" t="str">
            <v>Sugeng Setiawan</v>
          </cell>
          <cell r="G104" t="str">
            <v>L</v>
          </cell>
          <cell r="H104" t="str">
            <v>Team Serbu</v>
          </cell>
          <cell r="I104" t="str">
            <v>Denpasar</v>
          </cell>
          <cell r="J104">
            <v>39522</v>
          </cell>
          <cell r="K104">
            <v>39705</v>
          </cell>
          <cell r="L104">
            <v>800000</v>
          </cell>
          <cell r="N104">
            <v>0</v>
          </cell>
          <cell r="O104">
            <v>4624.277456647399</v>
          </cell>
          <cell r="P104">
            <v>0</v>
          </cell>
          <cell r="Q104">
            <v>27</v>
          </cell>
          <cell r="R104">
            <v>13200</v>
          </cell>
          <cell r="S104">
            <v>356400</v>
          </cell>
          <cell r="T104">
            <v>31</v>
          </cell>
          <cell r="U104">
            <v>8500</v>
          </cell>
          <cell r="V104">
            <v>263500</v>
          </cell>
          <cell r="W104">
            <v>0</v>
          </cell>
          <cell r="Z104">
            <v>0</v>
          </cell>
          <cell r="AC104">
            <v>-16000</v>
          </cell>
          <cell r="AE104">
            <v>-86000</v>
          </cell>
          <cell r="AG104">
            <v>1317900</v>
          </cell>
          <cell r="AH104" t="str">
            <v>BCA</v>
          </cell>
          <cell r="AI104">
            <v>401880746</v>
          </cell>
        </row>
        <row r="105">
          <cell r="C105">
            <v>89</v>
          </cell>
          <cell r="D105" t="e">
            <v>#REF!</v>
          </cell>
          <cell r="E105" t="str">
            <v>BTJ-139</v>
          </cell>
          <cell r="F105" t="str">
            <v>Jovita Krisita Rahmat</v>
          </cell>
          <cell r="G105" t="str">
            <v>P</v>
          </cell>
          <cell r="H105" t="str">
            <v>Dokter</v>
          </cell>
          <cell r="I105" t="str">
            <v>Pulomas</v>
          </cell>
          <cell r="J105">
            <v>39521</v>
          </cell>
          <cell r="K105">
            <v>39704</v>
          </cell>
          <cell r="L105">
            <v>2500000</v>
          </cell>
          <cell r="N105">
            <v>0</v>
          </cell>
          <cell r="O105">
            <v>14450.867052023121</v>
          </cell>
          <cell r="P105">
            <v>0</v>
          </cell>
          <cell r="S105">
            <v>700000</v>
          </cell>
          <cell r="U105">
            <v>8500</v>
          </cell>
          <cell r="V105">
            <v>0</v>
          </cell>
          <cell r="W105">
            <v>0</v>
          </cell>
          <cell r="Z105">
            <v>0</v>
          </cell>
          <cell r="AC105">
            <v>-50000</v>
          </cell>
          <cell r="AE105">
            <v>0</v>
          </cell>
          <cell r="AG105">
            <v>3150000</v>
          </cell>
          <cell r="AH105" t="str">
            <v>BCA</v>
          </cell>
          <cell r="AI105">
            <v>650460944</v>
          </cell>
          <cell r="AJ105" t="str">
            <v xml:space="preserve">Tjong Tjoek Fie </v>
          </cell>
        </row>
        <row r="106">
          <cell r="C106">
            <v>90</v>
          </cell>
          <cell r="D106" t="e">
            <v>#REF!</v>
          </cell>
          <cell r="E106" t="str">
            <v>BTJ-140</v>
          </cell>
          <cell r="F106" t="str">
            <v>Lie Hok Liang Togi Marudut</v>
          </cell>
          <cell r="G106" t="str">
            <v>L</v>
          </cell>
          <cell r="H106" t="str">
            <v>Staf Finance</v>
          </cell>
          <cell r="I106" t="str">
            <v>Pulomas</v>
          </cell>
          <cell r="J106">
            <v>39531</v>
          </cell>
          <cell r="K106">
            <v>39714</v>
          </cell>
          <cell r="L106">
            <v>1500000</v>
          </cell>
          <cell r="N106">
            <v>5.4999999999999964</v>
          </cell>
          <cell r="O106">
            <v>8670.5202312138736</v>
          </cell>
          <cell r="P106">
            <v>47687.861271676273</v>
          </cell>
          <cell r="R106">
            <v>13200</v>
          </cell>
          <cell r="S106">
            <v>0</v>
          </cell>
          <cell r="U106">
            <v>9500</v>
          </cell>
          <cell r="V106">
            <v>0</v>
          </cell>
          <cell r="W106">
            <v>0</v>
          </cell>
          <cell r="X106">
            <v>8500</v>
          </cell>
          <cell r="Z106">
            <v>0</v>
          </cell>
          <cell r="AC106">
            <v>-30000</v>
          </cell>
          <cell r="AE106">
            <v>-10404.624277456642</v>
          </cell>
          <cell r="AG106">
            <v>1507300</v>
          </cell>
          <cell r="AH106" t="str">
            <v>BCA</v>
          </cell>
          <cell r="AI106">
            <v>660712178</v>
          </cell>
        </row>
        <row r="107">
          <cell r="C107">
            <v>91</v>
          </cell>
          <cell r="D107" t="e">
            <v>#REF!</v>
          </cell>
          <cell r="E107" t="str">
            <v>BTJ-141</v>
          </cell>
          <cell r="F107" t="str">
            <v>Hariyanto Wibowo</v>
          </cell>
          <cell r="G107" t="str">
            <v>L</v>
          </cell>
          <cell r="H107" t="str">
            <v>QA/QC</v>
          </cell>
          <cell r="I107" t="str">
            <v>Pulomas</v>
          </cell>
          <cell r="J107">
            <v>39534</v>
          </cell>
          <cell r="K107">
            <v>39717</v>
          </cell>
          <cell r="L107">
            <v>1200000</v>
          </cell>
          <cell r="N107">
            <v>42.000000000000014</v>
          </cell>
          <cell r="O107">
            <v>6936.4161849710981</v>
          </cell>
          <cell r="P107">
            <v>291329.47976878623</v>
          </cell>
          <cell r="S107">
            <v>0</v>
          </cell>
          <cell r="U107">
            <v>8500</v>
          </cell>
          <cell r="V107">
            <v>0</v>
          </cell>
          <cell r="W107">
            <v>10</v>
          </cell>
          <cell r="X107">
            <v>8500</v>
          </cell>
          <cell r="Y107">
            <v>85000</v>
          </cell>
          <cell r="Z107">
            <v>10</v>
          </cell>
          <cell r="AA107">
            <v>3180</v>
          </cell>
          <cell r="AB107">
            <v>31800</v>
          </cell>
          <cell r="AC107">
            <v>-24000</v>
          </cell>
          <cell r="AE107">
            <v>0</v>
          </cell>
          <cell r="AG107">
            <v>1584200</v>
          </cell>
        </row>
        <row r="108">
          <cell r="C108">
            <v>92</v>
          </cell>
          <cell r="D108" t="e">
            <v>#REF!</v>
          </cell>
          <cell r="E108" t="str">
            <v>BTJ-142</v>
          </cell>
          <cell r="F108" t="str">
            <v>Mulyana</v>
          </cell>
          <cell r="G108" t="str">
            <v>L</v>
          </cell>
          <cell r="H108" t="str">
            <v>BPE</v>
          </cell>
          <cell r="I108" t="str">
            <v>Bogor</v>
          </cell>
          <cell r="J108">
            <v>39539</v>
          </cell>
          <cell r="K108">
            <v>39721</v>
          </cell>
          <cell r="L108">
            <v>830000</v>
          </cell>
          <cell r="M108">
            <v>50000</v>
          </cell>
          <cell r="N108">
            <v>0</v>
          </cell>
          <cell r="O108">
            <v>4797.6878612716764</v>
          </cell>
          <cell r="P108">
            <v>0</v>
          </cell>
          <cell r="Q108">
            <v>27</v>
          </cell>
          <cell r="R108">
            <v>14400</v>
          </cell>
          <cell r="S108">
            <v>388800</v>
          </cell>
          <cell r="T108">
            <v>35</v>
          </cell>
          <cell r="U108">
            <v>10500</v>
          </cell>
          <cell r="V108">
            <v>367500</v>
          </cell>
          <cell r="W108">
            <v>0</v>
          </cell>
          <cell r="Z108">
            <v>0</v>
          </cell>
          <cell r="AB108">
            <v>0</v>
          </cell>
          <cell r="AC108">
            <v>-16600</v>
          </cell>
          <cell r="AE108">
            <v>0</v>
          </cell>
          <cell r="AF108">
            <v>700000</v>
          </cell>
          <cell r="AG108">
            <v>2319700</v>
          </cell>
        </row>
        <row r="109">
          <cell r="C109">
            <v>93</v>
          </cell>
          <cell r="D109" t="e">
            <v>#REF!</v>
          </cell>
          <cell r="E109" t="str">
            <v>BTJ-143</v>
          </cell>
          <cell r="F109" t="str">
            <v>M.Andy Awalludin</v>
          </cell>
          <cell r="G109" t="str">
            <v>L</v>
          </cell>
          <cell r="H109" t="str">
            <v>BPE Van</v>
          </cell>
          <cell r="I109" t="str">
            <v>Jakarta 1</v>
          </cell>
          <cell r="J109">
            <v>39539</v>
          </cell>
          <cell r="K109">
            <v>39721</v>
          </cell>
          <cell r="L109">
            <v>973000</v>
          </cell>
          <cell r="M109">
            <v>50000</v>
          </cell>
          <cell r="N109">
            <v>0</v>
          </cell>
          <cell r="O109">
            <v>5624.277456647399</v>
          </cell>
          <cell r="P109">
            <v>0</v>
          </cell>
          <cell r="Q109">
            <v>26</v>
          </cell>
          <cell r="R109">
            <v>14400</v>
          </cell>
          <cell r="S109">
            <v>374400</v>
          </cell>
          <cell r="T109">
            <v>36</v>
          </cell>
          <cell r="U109">
            <v>10500</v>
          </cell>
          <cell r="V109">
            <v>378000</v>
          </cell>
          <cell r="W109">
            <v>0</v>
          </cell>
          <cell r="Z109">
            <v>0</v>
          </cell>
          <cell r="AB109">
            <v>0</v>
          </cell>
          <cell r="AC109">
            <v>-19460</v>
          </cell>
          <cell r="AE109">
            <v>0</v>
          </cell>
          <cell r="AF109">
            <v>450000</v>
          </cell>
          <cell r="AG109">
            <v>2206000</v>
          </cell>
        </row>
        <row r="110">
          <cell r="C110">
            <v>94</v>
          </cell>
          <cell r="D110" t="e">
            <v>#REF!</v>
          </cell>
          <cell r="E110" t="str">
            <v>BTJ-144</v>
          </cell>
          <cell r="F110" t="str">
            <v>Wintar Sinaga</v>
          </cell>
          <cell r="G110" t="str">
            <v>L</v>
          </cell>
          <cell r="H110" t="str">
            <v>BPE Van</v>
          </cell>
          <cell r="I110" t="str">
            <v>Jakarta 1</v>
          </cell>
          <cell r="J110">
            <v>39539</v>
          </cell>
          <cell r="K110">
            <v>39721</v>
          </cell>
          <cell r="L110">
            <v>973000</v>
          </cell>
          <cell r="M110">
            <v>50000</v>
          </cell>
          <cell r="N110">
            <v>0</v>
          </cell>
          <cell r="O110">
            <v>5624.277456647399</v>
          </cell>
          <cell r="P110">
            <v>0</v>
          </cell>
          <cell r="Q110">
            <v>27</v>
          </cell>
          <cell r="R110">
            <v>14400</v>
          </cell>
          <cell r="S110">
            <v>388800</v>
          </cell>
          <cell r="T110">
            <v>46</v>
          </cell>
          <cell r="U110">
            <v>10500</v>
          </cell>
          <cell r="V110">
            <v>483000</v>
          </cell>
          <cell r="W110">
            <v>0</v>
          </cell>
          <cell r="Z110">
            <v>0</v>
          </cell>
          <cell r="AB110">
            <v>0</v>
          </cell>
          <cell r="AC110">
            <v>-19460</v>
          </cell>
          <cell r="AE110">
            <v>0</v>
          </cell>
          <cell r="AG110">
            <v>1875400</v>
          </cell>
        </row>
        <row r="111">
          <cell r="C111">
            <v>95</v>
          </cell>
          <cell r="E111" t="str">
            <v>BTJ-145</v>
          </cell>
          <cell r="F111" t="str">
            <v>Rahmalia nauli Puspita</v>
          </cell>
        </row>
        <row r="112">
          <cell r="L112">
            <v>57273818.18181818</v>
          </cell>
          <cell r="M112">
            <v>1200000</v>
          </cell>
          <cell r="N112">
            <v>47.500000000000014</v>
          </cell>
          <cell r="O112">
            <v>331062.53284287982</v>
          </cell>
          <cell r="P112">
            <v>339017.34104046249</v>
          </cell>
          <cell r="Q112">
            <v>1523</v>
          </cell>
          <cell r="R112">
            <v>923100</v>
          </cell>
          <cell r="S112">
            <v>21379600</v>
          </cell>
          <cell r="T112">
            <v>1842</v>
          </cell>
          <cell r="U112">
            <v>667000</v>
          </cell>
          <cell r="V112">
            <v>17654000</v>
          </cell>
          <cell r="W112">
            <v>10</v>
          </cell>
          <cell r="X112">
            <v>17000</v>
          </cell>
          <cell r="Y112">
            <v>85000</v>
          </cell>
          <cell r="Z112">
            <v>10</v>
          </cell>
          <cell r="AA112">
            <v>6360</v>
          </cell>
          <cell r="AB112">
            <v>31800</v>
          </cell>
          <cell r="AC112">
            <v>-1145476.3636363638</v>
          </cell>
          <cell r="AD112">
            <v>0</v>
          </cell>
          <cell r="AE112">
            <v>-406704.62427745666</v>
          </cell>
          <cell r="AF112">
            <v>8219000</v>
          </cell>
          <cell r="AG112">
            <v>104631800</v>
          </cell>
        </row>
        <row r="113">
          <cell r="F113" t="str">
            <v>GRAND TOTAL</v>
          </cell>
          <cell r="L113">
            <v>88058675.324675322</v>
          </cell>
          <cell r="M113">
            <v>1200000</v>
          </cell>
          <cell r="N113">
            <v>543.00000000000045</v>
          </cell>
          <cell r="O113">
            <v>491929.58486600115</v>
          </cell>
          <cell r="P113">
            <v>3745459.3641618518</v>
          </cell>
          <cell r="Q113">
            <v>1523</v>
          </cell>
          <cell r="R113">
            <v>923100</v>
          </cell>
          <cell r="S113">
            <v>22079600</v>
          </cell>
          <cell r="T113">
            <v>1842</v>
          </cell>
          <cell r="U113">
            <v>718000</v>
          </cell>
          <cell r="V113">
            <v>17654000</v>
          </cell>
          <cell r="W113">
            <v>102</v>
          </cell>
          <cell r="X113">
            <v>204000</v>
          </cell>
          <cell r="Y113">
            <v>867000</v>
          </cell>
          <cell r="Z113">
            <v>119</v>
          </cell>
          <cell r="AA113">
            <v>76320</v>
          </cell>
          <cell r="AB113">
            <v>378420</v>
          </cell>
          <cell r="AC113">
            <v>-1761173.5064935065</v>
          </cell>
          <cell r="AD113">
            <v>0</v>
          </cell>
          <cell r="AE113">
            <v>-528624.62427745666</v>
          </cell>
          <cell r="AF113">
            <v>8219000</v>
          </cell>
          <cell r="AG113">
            <v>139914200</v>
          </cell>
        </row>
        <row r="115">
          <cell r="P115">
            <v>752400</v>
          </cell>
        </row>
        <row r="116">
          <cell r="F116">
            <v>39560.537986111114</v>
          </cell>
        </row>
        <row r="117">
          <cell r="F117" t="str">
            <v>Prepared by</v>
          </cell>
          <cell r="K117" t="str">
            <v>Checked by</v>
          </cell>
          <cell r="R117" t="str">
            <v>Approved by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alary April"/>
      <sheetName val="TS"/>
      <sheetName val="TS April"/>
      <sheetName val="List Bank"/>
      <sheetName val="payslip"/>
      <sheetName val="AMPLOP"/>
      <sheetName val="Sheet1"/>
      <sheetName val="OUT"/>
    </sheetNames>
    <sheetDataSet>
      <sheetData sheetId="0">
        <row r="9">
          <cell r="F9" t="str">
            <v>GENERAL AFFAIR</v>
          </cell>
        </row>
        <row r="10">
          <cell r="C10">
            <v>1</v>
          </cell>
          <cell r="D10">
            <v>1</v>
          </cell>
          <cell r="E10" t="str">
            <v>BTJ-009</v>
          </cell>
          <cell r="F10" t="str">
            <v>Titi Romlah</v>
          </cell>
          <cell r="G10" t="str">
            <v>P</v>
          </cell>
          <cell r="H10" t="str">
            <v>Receptionist</v>
          </cell>
          <cell r="I10" t="str">
            <v>Pulomas</v>
          </cell>
          <cell r="J10">
            <v>39258</v>
          </cell>
          <cell r="K10">
            <v>39623</v>
          </cell>
          <cell r="L10">
            <v>1512000</v>
          </cell>
          <cell r="N10">
            <v>0</v>
          </cell>
          <cell r="O10">
            <v>8739.884393063583</v>
          </cell>
          <cell r="P10">
            <v>0</v>
          </cell>
          <cell r="W10">
            <v>9</v>
          </cell>
          <cell r="X10">
            <v>8500</v>
          </cell>
          <cell r="Y10">
            <v>76500</v>
          </cell>
          <cell r="Z10">
            <v>0</v>
          </cell>
          <cell r="AA10">
            <v>3181.818181818182</v>
          </cell>
          <cell r="AB10">
            <v>0</v>
          </cell>
          <cell r="AC10">
            <v>-30240</v>
          </cell>
          <cell r="AE10">
            <v>0</v>
          </cell>
          <cell r="AG10">
            <v>1558300</v>
          </cell>
          <cell r="AH10" t="str">
            <v>Mandiri</v>
          </cell>
          <cell r="AI10">
            <v>1200004838681</v>
          </cell>
        </row>
        <row r="11">
          <cell r="C11">
            <v>2</v>
          </cell>
          <cell r="D11">
            <v>2</v>
          </cell>
          <cell r="E11" t="str">
            <v>BTJ-093</v>
          </cell>
          <cell r="F11" t="str">
            <v>Ign Suroso HS</v>
          </cell>
          <cell r="G11" t="str">
            <v>L</v>
          </cell>
          <cell r="H11" t="str">
            <v>Paramedis</v>
          </cell>
          <cell r="I11" t="str">
            <v>Pulomas</v>
          </cell>
          <cell r="J11">
            <v>39387</v>
          </cell>
          <cell r="K11">
            <v>39538</v>
          </cell>
          <cell r="L11">
            <v>3302000</v>
          </cell>
          <cell r="N11">
            <v>0</v>
          </cell>
          <cell r="P11">
            <v>0</v>
          </cell>
          <cell r="S11">
            <v>700000</v>
          </cell>
          <cell r="V11">
            <v>0</v>
          </cell>
          <cell r="W11">
            <v>0</v>
          </cell>
          <cell r="X11">
            <v>8500</v>
          </cell>
          <cell r="Y11">
            <v>0</v>
          </cell>
          <cell r="Z11">
            <v>0</v>
          </cell>
          <cell r="AA11">
            <v>3181.818181818182</v>
          </cell>
          <cell r="AB11">
            <v>0</v>
          </cell>
          <cell r="AC11">
            <v>-66040</v>
          </cell>
          <cell r="AE11">
            <v>0</v>
          </cell>
          <cell r="AG11">
            <v>3936000</v>
          </cell>
          <cell r="AH11" t="str">
            <v>Mandiri</v>
          </cell>
          <cell r="AI11">
            <v>1250007219389</v>
          </cell>
        </row>
        <row r="12">
          <cell r="F12" t="str">
            <v>ENGINEERING</v>
          </cell>
        </row>
        <row r="13">
          <cell r="C13">
            <v>3</v>
          </cell>
          <cell r="D13">
            <v>1</v>
          </cell>
          <cell r="E13" t="str">
            <v>BTJ-023</v>
          </cell>
          <cell r="F13" t="str">
            <v>Syarief Hidayat</v>
          </cell>
          <cell r="G13" t="str">
            <v>L</v>
          </cell>
          <cell r="H13" t="str">
            <v>Adnmin Sparepart</v>
          </cell>
          <cell r="I13" t="str">
            <v>Pulomas</v>
          </cell>
          <cell r="J13">
            <v>38664</v>
          </cell>
          <cell r="K13">
            <v>39759</v>
          </cell>
          <cell r="L13">
            <v>1210000</v>
          </cell>
          <cell r="N13">
            <v>2.6645352591003757E-14</v>
          </cell>
          <cell r="O13">
            <v>6994.2196531791906</v>
          </cell>
          <cell r="P13">
            <v>1.8636344875788755E-10</v>
          </cell>
          <cell r="W13">
            <v>0</v>
          </cell>
          <cell r="X13">
            <v>8500</v>
          </cell>
          <cell r="Y13">
            <v>0</v>
          </cell>
          <cell r="Z13">
            <v>10</v>
          </cell>
          <cell r="AA13">
            <v>3181.818181818182</v>
          </cell>
          <cell r="AB13">
            <v>31818.18181818182</v>
          </cell>
          <cell r="AC13">
            <v>-24200</v>
          </cell>
          <cell r="AE13">
            <v>-178500</v>
          </cell>
          <cell r="AG13">
            <v>1039200</v>
          </cell>
          <cell r="AH13" t="str">
            <v>Mandiri</v>
          </cell>
          <cell r="AI13">
            <v>1200004179540</v>
          </cell>
          <cell r="AL13" t="str">
            <v>08128397509</v>
          </cell>
        </row>
        <row r="14">
          <cell r="C14">
            <v>4</v>
          </cell>
          <cell r="D14">
            <v>2</v>
          </cell>
          <cell r="E14" t="str">
            <v>BTJ-021</v>
          </cell>
          <cell r="F14" t="str">
            <v>M. Maarif</v>
          </cell>
          <cell r="G14" t="str">
            <v>L</v>
          </cell>
          <cell r="H14" t="str">
            <v>Teknisi</v>
          </cell>
          <cell r="I14" t="str">
            <v>Pulomas</v>
          </cell>
          <cell r="J14">
            <v>39209</v>
          </cell>
          <cell r="K14">
            <v>39758</v>
          </cell>
          <cell r="L14">
            <v>1210000</v>
          </cell>
          <cell r="N14">
            <v>14.000000000000007</v>
          </cell>
          <cell r="O14">
            <v>6994.2196531791906</v>
          </cell>
          <cell r="P14">
            <v>97919.075144508723</v>
          </cell>
          <cell r="W14">
            <v>6</v>
          </cell>
          <cell r="X14">
            <v>8500</v>
          </cell>
          <cell r="Y14">
            <v>51000</v>
          </cell>
          <cell r="Z14">
            <v>3</v>
          </cell>
          <cell r="AA14">
            <v>3181.818181818182</v>
          </cell>
          <cell r="AB14">
            <v>9545.454545454546</v>
          </cell>
          <cell r="AC14">
            <v>-24200</v>
          </cell>
          <cell r="AE14">
            <v>-85000</v>
          </cell>
          <cell r="AG14">
            <v>1259300</v>
          </cell>
          <cell r="AH14" t="str">
            <v>Mandiri</v>
          </cell>
          <cell r="AI14">
            <v>1290006160671</v>
          </cell>
          <cell r="AL14" t="str">
            <v>081318856330</v>
          </cell>
        </row>
        <row r="15">
          <cell r="C15">
            <v>5</v>
          </cell>
          <cell r="D15">
            <v>3</v>
          </cell>
          <cell r="E15" t="str">
            <v>BTJ-134</v>
          </cell>
          <cell r="F15" t="str">
            <v>Sultoni</v>
          </cell>
          <cell r="G15" t="str">
            <v>L</v>
          </cell>
          <cell r="H15" t="str">
            <v>Teknisi</v>
          </cell>
          <cell r="I15" t="str">
            <v>Pulomas</v>
          </cell>
          <cell r="J15">
            <v>39482</v>
          </cell>
          <cell r="K15">
            <v>39568</v>
          </cell>
          <cell r="L15">
            <v>1500000</v>
          </cell>
          <cell r="N15">
            <v>10.999999999999993</v>
          </cell>
          <cell r="O15">
            <v>8670.5202312138736</v>
          </cell>
          <cell r="P15">
            <v>95375.722543352545</v>
          </cell>
          <cell r="W15">
            <v>9</v>
          </cell>
          <cell r="X15">
            <v>8500</v>
          </cell>
          <cell r="Y15">
            <v>76500</v>
          </cell>
          <cell r="Z15">
            <v>0</v>
          </cell>
          <cell r="AA15">
            <v>3181.818181818182</v>
          </cell>
          <cell r="AB15">
            <v>0</v>
          </cell>
          <cell r="AC15">
            <v>-30000</v>
          </cell>
          <cell r="AE15">
            <v>-5320</v>
          </cell>
          <cell r="AG15">
            <v>1636600</v>
          </cell>
          <cell r="AH15" t="str">
            <v>CASH</v>
          </cell>
          <cell r="AI15" t="str">
            <v>CASH</v>
          </cell>
        </row>
        <row r="16">
          <cell r="C16">
            <v>6</v>
          </cell>
          <cell r="D16">
            <v>4</v>
          </cell>
          <cell r="E16" t="str">
            <v>BTJ-087</v>
          </cell>
          <cell r="F16" t="str">
            <v>Muzaki</v>
          </cell>
          <cell r="G16" t="str">
            <v>L</v>
          </cell>
          <cell r="H16" t="str">
            <v>Teknisi</v>
          </cell>
          <cell r="I16" t="str">
            <v>Pulomas</v>
          </cell>
          <cell r="J16">
            <v>39421</v>
          </cell>
          <cell r="K16">
            <v>39603</v>
          </cell>
          <cell r="L16">
            <v>1200000</v>
          </cell>
          <cell r="N16">
            <v>19.500000000000021</v>
          </cell>
          <cell r="O16">
            <v>6936.4161849710981</v>
          </cell>
          <cell r="P16">
            <v>135260.11560693657</v>
          </cell>
          <cell r="S16">
            <v>0</v>
          </cell>
          <cell r="V16">
            <v>0</v>
          </cell>
          <cell r="W16">
            <v>6</v>
          </cell>
          <cell r="X16">
            <v>8500</v>
          </cell>
          <cell r="Y16">
            <v>51000</v>
          </cell>
          <cell r="Z16">
            <v>10</v>
          </cell>
          <cell r="AA16">
            <v>3181.818181818182</v>
          </cell>
          <cell r="AB16">
            <v>31818.18181818182</v>
          </cell>
          <cell r="AC16">
            <v>-24000</v>
          </cell>
          <cell r="AE16">
            <v>-93500</v>
          </cell>
          <cell r="AG16">
            <v>1300600</v>
          </cell>
          <cell r="AH16" t="str">
            <v>BCA</v>
          </cell>
          <cell r="AI16">
            <v>2500093911</v>
          </cell>
          <cell r="AJ16" t="str">
            <v>SITI ROCHMAN</v>
          </cell>
        </row>
        <row r="17">
          <cell r="F17" t="str">
            <v>ENGINEERING</v>
          </cell>
          <cell r="AG17">
            <v>0</v>
          </cell>
        </row>
        <row r="18">
          <cell r="C18">
            <v>7</v>
          </cell>
          <cell r="D18">
            <v>2</v>
          </cell>
          <cell r="E18" t="str">
            <v>BTJ-001</v>
          </cell>
          <cell r="F18" t="str">
            <v>Dian Erlys Suroya</v>
          </cell>
          <cell r="G18" t="str">
            <v>P</v>
          </cell>
          <cell r="H18" t="str">
            <v>Administrasi</v>
          </cell>
          <cell r="I18" t="str">
            <v>Pulogadung</v>
          </cell>
          <cell r="J18">
            <v>38789</v>
          </cell>
          <cell r="K18">
            <v>39519</v>
          </cell>
          <cell r="L18">
            <v>1350000</v>
          </cell>
          <cell r="N18">
            <v>0</v>
          </cell>
          <cell r="O18">
            <v>7803.4682080924858</v>
          </cell>
          <cell r="P18">
            <v>0</v>
          </cell>
          <cell r="W18">
            <v>9</v>
          </cell>
          <cell r="X18">
            <v>8500</v>
          </cell>
          <cell r="Y18">
            <v>76500</v>
          </cell>
          <cell r="Z18">
            <v>0</v>
          </cell>
          <cell r="AA18">
            <v>3181.818181818182</v>
          </cell>
          <cell r="AB18">
            <v>0</v>
          </cell>
          <cell r="AC18">
            <v>-27000</v>
          </cell>
          <cell r="AE18">
            <v>0</v>
          </cell>
          <cell r="AG18">
            <v>1399500</v>
          </cell>
          <cell r="AH18" t="str">
            <v>BCA</v>
          </cell>
          <cell r="AI18">
            <v>1281434379</v>
          </cell>
          <cell r="AK18" t="str">
            <v>021-7970702</v>
          </cell>
          <cell r="AL18" t="str">
            <v>0818170579</v>
          </cell>
        </row>
        <row r="19">
          <cell r="C19">
            <v>8</v>
          </cell>
          <cell r="D19">
            <v>3</v>
          </cell>
          <cell r="E19" t="str">
            <v>BTJ-007</v>
          </cell>
          <cell r="F19" t="str">
            <v>Taufik Wahyudin</v>
          </cell>
          <cell r="G19" t="str">
            <v>L</v>
          </cell>
          <cell r="H19" t="str">
            <v>Teknisi</v>
          </cell>
          <cell r="I19" t="str">
            <v>Pulogadung</v>
          </cell>
          <cell r="J19">
            <v>38785</v>
          </cell>
          <cell r="K19">
            <v>39515</v>
          </cell>
          <cell r="L19">
            <v>1100000</v>
          </cell>
          <cell r="N19">
            <v>27</v>
          </cell>
          <cell r="O19">
            <v>6358.3815028901736</v>
          </cell>
          <cell r="P19">
            <v>171676.30057803469</v>
          </cell>
          <cell r="W19">
            <v>9</v>
          </cell>
          <cell r="X19">
            <v>8500</v>
          </cell>
          <cell r="Y19">
            <v>76500</v>
          </cell>
          <cell r="Z19">
            <v>0</v>
          </cell>
          <cell r="AA19">
            <v>3181.818181818182</v>
          </cell>
          <cell r="AB19">
            <v>0</v>
          </cell>
          <cell r="AC19">
            <v>-22000</v>
          </cell>
          <cell r="AE19">
            <v>0</v>
          </cell>
          <cell r="AG19">
            <v>1326200</v>
          </cell>
          <cell r="AH19" t="str">
            <v>BNI</v>
          </cell>
          <cell r="AI19" t="str">
            <v>0099793844</v>
          </cell>
          <cell r="AL19" t="str">
            <v>085691647146</v>
          </cell>
        </row>
        <row r="20">
          <cell r="C20">
            <v>9</v>
          </cell>
          <cell r="D20">
            <v>4</v>
          </cell>
          <cell r="E20" t="str">
            <v>BTJ-080</v>
          </cell>
          <cell r="F20" t="str">
            <v>Rahman Hakim</v>
          </cell>
          <cell r="G20" t="str">
            <v>L</v>
          </cell>
          <cell r="H20" t="str">
            <v>Teknisi</v>
          </cell>
          <cell r="I20" t="str">
            <v>Pulogadung</v>
          </cell>
          <cell r="J20">
            <v>39265</v>
          </cell>
          <cell r="K20">
            <v>39629</v>
          </cell>
          <cell r="L20">
            <v>1155000</v>
          </cell>
          <cell r="N20">
            <v>5.3290705182007514E-15</v>
          </cell>
          <cell r="O20">
            <v>6676.3005780346821</v>
          </cell>
          <cell r="P20">
            <v>3.5578476581051258E-11</v>
          </cell>
          <cell r="W20">
            <v>5</v>
          </cell>
          <cell r="X20">
            <v>8500</v>
          </cell>
          <cell r="Y20">
            <v>42500</v>
          </cell>
          <cell r="Z20">
            <v>2</v>
          </cell>
          <cell r="AA20">
            <v>3181.818181818182</v>
          </cell>
          <cell r="AB20">
            <v>6363.636363636364</v>
          </cell>
          <cell r="AC20">
            <v>-23100</v>
          </cell>
          <cell r="AE20">
            <v>171370.92485549138</v>
          </cell>
          <cell r="AG20">
            <v>1352200</v>
          </cell>
          <cell r="AH20" t="str">
            <v>BNI</v>
          </cell>
          <cell r="AI20" t="str">
            <v>0103947658</v>
          </cell>
        </row>
        <row r="21">
          <cell r="C21">
            <v>10</v>
          </cell>
          <cell r="D21">
            <v>5</v>
          </cell>
          <cell r="E21" t="str">
            <v>BTJ-083</v>
          </cell>
          <cell r="F21" t="str">
            <v>Fatchur Rozi</v>
          </cell>
          <cell r="G21" t="str">
            <v>L</v>
          </cell>
          <cell r="H21" t="str">
            <v>Teknisi</v>
          </cell>
          <cell r="I21" t="str">
            <v>Pulogadung</v>
          </cell>
          <cell r="J21">
            <v>39289</v>
          </cell>
          <cell r="K21">
            <v>39654</v>
          </cell>
          <cell r="L21">
            <v>1100000</v>
          </cell>
          <cell r="N21">
            <v>8.5000000000000284</v>
          </cell>
          <cell r="O21">
            <v>6358.3815028901736</v>
          </cell>
          <cell r="P21">
            <v>54046.242774566657</v>
          </cell>
          <cell r="W21">
            <v>6</v>
          </cell>
          <cell r="X21">
            <v>8500</v>
          </cell>
          <cell r="Y21">
            <v>51000</v>
          </cell>
          <cell r="Z21">
            <v>10</v>
          </cell>
          <cell r="AA21">
            <v>3181.818181818182</v>
          </cell>
          <cell r="AB21">
            <v>31818.18181818182</v>
          </cell>
          <cell r="AC21">
            <v>-22000</v>
          </cell>
          <cell r="AE21">
            <v>-43470.289017341333</v>
          </cell>
          <cell r="AG21">
            <v>1171400</v>
          </cell>
          <cell r="AH21" t="str">
            <v>Mandiri</v>
          </cell>
          <cell r="AI21">
            <v>1290006160606</v>
          </cell>
        </row>
        <row r="22">
          <cell r="F22" t="str">
            <v>QC</v>
          </cell>
          <cell r="AG22">
            <v>0</v>
          </cell>
        </row>
        <row r="23">
          <cell r="C23">
            <v>11</v>
          </cell>
          <cell r="D23">
            <v>1</v>
          </cell>
          <cell r="E23" t="str">
            <v>BTJ-014</v>
          </cell>
          <cell r="F23" t="str">
            <v>Esti Catur Desantoro</v>
          </cell>
          <cell r="G23" t="str">
            <v>L</v>
          </cell>
          <cell r="H23" t="str">
            <v>Analyst</v>
          </cell>
          <cell r="I23" t="str">
            <v>Pulomas</v>
          </cell>
          <cell r="J23">
            <v>39209</v>
          </cell>
          <cell r="K23">
            <v>39758</v>
          </cell>
          <cell r="L23">
            <v>1215000</v>
          </cell>
          <cell r="N23">
            <v>0</v>
          </cell>
          <cell r="O23">
            <v>7023.1213872832368</v>
          </cell>
          <cell r="P23">
            <v>0</v>
          </cell>
          <cell r="U23">
            <v>8500</v>
          </cell>
          <cell r="V23">
            <v>0</v>
          </cell>
          <cell r="W23">
            <v>0</v>
          </cell>
          <cell r="X23">
            <v>8500</v>
          </cell>
          <cell r="Y23">
            <v>0</v>
          </cell>
          <cell r="Z23">
            <v>0</v>
          </cell>
          <cell r="AA23">
            <v>3181.818181818182</v>
          </cell>
          <cell r="AB23">
            <v>0</v>
          </cell>
          <cell r="AC23">
            <v>-24300</v>
          </cell>
          <cell r="AE23">
            <v>-101999.99999999977</v>
          </cell>
          <cell r="AG23">
            <v>1088700</v>
          </cell>
          <cell r="AH23" t="str">
            <v>BCA</v>
          </cell>
          <cell r="AI23">
            <v>6870497634</v>
          </cell>
          <cell r="AK23" t="str">
            <v>021- 86600041</v>
          </cell>
          <cell r="AL23" t="str">
            <v>08567046914</v>
          </cell>
        </row>
        <row r="24">
          <cell r="C24">
            <v>12</v>
          </cell>
          <cell r="D24">
            <v>2</v>
          </cell>
          <cell r="E24" t="str">
            <v>BTJ-018</v>
          </cell>
          <cell r="F24" t="str">
            <v>Sulistyoko Putro</v>
          </cell>
          <cell r="G24" t="str">
            <v>L</v>
          </cell>
          <cell r="H24" t="str">
            <v>QA</v>
          </cell>
          <cell r="I24" t="str">
            <v>Pulomas</v>
          </cell>
          <cell r="J24">
            <v>39209</v>
          </cell>
          <cell r="K24">
            <v>39574</v>
          </cell>
          <cell r="L24">
            <v>1215000</v>
          </cell>
          <cell r="N24">
            <v>0</v>
          </cell>
          <cell r="O24">
            <v>7023.1213872832368</v>
          </cell>
          <cell r="P24">
            <v>0</v>
          </cell>
          <cell r="U24">
            <v>8500</v>
          </cell>
          <cell r="V24">
            <v>0</v>
          </cell>
          <cell r="W24">
            <v>0</v>
          </cell>
          <cell r="X24">
            <v>8500</v>
          </cell>
          <cell r="Y24">
            <v>0</v>
          </cell>
          <cell r="Z24">
            <v>0</v>
          </cell>
          <cell r="AA24">
            <v>3181.818181818182</v>
          </cell>
          <cell r="AB24">
            <v>0</v>
          </cell>
          <cell r="AC24">
            <v>-24300</v>
          </cell>
          <cell r="AE24">
            <v>-35115.606936416123</v>
          </cell>
          <cell r="AG24">
            <v>1155600</v>
          </cell>
          <cell r="AH24" t="str">
            <v>Mandiri</v>
          </cell>
          <cell r="AI24">
            <v>1560000577272</v>
          </cell>
          <cell r="AL24" t="str">
            <v>081519253582</v>
          </cell>
        </row>
        <row r="25">
          <cell r="C25">
            <v>13</v>
          </cell>
          <cell r="D25">
            <v>3</v>
          </cell>
          <cell r="E25" t="str">
            <v>BTJ-088</v>
          </cell>
          <cell r="F25" t="str">
            <v>Adyanti Rahmarina</v>
          </cell>
          <cell r="G25" t="str">
            <v>P</v>
          </cell>
          <cell r="H25" t="str">
            <v>QA</v>
          </cell>
          <cell r="I25" t="str">
            <v>Pulomas</v>
          </cell>
          <cell r="J25">
            <v>39328</v>
          </cell>
          <cell r="K25">
            <v>39509</v>
          </cell>
          <cell r="L25">
            <v>1100000</v>
          </cell>
          <cell r="N25">
            <v>2.1316282072803006E-14</v>
          </cell>
          <cell r="O25">
            <v>6358.3815028901736</v>
          </cell>
          <cell r="P25">
            <v>1.3553705364210004E-10</v>
          </cell>
          <cell r="U25">
            <v>8500</v>
          </cell>
          <cell r="V25">
            <v>0</v>
          </cell>
          <cell r="W25">
            <v>3</v>
          </cell>
          <cell r="X25">
            <v>8500</v>
          </cell>
          <cell r="Y25">
            <v>25500</v>
          </cell>
          <cell r="Z25">
            <v>8</v>
          </cell>
          <cell r="AA25">
            <v>3181.818181818182</v>
          </cell>
          <cell r="AB25">
            <v>25454.545454545456</v>
          </cell>
          <cell r="AC25">
            <v>-22000</v>
          </cell>
          <cell r="AE25">
            <v>0</v>
          </cell>
          <cell r="AG25">
            <v>1129000</v>
          </cell>
          <cell r="AH25" t="str">
            <v>Mandiri</v>
          </cell>
          <cell r="AI25">
            <v>1250002593424</v>
          </cell>
          <cell r="AJ25" t="str">
            <v>NININ HASANAH</v>
          </cell>
        </row>
        <row r="26">
          <cell r="C26">
            <v>14</v>
          </cell>
          <cell r="D26">
            <v>4</v>
          </cell>
          <cell r="E26" t="str">
            <v>BTJ-092</v>
          </cell>
          <cell r="F26" t="str">
            <v>Rijal Hakiki</v>
          </cell>
          <cell r="G26" t="str">
            <v>L</v>
          </cell>
          <cell r="H26" t="str">
            <v>Teknisi</v>
          </cell>
          <cell r="I26" t="str">
            <v>Pulomas</v>
          </cell>
          <cell r="J26">
            <v>39413</v>
          </cell>
          <cell r="K26">
            <v>39625</v>
          </cell>
          <cell r="L26">
            <v>1100000</v>
          </cell>
          <cell r="N26">
            <v>8</v>
          </cell>
          <cell r="O26">
            <v>6358.3815028901736</v>
          </cell>
          <cell r="P26">
            <v>50867.052023121389</v>
          </cell>
          <cell r="S26">
            <v>0</v>
          </cell>
          <cell r="U26">
            <v>8500</v>
          </cell>
          <cell r="V26">
            <v>0</v>
          </cell>
          <cell r="W26">
            <v>12</v>
          </cell>
          <cell r="X26">
            <v>8500</v>
          </cell>
          <cell r="Y26">
            <v>102000</v>
          </cell>
          <cell r="Z26">
            <v>5</v>
          </cell>
          <cell r="AA26">
            <v>3181.818181818182</v>
          </cell>
          <cell r="AB26">
            <v>15909.09090909091</v>
          </cell>
          <cell r="AC26">
            <v>-22000</v>
          </cell>
          <cell r="AE26">
            <v>-22254.335260115797</v>
          </cell>
          <cell r="AG26">
            <v>1224600</v>
          </cell>
          <cell r="AH26" t="str">
            <v>Mandiri</v>
          </cell>
          <cell r="AI26">
            <v>1330005402615</v>
          </cell>
        </row>
        <row r="27">
          <cell r="C27">
            <v>15</v>
          </cell>
          <cell r="D27">
            <v>5</v>
          </cell>
          <cell r="E27" t="str">
            <v>BTJ-113</v>
          </cell>
          <cell r="F27" t="str">
            <v>Pratiwi Eka Nyda</v>
          </cell>
          <cell r="G27" t="str">
            <v>P</v>
          </cell>
          <cell r="H27" t="str">
            <v>QA</v>
          </cell>
          <cell r="I27" t="str">
            <v>Pulomas</v>
          </cell>
          <cell r="J27">
            <v>39469</v>
          </cell>
          <cell r="K27">
            <v>39650</v>
          </cell>
          <cell r="L27">
            <v>1200000</v>
          </cell>
          <cell r="N27">
            <v>90.5</v>
          </cell>
          <cell r="O27">
            <v>6936.4161849710981</v>
          </cell>
          <cell r="P27">
            <v>627745.66473988444</v>
          </cell>
          <cell r="W27">
            <v>0</v>
          </cell>
          <cell r="X27">
            <v>8500</v>
          </cell>
          <cell r="Y27">
            <v>0</v>
          </cell>
          <cell r="Z27">
            <v>1</v>
          </cell>
          <cell r="AA27">
            <v>3181.818181818182</v>
          </cell>
          <cell r="AB27">
            <v>3181.818181818182</v>
          </cell>
          <cell r="AC27">
            <v>-24000</v>
          </cell>
          <cell r="AE27">
            <v>0</v>
          </cell>
          <cell r="AG27">
            <v>1807000</v>
          </cell>
          <cell r="AH27" t="str">
            <v>Mandiri</v>
          </cell>
          <cell r="AI27">
            <v>1260097022122</v>
          </cell>
          <cell r="AJ27" t="str">
            <v>TABRONIH</v>
          </cell>
        </row>
        <row r="28">
          <cell r="F28" t="str">
            <v>IT</v>
          </cell>
          <cell r="AG28">
            <v>0</v>
          </cell>
        </row>
        <row r="29">
          <cell r="C29">
            <v>16</v>
          </cell>
          <cell r="D29">
            <v>1</v>
          </cell>
          <cell r="E29" t="str">
            <v>BTJ-089</v>
          </cell>
          <cell r="F29" t="str">
            <v>Denny Irawan</v>
          </cell>
          <cell r="G29" t="str">
            <v>L</v>
          </cell>
          <cell r="H29" t="str">
            <v>Staff IT</v>
          </cell>
          <cell r="I29" t="str">
            <v>Pulomas</v>
          </cell>
          <cell r="J29">
            <v>39356</v>
          </cell>
          <cell r="K29">
            <v>39538</v>
          </cell>
          <cell r="L29">
            <v>2400000</v>
          </cell>
          <cell r="N29">
            <v>25.500000000000014</v>
          </cell>
          <cell r="O29">
            <v>13872.832369942196</v>
          </cell>
          <cell r="P29">
            <v>353757.22543352621</v>
          </cell>
          <cell r="W29">
            <v>9</v>
          </cell>
          <cell r="X29">
            <v>8500</v>
          </cell>
          <cell r="Y29">
            <v>76500</v>
          </cell>
          <cell r="Z29">
            <v>7</v>
          </cell>
          <cell r="AA29">
            <v>3181.818181818182</v>
          </cell>
          <cell r="AB29">
            <v>22272.727272727272</v>
          </cell>
          <cell r="AC29">
            <v>-48000</v>
          </cell>
          <cell r="AE29">
            <v>0</v>
          </cell>
          <cell r="AG29">
            <v>2804600</v>
          </cell>
          <cell r="AH29" t="str">
            <v>BCA</v>
          </cell>
          <cell r="AI29">
            <v>5270645307</v>
          </cell>
        </row>
        <row r="30">
          <cell r="C30">
            <v>17</v>
          </cell>
          <cell r="D30">
            <v>2</v>
          </cell>
          <cell r="E30" t="str">
            <v>BTJ-090</v>
          </cell>
          <cell r="F30" t="str">
            <v>Meita Setiawan</v>
          </cell>
          <cell r="G30" t="str">
            <v>P</v>
          </cell>
          <cell r="H30" t="str">
            <v>Staff IT</v>
          </cell>
          <cell r="I30" t="str">
            <v>Pulomas</v>
          </cell>
          <cell r="J30">
            <v>39356</v>
          </cell>
          <cell r="K30">
            <v>39538</v>
          </cell>
          <cell r="L30">
            <v>2350000</v>
          </cell>
          <cell r="N30">
            <v>10.999999999999993</v>
          </cell>
          <cell r="O30">
            <v>13583.815028901734</v>
          </cell>
          <cell r="P30">
            <v>149421.96531791898</v>
          </cell>
          <cell r="W30">
            <v>9</v>
          </cell>
          <cell r="X30">
            <v>8500</v>
          </cell>
          <cell r="Y30">
            <v>76500</v>
          </cell>
          <cell r="Z30">
            <v>0</v>
          </cell>
          <cell r="AA30">
            <v>3181.818181818182</v>
          </cell>
          <cell r="AB30">
            <v>0</v>
          </cell>
          <cell r="AC30">
            <v>-47000</v>
          </cell>
          <cell r="AE30">
            <v>0</v>
          </cell>
          <cell r="AG30">
            <v>2529000</v>
          </cell>
          <cell r="AH30" t="str">
            <v>BCA</v>
          </cell>
          <cell r="AI30">
            <v>5270903934</v>
          </cell>
        </row>
        <row r="31">
          <cell r="F31" t="str">
            <v>QC</v>
          </cell>
          <cell r="AG31">
            <v>0</v>
          </cell>
        </row>
        <row r="32">
          <cell r="C32">
            <v>18</v>
          </cell>
          <cell r="D32">
            <v>1</v>
          </cell>
          <cell r="E32" t="str">
            <v>BTJ-084</v>
          </cell>
          <cell r="F32" t="str">
            <v>Cory Oktavianti Djaha</v>
          </cell>
          <cell r="G32" t="str">
            <v>P</v>
          </cell>
          <cell r="H32" t="str">
            <v>Analyst</v>
          </cell>
          <cell r="I32" t="str">
            <v>Pulogadung</v>
          </cell>
          <cell r="J32">
            <v>39342</v>
          </cell>
          <cell r="K32">
            <v>39523</v>
          </cell>
          <cell r="L32">
            <v>1188000</v>
          </cell>
          <cell r="N32">
            <v>0</v>
          </cell>
          <cell r="O32">
            <v>6867.0520231213877</v>
          </cell>
          <cell r="P32">
            <v>0</v>
          </cell>
          <cell r="W32">
            <v>0</v>
          </cell>
          <cell r="X32">
            <v>8500</v>
          </cell>
          <cell r="Y32">
            <v>0</v>
          </cell>
          <cell r="Z32">
            <v>0</v>
          </cell>
          <cell r="AA32">
            <v>3181.818181818182</v>
          </cell>
          <cell r="AB32">
            <v>0</v>
          </cell>
          <cell r="AC32">
            <v>-23760</v>
          </cell>
          <cell r="AE32">
            <v>0</v>
          </cell>
          <cell r="AG32">
            <v>1164300</v>
          </cell>
          <cell r="AH32" t="str">
            <v>BCA</v>
          </cell>
          <cell r="AI32">
            <v>6330423127</v>
          </cell>
        </row>
        <row r="33">
          <cell r="C33">
            <v>19</v>
          </cell>
          <cell r="D33">
            <v>2</v>
          </cell>
          <cell r="E33" t="str">
            <v>BTJ-085</v>
          </cell>
          <cell r="F33" t="str">
            <v>Hotna Uli Oktaria</v>
          </cell>
          <cell r="G33" t="str">
            <v>P</v>
          </cell>
          <cell r="H33" t="str">
            <v>Analyst</v>
          </cell>
          <cell r="I33" t="str">
            <v>Pulogadung</v>
          </cell>
          <cell r="J33">
            <v>39378</v>
          </cell>
          <cell r="K33">
            <v>39560</v>
          </cell>
          <cell r="L33">
            <v>1188000</v>
          </cell>
          <cell r="N33">
            <v>0</v>
          </cell>
          <cell r="O33">
            <v>6867.0520231213877</v>
          </cell>
          <cell r="P33">
            <v>0</v>
          </cell>
          <cell r="W33">
            <v>0</v>
          </cell>
          <cell r="X33">
            <v>8500</v>
          </cell>
          <cell r="Y33">
            <v>0</v>
          </cell>
          <cell r="Z33">
            <v>0</v>
          </cell>
          <cell r="AA33">
            <v>3181.818181818182</v>
          </cell>
          <cell r="AB33">
            <v>0</v>
          </cell>
          <cell r="AC33">
            <v>-23760</v>
          </cell>
          <cell r="AE33">
            <v>0</v>
          </cell>
          <cell r="AG33">
            <v>1164300</v>
          </cell>
          <cell r="AH33" t="str">
            <v>BCA</v>
          </cell>
          <cell r="AI33">
            <v>6240325517</v>
          </cell>
        </row>
        <row r="34">
          <cell r="C34">
            <v>20</v>
          </cell>
          <cell r="D34">
            <v>3</v>
          </cell>
          <cell r="E34" t="str">
            <v>BTJ-086</v>
          </cell>
          <cell r="F34" t="str">
            <v>Dian Puspita Nurmala Dewi</v>
          </cell>
          <cell r="G34" t="str">
            <v>P</v>
          </cell>
          <cell r="H34" t="str">
            <v>Analyst</v>
          </cell>
          <cell r="I34" t="str">
            <v>Pulogadung</v>
          </cell>
          <cell r="J34">
            <v>39398</v>
          </cell>
          <cell r="K34">
            <v>39579</v>
          </cell>
          <cell r="L34">
            <v>1188000</v>
          </cell>
          <cell r="N34">
            <v>0</v>
          </cell>
          <cell r="O34">
            <v>6867.0520231213877</v>
          </cell>
          <cell r="P34">
            <v>0</v>
          </cell>
          <cell r="S34">
            <v>0</v>
          </cell>
          <cell r="V34">
            <v>0</v>
          </cell>
          <cell r="W34">
            <v>0</v>
          </cell>
          <cell r="X34">
            <v>8500</v>
          </cell>
          <cell r="Y34">
            <v>0</v>
          </cell>
          <cell r="Z34">
            <v>0</v>
          </cell>
          <cell r="AA34">
            <v>3181.818181818182</v>
          </cell>
          <cell r="AB34">
            <v>0</v>
          </cell>
          <cell r="AC34">
            <v>-23760</v>
          </cell>
          <cell r="AE34">
            <v>6867.0520231213886</v>
          </cell>
          <cell r="AG34">
            <v>1171200</v>
          </cell>
          <cell r="AH34" t="str">
            <v>Mandiri Syariah</v>
          </cell>
          <cell r="AI34" t="str">
            <v>0057096317</v>
          </cell>
        </row>
        <row r="35">
          <cell r="C35" t="str">
            <v>TOTAL JAKARTA</v>
          </cell>
          <cell r="L35">
            <v>28783000</v>
          </cell>
          <cell r="M35">
            <v>0</v>
          </cell>
          <cell r="N35">
            <v>215.00000000000011</v>
          </cell>
          <cell r="O35">
            <v>147289.01734104045</v>
          </cell>
          <cell r="P35">
            <v>1736069.3641618504</v>
          </cell>
          <cell r="Q35">
            <v>0</v>
          </cell>
          <cell r="R35">
            <v>0</v>
          </cell>
          <cell r="S35">
            <v>700000</v>
          </cell>
          <cell r="T35">
            <v>0</v>
          </cell>
          <cell r="U35">
            <v>34000</v>
          </cell>
          <cell r="V35">
            <v>0</v>
          </cell>
          <cell r="W35">
            <v>92</v>
          </cell>
          <cell r="X35">
            <v>170000</v>
          </cell>
          <cell r="Y35">
            <v>782000</v>
          </cell>
          <cell r="Z35">
            <v>56</v>
          </cell>
          <cell r="AA35">
            <v>63636.363636363661</v>
          </cell>
          <cell r="AB35">
            <v>178181.81818181818</v>
          </cell>
          <cell r="AC35">
            <v>-575660</v>
          </cell>
          <cell r="AD35">
            <v>0</v>
          </cell>
          <cell r="AE35">
            <v>-386922.25433526025</v>
          </cell>
          <cell r="AF35">
            <v>0</v>
          </cell>
          <cell r="AG35">
            <v>31216700</v>
          </cell>
        </row>
        <row r="36">
          <cell r="F36" t="str">
            <v>CABANG</v>
          </cell>
          <cell r="AG36">
            <v>0</v>
          </cell>
        </row>
        <row r="37">
          <cell r="C37">
            <v>21</v>
          </cell>
          <cell r="D37">
            <v>1</v>
          </cell>
          <cell r="E37" t="str">
            <v>BTJ-024</v>
          </cell>
          <cell r="F37" t="str">
            <v>Sri Hartatik</v>
          </cell>
          <cell r="G37" t="str">
            <v>P</v>
          </cell>
          <cell r="H37" t="str">
            <v>Administrasi</v>
          </cell>
          <cell r="I37" t="str">
            <v>Balikpapan</v>
          </cell>
          <cell r="J37">
            <v>38626</v>
          </cell>
          <cell r="K37">
            <v>39721</v>
          </cell>
          <cell r="L37">
            <v>865000</v>
          </cell>
          <cell r="O37">
            <v>5000</v>
          </cell>
          <cell r="P37">
            <v>0</v>
          </cell>
          <cell r="Q37">
            <v>17</v>
          </cell>
          <cell r="R37">
            <v>17400</v>
          </cell>
          <cell r="S37">
            <v>295800</v>
          </cell>
          <cell r="T37">
            <v>17</v>
          </cell>
          <cell r="U37">
            <v>9500</v>
          </cell>
          <cell r="V37">
            <v>161500</v>
          </cell>
          <cell r="W37">
            <v>0</v>
          </cell>
          <cell r="AC37">
            <v>-17300</v>
          </cell>
          <cell r="AE37">
            <v>0</v>
          </cell>
          <cell r="AG37">
            <v>1305000</v>
          </cell>
          <cell r="AH37" t="str">
            <v>BCA</v>
          </cell>
          <cell r="AI37">
            <v>1911012869</v>
          </cell>
          <cell r="AK37" t="str">
            <v>0542-417100</v>
          </cell>
          <cell r="AL37" t="str">
            <v>081520445243</v>
          </cell>
        </row>
        <row r="38">
          <cell r="C38">
            <v>22</v>
          </cell>
          <cell r="D38">
            <v>2</v>
          </cell>
          <cell r="E38" t="str">
            <v>BTJ-025</v>
          </cell>
          <cell r="F38" t="str">
            <v>Santi Dewi Permata R</v>
          </cell>
          <cell r="G38" t="str">
            <v>P</v>
          </cell>
          <cell r="H38" t="str">
            <v>Administrasi</v>
          </cell>
          <cell r="I38" t="str">
            <v>Bandung</v>
          </cell>
          <cell r="J38">
            <v>39114</v>
          </cell>
          <cell r="K38">
            <v>39660</v>
          </cell>
          <cell r="L38">
            <v>939000</v>
          </cell>
          <cell r="O38">
            <v>5427.745664739884</v>
          </cell>
          <cell r="P38">
            <v>0</v>
          </cell>
          <cell r="Q38">
            <v>18</v>
          </cell>
          <cell r="R38">
            <v>17400</v>
          </cell>
          <cell r="S38">
            <v>313200</v>
          </cell>
          <cell r="T38">
            <v>25</v>
          </cell>
          <cell r="U38">
            <v>9500</v>
          </cell>
          <cell r="V38">
            <v>237500</v>
          </cell>
          <cell r="W38">
            <v>0</v>
          </cell>
          <cell r="AC38">
            <v>-18780</v>
          </cell>
          <cell r="AE38">
            <v>19000</v>
          </cell>
          <cell r="AG38">
            <v>1490000</v>
          </cell>
          <cell r="AH38" t="str">
            <v>BCA</v>
          </cell>
          <cell r="AI38">
            <v>3461682730</v>
          </cell>
          <cell r="AK38" t="str">
            <v>022-91333932</v>
          </cell>
          <cell r="AL38" t="str">
            <v>0817425258</v>
          </cell>
        </row>
        <row r="39">
          <cell r="C39">
            <v>23</v>
          </cell>
          <cell r="D39">
            <v>3</v>
          </cell>
          <cell r="E39" t="str">
            <v>BTJ-028</v>
          </cell>
          <cell r="F39" t="str">
            <v>Meliani</v>
          </cell>
          <cell r="G39" t="str">
            <v>P</v>
          </cell>
          <cell r="H39" t="str">
            <v>Administrasi</v>
          </cell>
          <cell r="I39" t="str">
            <v>Batam</v>
          </cell>
          <cell r="J39">
            <v>38292</v>
          </cell>
          <cell r="K39">
            <v>39660</v>
          </cell>
          <cell r="L39">
            <v>960000</v>
          </cell>
          <cell r="O39">
            <v>5549.1329479768783</v>
          </cell>
          <cell r="P39">
            <v>0</v>
          </cell>
          <cell r="Q39">
            <v>18</v>
          </cell>
          <cell r="R39">
            <v>17400</v>
          </cell>
          <cell r="S39">
            <v>313200</v>
          </cell>
          <cell r="T39">
            <v>18</v>
          </cell>
          <cell r="U39">
            <v>9500</v>
          </cell>
          <cell r="V39">
            <v>171000</v>
          </cell>
          <cell r="W39">
            <v>0</v>
          </cell>
          <cell r="AC39">
            <v>-19200</v>
          </cell>
          <cell r="AE39">
            <v>0</v>
          </cell>
          <cell r="AG39">
            <v>1425000</v>
          </cell>
          <cell r="AH39" t="str">
            <v>BCA</v>
          </cell>
          <cell r="AI39">
            <v>611814959</v>
          </cell>
          <cell r="AL39" t="str">
            <v>08126165592</v>
          </cell>
        </row>
        <row r="40">
          <cell r="C40">
            <v>24</v>
          </cell>
          <cell r="D40">
            <v>4</v>
          </cell>
          <cell r="E40" t="str">
            <v>BTJ-032</v>
          </cell>
          <cell r="F40" t="str">
            <v>Didi Pujianto</v>
          </cell>
          <cell r="G40" t="str">
            <v>L</v>
          </cell>
          <cell r="H40" t="str">
            <v>Asst. BPE</v>
          </cell>
          <cell r="I40" t="str">
            <v>Bogor</v>
          </cell>
          <cell r="J40">
            <v>39052</v>
          </cell>
          <cell r="K40">
            <v>39568</v>
          </cell>
          <cell r="L40">
            <v>830000</v>
          </cell>
          <cell r="O40">
            <v>4797.6878612716764</v>
          </cell>
          <cell r="P40">
            <v>0</v>
          </cell>
          <cell r="Q40">
            <v>18</v>
          </cell>
          <cell r="R40">
            <v>17400</v>
          </cell>
          <cell r="S40">
            <v>313200</v>
          </cell>
          <cell r="T40">
            <v>23</v>
          </cell>
          <cell r="U40">
            <v>9500</v>
          </cell>
          <cell r="V40">
            <v>218500</v>
          </cell>
          <cell r="W40">
            <v>0</v>
          </cell>
          <cell r="AC40">
            <v>-16600</v>
          </cell>
          <cell r="AE40">
            <v>218500</v>
          </cell>
          <cell r="AG40">
            <v>1563600</v>
          </cell>
          <cell r="AH40" t="str">
            <v>BCA</v>
          </cell>
          <cell r="AI40">
            <v>950921544</v>
          </cell>
        </row>
        <row r="41">
          <cell r="C41">
            <v>25</v>
          </cell>
          <cell r="D41">
            <v>5</v>
          </cell>
          <cell r="E41" t="str">
            <v>BTJ-034</v>
          </cell>
          <cell r="F41" t="str">
            <v>Budiawan Dwihartyo</v>
          </cell>
          <cell r="G41" t="str">
            <v>L</v>
          </cell>
          <cell r="H41" t="str">
            <v>BPE</v>
          </cell>
          <cell r="I41" t="str">
            <v>Denpasar</v>
          </cell>
          <cell r="J41">
            <v>39052</v>
          </cell>
          <cell r="K41">
            <v>39568</v>
          </cell>
          <cell r="L41">
            <v>800000</v>
          </cell>
          <cell r="M41">
            <v>50000</v>
          </cell>
          <cell r="O41">
            <v>4624.277456647399</v>
          </cell>
          <cell r="P41">
            <v>0</v>
          </cell>
          <cell r="Q41">
            <v>18</v>
          </cell>
          <cell r="R41">
            <v>19000</v>
          </cell>
          <cell r="S41">
            <v>342000</v>
          </cell>
          <cell r="T41">
            <v>31</v>
          </cell>
          <cell r="U41">
            <v>10500</v>
          </cell>
          <cell r="V41">
            <v>325500</v>
          </cell>
          <cell r="W41">
            <v>0</v>
          </cell>
          <cell r="AC41">
            <v>-16000</v>
          </cell>
          <cell r="AE41">
            <v>10500</v>
          </cell>
          <cell r="AG41">
            <v>1512000</v>
          </cell>
          <cell r="AH41" t="str">
            <v>BCA</v>
          </cell>
          <cell r="AI41">
            <v>6690224613</v>
          </cell>
        </row>
        <row r="42">
          <cell r="C42">
            <v>26</v>
          </cell>
          <cell r="D42">
            <v>6</v>
          </cell>
          <cell r="E42" t="str">
            <v>BTJ-039</v>
          </cell>
          <cell r="F42" t="str">
            <v>Moh. Saka Anwarno</v>
          </cell>
          <cell r="G42" t="str">
            <v>L</v>
          </cell>
          <cell r="H42" t="str">
            <v>Team Serbu</v>
          </cell>
          <cell r="I42" t="str">
            <v>Jember</v>
          </cell>
          <cell r="J42">
            <v>38731</v>
          </cell>
          <cell r="K42">
            <v>39478</v>
          </cell>
          <cell r="L42">
            <v>645000</v>
          </cell>
          <cell r="O42">
            <v>3728.3236994219651</v>
          </cell>
          <cell r="P42">
            <v>0</v>
          </cell>
          <cell r="Q42">
            <v>19</v>
          </cell>
          <cell r="R42">
            <v>15800</v>
          </cell>
          <cell r="S42">
            <v>300200</v>
          </cell>
          <cell r="T42">
            <v>37</v>
          </cell>
          <cell r="U42">
            <v>8500</v>
          </cell>
          <cell r="V42">
            <v>314500</v>
          </cell>
          <cell r="W42">
            <v>0</v>
          </cell>
          <cell r="AC42">
            <v>-12900</v>
          </cell>
          <cell r="AE42">
            <v>-34000</v>
          </cell>
          <cell r="AG42">
            <v>1212800</v>
          </cell>
          <cell r="AH42" t="str">
            <v>BCA</v>
          </cell>
          <cell r="AI42">
            <v>1210371423</v>
          </cell>
          <cell r="AL42" t="str">
            <v>081558393658</v>
          </cell>
        </row>
        <row r="43">
          <cell r="C43">
            <v>27</v>
          </cell>
          <cell r="D43">
            <v>7</v>
          </cell>
          <cell r="E43" t="str">
            <v>BTJ-096</v>
          </cell>
          <cell r="F43" t="str">
            <v>Andik Choirul Anam</v>
          </cell>
          <cell r="G43" t="str">
            <v>L</v>
          </cell>
          <cell r="H43" t="str">
            <v>BPE Van Joss</v>
          </cell>
          <cell r="I43" t="str">
            <v>Jember</v>
          </cell>
          <cell r="J43">
            <v>39387</v>
          </cell>
          <cell r="K43">
            <v>39568</v>
          </cell>
          <cell r="L43">
            <v>645000</v>
          </cell>
          <cell r="M43">
            <v>50000</v>
          </cell>
          <cell r="O43">
            <v>3728.3236994219651</v>
          </cell>
          <cell r="P43">
            <v>0</v>
          </cell>
          <cell r="Q43">
            <v>19</v>
          </cell>
          <cell r="R43">
            <v>19000</v>
          </cell>
          <cell r="S43">
            <v>361000</v>
          </cell>
          <cell r="T43">
            <v>24</v>
          </cell>
          <cell r="U43">
            <v>10500</v>
          </cell>
          <cell r="V43">
            <v>252000</v>
          </cell>
          <cell r="W43">
            <v>0</v>
          </cell>
          <cell r="Y43">
            <v>0</v>
          </cell>
          <cell r="AB43">
            <v>0</v>
          </cell>
          <cell r="AC43">
            <v>-12900</v>
          </cell>
          <cell r="AE43">
            <v>0</v>
          </cell>
          <cell r="AG43">
            <v>1295100</v>
          </cell>
          <cell r="AH43" t="str">
            <v>BCA</v>
          </cell>
          <cell r="AI43">
            <v>243079117</v>
          </cell>
        </row>
        <row r="44">
          <cell r="C44">
            <v>28</v>
          </cell>
          <cell r="D44">
            <v>8</v>
          </cell>
          <cell r="E44" t="str">
            <v>BTJ-097</v>
          </cell>
          <cell r="F44" t="str">
            <v>Heri Irawan</v>
          </cell>
          <cell r="G44" t="str">
            <v>L</v>
          </cell>
          <cell r="H44" t="str">
            <v>BPE Motor CAT</v>
          </cell>
          <cell r="I44" t="str">
            <v>Jember</v>
          </cell>
          <cell r="J44">
            <v>39387</v>
          </cell>
          <cell r="K44">
            <v>39568</v>
          </cell>
          <cell r="L44">
            <v>803000</v>
          </cell>
          <cell r="M44">
            <v>50000</v>
          </cell>
          <cell r="O44">
            <v>4641.6184971098264</v>
          </cell>
          <cell r="P44">
            <v>0</v>
          </cell>
          <cell r="Q44">
            <v>19</v>
          </cell>
          <cell r="R44">
            <v>19000</v>
          </cell>
          <cell r="S44">
            <v>361000</v>
          </cell>
          <cell r="T44">
            <v>18</v>
          </cell>
          <cell r="U44">
            <v>10500</v>
          </cell>
          <cell r="V44">
            <v>189000</v>
          </cell>
          <cell r="W44">
            <v>0</v>
          </cell>
          <cell r="Y44">
            <v>0</v>
          </cell>
          <cell r="AB44">
            <v>0</v>
          </cell>
          <cell r="AC44">
            <v>-16060</v>
          </cell>
          <cell r="AE44">
            <v>0</v>
          </cell>
          <cell r="AF44">
            <v>350000</v>
          </cell>
          <cell r="AG44">
            <v>1737000</v>
          </cell>
          <cell r="AH44" t="str">
            <v>BCA</v>
          </cell>
          <cell r="AI44">
            <v>2500146772</v>
          </cell>
        </row>
        <row r="45">
          <cell r="C45">
            <v>29</v>
          </cell>
          <cell r="D45">
            <v>9</v>
          </cell>
          <cell r="E45" t="str">
            <v>BTJ-098</v>
          </cell>
          <cell r="F45" t="str">
            <v>Zaenal Arifin</v>
          </cell>
          <cell r="G45" t="str">
            <v>L</v>
          </cell>
          <cell r="H45" t="str">
            <v>BPE Motor</v>
          </cell>
          <cell r="I45" t="str">
            <v>Jember</v>
          </cell>
          <cell r="J45">
            <v>39387</v>
          </cell>
          <cell r="K45">
            <v>39568</v>
          </cell>
          <cell r="L45">
            <v>645000</v>
          </cell>
          <cell r="M45">
            <v>50000</v>
          </cell>
          <cell r="O45">
            <v>3728.3236994219651</v>
          </cell>
          <cell r="P45">
            <v>0</v>
          </cell>
          <cell r="Q45">
            <v>15</v>
          </cell>
          <cell r="R45">
            <v>19000</v>
          </cell>
          <cell r="S45">
            <v>285000</v>
          </cell>
          <cell r="T45">
            <v>28</v>
          </cell>
          <cell r="U45">
            <v>10500</v>
          </cell>
          <cell r="V45">
            <v>294000</v>
          </cell>
          <cell r="W45">
            <v>0</v>
          </cell>
          <cell r="Y45">
            <v>0</v>
          </cell>
          <cell r="AB45">
            <v>0</v>
          </cell>
          <cell r="AC45">
            <v>-12900</v>
          </cell>
          <cell r="AE45">
            <v>152000</v>
          </cell>
          <cell r="AF45">
            <v>350000</v>
          </cell>
          <cell r="AG45">
            <v>1763100</v>
          </cell>
          <cell r="AH45" t="str">
            <v>BCA</v>
          </cell>
          <cell r="AI45">
            <v>243063407</v>
          </cell>
          <cell r="AJ45" t="str">
            <v>Umrotun Hasanah</v>
          </cell>
        </row>
        <row r="46">
          <cell r="C46">
            <v>30</v>
          </cell>
          <cell r="D46">
            <v>10</v>
          </cell>
          <cell r="E46" t="str">
            <v>BTJ-040</v>
          </cell>
          <cell r="F46" t="str">
            <v>Taufiq Hariawan</v>
          </cell>
          <cell r="G46" t="str">
            <v>L</v>
          </cell>
          <cell r="H46" t="str">
            <v>BPE Motor</v>
          </cell>
          <cell r="I46" t="str">
            <v>Bekasi</v>
          </cell>
          <cell r="J46">
            <v>38534</v>
          </cell>
          <cell r="K46">
            <v>39629</v>
          </cell>
          <cell r="L46">
            <v>990000</v>
          </cell>
          <cell r="M46">
            <v>50000</v>
          </cell>
          <cell r="O46">
            <v>5722.5433526011557</v>
          </cell>
          <cell r="P46">
            <v>0</v>
          </cell>
          <cell r="Q46">
            <v>21</v>
          </cell>
          <cell r="R46">
            <v>19000</v>
          </cell>
          <cell r="S46">
            <v>399000</v>
          </cell>
          <cell r="T46">
            <v>25</v>
          </cell>
          <cell r="U46">
            <v>10500</v>
          </cell>
          <cell r="V46">
            <v>262500</v>
          </cell>
          <cell r="W46">
            <v>0</v>
          </cell>
          <cell r="AC46">
            <v>-19800</v>
          </cell>
          <cell r="AE46">
            <v>10500</v>
          </cell>
          <cell r="AG46">
            <v>1692200</v>
          </cell>
          <cell r="AH46" t="str">
            <v>BCA</v>
          </cell>
          <cell r="AI46">
            <v>72717382</v>
          </cell>
          <cell r="AK46" t="str">
            <v>021-4350816</v>
          </cell>
        </row>
        <row r="47">
          <cell r="C47">
            <v>31</v>
          </cell>
          <cell r="D47">
            <v>11</v>
          </cell>
          <cell r="E47" t="str">
            <v>BTJ-041</v>
          </cell>
          <cell r="F47" t="str">
            <v>Wahyu Andrianto</v>
          </cell>
          <cell r="G47" t="str">
            <v>L</v>
          </cell>
          <cell r="H47" t="str">
            <v>Asst. BPE</v>
          </cell>
          <cell r="I47" t="str">
            <v>JKT 1</v>
          </cell>
          <cell r="J47">
            <v>38353</v>
          </cell>
          <cell r="K47">
            <v>39629</v>
          </cell>
          <cell r="L47">
            <v>973000</v>
          </cell>
          <cell r="O47">
            <v>5624.277456647399</v>
          </cell>
          <cell r="P47">
            <v>0</v>
          </cell>
          <cell r="Q47">
            <v>18</v>
          </cell>
          <cell r="R47">
            <v>17400</v>
          </cell>
          <cell r="S47">
            <v>313200</v>
          </cell>
          <cell r="T47">
            <v>22</v>
          </cell>
          <cell r="U47">
            <v>9500</v>
          </cell>
          <cell r="V47">
            <v>209000</v>
          </cell>
          <cell r="W47">
            <v>0</v>
          </cell>
          <cell r="AC47">
            <v>-19460</v>
          </cell>
          <cell r="AE47">
            <v>0</v>
          </cell>
          <cell r="AG47">
            <v>1475800</v>
          </cell>
          <cell r="AH47" t="str">
            <v>BCA</v>
          </cell>
          <cell r="AI47">
            <v>8770112061</v>
          </cell>
          <cell r="AK47" t="str">
            <v>021-425 334</v>
          </cell>
        </row>
        <row r="48">
          <cell r="C48">
            <v>32</v>
          </cell>
          <cell r="D48">
            <v>12</v>
          </cell>
          <cell r="E48" t="str">
            <v>BTJ-052</v>
          </cell>
          <cell r="F48" t="str">
            <v>Seffran Gunawan</v>
          </cell>
          <cell r="G48" t="str">
            <v>L</v>
          </cell>
          <cell r="H48" t="str">
            <v>Team Serbu</v>
          </cell>
          <cell r="I48" t="str">
            <v>Lampung</v>
          </cell>
          <cell r="J48">
            <v>39203</v>
          </cell>
          <cell r="K48">
            <v>39568</v>
          </cell>
          <cell r="L48">
            <v>617000</v>
          </cell>
          <cell r="O48">
            <v>3566.4739884393061</v>
          </cell>
          <cell r="P48">
            <v>0</v>
          </cell>
          <cell r="Q48">
            <v>17</v>
          </cell>
          <cell r="R48">
            <v>15800</v>
          </cell>
          <cell r="S48">
            <v>268600</v>
          </cell>
          <cell r="T48">
            <v>18</v>
          </cell>
          <cell r="U48">
            <v>8500</v>
          </cell>
          <cell r="V48">
            <v>153000</v>
          </cell>
          <cell r="W48">
            <v>0</v>
          </cell>
          <cell r="AC48">
            <v>-12340</v>
          </cell>
          <cell r="AE48">
            <v>0</v>
          </cell>
          <cell r="AF48">
            <v>204000</v>
          </cell>
          <cell r="AG48">
            <v>1230300</v>
          </cell>
          <cell r="AH48" t="str">
            <v>BCA</v>
          </cell>
          <cell r="AI48">
            <v>230760187</v>
          </cell>
        </row>
        <row r="49">
          <cell r="C49">
            <v>33</v>
          </cell>
          <cell r="D49">
            <v>13</v>
          </cell>
          <cell r="E49" t="str">
            <v>BTJ-048</v>
          </cell>
          <cell r="F49" t="str">
            <v>Nurjannah</v>
          </cell>
          <cell r="G49" t="str">
            <v>P</v>
          </cell>
          <cell r="H49" t="str">
            <v>Administrasi</v>
          </cell>
          <cell r="I49" t="str">
            <v>Lampung</v>
          </cell>
          <cell r="J49">
            <v>39119</v>
          </cell>
          <cell r="K49">
            <v>39478</v>
          </cell>
          <cell r="L49">
            <v>617000</v>
          </cell>
          <cell r="O49">
            <v>3566.4739884393061</v>
          </cell>
          <cell r="P49">
            <v>0</v>
          </cell>
          <cell r="Q49">
            <v>17</v>
          </cell>
          <cell r="R49">
            <v>17400</v>
          </cell>
          <cell r="S49">
            <v>295800</v>
          </cell>
          <cell r="T49">
            <v>17</v>
          </cell>
          <cell r="U49">
            <v>9500</v>
          </cell>
          <cell r="V49">
            <v>161500</v>
          </cell>
          <cell r="W49">
            <v>0</v>
          </cell>
          <cell r="AC49">
            <v>-12340</v>
          </cell>
          <cell r="AE49">
            <v>0</v>
          </cell>
          <cell r="AG49">
            <v>1062000</v>
          </cell>
          <cell r="AH49" t="str">
            <v>BCA</v>
          </cell>
          <cell r="AI49">
            <v>2940274721</v>
          </cell>
          <cell r="AK49" t="str">
            <v>0721-268891</v>
          </cell>
          <cell r="AL49" t="str">
            <v>081540068629</v>
          </cell>
        </row>
        <row r="50">
          <cell r="C50">
            <v>34</v>
          </cell>
          <cell r="D50">
            <v>14</v>
          </cell>
          <cell r="E50" t="str">
            <v>BTJ-054</v>
          </cell>
          <cell r="F50" t="str">
            <v>Dedi Sugiono</v>
          </cell>
          <cell r="G50" t="str">
            <v>L</v>
          </cell>
          <cell r="H50" t="str">
            <v xml:space="preserve"> BPE Van Joss</v>
          </cell>
          <cell r="I50" t="str">
            <v>Palu</v>
          </cell>
          <cell r="J50">
            <v>38961</v>
          </cell>
          <cell r="K50">
            <v>39506</v>
          </cell>
          <cell r="L50">
            <v>670000</v>
          </cell>
          <cell r="M50">
            <v>50000</v>
          </cell>
          <cell r="O50">
            <v>3872.8323699421967</v>
          </cell>
          <cell r="P50">
            <v>0</v>
          </cell>
          <cell r="Q50">
            <v>11</v>
          </cell>
          <cell r="R50">
            <v>19000</v>
          </cell>
          <cell r="S50">
            <v>209000</v>
          </cell>
          <cell r="T50">
            <v>11</v>
          </cell>
          <cell r="U50">
            <v>10500</v>
          </cell>
          <cell r="V50">
            <v>115500</v>
          </cell>
          <cell r="W50">
            <v>0</v>
          </cell>
          <cell r="AC50">
            <v>-13400</v>
          </cell>
          <cell r="AE50">
            <v>197500</v>
          </cell>
          <cell r="AG50">
            <v>1228600</v>
          </cell>
          <cell r="AH50" t="str">
            <v>BCA</v>
          </cell>
          <cell r="AI50">
            <v>7890038357</v>
          </cell>
        </row>
        <row r="51">
          <cell r="C51">
            <v>35</v>
          </cell>
          <cell r="D51">
            <v>15</v>
          </cell>
          <cell r="E51" t="str">
            <v>BTJ-100</v>
          </cell>
          <cell r="F51" t="str">
            <v>Rudy Purnomo</v>
          </cell>
          <cell r="G51" t="str">
            <v>L</v>
          </cell>
          <cell r="H51" t="str">
            <v>Team Serbu</v>
          </cell>
          <cell r="I51" t="str">
            <v>Malang</v>
          </cell>
          <cell r="J51">
            <v>39387</v>
          </cell>
          <cell r="K51">
            <v>39568</v>
          </cell>
          <cell r="L51">
            <v>803000</v>
          </cell>
          <cell r="O51">
            <v>4641.6184971098264</v>
          </cell>
          <cell r="P51">
            <v>0</v>
          </cell>
          <cell r="Q51">
            <v>17</v>
          </cell>
          <cell r="R51">
            <v>15800</v>
          </cell>
          <cell r="S51">
            <v>268600</v>
          </cell>
          <cell r="T51">
            <v>19</v>
          </cell>
          <cell r="U51">
            <v>8500</v>
          </cell>
          <cell r="V51">
            <v>161500</v>
          </cell>
          <cell r="W51">
            <v>0</v>
          </cell>
          <cell r="Y51">
            <v>0</v>
          </cell>
          <cell r="AB51">
            <v>0</v>
          </cell>
          <cell r="AC51">
            <v>-16060</v>
          </cell>
          <cell r="AE51">
            <v>0</v>
          </cell>
          <cell r="AF51">
            <v>204000</v>
          </cell>
          <cell r="AG51">
            <v>1421100</v>
          </cell>
          <cell r="AH51" t="str">
            <v>BCA</v>
          </cell>
          <cell r="AI51">
            <v>4390340554</v>
          </cell>
        </row>
        <row r="52">
          <cell r="C52">
            <v>36</v>
          </cell>
          <cell r="D52">
            <v>16</v>
          </cell>
          <cell r="E52" t="str">
            <v>BTJ-101</v>
          </cell>
          <cell r="F52" t="str">
            <v>Mujianto</v>
          </cell>
          <cell r="G52" t="str">
            <v>L</v>
          </cell>
          <cell r="H52" t="str">
            <v>Team Serbu</v>
          </cell>
          <cell r="I52" t="str">
            <v>Malang</v>
          </cell>
          <cell r="J52">
            <v>39387</v>
          </cell>
          <cell r="K52">
            <v>39568</v>
          </cell>
          <cell r="L52">
            <v>803000</v>
          </cell>
          <cell r="O52">
            <v>4641.6184971098264</v>
          </cell>
          <cell r="P52">
            <v>0</v>
          </cell>
          <cell r="Q52">
            <v>16</v>
          </cell>
          <cell r="R52">
            <v>15800</v>
          </cell>
          <cell r="S52">
            <v>252800</v>
          </cell>
          <cell r="T52">
            <v>18</v>
          </cell>
          <cell r="U52">
            <v>8500</v>
          </cell>
          <cell r="V52">
            <v>153000</v>
          </cell>
          <cell r="W52">
            <v>0</v>
          </cell>
          <cell r="Y52">
            <v>0</v>
          </cell>
          <cell r="AB52">
            <v>0</v>
          </cell>
          <cell r="AC52">
            <v>-16060</v>
          </cell>
          <cell r="AE52">
            <v>0</v>
          </cell>
          <cell r="AF52">
            <v>192000</v>
          </cell>
          <cell r="AG52">
            <v>1384800</v>
          </cell>
          <cell r="AH52" t="str">
            <v>BCA</v>
          </cell>
          <cell r="AI52">
            <v>900777973</v>
          </cell>
        </row>
        <row r="53">
          <cell r="C53">
            <v>37</v>
          </cell>
          <cell r="D53">
            <v>17</v>
          </cell>
          <cell r="E53" t="str">
            <v>BTJ-102</v>
          </cell>
          <cell r="F53" t="str">
            <v>Kuncoro Tony Sakti</v>
          </cell>
          <cell r="G53" t="str">
            <v>L</v>
          </cell>
          <cell r="H53" t="str">
            <v>Asst. BPE</v>
          </cell>
          <cell r="I53" t="str">
            <v>Malang</v>
          </cell>
          <cell r="J53">
            <v>39387</v>
          </cell>
          <cell r="K53">
            <v>39568</v>
          </cell>
          <cell r="L53">
            <v>803000</v>
          </cell>
          <cell r="O53">
            <v>4641.6184971098264</v>
          </cell>
          <cell r="P53">
            <v>0</v>
          </cell>
          <cell r="Q53">
            <v>14</v>
          </cell>
          <cell r="R53">
            <v>17400</v>
          </cell>
          <cell r="S53">
            <v>243600</v>
          </cell>
          <cell r="T53">
            <v>12</v>
          </cell>
          <cell r="U53">
            <v>9500</v>
          </cell>
          <cell r="V53">
            <v>114000</v>
          </cell>
          <cell r="W53">
            <v>0</v>
          </cell>
          <cell r="Y53">
            <v>0</v>
          </cell>
          <cell r="AB53">
            <v>0</v>
          </cell>
          <cell r="AC53">
            <v>-16060</v>
          </cell>
          <cell r="AE53">
            <v>77500</v>
          </cell>
          <cell r="AG53">
            <v>1222100</v>
          </cell>
          <cell r="AH53" t="str">
            <v>BCA</v>
          </cell>
          <cell r="AI53">
            <v>3310389209</v>
          </cell>
        </row>
        <row r="54">
          <cell r="C54">
            <v>38</v>
          </cell>
          <cell r="D54">
            <v>18</v>
          </cell>
          <cell r="E54" t="str">
            <v>BTJ-103</v>
          </cell>
          <cell r="F54" t="str">
            <v>Sutrisno</v>
          </cell>
          <cell r="G54" t="str">
            <v>L</v>
          </cell>
          <cell r="H54" t="str">
            <v>Team Serbu</v>
          </cell>
          <cell r="I54" t="str">
            <v>Malang</v>
          </cell>
          <cell r="J54">
            <v>39387</v>
          </cell>
          <cell r="K54">
            <v>39568</v>
          </cell>
          <cell r="L54">
            <v>803000</v>
          </cell>
          <cell r="O54">
            <v>4641.6184971098264</v>
          </cell>
          <cell r="P54">
            <v>0</v>
          </cell>
          <cell r="Q54">
            <v>18</v>
          </cell>
          <cell r="R54">
            <v>15800</v>
          </cell>
          <cell r="S54">
            <v>284400</v>
          </cell>
          <cell r="T54">
            <v>20</v>
          </cell>
          <cell r="U54">
            <v>8500</v>
          </cell>
          <cell r="V54">
            <v>170000</v>
          </cell>
          <cell r="W54">
            <v>0</v>
          </cell>
          <cell r="Y54">
            <v>0</v>
          </cell>
          <cell r="AB54">
            <v>0</v>
          </cell>
          <cell r="AC54">
            <v>-16060</v>
          </cell>
          <cell r="AE54">
            <v>0</v>
          </cell>
          <cell r="AF54">
            <v>216000</v>
          </cell>
          <cell r="AG54">
            <v>1457400</v>
          </cell>
          <cell r="AH54" t="str">
            <v>BCA</v>
          </cell>
          <cell r="AI54">
            <v>111691346</v>
          </cell>
        </row>
        <row r="55">
          <cell r="C55">
            <v>39</v>
          </cell>
          <cell r="D55">
            <v>19</v>
          </cell>
          <cell r="E55" t="str">
            <v>BTJ-104</v>
          </cell>
          <cell r="F55" t="str">
            <v>Imam Syafii</v>
          </cell>
          <cell r="G55" t="str">
            <v>L</v>
          </cell>
          <cell r="H55" t="str">
            <v>Team Serbu</v>
          </cell>
          <cell r="I55" t="str">
            <v>Malang</v>
          </cell>
          <cell r="J55">
            <v>39387</v>
          </cell>
          <cell r="K55">
            <v>39568</v>
          </cell>
          <cell r="L55">
            <v>803000</v>
          </cell>
          <cell r="O55">
            <v>4641.6184971098264</v>
          </cell>
          <cell r="P55">
            <v>0</v>
          </cell>
          <cell r="Q55">
            <v>18</v>
          </cell>
          <cell r="R55">
            <v>15800</v>
          </cell>
          <cell r="S55">
            <v>284400</v>
          </cell>
          <cell r="T55">
            <v>20</v>
          </cell>
          <cell r="U55">
            <v>8500</v>
          </cell>
          <cell r="V55">
            <v>170000</v>
          </cell>
          <cell r="W55">
            <v>0</v>
          </cell>
          <cell r="Y55">
            <v>0</v>
          </cell>
          <cell r="AB55">
            <v>0</v>
          </cell>
          <cell r="AC55">
            <v>-16060</v>
          </cell>
          <cell r="AE55">
            <v>0</v>
          </cell>
          <cell r="AF55">
            <v>216000</v>
          </cell>
          <cell r="AG55">
            <v>1457400</v>
          </cell>
          <cell r="AH55" t="str">
            <v>BCA</v>
          </cell>
          <cell r="AI55">
            <v>3161243858</v>
          </cell>
        </row>
        <row r="56">
          <cell r="C56">
            <v>40</v>
          </cell>
          <cell r="D56">
            <v>20</v>
          </cell>
          <cell r="E56" t="str">
            <v>BTJ-105</v>
          </cell>
          <cell r="F56" t="str">
            <v>Melki Ringkuangan</v>
          </cell>
          <cell r="G56" t="str">
            <v>L</v>
          </cell>
          <cell r="H56" t="str">
            <v>BPE Van</v>
          </cell>
          <cell r="I56" t="str">
            <v>Manado</v>
          </cell>
          <cell r="J56">
            <v>39417</v>
          </cell>
          <cell r="K56">
            <v>39599</v>
          </cell>
          <cell r="L56">
            <v>845000</v>
          </cell>
          <cell r="M56">
            <v>50000</v>
          </cell>
          <cell r="O56">
            <v>4884.3930635838151</v>
          </cell>
          <cell r="P56">
            <v>0</v>
          </cell>
          <cell r="Q56">
            <v>13</v>
          </cell>
          <cell r="R56">
            <v>19000</v>
          </cell>
          <cell r="S56">
            <v>247000</v>
          </cell>
          <cell r="T56">
            <v>13</v>
          </cell>
          <cell r="U56">
            <v>9500</v>
          </cell>
          <cell r="V56">
            <v>123500</v>
          </cell>
          <cell r="W56">
            <v>0</v>
          </cell>
          <cell r="AC56">
            <v>-16900</v>
          </cell>
          <cell r="AE56">
            <v>66500</v>
          </cell>
          <cell r="AG56">
            <v>1315100</v>
          </cell>
          <cell r="AH56" t="str">
            <v>BCA</v>
          </cell>
          <cell r="AI56">
            <v>7800085521</v>
          </cell>
        </row>
        <row r="57">
          <cell r="C57">
            <v>41</v>
          </cell>
          <cell r="D57">
            <v>21</v>
          </cell>
          <cell r="E57" t="str">
            <v>BTJ-059</v>
          </cell>
          <cell r="F57" t="str">
            <v>Syariful Anam</v>
          </cell>
          <cell r="G57" t="str">
            <v>L</v>
          </cell>
          <cell r="H57" t="str">
            <v>Team Serbu</v>
          </cell>
          <cell r="I57" t="str">
            <v>Mataram</v>
          </cell>
          <cell r="J57">
            <v>38838</v>
          </cell>
          <cell r="K57">
            <v>39568</v>
          </cell>
          <cell r="L57">
            <v>730000</v>
          </cell>
          <cell r="O57">
            <v>4219.6531791907519</v>
          </cell>
          <cell r="P57">
            <v>0</v>
          </cell>
          <cell r="Q57">
            <v>18</v>
          </cell>
          <cell r="R57">
            <v>15800</v>
          </cell>
          <cell r="S57">
            <v>284400</v>
          </cell>
          <cell r="T57">
            <v>19</v>
          </cell>
          <cell r="U57">
            <v>8500</v>
          </cell>
          <cell r="V57">
            <v>161500</v>
          </cell>
          <cell r="W57">
            <v>0</v>
          </cell>
          <cell r="AC57">
            <v>-14600</v>
          </cell>
          <cell r="AE57">
            <v>0</v>
          </cell>
          <cell r="AF57">
            <v>216000</v>
          </cell>
          <cell r="AG57">
            <v>1377300</v>
          </cell>
          <cell r="AH57" t="str">
            <v>BCA</v>
          </cell>
          <cell r="AI57">
            <v>560594658</v>
          </cell>
          <cell r="AL57" t="str">
            <v>081339581980</v>
          </cell>
        </row>
        <row r="58">
          <cell r="C58">
            <v>42</v>
          </cell>
          <cell r="D58">
            <v>22</v>
          </cell>
          <cell r="E58" t="str">
            <v>BTJ-061</v>
          </cell>
          <cell r="F58" t="str">
            <v>Ruswatan</v>
          </cell>
          <cell r="G58" t="str">
            <v>L</v>
          </cell>
          <cell r="H58" t="str">
            <v>Asst. BPE</v>
          </cell>
          <cell r="I58" t="str">
            <v>Pangkal Pinang</v>
          </cell>
          <cell r="J58">
            <v>38596</v>
          </cell>
          <cell r="K58">
            <v>39416</v>
          </cell>
          <cell r="L58">
            <v>1120000</v>
          </cell>
          <cell r="O58">
            <v>6473.9884393063585</v>
          </cell>
          <cell r="P58">
            <v>0</v>
          </cell>
          <cell r="Q58">
            <v>13</v>
          </cell>
          <cell r="R58">
            <v>17400</v>
          </cell>
          <cell r="S58">
            <v>226200</v>
          </cell>
          <cell r="T58">
            <v>13</v>
          </cell>
          <cell r="U58">
            <v>9500</v>
          </cell>
          <cell r="V58">
            <v>123500</v>
          </cell>
          <cell r="W58">
            <v>0</v>
          </cell>
          <cell r="AC58">
            <v>-22400</v>
          </cell>
          <cell r="AE58">
            <v>-52200</v>
          </cell>
          <cell r="AG58">
            <v>1395100</v>
          </cell>
          <cell r="AH58" t="str">
            <v>BCA</v>
          </cell>
          <cell r="AI58">
            <v>410645017</v>
          </cell>
          <cell r="AK58" t="str">
            <v>0717-438015</v>
          </cell>
          <cell r="AL58" t="str">
            <v>081367279874</v>
          </cell>
        </row>
        <row r="59">
          <cell r="C59">
            <v>43</v>
          </cell>
          <cell r="D59">
            <v>23</v>
          </cell>
          <cell r="E59" t="str">
            <v>BTJ-062</v>
          </cell>
          <cell r="F59" t="str">
            <v>Ivo Nila Famalo</v>
          </cell>
          <cell r="G59" t="str">
            <v>P</v>
          </cell>
          <cell r="H59" t="str">
            <v>ADM</v>
          </cell>
          <cell r="I59" t="str">
            <v>Pekanbaru</v>
          </cell>
          <cell r="J59">
            <v>39083</v>
          </cell>
          <cell r="K59">
            <v>39813</v>
          </cell>
          <cell r="L59">
            <v>825000</v>
          </cell>
          <cell r="O59">
            <v>4768.7861271676302</v>
          </cell>
          <cell r="P59">
            <v>0</v>
          </cell>
          <cell r="Q59">
            <v>16</v>
          </cell>
          <cell r="R59">
            <v>17400</v>
          </cell>
          <cell r="S59">
            <v>278400</v>
          </cell>
          <cell r="T59">
            <v>16</v>
          </cell>
          <cell r="U59">
            <v>9500</v>
          </cell>
          <cell r="V59">
            <v>152000</v>
          </cell>
          <cell r="W59">
            <v>0</v>
          </cell>
          <cell r="AC59">
            <v>-16500</v>
          </cell>
          <cell r="AE59">
            <v>0</v>
          </cell>
          <cell r="AG59">
            <v>1238900</v>
          </cell>
          <cell r="AH59" t="str">
            <v>BCA</v>
          </cell>
          <cell r="AI59">
            <v>8230021695</v>
          </cell>
          <cell r="AL59" t="str">
            <v>081365777947</v>
          </cell>
        </row>
        <row r="60">
          <cell r="C60">
            <v>44</v>
          </cell>
          <cell r="D60">
            <v>24</v>
          </cell>
          <cell r="E60" t="str">
            <v>BTJ-063</v>
          </cell>
          <cell r="F60" t="str">
            <v>Boby Kalsen Setiawan</v>
          </cell>
          <cell r="G60" t="str">
            <v>L</v>
          </cell>
          <cell r="H60" t="str">
            <v>Asst. BPE</v>
          </cell>
          <cell r="I60" t="str">
            <v>Pekanbaru</v>
          </cell>
          <cell r="J60">
            <v>39083</v>
          </cell>
          <cell r="K60">
            <v>39813</v>
          </cell>
          <cell r="L60">
            <v>825000</v>
          </cell>
          <cell r="O60">
            <v>4768.7861271676302</v>
          </cell>
          <cell r="P60">
            <v>0</v>
          </cell>
          <cell r="Q60">
            <v>8</v>
          </cell>
          <cell r="R60">
            <v>17400</v>
          </cell>
          <cell r="S60">
            <v>139200</v>
          </cell>
          <cell r="T60">
            <v>8</v>
          </cell>
          <cell r="U60">
            <v>9500</v>
          </cell>
          <cell r="V60">
            <v>76000</v>
          </cell>
          <cell r="W60">
            <v>0</v>
          </cell>
          <cell r="AC60">
            <v>-16500</v>
          </cell>
          <cell r="AE60">
            <v>-57000</v>
          </cell>
          <cell r="AG60">
            <v>966700</v>
          </cell>
          <cell r="AH60" t="str">
            <v>Mandiri</v>
          </cell>
          <cell r="AI60">
            <v>1080005221446</v>
          </cell>
          <cell r="AK60" t="str">
            <v>076-72811</v>
          </cell>
        </row>
        <row r="61">
          <cell r="C61">
            <v>45</v>
          </cell>
          <cell r="D61">
            <v>25</v>
          </cell>
          <cell r="E61" t="str">
            <v>BTJ-064</v>
          </cell>
          <cell r="F61" t="str">
            <v>Rateh Arif Ariyanti</v>
          </cell>
          <cell r="G61" t="str">
            <v>P</v>
          </cell>
          <cell r="H61" t="str">
            <v>Administrasi</v>
          </cell>
          <cell r="I61" t="str">
            <v>Pematang Siantar</v>
          </cell>
          <cell r="J61">
            <v>38384</v>
          </cell>
          <cell r="K61">
            <v>39669</v>
          </cell>
          <cell r="L61">
            <v>823000</v>
          </cell>
          <cell r="O61">
            <v>4757.2254335260113</v>
          </cell>
          <cell r="P61">
            <v>0</v>
          </cell>
          <cell r="Q61">
            <v>17</v>
          </cell>
          <cell r="R61">
            <v>17400</v>
          </cell>
          <cell r="S61">
            <v>295800</v>
          </cell>
          <cell r="T61">
            <v>17</v>
          </cell>
          <cell r="U61">
            <v>9500</v>
          </cell>
          <cell r="V61">
            <v>161500</v>
          </cell>
          <cell r="W61">
            <v>0</v>
          </cell>
          <cell r="AC61">
            <v>-16460</v>
          </cell>
          <cell r="AE61">
            <v>-26900</v>
          </cell>
          <cell r="AG61">
            <v>1237000</v>
          </cell>
          <cell r="AH61" t="str">
            <v>BCA</v>
          </cell>
          <cell r="AI61">
            <v>8200014678</v>
          </cell>
          <cell r="AK61" t="str">
            <v xml:space="preserve">02622-433741 </v>
          </cell>
          <cell r="AL61" t="str">
            <v>081361521081</v>
          </cell>
        </row>
        <row r="62">
          <cell r="C62">
            <v>46</v>
          </cell>
          <cell r="D62">
            <v>26</v>
          </cell>
          <cell r="E62" t="str">
            <v>BTJ-067</v>
          </cell>
          <cell r="F62" t="str">
            <v>Indra Gunawan</v>
          </cell>
          <cell r="G62" t="str">
            <v>L</v>
          </cell>
          <cell r="H62" t="str">
            <v>BPE</v>
          </cell>
          <cell r="I62" t="str">
            <v>Pematang Siantar</v>
          </cell>
          <cell r="J62">
            <v>39217</v>
          </cell>
          <cell r="K62">
            <v>39582</v>
          </cell>
          <cell r="L62">
            <v>823000</v>
          </cell>
          <cell r="M62">
            <v>50000</v>
          </cell>
          <cell r="O62">
            <v>4757.2254335260113</v>
          </cell>
          <cell r="P62">
            <v>0</v>
          </cell>
          <cell r="Q62">
            <v>16</v>
          </cell>
          <cell r="R62">
            <v>19000</v>
          </cell>
          <cell r="S62">
            <v>304000</v>
          </cell>
          <cell r="T62">
            <v>16</v>
          </cell>
          <cell r="U62">
            <v>10500</v>
          </cell>
          <cell r="V62">
            <v>168000</v>
          </cell>
          <cell r="W62">
            <v>0</v>
          </cell>
          <cell r="AC62">
            <v>-16460</v>
          </cell>
          <cell r="AE62">
            <v>139000</v>
          </cell>
          <cell r="AF62">
            <v>350000</v>
          </cell>
          <cell r="AG62">
            <v>1817600</v>
          </cell>
          <cell r="AH62" t="str">
            <v>BCA</v>
          </cell>
          <cell r="AI62">
            <v>8200083394</v>
          </cell>
        </row>
        <row r="63">
          <cell r="C63">
            <v>47</v>
          </cell>
          <cell r="D63">
            <v>27</v>
          </cell>
          <cell r="E63" t="str">
            <v>BTJ-114</v>
          </cell>
          <cell r="F63" t="str">
            <v>Rusli Damanik</v>
          </cell>
          <cell r="G63" t="str">
            <v>L</v>
          </cell>
          <cell r="H63" t="str">
            <v>BPE Van SBU 1</v>
          </cell>
          <cell r="I63" t="str">
            <v>Pematang Siantar</v>
          </cell>
          <cell r="J63">
            <v>39479</v>
          </cell>
          <cell r="K63">
            <v>39660</v>
          </cell>
          <cell r="L63">
            <v>823000</v>
          </cell>
          <cell r="M63">
            <v>50000</v>
          </cell>
          <cell r="O63">
            <v>4757.2254335260113</v>
          </cell>
          <cell r="P63">
            <v>0</v>
          </cell>
          <cell r="Q63">
            <v>16</v>
          </cell>
          <cell r="R63">
            <v>19000</v>
          </cell>
          <cell r="S63">
            <v>304000</v>
          </cell>
          <cell r="T63">
            <v>18</v>
          </cell>
          <cell r="U63">
            <v>10500</v>
          </cell>
          <cell r="V63">
            <v>189000</v>
          </cell>
          <cell r="W63">
            <v>0</v>
          </cell>
          <cell r="AC63">
            <v>-16460</v>
          </cell>
          <cell r="AE63">
            <v>-10500</v>
          </cell>
          <cell r="AG63">
            <v>1339100</v>
          </cell>
          <cell r="AH63" t="str">
            <v>BCA</v>
          </cell>
          <cell r="AI63">
            <v>8200082894</v>
          </cell>
        </row>
        <row r="64">
          <cell r="C64">
            <v>48</v>
          </cell>
          <cell r="D64">
            <v>28</v>
          </cell>
          <cell r="E64" t="str">
            <v>BTJ-115</v>
          </cell>
          <cell r="F64" t="str">
            <v>Asep Safaat</v>
          </cell>
          <cell r="G64" t="str">
            <v>L</v>
          </cell>
          <cell r="H64" t="str">
            <v>BPE</v>
          </cell>
          <cell r="I64" t="str">
            <v>Pematang Siantar</v>
          </cell>
          <cell r="J64">
            <v>39479</v>
          </cell>
          <cell r="K64">
            <v>39660</v>
          </cell>
          <cell r="L64">
            <v>823000</v>
          </cell>
          <cell r="M64">
            <v>50000</v>
          </cell>
          <cell r="O64">
            <v>4757.2254335260113</v>
          </cell>
          <cell r="P64">
            <v>0</v>
          </cell>
          <cell r="Q64">
            <v>18</v>
          </cell>
          <cell r="R64">
            <v>19000</v>
          </cell>
          <cell r="S64">
            <v>342000</v>
          </cell>
          <cell r="T64">
            <v>29</v>
          </cell>
          <cell r="U64">
            <v>10500</v>
          </cell>
          <cell r="V64">
            <v>304500</v>
          </cell>
          <cell r="W64">
            <v>0</v>
          </cell>
          <cell r="AC64">
            <v>-16460</v>
          </cell>
          <cell r="AE64">
            <v>297000</v>
          </cell>
          <cell r="AG64">
            <v>1800100</v>
          </cell>
          <cell r="AH64" t="str">
            <v>BCA</v>
          </cell>
          <cell r="AI64">
            <v>8200112823</v>
          </cell>
        </row>
        <row r="65">
          <cell r="C65">
            <v>49</v>
          </cell>
          <cell r="D65">
            <v>29</v>
          </cell>
          <cell r="E65" t="str">
            <v>BTJ-117</v>
          </cell>
          <cell r="F65" t="str">
            <v>Supratman</v>
          </cell>
          <cell r="G65" t="str">
            <v>L</v>
          </cell>
          <cell r="H65" t="str">
            <v>BPE</v>
          </cell>
          <cell r="I65" t="str">
            <v>Pematang Siantar</v>
          </cell>
          <cell r="J65">
            <v>39479</v>
          </cell>
          <cell r="K65">
            <v>39660</v>
          </cell>
          <cell r="L65">
            <v>823000</v>
          </cell>
          <cell r="M65">
            <v>50000</v>
          </cell>
          <cell r="O65">
            <v>4757.2254335260113</v>
          </cell>
          <cell r="P65">
            <v>0</v>
          </cell>
          <cell r="Q65">
            <v>17</v>
          </cell>
          <cell r="R65">
            <v>19000</v>
          </cell>
          <cell r="S65">
            <v>323000</v>
          </cell>
          <cell r="T65">
            <v>20</v>
          </cell>
          <cell r="U65">
            <v>10500</v>
          </cell>
          <cell r="V65">
            <v>210000</v>
          </cell>
          <cell r="W65">
            <v>0</v>
          </cell>
          <cell r="AC65">
            <v>-16460</v>
          </cell>
          <cell r="AE65">
            <v>-29500</v>
          </cell>
          <cell r="AG65">
            <v>1360100</v>
          </cell>
          <cell r="AH65" t="str">
            <v>BCA</v>
          </cell>
          <cell r="AI65">
            <v>8200095902</v>
          </cell>
        </row>
        <row r="66">
          <cell r="C66">
            <v>50</v>
          </cell>
          <cell r="D66">
            <v>30</v>
          </cell>
          <cell r="E66" t="str">
            <v>BTJ-108</v>
          </cell>
          <cell r="F66" t="str">
            <v>Vaulina Sisca Indreane</v>
          </cell>
          <cell r="G66" t="str">
            <v>P</v>
          </cell>
          <cell r="H66" t="str">
            <v>Adminstrasi</v>
          </cell>
          <cell r="I66" t="str">
            <v>Semarang</v>
          </cell>
          <cell r="J66">
            <v>39387</v>
          </cell>
          <cell r="K66">
            <v>39568</v>
          </cell>
          <cell r="L66">
            <v>750000</v>
          </cell>
          <cell r="M66">
            <v>100000</v>
          </cell>
          <cell r="O66">
            <v>4335.2601156069368</v>
          </cell>
          <cell r="P66">
            <v>0</v>
          </cell>
          <cell r="Q66">
            <v>17</v>
          </cell>
          <cell r="R66">
            <v>17400</v>
          </cell>
          <cell r="S66">
            <v>295800</v>
          </cell>
          <cell r="T66">
            <v>17</v>
          </cell>
          <cell r="U66">
            <v>9500</v>
          </cell>
          <cell r="V66">
            <v>161500</v>
          </cell>
          <cell r="W66">
            <v>0</v>
          </cell>
          <cell r="Y66">
            <v>0</v>
          </cell>
          <cell r="AB66">
            <v>0</v>
          </cell>
          <cell r="AC66">
            <v>-15000</v>
          </cell>
          <cell r="AE66">
            <v>0</v>
          </cell>
          <cell r="AG66">
            <v>1292300</v>
          </cell>
          <cell r="AH66" t="str">
            <v>BCA</v>
          </cell>
          <cell r="AI66">
            <v>7960084874</v>
          </cell>
        </row>
        <row r="67">
          <cell r="C67">
            <v>51</v>
          </cell>
          <cell r="D67">
            <v>31</v>
          </cell>
          <cell r="E67" t="str">
            <v>btj-133</v>
          </cell>
          <cell r="F67" t="str">
            <v>Adi Kusdarmanto</v>
          </cell>
          <cell r="G67" t="str">
            <v>L</v>
          </cell>
          <cell r="H67" t="str">
            <v>BPE Van</v>
          </cell>
          <cell r="I67" t="str">
            <v>Purwokerto</v>
          </cell>
          <cell r="J67">
            <v>39479</v>
          </cell>
          <cell r="K67">
            <v>39660</v>
          </cell>
          <cell r="L67">
            <v>600000</v>
          </cell>
          <cell r="M67">
            <v>50000</v>
          </cell>
          <cell r="O67">
            <v>3468.2080924855491</v>
          </cell>
          <cell r="P67">
            <v>0</v>
          </cell>
          <cell r="Q67">
            <v>13</v>
          </cell>
          <cell r="R67">
            <v>19000</v>
          </cell>
          <cell r="S67">
            <v>247000</v>
          </cell>
          <cell r="T67">
            <v>7</v>
          </cell>
          <cell r="U67">
            <v>10500</v>
          </cell>
          <cell r="V67">
            <v>73500</v>
          </cell>
          <cell r="W67">
            <v>0</v>
          </cell>
          <cell r="AC67">
            <v>-12000</v>
          </cell>
          <cell r="AE67">
            <v>0</v>
          </cell>
          <cell r="AG67">
            <v>958500</v>
          </cell>
          <cell r="AH67" t="str">
            <v>CASH</v>
          </cell>
          <cell r="AI67" t="str">
            <v>CASH</v>
          </cell>
        </row>
        <row r="68">
          <cell r="C68">
            <v>52</v>
          </cell>
          <cell r="D68">
            <v>32</v>
          </cell>
          <cell r="E68" t="str">
            <v>BTJ-073</v>
          </cell>
          <cell r="F68" t="str">
            <v>Agil Sukarno</v>
          </cell>
          <cell r="G68" t="str">
            <v>L</v>
          </cell>
          <cell r="H68" t="str">
            <v>Asst. BPE</v>
          </cell>
          <cell r="I68" t="str">
            <v>Solo</v>
          </cell>
          <cell r="J68">
            <v>38322</v>
          </cell>
          <cell r="K68">
            <v>39568</v>
          </cell>
          <cell r="L68">
            <v>643000</v>
          </cell>
          <cell r="M68">
            <v>50000</v>
          </cell>
          <cell r="O68">
            <v>3716.7630057803467</v>
          </cell>
          <cell r="P68">
            <v>0</v>
          </cell>
          <cell r="Q68">
            <v>19</v>
          </cell>
          <cell r="R68">
            <v>17400</v>
          </cell>
          <cell r="S68">
            <v>330600</v>
          </cell>
          <cell r="T68">
            <v>22</v>
          </cell>
          <cell r="U68">
            <v>9500</v>
          </cell>
          <cell r="V68">
            <v>209000</v>
          </cell>
          <cell r="W68">
            <v>0</v>
          </cell>
          <cell r="AC68">
            <v>-12860</v>
          </cell>
          <cell r="AE68">
            <v>40000</v>
          </cell>
          <cell r="AG68">
            <v>1259800</v>
          </cell>
          <cell r="AH68" t="str">
            <v>BCA</v>
          </cell>
          <cell r="AI68">
            <v>3930204268</v>
          </cell>
          <cell r="AL68" t="str">
            <v>08122647935</v>
          </cell>
        </row>
        <row r="69">
          <cell r="C69">
            <v>53</v>
          </cell>
          <cell r="D69">
            <v>33</v>
          </cell>
          <cell r="E69" t="str">
            <v>BTJ-072</v>
          </cell>
          <cell r="F69" t="str">
            <v>Ary Ermawati</v>
          </cell>
          <cell r="G69" t="str">
            <v>P</v>
          </cell>
          <cell r="H69" t="str">
            <v>Administrasi</v>
          </cell>
          <cell r="I69" t="str">
            <v>Solo</v>
          </cell>
          <cell r="J69">
            <v>38322</v>
          </cell>
          <cell r="K69">
            <v>39813</v>
          </cell>
          <cell r="L69">
            <v>643000</v>
          </cell>
          <cell r="O69">
            <v>3716.7630057803467</v>
          </cell>
          <cell r="P69">
            <v>0</v>
          </cell>
          <cell r="Q69">
            <v>18</v>
          </cell>
          <cell r="R69">
            <v>17400</v>
          </cell>
          <cell r="S69">
            <v>313200</v>
          </cell>
          <cell r="T69">
            <v>18</v>
          </cell>
          <cell r="U69">
            <v>9500</v>
          </cell>
          <cell r="V69">
            <v>171000</v>
          </cell>
          <cell r="W69">
            <v>0</v>
          </cell>
          <cell r="AC69">
            <v>-12860</v>
          </cell>
          <cell r="AE69">
            <v>21000</v>
          </cell>
          <cell r="AG69">
            <v>1135400</v>
          </cell>
          <cell r="AH69" t="str">
            <v>BCA</v>
          </cell>
          <cell r="AI69">
            <v>151944301</v>
          </cell>
          <cell r="AK69" t="str">
            <v>0298-315359</v>
          </cell>
          <cell r="AL69" t="str">
            <v>0816679765</v>
          </cell>
        </row>
        <row r="70">
          <cell r="C70">
            <v>54</v>
          </cell>
          <cell r="D70">
            <v>34</v>
          </cell>
          <cell r="E70" t="str">
            <v>BTJ-110</v>
          </cell>
          <cell r="F70" t="str">
            <v>Yohanes Francisco Suryadi</v>
          </cell>
          <cell r="G70" t="str">
            <v>L</v>
          </cell>
          <cell r="H70" t="str">
            <v>BPE Van</v>
          </cell>
          <cell r="I70" t="str">
            <v>Solo</v>
          </cell>
          <cell r="J70">
            <v>39387</v>
          </cell>
          <cell r="K70">
            <v>39568</v>
          </cell>
          <cell r="L70">
            <v>643000</v>
          </cell>
          <cell r="M70">
            <v>50000</v>
          </cell>
          <cell r="O70">
            <v>3716.7630057803467</v>
          </cell>
          <cell r="P70">
            <v>0</v>
          </cell>
          <cell r="Q70">
            <v>18</v>
          </cell>
          <cell r="R70">
            <v>19000</v>
          </cell>
          <cell r="S70">
            <v>342000</v>
          </cell>
          <cell r="T70">
            <v>18</v>
          </cell>
          <cell r="U70">
            <v>10500</v>
          </cell>
          <cell r="V70">
            <v>189000</v>
          </cell>
          <cell r="W70">
            <v>0</v>
          </cell>
          <cell r="Y70">
            <v>0</v>
          </cell>
          <cell r="AB70">
            <v>0</v>
          </cell>
          <cell r="AC70">
            <v>-12860</v>
          </cell>
          <cell r="AE70">
            <v>0</v>
          </cell>
          <cell r="AG70">
            <v>1211200</v>
          </cell>
          <cell r="AH70" t="str">
            <v>BCA</v>
          </cell>
          <cell r="AI70">
            <v>152093428</v>
          </cell>
        </row>
        <row r="71">
          <cell r="C71">
            <v>55</v>
          </cell>
          <cell r="D71">
            <v>35</v>
          </cell>
          <cell r="E71" t="str">
            <v>BTJ-077</v>
          </cell>
          <cell r="F71" t="str">
            <v>Dian Puji Handoko</v>
          </cell>
          <cell r="G71" t="str">
            <v>L</v>
          </cell>
          <cell r="H71" t="str">
            <v>Asst. BPE</v>
          </cell>
          <cell r="I71" t="str">
            <v>Tasikmalaya</v>
          </cell>
          <cell r="J71">
            <v>38607</v>
          </cell>
          <cell r="K71">
            <v>39489</v>
          </cell>
          <cell r="L71">
            <v>633000</v>
          </cell>
          <cell r="O71">
            <v>3658.9595375722542</v>
          </cell>
          <cell r="P71">
            <v>0</v>
          </cell>
          <cell r="Q71">
            <v>17</v>
          </cell>
          <cell r="R71">
            <v>17400</v>
          </cell>
          <cell r="S71">
            <v>295800</v>
          </cell>
          <cell r="T71">
            <v>20</v>
          </cell>
          <cell r="U71">
            <v>9500</v>
          </cell>
          <cell r="V71">
            <v>190000</v>
          </cell>
          <cell r="W71">
            <v>0</v>
          </cell>
          <cell r="AC71">
            <v>-12660</v>
          </cell>
          <cell r="AE71">
            <v>9500</v>
          </cell>
          <cell r="AG71">
            <v>1115700</v>
          </cell>
          <cell r="AH71" t="str">
            <v>BCA</v>
          </cell>
          <cell r="AI71">
            <v>3210200834</v>
          </cell>
        </row>
        <row r="72">
          <cell r="C72">
            <v>56</v>
          </cell>
          <cell r="D72">
            <v>36</v>
          </cell>
          <cell r="E72" t="str">
            <v>BTJ-076</v>
          </cell>
          <cell r="F72" t="str">
            <v>Endang Pratiwi Utama</v>
          </cell>
          <cell r="G72" t="str">
            <v>P</v>
          </cell>
          <cell r="H72" t="str">
            <v>Administrasi</v>
          </cell>
          <cell r="I72" t="str">
            <v>Tasikmalaya</v>
          </cell>
          <cell r="J72">
            <v>38398</v>
          </cell>
          <cell r="K72">
            <v>39492</v>
          </cell>
          <cell r="L72">
            <v>633000</v>
          </cell>
          <cell r="O72">
            <v>3658.9595375722542</v>
          </cell>
          <cell r="P72">
            <v>0</v>
          </cell>
          <cell r="Q72">
            <v>17</v>
          </cell>
          <cell r="R72">
            <v>17400</v>
          </cell>
          <cell r="S72">
            <v>295800</v>
          </cell>
          <cell r="T72">
            <v>19</v>
          </cell>
          <cell r="U72">
            <v>9500</v>
          </cell>
          <cell r="V72">
            <v>180500</v>
          </cell>
          <cell r="W72">
            <v>0</v>
          </cell>
          <cell r="AC72">
            <v>-12660</v>
          </cell>
          <cell r="AE72">
            <v>0</v>
          </cell>
          <cell r="AG72">
            <v>1096700</v>
          </cell>
          <cell r="AH72" t="str">
            <v>BCA</v>
          </cell>
          <cell r="AI72">
            <v>3210184561</v>
          </cell>
          <cell r="AK72" t="str">
            <v>0265-341667</v>
          </cell>
          <cell r="AL72" t="str">
            <v>081320343655</v>
          </cell>
        </row>
        <row r="73">
          <cell r="C73">
            <v>57</v>
          </cell>
          <cell r="D73">
            <v>37</v>
          </cell>
          <cell r="E73" t="str">
            <v>BTJ-079</v>
          </cell>
          <cell r="F73" t="str">
            <v>Adianto Respati</v>
          </cell>
          <cell r="G73" t="str">
            <v>L</v>
          </cell>
          <cell r="H73" t="str">
            <v>Asst. BPE</v>
          </cell>
          <cell r="I73" t="str">
            <v xml:space="preserve">Tegal </v>
          </cell>
          <cell r="J73">
            <v>38245</v>
          </cell>
          <cell r="K73">
            <v>39705</v>
          </cell>
          <cell r="L73">
            <v>600000</v>
          </cell>
          <cell r="O73">
            <v>3468.2080924855491</v>
          </cell>
          <cell r="P73">
            <v>0</v>
          </cell>
          <cell r="Q73">
            <v>17</v>
          </cell>
          <cell r="R73">
            <v>17400</v>
          </cell>
          <cell r="S73">
            <v>295800</v>
          </cell>
          <cell r="T73">
            <v>27</v>
          </cell>
          <cell r="U73">
            <v>9500</v>
          </cell>
          <cell r="V73">
            <v>256500</v>
          </cell>
          <cell r="W73">
            <v>0</v>
          </cell>
          <cell r="AA73">
            <v>3180</v>
          </cell>
          <cell r="AB73">
            <v>0</v>
          </cell>
          <cell r="AC73">
            <v>-12000</v>
          </cell>
          <cell r="AE73">
            <v>0</v>
          </cell>
          <cell r="AG73">
            <v>1140300</v>
          </cell>
          <cell r="AH73" t="str">
            <v>BCA</v>
          </cell>
          <cell r="AI73">
            <v>470598077</v>
          </cell>
          <cell r="AK73" t="str">
            <v>0283-359729</v>
          </cell>
        </row>
        <row r="74">
          <cell r="C74">
            <v>58</v>
          </cell>
          <cell r="D74">
            <v>38</v>
          </cell>
          <cell r="E74" t="str">
            <v>BTJ-078</v>
          </cell>
          <cell r="F74" t="str">
            <v>Umi Maryani</v>
          </cell>
          <cell r="G74" t="str">
            <v>P</v>
          </cell>
          <cell r="H74" t="str">
            <v>Administrasi</v>
          </cell>
          <cell r="I74" t="str">
            <v xml:space="preserve">Tegal </v>
          </cell>
          <cell r="J74">
            <v>38292</v>
          </cell>
          <cell r="K74">
            <v>39568</v>
          </cell>
          <cell r="L74">
            <v>600000</v>
          </cell>
          <cell r="O74">
            <v>3468.2080924855491</v>
          </cell>
          <cell r="P74">
            <v>0</v>
          </cell>
          <cell r="Q74">
            <v>19</v>
          </cell>
          <cell r="R74">
            <v>17400</v>
          </cell>
          <cell r="S74">
            <v>330600</v>
          </cell>
          <cell r="T74">
            <v>32</v>
          </cell>
          <cell r="U74">
            <v>9500</v>
          </cell>
          <cell r="V74">
            <v>304000</v>
          </cell>
          <cell r="W74">
            <v>0</v>
          </cell>
          <cell r="AC74">
            <v>-12000</v>
          </cell>
          <cell r="AE74">
            <v>0</v>
          </cell>
          <cell r="AG74">
            <v>1222600</v>
          </cell>
          <cell r="AH74" t="str">
            <v>BCA</v>
          </cell>
          <cell r="AI74">
            <v>470525312</v>
          </cell>
        </row>
        <row r="75">
          <cell r="C75">
            <v>59</v>
          </cell>
          <cell r="D75">
            <v>39</v>
          </cell>
          <cell r="E75" t="str">
            <v>BTJ-111</v>
          </cell>
          <cell r="F75" t="str">
            <v>Andi Argunandi</v>
          </cell>
          <cell r="G75" t="str">
            <v>L</v>
          </cell>
          <cell r="H75" t="str">
            <v>BPE</v>
          </cell>
          <cell r="I75" t="str">
            <v>Yogyakarta</v>
          </cell>
          <cell r="J75">
            <v>39479</v>
          </cell>
          <cell r="K75">
            <v>39660</v>
          </cell>
          <cell r="L75">
            <v>600000</v>
          </cell>
          <cell r="M75">
            <v>50000</v>
          </cell>
          <cell r="O75">
            <v>3468.2080924855491</v>
          </cell>
          <cell r="P75">
            <v>0</v>
          </cell>
          <cell r="Q75">
            <v>20</v>
          </cell>
          <cell r="R75">
            <v>19000</v>
          </cell>
          <cell r="S75">
            <v>380000</v>
          </cell>
          <cell r="T75">
            <v>24</v>
          </cell>
          <cell r="U75">
            <v>10500</v>
          </cell>
          <cell r="V75">
            <v>252000</v>
          </cell>
          <cell r="W75">
            <v>0</v>
          </cell>
          <cell r="AC75">
            <v>-12000</v>
          </cell>
          <cell r="AE75">
            <v>-21000</v>
          </cell>
          <cell r="AG75">
            <v>1249000</v>
          </cell>
          <cell r="AH75" t="str">
            <v>BCA</v>
          </cell>
          <cell r="AI75">
            <v>600312219</v>
          </cell>
        </row>
        <row r="76">
          <cell r="C76">
            <v>60</v>
          </cell>
          <cell r="D76">
            <v>40</v>
          </cell>
          <cell r="E76" t="str">
            <v>BTJ-112</v>
          </cell>
          <cell r="F76" t="str">
            <v>Eri Pitoyo</v>
          </cell>
          <cell r="G76" t="str">
            <v>L</v>
          </cell>
          <cell r="H76" t="str">
            <v>Asst. BPE</v>
          </cell>
          <cell r="I76" t="str">
            <v>Yogyakarta</v>
          </cell>
          <cell r="J76">
            <v>39479</v>
          </cell>
          <cell r="K76">
            <v>39660</v>
          </cell>
          <cell r="L76">
            <v>600000</v>
          </cell>
          <cell r="O76">
            <v>3468.2080924855491</v>
          </cell>
          <cell r="P76">
            <v>0</v>
          </cell>
          <cell r="Q76">
            <v>19</v>
          </cell>
          <cell r="R76">
            <v>17400</v>
          </cell>
          <cell r="S76">
            <v>330600</v>
          </cell>
          <cell r="T76">
            <v>22</v>
          </cell>
          <cell r="U76">
            <v>9500</v>
          </cell>
          <cell r="V76">
            <v>209000</v>
          </cell>
          <cell r="W76">
            <v>0</v>
          </cell>
          <cell r="AC76">
            <v>-12000</v>
          </cell>
          <cell r="AE76">
            <v>0</v>
          </cell>
          <cell r="AG76">
            <v>1127600</v>
          </cell>
          <cell r="AH76" t="str">
            <v>BCA</v>
          </cell>
          <cell r="AI76">
            <v>1691800232</v>
          </cell>
        </row>
        <row r="77">
          <cell r="C77">
            <v>61</v>
          </cell>
          <cell r="D77">
            <v>41</v>
          </cell>
          <cell r="E77" t="str">
            <v>BTJ-131</v>
          </cell>
          <cell r="F77" t="str">
            <v>Lim Seng Hong</v>
          </cell>
          <cell r="G77" t="str">
            <v>L</v>
          </cell>
          <cell r="H77" t="str">
            <v>Distrik Leader</v>
          </cell>
          <cell r="I77" t="str">
            <v>Pontianak</v>
          </cell>
          <cell r="J77">
            <v>39479</v>
          </cell>
          <cell r="K77">
            <v>39660</v>
          </cell>
          <cell r="L77">
            <v>2726000</v>
          </cell>
          <cell r="O77">
            <v>15757.225433526011</v>
          </cell>
          <cell r="P77">
            <v>0</v>
          </cell>
          <cell r="Q77">
            <v>19</v>
          </cell>
          <cell r="R77">
            <v>13500</v>
          </cell>
          <cell r="S77">
            <v>256500</v>
          </cell>
          <cell r="T77">
            <v>23</v>
          </cell>
          <cell r="U77">
            <v>9500</v>
          </cell>
          <cell r="V77">
            <v>218500</v>
          </cell>
          <cell r="W77">
            <v>0</v>
          </cell>
          <cell r="AC77">
            <v>-54520</v>
          </cell>
          <cell r="AE77">
            <v>-13500</v>
          </cell>
          <cell r="AG77">
            <v>3133000</v>
          </cell>
          <cell r="AH77" t="str">
            <v>CASH</v>
          </cell>
          <cell r="AI77" t="str">
            <v>CASH</v>
          </cell>
        </row>
        <row r="78">
          <cell r="C78">
            <v>62</v>
          </cell>
          <cell r="D78">
            <v>42</v>
          </cell>
          <cell r="E78" t="str">
            <v>BTJ-122</v>
          </cell>
          <cell r="F78" t="str">
            <v>Fernando Nainggolan</v>
          </cell>
          <cell r="G78" t="str">
            <v>L</v>
          </cell>
          <cell r="H78" t="str">
            <v>Asst. BPE</v>
          </cell>
          <cell r="I78" t="str">
            <v>Surabaya</v>
          </cell>
          <cell r="J78">
            <v>39479</v>
          </cell>
          <cell r="K78">
            <v>39660</v>
          </cell>
          <cell r="L78">
            <v>806000</v>
          </cell>
          <cell r="O78">
            <v>4658.9595375722547</v>
          </cell>
          <cell r="P78">
            <v>0</v>
          </cell>
          <cell r="Q78">
            <v>18</v>
          </cell>
          <cell r="R78">
            <v>17400</v>
          </cell>
          <cell r="S78">
            <v>313200</v>
          </cell>
          <cell r="T78">
            <v>18</v>
          </cell>
          <cell r="U78">
            <v>9500</v>
          </cell>
          <cell r="V78">
            <v>171000</v>
          </cell>
          <cell r="W78">
            <v>0</v>
          </cell>
          <cell r="AC78">
            <v>-16120</v>
          </cell>
          <cell r="AE78">
            <v>0</v>
          </cell>
          <cell r="AG78">
            <v>1274100</v>
          </cell>
          <cell r="AH78" t="str">
            <v>BCA</v>
          </cell>
          <cell r="AI78">
            <v>2160527458</v>
          </cell>
        </row>
        <row r="79">
          <cell r="C79">
            <v>63</v>
          </cell>
          <cell r="D79">
            <v>43</v>
          </cell>
          <cell r="E79" t="str">
            <v>btj-128</v>
          </cell>
          <cell r="F79" t="str">
            <v>Yudha Aditama Nugraha</v>
          </cell>
          <cell r="G79" t="str">
            <v>L</v>
          </cell>
          <cell r="H79" t="str">
            <v>BPE Motor</v>
          </cell>
          <cell r="I79" t="str">
            <v>Surabaya</v>
          </cell>
          <cell r="J79">
            <v>39479</v>
          </cell>
          <cell r="K79">
            <v>39660</v>
          </cell>
          <cell r="L79">
            <v>806000</v>
          </cell>
          <cell r="M79">
            <v>50000</v>
          </cell>
          <cell r="O79">
            <v>4658.9595375722547</v>
          </cell>
          <cell r="P79">
            <v>0</v>
          </cell>
          <cell r="Q79">
            <v>18</v>
          </cell>
          <cell r="R79">
            <v>19000</v>
          </cell>
          <cell r="S79">
            <v>342000</v>
          </cell>
          <cell r="T79">
            <v>20</v>
          </cell>
          <cell r="U79">
            <v>9500</v>
          </cell>
          <cell r="V79">
            <v>190000</v>
          </cell>
          <cell r="W79">
            <v>0</v>
          </cell>
          <cell r="AC79">
            <v>-16120</v>
          </cell>
          <cell r="AE79">
            <v>19000</v>
          </cell>
          <cell r="AF79">
            <v>350000</v>
          </cell>
          <cell r="AG79">
            <v>1740900</v>
          </cell>
          <cell r="AH79" t="str">
            <v>BCA</v>
          </cell>
          <cell r="AI79">
            <v>2710573711</v>
          </cell>
        </row>
        <row r="80">
          <cell r="C80">
            <v>64</v>
          </cell>
          <cell r="D80">
            <v>44</v>
          </cell>
          <cell r="E80" t="str">
            <v>btj-127</v>
          </cell>
          <cell r="F80" t="str">
            <v>Surono</v>
          </cell>
          <cell r="G80" t="str">
            <v>L</v>
          </cell>
          <cell r="H80" t="str">
            <v>BPE Motor</v>
          </cell>
          <cell r="I80" t="str">
            <v>Surabaya</v>
          </cell>
          <cell r="J80">
            <v>39479</v>
          </cell>
          <cell r="K80">
            <v>39660</v>
          </cell>
          <cell r="L80">
            <v>806000</v>
          </cell>
          <cell r="O80">
            <v>4658.9595375722547</v>
          </cell>
          <cell r="P80">
            <v>0</v>
          </cell>
          <cell r="Q80">
            <v>18</v>
          </cell>
          <cell r="R80">
            <v>19000</v>
          </cell>
          <cell r="S80">
            <v>342000</v>
          </cell>
          <cell r="T80">
            <v>21</v>
          </cell>
          <cell r="U80">
            <v>10500</v>
          </cell>
          <cell r="V80">
            <v>220500</v>
          </cell>
          <cell r="W80">
            <v>0</v>
          </cell>
          <cell r="AC80">
            <v>-16120</v>
          </cell>
          <cell r="AE80">
            <v>80000</v>
          </cell>
          <cell r="AF80">
            <v>350000</v>
          </cell>
          <cell r="AG80">
            <v>1782400</v>
          </cell>
          <cell r="AH80" t="str">
            <v>BCA</v>
          </cell>
          <cell r="AI80">
            <v>8160457709</v>
          </cell>
        </row>
        <row r="81">
          <cell r="C81">
            <v>65</v>
          </cell>
          <cell r="D81">
            <v>45</v>
          </cell>
          <cell r="E81" t="str">
            <v>BTJ-130</v>
          </cell>
          <cell r="F81" t="str">
            <v>Eko Teguh Budi s</v>
          </cell>
          <cell r="G81" t="str">
            <v>L</v>
          </cell>
          <cell r="H81" t="str">
            <v>Team Serbu</v>
          </cell>
          <cell r="I81" t="str">
            <v>Surabaya</v>
          </cell>
          <cell r="J81">
            <v>39479</v>
          </cell>
          <cell r="K81">
            <v>39660</v>
          </cell>
          <cell r="L81">
            <v>806000</v>
          </cell>
          <cell r="O81">
            <v>4658.9595375722547</v>
          </cell>
          <cell r="P81">
            <v>0</v>
          </cell>
          <cell r="Q81">
            <v>17</v>
          </cell>
          <cell r="R81">
            <v>15800</v>
          </cell>
          <cell r="S81">
            <v>268600</v>
          </cell>
          <cell r="T81">
            <v>17</v>
          </cell>
          <cell r="U81">
            <v>8500</v>
          </cell>
          <cell r="V81">
            <v>144500</v>
          </cell>
          <cell r="W81">
            <v>0</v>
          </cell>
          <cell r="AC81">
            <v>-16120</v>
          </cell>
          <cell r="AE81">
            <v>0</v>
          </cell>
          <cell r="AF81">
            <v>240000</v>
          </cell>
          <cell r="AG81">
            <v>1443000</v>
          </cell>
          <cell r="AH81" t="str">
            <v>BCA</v>
          </cell>
          <cell r="AI81">
            <v>8640002094</v>
          </cell>
        </row>
        <row r="82">
          <cell r="C82">
            <v>66</v>
          </cell>
          <cell r="D82">
            <v>46</v>
          </cell>
          <cell r="E82" t="str">
            <v>btj-125</v>
          </cell>
          <cell r="F82" t="str">
            <v>Reyno Saputra</v>
          </cell>
          <cell r="G82" t="str">
            <v>L</v>
          </cell>
          <cell r="H82" t="str">
            <v>Team Serbu</v>
          </cell>
          <cell r="I82" t="str">
            <v>Surabaya</v>
          </cell>
          <cell r="J82">
            <v>39479</v>
          </cell>
          <cell r="K82">
            <v>39660</v>
          </cell>
          <cell r="L82">
            <v>806000</v>
          </cell>
          <cell r="O82">
            <v>4658.9595375722547</v>
          </cell>
          <cell r="P82">
            <v>0</v>
          </cell>
          <cell r="Q82">
            <v>19</v>
          </cell>
          <cell r="R82">
            <v>15800</v>
          </cell>
          <cell r="S82">
            <v>300200</v>
          </cell>
          <cell r="T82">
            <v>21</v>
          </cell>
          <cell r="U82">
            <v>8500</v>
          </cell>
          <cell r="V82">
            <v>178500</v>
          </cell>
          <cell r="W82">
            <v>0</v>
          </cell>
          <cell r="AC82">
            <v>-16120</v>
          </cell>
          <cell r="AE82">
            <v>0</v>
          </cell>
          <cell r="AF82">
            <v>264000</v>
          </cell>
          <cell r="AG82">
            <v>1532600</v>
          </cell>
          <cell r="AH82" t="str">
            <v>BCA</v>
          </cell>
          <cell r="AI82">
            <v>140240729</v>
          </cell>
        </row>
        <row r="83">
          <cell r="C83">
            <v>67</v>
          </cell>
          <cell r="D83">
            <v>47</v>
          </cell>
          <cell r="E83" t="str">
            <v>BTJ-124</v>
          </cell>
          <cell r="F83" t="str">
            <v>Kartika</v>
          </cell>
          <cell r="G83" t="str">
            <v>P</v>
          </cell>
          <cell r="H83" t="str">
            <v>Team Serbu</v>
          </cell>
          <cell r="I83" t="str">
            <v>Surabaya</v>
          </cell>
          <cell r="J83">
            <v>39479</v>
          </cell>
          <cell r="K83">
            <v>39660</v>
          </cell>
          <cell r="L83">
            <v>806000</v>
          </cell>
          <cell r="O83">
            <v>4658.9595375722547</v>
          </cell>
          <cell r="P83">
            <v>0</v>
          </cell>
          <cell r="Q83">
            <v>17</v>
          </cell>
          <cell r="R83">
            <v>15800</v>
          </cell>
          <cell r="S83">
            <v>268600</v>
          </cell>
          <cell r="T83">
            <v>22</v>
          </cell>
          <cell r="U83">
            <v>8500</v>
          </cell>
          <cell r="V83">
            <v>187000</v>
          </cell>
          <cell r="W83">
            <v>0</v>
          </cell>
          <cell r="AC83">
            <v>-16120</v>
          </cell>
          <cell r="AE83">
            <v>0</v>
          </cell>
          <cell r="AF83">
            <v>240000</v>
          </cell>
          <cell r="AG83">
            <v>1485500</v>
          </cell>
          <cell r="AH83" t="str">
            <v>BCA</v>
          </cell>
          <cell r="AI83">
            <v>1302012410</v>
          </cell>
        </row>
        <row r="84">
          <cell r="C84">
            <v>68</v>
          </cell>
          <cell r="D84">
            <v>48</v>
          </cell>
          <cell r="E84" t="str">
            <v>btj-123</v>
          </cell>
          <cell r="F84" t="str">
            <v>Hendra Churniawan</v>
          </cell>
          <cell r="G84" t="str">
            <v>L</v>
          </cell>
          <cell r="H84" t="str">
            <v>Team Serbu</v>
          </cell>
          <cell r="I84" t="str">
            <v>Surabaya</v>
          </cell>
          <cell r="J84">
            <v>39479</v>
          </cell>
          <cell r="K84">
            <v>39660</v>
          </cell>
          <cell r="L84">
            <v>806000</v>
          </cell>
          <cell r="O84">
            <v>4658.9595375722547</v>
          </cell>
          <cell r="P84">
            <v>0</v>
          </cell>
          <cell r="Q84">
            <v>18</v>
          </cell>
          <cell r="R84">
            <v>15800</v>
          </cell>
          <cell r="S84">
            <v>284400</v>
          </cell>
          <cell r="T84">
            <v>26</v>
          </cell>
          <cell r="U84">
            <v>8500</v>
          </cell>
          <cell r="V84">
            <v>221000</v>
          </cell>
          <cell r="W84">
            <v>0</v>
          </cell>
          <cell r="AC84">
            <v>-16120</v>
          </cell>
          <cell r="AE84">
            <v>17000</v>
          </cell>
          <cell r="AF84">
            <v>252000</v>
          </cell>
          <cell r="AG84">
            <v>1564300</v>
          </cell>
          <cell r="AH84" t="str">
            <v>BCA</v>
          </cell>
          <cell r="AI84">
            <v>1000176733</v>
          </cell>
        </row>
        <row r="85">
          <cell r="C85">
            <v>69</v>
          </cell>
          <cell r="D85">
            <v>49</v>
          </cell>
          <cell r="E85" t="str">
            <v>btj-119</v>
          </cell>
          <cell r="F85" t="str">
            <v>Achmad. Subaidi</v>
          </cell>
          <cell r="G85" t="str">
            <v>L</v>
          </cell>
          <cell r="H85" t="str">
            <v>Team Serbu</v>
          </cell>
          <cell r="I85" t="str">
            <v>Bangkalan</v>
          </cell>
          <cell r="J85">
            <v>39479</v>
          </cell>
          <cell r="K85">
            <v>39660</v>
          </cell>
          <cell r="L85">
            <v>806000</v>
          </cell>
          <cell r="O85">
            <v>4658.9595375722547</v>
          </cell>
          <cell r="P85">
            <v>0</v>
          </cell>
          <cell r="Q85">
            <v>19</v>
          </cell>
          <cell r="R85">
            <v>15800</v>
          </cell>
          <cell r="S85">
            <v>300200</v>
          </cell>
          <cell r="T85">
            <v>24</v>
          </cell>
          <cell r="U85">
            <v>8500</v>
          </cell>
          <cell r="V85">
            <v>204000</v>
          </cell>
          <cell r="W85">
            <v>0</v>
          </cell>
          <cell r="AC85">
            <v>-16120</v>
          </cell>
          <cell r="AE85">
            <v>0</v>
          </cell>
          <cell r="AF85">
            <v>228000</v>
          </cell>
          <cell r="AG85">
            <v>1522100</v>
          </cell>
          <cell r="AH85" t="str">
            <v>BCA</v>
          </cell>
          <cell r="AI85">
            <v>1850619472</v>
          </cell>
        </row>
        <row r="86">
          <cell r="C86">
            <v>70</v>
          </cell>
          <cell r="D86">
            <v>50</v>
          </cell>
          <cell r="E86" t="str">
            <v>BTJ-120</v>
          </cell>
          <cell r="F86" t="str">
            <v>Arifin Jauhari</v>
          </cell>
          <cell r="G86" t="str">
            <v>L</v>
          </cell>
          <cell r="H86" t="str">
            <v>Team Serbu</v>
          </cell>
          <cell r="I86" t="str">
            <v>Bojonegoro</v>
          </cell>
          <cell r="J86">
            <v>39479</v>
          </cell>
          <cell r="K86">
            <v>39660</v>
          </cell>
          <cell r="L86">
            <v>806000</v>
          </cell>
          <cell r="O86">
            <v>4658.9595375722547</v>
          </cell>
          <cell r="P86">
            <v>0</v>
          </cell>
          <cell r="Q86">
            <v>17</v>
          </cell>
          <cell r="R86">
            <v>15800</v>
          </cell>
          <cell r="S86">
            <v>268600</v>
          </cell>
          <cell r="T86">
            <v>17</v>
          </cell>
          <cell r="U86">
            <v>8500</v>
          </cell>
          <cell r="V86">
            <v>144500</v>
          </cell>
          <cell r="W86">
            <v>0</v>
          </cell>
          <cell r="AC86">
            <v>-16120</v>
          </cell>
          <cell r="AE86">
            <v>0</v>
          </cell>
          <cell r="AF86">
            <v>228000</v>
          </cell>
          <cell r="AG86">
            <v>1431000</v>
          </cell>
          <cell r="AH86" t="str">
            <v>BCA</v>
          </cell>
          <cell r="AI86">
            <v>8640024730</v>
          </cell>
        </row>
        <row r="87">
          <cell r="C87">
            <v>71</v>
          </cell>
          <cell r="D87">
            <v>51</v>
          </cell>
          <cell r="E87" t="str">
            <v>BTJ-135</v>
          </cell>
          <cell r="F87" t="str">
            <v>Tri Husodo</v>
          </cell>
          <cell r="G87" t="str">
            <v>L</v>
          </cell>
          <cell r="H87" t="str">
            <v>Asst. BPE</v>
          </cell>
          <cell r="I87" t="str">
            <v>Cirebon</v>
          </cell>
          <cell r="J87">
            <v>39508</v>
          </cell>
          <cell r="K87">
            <v>39691</v>
          </cell>
          <cell r="L87">
            <v>661000</v>
          </cell>
          <cell r="O87">
            <v>3820.8092485549132</v>
          </cell>
          <cell r="P87">
            <v>0</v>
          </cell>
          <cell r="Q87">
            <v>18</v>
          </cell>
          <cell r="R87">
            <v>17400</v>
          </cell>
          <cell r="S87">
            <v>313200</v>
          </cell>
          <cell r="T87">
            <v>27</v>
          </cell>
          <cell r="U87">
            <v>9500</v>
          </cell>
          <cell r="V87">
            <v>256500</v>
          </cell>
          <cell r="W87">
            <v>0</v>
          </cell>
          <cell r="AC87">
            <v>-13220</v>
          </cell>
          <cell r="AE87">
            <v>-45900</v>
          </cell>
          <cell r="AG87">
            <v>1171600</v>
          </cell>
          <cell r="AH87" t="str">
            <v>BCA</v>
          </cell>
          <cell r="AI87" t="str">
            <v>0960404181</v>
          </cell>
        </row>
        <row r="88">
          <cell r="C88">
            <v>72</v>
          </cell>
          <cell r="D88">
            <v>52</v>
          </cell>
          <cell r="E88" t="str">
            <v>BTJ-136</v>
          </cell>
          <cell r="F88" t="str">
            <v>Nyoman Mertayasa</v>
          </cell>
          <cell r="G88" t="str">
            <v>L</v>
          </cell>
          <cell r="H88" t="str">
            <v>Team Serbu</v>
          </cell>
          <cell r="I88" t="str">
            <v>Denpasar</v>
          </cell>
          <cell r="J88">
            <v>39522</v>
          </cell>
          <cell r="K88">
            <v>39705</v>
          </cell>
          <cell r="L88">
            <v>800000</v>
          </cell>
          <cell r="O88">
            <v>4624.277456647399</v>
          </cell>
          <cell r="P88">
            <v>0</v>
          </cell>
          <cell r="Q88">
            <v>17</v>
          </cell>
          <cell r="R88">
            <v>15800</v>
          </cell>
          <cell r="S88">
            <v>268600</v>
          </cell>
          <cell r="T88">
            <v>17</v>
          </cell>
          <cell r="U88">
            <v>8500</v>
          </cell>
          <cell r="V88">
            <v>144500</v>
          </cell>
          <cell r="W88">
            <v>0</v>
          </cell>
          <cell r="AC88">
            <v>-16000</v>
          </cell>
          <cell r="AE88">
            <v>0</v>
          </cell>
          <cell r="AG88">
            <v>1197100</v>
          </cell>
          <cell r="AH88" t="str">
            <v>BCA</v>
          </cell>
          <cell r="AI88">
            <v>401880703</v>
          </cell>
        </row>
        <row r="89">
          <cell r="C89">
            <v>73</v>
          </cell>
          <cell r="D89">
            <v>53</v>
          </cell>
          <cell r="E89" t="str">
            <v>BTJ-137</v>
          </cell>
          <cell r="F89" t="str">
            <v>Didik Setiawan</v>
          </cell>
          <cell r="G89" t="str">
            <v>L</v>
          </cell>
          <cell r="H89" t="str">
            <v>Team Serbu</v>
          </cell>
          <cell r="I89" t="str">
            <v>Denpasar</v>
          </cell>
          <cell r="J89">
            <v>39522</v>
          </cell>
          <cell r="K89">
            <v>39705</v>
          </cell>
          <cell r="L89">
            <v>800000</v>
          </cell>
          <cell r="O89">
            <v>4624.277456647399</v>
          </cell>
          <cell r="P89">
            <v>0</v>
          </cell>
          <cell r="Q89">
            <v>16</v>
          </cell>
          <cell r="R89">
            <v>15800</v>
          </cell>
          <cell r="S89">
            <v>252800</v>
          </cell>
          <cell r="T89">
            <v>22</v>
          </cell>
          <cell r="U89">
            <v>8500</v>
          </cell>
          <cell r="V89">
            <v>187000</v>
          </cell>
          <cell r="W89">
            <v>0</v>
          </cell>
          <cell r="AC89">
            <v>-16000</v>
          </cell>
          <cell r="AE89">
            <v>-8500</v>
          </cell>
          <cell r="AG89">
            <v>1215300</v>
          </cell>
          <cell r="AH89" t="str">
            <v>BCA</v>
          </cell>
          <cell r="AI89">
            <v>401905307</v>
          </cell>
        </row>
        <row r="90">
          <cell r="C90">
            <v>74</v>
          </cell>
          <cell r="D90">
            <v>54</v>
          </cell>
          <cell r="E90" t="str">
            <v>BTJ-138</v>
          </cell>
          <cell r="F90" t="str">
            <v>Sugeng Setiawan</v>
          </cell>
          <cell r="G90" t="str">
            <v>L</v>
          </cell>
          <cell r="H90" t="str">
            <v>Team Serbu</v>
          </cell>
          <cell r="I90" t="str">
            <v>Denpasar</v>
          </cell>
          <cell r="J90">
            <v>39522</v>
          </cell>
          <cell r="K90">
            <v>39705</v>
          </cell>
          <cell r="L90">
            <v>800000</v>
          </cell>
          <cell r="O90">
            <v>4624.277456647399</v>
          </cell>
          <cell r="P90">
            <v>0</v>
          </cell>
          <cell r="Q90">
            <v>15</v>
          </cell>
          <cell r="R90">
            <v>15800</v>
          </cell>
          <cell r="S90">
            <v>237000</v>
          </cell>
          <cell r="T90">
            <v>20</v>
          </cell>
          <cell r="U90">
            <v>8500</v>
          </cell>
          <cell r="V90">
            <v>170000</v>
          </cell>
          <cell r="W90">
            <v>0</v>
          </cell>
          <cell r="AC90">
            <v>-16000</v>
          </cell>
          <cell r="AE90">
            <v>-122700</v>
          </cell>
          <cell r="AF90">
            <v>218000</v>
          </cell>
          <cell r="AG90">
            <v>1286300</v>
          </cell>
          <cell r="AH90" t="str">
            <v>BCA</v>
          </cell>
          <cell r="AI90">
            <v>401880746</v>
          </cell>
        </row>
        <row r="91">
          <cell r="C91">
            <v>75</v>
          </cell>
          <cell r="D91">
            <v>55</v>
          </cell>
          <cell r="E91" t="str">
            <v>BTJ-141</v>
          </cell>
          <cell r="F91" t="str">
            <v>Hariyanto Wibowo</v>
          </cell>
          <cell r="G91" t="str">
            <v>L</v>
          </cell>
          <cell r="H91" t="str">
            <v>QA/QC</v>
          </cell>
          <cell r="I91" t="str">
            <v>Pulomas</v>
          </cell>
          <cell r="J91">
            <v>39534</v>
          </cell>
          <cell r="K91">
            <v>39717</v>
          </cell>
          <cell r="L91">
            <v>1200000</v>
          </cell>
          <cell r="N91">
            <v>0</v>
          </cell>
          <cell r="O91">
            <v>6936.4161849710981</v>
          </cell>
          <cell r="P91">
            <v>0</v>
          </cell>
          <cell r="V91">
            <v>0</v>
          </cell>
          <cell r="W91">
            <v>0</v>
          </cell>
          <cell r="X91">
            <v>8500</v>
          </cell>
          <cell r="Y91">
            <v>0</v>
          </cell>
          <cell r="Z91">
            <v>0</v>
          </cell>
          <cell r="AA91">
            <v>3180</v>
          </cell>
          <cell r="AB91">
            <v>0</v>
          </cell>
          <cell r="AC91">
            <v>-24000</v>
          </cell>
          <cell r="AE91">
            <v>-62427.745664740214</v>
          </cell>
          <cell r="AG91">
            <v>1113600</v>
          </cell>
        </row>
        <row r="92">
          <cell r="C92">
            <v>76</v>
          </cell>
          <cell r="D92">
            <v>56</v>
          </cell>
          <cell r="E92" t="str">
            <v>BTJ-142</v>
          </cell>
          <cell r="F92" t="str">
            <v>Mulyana</v>
          </cell>
          <cell r="G92" t="str">
            <v>L</v>
          </cell>
          <cell r="H92" t="str">
            <v>BPE</v>
          </cell>
          <cell r="I92" t="str">
            <v>Bogor</v>
          </cell>
          <cell r="J92">
            <v>39539</v>
          </cell>
          <cell r="K92">
            <v>39721</v>
          </cell>
          <cell r="L92">
            <v>830000</v>
          </cell>
          <cell r="M92">
            <v>50000</v>
          </cell>
          <cell r="Q92">
            <v>19</v>
          </cell>
          <cell r="R92">
            <v>19000</v>
          </cell>
          <cell r="S92">
            <v>361000</v>
          </cell>
          <cell r="T92">
            <v>28</v>
          </cell>
          <cell r="U92">
            <v>10500</v>
          </cell>
          <cell r="V92">
            <v>294000</v>
          </cell>
          <cell r="AC92">
            <v>-16600</v>
          </cell>
          <cell r="AE92">
            <v>40000</v>
          </cell>
          <cell r="AG92">
            <v>1558400</v>
          </cell>
        </row>
        <row r="93">
          <cell r="C93">
            <v>77</v>
          </cell>
          <cell r="D93">
            <v>57</v>
          </cell>
          <cell r="E93" t="str">
            <v>BTJ-143</v>
          </cell>
          <cell r="F93" t="str">
            <v>M.Andy Awalludin</v>
          </cell>
          <cell r="G93" t="str">
            <v>L</v>
          </cell>
          <cell r="H93" t="str">
            <v>BPE Van</v>
          </cell>
          <cell r="I93" t="str">
            <v>Jakarta 1</v>
          </cell>
          <cell r="J93">
            <v>39539</v>
          </cell>
          <cell r="K93">
            <v>39721</v>
          </cell>
          <cell r="L93">
            <v>973000</v>
          </cell>
          <cell r="M93">
            <v>50000</v>
          </cell>
          <cell r="Q93">
            <v>17</v>
          </cell>
          <cell r="R93">
            <v>19000</v>
          </cell>
          <cell r="S93">
            <v>323000</v>
          </cell>
          <cell r="T93">
            <v>23</v>
          </cell>
          <cell r="U93">
            <v>10500</v>
          </cell>
          <cell r="V93">
            <v>241500</v>
          </cell>
          <cell r="AC93">
            <v>-19460</v>
          </cell>
          <cell r="AE93">
            <v>-31500</v>
          </cell>
          <cell r="AG93">
            <v>1536600</v>
          </cell>
        </row>
        <row r="94">
          <cell r="C94">
            <v>78</v>
          </cell>
          <cell r="D94">
            <v>58</v>
          </cell>
          <cell r="E94" t="str">
            <v>BTJ-144</v>
          </cell>
          <cell r="F94" t="str">
            <v>Wintar Sinaga</v>
          </cell>
          <cell r="G94" t="str">
            <v>L</v>
          </cell>
          <cell r="H94" t="str">
            <v>BPE Van</v>
          </cell>
          <cell r="I94" t="str">
            <v>Jakarta 1</v>
          </cell>
          <cell r="J94">
            <v>39539</v>
          </cell>
          <cell r="K94">
            <v>39721</v>
          </cell>
          <cell r="L94">
            <v>973000</v>
          </cell>
          <cell r="M94">
            <v>50000</v>
          </cell>
          <cell r="Q94">
            <v>17</v>
          </cell>
          <cell r="R94">
            <v>19000</v>
          </cell>
          <cell r="S94">
            <v>323000</v>
          </cell>
          <cell r="T94">
            <v>21</v>
          </cell>
          <cell r="U94">
            <v>10500</v>
          </cell>
          <cell r="V94">
            <v>220500</v>
          </cell>
          <cell r="AC94">
            <v>-19460</v>
          </cell>
          <cell r="AE94">
            <v>0</v>
          </cell>
          <cell r="AG94">
            <v>1547100</v>
          </cell>
        </row>
        <row r="95">
          <cell r="C95">
            <v>79</v>
          </cell>
          <cell r="D95">
            <v>59</v>
          </cell>
          <cell r="E95" t="str">
            <v>BTJ-145</v>
          </cell>
          <cell r="F95" t="str">
            <v>Rahmalia nauli Puspita</v>
          </cell>
          <cell r="G95" t="str">
            <v>P</v>
          </cell>
          <cell r="H95" t="str">
            <v>Analyse</v>
          </cell>
          <cell r="I95" t="str">
            <v>Pulo Gadung</v>
          </cell>
          <cell r="L95">
            <v>1100000</v>
          </cell>
          <cell r="N95">
            <v>0</v>
          </cell>
          <cell r="O95">
            <v>6358.3815028901736</v>
          </cell>
          <cell r="P95">
            <v>0</v>
          </cell>
          <cell r="W95">
            <v>0</v>
          </cell>
          <cell r="Z95">
            <v>0</v>
          </cell>
          <cell r="AB95">
            <v>0</v>
          </cell>
          <cell r="AC95">
            <v>-22000</v>
          </cell>
          <cell r="AE95">
            <v>0</v>
          </cell>
          <cell r="AG95">
            <v>1078000</v>
          </cell>
        </row>
        <row r="96">
          <cell r="C96">
            <v>80</v>
          </cell>
          <cell r="D96">
            <v>60</v>
          </cell>
          <cell r="E96" t="str">
            <v>BTJ-147</v>
          </cell>
          <cell r="F96" t="str">
            <v>Sandi Permana</v>
          </cell>
          <cell r="G96" t="str">
            <v>L</v>
          </cell>
          <cell r="H96" t="str">
            <v>Tekhnisi</v>
          </cell>
          <cell r="I96" t="str">
            <v>Pulomas</v>
          </cell>
          <cell r="L96">
            <v>1400000</v>
          </cell>
          <cell r="N96">
            <v>0</v>
          </cell>
          <cell r="O96">
            <v>8092.4855491329481</v>
          </cell>
          <cell r="P96">
            <v>0</v>
          </cell>
          <cell r="W96">
            <v>0</v>
          </cell>
          <cell r="X96">
            <v>8500</v>
          </cell>
          <cell r="Y96">
            <v>0</v>
          </cell>
          <cell r="Z96">
            <v>0</v>
          </cell>
          <cell r="AA96">
            <v>3180</v>
          </cell>
          <cell r="AB96">
            <v>0</v>
          </cell>
          <cell r="AC96">
            <v>-28000</v>
          </cell>
          <cell r="AE96">
            <v>-51000</v>
          </cell>
          <cell r="AG96">
            <v>1321000</v>
          </cell>
        </row>
        <row r="97">
          <cell r="C97">
            <v>81</v>
          </cell>
          <cell r="D97">
            <v>61</v>
          </cell>
          <cell r="E97" t="str">
            <v>BTJ-148</v>
          </cell>
          <cell r="F97" t="str">
            <v>Selamet Ariadi</v>
          </cell>
          <cell r="G97" t="str">
            <v>L</v>
          </cell>
          <cell r="H97" t="str">
            <v>Analyse</v>
          </cell>
          <cell r="I97" t="str">
            <v>Pulomas</v>
          </cell>
          <cell r="L97">
            <v>1200000</v>
          </cell>
          <cell r="N97">
            <v>0</v>
          </cell>
          <cell r="O97">
            <v>6936.4161849710981</v>
          </cell>
          <cell r="P97">
            <v>0</v>
          </cell>
          <cell r="W97">
            <v>0</v>
          </cell>
          <cell r="X97">
            <v>8500</v>
          </cell>
          <cell r="Y97">
            <v>0</v>
          </cell>
          <cell r="Z97">
            <v>0</v>
          </cell>
          <cell r="AA97">
            <v>3180</v>
          </cell>
          <cell r="AB97">
            <v>0</v>
          </cell>
          <cell r="AC97">
            <v>-24000</v>
          </cell>
          <cell r="AE97">
            <v>-76499.999999999767</v>
          </cell>
          <cell r="AG97">
            <v>1099500</v>
          </cell>
        </row>
        <row r="98">
          <cell r="C98">
            <v>82</v>
          </cell>
          <cell r="D98">
            <v>62</v>
          </cell>
          <cell r="E98" t="str">
            <v>BTJ-149</v>
          </cell>
          <cell r="F98" t="str">
            <v>Adi Sahat Sinaga</v>
          </cell>
          <cell r="G98" t="str">
            <v>L</v>
          </cell>
          <cell r="H98" t="str">
            <v>BPE Van</v>
          </cell>
          <cell r="I98" t="str">
            <v>Jakarta 1</v>
          </cell>
          <cell r="L98">
            <v>973000</v>
          </cell>
          <cell r="Q98">
            <v>18</v>
          </cell>
          <cell r="R98">
            <v>19000</v>
          </cell>
          <cell r="S98">
            <v>342000</v>
          </cell>
          <cell r="T98">
            <v>19</v>
          </cell>
          <cell r="U98">
            <v>10500</v>
          </cell>
          <cell r="V98">
            <v>199500</v>
          </cell>
          <cell r="AC98">
            <v>-19460</v>
          </cell>
          <cell r="AE98">
            <v>-21000</v>
          </cell>
          <cell r="AF98">
            <v>350000</v>
          </cell>
          <cell r="AG98">
            <v>1824100</v>
          </cell>
        </row>
        <row r="99">
          <cell r="C99">
            <v>83</v>
          </cell>
          <cell r="D99">
            <v>63</v>
          </cell>
          <cell r="E99" t="str">
            <v>BTJ-150</v>
          </cell>
          <cell r="F99" t="str">
            <v>Sofyan Hanafie</v>
          </cell>
          <cell r="G99" t="str">
            <v>L</v>
          </cell>
          <cell r="H99" t="str">
            <v>BPE Van</v>
          </cell>
          <cell r="I99" t="str">
            <v>Jakarta 1</v>
          </cell>
          <cell r="L99">
            <v>973000</v>
          </cell>
          <cell r="Q99">
            <v>18</v>
          </cell>
          <cell r="R99">
            <v>19000</v>
          </cell>
          <cell r="S99">
            <v>342000</v>
          </cell>
          <cell r="T99">
            <v>20</v>
          </cell>
          <cell r="U99">
            <v>10500</v>
          </cell>
          <cell r="V99">
            <v>210000</v>
          </cell>
          <cell r="AC99">
            <v>-19460</v>
          </cell>
          <cell r="AE99">
            <v>0</v>
          </cell>
          <cell r="AF99">
            <v>350000</v>
          </cell>
          <cell r="AG99">
            <v>1855600</v>
          </cell>
        </row>
        <row r="100">
          <cell r="C100">
            <v>84</v>
          </cell>
          <cell r="D100">
            <v>64</v>
          </cell>
          <cell r="E100" t="str">
            <v>BTJ-151</v>
          </cell>
          <cell r="F100" t="str">
            <v>Budi Susilo</v>
          </cell>
          <cell r="G100" t="str">
            <v>L</v>
          </cell>
          <cell r="H100" t="str">
            <v>BPE Van</v>
          </cell>
          <cell r="I100" t="str">
            <v>Jakarta 1</v>
          </cell>
          <cell r="L100">
            <v>865000</v>
          </cell>
          <cell r="Q100">
            <v>17</v>
          </cell>
          <cell r="R100">
            <v>19000</v>
          </cell>
          <cell r="S100">
            <v>323000</v>
          </cell>
          <cell r="T100">
            <v>19</v>
          </cell>
          <cell r="U100">
            <v>10500</v>
          </cell>
          <cell r="V100">
            <v>199500</v>
          </cell>
          <cell r="AC100">
            <v>-17300</v>
          </cell>
          <cell r="AF100">
            <v>350000</v>
          </cell>
          <cell r="AG100">
            <v>1720200</v>
          </cell>
        </row>
        <row r="101">
          <cell r="C101">
            <v>85</v>
          </cell>
          <cell r="D101">
            <v>65</v>
          </cell>
          <cell r="E101" t="str">
            <v>BTJ-152</v>
          </cell>
          <cell r="F101" t="str">
            <v>Yanto</v>
          </cell>
          <cell r="G101" t="str">
            <v>L</v>
          </cell>
          <cell r="H101" t="str">
            <v>Asst. BPE</v>
          </cell>
          <cell r="I101" t="str">
            <v>Jakarta 1</v>
          </cell>
          <cell r="L101">
            <v>865000</v>
          </cell>
          <cell r="Q101">
            <v>18</v>
          </cell>
          <cell r="R101">
            <v>17400</v>
          </cell>
          <cell r="S101">
            <v>313200</v>
          </cell>
          <cell r="T101">
            <v>18</v>
          </cell>
          <cell r="U101">
            <v>9500</v>
          </cell>
          <cell r="V101">
            <v>171000</v>
          </cell>
          <cell r="AC101">
            <v>-17300</v>
          </cell>
          <cell r="AF101">
            <v>350000</v>
          </cell>
          <cell r="AG101">
            <v>1681900</v>
          </cell>
        </row>
        <row r="102">
          <cell r="L102">
            <v>52109000</v>
          </cell>
          <cell r="M102">
            <v>1050000</v>
          </cell>
          <cell r="N102">
            <v>0</v>
          </cell>
          <cell r="O102">
            <v>279537.57225433527</v>
          </cell>
          <cell r="P102">
            <v>0</v>
          </cell>
          <cell r="Q102">
            <v>973</v>
          </cell>
          <cell r="R102">
            <v>992700</v>
          </cell>
          <cell r="S102">
            <v>16928100</v>
          </cell>
          <cell r="T102">
            <v>1165</v>
          </cell>
          <cell r="U102">
            <v>542500</v>
          </cell>
          <cell r="V102">
            <v>11092500</v>
          </cell>
          <cell r="W102">
            <v>0</v>
          </cell>
          <cell r="X102">
            <v>8500</v>
          </cell>
          <cell r="Y102">
            <v>0</v>
          </cell>
          <cell r="Z102">
            <v>0</v>
          </cell>
          <cell r="AA102">
            <v>6360</v>
          </cell>
          <cell r="AB102">
            <v>0</v>
          </cell>
          <cell r="AC102">
            <v>-1042180</v>
          </cell>
          <cell r="AD102">
            <v>0</v>
          </cell>
          <cell r="AF102">
            <v>4668000</v>
          </cell>
          <cell r="AG102">
            <v>81126300</v>
          </cell>
        </row>
        <row r="103">
          <cell r="C103" t="str">
            <v>GRAND TOTAL</v>
          </cell>
          <cell r="L103">
            <v>80892000</v>
          </cell>
          <cell r="M103">
            <v>1050000</v>
          </cell>
          <cell r="N103">
            <v>215.00000000000011</v>
          </cell>
          <cell r="O103">
            <v>426826.5895953757</v>
          </cell>
          <cell r="P103">
            <v>1736069.3641618504</v>
          </cell>
          <cell r="Q103">
            <v>973</v>
          </cell>
          <cell r="R103">
            <v>992700</v>
          </cell>
          <cell r="S103">
            <v>17628100</v>
          </cell>
          <cell r="T103">
            <v>1165</v>
          </cell>
          <cell r="U103">
            <v>576500</v>
          </cell>
          <cell r="V103">
            <v>11092500</v>
          </cell>
          <cell r="W103">
            <v>92</v>
          </cell>
          <cell r="X103">
            <v>178500</v>
          </cell>
          <cell r="Y103">
            <v>782000</v>
          </cell>
          <cell r="Z103">
            <v>56</v>
          </cell>
          <cell r="AA103">
            <v>69996.363636363661</v>
          </cell>
          <cell r="AB103">
            <v>178181.81818181818</v>
          </cell>
          <cell r="AC103">
            <v>-1617840</v>
          </cell>
          <cell r="AD103">
            <v>0</v>
          </cell>
          <cell r="AE103">
            <v>-386922.25433526025</v>
          </cell>
          <cell r="AF103">
            <v>4668000</v>
          </cell>
          <cell r="AG103">
            <v>112343000</v>
          </cell>
        </row>
        <row r="104">
          <cell r="L104">
            <v>973000</v>
          </cell>
        </row>
        <row r="106">
          <cell r="F106">
            <v>39688.537986111114</v>
          </cell>
        </row>
        <row r="107">
          <cell r="F107" t="str">
            <v>Prepared by</v>
          </cell>
          <cell r="K107" t="str">
            <v>Checked by</v>
          </cell>
          <cell r="R107" t="str">
            <v>Approved by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K39"/>
  <sheetViews>
    <sheetView showGridLines="0" zoomScaleSheetLayoutView="110" workbookViewId="0">
      <selection activeCell="A4" sqref="A4:B4"/>
    </sheetView>
  </sheetViews>
  <sheetFormatPr defaultRowHeight="12.75"/>
  <cols>
    <col min="1" max="1" width="7" style="5" customWidth="1"/>
    <col min="2" max="2" width="6" style="5" customWidth="1"/>
    <col min="3" max="3" width="21.42578125" style="5" customWidth="1"/>
    <col min="4" max="4" width="11.85546875" style="1" customWidth="1"/>
    <col min="5" max="5" width="4" style="5" customWidth="1"/>
    <col min="6" max="6" width="13" style="18" customWidth="1"/>
    <col min="7" max="7" width="15.7109375" style="1" customWidth="1"/>
    <col min="8" max="8" width="1.7109375" style="1" customWidth="1"/>
    <col min="9" max="9" width="15.7109375" style="225" bestFit="1" customWidth="1"/>
    <col min="10" max="10" width="13.5703125" style="5" customWidth="1"/>
    <col min="11" max="11" width="3" style="5" customWidth="1"/>
    <col min="12" max="16384" width="9.140625" style="3"/>
  </cols>
  <sheetData>
    <row r="1" spans="1:11" s="10" customFormat="1" ht="15" customHeight="1">
      <c r="A1" s="5"/>
      <c r="B1" s="5"/>
      <c r="C1" s="5"/>
      <c r="D1" s="2"/>
      <c r="E1" s="5"/>
      <c r="F1" s="6"/>
      <c r="G1" s="3"/>
      <c r="H1" s="3"/>
      <c r="I1" s="221"/>
      <c r="J1" s="9"/>
      <c r="K1" s="9"/>
    </row>
    <row r="2" spans="1:11" s="10" customFormat="1" ht="15" customHeight="1">
      <c r="A2" s="5"/>
      <c r="B2" s="5"/>
      <c r="C2" s="5"/>
      <c r="D2" s="2"/>
      <c r="E2" s="5"/>
      <c r="F2" s="6"/>
      <c r="G2" s="3"/>
      <c r="H2" s="3"/>
      <c r="I2" s="222"/>
      <c r="J2" s="9"/>
      <c r="K2" s="9"/>
    </row>
    <row r="3" spans="1:11" s="10" customFormat="1" ht="15" customHeight="1">
      <c r="A3" s="5"/>
      <c r="B3" s="5"/>
      <c r="C3" s="5"/>
      <c r="D3" s="2"/>
      <c r="E3" s="5"/>
      <c r="F3" s="6"/>
      <c r="G3" s="3"/>
      <c r="H3" s="3"/>
      <c r="I3" s="222"/>
      <c r="J3" s="9"/>
      <c r="K3" s="9"/>
    </row>
    <row r="4" spans="1:11" s="10" customFormat="1" ht="15" customHeight="1">
      <c r="A4" s="465" t="s">
        <v>278</v>
      </c>
      <c r="B4" s="465"/>
      <c r="C4" s="13"/>
      <c r="D4" s="2"/>
      <c r="E4" s="5"/>
      <c r="F4" s="6"/>
      <c r="G4" s="3"/>
      <c r="H4" s="3"/>
      <c r="I4" s="222"/>
      <c r="J4" s="9"/>
      <c r="K4" s="9"/>
    </row>
    <row r="5" spans="1:11" s="10" customFormat="1" ht="12.75" customHeight="1">
      <c r="A5" s="273" t="s">
        <v>58</v>
      </c>
      <c r="B5" s="274" t="s">
        <v>218</v>
      </c>
      <c r="C5" s="274"/>
      <c r="D5" s="275"/>
      <c r="E5" s="276"/>
      <c r="F5" s="277"/>
      <c r="G5" s="280"/>
      <c r="H5" s="280"/>
      <c r="I5" s="283"/>
      <c r="J5" s="282"/>
      <c r="K5" s="282"/>
    </row>
    <row r="6" spans="1:11" s="10" customFormat="1" ht="12.75" customHeight="1">
      <c r="A6" s="273" t="s">
        <v>59</v>
      </c>
      <c r="B6" s="274" t="s">
        <v>218</v>
      </c>
      <c r="C6" s="274"/>
      <c r="D6" s="275"/>
      <c r="E6" s="276"/>
      <c r="F6" s="277"/>
      <c r="G6" s="280"/>
      <c r="H6" s="280"/>
      <c r="I6" s="283"/>
      <c r="J6" s="282"/>
      <c r="K6" s="282"/>
    </row>
    <row r="7" spans="1:11" s="10" customFormat="1" ht="12.75" customHeight="1">
      <c r="A7" s="288" t="s">
        <v>60</v>
      </c>
      <c r="B7" s="286" t="s">
        <v>218</v>
      </c>
      <c r="C7" s="288"/>
      <c r="D7" s="287"/>
      <c r="E7" s="276"/>
      <c r="F7" s="277"/>
      <c r="G7" s="280"/>
      <c r="H7" s="280"/>
      <c r="I7" s="283"/>
      <c r="J7" s="282"/>
      <c r="K7" s="282"/>
    </row>
    <row r="8" spans="1:11" s="10" customFormat="1" ht="12.75" customHeight="1" thickBot="1">
      <c r="A8" s="292"/>
      <c r="B8" s="292"/>
      <c r="C8" s="293"/>
      <c r="D8" s="294"/>
      <c r="E8" s="289"/>
      <c r="F8" s="290"/>
      <c r="G8" s="280"/>
      <c r="H8" s="3"/>
      <c r="I8" s="283"/>
      <c r="J8" s="282"/>
      <c r="K8" s="282"/>
    </row>
    <row r="9" spans="1:11" s="20" customFormat="1" ht="12.75" customHeight="1" thickBot="1">
      <c r="A9" s="466" t="s">
        <v>73</v>
      </c>
      <c r="B9" s="466" t="s">
        <v>55</v>
      </c>
      <c r="C9" s="468" t="s">
        <v>228</v>
      </c>
      <c r="D9" s="468" t="s">
        <v>229</v>
      </c>
      <c r="E9" s="468" t="s">
        <v>39</v>
      </c>
      <c r="F9" s="476" t="s">
        <v>230</v>
      </c>
      <c r="G9" s="478" t="s">
        <v>238</v>
      </c>
      <c r="H9" s="457"/>
      <c r="I9" s="474" t="s">
        <v>40</v>
      </c>
      <c r="J9" s="475" t="s">
        <v>41</v>
      </c>
      <c r="K9" s="295"/>
    </row>
    <row r="10" spans="1:11" s="20" customFormat="1" ht="12.75" customHeight="1" thickBot="1">
      <c r="A10" s="467"/>
      <c r="B10" s="467"/>
      <c r="C10" s="469"/>
      <c r="D10" s="469"/>
      <c r="E10" s="469"/>
      <c r="F10" s="477"/>
      <c r="G10" s="479"/>
      <c r="H10" s="457"/>
      <c r="I10" s="474"/>
      <c r="J10" s="475"/>
      <c r="K10" s="295"/>
    </row>
    <row r="11" spans="1:11" s="20" customFormat="1" ht="12.75" customHeight="1" thickBot="1">
      <c r="A11" s="467"/>
      <c r="B11" s="467"/>
      <c r="C11" s="469"/>
      <c r="D11" s="470"/>
      <c r="E11" s="469"/>
      <c r="F11" s="477"/>
      <c r="G11" s="479"/>
      <c r="H11" s="457"/>
      <c r="I11" s="474"/>
      <c r="J11" s="475"/>
      <c r="K11" s="295"/>
    </row>
    <row r="12" spans="1:11" s="20" customFormat="1" ht="9.75" customHeight="1">
      <c r="A12" s="296"/>
      <c r="B12" s="297"/>
      <c r="C12" s="297"/>
      <c r="D12" s="297"/>
      <c r="E12" s="298"/>
      <c r="F12" s="297"/>
      <c r="G12" s="297"/>
      <c r="H12" s="3"/>
      <c r="I12" s="471"/>
      <c r="J12" s="472"/>
      <c r="K12" s="295"/>
    </row>
    <row r="13" spans="1:11" s="19" customFormat="1" ht="12.75" customHeight="1">
      <c r="A13" s="299">
        <v>1</v>
      </c>
      <c r="B13" s="299" t="s">
        <v>239</v>
      </c>
      <c r="C13" s="300" t="s">
        <v>280</v>
      </c>
      <c r="D13" s="301" t="s">
        <v>249</v>
      </c>
      <c r="E13" s="302" t="s">
        <v>234</v>
      </c>
      <c r="F13" s="377">
        <v>4500000</v>
      </c>
      <c r="G13" s="377">
        <f>+TIMESHEET!H21</f>
        <v>0</v>
      </c>
      <c r="H13" s="3"/>
      <c r="I13" s="304">
        <v>99999999</v>
      </c>
      <c r="J13" s="306" t="s">
        <v>289</v>
      </c>
      <c r="K13" s="305"/>
    </row>
    <row r="14" spans="1:11" s="19" customFormat="1" ht="12.75" customHeight="1">
      <c r="A14" s="299">
        <f t="shared" ref="A14:A22" si="0">+A13+1</f>
        <v>2</v>
      </c>
      <c r="B14" s="299" t="s">
        <v>240</v>
      </c>
      <c r="C14" s="300" t="s">
        <v>290</v>
      </c>
      <c r="D14" s="301" t="s">
        <v>250</v>
      </c>
      <c r="E14" s="302" t="s">
        <v>233</v>
      </c>
      <c r="F14" s="377">
        <v>4500000</v>
      </c>
      <c r="G14" s="377">
        <f>+TIMESHEET!H60</f>
        <v>0</v>
      </c>
      <c r="H14" s="3"/>
      <c r="I14" s="304">
        <v>88888888</v>
      </c>
      <c r="J14" s="306" t="s">
        <v>289</v>
      </c>
      <c r="K14" s="305"/>
    </row>
    <row r="15" spans="1:11" s="19" customFormat="1" ht="12.75" customHeight="1">
      <c r="A15" s="299">
        <f t="shared" si="0"/>
        <v>3</v>
      </c>
      <c r="B15" s="299" t="s">
        <v>241</v>
      </c>
      <c r="C15" s="300" t="s">
        <v>281</v>
      </c>
      <c r="D15" s="301" t="s">
        <v>251</v>
      </c>
      <c r="E15" s="302" t="s">
        <v>236</v>
      </c>
      <c r="F15" s="377">
        <v>9000000</v>
      </c>
      <c r="G15" s="377">
        <v>500000</v>
      </c>
      <c r="H15" s="3"/>
      <c r="I15" s="304">
        <v>77777777</v>
      </c>
      <c r="J15" s="306" t="s">
        <v>289</v>
      </c>
      <c r="K15" s="305"/>
    </row>
    <row r="16" spans="1:11" s="19" customFormat="1" ht="12.75" customHeight="1">
      <c r="A16" s="299">
        <f t="shared" si="0"/>
        <v>4</v>
      </c>
      <c r="B16" s="299" t="s">
        <v>242</v>
      </c>
      <c r="C16" s="300" t="s">
        <v>282</v>
      </c>
      <c r="D16" s="301" t="s">
        <v>252</v>
      </c>
      <c r="E16" s="302" t="s">
        <v>232</v>
      </c>
      <c r="F16" s="377">
        <v>6000000</v>
      </c>
      <c r="G16" s="377">
        <f>+TIMESHEET!H138</f>
        <v>0</v>
      </c>
      <c r="H16" s="3"/>
      <c r="I16" s="304">
        <v>66666666</v>
      </c>
      <c r="J16" s="306" t="s">
        <v>289</v>
      </c>
      <c r="K16" s="305"/>
    </row>
    <row r="17" spans="1:11" s="19" customFormat="1" ht="12.75" customHeight="1">
      <c r="A17" s="299">
        <f t="shared" si="0"/>
        <v>5</v>
      </c>
      <c r="B17" s="299" t="s">
        <v>243</v>
      </c>
      <c r="C17" s="300" t="s">
        <v>283</v>
      </c>
      <c r="D17" s="301" t="s">
        <v>253</v>
      </c>
      <c r="E17" s="302" t="s">
        <v>236</v>
      </c>
      <c r="F17" s="377">
        <v>4000000</v>
      </c>
      <c r="G17" s="377">
        <f>+TIMESHEET!H177</f>
        <v>0</v>
      </c>
      <c r="H17" s="3"/>
      <c r="I17" s="304">
        <v>55555555</v>
      </c>
      <c r="J17" s="306" t="s">
        <v>289</v>
      </c>
      <c r="K17" s="305"/>
    </row>
    <row r="18" spans="1:11" s="19" customFormat="1" ht="12.75" customHeight="1">
      <c r="A18" s="299">
        <f t="shared" si="0"/>
        <v>6</v>
      </c>
      <c r="B18" s="299" t="s">
        <v>244</v>
      </c>
      <c r="C18" s="300" t="s">
        <v>284</v>
      </c>
      <c r="D18" s="301" t="s">
        <v>253</v>
      </c>
      <c r="E18" s="302" t="s">
        <v>232</v>
      </c>
      <c r="F18" s="377">
        <v>4000000</v>
      </c>
      <c r="G18" s="377">
        <f>+TIMESHEET!H216</f>
        <v>0</v>
      </c>
      <c r="H18" s="3"/>
      <c r="I18" s="304">
        <v>44444444</v>
      </c>
      <c r="J18" s="306" t="s">
        <v>289</v>
      </c>
      <c r="K18" s="305"/>
    </row>
    <row r="19" spans="1:11" s="19" customFormat="1" ht="12.75" customHeight="1">
      <c r="A19" s="299">
        <f t="shared" si="0"/>
        <v>7</v>
      </c>
      <c r="B19" s="299" t="s">
        <v>245</v>
      </c>
      <c r="C19" s="300" t="s">
        <v>285</v>
      </c>
      <c r="D19" s="301" t="s">
        <v>254</v>
      </c>
      <c r="E19" s="302" t="s">
        <v>235</v>
      </c>
      <c r="F19" s="377">
        <v>9000000</v>
      </c>
      <c r="G19" s="377">
        <v>500000</v>
      </c>
      <c r="H19" s="3"/>
      <c r="I19" s="304">
        <v>33333333</v>
      </c>
      <c r="J19" s="306" t="s">
        <v>289</v>
      </c>
      <c r="K19" s="305"/>
    </row>
    <row r="20" spans="1:11" s="19" customFormat="1" ht="12.75" customHeight="1">
      <c r="A20" s="299">
        <f t="shared" si="0"/>
        <v>8</v>
      </c>
      <c r="B20" s="299" t="s">
        <v>246</v>
      </c>
      <c r="C20" s="300" t="s">
        <v>286</v>
      </c>
      <c r="D20" s="301" t="s">
        <v>255</v>
      </c>
      <c r="E20" s="302" t="s">
        <v>232</v>
      </c>
      <c r="F20" s="377">
        <v>3750000</v>
      </c>
      <c r="G20" s="377">
        <f>+TIMESHEET!H294</f>
        <v>0</v>
      </c>
      <c r="H20" s="3"/>
      <c r="I20" s="304">
        <v>22222222</v>
      </c>
      <c r="J20" s="306" t="s">
        <v>289</v>
      </c>
      <c r="K20" s="305"/>
    </row>
    <row r="21" spans="1:11" s="19" customFormat="1" ht="12.75" customHeight="1">
      <c r="A21" s="299">
        <f t="shared" si="0"/>
        <v>9</v>
      </c>
      <c r="B21" s="299" t="s">
        <v>247</v>
      </c>
      <c r="C21" s="300" t="s">
        <v>287</v>
      </c>
      <c r="D21" s="301" t="s">
        <v>255</v>
      </c>
      <c r="E21" s="302" t="s">
        <v>232</v>
      </c>
      <c r="F21" s="377">
        <v>3750000</v>
      </c>
      <c r="G21" s="377">
        <f>+TIMESHEET!H333</f>
        <v>0</v>
      </c>
      <c r="H21" s="3"/>
      <c r="I21" s="304">
        <v>11111111</v>
      </c>
      <c r="J21" s="306" t="s">
        <v>289</v>
      </c>
      <c r="K21" s="305"/>
    </row>
    <row r="22" spans="1:11" s="19" customFormat="1" ht="12.75" customHeight="1">
      <c r="A22" s="299">
        <f t="shared" si="0"/>
        <v>10</v>
      </c>
      <c r="B22" s="299" t="s">
        <v>248</v>
      </c>
      <c r="C22" s="300" t="s">
        <v>288</v>
      </c>
      <c r="D22" s="301" t="s">
        <v>256</v>
      </c>
      <c r="E22" s="302" t="s">
        <v>234</v>
      </c>
      <c r="F22" s="377">
        <v>4000000</v>
      </c>
      <c r="G22" s="377">
        <f>+TIMESHEET!H372</f>
        <v>0</v>
      </c>
      <c r="H22" s="3"/>
      <c r="I22" s="304">
        <v>12121212</v>
      </c>
      <c r="J22" s="306" t="s">
        <v>289</v>
      </c>
      <c r="K22" s="305"/>
    </row>
    <row r="23" spans="1:11" s="19" customFormat="1" ht="12.75" customHeight="1">
      <c r="A23" s="299"/>
      <c r="B23" s="299"/>
      <c r="C23" s="301"/>
      <c r="D23" s="301"/>
      <c r="E23" s="302"/>
      <c r="F23" s="303"/>
      <c r="G23" s="303"/>
      <c r="H23" s="3"/>
      <c r="I23" s="304">
        <v>23232323</v>
      </c>
      <c r="J23" s="303" t="s">
        <v>289</v>
      </c>
      <c r="K23" s="305"/>
    </row>
    <row r="24" spans="1:11" s="19" customFormat="1" ht="12.75" customHeight="1">
      <c r="A24" s="473" t="s">
        <v>19</v>
      </c>
      <c r="B24" s="473"/>
      <c r="C24" s="473"/>
      <c r="D24" s="473"/>
      <c r="E24" s="473"/>
      <c r="F24" s="307">
        <f>SUM(F13:F23)</f>
        <v>52500000</v>
      </c>
      <c r="G24" s="307">
        <f>SUM(G13:G23)</f>
        <v>1000000</v>
      </c>
      <c r="H24" s="3"/>
      <c r="I24" s="308"/>
      <c r="J24" s="309"/>
      <c r="K24" s="310"/>
    </row>
    <row r="25" spans="1:11" s="19" customFormat="1" ht="12.75" customHeight="1">
      <c r="A25" s="284"/>
      <c r="B25" s="284"/>
      <c r="C25" s="311"/>
      <c r="D25" s="312"/>
      <c r="E25" s="312"/>
      <c r="F25" s="312"/>
      <c r="G25" s="315"/>
      <c r="H25" s="3"/>
      <c r="I25" s="283"/>
      <c r="J25" s="315"/>
      <c r="K25" s="310"/>
    </row>
    <row r="26" spans="1:11" s="19" customFormat="1" ht="12.75" customHeight="1">
      <c r="A26" s="276"/>
      <c r="B26" s="276"/>
      <c r="C26" s="276"/>
      <c r="D26" s="318"/>
      <c r="E26" s="276"/>
      <c r="F26" s="319"/>
      <c r="G26" s="318"/>
      <c r="H26" s="3"/>
      <c r="I26" s="283"/>
      <c r="J26" s="284"/>
      <c r="K26" s="276"/>
    </row>
    <row r="27" spans="1:11" s="19" customFormat="1" ht="12.75" customHeight="1">
      <c r="A27" s="276"/>
      <c r="B27" s="276"/>
      <c r="C27" s="276"/>
      <c r="D27" s="318"/>
      <c r="E27" s="276"/>
      <c r="F27" s="319"/>
      <c r="G27" s="318"/>
      <c r="H27" s="3"/>
      <c r="I27" s="283"/>
      <c r="J27" s="284"/>
      <c r="K27" s="276"/>
    </row>
    <row r="28" spans="1:11" s="19" customFormat="1">
      <c r="A28" s="276"/>
      <c r="B28" s="276"/>
      <c r="C28" s="276"/>
      <c r="D28" s="318"/>
      <c r="E28" s="276"/>
      <c r="F28" s="319"/>
      <c r="G28" s="318"/>
      <c r="H28" s="318"/>
      <c r="I28" s="327"/>
      <c r="J28" s="276"/>
      <c r="K28" s="276"/>
    </row>
    <row r="29" spans="1:11" s="19" customFormat="1">
      <c r="A29" s="276"/>
      <c r="B29" s="276"/>
      <c r="C29" s="276"/>
      <c r="D29" s="318"/>
      <c r="E29" s="276"/>
      <c r="F29" s="319"/>
      <c r="G29" s="318"/>
      <c r="H29" s="318"/>
      <c r="I29" s="327"/>
      <c r="J29" s="276"/>
      <c r="K29" s="276"/>
    </row>
    <row r="30" spans="1:11" s="19" customFormat="1">
      <c r="A30" s="276"/>
      <c r="B30" s="276"/>
      <c r="C30" s="276"/>
      <c r="D30" s="318"/>
      <c r="E30" s="276"/>
      <c r="F30" s="319"/>
      <c r="G30" s="318"/>
      <c r="H30" s="318"/>
      <c r="I30" s="327"/>
      <c r="J30" s="276"/>
      <c r="K30" s="276"/>
    </row>
    <row r="31" spans="1:11" s="19" customFormat="1">
      <c r="A31" s="14"/>
      <c r="B31" s="14"/>
      <c r="C31" s="14"/>
      <c r="D31" s="4"/>
      <c r="E31" s="14"/>
      <c r="F31" s="15"/>
      <c r="G31" s="4"/>
      <c r="H31" s="4"/>
      <c r="I31" s="223"/>
      <c r="J31" s="14"/>
      <c r="K31" s="14"/>
    </row>
    <row r="32" spans="1:11" s="19" customFormat="1">
      <c r="A32" s="14"/>
      <c r="B32" s="14"/>
      <c r="C32" s="14"/>
      <c r="D32" s="4"/>
      <c r="E32" s="14"/>
      <c r="F32" s="15"/>
      <c r="G32" s="4"/>
      <c r="H32" s="4"/>
      <c r="I32" s="223"/>
      <c r="J32" s="14"/>
      <c r="K32" s="14"/>
    </row>
    <row r="33" spans="1:11" s="19" customFormat="1">
      <c r="A33" s="14"/>
      <c r="B33" s="14"/>
      <c r="C33" s="14"/>
      <c r="D33" s="4"/>
      <c r="E33" s="14"/>
      <c r="F33" s="15"/>
      <c r="G33" s="4"/>
      <c r="H33" s="4"/>
      <c r="I33" s="223"/>
      <c r="J33" s="14"/>
      <c r="K33" s="14"/>
    </row>
    <row r="34" spans="1:11" s="19" customFormat="1">
      <c r="A34" s="14"/>
      <c r="B34" s="14"/>
      <c r="C34" s="14"/>
      <c r="D34" s="4"/>
      <c r="E34" s="14"/>
      <c r="F34" s="15"/>
      <c r="G34" s="4"/>
      <c r="H34" s="4"/>
      <c r="I34" s="223"/>
      <c r="J34" s="14"/>
      <c r="K34" s="14"/>
    </row>
    <row r="35" spans="1:11" s="19" customFormat="1">
      <c r="A35" s="14"/>
      <c r="B35" s="14"/>
      <c r="C35" s="14"/>
      <c r="D35" s="4"/>
      <c r="E35" s="14"/>
      <c r="F35" s="15"/>
      <c r="G35" s="4"/>
      <c r="H35" s="4"/>
      <c r="I35" s="223"/>
      <c r="J35" s="14"/>
      <c r="K35" s="14"/>
    </row>
    <row r="36" spans="1:11" s="19" customFormat="1">
      <c r="A36" s="14"/>
      <c r="B36" s="14"/>
      <c r="C36" s="14"/>
      <c r="D36" s="4"/>
      <c r="E36" s="14"/>
      <c r="F36" s="15"/>
      <c r="G36" s="4"/>
      <c r="H36" s="4"/>
      <c r="I36" s="223"/>
      <c r="J36" s="14"/>
      <c r="K36" s="14"/>
    </row>
    <row r="37" spans="1:11">
      <c r="I37" s="224"/>
    </row>
    <row r="38" spans="1:11">
      <c r="I38" s="224"/>
    </row>
    <row r="39" spans="1:11">
      <c r="I39" s="224"/>
    </row>
  </sheetData>
  <mergeCells count="12">
    <mergeCell ref="I12:J12"/>
    <mergeCell ref="A24:E24"/>
    <mergeCell ref="I9:I11"/>
    <mergeCell ref="J9:J11"/>
    <mergeCell ref="F9:F11"/>
    <mergeCell ref="G9:G11"/>
    <mergeCell ref="E9:E11"/>
    <mergeCell ref="A4:B4"/>
    <mergeCell ref="A9:A11"/>
    <mergeCell ref="B9:B11"/>
    <mergeCell ref="C9:C11"/>
    <mergeCell ref="D9:D11"/>
  </mergeCells>
  <printOptions horizontalCentered="1"/>
  <pageMargins left="0.34" right="0.32" top="0.8" bottom="0.25" header="0.73" footer="0.5"/>
  <pageSetup scale="60" fitToHeight="5" orientation="landscape" horizontalDpi="120" verticalDpi="14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V360"/>
  <sheetViews>
    <sheetView showGridLines="0" topLeftCell="A49" zoomScale="80" zoomScaleNormal="80" workbookViewId="0">
      <selection activeCell="V300" sqref="V300"/>
    </sheetView>
  </sheetViews>
  <sheetFormatPr defaultRowHeight="12.75"/>
  <cols>
    <col min="1" max="1" width="12.140625" style="340" customWidth="1"/>
    <col min="2" max="2" width="2.7109375" style="369" customWidth="1"/>
    <col min="3" max="3" width="9.140625" style="340" customWidth="1"/>
    <col min="4" max="4" width="2.7109375" style="369" customWidth="1"/>
    <col min="5" max="5" width="9.140625" style="340" customWidth="1"/>
    <col min="6" max="6" width="2.7109375" style="340" customWidth="1"/>
    <col min="7" max="7" width="16.140625" style="340" customWidth="1"/>
    <col min="8" max="8" width="2.7109375" style="340" customWidth="1"/>
    <col min="9" max="14" width="9.140625" style="340"/>
    <col min="15" max="15" width="8.140625" style="340" customWidth="1"/>
    <col min="16" max="16" width="9.28515625" style="340" bestFit="1" customWidth="1"/>
    <col min="17" max="19" width="9.140625" style="340"/>
    <col min="20" max="20" width="9.42578125" style="340" bestFit="1" customWidth="1"/>
    <col min="21" max="16384" width="9.140625" style="340"/>
  </cols>
  <sheetData>
    <row r="2" spans="1:22">
      <c r="A2" s="386" t="s">
        <v>55</v>
      </c>
      <c r="B2" s="387" t="s">
        <v>218</v>
      </c>
      <c r="C2" s="386" t="s">
        <v>239</v>
      </c>
      <c r="D2" s="387"/>
      <c r="E2" s="386"/>
      <c r="F2" s="386"/>
      <c r="G2" s="386"/>
      <c r="I2" s="480" t="s">
        <v>205</v>
      </c>
      <c r="J2" s="480" t="s">
        <v>206</v>
      </c>
      <c r="K2" s="458" t="s">
        <v>213</v>
      </c>
      <c r="L2" s="481" t="s">
        <v>207</v>
      </c>
      <c r="M2" s="482"/>
      <c r="N2" s="459" t="s">
        <v>210</v>
      </c>
      <c r="O2" s="458" t="s">
        <v>208</v>
      </c>
      <c r="P2" s="480" t="s">
        <v>209</v>
      </c>
      <c r="Q2" s="480"/>
      <c r="R2" s="480"/>
      <c r="S2" s="480"/>
      <c r="T2" s="458" t="s">
        <v>210</v>
      </c>
    </row>
    <row r="3" spans="1:22">
      <c r="A3" s="340" t="s">
        <v>203</v>
      </c>
      <c r="B3" s="369" t="s">
        <v>218</v>
      </c>
      <c r="C3" s="378" t="str">
        <f>VLOOKUP(C2,'DATA KARYAWAN'!$B$13:$J$23,2,0)</f>
        <v>DONO</v>
      </c>
      <c r="I3" s="480"/>
      <c r="J3" s="480"/>
      <c r="K3" s="460" t="s">
        <v>214</v>
      </c>
      <c r="L3" s="461" t="s">
        <v>11</v>
      </c>
      <c r="M3" s="461" t="s">
        <v>12</v>
      </c>
      <c r="N3" s="460" t="s">
        <v>211</v>
      </c>
      <c r="O3" s="460" t="s">
        <v>209</v>
      </c>
      <c r="P3" s="462">
        <v>1.5</v>
      </c>
      <c r="Q3" s="463">
        <v>2</v>
      </c>
      <c r="R3" s="463">
        <v>3</v>
      </c>
      <c r="S3" s="463">
        <v>4</v>
      </c>
      <c r="T3" s="460" t="s">
        <v>209</v>
      </c>
    </row>
    <row r="4" spans="1:22">
      <c r="A4" s="340" t="s">
        <v>204</v>
      </c>
      <c r="B4" s="369" t="s">
        <v>218</v>
      </c>
      <c r="C4" s="340" t="str">
        <f>VLOOKUP(C2,'DATA KARYAWAN'!$B$13:$J$23,3,0)</f>
        <v>Staff Accounting</v>
      </c>
      <c r="I4" s="344">
        <v>43282</v>
      </c>
      <c r="J4" s="341" t="str">
        <f>TEXT(I4,"DDDD")</f>
        <v>Sunday</v>
      </c>
      <c r="K4" s="349"/>
      <c r="L4" s="346"/>
      <c r="M4" s="346"/>
      <c r="N4" s="361">
        <f>IF(L4&lt;&gt;"",(M4-L4)*24,0)</f>
        <v>0</v>
      </c>
      <c r="O4" s="361">
        <f>IF(AND(J4&lt;&gt;"Minggu",M4&gt;TIME(12,0,0),K4="Ya"),N4-1,IF(AND(J4&lt;&gt;"Minggu",M4&lt;=TIME(12,0,0),K4="Ya"),N4,IF(AND(J4&lt;&gt;"Minggu",N4&gt;9,K4&lt;&gt;"Ya"),N4-1-8,IF(AND(J4="Minggu",L4&lt;&gt;""),N4-1,0))))</f>
        <v>0</v>
      </c>
      <c r="P4" s="363">
        <f>IF(AND(J4&lt;&gt;"Minggu",O4&gt;1,K4&lt;&gt;"Ya",L4&lt;&gt;""),1,IF(AND(J4&lt;&gt;"Minggu",O4&lt;=1,K4&lt;&gt;"Ya",L4&lt;&gt;""),O4,0))</f>
        <v>0</v>
      </c>
      <c r="Q4" s="356">
        <f>IF(AND(J4&lt;&gt;"Minggu",O4&gt;1,K4&lt;&gt;"Ya",L4&lt;&gt;""),O4-P4,IF(AND(J4&lt;&gt;"Minggu",J4&lt;&gt;"Jumat",O4&gt;7,K4="Ya",L4&lt;&gt;""),7,IF(AND(J4&lt;&gt;"Minggu",J4&lt;&gt;"Jumat",O4&lt;=7,K4="Ya",L4&lt;&gt;""),O4,IF(AND(J4="Minggu",O4&lt;=7,L4&lt;&gt;""),O4,IF(AND(J4="Minggu",O4&gt;7,L4&lt;&gt;""),7,IF(AND(J4="Jumat",O4&lt;=5,L4&lt;&gt;""),O4,IF(AND(J4="Jumat",O4&gt;5,L4&lt;&gt;""),5,0)))))))</f>
        <v>0</v>
      </c>
      <c r="R4" s="356">
        <f>IF(AND(J4&lt;&gt;"Minggu",J4&lt;&gt;"Jumat",O4&lt;=8,K4="Ya",L4&lt;&gt;""),O4-Q4,IF(AND(J4&lt;&gt;"Minggu",J4&lt;&gt;"Jumat",O4&gt;8,K4="Ya",L4&lt;&gt;""),1,IF(AND(J4="Minggu",O4&lt;=8,L4&lt;&gt;""),O4-Q4,IF(AND(J4="Minggu",O4&gt;8,L4&lt;&gt;""),1,IF(AND(J4="Jumat",K4="Ya",O4&lt;=6,L4&lt;&gt;""),O4-Q4,IF(AND(J4="Jumat",K4="Ya",O4&gt;6,L4&lt;&gt;""),1,0))))))</f>
        <v>0</v>
      </c>
      <c r="S4" s="356">
        <f t="shared" ref="S4:S10" si="0">IF(AND(J4&lt;&gt;"Minggu",J4&lt;&gt;"Jumat",K4="Ya",L4&lt;&gt;"",O4&gt;8),O4-Q4-R4,IF(AND(J4="Minggu",L4&lt;&gt;"",O4&gt;8),O4-Q4-R4,IF(AND(J4="Jumat",K4="Ya",L4&lt;&gt;"",O4&gt;6),O4-Q4-R4,0)))</f>
        <v>0</v>
      </c>
      <c r="T4" s="364">
        <f>(P4*$P$3)+(Q4*$Q$3)+(R4*$R$3)+(S4*$S$3)</f>
        <v>0</v>
      </c>
      <c r="V4" s="354"/>
    </row>
    <row r="5" spans="1:22">
      <c r="A5" s="340" t="s">
        <v>6</v>
      </c>
      <c r="B5" s="369" t="s">
        <v>218</v>
      </c>
      <c r="C5" s="340" t="str">
        <f>VLOOKUP(C2,'DATA KARYAWAN'!$B$13:$J$23,4,0)</f>
        <v>K/1</v>
      </c>
      <c r="I5" s="345">
        <f>I4+1</f>
        <v>43283</v>
      </c>
      <c r="J5" s="342" t="str">
        <f>TEXT(I5,"DDDD")</f>
        <v>Monday</v>
      </c>
      <c r="K5" s="350" t="s">
        <v>215</v>
      </c>
      <c r="L5" s="347">
        <v>0.33333333333333331</v>
      </c>
      <c r="M5" s="347">
        <v>0.54166666666666663</v>
      </c>
      <c r="N5" s="360">
        <f>IF(L5&lt;&gt;"",(M5-L5)*24,0)</f>
        <v>5</v>
      </c>
      <c r="O5" s="360">
        <f>IF(AND(J5&lt;&gt;"Minggu",M5&gt;TIME(12,0,0),K5="Ya"),N5-1,IF(AND(J5&lt;&gt;"Minggu",M5&lt;=TIME(12,0,0),K5="Ya"),N5,IF(AND(J5&lt;&gt;"Minggu",N5&gt;9,K5&lt;&gt;"Ya"),N5-1-8,IF(AND(J5="Minggu",L5&lt;&gt;""),N5-1,0))))</f>
        <v>4</v>
      </c>
      <c r="P5" s="359">
        <f>IF(AND(J5&lt;&gt;"Minggu",O5&gt;1,K5&lt;&gt;"Ya",L5&lt;&gt;""),1,IF(AND(J5&lt;&gt;"Minggu",O5&lt;=1,K5&lt;&gt;"Ya",L5&lt;&gt;""),O5,0))</f>
        <v>0</v>
      </c>
      <c r="Q5" s="360">
        <f t="shared" ref="Q5:Q34" si="1">IF(AND(J5&lt;&gt;"Minggu",O5&gt;1,K5&lt;&gt;"Ya",L5&lt;&gt;""),O5-P5,IF(AND(J5&lt;&gt;"Minggu",J5&lt;&gt;"Jumat",O5&gt;7,K5="Ya",L5&lt;&gt;""),7,IF(AND(J5&lt;&gt;"Minggu",J5&lt;&gt;"Jumat",O5&lt;=7,K5="Ya",L5&lt;&gt;""),O5,IF(AND(J5="Minggu",O5&lt;=7,L5&lt;&gt;""),O5,IF(AND(J5="Minggu",O5&gt;7,L5&lt;&gt;""),7,IF(AND(J5="Jumat",O5&lt;=5,L5&lt;&gt;""),O5,IF(AND(J5="Jumat",O5&gt;5,L5&lt;&gt;""),5,0)))))))</f>
        <v>4</v>
      </c>
      <c r="R5" s="360">
        <f t="shared" ref="R5:R34" si="2">IF(AND(J5&lt;&gt;"Minggu",J5&lt;&gt;"Jumat",O5&lt;=8,K5="Ya",L5&lt;&gt;""),O5-Q5,IF(AND(J5&lt;&gt;"Minggu",J5&lt;&gt;"Jumat",O5&gt;8,K5="Ya",L5&lt;&gt;""),1,IF(AND(J5="Minggu",O5&lt;=8,L5&lt;&gt;""),O5-Q5,IF(AND(J5="Minggu",O5&gt;8,L5&lt;&gt;""),1,IF(AND(J5="Jumat",K5="Ya",O5&lt;=6,L5&lt;&gt;""),O5-Q5,IF(AND(J5="Jumat",K5="Ya",O5&gt;6,L5&lt;&gt;""),1,0))))))</f>
        <v>0</v>
      </c>
      <c r="S5" s="360">
        <f t="shared" si="0"/>
        <v>0</v>
      </c>
      <c r="T5" s="365">
        <f t="shared" ref="T5:T34" si="3">(P5*$P$3)+(Q5*$Q$3)+(R5*$R$3)+(S5*$S$3)</f>
        <v>8</v>
      </c>
    </row>
    <row r="6" spans="1:22">
      <c r="I6" s="345">
        <f t="shared" ref="I6:I34" si="4">I5+1</f>
        <v>43284</v>
      </c>
      <c r="J6" s="342" t="str">
        <f t="shared" ref="J6:J34" si="5">TEXT(I6,"DDDD")</f>
        <v>Tuesday</v>
      </c>
      <c r="K6" s="350"/>
      <c r="L6" s="347">
        <v>0.33333333333333331</v>
      </c>
      <c r="M6" s="347">
        <v>0.79166666666666663</v>
      </c>
      <c r="N6" s="360">
        <f t="shared" ref="N6:N34" si="6">IF(L6&lt;&gt;"",(M6-L6)*24,0)</f>
        <v>11</v>
      </c>
      <c r="O6" s="360">
        <f t="shared" ref="O6:O34" si="7">IF(AND(J6&lt;&gt;"Minggu",M6&gt;TIME(12,0,0),K6="Ya"),N6-1,IF(AND(J6&lt;&gt;"Minggu",M6&lt;=TIME(12,0,0),K6="Ya"),N6,IF(AND(J6&lt;&gt;"Minggu",N6&gt;9,K6&lt;&gt;"Ya"),N6-1-8,IF(AND(J6="Minggu",L6&lt;&gt;""),N6-1,0))))</f>
        <v>2</v>
      </c>
      <c r="P6" s="359">
        <f t="shared" ref="P6:P34" si="8">IF(AND(J6&lt;&gt;"Minggu",O6&gt;1,K6&lt;&gt;"Ya",L6&lt;&gt;""),1,IF(AND(J6&lt;&gt;"Minggu",O6&lt;=1,K6&lt;&gt;"Ya",L6&lt;&gt;""),O6,0))</f>
        <v>1</v>
      </c>
      <c r="Q6" s="360">
        <f t="shared" si="1"/>
        <v>1</v>
      </c>
      <c r="R6" s="360">
        <f t="shared" si="2"/>
        <v>0</v>
      </c>
      <c r="S6" s="360">
        <f t="shared" si="0"/>
        <v>0</v>
      </c>
      <c r="T6" s="365">
        <f t="shared" si="3"/>
        <v>3.5</v>
      </c>
      <c r="V6" s="354"/>
    </row>
    <row r="7" spans="1:22">
      <c r="A7" s="340" t="s">
        <v>216</v>
      </c>
      <c r="B7" s="369" t="s">
        <v>218</v>
      </c>
      <c r="G7" s="352">
        <f>VLOOKUP(C2,'DATA KARYAWAN'!$B$13:$J$23,5,0)</f>
        <v>4500000</v>
      </c>
      <c r="I7" s="345">
        <f t="shared" si="4"/>
        <v>43285</v>
      </c>
      <c r="J7" s="342" t="str">
        <f t="shared" si="5"/>
        <v>Wednesday</v>
      </c>
      <c r="K7" s="350"/>
      <c r="L7" s="347">
        <v>0.33333333333333331</v>
      </c>
      <c r="M7" s="347">
        <v>0.70833333333333337</v>
      </c>
      <c r="N7" s="360">
        <f t="shared" si="6"/>
        <v>9.0000000000000018</v>
      </c>
      <c r="O7" s="360">
        <f t="shared" si="7"/>
        <v>0</v>
      </c>
      <c r="P7" s="359">
        <f t="shared" si="8"/>
        <v>0</v>
      </c>
      <c r="Q7" s="360">
        <f t="shared" si="1"/>
        <v>0</v>
      </c>
      <c r="R7" s="360">
        <f t="shared" si="2"/>
        <v>0</v>
      </c>
      <c r="S7" s="360">
        <f t="shared" si="0"/>
        <v>0</v>
      </c>
      <c r="T7" s="365">
        <f t="shared" si="3"/>
        <v>0</v>
      </c>
      <c r="V7" s="354"/>
    </row>
    <row r="8" spans="1:22">
      <c r="A8" s="340" t="s">
        <v>209</v>
      </c>
      <c r="B8" s="369" t="s">
        <v>218</v>
      </c>
      <c r="C8" s="352">
        <f>T36</f>
        <v>41.75</v>
      </c>
      <c r="D8" s="369" t="s">
        <v>24</v>
      </c>
      <c r="E8" s="375">
        <f>G7/173</f>
        <v>26011.560693641619</v>
      </c>
      <c r="F8" s="369" t="s">
        <v>22</v>
      </c>
      <c r="G8" s="352">
        <f>ROUND(E8*C8,0)</f>
        <v>1085983</v>
      </c>
      <c r="I8" s="345">
        <f t="shared" si="4"/>
        <v>43286</v>
      </c>
      <c r="J8" s="342" t="str">
        <f t="shared" si="5"/>
        <v>Thursday</v>
      </c>
      <c r="K8" s="350"/>
      <c r="L8" s="347">
        <v>0.33333333333333331</v>
      </c>
      <c r="M8" s="347">
        <v>0.70833333333333337</v>
      </c>
      <c r="N8" s="360">
        <f t="shared" si="6"/>
        <v>9.0000000000000018</v>
      </c>
      <c r="O8" s="360">
        <f t="shared" si="7"/>
        <v>0</v>
      </c>
      <c r="P8" s="360">
        <f t="shared" si="8"/>
        <v>0</v>
      </c>
      <c r="Q8" s="360">
        <f t="shared" si="1"/>
        <v>0</v>
      </c>
      <c r="R8" s="360">
        <f t="shared" si="2"/>
        <v>0</v>
      </c>
      <c r="S8" s="360">
        <f t="shared" si="0"/>
        <v>0</v>
      </c>
      <c r="T8" s="366">
        <f t="shared" si="3"/>
        <v>0</v>
      </c>
      <c r="V8" s="351"/>
    </row>
    <row r="9" spans="1:22">
      <c r="A9" s="340" t="s">
        <v>217</v>
      </c>
      <c r="B9" s="369" t="s">
        <v>218</v>
      </c>
      <c r="G9" s="352">
        <f>VLOOKUP(C2,'DATA KARYAWAN'!$B$13:$J$23,6,0)</f>
        <v>0</v>
      </c>
      <c r="I9" s="345">
        <f t="shared" si="4"/>
        <v>43287</v>
      </c>
      <c r="J9" s="342" t="str">
        <f t="shared" si="5"/>
        <v>Friday</v>
      </c>
      <c r="K9" s="350"/>
      <c r="L9" s="347">
        <v>0.33333333333333331</v>
      </c>
      <c r="M9" s="347">
        <v>0.70833333333333337</v>
      </c>
      <c r="N9" s="360">
        <f t="shared" si="6"/>
        <v>9.0000000000000018</v>
      </c>
      <c r="O9" s="360">
        <f t="shared" si="7"/>
        <v>0</v>
      </c>
      <c r="P9" s="360">
        <f t="shared" si="8"/>
        <v>0</v>
      </c>
      <c r="Q9" s="359">
        <f t="shared" si="1"/>
        <v>0</v>
      </c>
      <c r="R9" s="360">
        <f t="shared" si="2"/>
        <v>0</v>
      </c>
      <c r="S9" s="360">
        <f t="shared" si="0"/>
        <v>0</v>
      </c>
      <c r="T9" s="366">
        <f t="shared" si="3"/>
        <v>0</v>
      </c>
      <c r="V9" s="351"/>
    </row>
    <row r="10" spans="1:22">
      <c r="I10" s="345">
        <f t="shared" si="4"/>
        <v>43288</v>
      </c>
      <c r="J10" s="342" t="str">
        <f t="shared" si="5"/>
        <v>Saturday</v>
      </c>
      <c r="K10" s="350"/>
      <c r="L10" s="347">
        <v>0.33333333333333331</v>
      </c>
      <c r="M10" s="347">
        <v>0.70833333333333337</v>
      </c>
      <c r="N10" s="360">
        <f t="shared" si="6"/>
        <v>9.0000000000000018</v>
      </c>
      <c r="O10" s="360">
        <f t="shared" si="7"/>
        <v>0</v>
      </c>
      <c r="P10" s="360">
        <f t="shared" si="8"/>
        <v>0</v>
      </c>
      <c r="Q10" s="359">
        <f t="shared" si="1"/>
        <v>0</v>
      </c>
      <c r="R10" s="360">
        <f t="shared" si="2"/>
        <v>0</v>
      </c>
      <c r="S10" s="360">
        <f t="shared" si="0"/>
        <v>0</v>
      </c>
      <c r="T10" s="366">
        <f t="shared" si="3"/>
        <v>0</v>
      </c>
      <c r="V10" s="355"/>
    </row>
    <row r="11" spans="1:22">
      <c r="A11" s="370" t="s">
        <v>219</v>
      </c>
      <c r="B11" s="371"/>
      <c r="C11" s="370"/>
      <c r="D11" s="371"/>
      <c r="E11" s="370"/>
      <c r="F11" s="370"/>
      <c r="G11" s="372">
        <f>SUM(G7:G9)</f>
        <v>5585983</v>
      </c>
      <c r="I11" s="345">
        <f t="shared" si="4"/>
        <v>43289</v>
      </c>
      <c r="J11" s="342" t="str">
        <f t="shared" si="5"/>
        <v>Sunday</v>
      </c>
      <c r="K11" s="350"/>
      <c r="L11" s="347">
        <v>0.33333333333333331</v>
      </c>
      <c r="M11" s="347">
        <v>0.91666666666666663</v>
      </c>
      <c r="N11" s="360">
        <f t="shared" si="6"/>
        <v>13.999999999999998</v>
      </c>
      <c r="O11" s="360">
        <f t="shared" si="7"/>
        <v>4.9999999999999982</v>
      </c>
      <c r="P11" s="360">
        <f t="shared" si="8"/>
        <v>1</v>
      </c>
      <c r="Q11" s="360">
        <f t="shared" si="1"/>
        <v>3.9999999999999982</v>
      </c>
      <c r="R11" s="360">
        <f t="shared" si="2"/>
        <v>0</v>
      </c>
      <c r="S11" s="360">
        <f>IF(AND(J11&lt;&gt;"Minggu",J11&lt;&gt;"Jumat",K11="Ya",L11&lt;&gt;"",O11&gt;8),O11-Q11-R11,IF(AND(J11="Minggu",L11&lt;&gt;"",O11&gt;8),O11-Q11-R11,IF(AND(J11="Jumat",K11="Ya",L11&lt;&gt;"",O11&gt;6),O11-Q11-R11,0)))</f>
        <v>0</v>
      </c>
      <c r="T11" s="366">
        <f t="shared" si="3"/>
        <v>9.4999999999999964</v>
      </c>
    </row>
    <row r="12" spans="1:22">
      <c r="I12" s="345">
        <f t="shared" si="4"/>
        <v>43290</v>
      </c>
      <c r="J12" s="342" t="str">
        <f t="shared" si="5"/>
        <v>Monday</v>
      </c>
      <c r="K12" s="350"/>
      <c r="L12" s="347">
        <v>0.33333333333333331</v>
      </c>
      <c r="M12" s="347">
        <v>0.70833333333333337</v>
      </c>
      <c r="N12" s="360">
        <f t="shared" si="6"/>
        <v>9.0000000000000018</v>
      </c>
      <c r="O12" s="360">
        <f t="shared" si="7"/>
        <v>0</v>
      </c>
      <c r="P12" s="360">
        <f t="shared" si="8"/>
        <v>0</v>
      </c>
      <c r="Q12" s="360">
        <f t="shared" si="1"/>
        <v>0</v>
      </c>
      <c r="R12" s="360">
        <f t="shared" si="2"/>
        <v>0</v>
      </c>
      <c r="S12" s="360">
        <f t="shared" ref="S12:S34" si="9">IF(AND(J12&lt;&gt;"Minggu",J12&lt;&gt;"Jumat",K12="Ya",L12&lt;&gt;"",O12&gt;8),O12-Q12-R12,IF(AND(J12="Minggu",L12&lt;&gt;"",O12&gt;8),O12-Q12-R12,IF(AND(J12="Jumat",K12="Ya",L12&lt;&gt;"",O12&gt;6),O12-Q12-R12,0)))</f>
        <v>0</v>
      </c>
      <c r="T12" s="366">
        <f t="shared" si="3"/>
        <v>0</v>
      </c>
      <c r="V12" s="358"/>
    </row>
    <row r="13" spans="1:22">
      <c r="A13" s="340" t="s">
        <v>220</v>
      </c>
      <c r="B13" s="369" t="s">
        <v>218</v>
      </c>
      <c r="F13" s="369"/>
      <c r="G13" s="352">
        <f>ROUND(IF((G11*5%)&gt;500000,500000,G11*5%),0)</f>
        <v>279299</v>
      </c>
      <c r="I13" s="345">
        <f t="shared" si="4"/>
        <v>43291</v>
      </c>
      <c r="J13" s="342" t="str">
        <f t="shared" si="5"/>
        <v>Tuesday</v>
      </c>
      <c r="K13" s="350"/>
      <c r="L13" s="347">
        <v>0.33333333333333331</v>
      </c>
      <c r="M13" s="347">
        <v>0.70833333333333337</v>
      </c>
      <c r="N13" s="360">
        <f t="shared" si="6"/>
        <v>9.0000000000000018</v>
      </c>
      <c r="O13" s="360">
        <f t="shared" si="7"/>
        <v>0</v>
      </c>
      <c r="P13" s="360">
        <f t="shared" si="8"/>
        <v>0</v>
      </c>
      <c r="Q13" s="360">
        <f t="shared" si="1"/>
        <v>0</v>
      </c>
      <c r="R13" s="360">
        <f t="shared" si="2"/>
        <v>0</v>
      </c>
      <c r="S13" s="360">
        <f t="shared" si="9"/>
        <v>0</v>
      </c>
      <c r="T13" s="366">
        <f t="shared" si="3"/>
        <v>0</v>
      </c>
      <c r="V13" s="357"/>
    </row>
    <row r="14" spans="1:22">
      <c r="A14" s="340" t="s">
        <v>221</v>
      </c>
      <c r="B14" s="369" t="s">
        <v>218</v>
      </c>
      <c r="F14" s="369"/>
      <c r="G14" s="352">
        <f>ROUND(IF(G7&gt;=8000000,8000000*1%,G7*1%),0)</f>
        <v>45000</v>
      </c>
      <c r="I14" s="345">
        <f t="shared" si="4"/>
        <v>43292</v>
      </c>
      <c r="J14" s="342" t="str">
        <f t="shared" si="5"/>
        <v>Wednesday</v>
      </c>
      <c r="K14" s="350"/>
      <c r="L14" s="347">
        <v>0.33333333333333331</v>
      </c>
      <c r="M14" s="347">
        <v>0.70833333333333337</v>
      </c>
      <c r="N14" s="360">
        <f t="shared" si="6"/>
        <v>9.0000000000000018</v>
      </c>
      <c r="O14" s="360">
        <f t="shared" si="7"/>
        <v>0</v>
      </c>
      <c r="P14" s="360">
        <f t="shared" si="8"/>
        <v>0</v>
      </c>
      <c r="Q14" s="360">
        <f t="shared" si="1"/>
        <v>0</v>
      </c>
      <c r="R14" s="360">
        <f t="shared" si="2"/>
        <v>0</v>
      </c>
      <c r="S14" s="360">
        <f t="shared" si="9"/>
        <v>0</v>
      </c>
      <c r="T14" s="366">
        <f t="shared" si="3"/>
        <v>0</v>
      </c>
      <c r="V14" s="357"/>
    </row>
    <row r="15" spans="1:22">
      <c r="A15" s="340" t="s">
        <v>222</v>
      </c>
      <c r="B15" s="369" t="s">
        <v>218</v>
      </c>
      <c r="F15" s="369"/>
      <c r="G15" s="352">
        <f>ROUND(G7*2%,0)</f>
        <v>90000</v>
      </c>
      <c r="I15" s="345">
        <f t="shared" si="4"/>
        <v>43293</v>
      </c>
      <c r="J15" s="342" t="str">
        <f t="shared" si="5"/>
        <v>Thursday</v>
      </c>
      <c r="K15" s="350"/>
      <c r="L15" s="347">
        <v>0.33333333333333331</v>
      </c>
      <c r="M15" s="347">
        <v>0.70833333333333337</v>
      </c>
      <c r="N15" s="360">
        <f t="shared" si="6"/>
        <v>9.0000000000000018</v>
      </c>
      <c r="O15" s="360">
        <f t="shared" si="7"/>
        <v>0</v>
      </c>
      <c r="P15" s="360">
        <f t="shared" si="8"/>
        <v>0</v>
      </c>
      <c r="Q15" s="360">
        <f t="shared" si="1"/>
        <v>0</v>
      </c>
      <c r="R15" s="360">
        <f t="shared" si="2"/>
        <v>0</v>
      </c>
      <c r="S15" s="360">
        <f t="shared" si="9"/>
        <v>0</v>
      </c>
      <c r="T15" s="366">
        <f t="shared" si="3"/>
        <v>0</v>
      </c>
      <c r="V15" s="357"/>
    </row>
    <row r="16" spans="1:22">
      <c r="A16" s="340" t="s">
        <v>223</v>
      </c>
      <c r="B16" s="369" t="s">
        <v>218</v>
      </c>
      <c r="F16" s="369"/>
      <c r="G16" s="352">
        <f>ROUND(G7*1%,0)</f>
        <v>45000</v>
      </c>
      <c r="I16" s="345">
        <f t="shared" si="4"/>
        <v>43294</v>
      </c>
      <c r="J16" s="342" t="str">
        <f t="shared" si="5"/>
        <v>Friday</v>
      </c>
      <c r="K16" s="350" t="s">
        <v>215</v>
      </c>
      <c r="L16" s="347">
        <v>0.33333333333333331</v>
      </c>
      <c r="M16" s="347">
        <v>0.45833333333333331</v>
      </c>
      <c r="N16" s="360">
        <f t="shared" si="6"/>
        <v>3</v>
      </c>
      <c r="O16" s="360">
        <f t="shared" si="7"/>
        <v>3</v>
      </c>
      <c r="P16" s="360">
        <f t="shared" si="8"/>
        <v>0</v>
      </c>
      <c r="Q16" s="360">
        <f t="shared" si="1"/>
        <v>3</v>
      </c>
      <c r="R16" s="360">
        <f t="shared" si="2"/>
        <v>0</v>
      </c>
      <c r="S16" s="360">
        <f t="shared" si="9"/>
        <v>0</v>
      </c>
      <c r="T16" s="366">
        <f t="shared" si="3"/>
        <v>6</v>
      </c>
      <c r="V16" s="357"/>
    </row>
    <row r="17" spans="1:22">
      <c r="A17" s="340" t="s">
        <v>224</v>
      </c>
      <c r="B17" s="369" t="s">
        <v>218</v>
      </c>
      <c r="F17" s="369"/>
      <c r="G17" s="352">
        <f t="shared" ref="G17" si="10">E17*C17</f>
        <v>0</v>
      </c>
      <c r="I17" s="345">
        <f t="shared" si="4"/>
        <v>43295</v>
      </c>
      <c r="J17" s="342" t="str">
        <f t="shared" si="5"/>
        <v>Saturday</v>
      </c>
      <c r="K17" s="350"/>
      <c r="L17" s="347">
        <v>0.33333333333333331</v>
      </c>
      <c r="M17" s="347">
        <v>0.70833333333333337</v>
      </c>
      <c r="N17" s="360">
        <f t="shared" si="6"/>
        <v>9.0000000000000018</v>
      </c>
      <c r="O17" s="360">
        <f t="shared" si="7"/>
        <v>0</v>
      </c>
      <c r="P17" s="360">
        <f t="shared" si="8"/>
        <v>0</v>
      </c>
      <c r="Q17" s="360">
        <f t="shared" si="1"/>
        <v>0</v>
      </c>
      <c r="R17" s="360">
        <f t="shared" si="2"/>
        <v>0</v>
      </c>
      <c r="S17" s="360">
        <f t="shared" si="9"/>
        <v>0</v>
      </c>
      <c r="T17" s="366">
        <f t="shared" si="3"/>
        <v>0</v>
      </c>
      <c r="V17" s="357"/>
    </row>
    <row r="18" spans="1:22">
      <c r="A18" s="340" t="s">
        <v>225</v>
      </c>
      <c r="B18" s="369" t="s">
        <v>218</v>
      </c>
      <c r="F18" s="369"/>
      <c r="G18" s="352">
        <f>ROUND(G7*1%,0)</f>
        <v>45000</v>
      </c>
      <c r="I18" s="345">
        <f t="shared" si="4"/>
        <v>43296</v>
      </c>
      <c r="J18" s="342" t="str">
        <f t="shared" si="5"/>
        <v>Sunday</v>
      </c>
      <c r="K18" s="350"/>
      <c r="L18" s="347"/>
      <c r="M18" s="347"/>
      <c r="N18" s="360">
        <f t="shared" si="6"/>
        <v>0</v>
      </c>
      <c r="O18" s="360">
        <f t="shared" si="7"/>
        <v>0</v>
      </c>
      <c r="P18" s="360">
        <f t="shared" si="8"/>
        <v>0</v>
      </c>
      <c r="Q18" s="360">
        <f t="shared" si="1"/>
        <v>0</v>
      </c>
      <c r="R18" s="360">
        <f t="shared" si="2"/>
        <v>0</v>
      </c>
      <c r="S18" s="360">
        <f t="shared" si="9"/>
        <v>0</v>
      </c>
      <c r="T18" s="366">
        <f t="shared" si="3"/>
        <v>0</v>
      </c>
    </row>
    <row r="19" spans="1:22">
      <c r="I19" s="345">
        <f t="shared" si="4"/>
        <v>43297</v>
      </c>
      <c r="J19" s="342" t="str">
        <f t="shared" si="5"/>
        <v>Monday</v>
      </c>
      <c r="K19" s="350"/>
      <c r="L19" s="347">
        <v>0.33333333333333331</v>
      </c>
      <c r="M19" s="347">
        <v>0.70833333333333337</v>
      </c>
      <c r="N19" s="360">
        <f t="shared" si="6"/>
        <v>9.0000000000000018</v>
      </c>
      <c r="O19" s="360">
        <f t="shared" si="7"/>
        <v>0</v>
      </c>
      <c r="P19" s="360">
        <f t="shared" si="8"/>
        <v>0</v>
      </c>
      <c r="Q19" s="360">
        <f t="shared" si="1"/>
        <v>0</v>
      </c>
      <c r="R19" s="360">
        <f t="shared" si="2"/>
        <v>0</v>
      </c>
      <c r="S19" s="360">
        <f t="shared" si="9"/>
        <v>0</v>
      </c>
      <c r="T19" s="366">
        <f t="shared" si="3"/>
        <v>0</v>
      </c>
    </row>
    <row r="20" spans="1:22">
      <c r="A20" s="370" t="s">
        <v>226</v>
      </c>
      <c r="B20" s="371"/>
      <c r="C20" s="370"/>
      <c r="D20" s="371"/>
      <c r="E20" s="370"/>
      <c r="F20" s="370"/>
      <c r="G20" s="373">
        <f>SUM(G13:G19)</f>
        <v>504299</v>
      </c>
      <c r="I20" s="345">
        <f t="shared" si="4"/>
        <v>43298</v>
      </c>
      <c r="J20" s="342" t="str">
        <f t="shared" si="5"/>
        <v>Tuesday</v>
      </c>
      <c r="K20" s="350"/>
      <c r="L20" s="347">
        <v>0.33333333333333331</v>
      </c>
      <c r="M20" s="347">
        <v>0.70833333333333337</v>
      </c>
      <c r="N20" s="360">
        <f t="shared" si="6"/>
        <v>9.0000000000000018</v>
      </c>
      <c r="O20" s="360">
        <f t="shared" si="7"/>
        <v>0</v>
      </c>
      <c r="P20" s="360">
        <f t="shared" si="8"/>
        <v>0</v>
      </c>
      <c r="Q20" s="360">
        <f t="shared" si="1"/>
        <v>0</v>
      </c>
      <c r="R20" s="360">
        <f t="shared" si="2"/>
        <v>0</v>
      </c>
      <c r="S20" s="360">
        <f t="shared" si="9"/>
        <v>0</v>
      </c>
      <c r="T20" s="366">
        <f t="shared" si="3"/>
        <v>0</v>
      </c>
    </row>
    <row r="21" spans="1:22">
      <c r="A21" s="370" t="s">
        <v>227</v>
      </c>
      <c r="B21" s="371"/>
      <c r="C21" s="370"/>
      <c r="D21" s="371"/>
      <c r="E21" s="370"/>
      <c r="F21" s="370"/>
      <c r="G21" s="373">
        <f>G11-G20</f>
        <v>5081684</v>
      </c>
      <c r="I21" s="345">
        <f t="shared" si="4"/>
        <v>43299</v>
      </c>
      <c r="J21" s="342" t="str">
        <f t="shared" si="5"/>
        <v>Wednesday</v>
      </c>
      <c r="K21" s="350"/>
      <c r="L21" s="347">
        <v>0.33333333333333331</v>
      </c>
      <c r="M21" s="347">
        <v>0.70833333333333337</v>
      </c>
      <c r="N21" s="360">
        <f t="shared" si="6"/>
        <v>9.0000000000000018</v>
      </c>
      <c r="O21" s="360">
        <f t="shared" si="7"/>
        <v>0</v>
      </c>
      <c r="P21" s="360">
        <f t="shared" si="8"/>
        <v>0</v>
      </c>
      <c r="Q21" s="360">
        <f t="shared" si="1"/>
        <v>0</v>
      </c>
      <c r="R21" s="360">
        <f t="shared" si="2"/>
        <v>0</v>
      </c>
      <c r="S21" s="360">
        <f t="shared" si="9"/>
        <v>0</v>
      </c>
      <c r="T21" s="366">
        <f t="shared" si="3"/>
        <v>0</v>
      </c>
    </row>
    <row r="22" spans="1:22">
      <c r="A22" s="370" t="s">
        <v>32</v>
      </c>
      <c r="B22" s="371"/>
      <c r="C22" s="370"/>
      <c r="D22" s="371"/>
      <c r="E22" s="370"/>
      <c r="F22" s="370"/>
      <c r="G22" s="373">
        <f>G29</f>
        <v>0</v>
      </c>
      <c r="I22" s="345">
        <f t="shared" si="4"/>
        <v>43300</v>
      </c>
      <c r="J22" s="342" t="str">
        <f t="shared" si="5"/>
        <v>Thursday</v>
      </c>
      <c r="K22" s="350" t="s">
        <v>215</v>
      </c>
      <c r="L22" s="347">
        <v>0.33333333333333331</v>
      </c>
      <c r="M22" s="347">
        <v>0.66666666666666663</v>
      </c>
      <c r="N22" s="360">
        <f t="shared" si="6"/>
        <v>8</v>
      </c>
      <c r="O22" s="360">
        <f t="shared" si="7"/>
        <v>7</v>
      </c>
      <c r="P22" s="360">
        <f t="shared" si="8"/>
        <v>0</v>
      </c>
      <c r="Q22" s="360">
        <f t="shared" si="1"/>
        <v>7</v>
      </c>
      <c r="R22" s="360">
        <f t="shared" si="2"/>
        <v>0</v>
      </c>
      <c r="S22" s="360">
        <f t="shared" si="9"/>
        <v>0</v>
      </c>
      <c r="T22" s="366">
        <f t="shared" si="3"/>
        <v>14</v>
      </c>
    </row>
    <row r="23" spans="1:22">
      <c r="A23" s="370" t="s">
        <v>33</v>
      </c>
      <c r="B23" s="371"/>
      <c r="C23" s="370"/>
      <c r="D23" s="371"/>
      <c r="E23" s="370"/>
      <c r="F23" s="370"/>
      <c r="G23" s="373">
        <f>G21-G22</f>
        <v>5081684</v>
      </c>
      <c r="I23" s="345">
        <f t="shared" si="4"/>
        <v>43301</v>
      </c>
      <c r="J23" s="342" t="str">
        <f t="shared" si="5"/>
        <v>Friday</v>
      </c>
      <c r="K23" s="350"/>
      <c r="L23" s="347">
        <v>0.33333333333333331</v>
      </c>
      <c r="M23" s="347">
        <v>0.70833333333333337</v>
      </c>
      <c r="N23" s="360">
        <f t="shared" si="6"/>
        <v>9.0000000000000018</v>
      </c>
      <c r="O23" s="360">
        <f t="shared" si="7"/>
        <v>0</v>
      </c>
      <c r="P23" s="360">
        <f t="shared" si="8"/>
        <v>0</v>
      </c>
      <c r="Q23" s="360">
        <f t="shared" si="1"/>
        <v>0</v>
      </c>
      <c r="R23" s="360">
        <f t="shared" si="2"/>
        <v>0</v>
      </c>
      <c r="S23" s="360">
        <f t="shared" si="9"/>
        <v>0</v>
      </c>
      <c r="T23" s="366">
        <f t="shared" si="3"/>
        <v>0</v>
      </c>
    </row>
    <row r="24" spans="1:22">
      <c r="I24" s="345">
        <f t="shared" si="4"/>
        <v>43302</v>
      </c>
      <c r="J24" s="342" t="str">
        <f t="shared" si="5"/>
        <v>Saturday</v>
      </c>
      <c r="K24" s="350"/>
      <c r="L24" s="347">
        <v>0.33333333333333331</v>
      </c>
      <c r="M24" s="347">
        <v>0.70833333333333337</v>
      </c>
      <c r="N24" s="360">
        <f t="shared" si="6"/>
        <v>9.0000000000000018</v>
      </c>
      <c r="O24" s="360">
        <f t="shared" si="7"/>
        <v>0</v>
      </c>
      <c r="P24" s="360">
        <f t="shared" si="8"/>
        <v>0</v>
      </c>
      <c r="Q24" s="360">
        <f t="shared" si="1"/>
        <v>0</v>
      </c>
      <c r="R24" s="360">
        <f t="shared" si="2"/>
        <v>0</v>
      </c>
      <c r="S24" s="360">
        <f t="shared" si="9"/>
        <v>0</v>
      </c>
      <c r="T24" s="366">
        <f t="shared" si="3"/>
        <v>0</v>
      </c>
    </row>
    <row r="25" spans="1:22">
      <c r="A25" s="370"/>
      <c r="B25" s="371"/>
      <c r="C25" s="379" t="s">
        <v>231</v>
      </c>
      <c r="D25" s="380"/>
      <c r="E25" s="379"/>
      <c r="F25" s="380" t="s">
        <v>218</v>
      </c>
      <c r="G25" s="381">
        <f>G21*12</f>
        <v>60980208</v>
      </c>
      <c r="I25" s="345">
        <f t="shared" si="4"/>
        <v>43303</v>
      </c>
      <c r="J25" s="342" t="str">
        <f t="shared" si="5"/>
        <v>Sunday</v>
      </c>
      <c r="K25" s="350"/>
      <c r="L25" s="347"/>
      <c r="M25" s="347"/>
      <c r="N25" s="360">
        <f t="shared" si="6"/>
        <v>0</v>
      </c>
      <c r="O25" s="360">
        <f t="shared" si="7"/>
        <v>0</v>
      </c>
      <c r="P25" s="360">
        <f t="shared" si="8"/>
        <v>0</v>
      </c>
      <c r="Q25" s="360">
        <f t="shared" si="1"/>
        <v>0</v>
      </c>
      <c r="R25" s="360">
        <f t="shared" si="2"/>
        <v>0</v>
      </c>
      <c r="S25" s="360">
        <f t="shared" si="9"/>
        <v>0</v>
      </c>
      <c r="T25" s="366">
        <f t="shared" si="3"/>
        <v>0</v>
      </c>
    </row>
    <row r="26" spans="1:22">
      <c r="C26" s="379" t="s">
        <v>28</v>
      </c>
      <c r="D26" s="380"/>
      <c r="E26" s="379"/>
      <c r="F26" s="380" t="s">
        <v>218</v>
      </c>
      <c r="G26" s="381">
        <f>IF(C5="TK/0",54000000,IF(C5="K/0",58500000,IF(C5="K/1",63000000,IF(C5="K/2",67500000,IF(C5="K/3",72000000,0)))))</f>
        <v>63000000</v>
      </c>
      <c r="I26" s="345">
        <f t="shared" si="4"/>
        <v>43304</v>
      </c>
      <c r="J26" s="342" t="str">
        <f t="shared" si="5"/>
        <v>Monday</v>
      </c>
      <c r="K26" s="350"/>
      <c r="L26" s="347">
        <v>0.33333333333333331</v>
      </c>
      <c r="M26" s="347">
        <v>0.70833333333333337</v>
      </c>
      <c r="N26" s="360">
        <f t="shared" si="6"/>
        <v>9.0000000000000018</v>
      </c>
      <c r="O26" s="360">
        <f t="shared" si="7"/>
        <v>0</v>
      </c>
      <c r="P26" s="360">
        <f t="shared" si="8"/>
        <v>0</v>
      </c>
      <c r="Q26" s="360">
        <f t="shared" si="1"/>
        <v>0</v>
      </c>
      <c r="R26" s="360">
        <f t="shared" si="2"/>
        <v>0</v>
      </c>
      <c r="S26" s="360">
        <f t="shared" si="9"/>
        <v>0</v>
      </c>
      <c r="T26" s="366">
        <f t="shared" si="3"/>
        <v>0</v>
      </c>
    </row>
    <row r="27" spans="1:22">
      <c r="C27" s="379" t="s">
        <v>31</v>
      </c>
      <c r="D27" s="380"/>
      <c r="E27" s="379"/>
      <c r="F27" s="380" t="s">
        <v>218</v>
      </c>
      <c r="G27" s="381">
        <f>IF((G25-G26)&gt;0,G25-G26,0)</f>
        <v>0</v>
      </c>
      <c r="I27" s="345">
        <f t="shared" si="4"/>
        <v>43305</v>
      </c>
      <c r="J27" s="342" t="str">
        <f t="shared" si="5"/>
        <v>Tuesday</v>
      </c>
      <c r="K27" s="350"/>
      <c r="L27" s="347">
        <v>0.33333333333333331</v>
      </c>
      <c r="M27" s="347">
        <v>0.70833333333333337</v>
      </c>
      <c r="N27" s="360">
        <f t="shared" si="6"/>
        <v>9.0000000000000018</v>
      </c>
      <c r="O27" s="360">
        <f t="shared" si="7"/>
        <v>0</v>
      </c>
      <c r="P27" s="360">
        <f t="shared" si="8"/>
        <v>0</v>
      </c>
      <c r="Q27" s="360">
        <f t="shared" si="1"/>
        <v>0</v>
      </c>
      <c r="R27" s="360">
        <f t="shared" si="2"/>
        <v>0</v>
      </c>
      <c r="S27" s="360">
        <f t="shared" si="9"/>
        <v>0</v>
      </c>
      <c r="T27" s="366">
        <f t="shared" si="3"/>
        <v>0</v>
      </c>
    </row>
    <row r="28" spans="1:22">
      <c r="C28" s="379" t="s">
        <v>257</v>
      </c>
      <c r="D28" s="380"/>
      <c r="E28" s="379"/>
      <c r="F28" s="380" t="s">
        <v>218</v>
      </c>
      <c r="G28" s="381">
        <f>IF(AND(G27&gt;0,G27&lt;=50000000),G27*5%,IF(AND(G27&gt;50000000,G27&lt;=250000000),(50000000*5%)+((G27-50000000)*15%),IF(AND(G27&gt;250000000,G27&lt;=500000000),(50000000*5%)+(200000000*15%)+(G27-50000000-200000000)*25%,IF(G27&gt;500000000,(50000000*5%)+(200000000*15%)+(250000000*25%)+(G27-50000000-200000000-250000000)*30%,0))))</f>
        <v>0</v>
      </c>
      <c r="I28" s="345">
        <f t="shared" si="4"/>
        <v>43306</v>
      </c>
      <c r="J28" s="342" t="str">
        <f t="shared" si="5"/>
        <v>Wednesday</v>
      </c>
      <c r="K28" s="350"/>
      <c r="L28" s="347">
        <v>0.33333333333333331</v>
      </c>
      <c r="M28" s="347">
        <v>0.72916666666666663</v>
      </c>
      <c r="N28" s="360">
        <f t="shared" si="6"/>
        <v>9.5</v>
      </c>
      <c r="O28" s="360">
        <f t="shared" si="7"/>
        <v>0.5</v>
      </c>
      <c r="P28" s="360">
        <f t="shared" si="8"/>
        <v>0.5</v>
      </c>
      <c r="Q28" s="360">
        <f t="shared" si="1"/>
        <v>0</v>
      </c>
      <c r="R28" s="360">
        <f t="shared" si="2"/>
        <v>0</v>
      </c>
      <c r="S28" s="360">
        <f t="shared" si="9"/>
        <v>0</v>
      </c>
      <c r="T28" s="366">
        <f t="shared" si="3"/>
        <v>0.75</v>
      </c>
    </row>
    <row r="29" spans="1:22">
      <c r="C29" s="379" t="s">
        <v>258</v>
      </c>
      <c r="D29" s="380"/>
      <c r="E29" s="379"/>
      <c r="F29" s="382" t="s">
        <v>218</v>
      </c>
      <c r="G29" s="381">
        <f>ROUND(G28/12,0)</f>
        <v>0</v>
      </c>
      <c r="I29" s="345">
        <f t="shared" si="4"/>
        <v>43307</v>
      </c>
      <c r="J29" s="342" t="str">
        <f t="shared" si="5"/>
        <v>Thursday</v>
      </c>
      <c r="K29" s="350"/>
      <c r="L29" s="347">
        <v>0.33333333333333331</v>
      </c>
      <c r="M29" s="347">
        <v>0.70833333333333337</v>
      </c>
      <c r="N29" s="360">
        <f t="shared" si="6"/>
        <v>9.0000000000000018</v>
      </c>
      <c r="O29" s="360">
        <f t="shared" si="7"/>
        <v>0</v>
      </c>
      <c r="P29" s="360">
        <f t="shared" si="8"/>
        <v>0</v>
      </c>
      <c r="Q29" s="360">
        <f t="shared" si="1"/>
        <v>0</v>
      </c>
      <c r="R29" s="360">
        <f t="shared" si="2"/>
        <v>0</v>
      </c>
      <c r="S29" s="360">
        <f t="shared" si="9"/>
        <v>0</v>
      </c>
      <c r="T29" s="366">
        <f t="shared" si="3"/>
        <v>0</v>
      </c>
    </row>
    <row r="30" spans="1:22">
      <c r="F30" s="368"/>
      <c r="G30" s="374"/>
      <c r="I30" s="345">
        <f t="shared" si="4"/>
        <v>43308</v>
      </c>
      <c r="J30" s="342" t="str">
        <f t="shared" si="5"/>
        <v>Friday</v>
      </c>
      <c r="K30" s="350"/>
      <c r="L30" s="347">
        <v>0.33333333333333331</v>
      </c>
      <c r="M30" s="347">
        <v>0.70833333333333337</v>
      </c>
      <c r="N30" s="360">
        <f t="shared" si="6"/>
        <v>9.0000000000000018</v>
      </c>
      <c r="O30" s="360">
        <f t="shared" si="7"/>
        <v>0</v>
      </c>
      <c r="P30" s="360">
        <f t="shared" si="8"/>
        <v>0</v>
      </c>
      <c r="Q30" s="360">
        <f t="shared" si="1"/>
        <v>0</v>
      </c>
      <c r="R30" s="360">
        <f t="shared" si="2"/>
        <v>0</v>
      </c>
      <c r="S30" s="360">
        <f t="shared" si="9"/>
        <v>0</v>
      </c>
      <c r="T30" s="366">
        <f t="shared" si="3"/>
        <v>0</v>
      </c>
    </row>
    <row r="31" spans="1:22">
      <c r="G31" s="352"/>
      <c r="I31" s="345">
        <f t="shared" si="4"/>
        <v>43309</v>
      </c>
      <c r="J31" s="342" t="str">
        <f t="shared" si="5"/>
        <v>Saturday</v>
      </c>
      <c r="K31" s="350"/>
      <c r="L31" s="347">
        <v>0.33333333333333331</v>
      </c>
      <c r="M31" s="347">
        <v>0.70833333333333337</v>
      </c>
      <c r="N31" s="360">
        <f t="shared" si="6"/>
        <v>9.0000000000000018</v>
      </c>
      <c r="O31" s="360">
        <f t="shared" si="7"/>
        <v>0</v>
      </c>
      <c r="P31" s="360">
        <f t="shared" si="8"/>
        <v>0</v>
      </c>
      <c r="Q31" s="360">
        <f t="shared" si="1"/>
        <v>0</v>
      </c>
      <c r="R31" s="360">
        <f t="shared" si="2"/>
        <v>0</v>
      </c>
      <c r="S31" s="360">
        <f t="shared" si="9"/>
        <v>0</v>
      </c>
      <c r="T31" s="366">
        <f t="shared" si="3"/>
        <v>0</v>
      </c>
    </row>
    <row r="32" spans="1:22">
      <c r="A32" s="340" t="s">
        <v>237</v>
      </c>
      <c r="G32" s="340" t="s">
        <v>44</v>
      </c>
      <c r="I32" s="345">
        <f t="shared" si="4"/>
        <v>43310</v>
      </c>
      <c r="J32" s="342" t="str">
        <f t="shared" si="5"/>
        <v>Sunday</v>
      </c>
      <c r="K32" s="350"/>
      <c r="L32" s="347"/>
      <c r="M32" s="347"/>
      <c r="N32" s="360">
        <f t="shared" si="6"/>
        <v>0</v>
      </c>
      <c r="O32" s="360">
        <f t="shared" si="7"/>
        <v>0</v>
      </c>
      <c r="P32" s="360">
        <f t="shared" si="8"/>
        <v>0</v>
      </c>
      <c r="Q32" s="360">
        <f t="shared" si="1"/>
        <v>0</v>
      </c>
      <c r="R32" s="360">
        <f t="shared" si="2"/>
        <v>0</v>
      </c>
      <c r="S32" s="360">
        <f t="shared" si="9"/>
        <v>0</v>
      </c>
      <c r="T32" s="366">
        <f t="shared" si="3"/>
        <v>0</v>
      </c>
    </row>
    <row r="33" spans="1:22">
      <c r="I33" s="345">
        <f t="shared" si="4"/>
        <v>43311</v>
      </c>
      <c r="J33" s="343" t="str">
        <f t="shared" si="5"/>
        <v>Monday</v>
      </c>
      <c r="K33" s="348"/>
      <c r="L33" s="347">
        <v>0.33333333333333331</v>
      </c>
      <c r="M33" s="347">
        <v>0.70833333333333337</v>
      </c>
      <c r="N33" s="362">
        <f t="shared" si="6"/>
        <v>9.0000000000000018</v>
      </c>
      <c r="O33" s="362">
        <f t="shared" si="7"/>
        <v>0</v>
      </c>
      <c r="P33" s="362">
        <f t="shared" si="8"/>
        <v>0</v>
      </c>
      <c r="Q33" s="362">
        <f t="shared" si="1"/>
        <v>0</v>
      </c>
      <c r="R33" s="362">
        <f t="shared" si="2"/>
        <v>0</v>
      </c>
      <c r="S33" s="362">
        <f t="shared" si="9"/>
        <v>0</v>
      </c>
      <c r="T33" s="367">
        <f t="shared" si="3"/>
        <v>0</v>
      </c>
    </row>
    <row r="34" spans="1:22">
      <c r="I34" s="345">
        <f t="shared" si="4"/>
        <v>43312</v>
      </c>
      <c r="J34" s="343" t="str">
        <f t="shared" si="5"/>
        <v>Tuesday</v>
      </c>
      <c r="K34" s="348"/>
      <c r="L34" s="347">
        <v>0.33333333333333331</v>
      </c>
      <c r="M34" s="347">
        <v>0.70833333333333337</v>
      </c>
      <c r="N34" s="362">
        <f t="shared" si="6"/>
        <v>9.0000000000000018</v>
      </c>
      <c r="O34" s="362">
        <f t="shared" si="7"/>
        <v>0</v>
      </c>
      <c r="P34" s="362">
        <f t="shared" si="8"/>
        <v>0</v>
      </c>
      <c r="Q34" s="362">
        <f t="shared" si="1"/>
        <v>0</v>
      </c>
      <c r="R34" s="362">
        <f t="shared" si="2"/>
        <v>0</v>
      </c>
      <c r="S34" s="362">
        <f t="shared" si="9"/>
        <v>0</v>
      </c>
      <c r="T34" s="367">
        <f t="shared" si="3"/>
        <v>0</v>
      </c>
    </row>
    <row r="35" spans="1:22">
      <c r="I35" s="345"/>
      <c r="J35" s="343"/>
      <c r="K35" s="343"/>
      <c r="L35" s="343"/>
      <c r="M35" s="343"/>
      <c r="N35" s="343"/>
      <c r="O35" s="343"/>
      <c r="P35" s="343"/>
      <c r="Q35" s="348"/>
      <c r="R35" s="348"/>
      <c r="S35" s="348"/>
      <c r="T35" s="343"/>
    </row>
    <row r="36" spans="1:22">
      <c r="A36" s="340" t="str">
        <f>C3</f>
        <v>DONO</v>
      </c>
      <c r="G36" s="376"/>
      <c r="I36" s="483" t="s">
        <v>212</v>
      </c>
      <c r="J36" s="484"/>
      <c r="K36" s="484"/>
      <c r="L36" s="484"/>
      <c r="M36" s="485"/>
      <c r="N36" s="461"/>
      <c r="O36" s="461"/>
      <c r="P36" s="464">
        <f>SUM(P4:P35)</f>
        <v>2.5</v>
      </c>
      <c r="Q36" s="464">
        <f t="shared" ref="Q36:T36" si="11">SUM(Q4:Q35)</f>
        <v>19</v>
      </c>
      <c r="R36" s="464">
        <f t="shared" si="11"/>
        <v>0</v>
      </c>
      <c r="S36" s="464">
        <f t="shared" si="11"/>
        <v>0</v>
      </c>
      <c r="T36" s="464">
        <f t="shared" si="11"/>
        <v>41.75</v>
      </c>
    </row>
    <row r="37" spans="1:22">
      <c r="T37" s="353"/>
    </row>
    <row r="38" spans="1:22">
      <c r="A38" s="386" t="s">
        <v>55</v>
      </c>
      <c r="B38" s="387" t="s">
        <v>218</v>
      </c>
      <c r="C38" s="386" t="s">
        <v>240</v>
      </c>
      <c r="D38" s="387"/>
      <c r="E38" s="386"/>
      <c r="F38" s="386"/>
      <c r="G38" s="386"/>
      <c r="I38" s="480" t="s">
        <v>205</v>
      </c>
      <c r="J38" s="480" t="s">
        <v>206</v>
      </c>
      <c r="K38" s="458" t="s">
        <v>213</v>
      </c>
      <c r="L38" s="481" t="s">
        <v>207</v>
      </c>
      <c r="M38" s="482"/>
      <c r="N38" s="459" t="s">
        <v>210</v>
      </c>
      <c r="O38" s="458" t="s">
        <v>208</v>
      </c>
      <c r="P38" s="480" t="s">
        <v>209</v>
      </c>
      <c r="Q38" s="480"/>
      <c r="R38" s="480"/>
      <c r="S38" s="480"/>
      <c r="T38" s="458" t="s">
        <v>210</v>
      </c>
    </row>
    <row r="39" spans="1:22">
      <c r="A39" s="340" t="s">
        <v>203</v>
      </c>
      <c r="B39" s="369" t="s">
        <v>218</v>
      </c>
      <c r="C39" s="378" t="str">
        <f>VLOOKUP(C38,'DATA KARYAWAN'!$B$13:$J$23,2,0)</f>
        <v>KASINO</v>
      </c>
      <c r="I39" s="480"/>
      <c r="J39" s="480"/>
      <c r="K39" s="460" t="s">
        <v>214</v>
      </c>
      <c r="L39" s="461" t="s">
        <v>11</v>
      </c>
      <c r="M39" s="461" t="s">
        <v>12</v>
      </c>
      <c r="N39" s="460" t="s">
        <v>211</v>
      </c>
      <c r="O39" s="460" t="s">
        <v>209</v>
      </c>
      <c r="P39" s="462">
        <v>1.5</v>
      </c>
      <c r="Q39" s="463">
        <v>2</v>
      </c>
      <c r="R39" s="463">
        <v>3</v>
      </c>
      <c r="S39" s="463">
        <v>4</v>
      </c>
      <c r="T39" s="460" t="s">
        <v>209</v>
      </c>
    </row>
    <row r="40" spans="1:22">
      <c r="A40" s="340" t="s">
        <v>204</v>
      </c>
      <c r="B40" s="369" t="s">
        <v>218</v>
      </c>
      <c r="C40" s="340" t="str">
        <f>VLOOKUP(C38,'DATA KARYAWAN'!$B$13:$J$23,3,0)</f>
        <v>Staff Finance</v>
      </c>
      <c r="I40" s="344">
        <v>43282</v>
      </c>
      <c r="J40" s="341" t="str">
        <f>TEXT(I40,"DDDD")</f>
        <v>Sunday</v>
      </c>
      <c r="K40" s="349"/>
      <c r="L40" s="346"/>
      <c r="M40" s="346"/>
      <c r="N40" s="361">
        <f>IF(L40&lt;&gt;"",(M40-L40)*24,0)</f>
        <v>0</v>
      </c>
      <c r="O40" s="361">
        <f>IF(AND(J40&lt;&gt;"Minggu",M40&gt;TIME(12,0,0),K40="Ya"),N40-1,IF(AND(J40&lt;&gt;"Minggu",M40&lt;=TIME(12,0,0),K40="Ya"),N40,IF(AND(J40&lt;&gt;"Minggu",N40&gt;9,K40&lt;&gt;"Ya"),N40-1-8,IF(AND(J40="Minggu",L40&lt;&gt;""),N40-1,0))))</f>
        <v>0</v>
      </c>
      <c r="P40" s="363">
        <f>IF(AND(J40&lt;&gt;"Minggu",O40&gt;1,K40&lt;&gt;"Ya",L40&lt;&gt;""),1,IF(AND(J40&lt;&gt;"Minggu",O40&lt;=1,K40&lt;&gt;"Ya",L40&lt;&gt;""),O40,0))</f>
        <v>0</v>
      </c>
      <c r="Q40" s="356">
        <f>IF(AND(J40&lt;&gt;"Minggu",O40&gt;1,K40&lt;&gt;"Ya",L40&lt;&gt;""),O40-P40,IF(AND(J40&lt;&gt;"Minggu",J40&lt;&gt;"Jumat",O40&gt;7,K40="Ya",L40&lt;&gt;""),7,IF(AND(J40&lt;&gt;"Minggu",J40&lt;&gt;"Jumat",O40&lt;=7,K40="Ya",L40&lt;&gt;""),O40,IF(AND(J40="Minggu",O40&lt;=7,L40&lt;&gt;""),O40,IF(AND(J40="Minggu",O40&gt;7,L40&lt;&gt;""),7,IF(AND(J40="Jumat",O40&lt;=5,L40&lt;&gt;""),O40,IF(AND(J40="Jumat",O40&gt;5,L40&lt;&gt;""),5,0)))))))</f>
        <v>0</v>
      </c>
      <c r="R40" s="356">
        <f>IF(AND(J40&lt;&gt;"Minggu",J40&lt;&gt;"Jumat",O40&lt;=8,K40="Ya",L40&lt;&gt;""),O40-Q40,IF(AND(J40&lt;&gt;"Minggu",J40&lt;&gt;"Jumat",O40&gt;8,K40="Ya",L40&lt;&gt;""),1,IF(AND(J40="Minggu",O40&lt;=8,L40&lt;&gt;""),O40-Q40,IF(AND(J40="Minggu",O40&gt;8,L40&lt;&gt;""),1,IF(AND(J40="Jumat",K40="Ya",O40&lt;=6,L40&lt;&gt;""),O40-Q40,IF(AND(J40="Jumat",K40="Ya",O40&gt;6,L40&lt;&gt;""),1,0))))))</f>
        <v>0</v>
      </c>
      <c r="S40" s="356">
        <f t="shared" ref="S40:S46" si="12">IF(AND(J40&lt;&gt;"Minggu",J40&lt;&gt;"Jumat",K40="Ya",L40&lt;&gt;"",O40&gt;8),O40-Q40-R40,IF(AND(J40="Minggu",L40&lt;&gt;"",O40&gt;8),O40-Q40-R40,IF(AND(J40="Jumat",K40="Ya",L40&lt;&gt;"",O40&gt;6),O40-Q40-R40,0)))</f>
        <v>0</v>
      </c>
      <c r="T40" s="364">
        <f>(P40*$P$3)+(Q40*$Q$3)+(R40*$R$3)+(S40*$S$3)</f>
        <v>0</v>
      </c>
      <c r="V40" s="354"/>
    </row>
    <row r="41" spans="1:22">
      <c r="A41" s="340" t="s">
        <v>6</v>
      </c>
      <c r="B41" s="369" t="s">
        <v>218</v>
      </c>
      <c r="C41" s="340" t="str">
        <f>VLOOKUP(C38,'DATA KARYAWAN'!$B$13:$J$23,4,0)</f>
        <v>K/0</v>
      </c>
      <c r="I41" s="345">
        <f>I40+1</f>
        <v>43283</v>
      </c>
      <c r="J41" s="342" t="str">
        <f>TEXT(I41,"DDDD")</f>
        <v>Monday</v>
      </c>
      <c r="K41" s="350" t="s">
        <v>215</v>
      </c>
      <c r="L41" s="347">
        <v>0.33333333333333331</v>
      </c>
      <c r="M41" s="347">
        <v>0.54166666666666663</v>
      </c>
      <c r="N41" s="360">
        <f>IF(L41&lt;&gt;"",(M41-L41)*24,0)</f>
        <v>5</v>
      </c>
      <c r="O41" s="360">
        <f>IF(AND(J41&lt;&gt;"Minggu",M41&gt;TIME(12,0,0),K41="Ya"),N41-1,IF(AND(J41&lt;&gt;"Minggu",M41&lt;=TIME(12,0,0),K41="Ya"),N41,IF(AND(J41&lt;&gt;"Minggu",N41&gt;9,K41&lt;&gt;"Ya"),N41-1-8,IF(AND(J41="Minggu",L41&lt;&gt;""),N41-1,0))))</f>
        <v>4</v>
      </c>
      <c r="P41" s="359">
        <f>IF(AND(J41&lt;&gt;"Minggu",O41&gt;1,K41&lt;&gt;"Ya",L41&lt;&gt;""),1,IF(AND(J41&lt;&gt;"Minggu",O41&lt;=1,K41&lt;&gt;"Ya",L41&lt;&gt;""),O41,0))</f>
        <v>0</v>
      </c>
      <c r="Q41" s="360">
        <f t="shared" ref="Q41:Q70" si="13">IF(AND(J41&lt;&gt;"Minggu",O41&gt;1,K41&lt;&gt;"Ya",L41&lt;&gt;""),O41-P41,IF(AND(J41&lt;&gt;"Minggu",J41&lt;&gt;"Jumat",O41&gt;7,K41="Ya",L41&lt;&gt;""),7,IF(AND(J41&lt;&gt;"Minggu",J41&lt;&gt;"Jumat",O41&lt;=7,K41="Ya",L41&lt;&gt;""),O41,IF(AND(J41="Minggu",O41&lt;=7,L41&lt;&gt;""),O41,IF(AND(J41="Minggu",O41&gt;7,L41&lt;&gt;""),7,IF(AND(J41="Jumat",O41&lt;=5,L41&lt;&gt;""),O41,IF(AND(J41="Jumat",O41&gt;5,L41&lt;&gt;""),5,0)))))))</f>
        <v>4</v>
      </c>
      <c r="R41" s="360">
        <f t="shared" ref="R41:R70" si="14">IF(AND(J41&lt;&gt;"Minggu",J41&lt;&gt;"Jumat",O41&lt;=8,K41="Ya",L41&lt;&gt;""),O41-Q41,IF(AND(J41&lt;&gt;"Minggu",J41&lt;&gt;"Jumat",O41&gt;8,K41="Ya",L41&lt;&gt;""),1,IF(AND(J41="Minggu",O41&lt;=8,L41&lt;&gt;""),O41-Q41,IF(AND(J41="Minggu",O41&gt;8,L41&lt;&gt;""),1,IF(AND(J41="Jumat",K41="Ya",O41&lt;=6,L41&lt;&gt;""),O41-Q41,IF(AND(J41="Jumat",K41="Ya",O41&gt;6,L41&lt;&gt;""),1,0))))))</f>
        <v>0</v>
      </c>
      <c r="S41" s="360">
        <f t="shared" si="12"/>
        <v>0</v>
      </c>
      <c r="T41" s="365">
        <f t="shared" ref="T41:T70" si="15">(P41*$P$3)+(Q41*$Q$3)+(R41*$R$3)+(S41*$S$3)</f>
        <v>8</v>
      </c>
    </row>
    <row r="42" spans="1:22">
      <c r="I42" s="345">
        <f t="shared" ref="I42:I70" si="16">I41+1</f>
        <v>43284</v>
      </c>
      <c r="J42" s="342" t="str">
        <f t="shared" ref="J42:J70" si="17">TEXT(I42,"DDDD")</f>
        <v>Tuesday</v>
      </c>
      <c r="K42" s="350"/>
      <c r="L42" s="347">
        <v>0.33333333333333331</v>
      </c>
      <c r="M42" s="347">
        <v>0.79166666666666663</v>
      </c>
      <c r="N42" s="360">
        <f t="shared" ref="N42:N70" si="18">IF(L42&lt;&gt;"",(M42-L42)*24,0)</f>
        <v>11</v>
      </c>
      <c r="O42" s="360">
        <f t="shared" ref="O42:O70" si="19">IF(AND(J42&lt;&gt;"Minggu",M42&gt;TIME(12,0,0),K42="Ya"),N42-1,IF(AND(J42&lt;&gt;"Minggu",M42&lt;=TIME(12,0,0),K42="Ya"),N42,IF(AND(J42&lt;&gt;"Minggu",N42&gt;9,K42&lt;&gt;"Ya"),N42-1-8,IF(AND(J42="Minggu",L42&lt;&gt;""),N42-1,0))))</f>
        <v>2</v>
      </c>
      <c r="P42" s="359">
        <f t="shared" ref="P42:P70" si="20">IF(AND(J42&lt;&gt;"Minggu",O42&gt;1,K42&lt;&gt;"Ya",L42&lt;&gt;""),1,IF(AND(J42&lt;&gt;"Minggu",O42&lt;=1,K42&lt;&gt;"Ya",L42&lt;&gt;""),O42,0))</f>
        <v>1</v>
      </c>
      <c r="Q42" s="360">
        <f t="shared" si="13"/>
        <v>1</v>
      </c>
      <c r="R42" s="360">
        <f t="shared" si="14"/>
        <v>0</v>
      </c>
      <c r="S42" s="360">
        <f t="shared" si="12"/>
        <v>0</v>
      </c>
      <c r="T42" s="365">
        <f t="shared" si="15"/>
        <v>3.5</v>
      </c>
      <c r="V42" s="354"/>
    </row>
    <row r="43" spans="1:22">
      <c r="A43" s="340" t="s">
        <v>216</v>
      </c>
      <c r="B43" s="369" t="s">
        <v>218</v>
      </c>
      <c r="G43" s="352">
        <f>VLOOKUP(C38,'DATA KARYAWAN'!$B$13:$J$23,5,0)</f>
        <v>4500000</v>
      </c>
      <c r="I43" s="345">
        <f t="shared" si="16"/>
        <v>43285</v>
      </c>
      <c r="J43" s="342" t="str">
        <f t="shared" si="17"/>
        <v>Wednesday</v>
      </c>
      <c r="K43" s="350"/>
      <c r="L43" s="347">
        <v>0.33333333333333331</v>
      </c>
      <c r="M43" s="347">
        <v>0.70833333333333337</v>
      </c>
      <c r="N43" s="360">
        <f t="shared" si="18"/>
        <v>9.0000000000000018</v>
      </c>
      <c r="O43" s="360">
        <f t="shared" si="19"/>
        <v>0</v>
      </c>
      <c r="P43" s="359">
        <f t="shared" si="20"/>
        <v>0</v>
      </c>
      <c r="Q43" s="360">
        <f t="shared" si="13"/>
        <v>0</v>
      </c>
      <c r="R43" s="360">
        <f t="shared" si="14"/>
        <v>0</v>
      </c>
      <c r="S43" s="360">
        <f t="shared" si="12"/>
        <v>0</v>
      </c>
      <c r="T43" s="365">
        <f t="shared" si="15"/>
        <v>0</v>
      </c>
      <c r="V43" s="354"/>
    </row>
    <row r="44" spans="1:22">
      <c r="A44" s="340" t="s">
        <v>209</v>
      </c>
      <c r="B44" s="369" t="s">
        <v>218</v>
      </c>
      <c r="C44" s="352">
        <f>T72</f>
        <v>41.75</v>
      </c>
      <c r="D44" s="369" t="s">
        <v>24</v>
      </c>
      <c r="E44" s="375">
        <f>G43/173</f>
        <v>26011.560693641619</v>
      </c>
      <c r="F44" s="369" t="s">
        <v>22</v>
      </c>
      <c r="G44" s="352">
        <f>ROUND(E44*C44,0)</f>
        <v>1085983</v>
      </c>
      <c r="I44" s="345">
        <f t="shared" si="16"/>
        <v>43286</v>
      </c>
      <c r="J44" s="342" t="str">
        <f t="shared" si="17"/>
        <v>Thursday</v>
      </c>
      <c r="K44" s="350"/>
      <c r="L44" s="347">
        <v>0.33333333333333331</v>
      </c>
      <c r="M44" s="347">
        <v>0.70833333333333337</v>
      </c>
      <c r="N44" s="360">
        <f t="shared" si="18"/>
        <v>9.0000000000000018</v>
      </c>
      <c r="O44" s="360">
        <f t="shared" si="19"/>
        <v>0</v>
      </c>
      <c r="P44" s="360">
        <f t="shared" si="20"/>
        <v>0</v>
      </c>
      <c r="Q44" s="360">
        <f t="shared" si="13"/>
        <v>0</v>
      </c>
      <c r="R44" s="360">
        <f t="shared" si="14"/>
        <v>0</v>
      </c>
      <c r="S44" s="360">
        <f t="shared" si="12"/>
        <v>0</v>
      </c>
      <c r="T44" s="366">
        <f t="shared" si="15"/>
        <v>0</v>
      </c>
      <c r="V44" s="351"/>
    </row>
    <row r="45" spans="1:22">
      <c r="A45" s="340" t="s">
        <v>217</v>
      </c>
      <c r="B45" s="369" t="s">
        <v>218</v>
      </c>
      <c r="G45" s="352">
        <f>VLOOKUP(C38,'DATA KARYAWAN'!$B$13:$J$23,6,0)</f>
        <v>0</v>
      </c>
      <c r="I45" s="345">
        <f t="shared" si="16"/>
        <v>43287</v>
      </c>
      <c r="J45" s="342" t="str">
        <f t="shared" si="17"/>
        <v>Friday</v>
      </c>
      <c r="K45" s="350"/>
      <c r="L45" s="347">
        <v>0.33333333333333331</v>
      </c>
      <c r="M45" s="347">
        <v>0.70833333333333337</v>
      </c>
      <c r="N45" s="360">
        <f t="shared" si="18"/>
        <v>9.0000000000000018</v>
      </c>
      <c r="O45" s="360">
        <f t="shared" si="19"/>
        <v>0</v>
      </c>
      <c r="P45" s="360">
        <f t="shared" si="20"/>
        <v>0</v>
      </c>
      <c r="Q45" s="359">
        <f t="shared" si="13"/>
        <v>0</v>
      </c>
      <c r="R45" s="360">
        <f t="shared" si="14"/>
        <v>0</v>
      </c>
      <c r="S45" s="360">
        <f t="shared" si="12"/>
        <v>0</v>
      </c>
      <c r="T45" s="366">
        <f t="shared" si="15"/>
        <v>0</v>
      </c>
      <c r="V45" s="351"/>
    </row>
    <row r="46" spans="1:22">
      <c r="I46" s="345">
        <f t="shared" si="16"/>
        <v>43288</v>
      </c>
      <c r="J46" s="342" t="str">
        <f t="shared" si="17"/>
        <v>Saturday</v>
      </c>
      <c r="K46" s="350"/>
      <c r="L46" s="347">
        <v>0.33333333333333331</v>
      </c>
      <c r="M46" s="347">
        <v>0.70833333333333337</v>
      </c>
      <c r="N46" s="360">
        <f t="shared" si="18"/>
        <v>9.0000000000000018</v>
      </c>
      <c r="O46" s="360">
        <f t="shared" si="19"/>
        <v>0</v>
      </c>
      <c r="P46" s="360">
        <f t="shared" si="20"/>
        <v>0</v>
      </c>
      <c r="Q46" s="359">
        <f t="shared" si="13"/>
        <v>0</v>
      </c>
      <c r="R46" s="360">
        <f t="shared" si="14"/>
        <v>0</v>
      </c>
      <c r="S46" s="360">
        <f t="shared" si="12"/>
        <v>0</v>
      </c>
      <c r="T46" s="366">
        <f t="shared" si="15"/>
        <v>0</v>
      </c>
      <c r="V46" s="355"/>
    </row>
    <row r="47" spans="1:22">
      <c r="A47" s="370" t="s">
        <v>219</v>
      </c>
      <c r="B47" s="371"/>
      <c r="C47" s="370"/>
      <c r="D47" s="371"/>
      <c r="E47" s="370"/>
      <c r="F47" s="370"/>
      <c r="G47" s="372">
        <f>SUM(G43:G45)</f>
        <v>5585983</v>
      </c>
      <c r="I47" s="345">
        <f t="shared" si="16"/>
        <v>43289</v>
      </c>
      <c r="J47" s="342" t="str">
        <f t="shared" si="17"/>
        <v>Sunday</v>
      </c>
      <c r="K47" s="350"/>
      <c r="L47" s="347">
        <v>0.33333333333333331</v>
      </c>
      <c r="M47" s="347">
        <v>0.91666666666666663</v>
      </c>
      <c r="N47" s="360">
        <f t="shared" si="18"/>
        <v>13.999999999999998</v>
      </c>
      <c r="O47" s="360">
        <f t="shared" si="19"/>
        <v>4.9999999999999982</v>
      </c>
      <c r="P47" s="360">
        <f t="shared" si="20"/>
        <v>1</v>
      </c>
      <c r="Q47" s="360">
        <f t="shared" si="13"/>
        <v>3.9999999999999982</v>
      </c>
      <c r="R47" s="360">
        <f t="shared" si="14"/>
        <v>0</v>
      </c>
      <c r="S47" s="360">
        <f>IF(AND(J47&lt;&gt;"Minggu",J47&lt;&gt;"Jumat",K47="Ya",L47&lt;&gt;"",O47&gt;8),O47-Q47-R47,IF(AND(J47="Minggu",L47&lt;&gt;"",O47&gt;8),O47-Q47-R47,IF(AND(J47="Jumat",K47="Ya",L47&lt;&gt;"",O47&gt;6),O47-Q47-R47,0)))</f>
        <v>0</v>
      </c>
      <c r="T47" s="366">
        <f t="shared" si="15"/>
        <v>9.4999999999999964</v>
      </c>
    </row>
    <row r="48" spans="1:22">
      <c r="I48" s="345">
        <f t="shared" si="16"/>
        <v>43290</v>
      </c>
      <c r="J48" s="342" t="str">
        <f t="shared" si="17"/>
        <v>Monday</v>
      </c>
      <c r="K48" s="350"/>
      <c r="L48" s="347">
        <v>0.33333333333333331</v>
      </c>
      <c r="M48" s="347">
        <v>0.70833333333333337</v>
      </c>
      <c r="N48" s="360">
        <f t="shared" si="18"/>
        <v>9.0000000000000018</v>
      </c>
      <c r="O48" s="360">
        <f t="shared" si="19"/>
        <v>0</v>
      </c>
      <c r="P48" s="360">
        <f t="shared" si="20"/>
        <v>0</v>
      </c>
      <c r="Q48" s="360">
        <f t="shared" si="13"/>
        <v>0</v>
      </c>
      <c r="R48" s="360">
        <f t="shared" si="14"/>
        <v>0</v>
      </c>
      <c r="S48" s="360">
        <f t="shared" ref="S48:S70" si="21">IF(AND(J48&lt;&gt;"Minggu",J48&lt;&gt;"Jumat",K48="Ya",L48&lt;&gt;"",O48&gt;8),O48-Q48-R48,IF(AND(J48="Minggu",L48&lt;&gt;"",O48&gt;8),O48-Q48-R48,IF(AND(J48="Jumat",K48="Ya",L48&lt;&gt;"",O48&gt;6),O48-Q48-R48,0)))</f>
        <v>0</v>
      </c>
      <c r="T48" s="366">
        <f t="shared" si="15"/>
        <v>0</v>
      </c>
      <c r="V48" s="358"/>
    </row>
    <row r="49" spans="1:22">
      <c r="A49" s="340" t="s">
        <v>220</v>
      </c>
      <c r="B49" s="369" t="s">
        <v>218</v>
      </c>
      <c r="F49" s="369"/>
      <c r="G49" s="352">
        <f>ROUND(IF((G47*5%)&gt;500000,500000,G47*5%),0)</f>
        <v>279299</v>
      </c>
      <c r="I49" s="345">
        <f t="shared" si="16"/>
        <v>43291</v>
      </c>
      <c r="J49" s="342" t="str">
        <f t="shared" si="17"/>
        <v>Tuesday</v>
      </c>
      <c r="K49" s="350"/>
      <c r="L49" s="347">
        <v>0.33333333333333331</v>
      </c>
      <c r="M49" s="347">
        <v>0.70833333333333337</v>
      </c>
      <c r="N49" s="360">
        <f t="shared" si="18"/>
        <v>9.0000000000000018</v>
      </c>
      <c r="O49" s="360">
        <f t="shared" si="19"/>
        <v>0</v>
      </c>
      <c r="P49" s="360">
        <f t="shared" si="20"/>
        <v>0</v>
      </c>
      <c r="Q49" s="360">
        <f t="shared" si="13"/>
        <v>0</v>
      </c>
      <c r="R49" s="360">
        <f t="shared" si="14"/>
        <v>0</v>
      </c>
      <c r="S49" s="360">
        <f t="shared" si="21"/>
        <v>0</v>
      </c>
      <c r="T49" s="366">
        <f t="shared" si="15"/>
        <v>0</v>
      </c>
      <c r="V49" s="357"/>
    </row>
    <row r="50" spans="1:22">
      <c r="A50" s="340" t="s">
        <v>221</v>
      </c>
      <c r="B50" s="369" t="s">
        <v>218</v>
      </c>
      <c r="F50" s="369"/>
      <c r="G50" s="352">
        <f>ROUND(IF(G43&gt;=8000000,8000000*1%,G43*1%),0)</f>
        <v>45000</v>
      </c>
      <c r="I50" s="345">
        <f t="shared" si="16"/>
        <v>43292</v>
      </c>
      <c r="J50" s="342" t="str">
        <f t="shared" si="17"/>
        <v>Wednesday</v>
      </c>
      <c r="K50" s="350"/>
      <c r="L50" s="347">
        <v>0.33333333333333331</v>
      </c>
      <c r="M50" s="347">
        <v>0.70833333333333337</v>
      </c>
      <c r="N50" s="360">
        <f t="shared" si="18"/>
        <v>9.0000000000000018</v>
      </c>
      <c r="O50" s="360">
        <f t="shared" si="19"/>
        <v>0</v>
      </c>
      <c r="P50" s="360">
        <f t="shared" si="20"/>
        <v>0</v>
      </c>
      <c r="Q50" s="360">
        <f t="shared" si="13"/>
        <v>0</v>
      </c>
      <c r="R50" s="360">
        <f t="shared" si="14"/>
        <v>0</v>
      </c>
      <c r="S50" s="360">
        <f t="shared" si="21"/>
        <v>0</v>
      </c>
      <c r="T50" s="366">
        <f t="shared" si="15"/>
        <v>0</v>
      </c>
      <c r="V50" s="357"/>
    </row>
    <row r="51" spans="1:22">
      <c r="A51" s="340" t="s">
        <v>222</v>
      </c>
      <c r="B51" s="369" t="s">
        <v>218</v>
      </c>
      <c r="F51" s="369"/>
      <c r="G51" s="352">
        <f>ROUND(G43*2%,0)</f>
        <v>90000</v>
      </c>
      <c r="I51" s="345">
        <f t="shared" si="16"/>
        <v>43293</v>
      </c>
      <c r="J51" s="342" t="str">
        <f t="shared" si="17"/>
        <v>Thursday</v>
      </c>
      <c r="K51" s="350"/>
      <c r="L51" s="347">
        <v>0.33333333333333331</v>
      </c>
      <c r="M51" s="347">
        <v>0.70833333333333337</v>
      </c>
      <c r="N51" s="360">
        <f t="shared" si="18"/>
        <v>9.0000000000000018</v>
      </c>
      <c r="O51" s="360">
        <f t="shared" si="19"/>
        <v>0</v>
      </c>
      <c r="P51" s="360">
        <f t="shared" si="20"/>
        <v>0</v>
      </c>
      <c r="Q51" s="360">
        <f t="shared" si="13"/>
        <v>0</v>
      </c>
      <c r="R51" s="360">
        <f t="shared" si="14"/>
        <v>0</v>
      </c>
      <c r="S51" s="360">
        <f t="shared" si="21"/>
        <v>0</v>
      </c>
      <c r="T51" s="366">
        <f t="shared" si="15"/>
        <v>0</v>
      </c>
      <c r="V51" s="357"/>
    </row>
    <row r="52" spans="1:22">
      <c r="A52" s="340" t="s">
        <v>223</v>
      </c>
      <c r="B52" s="369" t="s">
        <v>218</v>
      </c>
      <c r="F52" s="369"/>
      <c r="G52" s="352">
        <f>ROUND(G43*1%,0)</f>
        <v>45000</v>
      </c>
      <c r="I52" s="345">
        <f t="shared" si="16"/>
        <v>43294</v>
      </c>
      <c r="J52" s="342" t="str">
        <f t="shared" si="17"/>
        <v>Friday</v>
      </c>
      <c r="K52" s="350" t="s">
        <v>215</v>
      </c>
      <c r="L52" s="347">
        <v>0.33333333333333331</v>
      </c>
      <c r="M52" s="347">
        <v>0.45833333333333331</v>
      </c>
      <c r="N52" s="360">
        <f t="shared" si="18"/>
        <v>3</v>
      </c>
      <c r="O52" s="360">
        <f t="shared" si="19"/>
        <v>3</v>
      </c>
      <c r="P52" s="360">
        <f t="shared" si="20"/>
        <v>0</v>
      </c>
      <c r="Q52" s="360">
        <f t="shared" si="13"/>
        <v>3</v>
      </c>
      <c r="R52" s="360">
        <f t="shared" si="14"/>
        <v>0</v>
      </c>
      <c r="S52" s="360">
        <f t="shared" si="21"/>
        <v>0</v>
      </c>
      <c r="T52" s="366">
        <f t="shared" si="15"/>
        <v>6</v>
      </c>
      <c r="V52" s="357"/>
    </row>
    <row r="53" spans="1:22">
      <c r="A53" s="340" t="s">
        <v>224</v>
      </c>
      <c r="B53" s="369" t="s">
        <v>218</v>
      </c>
      <c r="F53" s="369"/>
      <c r="G53" s="352">
        <f t="shared" ref="G53" si="22">E53*C53</f>
        <v>0</v>
      </c>
      <c r="I53" s="345">
        <f t="shared" si="16"/>
        <v>43295</v>
      </c>
      <c r="J53" s="342" t="str">
        <f t="shared" si="17"/>
        <v>Saturday</v>
      </c>
      <c r="K53" s="350"/>
      <c r="L53" s="347">
        <v>0.33333333333333331</v>
      </c>
      <c r="M53" s="347">
        <v>0.70833333333333337</v>
      </c>
      <c r="N53" s="360">
        <f t="shared" si="18"/>
        <v>9.0000000000000018</v>
      </c>
      <c r="O53" s="360">
        <f t="shared" si="19"/>
        <v>0</v>
      </c>
      <c r="P53" s="360">
        <f t="shared" si="20"/>
        <v>0</v>
      </c>
      <c r="Q53" s="360">
        <f t="shared" si="13"/>
        <v>0</v>
      </c>
      <c r="R53" s="360">
        <f t="shared" si="14"/>
        <v>0</v>
      </c>
      <c r="S53" s="360">
        <f t="shared" si="21"/>
        <v>0</v>
      </c>
      <c r="T53" s="366">
        <f t="shared" si="15"/>
        <v>0</v>
      </c>
      <c r="V53" s="357"/>
    </row>
    <row r="54" spans="1:22">
      <c r="A54" s="340" t="s">
        <v>225</v>
      </c>
      <c r="B54" s="369" t="s">
        <v>218</v>
      </c>
      <c r="F54" s="369"/>
      <c r="G54" s="352">
        <f>ROUND(G43*1%,0)</f>
        <v>45000</v>
      </c>
      <c r="I54" s="345">
        <f t="shared" si="16"/>
        <v>43296</v>
      </c>
      <c r="J54" s="342" t="str">
        <f t="shared" si="17"/>
        <v>Sunday</v>
      </c>
      <c r="K54" s="350"/>
      <c r="L54" s="347"/>
      <c r="M54" s="347"/>
      <c r="N54" s="360">
        <f t="shared" si="18"/>
        <v>0</v>
      </c>
      <c r="O54" s="360">
        <f t="shared" si="19"/>
        <v>0</v>
      </c>
      <c r="P54" s="360">
        <f t="shared" si="20"/>
        <v>0</v>
      </c>
      <c r="Q54" s="360">
        <f t="shared" si="13"/>
        <v>0</v>
      </c>
      <c r="R54" s="360">
        <f t="shared" si="14"/>
        <v>0</v>
      </c>
      <c r="S54" s="360">
        <f t="shared" si="21"/>
        <v>0</v>
      </c>
      <c r="T54" s="366">
        <f t="shared" si="15"/>
        <v>0</v>
      </c>
    </row>
    <row r="55" spans="1:22">
      <c r="I55" s="345">
        <f t="shared" si="16"/>
        <v>43297</v>
      </c>
      <c r="J55" s="342" t="str">
        <f t="shared" si="17"/>
        <v>Monday</v>
      </c>
      <c r="K55" s="350"/>
      <c r="L55" s="347">
        <v>0.33333333333333331</v>
      </c>
      <c r="M55" s="347">
        <v>0.70833333333333337</v>
      </c>
      <c r="N55" s="360">
        <f t="shared" si="18"/>
        <v>9.0000000000000018</v>
      </c>
      <c r="O55" s="360">
        <f t="shared" si="19"/>
        <v>0</v>
      </c>
      <c r="P55" s="360">
        <f t="shared" si="20"/>
        <v>0</v>
      </c>
      <c r="Q55" s="360">
        <f t="shared" si="13"/>
        <v>0</v>
      </c>
      <c r="R55" s="360">
        <f t="shared" si="14"/>
        <v>0</v>
      </c>
      <c r="S55" s="360">
        <f t="shared" si="21"/>
        <v>0</v>
      </c>
      <c r="T55" s="366">
        <f t="shared" si="15"/>
        <v>0</v>
      </c>
    </row>
    <row r="56" spans="1:22">
      <c r="A56" s="370" t="s">
        <v>226</v>
      </c>
      <c r="B56" s="371"/>
      <c r="C56" s="370"/>
      <c r="D56" s="371"/>
      <c r="E56" s="370"/>
      <c r="F56" s="370"/>
      <c r="G56" s="373">
        <f>SUM(G49:G55)</f>
        <v>504299</v>
      </c>
      <c r="I56" s="345">
        <f t="shared" si="16"/>
        <v>43298</v>
      </c>
      <c r="J56" s="342" t="str">
        <f t="shared" si="17"/>
        <v>Tuesday</v>
      </c>
      <c r="K56" s="350"/>
      <c r="L56" s="347">
        <v>0.33333333333333331</v>
      </c>
      <c r="M56" s="347">
        <v>0.70833333333333337</v>
      </c>
      <c r="N56" s="360">
        <f t="shared" si="18"/>
        <v>9.0000000000000018</v>
      </c>
      <c r="O56" s="360">
        <f t="shared" si="19"/>
        <v>0</v>
      </c>
      <c r="P56" s="360">
        <f t="shared" si="20"/>
        <v>0</v>
      </c>
      <c r="Q56" s="360">
        <f t="shared" si="13"/>
        <v>0</v>
      </c>
      <c r="R56" s="360">
        <f t="shared" si="14"/>
        <v>0</v>
      </c>
      <c r="S56" s="360">
        <f t="shared" si="21"/>
        <v>0</v>
      </c>
      <c r="T56" s="366">
        <f t="shared" si="15"/>
        <v>0</v>
      </c>
    </row>
    <row r="57" spans="1:22">
      <c r="A57" s="370" t="s">
        <v>227</v>
      </c>
      <c r="B57" s="371"/>
      <c r="C57" s="370"/>
      <c r="D57" s="371"/>
      <c r="E57" s="370"/>
      <c r="F57" s="370"/>
      <c r="G57" s="373">
        <f>G47-G56</f>
        <v>5081684</v>
      </c>
      <c r="I57" s="345">
        <f t="shared" si="16"/>
        <v>43299</v>
      </c>
      <c r="J57" s="342" t="str">
        <f t="shared" si="17"/>
        <v>Wednesday</v>
      </c>
      <c r="K57" s="350"/>
      <c r="L57" s="347">
        <v>0.33333333333333331</v>
      </c>
      <c r="M57" s="347">
        <v>0.70833333333333337</v>
      </c>
      <c r="N57" s="360">
        <f t="shared" si="18"/>
        <v>9.0000000000000018</v>
      </c>
      <c r="O57" s="360">
        <f t="shared" si="19"/>
        <v>0</v>
      </c>
      <c r="P57" s="360">
        <f t="shared" si="20"/>
        <v>0</v>
      </c>
      <c r="Q57" s="360">
        <f t="shared" si="13"/>
        <v>0</v>
      </c>
      <c r="R57" s="360">
        <f t="shared" si="14"/>
        <v>0</v>
      </c>
      <c r="S57" s="360">
        <f t="shared" si="21"/>
        <v>0</v>
      </c>
      <c r="T57" s="366">
        <f t="shared" si="15"/>
        <v>0</v>
      </c>
    </row>
    <row r="58" spans="1:22">
      <c r="A58" s="370" t="s">
        <v>32</v>
      </c>
      <c r="B58" s="371"/>
      <c r="C58" s="370"/>
      <c r="D58" s="371"/>
      <c r="E58" s="370"/>
      <c r="F58" s="370"/>
      <c r="G58" s="373">
        <f>G65</f>
        <v>10334</v>
      </c>
      <c r="I58" s="345">
        <f t="shared" si="16"/>
        <v>43300</v>
      </c>
      <c r="J58" s="342" t="str">
        <f t="shared" si="17"/>
        <v>Thursday</v>
      </c>
      <c r="K58" s="350" t="s">
        <v>215</v>
      </c>
      <c r="L58" s="347">
        <v>0.33333333333333331</v>
      </c>
      <c r="M58" s="347">
        <v>0.66666666666666663</v>
      </c>
      <c r="N58" s="360">
        <f t="shared" si="18"/>
        <v>8</v>
      </c>
      <c r="O58" s="360">
        <f t="shared" si="19"/>
        <v>7</v>
      </c>
      <c r="P58" s="360">
        <f t="shared" si="20"/>
        <v>0</v>
      </c>
      <c r="Q58" s="360">
        <f t="shared" si="13"/>
        <v>7</v>
      </c>
      <c r="R58" s="360">
        <f t="shared" si="14"/>
        <v>0</v>
      </c>
      <c r="S58" s="360">
        <f t="shared" si="21"/>
        <v>0</v>
      </c>
      <c r="T58" s="366">
        <f t="shared" si="15"/>
        <v>14</v>
      </c>
    </row>
    <row r="59" spans="1:22">
      <c r="A59" s="370" t="s">
        <v>33</v>
      </c>
      <c r="B59" s="371"/>
      <c r="C59" s="370"/>
      <c r="D59" s="371"/>
      <c r="E59" s="370"/>
      <c r="F59" s="370"/>
      <c r="G59" s="373">
        <f>G57-G58</f>
        <v>5071350</v>
      </c>
      <c r="I59" s="345">
        <f t="shared" si="16"/>
        <v>43301</v>
      </c>
      <c r="J59" s="342" t="str">
        <f t="shared" si="17"/>
        <v>Friday</v>
      </c>
      <c r="K59" s="350"/>
      <c r="L59" s="347">
        <v>0.33333333333333331</v>
      </c>
      <c r="M59" s="347">
        <v>0.70833333333333337</v>
      </c>
      <c r="N59" s="360">
        <f t="shared" si="18"/>
        <v>9.0000000000000018</v>
      </c>
      <c r="O59" s="360">
        <f t="shared" si="19"/>
        <v>0</v>
      </c>
      <c r="P59" s="360">
        <f t="shared" si="20"/>
        <v>0</v>
      </c>
      <c r="Q59" s="360">
        <f t="shared" si="13"/>
        <v>0</v>
      </c>
      <c r="R59" s="360">
        <f t="shared" si="14"/>
        <v>0</v>
      </c>
      <c r="S59" s="360">
        <f t="shared" si="21"/>
        <v>0</v>
      </c>
      <c r="T59" s="366">
        <f t="shared" si="15"/>
        <v>0</v>
      </c>
    </row>
    <row r="60" spans="1:22">
      <c r="I60" s="345">
        <f t="shared" si="16"/>
        <v>43302</v>
      </c>
      <c r="J60" s="342" t="str">
        <f t="shared" si="17"/>
        <v>Saturday</v>
      </c>
      <c r="K60" s="350"/>
      <c r="L60" s="347">
        <v>0.33333333333333331</v>
      </c>
      <c r="M60" s="347">
        <v>0.70833333333333337</v>
      </c>
      <c r="N60" s="360">
        <f t="shared" si="18"/>
        <v>9.0000000000000018</v>
      </c>
      <c r="O60" s="360">
        <f t="shared" si="19"/>
        <v>0</v>
      </c>
      <c r="P60" s="360">
        <f t="shared" si="20"/>
        <v>0</v>
      </c>
      <c r="Q60" s="360">
        <f t="shared" si="13"/>
        <v>0</v>
      </c>
      <c r="R60" s="360">
        <f t="shared" si="14"/>
        <v>0</v>
      </c>
      <c r="S60" s="360">
        <f t="shared" si="21"/>
        <v>0</v>
      </c>
      <c r="T60" s="366">
        <f t="shared" si="15"/>
        <v>0</v>
      </c>
    </row>
    <row r="61" spans="1:22">
      <c r="A61" s="370"/>
      <c r="B61" s="371"/>
      <c r="C61" s="379" t="s">
        <v>231</v>
      </c>
      <c r="D61" s="380"/>
      <c r="E61" s="379"/>
      <c r="F61" s="380" t="s">
        <v>218</v>
      </c>
      <c r="G61" s="381">
        <f>G57*12</f>
        <v>60980208</v>
      </c>
      <c r="I61" s="345">
        <f t="shared" si="16"/>
        <v>43303</v>
      </c>
      <c r="J61" s="342" t="str">
        <f t="shared" si="17"/>
        <v>Sunday</v>
      </c>
      <c r="K61" s="350"/>
      <c r="L61" s="347"/>
      <c r="M61" s="347"/>
      <c r="N61" s="360">
        <f t="shared" si="18"/>
        <v>0</v>
      </c>
      <c r="O61" s="360">
        <f t="shared" si="19"/>
        <v>0</v>
      </c>
      <c r="P61" s="360">
        <f t="shared" si="20"/>
        <v>0</v>
      </c>
      <c r="Q61" s="360">
        <f t="shared" si="13"/>
        <v>0</v>
      </c>
      <c r="R61" s="360">
        <f t="shared" si="14"/>
        <v>0</v>
      </c>
      <c r="S61" s="360">
        <f t="shared" si="21"/>
        <v>0</v>
      </c>
      <c r="T61" s="366">
        <f t="shared" si="15"/>
        <v>0</v>
      </c>
    </row>
    <row r="62" spans="1:22">
      <c r="C62" s="379" t="s">
        <v>28</v>
      </c>
      <c r="D62" s="380"/>
      <c r="E62" s="379"/>
      <c r="F62" s="380" t="s">
        <v>218</v>
      </c>
      <c r="G62" s="381">
        <f>IF(C41="TK/0",54000000,IF(C41="K/0",58500000,IF(C41="K/1",63000000,IF(C41="K/2",67500000,IF(C41="K/3",72000000,0)))))</f>
        <v>58500000</v>
      </c>
      <c r="I62" s="345">
        <f t="shared" si="16"/>
        <v>43304</v>
      </c>
      <c r="J62" s="342" t="str">
        <f t="shared" si="17"/>
        <v>Monday</v>
      </c>
      <c r="K62" s="350"/>
      <c r="L62" s="347">
        <v>0.33333333333333331</v>
      </c>
      <c r="M62" s="347">
        <v>0.70833333333333337</v>
      </c>
      <c r="N62" s="360">
        <f t="shared" si="18"/>
        <v>9.0000000000000018</v>
      </c>
      <c r="O62" s="360">
        <f t="shared" si="19"/>
        <v>0</v>
      </c>
      <c r="P62" s="360">
        <f t="shared" si="20"/>
        <v>0</v>
      </c>
      <c r="Q62" s="360">
        <f t="shared" si="13"/>
        <v>0</v>
      </c>
      <c r="R62" s="360">
        <f t="shared" si="14"/>
        <v>0</v>
      </c>
      <c r="S62" s="360">
        <f t="shared" si="21"/>
        <v>0</v>
      </c>
      <c r="T62" s="366">
        <f t="shared" si="15"/>
        <v>0</v>
      </c>
    </row>
    <row r="63" spans="1:22">
      <c r="C63" s="379" t="s">
        <v>31</v>
      </c>
      <c r="D63" s="380"/>
      <c r="E63" s="379"/>
      <c r="F63" s="380" t="s">
        <v>218</v>
      </c>
      <c r="G63" s="381">
        <f>IF((G61-G62)&gt;0,G61-G62,0)</f>
        <v>2480208</v>
      </c>
      <c r="I63" s="345">
        <f t="shared" si="16"/>
        <v>43305</v>
      </c>
      <c r="J63" s="342" t="str">
        <f t="shared" si="17"/>
        <v>Tuesday</v>
      </c>
      <c r="K63" s="350"/>
      <c r="L63" s="347">
        <v>0.33333333333333331</v>
      </c>
      <c r="M63" s="347">
        <v>0.70833333333333337</v>
      </c>
      <c r="N63" s="360">
        <f t="shared" si="18"/>
        <v>9.0000000000000018</v>
      </c>
      <c r="O63" s="360">
        <f t="shared" si="19"/>
        <v>0</v>
      </c>
      <c r="P63" s="360">
        <f t="shared" si="20"/>
        <v>0</v>
      </c>
      <c r="Q63" s="360">
        <f t="shared" si="13"/>
        <v>0</v>
      </c>
      <c r="R63" s="360">
        <f t="shared" si="14"/>
        <v>0</v>
      </c>
      <c r="S63" s="360">
        <f t="shared" si="21"/>
        <v>0</v>
      </c>
      <c r="T63" s="366">
        <f t="shared" si="15"/>
        <v>0</v>
      </c>
    </row>
    <row r="64" spans="1:22">
      <c r="C64" s="379" t="s">
        <v>257</v>
      </c>
      <c r="D64" s="380"/>
      <c r="E64" s="379"/>
      <c r="F64" s="380" t="s">
        <v>218</v>
      </c>
      <c r="G64" s="381">
        <f>IF(AND(G63&gt;0,G63&lt;=50000000),G63*5%,IF(AND(G63&gt;50000000,G63&lt;=250000000),(50000000*5%)+((G63-50000000)*15%),IF(AND(G63&gt;250000000,G63&lt;=500000000),(50000000*5%)+(200000000*15%)+(G63-50000000-200000000)*25%,IF(G63&gt;500000000,(50000000*5%)+(200000000*15%)+(250000000*25%)+(G63-50000000-200000000-250000000)*30%,0))))</f>
        <v>124010.40000000001</v>
      </c>
      <c r="I64" s="345">
        <f t="shared" si="16"/>
        <v>43306</v>
      </c>
      <c r="J64" s="342" t="str">
        <f t="shared" si="17"/>
        <v>Wednesday</v>
      </c>
      <c r="K64" s="350"/>
      <c r="L64" s="347">
        <v>0.33333333333333331</v>
      </c>
      <c r="M64" s="347">
        <v>0.72916666666666663</v>
      </c>
      <c r="N64" s="360">
        <f t="shared" si="18"/>
        <v>9.5</v>
      </c>
      <c r="O64" s="360">
        <f t="shared" si="19"/>
        <v>0.5</v>
      </c>
      <c r="P64" s="360">
        <f t="shared" si="20"/>
        <v>0.5</v>
      </c>
      <c r="Q64" s="360">
        <f t="shared" si="13"/>
        <v>0</v>
      </c>
      <c r="R64" s="360">
        <f t="shared" si="14"/>
        <v>0</v>
      </c>
      <c r="S64" s="360">
        <f t="shared" si="21"/>
        <v>0</v>
      </c>
      <c r="T64" s="366">
        <f t="shared" si="15"/>
        <v>0.75</v>
      </c>
    </row>
    <row r="65" spans="1:22">
      <c r="C65" s="379" t="s">
        <v>258</v>
      </c>
      <c r="D65" s="380"/>
      <c r="E65" s="379"/>
      <c r="F65" s="382" t="s">
        <v>218</v>
      </c>
      <c r="G65" s="381">
        <f>ROUND(G64/12,0)</f>
        <v>10334</v>
      </c>
      <c r="I65" s="345">
        <f t="shared" si="16"/>
        <v>43307</v>
      </c>
      <c r="J65" s="342" t="str">
        <f t="shared" si="17"/>
        <v>Thursday</v>
      </c>
      <c r="K65" s="350"/>
      <c r="L65" s="347">
        <v>0.33333333333333331</v>
      </c>
      <c r="M65" s="347">
        <v>0.70833333333333337</v>
      </c>
      <c r="N65" s="360">
        <f t="shared" si="18"/>
        <v>9.0000000000000018</v>
      </c>
      <c r="O65" s="360">
        <f t="shared" si="19"/>
        <v>0</v>
      </c>
      <c r="P65" s="360">
        <f t="shared" si="20"/>
        <v>0</v>
      </c>
      <c r="Q65" s="360">
        <f t="shared" si="13"/>
        <v>0</v>
      </c>
      <c r="R65" s="360">
        <f t="shared" si="14"/>
        <v>0</v>
      </c>
      <c r="S65" s="360">
        <f t="shared" si="21"/>
        <v>0</v>
      </c>
      <c r="T65" s="366">
        <f t="shared" si="15"/>
        <v>0</v>
      </c>
    </row>
    <row r="66" spans="1:22">
      <c r="F66" s="368"/>
      <c r="G66" s="374"/>
      <c r="I66" s="345">
        <f t="shared" si="16"/>
        <v>43308</v>
      </c>
      <c r="J66" s="342" t="str">
        <f t="shared" si="17"/>
        <v>Friday</v>
      </c>
      <c r="K66" s="350"/>
      <c r="L66" s="347">
        <v>0.33333333333333331</v>
      </c>
      <c r="M66" s="347">
        <v>0.70833333333333337</v>
      </c>
      <c r="N66" s="360">
        <f t="shared" si="18"/>
        <v>9.0000000000000018</v>
      </c>
      <c r="O66" s="360">
        <f t="shared" si="19"/>
        <v>0</v>
      </c>
      <c r="P66" s="360">
        <f t="shared" si="20"/>
        <v>0</v>
      </c>
      <c r="Q66" s="360">
        <f t="shared" si="13"/>
        <v>0</v>
      </c>
      <c r="R66" s="360">
        <f t="shared" si="14"/>
        <v>0</v>
      </c>
      <c r="S66" s="360">
        <f t="shared" si="21"/>
        <v>0</v>
      </c>
      <c r="T66" s="366">
        <f t="shared" si="15"/>
        <v>0</v>
      </c>
    </row>
    <row r="67" spans="1:22">
      <c r="G67" s="352"/>
      <c r="I67" s="345">
        <f t="shared" si="16"/>
        <v>43309</v>
      </c>
      <c r="J67" s="342" t="str">
        <f t="shared" si="17"/>
        <v>Saturday</v>
      </c>
      <c r="K67" s="350"/>
      <c r="L67" s="347">
        <v>0.33333333333333331</v>
      </c>
      <c r="M67" s="347">
        <v>0.70833333333333337</v>
      </c>
      <c r="N67" s="360">
        <f t="shared" si="18"/>
        <v>9.0000000000000018</v>
      </c>
      <c r="O67" s="360">
        <f t="shared" si="19"/>
        <v>0</v>
      </c>
      <c r="P67" s="360">
        <f t="shared" si="20"/>
        <v>0</v>
      </c>
      <c r="Q67" s="360">
        <f t="shared" si="13"/>
        <v>0</v>
      </c>
      <c r="R67" s="360">
        <f t="shared" si="14"/>
        <v>0</v>
      </c>
      <c r="S67" s="360">
        <f t="shared" si="21"/>
        <v>0</v>
      </c>
      <c r="T67" s="366">
        <f t="shared" si="15"/>
        <v>0</v>
      </c>
    </row>
    <row r="68" spans="1:22">
      <c r="A68" s="340" t="s">
        <v>237</v>
      </c>
      <c r="G68" s="340" t="s">
        <v>44</v>
      </c>
      <c r="I68" s="345">
        <f t="shared" si="16"/>
        <v>43310</v>
      </c>
      <c r="J68" s="342" t="str">
        <f t="shared" si="17"/>
        <v>Sunday</v>
      </c>
      <c r="K68" s="350"/>
      <c r="L68" s="347"/>
      <c r="M68" s="347"/>
      <c r="N68" s="360">
        <f t="shared" si="18"/>
        <v>0</v>
      </c>
      <c r="O68" s="360">
        <f t="shared" si="19"/>
        <v>0</v>
      </c>
      <c r="P68" s="360">
        <f t="shared" si="20"/>
        <v>0</v>
      </c>
      <c r="Q68" s="360">
        <f t="shared" si="13"/>
        <v>0</v>
      </c>
      <c r="R68" s="360">
        <f t="shared" si="14"/>
        <v>0</v>
      </c>
      <c r="S68" s="360">
        <f t="shared" si="21"/>
        <v>0</v>
      </c>
      <c r="T68" s="366">
        <f t="shared" si="15"/>
        <v>0</v>
      </c>
    </row>
    <row r="69" spans="1:22">
      <c r="I69" s="345">
        <f t="shared" si="16"/>
        <v>43311</v>
      </c>
      <c r="J69" s="343" t="str">
        <f t="shared" si="17"/>
        <v>Monday</v>
      </c>
      <c r="K69" s="348"/>
      <c r="L69" s="347">
        <v>0.33333333333333331</v>
      </c>
      <c r="M69" s="347">
        <v>0.70833333333333337</v>
      </c>
      <c r="N69" s="362">
        <f t="shared" si="18"/>
        <v>9.0000000000000018</v>
      </c>
      <c r="O69" s="362">
        <f t="shared" si="19"/>
        <v>0</v>
      </c>
      <c r="P69" s="362">
        <f t="shared" si="20"/>
        <v>0</v>
      </c>
      <c r="Q69" s="362">
        <f t="shared" si="13"/>
        <v>0</v>
      </c>
      <c r="R69" s="362">
        <f t="shared" si="14"/>
        <v>0</v>
      </c>
      <c r="S69" s="362">
        <f t="shared" si="21"/>
        <v>0</v>
      </c>
      <c r="T69" s="367">
        <f t="shared" si="15"/>
        <v>0</v>
      </c>
    </row>
    <row r="70" spans="1:22">
      <c r="I70" s="345">
        <f t="shared" si="16"/>
        <v>43312</v>
      </c>
      <c r="J70" s="343" t="str">
        <f t="shared" si="17"/>
        <v>Tuesday</v>
      </c>
      <c r="K70" s="348"/>
      <c r="L70" s="347">
        <v>0.33333333333333331</v>
      </c>
      <c r="M70" s="347">
        <v>0.70833333333333337</v>
      </c>
      <c r="N70" s="362">
        <f t="shared" si="18"/>
        <v>9.0000000000000018</v>
      </c>
      <c r="O70" s="362">
        <f t="shared" si="19"/>
        <v>0</v>
      </c>
      <c r="P70" s="362">
        <f t="shared" si="20"/>
        <v>0</v>
      </c>
      <c r="Q70" s="362">
        <f t="shared" si="13"/>
        <v>0</v>
      </c>
      <c r="R70" s="362">
        <f t="shared" si="14"/>
        <v>0</v>
      </c>
      <c r="S70" s="362">
        <f t="shared" si="21"/>
        <v>0</v>
      </c>
      <c r="T70" s="367">
        <f t="shared" si="15"/>
        <v>0</v>
      </c>
    </row>
    <row r="71" spans="1:22">
      <c r="I71" s="345"/>
      <c r="J71" s="343"/>
      <c r="K71" s="343"/>
      <c r="L71" s="343"/>
      <c r="M71" s="343"/>
      <c r="N71" s="343"/>
      <c r="O71" s="343"/>
      <c r="P71" s="343"/>
      <c r="Q71" s="348"/>
      <c r="R71" s="348"/>
      <c r="S71" s="348"/>
      <c r="T71" s="343"/>
    </row>
    <row r="72" spans="1:22">
      <c r="A72" s="340" t="str">
        <f>C39</f>
        <v>KASINO</v>
      </c>
      <c r="G72" s="376"/>
      <c r="I72" s="483" t="s">
        <v>212</v>
      </c>
      <c r="J72" s="484"/>
      <c r="K72" s="484"/>
      <c r="L72" s="484"/>
      <c r="M72" s="485"/>
      <c r="N72" s="461"/>
      <c r="O72" s="461"/>
      <c r="P72" s="464">
        <f>SUM(P40:P71)</f>
        <v>2.5</v>
      </c>
      <c r="Q72" s="464">
        <f t="shared" ref="Q72:T72" si="23">SUM(Q40:Q71)</f>
        <v>19</v>
      </c>
      <c r="R72" s="464">
        <f t="shared" si="23"/>
        <v>0</v>
      </c>
      <c r="S72" s="464">
        <f t="shared" si="23"/>
        <v>0</v>
      </c>
      <c r="T72" s="464">
        <f t="shared" si="23"/>
        <v>41.75</v>
      </c>
    </row>
    <row r="74" spans="1:22">
      <c r="A74" s="386" t="s">
        <v>55</v>
      </c>
      <c r="B74" s="387" t="s">
        <v>218</v>
      </c>
      <c r="C74" s="386" t="s">
        <v>241</v>
      </c>
      <c r="D74" s="387"/>
      <c r="E74" s="386"/>
      <c r="F74" s="386"/>
      <c r="G74" s="386"/>
      <c r="I74" s="480" t="s">
        <v>205</v>
      </c>
      <c r="J74" s="480" t="s">
        <v>206</v>
      </c>
      <c r="K74" s="458" t="s">
        <v>213</v>
      </c>
      <c r="L74" s="481" t="s">
        <v>207</v>
      </c>
      <c r="M74" s="482"/>
      <c r="N74" s="459" t="s">
        <v>210</v>
      </c>
      <c r="O74" s="458" t="s">
        <v>208</v>
      </c>
      <c r="P74" s="480" t="s">
        <v>209</v>
      </c>
      <c r="Q74" s="480"/>
      <c r="R74" s="480"/>
      <c r="S74" s="480"/>
      <c r="T74" s="458" t="s">
        <v>210</v>
      </c>
    </row>
    <row r="75" spans="1:22">
      <c r="A75" s="340" t="s">
        <v>203</v>
      </c>
      <c r="B75" s="369" t="s">
        <v>218</v>
      </c>
      <c r="C75" s="378" t="str">
        <f>VLOOKUP(C74,'DATA KARYAWAN'!$B$13:$J$23,2,0)</f>
        <v>INDRO</v>
      </c>
      <c r="I75" s="480"/>
      <c r="J75" s="480"/>
      <c r="K75" s="460" t="s">
        <v>214</v>
      </c>
      <c r="L75" s="461" t="s">
        <v>11</v>
      </c>
      <c r="M75" s="461" t="s">
        <v>12</v>
      </c>
      <c r="N75" s="460" t="s">
        <v>211</v>
      </c>
      <c r="O75" s="460" t="s">
        <v>209</v>
      </c>
      <c r="P75" s="462">
        <v>1.5</v>
      </c>
      <c r="Q75" s="463">
        <v>2</v>
      </c>
      <c r="R75" s="463">
        <v>3</v>
      </c>
      <c r="S75" s="463">
        <v>4</v>
      </c>
      <c r="T75" s="460" t="s">
        <v>209</v>
      </c>
    </row>
    <row r="76" spans="1:22">
      <c r="A76" s="340" t="s">
        <v>204</v>
      </c>
      <c r="B76" s="369" t="s">
        <v>218</v>
      </c>
      <c r="C76" s="340" t="str">
        <f>VLOOKUP(C74,'DATA KARYAWAN'!$B$13:$J$23,3,0)</f>
        <v>Manager F&amp;A</v>
      </c>
      <c r="I76" s="344">
        <v>43282</v>
      </c>
      <c r="J76" s="341" t="str">
        <f>TEXT(I76,"DDDD")</f>
        <v>Sunday</v>
      </c>
      <c r="K76" s="349"/>
      <c r="L76" s="346"/>
      <c r="M76" s="346"/>
      <c r="N76" s="361">
        <f>IF(L76&lt;&gt;"",(M76-L76)*24,0)</f>
        <v>0</v>
      </c>
      <c r="O76" s="361">
        <f>IF(AND(J76&lt;&gt;"Minggu",M76&gt;TIME(12,0,0),K76="Ya"),N76-1,IF(AND(J76&lt;&gt;"Minggu",M76&lt;=TIME(12,0,0),K76="Ya"),N76,IF(AND(J76&lt;&gt;"Minggu",N76&gt;9,K76&lt;&gt;"Ya"),N76-1-8,IF(AND(J76="Minggu",L76&lt;&gt;""),N76-1,0))))</f>
        <v>0</v>
      </c>
      <c r="P76" s="363">
        <f>IF(AND(J76&lt;&gt;"Minggu",O76&gt;1,K76&lt;&gt;"Ya",L76&lt;&gt;""),1,IF(AND(J76&lt;&gt;"Minggu",O76&lt;=1,K76&lt;&gt;"Ya",L76&lt;&gt;""),O76,0))</f>
        <v>0</v>
      </c>
      <c r="Q76" s="356">
        <f>IF(AND(J76&lt;&gt;"Minggu",O76&gt;1,K76&lt;&gt;"Ya",L76&lt;&gt;""),O76-P76,IF(AND(J76&lt;&gt;"Minggu",J76&lt;&gt;"Jumat",O76&gt;7,K76="Ya",L76&lt;&gt;""),7,IF(AND(J76&lt;&gt;"Minggu",J76&lt;&gt;"Jumat",O76&lt;=7,K76="Ya",L76&lt;&gt;""),O76,IF(AND(J76="Minggu",O76&lt;=7,L76&lt;&gt;""),O76,IF(AND(J76="Minggu",O76&gt;7,L76&lt;&gt;""),7,IF(AND(J76="Jumat",O76&lt;=5,L76&lt;&gt;""),O76,IF(AND(J76="Jumat",O76&gt;5,L76&lt;&gt;""),5,0)))))))</f>
        <v>0</v>
      </c>
      <c r="R76" s="356">
        <f>IF(AND(J76&lt;&gt;"Minggu",J76&lt;&gt;"Jumat",O76&lt;=8,K76="Ya",L76&lt;&gt;""),O76-Q76,IF(AND(J76&lt;&gt;"Minggu",J76&lt;&gt;"Jumat",O76&gt;8,K76="Ya",L76&lt;&gt;""),1,IF(AND(J76="Minggu",O76&lt;=8,L76&lt;&gt;""),O76-Q76,IF(AND(J76="Minggu",O76&gt;8,L76&lt;&gt;""),1,IF(AND(J76="Jumat",K76="Ya",O76&lt;=6,L76&lt;&gt;""),O76-Q76,IF(AND(J76="Jumat",K76="Ya",O76&gt;6,L76&lt;&gt;""),1,0))))))</f>
        <v>0</v>
      </c>
      <c r="S76" s="356">
        <f t="shared" ref="S76:S82" si="24">IF(AND(J76&lt;&gt;"Minggu",J76&lt;&gt;"Jumat",K76="Ya",L76&lt;&gt;"",O76&gt;8),O76-Q76-R76,IF(AND(J76="Minggu",L76&lt;&gt;"",O76&gt;8),O76-Q76-R76,IF(AND(J76="Jumat",K76="Ya",L76&lt;&gt;"",O76&gt;6),O76-Q76-R76,0)))</f>
        <v>0</v>
      </c>
      <c r="T76" s="364">
        <f>(P76*$P$3)+(Q76*$Q$3)+(R76*$R$3)+(S76*$S$3)</f>
        <v>0</v>
      </c>
      <c r="V76" s="354"/>
    </row>
    <row r="77" spans="1:22">
      <c r="A77" s="340" t="s">
        <v>6</v>
      </c>
      <c r="B77" s="369" t="s">
        <v>218</v>
      </c>
      <c r="C77" s="340" t="str">
        <f>VLOOKUP(C74,'DATA KARYAWAN'!$B$13:$J$23,4,0)</f>
        <v>K/3</v>
      </c>
      <c r="I77" s="345">
        <f>I76+1</f>
        <v>43283</v>
      </c>
      <c r="J77" s="342" t="str">
        <f>TEXT(I77,"DDDD")</f>
        <v>Monday</v>
      </c>
      <c r="K77" s="350" t="s">
        <v>215</v>
      </c>
      <c r="L77" s="347">
        <v>0.33333333333333331</v>
      </c>
      <c r="M77" s="347">
        <v>0.54166666666666663</v>
      </c>
      <c r="N77" s="360">
        <f>IF(L77&lt;&gt;"",(M77-L77)*24,0)</f>
        <v>5</v>
      </c>
      <c r="O77" s="360">
        <f>IF(AND(J77&lt;&gt;"Minggu",M77&gt;TIME(12,0,0),K77="Ya"),N77-1,IF(AND(J77&lt;&gt;"Minggu",M77&lt;=TIME(12,0,0),K77="Ya"),N77,IF(AND(J77&lt;&gt;"Minggu",N77&gt;9,K77&lt;&gt;"Ya"),N77-1-8,IF(AND(J77="Minggu",L77&lt;&gt;""),N77-1,0))))</f>
        <v>4</v>
      </c>
      <c r="P77" s="359">
        <f>IF(AND(J77&lt;&gt;"Minggu",O77&gt;1,K77&lt;&gt;"Ya",L77&lt;&gt;""),1,IF(AND(J77&lt;&gt;"Minggu",O77&lt;=1,K77&lt;&gt;"Ya",L77&lt;&gt;""),O77,0))</f>
        <v>0</v>
      </c>
      <c r="Q77" s="360">
        <f t="shared" ref="Q77:Q106" si="25">IF(AND(J77&lt;&gt;"Minggu",O77&gt;1,K77&lt;&gt;"Ya",L77&lt;&gt;""),O77-P77,IF(AND(J77&lt;&gt;"Minggu",J77&lt;&gt;"Jumat",O77&gt;7,K77="Ya",L77&lt;&gt;""),7,IF(AND(J77&lt;&gt;"Minggu",J77&lt;&gt;"Jumat",O77&lt;=7,K77="Ya",L77&lt;&gt;""),O77,IF(AND(J77="Minggu",O77&lt;=7,L77&lt;&gt;""),O77,IF(AND(J77="Minggu",O77&gt;7,L77&lt;&gt;""),7,IF(AND(J77="Jumat",O77&lt;=5,L77&lt;&gt;""),O77,IF(AND(J77="Jumat",O77&gt;5,L77&lt;&gt;""),5,0)))))))</f>
        <v>4</v>
      </c>
      <c r="R77" s="360">
        <f t="shared" ref="R77:R106" si="26">IF(AND(J77&lt;&gt;"Minggu",J77&lt;&gt;"Jumat",O77&lt;=8,K77="Ya",L77&lt;&gt;""),O77-Q77,IF(AND(J77&lt;&gt;"Minggu",J77&lt;&gt;"Jumat",O77&gt;8,K77="Ya",L77&lt;&gt;""),1,IF(AND(J77="Minggu",O77&lt;=8,L77&lt;&gt;""),O77-Q77,IF(AND(J77="Minggu",O77&gt;8,L77&lt;&gt;""),1,IF(AND(J77="Jumat",K77="Ya",O77&lt;=6,L77&lt;&gt;""),O77-Q77,IF(AND(J77="Jumat",K77="Ya",O77&gt;6,L77&lt;&gt;""),1,0))))))</f>
        <v>0</v>
      </c>
      <c r="S77" s="360">
        <f t="shared" si="24"/>
        <v>0</v>
      </c>
      <c r="T77" s="365">
        <f t="shared" ref="T77:T106" si="27">(P77*$P$3)+(Q77*$Q$3)+(R77*$R$3)+(S77*$S$3)</f>
        <v>8</v>
      </c>
    </row>
    <row r="78" spans="1:22">
      <c r="I78" s="345">
        <f t="shared" ref="I78:I106" si="28">I77+1</f>
        <v>43284</v>
      </c>
      <c r="J78" s="342" t="str">
        <f t="shared" ref="J78:J106" si="29">TEXT(I78,"DDDD")</f>
        <v>Tuesday</v>
      </c>
      <c r="K78" s="350"/>
      <c r="L78" s="347">
        <v>0.33333333333333331</v>
      </c>
      <c r="M78" s="347">
        <v>0.79166666666666663</v>
      </c>
      <c r="N78" s="360">
        <f t="shared" ref="N78:N106" si="30">IF(L78&lt;&gt;"",(M78-L78)*24,0)</f>
        <v>11</v>
      </c>
      <c r="O78" s="360">
        <f t="shared" ref="O78:O106" si="31">IF(AND(J78&lt;&gt;"Minggu",M78&gt;TIME(12,0,0),K78="Ya"),N78-1,IF(AND(J78&lt;&gt;"Minggu",M78&lt;=TIME(12,0,0),K78="Ya"),N78,IF(AND(J78&lt;&gt;"Minggu",N78&gt;9,K78&lt;&gt;"Ya"),N78-1-8,IF(AND(J78="Minggu",L78&lt;&gt;""),N78-1,0))))</f>
        <v>2</v>
      </c>
      <c r="P78" s="359">
        <f t="shared" ref="P78:P106" si="32">IF(AND(J78&lt;&gt;"Minggu",O78&gt;1,K78&lt;&gt;"Ya",L78&lt;&gt;""),1,IF(AND(J78&lt;&gt;"Minggu",O78&lt;=1,K78&lt;&gt;"Ya",L78&lt;&gt;""),O78,0))</f>
        <v>1</v>
      </c>
      <c r="Q78" s="360">
        <f t="shared" si="25"/>
        <v>1</v>
      </c>
      <c r="R78" s="360">
        <f t="shared" si="26"/>
        <v>0</v>
      </c>
      <c r="S78" s="360">
        <f t="shared" si="24"/>
        <v>0</v>
      </c>
      <c r="T78" s="365">
        <f t="shared" si="27"/>
        <v>3.5</v>
      </c>
      <c r="V78" s="354"/>
    </row>
    <row r="79" spans="1:22">
      <c r="A79" s="340" t="s">
        <v>216</v>
      </c>
      <c r="B79" s="369" t="s">
        <v>218</v>
      </c>
      <c r="G79" s="352">
        <f>VLOOKUP(C74,'DATA KARYAWAN'!$B$13:$J$23,5,0)</f>
        <v>9000000</v>
      </c>
      <c r="I79" s="345">
        <f t="shared" si="28"/>
        <v>43285</v>
      </c>
      <c r="J79" s="342" t="str">
        <f t="shared" si="29"/>
        <v>Wednesday</v>
      </c>
      <c r="K79" s="350"/>
      <c r="L79" s="347">
        <v>0.33333333333333331</v>
      </c>
      <c r="M79" s="347">
        <v>0.70833333333333337</v>
      </c>
      <c r="N79" s="360">
        <f t="shared" si="30"/>
        <v>9.0000000000000018</v>
      </c>
      <c r="O79" s="360">
        <f t="shared" si="31"/>
        <v>0</v>
      </c>
      <c r="P79" s="359">
        <f t="shared" si="32"/>
        <v>0</v>
      </c>
      <c r="Q79" s="360">
        <f t="shared" si="25"/>
        <v>0</v>
      </c>
      <c r="R79" s="360">
        <f t="shared" si="26"/>
        <v>0</v>
      </c>
      <c r="S79" s="360">
        <f t="shared" si="24"/>
        <v>0</v>
      </c>
      <c r="T79" s="365">
        <f t="shared" si="27"/>
        <v>0</v>
      </c>
      <c r="V79" s="354"/>
    </row>
    <row r="80" spans="1:22">
      <c r="A80" s="340" t="s">
        <v>209</v>
      </c>
      <c r="B80" s="369" t="s">
        <v>218</v>
      </c>
      <c r="C80" s="352">
        <f>T108</f>
        <v>41.75</v>
      </c>
      <c r="D80" s="369" t="s">
        <v>24</v>
      </c>
      <c r="E80" s="375">
        <f>G79/173</f>
        <v>52023.121387283238</v>
      </c>
      <c r="F80" s="369" t="s">
        <v>22</v>
      </c>
      <c r="G80" s="352">
        <f>ROUND(E80*C80,0)</f>
        <v>2171965</v>
      </c>
      <c r="I80" s="345">
        <f t="shared" si="28"/>
        <v>43286</v>
      </c>
      <c r="J80" s="342" t="str">
        <f t="shared" si="29"/>
        <v>Thursday</v>
      </c>
      <c r="K80" s="350"/>
      <c r="L80" s="347">
        <v>0.33333333333333331</v>
      </c>
      <c r="M80" s="347">
        <v>0.70833333333333337</v>
      </c>
      <c r="N80" s="360">
        <f t="shared" si="30"/>
        <v>9.0000000000000018</v>
      </c>
      <c r="O80" s="360">
        <f t="shared" si="31"/>
        <v>0</v>
      </c>
      <c r="P80" s="360">
        <f t="shared" si="32"/>
        <v>0</v>
      </c>
      <c r="Q80" s="360">
        <f t="shared" si="25"/>
        <v>0</v>
      </c>
      <c r="R80" s="360">
        <f t="shared" si="26"/>
        <v>0</v>
      </c>
      <c r="S80" s="360">
        <f t="shared" si="24"/>
        <v>0</v>
      </c>
      <c r="T80" s="366">
        <f t="shared" si="27"/>
        <v>0</v>
      </c>
      <c r="V80" s="351"/>
    </row>
    <row r="81" spans="1:22">
      <c r="A81" s="340" t="s">
        <v>217</v>
      </c>
      <c r="B81" s="369" t="s">
        <v>218</v>
      </c>
      <c r="G81" s="352">
        <f>VLOOKUP(C74,'DATA KARYAWAN'!$B$13:$J$23,6,0)</f>
        <v>500000</v>
      </c>
      <c r="I81" s="345">
        <f t="shared" si="28"/>
        <v>43287</v>
      </c>
      <c r="J81" s="342" t="str">
        <f t="shared" si="29"/>
        <v>Friday</v>
      </c>
      <c r="K81" s="350"/>
      <c r="L81" s="347">
        <v>0.33333333333333331</v>
      </c>
      <c r="M81" s="347">
        <v>0.70833333333333337</v>
      </c>
      <c r="N81" s="360">
        <f t="shared" si="30"/>
        <v>9.0000000000000018</v>
      </c>
      <c r="O81" s="360">
        <f t="shared" si="31"/>
        <v>0</v>
      </c>
      <c r="P81" s="360">
        <f t="shared" si="32"/>
        <v>0</v>
      </c>
      <c r="Q81" s="359">
        <f t="shared" si="25"/>
        <v>0</v>
      </c>
      <c r="R81" s="360">
        <f t="shared" si="26"/>
        <v>0</v>
      </c>
      <c r="S81" s="360">
        <f t="shared" si="24"/>
        <v>0</v>
      </c>
      <c r="T81" s="366">
        <f t="shared" si="27"/>
        <v>0</v>
      </c>
      <c r="V81" s="351"/>
    </row>
    <row r="82" spans="1:22">
      <c r="I82" s="345">
        <f t="shared" si="28"/>
        <v>43288</v>
      </c>
      <c r="J82" s="342" t="str">
        <f t="shared" si="29"/>
        <v>Saturday</v>
      </c>
      <c r="K82" s="350"/>
      <c r="L82" s="347">
        <v>0.33333333333333331</v>
      </c>
      <c r="M82" s="347">
        <v>0.70833333333333337</v>
      </c>
      <c r="N82" s="360">
        <f t="shared" si="30"/>
        <v>9.0000000000000018</v>
      </c>
      <c r="O82" s="360">
        <f t="shared" si="31"/>
        <v>0</v>
      </c>
      <c r="P82" s="360">
        <f t="shared" si="32"/>
        <v>0</v>
      </c>
      <c r="Q82" s="359">
        <f t="shared" si="25"/>
        <v>0</v>
      </c>
      <c r="R82" s="360">
        <f t="shared" si="26"/>
        <v>0</v>
      </c>
      <c r="S82" s="360">
        <f t="shared" si="24"/>
        <v>0</v>
      </c>
      <c r="T82" s="366">
        <f t="shared" si="27"/>
        <v>0</v>
      </c>
      <c r="V82" s="355"/>
    </row>
    <row r="83" spans="1:22">
      <c r="A83" s="370" t="s">
        <v>219</v>
      </c>
      <c r="B83" s="371"/>
      <c r="C83" s="370"/>
      <c r="D83" s="371"/>
      <c r="E83" s="370"/>
      <c r="F83" s="370"/>
      <c r="G83" s="372">
        <f>SUM(G79:G81)</f>
        <v>11671965</v>
      </c>
      <c r="I83" s="345">
        <f t="shared" si="28"/>
        <v>43289</v>
      </c>
      <c r="J83" s="342" t="str">
        <f t="shared" si="29"/>
        <v>Sunday</v>
      </c>
      <c r="K83" s="350"/>
      <c r="L83" s="347">
        <v>0.33333333333333331</v>
      </c>
      <c r="M83" s="347">
        <v>0.91666666666666663</v>
      </c>
      <c r="N83" s="360">
        <f t="shared" si="30"/>
        <v>13.999999999999998</v>
      </c>
      <c r="O83" s="360">
        <f t="shared" si="31"/>
        <v>4.9999999999999982</v>
      </c>
      <c r="P83" s="360">
        <f t="shared" si="32"/>
        <v>1</v>
      </c>
      <c r="Q83" s="360">
        <f t="shared" si="25"/>
        <v>3.9999999999999982</v>
      </c>
      <c r="R83" s="360">
        <f t="shared" si="26"/>
        <v>0</v>
      </c>
      <c r="S83" s="360">
        <f>IF(AND(J83&lt;&gt;"Minggu",J83&lt;&gt;"Jumat",K83="Ya",L83&lt;&gt;"",O83&gt;8),O83-Q83-R83,IF(AND(J83="Minggu",L83&lt;&gt;"",O83&gt;8),O83-Q83-R83,IF(AND(J83="Jumat",K83="Ya",L83&lt;&gt;"",O83&gt;6),O83-Q83-R83,0)))</f>
        <v>0</v>
      </c>
      <c r="T83" s="366">
        <f t="shared" si="27"/>
        <v>9.4999999999999964</v>
      </c>
    </row>
    <row r="84" spans="1:22">
      <c r="I84" s="345">
        <f t="shared" si="28"/>
        <v>43290</v>
      </c>
      <c r="J84" s="342" t="str">
        <f t="shared" si="29"/>
        <v>Monday</v>
      </c>
      <c r="K84" s="350"/>
      <c r="L84" s="347">
        <v>0.33333333333333331</v>
      </c>
      <c r="M84" s="347">
        <v>0.70833333333333337</v>
      </c>
      <c r="N84" s="360">
        <f t="shared" si="30"/>
        <v>9.0000000000000018</v>
      </c>
      <c r="O84" s="360">
        <f t="shared" si="31"/>
        <v>0</v>
      </c>
      <c r="P84" s="360">
        <f t="shared" si="32"/>
        <v>0</v>
      </c>
      <c r="Q84" s="360">
        <f t="shared" si="25"/>
        <v>0</v>
      </c>
      <c r="R84" s="360">
        <f t="shared" si="26"/>
        <v>0</v>
      </c>
      <c r="S84" s="360">
        <f t="shared" ref="S84:S106" si="33">IF(AND(J84&lt;&gt;"Minggu",J84&lt;&gt;"Jumat",K84="Ya",L84&lt;&gt;"",O84&gt;8),O84-Q84-R84,IF(AND(J84="Minggu",L84&lt;&gt;"",O84&gt;8),O84-Q84-R84,IF(AND(J84="Jumat",K84="Ya",L84&lt;&gt;"",O84&gt;6),O84-Q84-R84,0)))</f>
        <v>0</v>
      </c>
      <c r="T84" s="366">
        <f t="shared" si="27"/>
        <v>0</v>
      </c>
      <c r="V84" s="358"/>
    </row>
    <row r="85" spans="1:22">
      <c r="A85" s="340" t="s">
        <v>220</v>
      </c>
      <c r="B85" s="369" t="s">
        <v>218</v>
      </c>
      <c r="F85" s="369"/>
      <c r="G85" s="352">
        <f>ROUND(IF((G83*5%)&gt;500000,500000,G83*5%),0)</f>
        <v>500000</v>
      </c>
      <c r="I85" s="345">
        <f t="shared" si="28"/>
        <v>43291</v>
      </c>
      <c r="J85" s="342" t="str">
        <f t="shared" si="29"/>
        <v>Tuesday</v>
      </c>
      <c r="K85" s="350"/>
      <c r="L85" s="347">
        <v>0.33333333333333331</v>
      </c>
      <c r="M85" s="347">
        <v>0.70833333333333337</v>
      </c>
      <c r="N85" s="360">
        <f t="shared" si="30"/>
        <v>9.0000000000000018</v>
      </c>
      <c r="O85" s="360">
        <f t="shared" si="31"/>
        <v>0</v>
      </c>
      <c r="P85" s="360">
        <f t="shared" si="32"/>
        <v>0</v>
      </c>
      <c r="Q85" s="360">
        <f t="shared" si="25"/>
        <v>0</v>
      </c>
      <c r="R85" s="360">
        <f t="shared" si="26"/>
        <v>0</v>
      </c>
      <c r="S85" s="360">
        <f t="shared" si="33"/>
        <v>0</v>
      </c>
      <c r="T85" s="366">
        <f t="shared" si="27"/>
        <v>0</v>
      </c>
      <c r="V85" s="357"/>
    </row>
    <row r="86" spans="1:22">
      <c r="A86" s="340" t="s">
        <v>221</v>
      </c>
      <c r="B86" s="369" t="s">
        <v>218</v>
      </c>
      <c r="F86" s="369"/>
      <c r="G86" s="352">
        <f>ROUND(IF(G79&gt;=8000000,8000000*1%,G79*1%),0)</f>
        <v>80000</v>
      </c>
      <c r="I86" s="345">
        <f t="shared" si="28"/>
        <v>43292</v>
      </c>
      <c r="J86" s="342" t="str">
        <f t="shared" si="29"/>
        <v>Wednesday</v>
      </c>
      <c r="K86" s="350"/>
      <c r="L86" s="347">
        <v>0.33333333333333331</v>
      </c>
      <c r="M86" s="347">
        <v>0.70833333333333337</v>
      </c>
      <c r="N86" s="360">
        <f t="shared" si="30"/>
        <v>9.0000000000000018</v>
      </c>
      <c r="O86" s="360">
        <f t="shared" si="31"/>
        <v>0</v>
      </c>
      <c r="P86" s="360">
        <f t="shared" si="32"/>
        <v>0</v>
      </c>
      <c r="Q86" s="360">
        <f t="shared" si="25"/>
        <v>0</v>
      </c>
      <c r="R86" s="360">
        <f t="shared" si="26"/>
        <v>0</v>
      </c>
      <c r="S86" s="360">
        <f t="shared" si="33"/>
        <v>0</v>
      </c>
      <c r="T86" s="366">
        <f t="shared" si="27"/>
        <v>0</v>
      </c>
      <c r="V86" s="357"/>
    </row>
    <row r="87" spans="1:22">
      <c r="A87" s="340" t="s">
        <v>222</v>
      </c>
      <c r="B87" s="369" t="s">
        <v>218</v>
      </c>
      <c r="F87" s="369"/>
      <c r="G87" s="352">
        <f>ROUND(G79*2%,0)</f>
        <v>180000</v>
      </c>
      <c r="I87" s="345">
        <f t="shared" si="28"/>
        <v>43293</v>
      </c>
      <c r="J87" s="342" t="str">
        <f t="shared" si="29"/>
        <v>Thursday</v>
      </c>
      <c r="K87" s="350"/>
      <c r="L87" s="347">
        <v>0.33333333333333331</v>
      </c>
      <c r="M87" s="347">
        <v>0.70833333333333337</v>
      </c>
      <c r="N87" s="360">
        <f t="shared" si="30"/>
        <v>9.0000000000000018</v>
      </c>
      <c r="O87" s="360">
        <f t="shared" si="31"/>
        <v>0</v>
      </c>
      <c r="P87" s="360">
        <f t="shared" si="32"/>
        <v>0</v>
      </c>
      <c r="Q87" s="360">
        <f t="shared" si="25"/>
        <v>0</v>
      </c>
      <c r="R87" s="360">
        <f t="shared" si="26"/>
        <v>0</v>
      </c>
      <c r="S87" s="360">
        <f t="shared" si="33"/>
        <v>0</v>
      </c>
      <c r="T87" s="366">
        <f t="shared" si="27"/>
        <v>0</v>
      </c>
      <c r="V87" s="357"/>
    </row>
    <row r="88" spans="1:22">
      <c r="A88" s="340" t="s">
        <v>223</v>
      </c>
      <c r="B88" s="369" t="s">
        <v>218</v>
      </c>
      <c r="F88" s="369"/>
      <c r="G88" s="352">
        <f>ROUND(G79*1%,0)</f>
        <v>90000</v>
      </c>
      <c r="I88" s="345">
        <f t="shared" si="28"/>
        <v>43294</v>
      </c>
      <c r="J88" s="342" t="str">
        <f t="shared" si="29"/>
        <v>Friday</v>
      </c>
      <c r="K88" s="350" t="s">
        <v>215</v>
      </c>
      <c r="L88" s="347">
        <v>0.33333333333333331</v>
      </c>
      <c r="M88" s="347">
        <v>0.45833333333333331</v>
      </c>
      <c r="N88" s="360">
        <f t="shared" si="30"/>
        <v>3</v>
      </c>
      <c r="O88" s="360">
        <f t="shared" si="31"/>
        <v>3</v>
      </c>
      <c r="P88" s="360">
        <f t="shared" si="32"/>
        <v>0</v>
      </c>
      <c r="Q88" s="360">
        <f t="shared" si="25"/>
        <v>3</v>
      </c>
      <c r="R88" s="360">
        <f t="shared" si="26"/>
        <v>0</v>
      </c>
      <c r="S88" s="360">
        <f t="shared" si="33"/>
        <v>0</v>
      </c>
      <c r="T88" s="366">
        <f t="shared" si="27"/>
        <v>6</v>
      </c>
      <c r="V88" s="357"/>
    </row>
    <row r="89" spans="1:22">
      <c r="A89" s="340" t="s">
        <v>224</v>
      </c>
      <c r="B89" s="369" t="s">
        <v>218</v>
      </c>
      <c r="F89" s="369"/>
      <c r="G89" s="352">
        <f t="shared" ref="G89" si="34">E89*C89</f>
        <v>0</v>
      </c>
      <c r="I89" s="345">
        <f t="shared" si="28"/>
        <v>43295</v>
      </c>
      <c r="J89" s="342" t="str">
        <f t="shared" si="29"/>
        <v>Saturday</v>
      </c>
      <c r="K89" s="350"/>
      <c r="L89" s="347">
        <v>0.33333333333333331</v>
      </c>
      <c r="M89" s="347">
        <v>0.70833333333333337</v>
      </c>
      <c r="N89" s="360">
        <f t="shared" si="30"/>
        <v>9.0000000000000018</v>
      </c>
      <c r="O89" s="360">
        <f t="shared" si="31"/>
        <v>0</v>
      </c>
      <c r="P89" s="360">
        <f t="shared" si="32"/>
        <v>0</v>
      </c>
      <c r="Q89" s="360">
        <f t="shared" si="25"/>
        <v>0</v>
      </c>
      <c r="R89" s="360">
        <f t="shared" si="26"/>
        <v>0</v>
      </c>
      <c r="S89" s="360">
        <f t="shared" si="33"/>
        <v>0</v>
      </c>
      <c r="T89" s="366">
        <f t="shared" si="27"/>
        <v>0</v>
      </c>
      <c r="V89" s="357"/>
    </row>
    <row r="90" spans="1:22">
      <c r="A90" s="340" t="s">
        <v>225</v>
      </c>
      <c r="B90" s="369" t="s">
        <v>218</v>
      </c>
      <c r="F90" s="369"/>
      <c r="G90" s="352">
        <f>ROUND(G79*1%,0)</f>
        <v>90000</v>
      </c>
      <c r="I90" s="345">
        <f t="shared" si="28"/>
        <v>43296</v>
      </c>
      <c r="J90" s="342" t="str">
        <f t="shared" si="29"/>
        <v>Sunday</v>
      </c>
      <c r="K90" s="350"/>
      <c r="L90" s="347"/>
      <c r="M90" s="347"/>
      <c r="N90" s="360">
        <f t="shared" si="30"/>
        <v>0</v>
      </c>
      <c r="O90" s="360">
        <f t="shared" si="31"/>
        <v>0</v>
      </c>
      <c r="P90" s="360">
        <f t="shared" si="32"/>
        <v>0</v>
      </c>
      <c r="Q90" s="360">
        <f t="shared" si="25"/>
        <v>0</v>
      </c>
      <c r="R90" s="360">
        <f t="shared" si="26"/>
        <v>0</v>
      </c>
      <c r="S90" s="360">
        <f t="shared" si="33"/>
        <v>0</v>
      </c>
      <c r="T90" s="366">
        <f t="shared" si="27"/>
        <v>0</v>
      </c>
    </row>
    <row r="91" spans="1:22">
      <c r="I91" s="345">
        <f t="shared" si="28"/>
        <v>43297</v>
      </c>
      <c r="J91" s="342" t="str">
        <f t="shared" si="29"/>
        <v>Monday</v>
      </c>
      <c r="K91" s="350"/>
      <c r="L91" s="347">
        <v>0.33333333333333331</v>
      </c>
      <c r="M91" s="347">
        <v>0.70833333333333337</v>
      </c>
      <c r="N91" s="360">
        <f t="shared" si="30"/>
        <v>9.0000000000000018</v>
      </c>
      <c r="O91" s="360">
        <f t="shared" si="31"/>
        <v>0</v>
      </c>
      <c r="P91" s="360">
        <f t="shared" si="32"/>
        <v>0</v>
      </c>
      <c r="Q91" s="360">
        <f t="shared" si="25"/>
        <v>0</v>
      </c>
      <c r="R91" s="360">
        <f t="shared" si="26"/>
        <v>0</v>
      </c>
      <c r="S91" s="360">
        <f t="shared" si="33"/>
        <v>0</v>
      </c>
      <c r="T91" s="366">
        <f t="shared" si="27"/>
        <v>0</v>
      </c>
    </row>
    <row r="92" spans="1:22">
      <c r="A92" s="370" t="s">
        <v>226</v>
      </c>
      <c r="B92" s="371"/>
      <c r="C92" s="370"/>
      <c r="D92" s="371"/>
      <c r="E92" s="370"/>
      <c r="F92" s="370"/>
      <c r="G92" s="373">
        <f>SUM(G85:G91)</f>
        <v>940000</v>
      </c>
      <c r="I92" s="345">
        <f t="shared" si="28"/>
        <v>43298</v>
      </c>
      <c r="J92" s="342" t="str">
        <f t="shared" si="29"/>
        <v>Tuesday</v>
      </c>
      <c r="K92" s="350"/>
      <c r="L92" s="347">
        <v>0.33333333333333331</v>
      </c>
      <c r="M92" s="347">
        <v>0.70833333333333337</v>
      </c>
      <c r="N92" s="360">
        <f t="shared" si="30"/>
        <v>9.0000000000000018</v>
      </c>
      <c r="O92" s="360">
        <f t="shared" si="31"/>
        <v>0</v>
      </c>
      <c r="P92" s="360">
        <f t="shared" si="32"/>
        <v>0</v>
      </c>
      <c r="Q92" s="360">
        <f t="shared" si="25"/>
        <v>0</v>
      </c>
      <c r="R92" s="360">
        <f t="shared" si="26"/>
        <v>0</v>
      </c>
      <c r="S92" s="360">
        <f t="shared" si="33"/>
        <v>0</v>
      </c>
      <c r="T92" s="366">
        <f t="shared" si="27"/>
        <v>0</v>
      </c>
    </row>
    <row r="93" spans="1:22">
      <c r="A93" s="370" t="s">
        <v>227</v>
      </c>
      <c r="B93" s="371"/>
      <c r="C93" s="370"/>
      <c r="D93" s="371"/>
      <c r="E93" s="370"/>
      <c r="F93" s="370"/>
      <c r="G93" s="373">
        <f>G83-G92</f>
        <v>10731965</v>
      </c>
      <c r="I93" s="345">
        <f t="shared" si="28"/>
        <v>43299</v>
      </c>
      <c r="J93" s="342" t="str">
        <f t="shared" si="29"/>
        <v>Wednesday</v>
      </c>
      <c r="K93" s="350"/>
      <c r="L93" s="347">
        <v>0.33333333333333331</v>
      </c>
      <c r="M93" s="347">
        <v>0.70833333333333337</v>
      </c>
      <c r="N93" s="360">
        <f t="shared" si="30"/>
        <v>9.0000000000000018</v>
      </c>
      <c r="O93" s="360">
        <f t="shared" si="31"/>
        <v>0</v>
      </c>
      <c r="P93" s="360">
        <f t="shared" si="32"/>
        <v>0</v>
      </c>
      <c r="Q93" s="360">
        <f t="shared" si="25"/>
        <v>0</v>
      </c>
      <c r="R93" s="360">
        <f t="shared" si="26"/>
        <v>0</v>
      </c>
      <c r="S93" s="360">
        <f t="shared" si="33"/>
        <v>0</v>
      </c>
      <c r="T93" s="366">
        <f t="shared" si="27"/>
        <v>0</v>
      </c>
    </row>
    <row r="94" spans="1:22">
      <c r="A94" s="370" t="s">
        <v>32</v>
      </c>
      <c r="B94" s="371"/>
      <c r="C94" s="370"/>
      <c r="D94" s="371"/>
      <c r="E94" s="370"/>
      <c r="F94" s="370"/>
      <c r="G94" s="373">
        <f>G101</f>
        <v>293128</v>
      </c>
      <c r="I94" s="345">
        <f t="shared" si="28"/>
        <v>43300</v>
      </c>
      <c r="J94" s="342" t="str">
        <f t="shared" si="29"/>
        <v>Thursday</v>
      </c>
      <c r="K94" s="350" t="s">
        <v>215</v>
      </c>
      <c r="L94" s="347">
        <v>0.33333333333333331</v>
      </c>
      <c r="M94" s="347">
        <v>0.66666666666666663</v>
      </c>
      <c r="N94" s="360">
        <f t="shared" si="30"/>
        <v>8</v>
      </c>
      <c r="O94" s="360">
        <f t="shared" si="31"/>
        <v>7</v>
      </c>
      <c r="P94" s="360">
        <f t="shared" si="32"/>
        <v>0</v>
      </c>
      <c r="Q94" s="360">
        <f t="shared" si="25"/>
        <v>7</v>
      </c>
      <c r="R94" s="360">
        <f t="shared" si="26"/>
        <v>0</v>
      </c>
      <c r="S94" s="360">
        <f t="shared" si="33"/>
        <v>0</v>
      </c>
      <c r="T94" s="366">
        <f t="shared" si="27"/>
        <v>14</v>
      </c>
    </row>
    <row r="95" spans="1:22">
      <c r="A95" s="370" t="s">
        <v>33</v>
      </c>
      <c r="B95" s="371"/>
      <c r="C95" s="370"/>
      <c r="D95" s="371"/>
      <c r="E95" s="370"/>
      <c r="F95" s="370"/>
      <c r="G95" s="373">
        <f>G93-G94</f>
        <v>10438837</v>
      </c>
      <c r="I95" s="345">
        <f t="shared" si="28"/>
        <v>43301</v>
      </c>
      <c r="J95" s="342" t="str">
        <f t="shared" si="29"/>
        <v>Friday</v>
      </c>
      <c r="K95" s="350"/>
      <c r="L95" s="347">
        <v>0.33333333333333331</v>
      </c>
      <c r="M95" s="347">
        <v>0.70833333333333337</v>
      </c>
      <c r="N95" s="360">
        <f t="shared" si="30"/>
        <v>9.0000000000000018</v>
      </c>
      <c r="O95" s="360">
        <f t="shared" si="31"/>
        <v>0</v>
      </c>
      <c r="P95" s="360">
        <f t="shared" si="32"/>
        <v>0</v>
      </c>
      <c r="Q95" s="360">
        <f t="shared" si="25"/>
        <v>0</v>
      </c>
      <c r="R95" s="360">
        <f t="shared" si="26"/>
        <v>0</v>
      </c>
      <c r="S95" s="360">
        <f t="shared" si="33"/>
        <v>0</v>
      </c>
      <c r="T95" s="366">
        <f t="shared" si="27"/>
        <v>0</v>
      </c>
    </row>
    <row r="96" spans="1:22">
      <c r="I96" s="345">
        <f t="shared" si="28"/>
        <v>43302</v>
      </c>
      <c r="J96" s="342" t="str">
        <f t="shared" si="29"/>
        <v>Saturday</v>
      </c>
      <c r="K96" s="350"/>
      <c r="L96" s="347">
        <v>0.33333333333333331</v>
      </c>
      <c r="M96" s="347">
        <v>0.70833333333333337</v>
      </c>
      <c r="N96" s="360">
        <f t="shared" si="30"/>
        <v>9.0000000000000018</v>
      </c>
      <c r="O96" s="360">
        <f t="shared" si="31"/>
        <v>0</v>
      </c>
      <c r="P96" s="360">
        <f t="shared" si="32"/>
        <v>0</v>
      </c>
      <c r="Q96" s="360">
        <f t="shared" si="25"/>
        <v>0</v>
      </c>
      <c r="R96" s="360">
        <f t="shared" si="26"/>
        <v>0</v>
      </c>
      <c r="S96" s="360">
        <f t="shared" si="33"/>
        <v>0</v>
      </c>
      <c r="T96" s="366">
        <f t="shared" si="27"/>
        <v>0</v>
      </c>
    </row>
    <row r="97" spans="1:22">
      <c r="A97" s="370"/>
      <c r="B97" s="371"/>
      <c r="C97" s="379" t="s">
        <v>231</v>
      </c>
      <c r="D97" s="380"/>
      <c r="E97" s="379"/>
      <c r="F97" s="380" t="s">
        <v>218</v>
      </c>
      <c r="G97" s="381">
        <f>G93*12</f>
        <v>128783580</v>
      </c>
      <c r="I97" s="345">
        <f t="shared" si="28"/>
        <v>43303</v>
      </c>
      <c r="J97" s="342" t="str">
        <f t="shared" si="29"/>
        <v>Sunday</v>
      </c>
      <c r="K97" s="350"/>
      <c r="L97" s="347"/>
      <c r="M97" s="347"/>
      <c r="N97" s="360">
        <f t="shared" si="30"/>
        <v>0</v>
      </c>
      <c r="O97" s="360">
        <f t="shared" si="31"/>
        <v>0</v>
      </c>
      <c r="P97" s="360">
        <f t="shared" si="32"/>
        <v>0</v>
      </c>
      <c r="Q97" s="360">
        <f t="shared" si="25"/>
        <v>0</v>
      </c>
      <c r="R97" s="360">
        <f t="shared" si="26"/>
        <v>0</v>
      </c>
      <c r="S97" s="360">
        <f t="shared" si="33"/>
        <v>0</v>
      </c>
      <c r="T97" s="366">
        <f t="shared" si="27"/>
        <v>0</v>
      </c>
    </row>
    <row r="98" spans="1:22">
      <c r="C98" s="379" t="s">
        <v>28</v>
      </c>
      <c r="D98" s="380"/>
      <c r="E98" s="379"/>
      <c r="F98" s="380" t="s">
        <v>218</v>
      </c>
      <c r="G98" s="381">
        <f>IF(C77="TK/0",54000000,IF(C77="K/0",58500000,IF(C77="K/1",63000000,IF(C77="K/2",67500000,IF(C77="K/3",72000000,0)))))</f>
        <v>72000000</v>
      </c>
      <c r="I98" s="345">
        <f t="shared" si="28"/>
        <v>43304</v>
      </c>
      <c r="J98" s="342" t="str">
        <f t="shared" si="29"/>
        <v>Monday</v>
      </c>
      <c r="K98" s="350"/>
      <c r="L98" s="347">
        <v>0.33333333333333331</v>
      </c>
      <c r="M98" s="347">
        <v>0.70833333333333337</v>
      </c>
      <c r="N98" s="360">
        <f t="shared" si="30"/>
        <v>9.0000000000000018</v>
      </c>
      <c r="O98" s="360">
        <f t="shared" si="31"/>
        <v>0</v>
      </c>
      <c r="P98" s="360">
        <f t="shared" si="32"/>
        <v>0</v>
      </c>
      <c r="Q98" s="360">
        <f t="shared" si="25"/>
        <v>0</v>
      </c>
      <c r="R98" s="360">
        <f t="shared" si="26"/>
        <v>0</v>
      </c>
      <c r="S98" s="360">
        <f t="shared" si="33"/>
        <v>0</v>
      </c>
      <c r="T98" s="366">
        <f t="shared" si="27"/>
        <v>0</v>
      </c>
    </row>
    <row r="99" spans="1:22">
      <c r="C99" s="379" t="s">
        <v>31</v>
      </c>
      <c r="D99" s="380"/>
      <c r="E99" s="379"/>
      <c r="F99" s="380" t="s">
        <v>218</v>
      </c>
      <c r="G99" s="381">
        <f>IF((G97-G98)&gt;0,G97-G98,0)</f>
        <v>56783580</v>
      </c>
      <c r="I99" s="345">
        <f t="shared" si="28"/>
        <v>43305</v>
      </c>
      <c r="J99" s="342" t="str">
        <f t="shared" si="29"/>
        <v>Tuesday</v>
      </c>
      <c r="K99" s="350"/>
      <c r="L99" s="347">
        <v>0.33333333333333331</v>
      </c>
      <c r="M99" s="347">
        <v>0.70833333333333337</v>
      </c>
      <c r="N99" s="360">
        <f t="shared" si="30"/>
        <v>9.0000000000000018</v>
      </c>
      <c r="O99" s="360">
        <f t="shared" si="31"/>
        <v>0</v>
      </c>
      <c r="P99" s="360">
        <f t="shared" si="32"/>
        <v>0</v>
      </c>
      <c r="Q99" s="360">
        <f t="shared" si="25"/>
        <v>0</v>
      </c>
      <c r="R99" s="360">
        <f t="shared" si="26"/>
        <v>0</v>
      </c>
      <c r="S99" s="360">
        <f t="shared" si="33"/>
        <v>0</v>
      </c>
      <c r="T99" s="366">
        <f t="shared" si="27"/>
        <v>0</v>
      </c>
    </row>
    <row r="100" spans="1:22">
      <c r="C100" s="379" t="s">
        <v>257</v>
      </c>
      <c r="D100" s="380"/>
      <c r="E100" s="379"/>
      <c r="F100" s="380" t="s">
        <v>218</v>
      </c>
      <c r="G100" s="381">
        <f>IF(AND(G99&gt;0,G99&lt;=50000000),G99*5%,IF(AND(G99&gt;50000000,G99&lt;=250000000),(50000000*5%)+((G99-50000000)*15%),IF(AND(G99&gt;250000000,G99&lt;=500000000),(50000000*5%)+(200000000*15%)+(G99-50000000-200000000)*25%,IF(G99&gt;500000000,(50000000*5%)+(200000000*15%)+(250000000*25%)+(G99-50000000-200000000-250000000)*30%,0))))</f>
        <v>3517537</v>
      </c>
      <c r="I100" s="345">
        <f t="shared" si="28"/>
        <v>43306</v>
      </c>
      <c r="J100" s="342" t="str">
        <f t="shared" si="29"/>
        <v>Wednesday</v>
      </c>
      <c r="K100" s="350"/>
      <c r="L100" s="347">
        <v>0.33333333333333331</v>
      </c>
      <c r="M100" s="347">
        <v>0.72916666666666663</v>
      </c>
      <c r="N100" s="360">
        <f t="shared" si="30"/>
        <v>9.5</v>
      </c>
      <c r="O100" s="360">
        <f t="shared" si="31"/>
        <v>0.5</v>
      </c>
      <c r="P100" s="360">
        <f t="shared" si="32"/>
        <v>0.5</v>
      </c>
      <c r="Q100" s="360">
        <f t="shared" si="25"/>
        <v>0</v>
      </c>
      <c r="R100" s="360">
        <f t="shared" si="26"/>
        <v>0</v>
      </c>
      <c r="S100" s="360">
        <f t="shared" si="33"/>
        <v>0</v>
      </c>
      <c r="T100" s="366">
        <f t="shared" si="27"/>
        <v>0.75</v>
      </c>
    </row>
    <row r="101" spans="1:22">
      <c r="C101" s="379" t="s">
        <v>258</v>
      </c>
      <c r="D101" s="380"/>
      <c r="E101" s="379"/>
      <c r="F101" s="382" t="s">
        <v>218</v>
      </c>
      <c r="G101" s="381">
        <f>ROUND(G100/12,0)</f>
        <v>293128</v>
      </c>
      <c r="I101" s="345">
        <f t="shared" si="28"/>
        <v>43307</v>
      </c>
      <c r="J101" s="342" t="str">
        <f t="shared" si="29"/>
        <v>Thursday</v>
      </c>
      <c r="K101" s="350"/>
      <c r="L101" s="347">
        <v>0.33333333333333331</v>
      </c>
      <c r="M101" s="347">
        <v>0.70833333333333337</v>
      </c>
      <c r="N101" s="360">
        <f t="shared" si="30"/>
        <v>9.0000000000000018</v>
      </c>
      <c r="O101" s="360">
        <f t="shared" si="31"/>
        <v>0</v>
      </c>
      <c r="P101" s="360">
        <f t="shared" si="32"/>
        <v>0</v>
      </c>
      <c r="Q101" s="360">
        <f t="shared" si="25"/>
        <v>0</v>
      </c>
      <c r="R101" s="360">
        <f t="shared" si="26"/>
        <v>0</v>
      </c>
      <c r="S101" s="360">
        <f t="shared" si="33"/>
        <v>0</v>
      </c>
      <c r="T101" s="366">
        <f t="shared" si="27"/>
        <v>0</v>
      </c>
    </row>
    <row r="102" spans="1:22">
      <c r="F102" s="368"/>
      <c r="G102" s="374"/>
      <c r="I102" s="345">
        <f t="shared" si="28"/>
        <v>43308</v>
      </c>
      <c r="J102" s="342" t="str">
        <f t="shared" si="29"/>
        <v>Friday</v>
      </c>
      <c r="K102" s="350"/>
      <c r="L102" s="347">
        <v>0.33333333333333331</v>
      </c>
      <c r="M102" s="347">
        <v>0.70833333333333337</v>
      </c>
      <c r="N102" s="360">
        <f t="shared" si="30"/>
        <v>9.0000000000000018</v>
      </c>
      <c r="O102" s="360">
        <f t="shared" si="31"/>
        <v>0</v>
      </c>
      <c r="P102" s="360">
        <f t="shared" si="32"/>
        <v>0</v>
      </c>
      <c r="Q102" s="360">
        <f t="shared" si="25"/>
        <v>0</v>
      </c>
      <c r="R102" s="360">
        <f t="shared" si="26"/>
        <v>0</v>
      </c>
      <c r="S102" s="360">
        <f t="shared" si="33"/>
        <v>0</v>
      </c>
      <c r="T102" s="366">
        <f t="shared" si="27"/>
        <v>0</v>
      </c>
    </row>
    <row r="103" spans="1:22">
      <c r="G103" s="352"/>
      <c r="I103" s="345">
        <f t="shared" si="28"/>
        <v>43309</v>
      </c>
      <c r="J103" s="342" t="str">
        <f t="shared" si="29"/>
        <v>Saturday</v>
      </c>
      <c r="K103" s="350"/>
      <c r="L103" s="347">
        <v>0.33333333333333331</v>
      </c>
      <c r="M103" s="347">
        <v>0.70833333333333337</v>
      </c>
      <c r="N103" s="360">
        <f t="shared" si="30"/>
        <v>9.0000000000000018</v>
      </c>
      <c r="O103" s="360">
        <f t="shared" si="31"/>
        <v>0</v>
      </c>
      <c r="P103" s="360">
        <f t="shared" si="32"/>
        <v>0</v>
      </c>
      <c r="Q103" s="360">
        <f t="shared" si="25"/>
        <v>0</v>
      </c>
      <c r="R103" s="360">
        <f t="shared" si="26"/>
        <v>0</v>
      </c>
      <c r="S103" s="360">
        <f t="shared" si="33"/>
        <v>0</v>
      </c>
      <c r="T103" s="366">
        <f t="shared" si="27"/>
        <v>0</v>
      </c>
    </row>
    <row r="104" spans="1:22">
      <c r="A104" s="340" t="s">
        <v>237</v>
      </c>
      <c r="G104" s="340" t="s">
        <v>44</v>
      </c>
      <c r="I104" s="345">
        <f t="shared" si="28"/>
        <v>43310</v>
      </c>
      <c r="J104" s="342" t="str">
        <f t="shared" si="29"/>
        <v>Sunday</v>
      </c>
      <c r="K104" s="350"/>
      <c r="L104" s="347"/>
      <c r="M104" s="347"/>
      <c r="N104" s="360">
        <f t="shared" si="30"/>
        <v>0</v>
      </c>
      <c r="O104" s="360">
        <f t="shared" si="31"/>
        <v>0</v>
      </c>
      <c r="P104" s="360">
        <f t="shared" si="32"/>
        <v>0</v>
      </c>
      <c r="Q104" s="360">
        <f t="shared" si="25"/>
        <v>0</v>
      </c>
      <c r="R104" s="360">
        <f t="shared" si="26"/>
        <v>0</v>
      </c>
      <c r="S104" s="360">
        <f t="shared" si="33"/>
        <v>0</v>
      </c>
      <c r="T104" s="366">
        <f t="shared" si="27"/>
        <v>0</v>
      </c>
    </row>
    <row r="105" spans="1:22">
      <c r="I105" s="345">
        <f t="shared" si="28"/>
        <v>43311</v>
      </c>
      <c r="J105" s="343" t="str">
        <f t="shared" si="29"/>
        <v>Monday</v>
      </c>
      <c r="K105" s="348"/>
      <c r="L105" s="347">
        <v>0.33333333333333331</v>
      </c>
      <c r="M105" s="347">
        <v>0.70833333333333337</v>
      </c>
      <c r="N105" s="362">
        <f t="shared" si="30"/>
        <v>9.0000000000000018</v>
      </c>
      <c r="O105" s="362">
        <f t="shared" si="31"/>
        <v>0</v>
      </c>
      <c r="P105" s="362">
        <f t="shared" si="32"/>
        <v>0</v>
      </c>
      <c r="Q105" s="362">
        <f t="shared" si="25"/>
        <v>0</v>
      </c>
      <c r="R105" s="362">
        <f t="shared" si="26"/>
        <v>0</v>
      </c>
      <c r="S105" s="362">
        <f t="shared" si="33"/>
        <v>0</v>
      </c>
      <c r="T105" s="367">
        <f t="shared" si="27"/>
        <v>0</v>
      </c>
    </row>
    <row r="106" spans="1:22">
      <c r="I106" s="345">
        <f t="shared" si="28"/>
        <v>43312</v>
      </c>
      <c r="J106" s="343" t="str">
        <f t="shared" si="29"/>
        <v>Tuesday</v>
      </c>
      <c r="K106" s="348"/>
      <c r="L106" s="347">
        <v>0.33333333333333331</v>
      </c>
      <c r="M106" s="347">
        <v>0.70833333333333337</v>
      </c>
      <c r="N106" s="362">
        <f t="shared" si="30"/>
        <v>9.0000000000000018</v>
      </c>
      <c r="O106" s="362">
        <f t="shared" si="31"/>
        <v>0</v>
      </c>
      <c r="P106" s="362">
        <f t="shared" si="32"/>
        <v>0</v>
      </c>
      <c r="Q106" s="362">
        <f t="shared" si="25"/>
        <v>0</v>
      </c>
      <c r="R106" s="362">
        <f t="shared" si="26"/>
        <v>0</v>
      </c>
      <c r="S106" s="362">
        <f t="shared" si="33"/>
        <v>0</v>
      </c>
      <c r="T106" s="367">
        <f t="shared" si="27"/>
        <v>0</v>
      </c>
    </row>
    <row r="107" spans="1:22">
      <c r="I107" s="345"/>
      <c r="J107" s="343"/>
      <c r="K107" s="343"/>
      <c r="L107" s="343"/>
      <c r="M107" s="343"/>
      <c r="N107" s="343"/>
      <c r="O107" s="343"/>
      <c r="P107" s="343"/>
      <c r="Q107" s="348"/>
      <c r="R107" s="348"/>
      <c r="S107" s="348"/>
      <c r="T107" s="343"/>
    </row>
    <row r="108" spans="1:22">
      <c r="A108" s="340" t="str">
        <f>C75</f>
        <v>INDRO</v>
      </c>
      <c r="G108" s="376"/>
      <c r="I108" s="483" t="s">
        <v>212</v>
      </c>
      <c r="J108" s="484"/>
      <c r="K108" s="484"/>
      <c r="L108" s="484"/>
      <c r="M108" s="485"/>
      <c r="N108" s="461"/>
      <c r="O108" s="461"/>
      <c r="P108" s="464">
        <f>SUM(P76:P107)</f>
        <v>2.5</v>
      </c>
      <c r="Q108" s="464">
        <f t="shared" ref="Q108:T108" si="35">SUM(Q76:Q107)</f>
        <v>19</v>
      </c>
      <c r="R108" s="464">
        <f t="shared" si="35"/>
        <v>0</v>
      </c>
      <c r="S108" s="464">
        <f t="shared" si="35"/>
        <v>0</v>
      </c>
      <c r="T108" s="464">
        <f t="shared" si="35"/>
        <v>41.75</v>
      </c>
    </row>
    <row r="110" spans="1:22">
      <c r="A110" s="386" t="s">
        <v>55</v>
      </c>
      <c r="B110" s="387" t="s">
        <v>218</v>
      </c>
      <c r="C110" s="386" t="s">
        <v>242</v>
      </c>
      <c r="D110" s="387"/>
      <c r="E110" s="386"/>
      <c r="F110" s="386"/>
      <c r="G110" s="386"/>
      <c r="I110" s="480" t="s">
        <v>205</v>
      </c>
      <c r="J110" s="480" t="s">
        <v>206</v>
      </c>
      <c r="K110" s="458" t="s">
        <v>213</v>
      </c>
      <c r="L110" s="481" t="s">
        <v>207</v>
      </c>
      <c r="M110" s="482"/>
      <c r="N110" s="459" t="s">
        <v>210</v>
      </c>
      <c r="O110" s="458" t="s">
        <v>208</v>
      </c>
      <c r="P110" s="480" t="s">
        <v>209</v>
      </c>
      <c r="Q110" s="480"/>
      <c r="R110" s="480"/>
      <c r="S110" s="480"/>
      <c r="T110" s="458" t="s">
        <v>210</v>
      </c>
    </row>
    <row r="111" spans="1:22">
      <c r="A111" s="340" t="s">
        <v>203</v>
      </c>
      <c r="B111" s="369" t="s">
        <v>218</v>
      </c>
      <c r="C111" s="378" t="str">
        <f>VLOOKUP(C110,'DATA KARYAWAN'!$B$13:$J$23,2,0)</f>
        <v>EIKICHI ONIZUKA</v>
      </c>
      <c r="I111" s="480"/>
      <c r="J111" s="480"/>
      <c r="K111" s="460" t="s">
        <v>214</v>
      </c>
      <c r="L111" s="461" t="s">
        <v>11</v>
      </c>
      <c r="M111" s="461" t="s">
        <v>12</v>
      </c>
      <c r="N111" s="460" t="s">
        <v>211</v>
      </c>
      <c r="O111" s="460" t="s">
        <v>209</v>
      </c>
      <c r="P111" s="462">
        <v>1.5</v>
      </c>
      <c r="Q111" s="463">
        <v>2</v>
      </c>
      <c r="R111" s="463">
        <v>3</v>
      </c>
      <c r="S111" s="463">
        <v>4</v>
      </c>
      <c r="T111" s="460" t="s">
        <v>209</v>
      </c>
    </row>
    <row r="112" spans="1:22">
      <c r="A112" s="340" t="s">
        <v>204</v>
      </c>
      <c r="B112" s="369" t="s">
        <v>218</v>
      </c>
      <c r="C112" s="340" t="str">
        <f>VLOOKUP(C110,'DATA KARYAWAN'!$B$13:$J$23,3,0)</f>
        <v>SPV F&amp;A</v>
      </c>
      <c r="I112" s="344">
        <v>43282</v>
      </c>
      <c r="J112" s="341" t="str">
        <f>TEXT(I112,"DDDD")</f>
        <v>Sunday</v>
      </c>
      <c r="K112" s="349"/>
      <c r="L112" s="346"/>
      <c r="M112" s="346"/>
      <c r="N112" s="361">
        <f>IF(L112&lt;&gt;"",(M112-L112)*24,0)</f>
        <v>0</v>
      </c>
      <c r="O112" s="361">
        <f>IF(AND(J112&lt;&gt;"Minggu",M112&gt;TIME(12,0,0),K112="Ya"),N112-1,IF(AND(J112&lt;&gt;"Minggu",M112&lt;=TIME(12,0,0),K112="Ya"),N112,IF(AND(J112&lt;&gt;"Minggu",N112&gt;9,K112&lt;&gt;"Ya"),N112-1-8,IF(AND(J112="Minggu",L112&lt;&gt;""),N112-1,0))))</f>
        <v>0</v>
      </c>
      <c r="P112" s="363">
        <f>IF(AND(J112&lt;&gt;"Minggu",O112&gt;1,K112&lt;&gt;"Ya",L112&lt;&gt;""),1,IF(AND(J112&lt;&gt;"Minggu",O112&lt;=1,K112&lt;&gt;"Ya",L112&lt;&gt;""),O112,0))</f>
        <v>0</v>
      </c>
      <c r="Q112" s="356">
        <f>IF(AND(J112&lt;&gt;"Minggu",O112&gt;1,K112&lt;&gt;"Ya",L112&lt;&gt;""),O112-P112,IF(AND(J112&lt;&gt;"Minggu",J112&lt;&gt;"Jumat",O112&gt;7,K112="Ya",L112&lt;&gt;""),7,IF(AND(J112&lt;&gt;"Minggu",J112&lt;&gt;"Jumat",O112&lt;=7,K112="Ya",L112&lt;&gt;""),O112,IF(AND(J112="Minggu",O112&lt;=7,L112&lt;&gt;""),O112,IF(AND(J112="Minggu",O112&gt;7,L112&lt;&gt;""),7,IF(AND(J112="Jumat",O112&lt;=5,L112&lt;&gt;""),O112,IF(AND(J112="Jumat",O112&gt;5,L112&lt;&gt;""),5,0)))))))</f>
        <v>0</v>
      </c>
      <c r="R112" s="356">
        <f>IF(AND(J112&lt;&gt;"Minggu",J112&lt;&gt;"Jumat",O112&lt;=8,K112="Ya",L112&lt;&gt;""),O112-Q112,IF(AND(J112&lt;&gt;"Minggu",J112&lt;&gt;"Jumat",O112&gt;8,K112="Ya",L112&lt;&gt;""),1,IF(AND(J112="Minggu",O112&lt;=8,L112&lt;&gt;""),O112-Q112,IF(AND(J112="Minggu",O112&gt;8,L112&lt;&gt;""),1,IF(AND(J112="Jumat",K112="Ya",O112&lt;=6,L112&lt;&gt;""),O112-Q112,IF(AND(J112="Jumat",K112="Ya",O112&gt;6,L112&lt;&gt;""),1,0))))))</f>
        <v>0</v>
      </c>
      <c r="S112" s="356">
        <f t="shared" ref="S112:S118" si="36">IF(AND(J112&lt;&gt;"Minggu",J112&lt;&gt;"Jumat",K112="Ya",L112&lt;&gt;"",O112&gt;8),O112-Q112-R112,IF(AND(J112="Minggu",L112&lt;&gt;"",O112&gt;8),O112-Q112-R112,IF(AND(J112="Jumat",K112="Ya",L112&lt;&gt;"",O112&gt;6),O112-Q112-R112,0)))</f>
        <v>0</v>
      </c>
      <c r="T112" s="364">
        <f>(P112*$P$3)+(Q112*$Q$3)+(R112*$R$3)+(S112*$S$3)</f>
        <v>0</v>
      </c>
      <c r="V112" s="354"/>
    </row>
    <row r="113" spans="1:22">
      <c r="A113" s="340" t="s">
        <v>6</v>
      </c>
      <c r="B113" s="369" t="s">
        <v>218</v>
      </c>
      <c r="C113" s="340" t="str">
        <f>VLOOKUP(C110,'DATA KARYAWAN'!$B$13:$J$23,4,0)</f>
        <v>TK/0</v>
      </c>
      <c r="I113" s="345">
        <f>I112+1</f>
        <v>43283</v>
      </c>
      <c r="J113" s="342" t="str">
        <f>TEXT(I113,"DDDD")</f>
        <v>Monday</v>
      </c>
      <c r="K113" s="350" t="s">
        <v>215</v>
      </c>
      <c r="L113" s="347">
        <v>0.33333333333333331</v>
      </c>
      <c r="M113" s="347">
        <v>0.54166666666666663</v>
      </c>
      <c r="N113" s="360">
        <f>IF(L113&lt;&gt;"",(M113-L113)*24,0)</f>
        <v>5</v>
      </c>
      <c r="O113" s="360">
        <f>IF(AND(J113&lt;&gt;"Minggu",M113&gt;TIME(12,0,0),K113="Ya"),N113-1,IF(AND(J113&lt;&gt;"Minggu",M113&lt;=TIME(12,0,0),K113="Ya"),N113,IF(AND(J113&lt;&gt;"Minggu",N113&gt;9,K113&lt;&gt;"Ya"),N113-1-8,IF(AND(J113="Minggu",L113&lt;&gt;""),N113-1,0))))</f>
        <v>4</v>
      </c>
      <c r="P113" s="359">
        <f>IF(AND(J113&lt;&gt;"Minggu",O113&gt;1,K113&lt;&gt;"Ya",L113&lt;&gt;""),1,IF(AND(J113&lt;&gt;"Minggu",O113&lt;=1,K113&lt;&gt;"Ya",L113&lt;&gt;""),O113,0))</f>
        <v>0</v>
      </c>
      <c r="Q113" s="360">
        <f t="shared" ref="Q113:Q142" si="37">IF(AND(J113&lt;&gt;"Minggu",O113&gt;1,K113&lt;&gt;"Ya",L113&lt;&gt;""),O113-P113,IF(AND(J113&lt;&gt;"Minggu",J113&lt;&gt;"Jumat",O113&gt;7,K113="Ya",L113&lt;&gt;""),7,IF(AND(J113&lt;&gt;"Minggu",J113&lt;&gt;"Jumat",O113&lt;=7,K113="Ya",L113&lt;&gt;""),O113,IF(AND(J113="Minggu",O113&lt;=7,L113&lt;&gt;""),O113,IF(AND(J113="Minggu",O113&gt;7,L113&lt;&gt;""),7,IF(AND(J113="Jumat",O113&lt;=5,L113&lt;&gt;""),O113,IF(AND(J113="Jumat",O113&gt;5,L113&lt;&gt;""),5,0)))))))</f>
        <v>4</v>
      </c>
      <c r="R113" s="360">
        <f t="shared" ref="R113:R142" si="38">IF(AND(J113&lt;&gt;"Minggu",J113&lt;&gt;"Jumat",O113&lt;=8,K113="Ya",L113&lt;&gt;""),O113-Q113,IF(AND(J113&lt;&gt;"Minggu",J113&lt;&gt;"Jumat",O113&gt;8,K113="Ya",L113&lt;&gt;""),1,IF(AND(J113="Minggu",O113&lt;=8,L113&lt;&gt;""),O113-Q113,IF(AND(J113="Minggu",O113&gt;8,L113&lt;&gt;""),1,IF(AND(J113="Jumat",K113="Ya",O113&lt;=6,L113&lt;&gt;""),O113-Q113,IF(AND(J113="Jumat",K113="Ya",O113&gt;6,L113&lt;&gt;""),1,0))))))</f>
        <v>0</v>
      </c>
      <c r="S113" s="360">
        <f t="shared" si="36"/>
        <v>0</v>
      </c>
      <c r="T113" s="365">
        <f t="shared" ref="T113:T142" si="39">(P113*$P$3)+(Q113*$Q$3)+(R113*$R$3)+(S113*$S$3)</f>
        <v>8</v>
      </c>
    </row>
    <row r="114" spans="1:22">
      <c r="I114" s="345">
        <f t="shared" ref="I114:I142" si="40">I113+1</f>
        <v>43284</v>
      </c>
      <c r="J114" s="342" t="str">
        <f t="shared" ref="J114:J142" si="41">TEXT(I114,"DDDD")</f>
        <v>Tuesday</v>
      </c>
      <c r="K114" s="350"/>
      <c r="L114" s="347">
        <v>0.33333333333333331</v>
      </c>
      <c r="M114" s="347">
        <v>0.79166666666666663</v>
      </c>
      <c r="N114" s="360">
        <f t="shared" ref="N114:N142" si="42">IF(L114&lt;&gt;"",(M114-L114)*24,0)</f>
        <v>11</v>
      </c>
      <c r="O114" s="360">
        <f t="shared" ref="O114:O142" si="43">IF(AND(J114&lt;&gt;"Minggu",M114&gt;TIME(12,0,0),K114="Ya"),N114-1,IF(AND(J114&lt;&gt;"Minggu",M114&lt;=TIME(12,0,0),K114="Ya"),N114,IF(AND(J114&lt;&gt;"Minggu",N114&gt;9,K114&lt;&gt;"Ya"),N114-1-8,IF(AND(J114="Minggu",L114&lt;&gt;""),N114-1,0))))</f>
        <v>2</v>
      </c>
      <c r="P114" s="359">
        <f t="shared" ref="P114:P142" si="44">IF(AND(J114&lt;&gt;"Minggu",O114&gt;1,K114&lt;&gt;"Ya",L114&lt;&gt;""),1,IF(AND(J114&lt;&gt;"Minggu",O114&lt;=1,K114&lt;&gt;"Ya",L114&lt;&gt;""),O114,0))</f>
        <v>1</v>
      </c>
      <c r="Q114" s="360">
        <f t="shared" si="37"/>
        <v>1</v>
      </c>
      <c r="R114" s="360">
        <f t="shared" si="38"/>
        <v>0</v>
      </c>
      <c r="S114" s="360">
        <f t="shared" si="36"/>
        <v>0</v>
      </c>
      <c r="T114" s="365">
        <f t="shared" si="39"/>
        <v>3.5</v>
      </c>
      <c r="V114" s="354"/>
    </row>
    <row r="115" spans="1:22">
      <c r="A115" s="340" t="s">
        <v>216</v>
      </c>
      <c r="B115" s="369" t="s">
        <v>218</v>
      </c>
      <c r="G115" s="352">
        <f>VLOOKUP(C110,'DATA KARYAWAN'!$B$13:$J$23,5,0)</f>
        <v>6000000</v>
      </c>
      <c r="I115" s="345">
        <f t="shared" si="40"/>
        <v>43285</v>
      </c>
      <c r="J115" s="342" t="str">
        <f t="shared" si="41"/>
        <v>Wednesday</v>
      </c>
      <c r="K115" s="350"/>
      <c r="L115" s="347">
        <v>0.33333333333333331</v>
      </c>
      <c r="M115" s="347">
        <v>0.70833333333333337</v>
      </c>
      <c r="N115" s="360">
        <f t="shared" si="42"/>
        <v>9.0000000000000018</v>
      </c>
      <c r="O115" s="360">
        <f t="shared" si="43"/>
        <v>0</v>
      </c>
      <c r="P115" s="359">
        <f t="shared" si="44"/>
        <v>0</v>
      </c>
      <c r="Q115" s="360">
        <f t="shared" si="37"/>
        <v>0</v>
      </c>
      <c r="R115" s="360">
        <f t="shared" si="38"/>
        <v>0</v>
      </c>
      <c r="S115" s="360">
        <f t="shared" si="36"/>
        <v>0</v>
      </c>
      <c r="T115" s="365">
        <f t="shared" si="39"/>
        <v>0</v>
      </c>
      <c r="V115" s="354"/>
    </row>
    <row r="116" spans="1:22">
      <c r="A116" s="340" t="s">
        <v>209</v>
      </c>
      <c r="B116" s="369" t="s">
        <v>218</v>
      </c>
      <c r="C116" s="352">
        <f>T144</f>
        <v>41.75</v>
      </c>
      <c r="D116" s="369" t="s">
        <v>24</v>
      </c>
      <c r="E116" s="375">
        <f>G115/173</f>
        <v>34682.080924855494</v>
      </c>
      <c r="F116" s="369" t="s">
        <v>22</v>
      </c>
      <c r="G116" s="352">
        <f>ROUND(E116*C116,0)</f>
        <v>1447977</v>
      </c>
      <c r="I116" s="345">
        <f t="shared" si="40"/>
        <v>43286</v>
      </c>
      <c r="J116" s="342" t="str">
        <f t="shared" si="41"/>
        <v>Thursday</v>
      </c>
      <c r="K116" s="350"/>
      <c r="L116" s="347">
        <v>0.33333333333333331</v>
      </c>
      <c r="M116" s="347">
        <v>0.70833333333333337</v>
      </c>
      <c r="N116" s="360">
        <f t="shared" si="42"/>
        <v>9.0000000000000018</v>
      </c>
      <c r="O116" s="360">
        <f t="shared" si="43"/>
        <v>0</v>
      </c>
      <c r="P116" s="360">
        <f t="shared" si="44"/>
        <v>0</v>
      </c>
      <c r="Q116" s="360">
        <f t="shared" si="37"/>
        <v>0</v>
      </c>
      <c r="R116" s="360">
        <f t="shared" si="38"/>
        <v>0</v>
      </c>
      <c r="S116" s="360">
        <f t="shared" si="36"/>
        <v>0</v>
      </c>
      <c r="T116" s="366">
        <f t="shared" si="39"/>
        <v>0</v>
      </c>
      <c r="V116" s="351"/>
    </row>
    <row r="117" spans="1:22">
      <c r="A117" s="340" t="s">
        <v>217</v>
      </c>
      <c r="B117" s="369" t="s">
        <v>218</v>
      </c>
      <c r="G117" s="352">
        <f>VLOOKUP(C110,'DATA KARYAWAN'!$B$13:$J$23,6,0)</f>
        <v>0</v>
      </c>
      <c r="I117" s="345">
        <f t="shared" si="40"/>
        <v>43287</v>
      </c>
      <c r="J117" s="342" t="str">
        <f t="shared" si="41"/>
        <v>Friday</v>
      </c>
      <c r="K117" s="350"/>
      <c r="L117" s="347">
        <v>0.33333333333333331</v>
      </c>
      <c r="M117" s="347">
        <v>0.70833333333333337</v>
      </c>
      <c r="N117" s="360">
        <f t="shared" si="42"/>
        <v>9.0000000000000018</v>
      </c>
      <c r="O117" s="360">
        <f t="shared" si="43"/>
        <v>0</v>
      </c>
      <c r="P117" s="360">
        <f t="shared" si="44"/>
        <v>0</v>
      </c>
      <c r="Q117" s="359">
        <f t="shared" si="37"/>
        <v>0</v>
      </c>
      <c r="R117" s="360">
        <f t="shared" si="38"/>
        <v>0</v>
      </c>
      <c r="S117" s="360">
        <f t="shared" si="36"/>
        <v>0</v>
      </c>
      <c r="T117" s="366">
        <f t="shared" si="39"/>
        <v>0</v>
      </c>
      <c r="V117" s="351"/>
    </row>
    <row r="118" spans="1:22">
      <c r="I118" s="345">
        <f t="shared" si="40"/>
        <v>43288</v>
      </c>
      <c r="J118" s="342" t="str">
        <f t="shared" si="41"/>
        <v>Saturday</v>
      </c>
      <c r="K118" s="350"/>
      <c r="L118" s="347">
        <v>0.33333333333333331</v>
      </c>
      <c r="M118" s="347">
        <v>0.70833333333333337</v>
      </c>
      <c r="N118" s="360">
        <f t="shared" si="42"/>
        <v>9.0000000000000018</v>
      </c>
      <c r="O118" s="360">
        <f t="shared" si="43"/>
        <v>0</v>
      </c>
      <c r="P118" s="360">
        <f t="shared" si="44"/>
        <v>0</v>
      </c>
      <c r="Q118" s="359">
        <f t="shared" si="37"/>
        <v>0</v>
      </c>
      <c r="R118" s="360">
        <f t="shared" si="38"/>
        <v>0</v>
      </c>
      <c r="S118" s="360">
        <f t="shared" si="36"/>
        <v>0</v>
      </c>
      <c r="T118" s="366">
        <f t="shared" si="39"/>
        <v>0</v>
      </c>
      <c r="V118" s="355"/>
    </row>
    <row r="119" spans="1:22">
      <c r="A119" s="370" t="s">
        <v>219</v>
      </c>
      <c r="B119" s="371"/>
      <c r="C119" s="370"/>
      <c r="D119" s="371"/>
      <c r="E119" s="370"/>
      <c r="F119" s="370"/>
      <c r="G119" s="372">
        <f>SUM(G115:G117)</f>
        <v>7447977</v>
      </c>
      <c r="I119" s="345">
        <f t="shared" si="40"/>
        <v>43289</v>
      </c>
      <c r="J119" s="342" t="str">
        <f t="shared" si="41"/>
        <v>Sunday</v>
      </c>
      <c r="K119" s="350"/>
      <c r="L119" s="347">
        <v>0.33333333333333331</v>
      </c>
      <c r="M119" s="347">
        <v>0.91666666666666663</v>
      </c>
      <c r="N119" s="360">
        <f t="shared" si="42"/>
        <v>13.999999999999998</v>
      </c>
      <c r="O119" s="360">
        <f t="shared" si="43"/>
        <v>4.9999999999999982</v>
      </c>
      <c r="P119" s="360">
        <f t="shared" si="44"/>
        <v>1</v>
      </c>
      <c r="Q119" s="360">
        <f t="shared" si="37"/>
        <v>3.9999999999999982</v>
      </c>
      <c r="R119" s="360">
        <f t="shared" si="38"/>
        <v>0</v>
      </c>
      <c r="S119" s="360">
        <f>IF(AND(J119&lt;&gt;"Minggu",J119&lt;&gt;"Jumat",K119="Ya",L119&lt;&gt;"",O119&gt;8),O119-Q119-R119,IF(AND(J119="Minggu",L119&lt;&gt;"",O119&gt;8),O119-Q119-R119,IF(AND(J119="Jumat",K119="Ya",L119&lt;&gt;"",O119&gt;6),O119-Q119-R119,0)))</f>
        <v>0</v>
      </c>
      <c r="T119" s="366">
        <f t="shared" si="39"/>
        <v>9.4999999999999964</v>
      </c>
    </row>
    <row r="120" spans="1:22">
      <c r="I120" s="345">
        <f t="shared" si="40"/>
        <v>43290</v>
      </c>
      <c r="J120" s="342" t="str">
        <f t="shared" si="41"/>
        <v>Monday</v>
      </c>
      <c r="K120" s="350"/>
      <c r="L120" s="347">
        <v>0.33333333333333331</v>
      </c>
      <c r="M120" s="347">
        <v>0.70833333333333337</v>
      </c>
      <c r="N120" s="360">
        <f t="shared" si="42"/>
        <v>9.0000000000000018</v>
      </c>
      <c r="O120" s="360">
        <f t="shared" si="43"/>
        <v>0</v>
      </c>
      <c r="P120" s="360">
        <f t="shared" si="44"/>
        <v>0</v>
      </c>
      <c r="Q120" s="360">
        <f t="shared" si="37"/>
        <v>0</v>
      </c>
      <c r="R120" s="360">
        <f t="shared" si="38"/>
        <v>0</v>
      </c>
      <c r="S120" s="360">
        <f t="shared" ref="S120:S142" si="45">IF(AND(J120&lt;&gt;"Minggu",J120&lt;&gt;"Jumat",K120="Ya",L120&lt;&gt;"",O120&gt;8),O120-Q120-R120,IF(AND(J120="Minggu",L120&lt;&gt;"",O120&gt;8),O120-Q120-R120,IF(AND(J120="Jumat",K120="Ya",L120&lt;&gt;"",O120&gt;6),O120-Q120-R120,0)))</f>
        <v>0</v>
      </c>
      <c r="T120" s="366">
        <f t="shared" si="39"/>
        <v>0</v>
      </c>
      <c r="V120" s="358"/>
    </row>
    <row r="121" spans="1:22">
      <c r="A121" s="340" t="s">
        <v>220</v>
      </c>
      <c r="B121" s="369" t="s">
        <v>218</v>
      </c>
      <c r="F121" s="369"/>
      <c r="G121" s="352">
        <f>ROUND(IF((G119*5%)&gt;500000,500000,G119*5%),0)</f>
        <v>372399</v>
      </c>
      <c r="I121" s="345">
        <f t="shared" si="40"/>
        <v>43291</v>
      </c>
      <c r="J121" s="342" t="str">
        <f t="shared" si="41"/>
        <v>Tuesday</v>
      </c>
      <c r="K121" s="350"/>
      <c r="L121" s="347">
        <v>0.33333333333333331</v>
      </c>
      <c r="M121" s="347">
        <v>0.70833333333333337</v>
      </c>
      <c r="N121" s="360">
        <f t="shared" si="42"/>
        <v>9.0000000000000018</v>
      </c>
      <c r="O121" s="360">
        <f t="shared" si="43"/>
        <v>0</v>
      </c>
      <c r="P121" s="360">
        <f t="shared" si="44"/>
        <v>0</v>
      </c>
      <c r="Q121" s="360">
        <f t="shared" si="37"/>
        <v>0</v>
      </c>
      <c r="R121" s="360">
        <f t="shared" si="38"/>
        <v>0</v>
      </c>
      <c r="S121" s="360">
        <f t="shared" si="45"/>
        <v>0</v>
      </c>
      <c r="T121" s="366">
        <f t="shared" si="39"/>
        <v>0</v>
      </c>
      <c r="V121" s="357"/>
    </row>
    <row r="122" spans="1:22">
      <c r="A122" s="340" t="s">
        <v>221</v>
      </c>
      <c r="B122" s="369" t="s">
        <v>218</v>
      </c>
      <c r="F122" s="369"/>
      <c r="G122" s="352">
        <f>ROUND(IF(G115&gt;=8000000,8000000*1%,G115*1%),0)</f>
        <v>60000</v>
      </c>
      <c r="I122" s="345">
        <f t="shared" si="40"/>
        <v>43292</v>
      </c>
      <c r="J122" s="342" t="str">
        <f t="shared" si="41"/>
        <v>Wednesday</v>
      </c>
      <c r="K122" s="350"/>
      <c r="L122" s="347">
        <v>0.33333333333333331</v>
      </c>
      <c r="M122" s="347">
        <v>0.70833333333333337</v>
      </c>
      <c r="N122" s="360">
        <f t="shared" si="42"/>
        <v>9.0000000000000018</v>
      </c>
      <c r="O122" s="360">
        <f t="shared" si="43"/>
        <v>0</v>
      </c>
      <c r="P122" s="360">
        <f t="shared" si="44"/>
        <v>0</v>
      </c>
      <c r="Q122" s="360">
        <f t="shared" si="37"/>
        <v>0</v>
      </c>
      <c r="R122" s="360">
        <f t="shared" si="38"/>
        <v>0</v>
      </c>
      <c r="S122" s="360">
        <f t="shared" si="45"/>
        <v>0</v>
      </c>
      <c r="T122" s="366">
        <f t="shared" si="39"/>
        <v>0</v>
      </c>
      <c r="V122" s="357"/>
    </row>
    <row r="123" spans="1:22">
      <c r="A123" s="340" t="s">
        <v>222</v>
      </c>
      <c r="B123" s="369" t="s">
        <v>218</v>
      </c>
      <c r="F123" s="369"/>
      <c r="G123" s="352">
        <f>ROUND(G115*2%,0)</f>
        <v>120000</v>
      </c>
      <c r="I123" s="345">
        <f t="shared" si="40"/>
        <v>43293</v>
      </c>
      <c r="J123" s="342" t="str">
        <f t="shared" si="41"/>
        <v>Thursday</v>
      </c>
      <c r="K123" s="350"/>
      <c r="L123" s="347">
        <v>0.33333333333333331</v>
      </c>
      <c r="M123" s="347">
        <v>0.70833333333333337</v>
      </c>
      <c r="N123" s="360">
        <f t="shared" si="42"/>
        <v>9.0000000000000018</v>
      </c>
      <c r="O123" s="360">
        <f t="shared" si="43"/>
        <v>0</v>
      </c>
      <c r="P123" s="360">
        <f t="shared" si="44"/>
        <v>0</v>
      </c>
      <c r="Q123" s="360">
        <f t="shared" si="37"/>
        <v>0</v>
      </c>
      <c r="R123" s="360">
        <f t="shared" si="38"/>
        <v>0</v>
      </c>
      <c r="S123" s="360">
        <f t="shared" si="45"/>
        <v>0</v>
      </c>
      <c r="T123" s="366">
        <f t="shared" si="39"/>
        <v>0</v>
      </c>
      <c r="V123" s="357"/>
    </row>
    <row r="124" spans="1:22">
      <c r="A124" s="340" t="s">
        <v>223</v>
      </c>
      <c r="B124" s="369" t="s">
        <v>218</v>
      </c>
      <c r="F124" s="369"/>
      <c r="G124" s="352">
        <f>ROUND(G115*1%,0)</f>
        <v>60000</v>
      </c>
      <c r="I124" s="345">
        <f t="shared" si="40"/>
        <v>43294</v>
      </c>
      <c r="J124" s="342" t="str">
        <f t="shared" si="41"/>
        <v>Friday</v>
      </c>
      <c r="K124" s="350" t="s">
        <v>215</v>
      </c>
      <c r="L124" s="347">
        <v>0.33333333333333331</v>
      </c>
      <c r="M124" s="347">
        <v>0.45833333333333331</v>
      </c>
      <c r="N124" s="360">
        <f t="shared" si="42"/>
        <v>3</v>
      </c>
      <c r="O124" s="360">
        <f t="shared" si="43"/>
        <v>3</v>
      </c>
      <c r="P124" s="360">
        <f t="shared" si="44"/>
        <v>0</v>
      </c>
      <c r="Q124" s="360">
        <f t="shared" si="37"/>
        <v>3</v>
      </c>
      <c r="R124" s="360">
        <f t="shared" si="38"/>
        <v>0</v>
      </c>
      <c r="S124" s="360">
        <f t="shared" si="45"/>
        <v>0</v>
      </c>
      <c r="T124" s="366">
        <f t="shared" si="39"/>
        <v>6</v>
      </c>
      <c r="V124" s="357"/>
    </row>
    <row r="125" spans="1:22">
      <c r="A125" s="340" t="s">
        <v>224</v>
      </c>
      <c r="B125" s="369" t="s">
        <v>218</v>
      </c>
      <c r="F125" s="369"/>
      <c r="G125" s="352">
        <f t="shared" ref="G125" si="46">E125*C125</f>
        <v>0</v>
      </c>
      <c r="I125" s="345">
        <f t="shared" si="40"/>
        <v>43295</v>
      </c>
      <c r="J125" s="342" t="str">
        <f t="shared" si="41"/>
        <v>Saturday</v>
      </c>
      <c r="K125" s="350"/>
      <c r="L125" s="347">
        <v>0.33333333333333331</v>
      </c>
      <c r="M125" s="347">
        <v>0.70833333333333337</v>
      </c>
      <c r="N125" s="360">
        <f t="shared" si="42"/>
        <v>9.0000000000000018</v>
      </c>
      <c r="O125" s="360">
        <f t="shared" si="43"/>
        <v>0</v>
      </c>
      <c r="P125" s="360">
        <f t="shared" si="44"/>
        <v>0</v>
      </c>
      <c r="Q125" s="360">
        <f t="shared" si="37"/>
        <v>0</v>
      </c>
      <c r="R125" s="360">
        <f t="shared" si="38"/>
        <v>0</v>
      </c>
      <c r="S125" s="360">
        <f t="shared" si="45"/>
        <v>0</v>
      </c>
      <c r="T125" s="366">
        <f t="shared" si="39"/>
        <v>0</v>
      </c>
      <c r="V125" s="357"/>
    </row>
    <row r="126" spans="1:22">
      <c r="A126" s="340" t="s">
        <v>225</v>
      </c>
      <c r="B126" s="369" t="s">
        <v>218</v>
      </c>
      <c r="F126" s="369"/>
      <c r="G126" s="352">
        <f>ROUND(G115*1%,0)</f>
        <v>60000</v>
      </c>
      <c r="I126" s="345">
        <f t="shared" si="40"/>
        <v>43296</v>
      </c>
      <c r="J126" s="342" t="str">
        <f t="shared" si="41"/>
        <v>Sunday</v>
      </c>
      <c r="K126" s="350"/>
      <c r="L126" s="347"/>
      <c r="M126" s="347"/>
      <c r="N126" s="360">
        <f t="shared" si="42"/>
        <v>0</v>
      </c>
      <c r="O126" s="360">
        <f t="shared" si="43"/>
        <v>0</v>
      </c>
      <c r="P126" s="360">
        <f t="shared" si="44"/>
        <v>0</v>
      </c>
      <c r="Q126" s="360">
        <f t="shared" si="37"/>
        <v>0</v>
      </c>
      <c r="R126" s="360">
        <f t="shared" si="38"/>
        <v>0</v>
      </c>
      <c r="S126" s="360">
        <f t="shared" si="45"/>
        <v>0</v>
      </c>
      <c r="T126" s="366">
        <f t="shared" si="39"/>
        <v>0</v>
      </c>
    </row>
    <row r="127" spans="1:22">
      <c r="I127" s="345">
        <f t="shared" si="40"/>
        <v>43297</v>
      </c>
      <c r="J127" s="342" t="str">
        <f t="shared" si="41"/>
        <v>Monday</v>
      </c>
      <c r="K127" s="350"/>
      <c r="L127" s="347">
        <v>0.33333333333333331</v>
      </c>
      <c r="M127" s="347">
        <v>0.70833333333333337</v>
      </c>
      <c r="N127" s="360">
        <f t="shared" si="42"/>
        <v>9.0000000000000018</v>
      </c>
      <c r="O127" s="360">
        <f t="shared" si="43"/>
        <v>0</v>
      </c>
      <c r="P127" s="360">
        <f t="shared" si="44"/>
        <v>0</v>
      </c>
      <c r="Q127" s="360">
        <f t="shared" si="37"/>
        <v>0</v>
      </c>
      <c r="R127" s="360">
        <f t="shared" si="38"/>
        <v>0</v>
      </c>
      <c r="S127" s="360">
        <f t="shared" si="45"/>
        <v>0</v>
      </c>
      <c r="T127" s="366">
        <f t="shared" si="39"/>
        <v>0</v>
      </c>
    </row>
    <row r="128" spans="1:22">
      <c r="A128" s="370" t="s">
        <v>226</v>
      </c>
      <c r="B128" s="371"/>
      <c r="C128" s="370"/>
      <c r="D128" s="371"/>
      <c r="E128" s="370"/>
      <c r="F128" s="370"/>
      <c r="G128" s="373">
        <f>SUM(G121:G127)</f>
        <v>672399</v>
      </c>
      <c r="I128" s="345">
        <f t="shared" si="40"/>
        <v>43298</v>
      </c>
      <c r="J128" s="342" t="str">
        <f t="shared" si="41"/>
        <v>Tuesday</v>
      </c>
      <c r="K128" s="350"/>
      <c r="L128" s="347">
        <v>0.33333333333333331</v>
      </c>
      <c r="M128" s="347">
        <v>0.70833333333333337</v>
      </c>
      <c r="N128" s="360">
        <f t="shared" si="42"/>
        <v>9.0000000000000018</v>
      </c>
      <c r="O128" s="360">
        <f t="shared" si="43"/>
        <v>0</v>
      </c>
      <c r="P128" s="360">
        <f t="shared" si="44"/>
        <v>0</v>
      </c>
      <c r="Q128" s="360">
        <f t="shared" si="37"/>
        <v>0</v>
      </c>
      <c r="R128" s="360">
        <f t="shared" si="38"/>
        <v>0</v>
      </c>
      <c r="S128" s="360">
        <f t="shared" si="45"/>
        <v>0</v>
      </c>
      <c r="T128" s="366">
        <f t="shared" si="39"/>
        <v>0</v>
      </c>
    </row>
    <row r="129" spans="1:20">
      <c r="A129" s="370" t="s">
        <v>227</v>
      </c>
      <c r="B129" s="371"/>
      <c r="C129" s="370"/>
      <c r="D129" s="371"/>
      <c r="E129" s="370"/>
      <c r="F129" s="370"/>
      <c r="G129" s="373">
        <f>G119-G128</f>
        <v>6775578</v>
      </c>
      <c r="I129" s="345">
        <f t="shared" si="40"/>
        <v>43299</v>
      </c>
      <c r="J129" s="342" t="str">
        <f t="shared" si="41"/>
        <v>Wednesday</v>
      </c>
      <c r="K129" s="350"/>
      <c r="L129" s="347">
        <v>0.33333333333333331</v>
      </c>
      <c r="M129" s="347">
        <v>0.70833333333333337</v>
      </c>
      <c r="N129" s="360">
        <f t="shared" si="42"/>
        <v>9.0000000000000018</v>
      </c>
      <c r="O129" s="360">
        <f t="shared" si="43"/>
        <v>0</v>
      </c>
      <c r="P129" s="360">
        <f t="shared" si="44"/>
        <v>0</v>
      </c>
      <c r="Q129" s="360">
        <f t="shared" si="37"/>
        <v>0</v>
      </c>
      <c r="R129" s="360">
        <f t="shared" si="38"/>
        <v>0</v>
      </c>
      <c r="S129" s="360">
        <f t="shared" si="45"/>
        <v>0</v>
      </c>
      <c r="T129" s="366">
        <f t="shared" si="39"/>
        <v>0</v>
      </c>
    </row>
    <row r="130" spans="1:20">
      <c r="A130" s="370" t="s">
        <v>32</v>
      </c>
      <c r="B130" s="371"/>
      <c r="C130" s="370"/>
      <c r="D130" s="371"/>
      <c r="E130" s="370"/>
      <c r="F130" s="370"/>
      <c r="G130" s="373">
        <f>G137</f>
        <v>113779</v>
      </c>
      <c r="I130" s="345">
        <f t="shared" si="40"/>
        <v>43300</v>
      </c>
      <c r="J130" s="342" t="str">
        <f t="shared" si="41"/>
        <v>Thursday</v>
      </c>
      <c r="K130" s="350" t="s">
        <v>215</v>
      </c>
      <c r="L130" s="347">
        <v>0.33333333333333331</v>
      </c>
      <c r="M130" s="347">
        <v>0.66666666666666663</v>
      </c>
      <c r="N130" s="360">
        <f t="shared" si="42"/>
        <v>8</v>
      </c>
      <c r="O130" s="360">
        <f t="shared" si="43"/>
        <v>7</v>
      </c>
      <c r="P130" s="360">
        <f t="shared" si="44"/>
        <v>0</v>
      </c>
      <c r="Q130" s="360">
        <f t="shared" si="37"/>
        <v>7</v>
      </c>
      <c r="R130" s="360">
        <f t="shared" si="38"/>
        <v>0</v>
      </c>
      <c r="S130" s="360">
        <f t="shared" si="45"/>
        <v>0</v>
      </c>
      <c r="T130" s="366">
        <f t="shared" si="39"/>
        <v>14</v>
      </c>
    </row>
    <row r="131" spans="1:20">
      <c r="A131" s="370" t="s">
        <v>33</v>
      </c>
      <c r="B131" s="371"/>
      <c r="C131" s="370"/>
      <c r="D131" s="371"/>
      <c r="E131" s="370"/>
      <c r="F131" s="370"/>
      <c r="G131" s="373">
        <f>G129-G130</f>
        <v>6661799</v>
      </c>
      <c r="I131" s="345">
        <f t="shared" si="40"/>
        <v>43301</v>
      </c>
      <c r="J131" s="342" t="str">
        <f t="shared" si="41"/>
        <v>Friday</v>
      </c>
      <c r="K131" s="350"/>
      <c r="L131" s="347">
        <v>0.33333333333333331</v>
      </c>
      <c r="M131" s="347">
        <v>0.70833333333333337</v>
      </c>
      <c r="N131" s="360">
        <f t="shared" si="42"/>
        <v>9.0000000000000018</v>
      </c>
      <c r="O131" s="360">
        <f t="shared" si="43"/>
        <v>0</v>
      </c>
      <c r="P131" s="360">
        <f t="shared" si="44"/>
        <v>0</v>
      </c>
      <c r="Q131" s="360">
        <f t="shared" si="37"/>
        <v>0</v>
      </c>
      <c r="R131" s="360">
        <f t="shared" si="38"/>
        <v>0</v>
      </c>
      <c r="S131" s="360">
        <f t="shared" si="45"/>
        <v>0</v>
      </c>
      <c r="T131" s="366">
        <f t="shared" si="39"/>
        <v>0</v>
      </c>
    </row>
    <row r="132" spans="1:20">
      <c r="I132" s="345">
        <f t="shared" si="40"/>
        <v>43302</v>
      </c>
      <c r="J132" s="342" t="str">
        <f t="shared" si="41"/>
        <v>Saturday</v>
      </c>
      <c r="K132" s="350"/>
      <c r="L132" s="347">
        <v>0.33333333333333331</v>
      </c>
      <c r="M132" s="347">
        <v>0.70833333333333337</v>
      </c>
      <c r="N132" s="360">
        <f t="shared" si="42"/>
        <v>9.0000000000000018</v>
      </c>
      <c r="O132" s="360">
        <f t="shared" si="43"/>
        <v>0</v>
      </c>
      <c r="P132" s="360">
        <f t="shared" si="44"/>
        <v>0</v>
      </c>
      <c r="Q132" s="360">
        <f t="shared" si="37"/>
        <v>0</v>
      </c>
      <c r="R132" s="360">
        <f t="shared" si="38"/>
        <v>0</v>
      </c>
      <c r="S132" s="360">
        <f t="shared" si="45"/>
        <v>0</v>
      </c>
      <c r="T132" s="366">
        <f t="shared" si="39"/>
        <v>0</v>
      </c>
    </row>
    <row r="133" spans="1:20">
      <c r="A133" s="370"/>
      <c r="B133" s="371"/>
      <c r="C133" s="379" t="s">
        <v>231</v>
      </c>
      <c r="D133" s="380"/>
      <c r="E133" s="379"/>
      <c r="F133" s="380" t="s">
        <v>218</v>
      </c>
      <c r="G133" s="381">
        <f>G129*12</f>
        <v>81306936</v>
      </c>
      <c r="I133" s="345">
        <f t="shared" si="40"/>
        <v>43303</v>
      </c>
      <c r="J133" s="342" t="str">
        <f t="shared" si="41"/>
        <v>Sunday</v>
      </c>
      <c r="K133" s="350"/>
      <c r="L133" s="347"/>
      <c r="M133" s="347"/>
      <c r="N133" s="360">
        <f t="shared" si="42"/>
        <v>0</v>
      </c>
      <c r="O133" s="360">
        <f t="shared" si="43"/>
        <v>0</v>
      </c>
      <c r="P133" s="360">
        <f t="shared" si="44"/>
        <v>0</v>
      </c>
      <c r="Q133" s="360">
        <f t="shared" si="37"/>
        <v>0</v>
      </c>
      <c r="R133" s="360">
        <f t="shared" si="38"/>
        <v>0</v>
      </c>
      <c r="S133" s="360">
        <f t="shared" si="45"/>
        <v>0</v>
      </c>
      <c r="T133" s="366">
        <f t="shared" si="39"/>
        <v>0</v>
      </c>
    </row>
    <row r="134" spans="1:20">
      <c r="C134" s="379" t="s">
        <v>28</v>
      </c>
      <c r="D134" s="380"/>
      <c r="E134" s="379"/>
      <c r="F134" s="380" t="s">
        <v>218</v>
      </c>
      <c r="G134" s="381">
        <f>IF(C113="TK/0",54000000,IF(C113="K/0",58500000,IF(C113="K/1",63000000,IF(C113="K/2",67500000,IF(C113="K/3",72000000,0)))))</f>
        <v>54000000</v>
      </c>
      <c r="I134" s="345">
        <f t="shared" si="40"/>
        <v>43304</v>
      </c>
      <c r="J134" s="342" t="str">
        <f t="shared" si="41"/>
        <v>Monday</v>
      </c>
      <c r="K134" s="350"/>
      <c r="L134" s="347">
        <v>0.33333333333333331</v>
      </c>
      <c r="M134" s="347">
        <v>0.70833333333333337</v>
      </c>
      <c r="N134" s="360">
        <f t="shared" si="42"/>
        <v>9.0000000000000018</v>
      </c>
      <c r="O134" s="360">
        <f t="shared" si="43"/>
        <v>0</v>
      </c>
      <c r="P134" s="360">
        <f t="shared" si="44"/>
        <v>0</v>
      </c>
      <c r="Q134" s="360">
        <f t="shared" si="37"/>
        <v>0</v>
      </c>
      <c r="R134" s="360">
        <f t="shared" si="38"/>
        <v>0</v>
      </c>
      <c r="S134" s="360">
        <f t="shared" si="45"/>
        <v>0</v>
      </c>
      <c r="T134" s="366">
        <f t="shared" si="39"/>
        <v>0</v>
      </c>
    </row>
    <row r="135" spans="1:20">
      <c r="C135" s="379" t="s">
        <v>31</v>
      </c>
      <c r="D135" s="380"/>
      <c r="E135" s="379"/>
      <c r="F135" s="380" t="s">
        <v>218</v>
      </c>
      <c r="G135" s="381">
        <f>IF((G133-G134)&gt;0,G133-G134,0)</f>
        <v>27306936</v>
      </c>
      <c r="I135" s="345">
        <f t="shared" si="40"/>
        <v>43305</v>
      </c>
      <c r="J135" s="342" t="str">
        <f t="shared" si="41"/>
        <v>Tuesday</v>
      </c>
      <c r="K135" s="350"/>
      <c r="L135" s="347">
        <v>0.33333333333333331</v>
      </c>
      <c r="M135" s="347">
        <v>0.70833333333333337</v>
      </c>
      <c r="N135" s="360">
        <f t="shared" si="42"/>
        <v>9.0000000000000018</v>
      </c>
      <c r="O135" s="360">
        <f t="shared" si="43"/>
        <v>0</v>
      </c>
      <c r="P135" s="360">
        <f t="shared" si="44"/>
        <v>0</v>
      </c>
      <c r="Q135" s="360">
        <f t="shared" si="37"/>
        <v>0</v>
      </c>
      <c r="R135" s="360">
        <f t="shared" si="38"/>
        <v>0</v>
      </c>
      <c r="S135" s="360">
        <f t="shared" si="45"/>
        <v>0</v>
      </c>
      <c r="T135" s="366">
        <f t="shared" si="39"/>
        <v>0</v>
      </c>
    </row>
    <row r="136" spans="1:20">
      <c r="C136" s="379" t="s">
        <v>257</v>
      </c>
      <c r="D136" s="380"/>
      <c r="E136" s="379"/>
      <c r="F136" s="380" t="s">
        <v>218</v>
      </c>
      <c r="G136" s="381">
        <f>IF(AND(G135&gt;0,G135&lt;=50000000),G135*5%,IF(AND(G135&gt;50000000,G135&lt;=250000000),(50000000*5%)+((G135-50000000)*15%),IF(AND(G135&gt;250000000,G135&lt;=500000000),(50000000*5%)+(200000000*15%)+(G135-50000000-200000000)*25%,IF(G135&gt;500000000,(50000000*5%)+(200000000*15%)+(250000000*25%)+(G135-50000000-200000000-250000000)*30%,0))))</f>
        <v>1365346.8</v>
      </c>
      <c r="I136" s="345">
        <f t="shared" si="40"/>
        <v>43306</v>
      </c>
      <c r="J136" s="342" t="str">
        <f t="shared" si="41"/>
        <v>Wednesday</v>
      </c>
      <c r="K136" s="350"/>
      <c r="L136" s="347">
        <v>0.33333333333333331</v>
      </c>
      <c r="M136" s="347">
        <v>0.72916666666666663</v>
      </c>
      <c r="N136" s="360">
        <f t="shared" si="42"/>
        <v>9.5</v>
      </c>
      <c r="O136" s="360">
        <f t="shared" si="43"/>
        <v>0.5</v>
      </c>
      <c r="P136" s="360">
        <f t="shared" si="44"/>
        <v>0.5</v>
      </c>
      <c r="Q136" s="360">
        <f t="shared" si="37"/>
        <v>0</v>
      </c>
      <c r="R136" s="360">
        <f t="shared" si="38"/>
        <v>0</v>
      </c>
      <c r="S136" s="360">
        <f t="shared" si="45"/>
        <v>0</v>
      </c>
      <c r="T136" s="366">
        <f t="shared" si="39"/>
        <v>0.75</v>
      </c>
    </row>
    <row r="137" spans="1:20">
      <c r="C137" s="379" t="s">
        <v>258</v>
      </c>
      <c r="D137" s="380"/>
      <c r="E137" s="379"/>
      <c r="F137" s="382" t="s">
        <v>218</v>
      </c>
      <c r="G137" s="381">
        <f>ROUND(G136/12,0)</f>
        <v>113779</v>
      </c>
      <c r="I137" s="345">
        <f t="shared" si="40"/>
        <v>43307</v>
      </c>
      <c r="J137" s="342" t="str">
        <f t="shared" si="41"/>
        <v>Thursday</v>
      </c>
      <c r="K137" s="350"/>
      <c r="L137" s="347">
        <v>0.33333333333333331</v>
      </c>
      <c r="M137" s="347">
        <v>0.70833333333333337</v>
      </c>
      <c r="N137" s="360">
        <f t="shared" si="42"/>
        <v>9.0000000000000018</v>
      </c>
      <c r="O137" s="360">
        <f t="shared" si="43"/>
        <v>0</v>
      </c>
      <c r="P137" s="360">
        <f t="shared" si="44"/>
        <v>0</v>
      </c>
      <c r="Q137" s="360">
        <f t="shared" si="37"/>
        <v>0</v>
      </c>
      <c r="R137" s="360">
        <f t="shared" si="38"/>
        <v>0</v>
      </c>
      <c r="S137" s="360">
        <f t="shared" si="45"/>
        <v>0</v>
      </c>
      <c r="T137" s="366">
        <f t="shared" si="39"/>
        <v>0</v>
      </c>
    </row>
    <row r="138" spans="1:20">
      <c r="F138" s="368"/>
      <c r="G138" s="374"/>
      <c r="I138" s="345">
        <f t="shared" si="40"/>
        <v>43308</v>
      </c>
      <c r="J138" s="342" t="str">
        <f t="shared" si="41"/>
        <v>Friday</v>
      </c>
      <c r="K138" s="350"/>
      <c r="L138" s="347">
        <v>0.33333333333333331</v>
      </c>
      <c r="M138" s="347">
        <v>0.70833333333333337</v>
      </c>
      <c r="N138" s="360">
        <f t="shared" si="42"/>
        <v>9.0000000000000018</v>
      </c>
      <c r="O138" s="360">
        <f t="shared" si="43"/>
        <v>0</v>
      </c>
      <c r="P138" s="360">
        <f t="shared" si="44"/>
        <v>0</v>
      </c>
      <c r="Q138" s="360">
        <f t="shared" si="37"/>
        <v>0</v>
      </c>
      <c r="R138" s="360">
        <f t="shared" si="38"/>
        <v>0</v>
      </c>
      <c r="S138" s="360">
        <f t="shared" si="45"/>
        <v>0</v>
      </c>
      <c r="T138" s="366">
        <f t="shared" si="39"/>
        <v>0</v>
      </c>
    </row>
    <row r="139" spans="1:20">
      <c r="G139" s="352"/>
      <c r="I139" s="345">
        <f t="shared" si="40"/>
        <v>43309</v>
      </c>
      <c r="J139" s="342" t="str">
        <f t="shared" si="41"/>
        <v>Saturday</v>
      </c>
      <c r="K139" s="350"/>
      <c r="L139" s="347">
        <v>0.33333333333333331</v>
      </c>
      <c r="M139" s="347">
        <v>0.70833333333333337</v>
      </c>
      <c r="N139" s="360">
        <f t="shared" si="42"/>
        <v>9.0000000000000018</v>
      </c>
      <c r="O139" s="360">
        <f t="shared" si="43"/>
        <v>0</v>
      </c>
      <c r="P139" s="360">
        <f t="shared" si="44"/>
        <v>0</v>
      </c>
      <c r="Q139" s="360">
        <f t="shared" si="37"/>
        <v>0</v>
      </c>
      <c r="R139" s="360">
        <f t="shared" si="38"/>
        <v>0</v>
      </c>
      <c r="S139" s="360">
        <f t="shared" si="45"/>
        <v>0</v>
      </c>
      <c r="T139" s="366">
        <f t="shared" si="39"/>
        <v>0</v>
      </c>
    </row>
    <row r="140" spans="1:20">
      <c r="A140" s="340" t="s">
        <v>237</v>
      </c>
      <c r="G140" s="340" t="s">
        <v>44</v>
      </c>
      <c r="I140" s="345">
        <f t="shared" si="40"/>
        <v>43310</v>
      </c>
      <c r="J140" s="342" t="str">
        <f t="shared" si="41"/>
        <v>Sunday</v>
      </c>
      <c r="K140" s="350"/>
      <c r="L140" s="347"/>
      <c r="M140" s="347"/>
      <c r="N140" s="360">
        <f t="shared" si="42"/>
        <v>0</v>
      </c>
      <c r="O140" s="360">
        <f t="shared" si="43"/>
        <v>0</v>
      </c>
      <c r="P140" s="360">
        <f t="shared" si="44"/>
        <v>0</v>
      </c>
      <c r="Q140" s="360">
        <f t="shared" si="37"/>
        <v>0</v>
      </c>
      <c r="R140" s="360">
        <f t="shared" si="38"/>
        <v>0</v>
      </c>
      <c r="S140" s="360">
        <f t="shared" si="45"/>
        <v>0</v>
      </c>
      <c r="T140" s="366">
        <f t="shared" si="39"/>
        <v>0</v>
      </c>
    </row>
    <row r="141" spans="1:20">
      <c r="I141" s="345">
        <f t="shared" si="40"/>
        <v>43311</v>
      </c>
      <c r="J141" s="343" t="str">
        <f t="shared" si="41"/>
        <v>Monday</v>
      </c>
      <c r="K141" s="348"/>
      <c r="L141" s="347">
        <v>0.33333333333333331</v>
      </c>
      <c r="M141" s="347">
        <v>0.70833333333333337</v>
      </c>
      <c r="N141" s="362">
        <f t="shared" si="42"/>
        <v>9.0000000000000018</v>
      </c>
      <c r="O141" s="362">
        <f t="shared" si="43"/>
        <v>0</v>
      </c>
      <c r="P141" s="362">
        <f t="shared" si="44"/>
        <v>0</v>
      </c>
      <c r="Q141" s="362">
        <f t="shared" si="37"/>
        <v>0</v>
      </c>
      <c r="R141" s="362">
        <f t="shared" si="38"/>
        <v>0</v>
      </c>
      <c r="S141" s="362">
        <f t="shared" si="45"/>
        <v>0</v>
      </c>
      <c r="T141" s="367">
        <f t="shared" si="39"/>
        <v>0</v>
      </c>
    </row>
    <row r="142" spans="1:20">
      <c r="I142" s="345">
        <f t="shared" si="40"/>
        <v>43312</v>
      </c>
      <c r="J142" s="343" t="str">
        <f t="shared" si="41"/>
        <v>Tuesday</v>
      </c>
      <c r="K142" s="348"/>
      <c r="L142" s="347">
        <v>0.33333333333333331</v>
      </c>
      <c r="M142" s="347">
        <v>0.70833333333333337</v>
      </c>
      <c r="N142" s="362">
        <f t="shared" si="42"/>
        <v>9.0000000000000018</v>
      </c>
      <c r="O142" s="362">
        <f t="shared" si="43"/>
        <v>0</v>
      </c>
      <c r="P142" s="362">
        <f t="shared" si="44"/>
        <v>0</v>
      </c>
      <c r="Q142" s="362">
        <f t="shared" si="37"/>
        <v>0</v>
      </c>
      <c r="R142" s="362">
        <f t="shared" si="38"/>
        <v>0</v>
      </c>
      <c r="S142" s="362">
        <f t="shared" si="45"/>
        <v>0</v>
      </c>
      <c r="T142" s="367">
        <f t="shared" si="39"/>
        <v>0</v>
      </c>
    </row>
    <row r="143" spans="1:20">
      <c r="I143" s="345"/>
      <c r="J143" s="343"/>
      <c r="K143" s="343"/>
      <c r="L143" s="343"/>
      <c r="M143" s="343"/>
      <c r="N143" s="343"/>
      <c r="O143" s="343"/>
      <c r="P143" s="343"/>
      <c r="Q143" s="348"/>
      <c r="R143" s="348"/>
      <c r="S143" s="348"/>
      <c r="T143" s="343"/>
    </row>
    <row r="144" spans="1:20">
      <c r="A144" s="340" t="str">
        <f>C111</f>
        <v>EIKICHI ONIZUKA</v>
      </c>
      <c r="G144" s="376"/>
      <c r="I144" s="483" t="s">
        <v>212</v>
      </c>
      <c r="J144" s="484"/>
      <c r="K144" s="484"/>
      <c r="L144" s="484"/>
      <c r="M144" s="485"/>
      <c r="N144" s="461"/>
      <c r="O144" s="461"/>
      <c r="P144" s="464">
        <f>SUM(P112:P143)</f>
        <v>2.5</v>
      </c>
      <c r="Q144" s="464">
        <f t="shared" ref="Q144:T144" si="47">SUM(Q112:Q143)</f>
        <v>19</v>
      </c>
      <c r="R144" s="464">
        <f t="shared" si="47"/>
        <v>0</v>
      </c>
      <c r="S144" s="464">
        <f t="shared" si="47"/>
        <v>0</v>
      </c>
      <c r="T144" s="464">
        <f t="shared" si="47"/>
        <v>41.75</v>
      </c>
    </row>
    <row r="146" spans="1:22">
      <c r="A146" s="386" t="s">
        <v>55</v>
      </c>
      <c r="B146" s="387" t="s">
        <v>218</v>
      </c>
      <c r="C146" s="386" t="s">
        <v>243</v>
      </c>
      <c r="D146" s="387"/>
      <c r="E146" s="386"/>
      <c r="F146" s="386"/>
      <c r="G146" s="386"/>
      <c r="I146" s="480" t="s">
        <v>205</v>
      </c>
      <c r="J146" s="480" t="s">
        <v>206</v>
      </c>
      <c r="K146" s="458" t="s">
        <v>213</v>
      </c>
      <c r="L146" s="481" t="s">
        <v>207</v>
      </c>
      <c r="M146" s="482"/>
      <c r="N146" s="459" t="s">
        <v>210</v>
      </c>
      <c r="O146" s="458" t="s">
        <v>208</v>
      </c>
      <c r="P146" s="480" t="s">
        <v>209</v>
      </c>
      <c r="Q146" s="480"/>
      <c r="R146" s="480"/>
      <c r="S146" s="480"/>
      <c r="T146" s="458" t="s">
        <v>210</v>
      </c>
    </row>
    <row r="147" spans="1:22">
      <c r="A147" s="340" t="s">
        <v>203</v>
      </c>
      <c r="B147" s="369" t="s">
        <v>218</v>
      </c>
      <c r="C147" s="378" t="str">
        <f>VLOOKUP(C146,'DATA KARYAWAN'!$B$13:$J$23,2,0)</f>
        <v>DADAN DANIRA</v>
      </c>
      <c r="I147" s="480"/>
      <c r="J147" s="480"/>
      <c r="K147" s="460" t="s">
        <v>214</v>
      </c>
      <c r="L147" s="461" t="s">
        <v>11</v>
      </c>
      <c r="M147" s="461" t="s">
        <v>12</v>
      </c>
      <c r="N147" s="460" t="s">
        <v>211</v>
      </c>
      <c r="O147" s="460" t="s">
        <v>209</v>
      </c>
      <c r="P147" s="462">
        <v>1.5</v>
      </c>
      <c r="Q147" s="463">
        <v>2</v>
      </c>
      <c r="R147" s="463">
        <v>3</v>
      </c>
      <c r="S147" s="463">
        <v>4</v>
      </c>
      <c r="T147" s="460" t="s">
        <v>209</v>
      </c>
    </row>
    <row r="148" spans="1:22">
      <c r="A148" s="340" t="s">
        <v>204</v>
      </c>
      <c r="B148" s="369" t="s">
        <v>218</v>
      </c>
      <c r="C148" s="340" t="str">
        <f>VLOOKUP(C146,'DATA KARYAWAN'!$B$13:$J$23,3,0)</f>
        <v>Staff HRD</v>
      </c>
      <c r="I148" s="344">
        <v>43282</v>
      </c>
      <c r="J148" s="341" t="str">
        <f>TEXT(I148,"DDDD")</f>
        <v>Sunday</v>
      </c>
      <c r="K148" s="349"/>
      <c r="L148" s="346"/>
      <c r="M148" s="346"/>
      <c r="N148" s="361">
        <f>IF(L148&lt;&gt;"",(M148-L148)*24,0)</f>
        <v>0</v>
      </c>
      <c r="O148" s="361">
        <f>IF(AND(J148&lt;&gt;"Minggu",M148&gt;TIME(12,0,0),K148="Ya"),N148-1,IF(AND(J148&lt;&gt;"Minggu",M148&lt;=TIME(12,0,0),K148="Ya"),N148,IF(AND(J148&lt;&gt;"Minggu",N148&gt;9,K148&lt;&gt;"Ya"),N148-1-8,IF(AND(J148="Minggu",L148&lt;&gt;""),N148-1,0))))</f>
        <v>0</v>
      </c>
      <c r="P148" s="363">
        <f>IF(AND(J148&lt;&gt;"Minggu",O148&gt;1,K148&lt;&gt;"Ya",L148&lt;&gt;""),1,IF(AND(J148&lt;&gt;"Minggu",O148&lt;=1,K148&lt;&gt;"Ya",L148&lt;&gt;""),O148,0))</f>
        <v>0</v>
      </c>
      <c r="Q148" s="356">
        <f>IF(AND(J148&lt;&gt;"Minggu",O148&gt;1,K148&lt;&gt;"Ya",L148&lt;&gt;""),O148-P148,IF(AND(J148&lt;&gt;"Minggu",J148&lt;&gt;"Jumat",O148&gt;7,K148="Ya",L148&lt;&gt;""),7,IF(AND(J148&lt;&gt;"Minggu",J148&lt;&gt;"Jumat",O148&lt;=7,K148="Ya",L148&lt;&gt;""),O148,IF(AND(J148="Minggu",O148&lt;=7,L148&lt;&gt;""),O148,IF(AND(J148="Minggu",O148&gt;7,L148&lt;&gt;""),7,IF(AND(J148="Jumat",O148&lt;=5,L148&lt;&gt;""),O148,IF(AND(J148="Jumat",O148&gt;5,L148&lt;&gt;""),5,0)))))))</f>
        <v>0</v>
      </c>
      <c r="R148" s="356">
        <f>IF(AND(J148&lt;&gt;"Minggu",J148&lt;&gt;"Jumat",O148&lt;=8,K148="Ya",L148&lt;&gt;""),O148-Q148,IF(AND(J148&lt;&gt;"Minggu",J148&lt;&gt;"Jumat",O148&gt;8,K148="Ya",L148&lt;&gt;""),1,IF(AND(J148="Minggu",O148&lt;=8,L148&lt;&gt;""),O148-Q148,IF(AND(J148="Minggu",O148&gt;8,L148&lt;&gt;""),1,IF(AND(J148="Jumat",K148="Ya",O148&lt;=6,L148&lt;&gt;""),O148-Q148,IF(AND(J148="Jumat",K148="Ya",O148&gt;6,L148&lt;&gt;""),1,0))))))</f>
        <v>0</v>
      </c>
      <c r="S148" s="356">
        <f t="shared" ref="S148:S154" si="48">IF(AND(J148&lt;&gt;"Minggu",J148&lt;&gt;"Jumat",K148="Ya",L148&lt;&gt;"",O148&gt;8),O148-Q148-R148,IF(AND(J148="Minggu",L148&lt;&gt;"",O148&gt;8),O148-Q148-R148,IF(AND(J148="Jumat",K148="Ya",L148&lt;&gt;"",O148&gt;6),O148-Q148-R148,0)))</f>
        <v>0</v>
      </c>
      <c r="T148" s="364">
        <f>(P148*$P$3)+(Q148*$Q$3)+(R148*$R$3)+(S148*$S$3)</f>
        <v>0</v>
      </c>
      <c r="V148" s="354"/>
    </row>
    <row r="149" spans="1:22">
      <c r="A149" s="340" t="s">
        <v>6</v>
      </c>
      <c r="B149" s="369" t="s">
        <v>218</v>
      </c>
      <c r="C149" s="340" t="str">
        <f>VLOOKUP(C146,'DATA KARYAWAN'!$B$13:$J$23,4,0)</f>
        <v>K/3</v>
      </c>
      <c r="I149" s="345">
        <f>I148+1</f>
        <v>43283</v>
      </c>
      <c r="J149" s="342" t="str">
        <f>TEXT(I149,"DDDD")</f>
        <v>Monday</v>
      </c>
      <c r="K149" s="350" t="s">
        <v>215</v>
      </c>
      <c r="L149" s="347">
        <v>0.33333333333333331</v>
      </c>
      <c r="M149" s="347">
        <v>0.54166666666666663</v>
      </c>
      <c r="N149" s="360">
        <f>IF(L149&lt;&gt;"",(M149-L149)*24,0)</f>
        <v>5</v>
      </c>
      <c r="O149" s="360">
        <f>IF(AND(J149&lt;&gt;"Minggu",M149&gt;TIME(12,0,0),K149="Ya"),N149-1,IF(AND(J149&lt;&gt;"Minggu",M149&lt;=TIME(12,0,0),K149="Ya"),N149,IF(AND(J149&lt;&gt;"Minggu",N149&gt;9,K149&lt;&gt;"Ya"),N149-1-8,IF(AND(J149="Minggu",L149&lt;&gt;""),N149-1,0))))</f>
        <v>4</v>
      </c>
      <c r="P149" s="359">
        <f>IF(AND(J149&lt;&gt;"Minggu",O149&gt;1,K149&lt;&gt;"Ya",L149&lt;&gt;""),1,IF(AND(J149&lt;&gt;"Minggu",O149&lt;=1,K149&lt;&gt;"Ya",L149&lt;&gt;""),O149,0))</f>
        <v>0</v>
      </c>
      <c r="Q149" s="360">
        <f t="shared" ref="Q149:Q178" si="49">IF(AND(J149&lt;&gt;"Minggu",O149&gt;1,K149&lt;&gt;"Ya",L149&lt;&gt;""),O149-P149,IF(AND(J149&lt;&gt;"Minggu",J149&lt;&gt;"Jumat",O149&gt;7,K149="Ya",L149&lt;&gt;""),7,IF(AND(J149&lt;&gt;"Minggu",J149&lt;&gt;"Jumat",O149&lt;=7,K149="Ya",L149&lt;&gt;""),O149,IF(AND(J149="Minggu",O149&lt;=7,L149&lt;&gt;""),O149,IF(AND(J149="Minggu",O149&gt;7,L149&lt;&gt;""),7,IF(AND(J149="Jumat",O149&lt;=5,L149&lt;&gt;""),O149,IF(AND(J149="Jumat",O149&gt;5,L149&lt;&gt;""),5,0)))))))</f>
        <v>4</v>
      </c>
      <c r="R149" s="360">
        <f t="shared" ref="R149:R178" si="50">IF(AND(J149&lt;&gt;"Minggu",J149&lt;&gt;"Jumat",O149&lt;=8,K149="Ya",L149&lt;&gt;""),O149-Q149,IF(AND(J149&lt;&gt;"Minggu",J149&lt;&gt;"Jumat",O149&gt;8,K149="Ya",L149&lt;&gt;""),1,IF(AND(J149="Minggu",O149&lt;=8,L149&lt;&gt;""),O149-Q149,IF(AND(J149="Minggu",O149&gt;8,L149&lt;&gt;""),1,IF(AND(J149="Jumat",K149="Ya",O149&lt;=6,L149&lt;&gt;""),O149-Q149,IF(AND(J149="Jumat",K149="Ya",O149&gt;6,L149&lt;&gt;""),1,0))))))</f>
        <v>0</v>
      </c>
      <c r="S149" s="360">
        <f t="shared" si="48"/>
        <v>0</v>
      </c>
      <c r="T149" s="365">
        <f t="shared" ref="T149:T178" si="51">(P149*$P$3)+(Q149*$Q$3)+(R149*$R$3)+(S149*$S$3)</f>
        <v>8</v>
      </c>
    </row>
    <row r="150" spans="1:22">
      <c r="I150" s="345">
        <f t="shared" ref="I150:I178" si="52">I149+1</f>
        <v>43284</v>
      </c>
      <c r="J150" s="342" t="str">
        <f t="shared" ref="J150:J178" si="53">TEXT(I150,"DDDD")</f>
        <v>Tuesday</v>
      </c>
      <c r="K150" s="350"/>
      <c r="L150" s="347">
        <v>0.33333333333333331</v>
      </c>
      <c r="M150" s="347">
        <v>0.79166666666666663</v>
      </c>
      <c r="N150" s="360">
        <f t="shared" ref="N150:N178" si="54">IF(L150&lt;&gt;"",(M150-L150)*24,0)</f>
        <v>11</v>
      </c>
      <c r="O150" s="360">
        <f t="shared" ref="O150:O178" si="55">IF(AND(J150&lt;&gt;"Minggu",M150&gt;TIME(12,0,0),K150="Ya"),N150-1,IF(AND(J150&lt;&gt;"Minggu",M150&lt;=TIME(12,0,0),K150="Ya"),N150,IF(AND(J150&lt;&gt;"Minggu",N150&gt;9,K150&lt;&gt;"Ya"),N150-1-8,IF(AND(J150="Minggu",L150&lt;&gt;""),N150-1,0))))</f>
        <v>2</v>
      </c>
      <c r="P150" s="359">
        <f t="shared" ref="P150:P178" si="56">IF(AND(J150&lt;&gt;"Minggu",O150&gt;1,K150&lt;&gt;"Ya",L150&lt;&gt;""),1,IF(AND(J150&lt;&gt;"Minggu",O150&lt;=1,K150&lt;&gt;"Ya",L150&lt;&gt;""),O150,0))</f>
        <v>1</v>
      </c>
      <c r="Q150" s="360">
        <f t="shared" si="49"/>
        <v>1</v>
      </c>
      <c r="R150" s="360">
        <f t="shared" si="50"/>
        <v>0</v>
      </c>
      <c r="S150" s="360">
        <f t="shared" si="48"/>
        <v>0</v>
      </c>
      <c r="T150" s="365">
        <f t="shared" si="51"/>
        <v>3.5</v>
      </c>
      <c r="V150" s="354"/>
    </row>
    <row r="151" spans="1:22">
      <c r="A151" s="340" t="s">
        <v>216</v>
      </c>
      <c r="B151" s="369" t="s">
        <v>218</v>
      </c>
      <c r="G151" s="352">
        <f>VLOOKUP(C146,'DATA KARYAWAN'!$B$13:$J$23,5,0)</f>
        <v>4000000</v>
      </c>
      <c r="I151" s="345">
        <f t="shared" si="52"/>
        <v>43285</v>
      </c>
      <c r="J151" s="342" t="str">
        <f t="shared" si="53"/>
        <v>Wednesday</v>
      </c>
      <c r="K151" s="350"/>
      <c r="L151" s="347">
        <v>0.33333333333333331</v>
      </c>
      <c r="M151" s="347">
        <v>0.70833333333333337</v>
      </c>
      <c r="N151" s="360">
        <f t="shared" si="54"/>
        <v>9.0000000000000018</v>
      </c>
      <c r="O151" s="360">
        <f t="shared" si="55"/>
        <v>0</v>
      </c>
      <c r="P151" s="359">
        <f t="shared" si="56"/>
        <v>0</v>
      </c>
      <c r="Q151" s="360">
        <f t="shared" si="49"/>
        <v>0</v>
      </c>
      <c r="R151" s="360">
        <f t="shared" si="50"/>
        <v>0</v>
      </c>
      <c r="S151" s="360">
        <f t="shared" si="48"/>
        <v>0</v>
      </c>
      <c r="T151" s="365">
        <f t="shared" si="51"/>
        <v>0</v>
      </c>
      <c r="V151" s="354"/>
    </row>
    <row r="152" spans="1:22">
      <c r="A152" s="340" t="s">
        <v>209</v>
      </c>
      <c r="B152" s="369" t="s">
        <v>218</v>
      </c>
      <c r="C152" s="352">
        <f>T180</f>
        <v>41.75</v>
      </c>
      <c r="D152" s="369" t="s">
        <v>24</v>
      </c>
      <c r="E152" s="375">
        <f>G151/173</f>
        <v>23121.387283236993</v>
      </c>
      <c r="F152" s="369" t="s">
        <v>22</v>
      </c>
      <c r="G152" s="352">
        <f>ROUND(E152*C152,0)</f>
        <v>965318</v>
      </c>
      <c r="I152" s="345">
        <f t="shared" si="52"/>
        <v>43286</v>
      </c>
      <c r="J152" s="342" t="str">
        <f t="shared" si="53"/>
        <v>Thursday</v>
      </c>
      <c r="K152" s="350"/>
      <c r="L152" s="347">
        <v>0.33333333333333331</v>
      </c>
      <c r="M152" s="347">
        <v>0.70833333333333337</v>
      </c>
      <c r="N152" s="360">
        <f t="shared" si="54"/>
        <v>9.0000000000000018</v>
      </c>
      <c r="O152" s="360">
        <f t="shared" si="55"/>
        <v>0</v>
      </c>
      <c r="P152" s="360">
        <f t="shared" si="56"/>
        <v>0</v>
      </c>
      <c r="Q152" s="360">
        <f t="shared" si="49"/>
        <v>0</v>
      </c>
      <c r="R152" s="360">
        <f t="shared" si="50"/>
        <v>0</v>
      </c>
      <c r="S152" s="360">
        <f t="shared" si="48"/>
        <v>0</v>
      </c>
      <c r="T152" s="366">
        <f t="shared" si="51"/>
        <v>0</v>
      </c>
      <c r="V152" s="351"/>
    </row>
    <row r="153" spans="1:22">
      <c r="A153" s="340" t="s">
        <v>217</v>
      </c>
      <c r="B153" s="369" t="s">
        <v>218</v>
      </c>
      <c r="G153" s="352">
        <f>VLOOKUP(C146,'DATA KARYAWAN'!$B$13:$J$23,6,0)</f>
        <v>0</v>
      </c>
      <c r="I153" s="345">
        <f t="shared" si="52"/>
        <v>43287</v>
      </c>
      <c r="J153" s="342" t="str">
        <f t="shared" si="53"/>
        <v>Friday</v>
      </c>
      <c r="K153" s="350"/>
      <c r="L153" s="347">
        <v>0.33333333333333331</v>
      </c>
      <c r="M153" s="347">
        <v>0.70833333333333337</v>
      </c>
      <c r="N153" s="360">
        <f t="shared" si="54"/>
        <v>9.0000000000000018</v>
      </c>
      <c r="O153" s="360">
        <f t="shared" si="55"/>
        <v>0</v>
      </c>
      <c r="P153" s="360">
        <f t="shared" si="56"/>
        <v>0</v>
      </c>
      <c r="Q153" s="359">
        <f t="shared" si="49"/>
        <v>0</v>
      </c>
      <c r="R153" s="360">
        <f t="shared" si="50"/>
        <v>0</v>
      </c>
      <c r="S153" s="360">
        <f t="shared" si="48"/>
        <v>0</v>
      </c>
      <c r="T153" s="366">
        <f t="shared" si="51"/>
        <v>0</v>
      </c>
      <c r="V153" s="351"/>
    </row>
    <row r="154" spans="1:22">
      <c r="I154" s="345">
        <f t="shared" si="52"/>
        <v>43288</v>
      </c>
      <c r="J154" s="342" t="str">
        <f t="shared" si="53"/>
        <v>Saturday</v>
      </c>
      <c r="K154" s="350"/>
      <c r="L154" s="347">
        <v>0.33333333333333331</v>
      </c>
      <c r="M154" s="347">
        <v>0.70833333333333337</v>
      </c>
      <c r="N154" s="360">
        <f t="shared" si="54"/>
        <v>9.0000000000000018</v>
      </c>
      <c r="O154" s="360">
        <f t="shared" si="55"/>
        <v>0</v>
      </c>
      <c r="P154" s="360">
        <f t="shared" si="56"/>
        <v>0</v>
      </c>
      <c r="Q154" s="359">
        <f t="shared" si="49"/>
        <v>0</v>
      </c>
      <c r="R154" s="360">
        <f t="shared" si="50"/>
        <v>0</v>
      </c>
      <c r="S154" s="360">
        <f t="shared" si="48"/>
        <v>0</v>
      </c>
      <c r="T154" s="366">
        <f t="shared" si="51"/>
        <v>0</v>
      </c>
      <c r="V154" s="355"/>
    </row>
    <row r="155" spans="1:22">
      <c r="A155" s="370" t="s">
        <v>219</v>
      </c>
      <c r="B155" s="371"/>
      <c r="C155" s="370"/>
      <c r="D155" s="371"/>
      <c r="E155" s="370"/>
      <c r="F155" s="370"/>
      <c r="G155" s="372">
        <f>SUM(G151:G153)</f>
        <v>4965318</v>
      </c>
      <c r="I155" s="345">
        <f t="shared" si="52"/>
        <v>43289</v>
      </c>
      <c r="J155" s="342" t="str">
        <f t="shared" si="53"/>
        <v>Sunday</v>
      </c>
      <c r="K155" s="350"/>
      <c r="L155" s="347">
        <v>0.33333333333333331</v>
      </c>
      <c r="M155" s="347">
        <v>0.91666666666666663</v>
      </c>
      <c r="N155" s="360">
        <f t="shared" si="54"/>
        <v>13.999999999999998</v>
      </c>
      <c r="O155" s="360">
        <f t="shared" si="55"/>
        <v>4.9999999999999982</v>
      </c>
      <c r="P155" s="360">
        <f t="shared" si="56"/>
        <v>1</v>
      </c>
      <c r="Q155" s="360">
        <f t="shared" si="49"/>
        <v>3.9999999999999982</v>
      </c>
      <c r="R155" s="360">
        <f t="shared" si="50"/>
        <v>0</v>
      </c>
      <c r="S155" s="360">
        <f>IF(AND(J155&lt;&gt;"Minggu",J155&lt;&gt;"Jumat",K155="Ya",L155&lt;&gt;"",O155&gt;8),O155-Q155-R155,IF(AND(J155="Minggu",L155&lt;&gt;"",O155&gt;8),O155-Q155-R155,IF(AND(J155="Jumat",K155="Ya",L155&lt;&gt;"",O155&gt;6),O155-Q155-R155,0)))</f>
        <v>0</v>
      </c>
      <c r="T155" s="366">
        <f t="shared" si="51"/>
        <v>9.4999999999999964</v>
      </c>
    </row>
    <row r="156" spans="1:22">
      <c r="I156" s="345">
        <f t="shared" si="52"/>
        <v>43290</v>
      </c>
      <c r="J156" s="342" t="str">
        <f t="shared" si="53"/>
        <v>Monday</v>
      </c>
      <c r="K156" s="350"/>
      <c r="L156" s="347">
        <v>0.33333333333333331</v>
      </c>
      <c r="M156" s="347">
        <v>0.70833333333333337</v>
      </c>
      <c r="N156" s="360">
        <f t="shared" si="54"/>
        <v>9.0000000000000018</v>
      </c>
      <c r="O156" s="360">
        <f t="shared" si="55"/>
        <v>0</v>
      </c>
      <c r="P156" s="360">
        <f t="shared" si="56"/>
        <v>0</v>
      </c>
      <c r="Q156" s="360">
        <f t="shared" si="49"/>
        <v>0</v>
      </c>
      <c r="R156" s="360">
        <f t="shared" si="50"/>
        <v>0</v>
      </c>
      <c r="S156" s="360">
        <f t="shared" ref="S156:S178" si="57">IF(AND(J156&lt;&gt;"Minggu",J156&lt;&gt;"Jumat",K156="Ya",L156&lt;&gt;"",O156&gt;8),O156-Q156-R156,IF(AND(J156="Minggu",L156&lt;&gt;"",O156&gt;8),O156-Q156-R156,IF(AND(J156="Jumat",K156="Ya",L156&lt;&gt;"",O156&gt;6),O156-Q156-R156,0)))</f>
        <v>0</v>
      </c>
      <c r="T156" s="366">
        <f t="shared" si="51"/>
        <v>0</v>
      </c>
      <c r="V156" s="358"/>
    </row>
    <row r="157" spans="1:22">
      <c r="A157" s="340" t="s">
        <v>220</v>
      </c>
      <c r="B157" s="369" t="s">
        <v>218</v>
      </c>
      <c r="F157" s="369"/>
      <c r="G157" s="352">
        <f>ROUND(IF((G155*5%)&gt;500000,500000,G155*5%),0)</f>
        <v>248266</v>
      </c>
      <c r="I157" s="345">
        <f t="shared" si="52"/>
        <v>43291</v>
      </c>
      <c r="J157" s="342" t="str">
        <f t="shared" si="53"/>
        <v>Tuesday</v>
      </c>
      <c r="K157" s="350"/>
      <c r="L157" s="347">
        <v>0.33333333333333331</v>
      </c>
      <c r="M157" s="347">
        <v>0.70833333333333337</v>
      </c>
      <c r="N157" s="360">
        <f t="shared" si="54"/>
        <v>9.0000000000000018</v>
      </c>
      <c r="O157" s="360">
        <f t="shared" si="55"/>
        <v>0</v>
      </c>
      <c r="P157" s="360">
        <f t="shared" si="56"/>
        <v>0</v>
      </c>
      <c r="Q157" s="360">
        <f t="shared" si="49"/>
        <v>0</v>
      </c>
      <c r="R157" s="360">
        <f t="shared" si="50"/>
        <v>0</v>
      </c>
      <c r="S157" s="360">
        <f t="shared" si="57"/>
        <v>0</v>
      </c>
      <c r="T157" s="366">
        <f t="shared" si="51"/>
        <v>0</v>
      </c>
      <c r="V157" s="357"/>
    </row>
    <row r="158" spans="1:22">
      <c r="A158" s="340" t="s">
        <v>221</v>
      </c>
      <c r="B158" s="369" t="s">
        <v>218</v>
      </c>
      <c r="F158" s="369"/>
      <c r="G158" s="352">
        <f>ROUND(IF(G151&gt;=8000000,8000000*1%,G151*1%),0)</f>
        <v>40000</v>
      </c>
      <c r="I158" s="345">
        <f t="shared" si="52"/>
        <v>43292</v>
      </c>
      <c r="J158" s="342" t="str">
        <f t="shared" si="53"/>
        <v>Wednesday</v>
      </c>
      <c r="K158" s="350"/>
      <c r="L158" s="347">
        <v>0.33333333333333331</v>
      </c>
      <c r="M158" s="347">
        <v>0.70833333333333337</v>
      </c>
      <c r="N158" s="360">
        <f t="shared" si="54"/>
        <v>9.0000000000000018</v>
      </c>
      <c r="O158" s="360">
        <f t="shared" si="55"/>
        <v>0</v>
      </c>
      <c r="P158" s="360">
        <f t="shared" si="56"/>
        <v>0</v>
      </c>
      <c r="Q158" s="360">
        <f t="shared" si="49"/>
        <v>0</v>
      </c>
      <c r="R158" s="360">
        <f t="shared" si="50"/>
        <v>0</v>
      </c>
      <c r="S158" s="360">
        <f t="shared" si="57"/>
        <v>0</v>
      </c>
      <c r="T158" s="366">
        <f t="shared" si="51"/>
        <v>0</v>
      </c>
      <c r="V158" s="357"/>
    </row>
    <row r="159" spans="1:22">
      <c r="A159" s="340" t="s">
        <v>222</v>
      </c>
      <c r="B159" s="369" t="s">
        <v>218</v>
      </c>
      <c r="F159" s="369"/>
      <c r="G159" s="352">
        <f>ROUND(G151*2%,0)</f>
        <v>80000</v>
      </c>
      <c r="I159" s="345">
        <f t="shared" si="52"/>
        <v>43293</v>
      </c>
      <c r="J159" s="342" t="str">
        <f t="shared" si="53"/>
        <v>Thursday</v>
      </c>
      <c r="K159" s="350"/>
      <c r="L159" s="347">
        <v>0.33333333333333331</v>
      </c>
      <c r="M159" s="347">
        <v>0.70833333333333337</v>
      </c>
      <c r="N159" s="360">
        <f t="shared" si="54"/>
        <v>9.0000000000000018</v>
      </c>
      <c r="O159" s="360">
        <f t="shared" si="55"/>
        <v>0</v>
      </c>
      <c r="P159" s="360">
        <f t="shared" si="56"/>
        <v>0</v>
      </c>
      <c r="Q159" s="360">
        <f t="shared" si="49"/>
        <v>0</v>
      </c>
      <c r="R159" s="360">
        <f t="shared" si="50"/>
        <v>0</v>
      </c>
      <c r="S159" s="360">
        <f t="shared" si="57"/>
        <v>0</v>
      </c>
      <c r="T159" s="366">
        <f t="shared" si="51"/>
        <v>0</v>
      </c>
      <c r="V159" s="357"/>
    </row>
    <row r="160" spans="1:22">
      <c r="A160" s="340" t="s">
        <v>223</v>
      </c>
      <c r="B160" s="369" t="s">
        <v>218</v>
      </c>
      <c r="F160" s="369"/>
      <c r="G160" s="352">
        <f>ROUND(G151*1%,0)</f>
        <v>40000</v>
      </c>
      <c r="I160" s="345">
        <f t="shared" si="52"/>
        <v>43294</v>
      </c>
      <c r="J160" s="342" t="str">
        <f t="shared" si="53"/>
        <v>Friday</v>
      </c>
      <c r="K160" s="350" t="s">
        <v>215</v>
      </c>
      <c r="L160" s="347">
        <v>0.33333333333333331</v>
      </c>
      <c r="M160" s="347">
        <v>0.45833333333333331</v>
      </c>
      <c r="N160" s="360">
        <f t="shared" si="54"/>
        <v>3</v>
      </c>
      <c r="O160" s="360">
        <f t="shared" si="55"/>
        <v>3</v>
      </c>
      <c r="P160" s="360">
        <f t="shared" si="56"/>
        <v>0</v>
      </c>
      <c r="Q160" s="360">
        <f t="shared" si="49"/>
        <v>3</v>
      </c>
      <c r="R160" s="360">
        <f t="shared" si="50"/>
        <v>0</v>
      </c>
      <c r="S160" s="360">
        <f t="shared" si="57"/>
        <v>0</v>
      </c>
      <c r="T160" s="366">
        <f t="shared" si="51"/>
        <v>6</v>
      </c>
      <c r="V160" s="357"/>
    </row>
    <row r="161" spans="1:22">
      <c r="A161" s="340" t="s">
        <v>224</v>
      </c>
      <c r="B161" s="369" t="s">
        <v>218</v>
      </c>
      <c r="F161" s="369"/>
      <c r="G161" s="352">
        <f t="shared" ref="G161" si="58">E161*C161</f>
        <v>0</v>
      </c>
      <c r="I161" s="345">
        <f t="shared" si="52"/>
        <v>43295</v>
      </c>
      <c r="J161" s="342" t="str">
        <f t="shared" si="53"/>
        <v>Saturday</v>
      </c>
      <c r="K161" s="350"/>
      <c r="L161" s="347">
        <v>0.33333333333333331</v>
      </c>
      <c r="M161" s="347">
        <v>0.70833333333333337</v>
      </c>
      <c r="N161" s="360">
        <f t="shared" si="54"/>
        <v>9.0000000000000018</v>
      </c>
      <c r="O161" s="360">
        <f t="shared" si="55"/>
        <v>0</v>
      </c>
      <c r="P161" s="360">
        <f t="shared" si="56"/>
        <v>0</v>
      </c>
      <c r="Q161" s="360">
        <f t="shared" si="49"/>
        <v>0</v>
      </c>
      <c r="R161" s="360">
        <f t="shared" si="50"/>
        <v>0</v>
      </c>
      <c r="S161" s="360">
        <f t="shared" si="57"/>
        <v>0</v>
      </c>
      <c r="T161" s="366">
        <f t="shared" si="51"/>
        <v>0</v>
      </c>
      <c r="V161" s="357"/>
    </row>
    <row r="162" spans="1:22">
      <c r="A162" s="340" t="s">
        <v>225</v>
      </c>
      <c r="B162" s="369" t="s">
        <v>218</v>
      </c>
      <c r="F162" s="369"/>
      <c r="G162" s="352">
        <f>ROUND(G151*1%,0)</f>
        <v>40000</v>
      </c>
      <c r="I162" s="345">
        <f t="shared" si="52"/>
        <v>43296</v>
      </c>
      <c r="J162" s="342" t="str">
        <f t="shared" si="53"/>
        <v>Sunday</v>
      </c>
      <c r="K162" s="350"/>
      <c r="L162" s="347"/>
      <c r="M162" s="347"/>
      <c r="N162" s="360">
        <f t="shared" si="54"/>
        <v>0</v>
      </c>
      <c r="O162" s="360">
        <f t="shared" si="55"/>
        <v>0</v>
      </c>
      <c r="P162" s="360">
        <f t="shared" si="56"/>
        <v>0</v>
      </c>
      <c r="Q162" s="360">
        <f t="shared" si="49"/>
        <v>0</v>
      </c>
      <c r="R162" s="360">
        <f t="shared" si="50"/>
        <v>0</v>
      </c>
      <c r="S162" s="360">
        <f t="shared" si="57"/>
        <v>0</v>
      </c>
      <c r="T162" s="366">
        <f t="shared" si="51"/>
        <v>0</v>
      </c>
    </row>
    <row r="163" spans="1:22">
      <c r="I163" s="345">
        <f t="shared" si="52"/>
        <v>43297</v>
      </c>
      <c r="J163" s="342" t="str">
        <f t="shared" si="53"/>
        <v>Monday</v>
      </c>
      <c r="K163" s="350"/>
      <c r="L163" s="347">
        <v>0.33333333333333331</v>
      </c>
      <c r="M163" s="347">
        <v>0.70833333333333337</v>
      </c>
      <c r="N163" s="360">
        <f t="shared" si="54"/>
        <v>9.0000000000000018</v>
      </c>
      <c r="O163" s="360">
        <f t="shared" si="55"/>
        <v>0</v>
      </c>
      <c r="P163" s="360">
        <f t="shared" si="56"/>
        <v>0</v>
      </c>
      <c r="Q163" s="360">
        <f t="shared" si="49"/>
        <v>0</v>
      </c>
      <c r="R163" s="360">
        <f t="shared" si="50"/>
        <v>0</v>
      </c>
      <c r="S163" s="360">
        <f t="shared" si="57"/>
        <v>0</v>
      </c>
      <c r="T163" s="366">
        <f t="shared" si="51"/>
        <v>0</v>
      </c>
    </row>
    <row r="164" spans="1:22">
      <c r="A164" s="370" t="s">
        <v>226</v>
      </c>
      <c r="B164" s="371"/>
      <c r="C164" s="370"/>
      <c r="D164" s="371"/>
      <c r="E164" s="370"/>
      <c r="F164" s="370"/>
      <c r="G164" s="373">
        <f>SUM(G157:G163)</f>
        <v>448266</v>
      </c>
      <c r="I164" s="345">
        <f t="shared" si="52"/>
        <v>43298</v>
      </c>
      <c r="J164" s="342" t="str">
        <f t="shared" si="53"/>
        <v>Tuesday</v>
      </c>
      <c r="K164" s="350"/>
      <c r="L164" s="347">
        <v>0.33333333333333331</v>
      </c>
      <c r="M164" s="347">
        <v>0.70833333333333337</v>
      </c>
      <c r="N164" s="360">
        <f t="shared" si="54"/>
        <v>9.0000000000000018</v>
      </c>
      <c r="O164" s="360">
        <f t="shared" si="55"/>
        <v>0</v>
      </c>
      <c r="P164" s="360">
        <f t="shared" si="56"/>
        <v>0</v>
      </c>
      <c r="Q164" s="360">
        <f t="shared" si="49"/>
        <v>0</v>
      </c>
      <c r="R164" s="360">
        <f t="shared" si="50"/>
        <v>0</v>
      </c>
      <c r="S164" s="360">
        <f t="shared" si="57"/>
        <v>0</v>
      </c>
      <c r="T164" s="366">
        <f t="shared" si="51"/>
        <v>0</v>
      </c>
    </row>
    <row r="165" spans="1:22">
      <c r="A165" s="370" t="s">
        <v>227</v>
      </c>
      <c r="B165" s="371"/>
      <c r="C165" s="370"/>
      <c r="D165" s="371"/>
      <c r="E165" s="370"/>
      <c r="F165" s="370"/>
      <c r="G165" s="373">
        <f>G155-G164</f>
        <v>4517052</v>
      </c>
      <c r="I165" s="345">
        <f t="shared" si="52"/>
        <v>43299</v>
      </c>
      <c r="J165" s="342" t="str">
        <f t="shared" si="53"/>
        <v>Wednesday</v>
      </c>
      <c r="K165" s="350"/>
      <c r="L165" s="347">
        <v>0.33333333333333331</v>
      </c>
      <c r="M165" s="347">
        <v>0.70833333333333337</v>
      </c>
      <c r="N165" s="360">
        <f t="shared" si="54"/>
        <v>9.0000000000000018</v>
      </c>
      <c r="O165" s="360">
        <f t="shared" si="55"/>
        <v>0</v>
      </c>
      <c r="P165" s="360">
        <f t="shared" si="56"/>
        <v>0</v>
      </c>
      <c r="Q165" s="360">
        <f t="shared" si="49"/>
        <v>0</v>
      </c>
      <c r="R165" s="360">
        <f t="shared" si="50"/>
        <v>0</v>
      </c>
      <c r="S165" s="360">
        <f t="shared" si="57"/>
        <v>0</v>
      </c>
      <c r="T165" s="366">
        <f t="shared" si="51"/>
        <v>0</v>
      </c>
    </row>
    <row r="166" spans="1:22">
      <c r="A166" s="370" t="s">
        <v>32</v>
      </c>
      <c r="B166" s="371"/>
      <c r="C166" s="370"/>
      <c r="D166" s="371"/>
      <c r="E166" s="370"/>
      <c r="F166" s="370"/>
      <c r="G166" s="373">
        <f>G173</f>
        <v>0</v>
      </c>
      <c r="I166" s="345">
        <f t="shared" si="52"/>
        <v>43300</v>
      </c>
      <c r="J166" s="342" t="str">
        <f t="shared" si="53"/>
        <v>Thursday</v>
      </c>
      <c r="K166" s="350" t="s">
        <v>215</v>
      </c>
      <c r="L166" s="347">
        <v>0.33333333333333331</v>
      </c>
      <c r="M166" s="347">
        <v>0.66666666666666663</v>
      </c>
      <c r="N166" s="360">
        <f t="shared" si="54"/>
        <v>8</v>
      </c>
      <c r="O166" s="360">
        <f t="shared" si="55"/>
        <v>7</v>
      </c>
      <c r="P166" s="360">
        <f t="shared" si="56"/>
        <v>0</v>
      </c>
      <c r="Q166" s="360">
        <f t="shared" si="49"/>
        <v>7</v>
      </c>
      <c r="R166" s="360">
        <f t="shared" si="50"/>
        <v>0</v>
      </c>
      <c r="S166" s="360">
        <f t="shared" si="57"/>
        <v>0</v>
      </c>
      <c r="T166" s="366">
        <f t="shared" si="51"/>
        <v>14</v>
      </c>
    </row>
    <row r="167" spans="1:22">
      <c r="A167" s="370" t="s">
        <v>33</v>
      </c>
      <c r="B167" s="371"/>
      <c r="C167" s="370"/>
      <c r="D167" s="371"/>
      <c r="E167" s="370"/>
      <c r="F167" s="370"/>
      <c r="G167" s="373">
        <f>G165-G166</f>
        <v>4517052</v>
      </c>
      <c r="I167" s="345">
        <f t="shared" si="52"/>
        <v>43301</v>
      </c>
      <c r="J167" s="342" t="str">
        <f t="shared" si="53"/>
        <v>Friday</v>
      </c>
      <c r="K167" s="350"/>
      <c r="L167" s="347">
        <v>0.33333333333333331</v>
      </c>
      <c r="M167" s="347">
        <v>0.70833333333333337</v>
      </c>
      <c r="N167" s="360">
        <f t="shared" si="54"/>
        <v>9.0000000000000018</v>
      </c>
      <c r="O167" s="360">
        <f t="shared" si="55"/>
        <v>0</v>
      </c>
      <c r="P167" s="360">
        <f t="shared" si="56"/>
        <v>0</v>
      </c>
      <c r="Q167" s="360">
        <f t="shared" si="49"/>
        <v>0</v>
      </c>
      <c r="R167" s="360">
        <f t="shared" si="50"/>
        <v>0</v>
      </c>
      <c r="S167" s="360">
        <f t="shared" si="57"/>
        <v>0</v>
      </c>
      <c r="T167" s="366">
        <f t="shared" si="51"/>
        <v>0</v>
      </c>
    </row>
    <row r="168" spans="1:22">
      <c r="I168" s="345">
        <f t="shared" si="52"/>
        <v>43302</v>
      </c>
      <c r="J168" s="342" t="str">
        <f t="shared" si="53"/>
        <v>Saturday</v>
      </c>
      <c r="K168" s="350"/>
      <c r="L168" s="347">
        <v>0.33333333333333331</v>
      </c>
      <c r="M168" s="347">
        <v>0.70833333333333337</v>
      </c>
      <c r="N168" s="360">
        <f t="shared" si="54"/>
        <v>9.0000000000000018</v>
      </c>
      <c r="O168" s="360">
        <f t="shared" si="55"/>
        <v>0</v>
      </c>
      <c r="P168" s="360">
        <f t="shared" si="56"/>
        <v>0</v>
      </c>
      <c r="Q168" s="360">
        <f t="shared" si="49"/>
        <v>0</v>
      </c>
      <c r="R168" s="360">
        <f t="shared" si="50"/>
        <v>0</v>
      </c>
      <c r="S168" s="360">
        <f t="shared" si="57"/>
        <v>0</v>
      </c>
      <c r="T168" s="366">
        <f t="shared" si="51"/>
        <v>0</v>
      </c>
    </row>
    <row r="169" spans="1:22">
      <c r="A169" s="370"/>
      <c r="B169" s="371"/>
      <c r="C169" s="379" t="s">
        <v>231</v>
      </c>
      <c r="D169" s="380"/>
      <c r="E169" s="379"/>
      <c r="F169" s="380" t="s">
        <v>218</v>
      </c>
      <c r="G169" s="381">
        <f>G165*12</f>
        <v>54204624</v>
      </c>
      <c r="I169" s="345">
        <f t="shared" si="52"/>
        <v>43303</v>
      </c>
      <c r="J169" s="342" t="str">
        <f t="shared" si="53"/>
        <v>Sunday</v>
      </c>
      <c r="K169" s="350"/>
      <c r="L169" s="347"/>
      <c r="M169" s="347"/>
      <c r="N169" s="360">
        <f t="shared" si="54"/>
        <v>0</v>
      </c>
      <c r="O169" s="360">
        <f t="shared" si="55"/>
        <v>0</v>
      </c>
      <c r="P169" s="360">
        <f t="shared" si="56"/>
        <v>0</v>
      </c>
      <c r="Q169" s="360">
        <f t="shared" si="49"/>
        <v>0</v>
      </c>
      <c r="R169" s="360">
        <f t="shared" si="50"/>
        <v>0</v>
      </c>
      <c r="S169" s="360">
        <f t="shared" si="57"/>
        <v>0</v>
      </c>
      <c r="T169" s="366">
        <f t="shared" si="51"/>
        <v>0</v>
      </c>
    </row>
    <row r="170" spans="1:22">
      <c r="C170" s="379" t="s">
        <v>28</v>
      </c>
      <c r="D170" s="380"/>
      <c r="E170" s="379"/>
      <c r="F170" s="380" t="s">
        <v>218</v>
      </c>
      <c r="G170" s="381">
        <f>IF(C149="TK/0",54000000,IF(C149="K/0",58500000,IF(C149="K/1",63000000,IF(C149="K/2",67500000,IF(C149="K/3",72000000,0)))))</f>
        <v>72000000</v>
      </c>
      <c r="I170" s="345">
        <f t="shared" si="52"/>
        <v>43304</v>
      </c>
      <c r="J170" s="342" t="str">
        <f t="shared" si="53"/>
        <v>Monday</v>
      </c>
      <c r="K170" s="350"/>
      <c r="L170" s="347">
        <v>0.33333333333333331</v>
      </c>
      <c r="M170" s="347">
        <v>0.70833333333333337</v>
      </c>
      <c r="N170" s="360">
        <f t="shared" si="54"/>
        <v>9.0000000000000018</v>
      </c>
      <c r="O170" s="360">
        <f t="shared" si="55"/>
        <v>0</v>
      </c>
      <c r="P170" s="360">
        <f t="shared" si="56"/>
        <v>0</v>
      </c>
      <c r="Q170" s="360">
        <f t="shared" si="49"/>
        <v>0</v>
      </c>
      <c r="R170" s="360">
        <f t="shared" si="50"/>
        <v>0</v>
      </c>
      <c r="S170" s="360">
        <f t="shared" si="57"/>
        <v>0</v>
      </c>
      <c r="T170" s="366">
        <f t="shared" si="51"/>
        <v>0</v>
      </c>
    </row>
    <row r="171" spans="1:22">
      <c r="C171" s="379" t="s">
        <v>31</v>
      </c>
      <c r="D171" s="380"/>
      <c r="E171" s="379"/>
      <c r="F171" s="380" t="s">
        <v>218</v>
      </c>
      <c r="G171" s="381">
        <f>IF((G169-G170)&gt;0,G169-G170,0)</f>
        <v>0</v>
      </c>
      <c r="I171" s="345">
        <f t="shared" si="52"/>
        <v>43305</v>
      </c>
      <c r="J171" s="342" t="str">
        <f t="shared" si="53"/>
        <v>Tuesday</v>
      </c>
      <c r="K171" s="350"/>
      <c r="L171" s="347">
        <v>0.33333333333333331</v>
      </c>
      <c r="M171" s="347">
        <v>0.70833333333333337</v>
      </c>
      <c r="N171" s="360">
        <f t="shared" si="54"/>
        <v>9.0000000000000018</v>
      </c>
      <c r="O171" s="360">
        <f t="shared" si="55"/>
        <v>0</v>
      </c>
      <c r="P171" s="360">
        <f t="shared" si="56"/>
        <v>0</v>
      </c>
      <c r="Q171" s="360">
        <f t="shared" si="49"/>
        <v>0</v>
      </c>
      <c r="R171" s="360">
        <f t="shared" si="50"/>
        <v>0</v>
      </c>
      <c r="S171" s="360">
        <f t="shared" si="57"/>
        <v>0</v>
      </c>
      <c r="T171" s="366">
        <f t="shared" si="51"/>
        <v>0</v>
      </c>
    </row>
    <row r="172" spans="1:22">
      <c r="C172" s="379" t="s">
        <v>257</v>
      </c>
      <c r="D172" s="380"/>
      <c r="E172" s="379"/>
      <c r="F172" s="380" t="s">
        <v>218</v>
      </c>
      <c r="G172" s="381">
        <f>IF(AND(G171&gt;0,G171&lt;=50000000),G171*5%,IF(AND(G171&gt;50000000,G171&lt;=250000000),(50000000*5%)+((G171-50000000)*15%),IF(AND(G171&gt;250000000,G171&lt;=500000000),(50000000*5%)+(200000000*15%)+(G171-50000000-200000000)*25%,IF(G171&gt;500000000,(50000000*5%)+(200000000*15%)+(250000000*25%)+(G171-50000000-200000000-250000000)*30%,0))))</f>
        <v>0</v>
      </c>
      <c r="I172" s="345">
        <f t="shared" si="52"/>
        <v>43306</v>
      </c>
      <c r="J172" s="342" t="str">
        <f t="shared" si="53"/>
        <v>Wednesday</v>
      </c>
      <c r="K172" s="350"/>
      <c r="L172" s="347">
        <v>0.33333333333333331</v>
      </c>
      <c r="M172" s="347">
        <v>0.72916666666666663</v>
      </c>
      <c r="N172" s="360">
        <f t="shared" si="54"/>
        <v>9.5</v>
      </c>
      <c r="O172" s="360">
        <f t="shared" si="55"/>
        <v>0.5</v>
      </c>
      <c r="P172" s="360">
        <f t="shared" si="56"/>
        <v>0.5</v>
      </c>
      <c r="Q172" s="360">
        <f t="shared" si="49"/>
        <v>0</v>
      </c>
      <c r="R172" s="360">
        <f t="shared" si="50"/>
        <v>0</v>
      </c>
      <c r="S172" s="360">
        <f t="shared" si="57"/>
        <v>0</v>
      </c>
      <c r="T172" s="366">
        <f t="shared" si="51"/>
        <v>0.75</v>
      </c>
    </row>
    <row r="173" spans="1:22">
      <c r="C173" s="379" t="s">
        <v>258</v>
      </c>
      <c r="D173" s="380"/>
      <c r="E173" s="379"/>
      <c r="F173" s="382" t="s">
        <v>218</v>
      </c>
      <c r="G173" s="381">
        <f>ROUND(G172/12,0)</f>
        <v>0</v>
      </c>
      <c r="I173" s="345">
        <f t="shared" si="52"/>
        <v>43307</v>
      </c>
      <c r="J173" s="342" t="str">
        <f t="shared" si="53"/>
        <v>Thursday</v>
      </c>
      <c r="K173" s="350"/>
      <c r="L173" s="347">
        <v>0.33333333333333331</v>
      </c>
      <c r="M173" s="347">
        <v>0.70833333333333337</v>
      </c>
      <c r="N173" s="360">
        <f t="shared" si="54"/>
        <v>9.0000000000000018</v>
      </c>
      <c r="O173" s="360">
        <f t="shared" si="55"/>
        <v>0</v>
      </c>
      <c r="P173" s="360">
        <f t="shared" si="56"/>
        <v>0</v>
      </c>
      <c r="Q173" s="360">
        <f t="shared" si="49"/>
        <v>0</v>
      </c>
      <c r="R173" s="360">
        <f t="shared" si="50"/>
        <v>0</v>
      </c>
      <c r="S173" s="360">
        <f t="shared" si="57"/>
        <v>0</v>
      </c>
      <c r="T173" s="366">
        <f t="shared" si="51"/>
        <v>0</v>
      </c>
    </row>
    <row r="174" spans="1:22">
      <c r="F174" s="368"/>
      <c r="G174" s="374"/>
      <c r="I174" s="345">
        <f t="shared" si="52"/>
        <v>43308</v>
      </c>
      <c r="J174" s="342" t="str">
        <f t="shared" si="53"/>
        <v>Friday</v>
      </c>
      <c r="K174" s="350"/>
      <c r="L174" s="347">
        <v>0.33333333333333331</v>
      </c>
      <c r="M174" s="347">
        <v>0.70833333333333337</v>
      </c>
      <c r="N174" s="360">
        <f t="shared" si="54"/>
        <v>9.0000000000000018</v>
      </c>
      <c r="O174" s="360">
        <f t="shared" si="55"/>
        <v>0</v>
      </c>
      <c r="P174" s="360">
        <f t="shared" si="56"/>
        <v>0</v>
      </c>
      <c r="Q174" s="360">
        <f t="shared" si="49"/>
        <v>0</v>
      </c>
      <c r="R174" s="360">
        <f t="shared" si="50"/>
        <v>0</v>
      </c>
      <c r="S174" s="360">
        <f t="shared" si="57"/>
        <v>0</v>
      </c>
      <c r="T174" s="366">
        <f t="shared" si="51"/>
        <v>0</v>
      </c>
    </row>
    <row r="175" spans="1:22">
      <c r="G175" s="352"/>
      <c r="I175" s="345">
        <f t="shared" si="52"/>
        <v>43309</v>
      </c>
      <c r="J175" s="342" t="str">
        <f t="shared" si="53"/>
        <v>Saturday</v>
      </c>
      <c r="K175" s="350"/>
      <c r="L175" s="347">
        <v>0.33333333333333331</v>
      </c>
      <c r="M175" s="347">
        <v>0.70833333333333337</v>
      </c>
      <c r="N175" s="360">
        <f t="shared" si="54"/>
        <v>9.0000000000000018</v>
      </c>
      <c r="O175" s="360">
        <f t="shared" si="55"/>
        <v>0</v>
      </c>
      <c r="P175" s="360">
        <f t="shared" si="56"/>
        <v>0</v>
      </c>
      <c r="Q175" s="360">
        <f t="shared" si="49"/>
        <v>0</v>
      </c>
      <c r="R175" s="360">
        <f t="shared" si="50"/>
        <v>0</v>
      </c>
      <c r="S175" s="360">
        <f t="shared" si="57"/>
        <v>0</v>
      </c>
      <c r="T175" s="366">
        <f t="shared" si="51"/>
        <v>0</v>
      </c>
    </row>
    <row r="176" spans="1:22">
      <c r="A176" s="340" t="s">
        <v>237</v>
      </c>
      <c r="G176" s="340" t="s">
        <v>44</v>
      </c>
      <c r="I176" s="345">
        <f t="shared" si="52"/>
        <v>43310</v>
      </c>
      <c r="J176" s="342" t="str">
        <f t="shared" si="53"/>
        <v>Sunday</v>
      </c>
      <c r="K176" s="350"/>
      <c r="L176" s="347"/>
      <c r="M176" s="347"/>
      <c r="N176" s="360">
        <f t="shared" si="54"/>
        <v>0</v>
      </c>
      <c r="O176" s="360">
        <f t="shared" si="55"/>
        <v>0</v>
      </c>
      <c r="P176" s="360">
        <f t="shared" si="56"/>
        <v>0</v>
      </c>
      <c r="Q176" s="360">
        <f t="shared" si="49"/>
        <v>0</v>
      </c>
      <c r="R176" s="360">
        <f t="shared" si="50"/>
        <v>0</v>
      </c>
      <c r="S176" s="360">
        <f t="shared" si="57"/>
        <v>0</v>
      </c>
      <c r="T176" s="366">
        <f t="shared" si="51"/>
        <v>0</v>
      </c>
    </row>
    <row r="177" spans="1:22">
      <c r="I177" s="345">
        <f t="shared" si="52"/>
        <v>43311</v>
      </c>
      <c r="J177" s="343" t="str">
        <f t="shared" si="53"/>
        <v>Monday</v>
      </c>
      <c r="K177" s="348"/>
      <c r="L177" s="347">
        <v>0.33333333333333331</v>
      </c>
      <c r="M177" s="347">
        <v>0.70833333333333337</v>
      </c>
      <c r="N177" s="362">
        <f t="shared" si="54"/>
        <v>9.0000000000000018</v>
      </c>
      <c r="O177" s="362">
        <f t="shared" si="55"/>
        <v>0</v>
      </c>
      <c r="P177" s="362">
        <f t="shared" si="56"/>
        <v>0</v>
      </c>
      <c r="Q177" s="362">
        <f t="shared" si="49"/>
        <v>0</v>
      </c>
      <c r="R177" s="362">
        <f t="shared" si="50"/>
        <v>0</v>
      </c>
      <c r="S177" s="362">
        <f t="shared" si="57"/>
        <v>0</v>
      </c>
      <c r="T177" s="367">
        <f t="shared" si="51"/>
        <v>0</v>
      </c>
    </row>
    <row r="178" spans="1:22">
      <c r="I178" s="345">
        <f t="shared" si="52"/>
        <v>43312</v>
      </c>
      <c r="J178" s="343" t="str">
        <f t="shared" si="53"/>
        <v>Tuesday</v>
      </c>
      <c r="K178" s="348"/>
      <c r="L178" s="347">
        <v>0.33333333333333331</v>
      </c>
      <c r="M178" s="347">
        <v>0.70833333333333337</v>
      </c>
      <c r="N178" s="362">
        <f t="shared" si="54"/>
        <v>9.0000000000000018</v>
      </c>
      <c r="O178" s="362">
        <f t="shared" si="55"/>
        <v>0</v>
      </c>
      <c r="P178" s="362">
        <f t="shared" si="56"/>
        <v>0</v>
      </c>
      <c r="Q178" s="362">
        <f t="shared" si="49"/>
        <v>0</v>
      </c>
      <c r="R178" s="362">
        <f t="shared" si="50"/>
        <v>0</v>
      </c>
      <c r="S178" s="362">
        <f t="shared" si="57"/>
        <v>0</v>
      </c>
      <c r="T178" s="367">
        <f t="shared" si="51"/>
        <v>0</v>
      </c>
    </row>
    <row r="179" spans="1:22">
      <c r="I179" s="345"/>
      <c r="J179" s="343"/>
      <c r="K179" s="343"/>
      <c r="L179" s="343"/>
      <c r="M179" s="343"/>
      <c r="N179" s="343"/>
      <c r="O179" s="343"/>
      <c r="P179" s="343"/>
      <c r="Q179" s="348"/>
      <c r="R179" s="348"/>
      <c r="S179" s="348"/>
      <c r="T179" s="343"/>
    </row>
    <row r="180" spans="1:22">
      <c r="A180" s="340" t="str">
        <f>C147</f>
        <v>DADAN DANIRA</v>
      </c>
      <c r="G180" s="376"/>
      <c r="I180" s="483" t="s">
        <v>212</v>
      </c>
      <c r="J180" s="484"/>
      <c r="K180" s="484"/>
      <c r="L180" s="484"/>
      <c r="M180" s="485"/>
      <c r="N180" s="461"/>
      <c r="O180" s="461"/>
      <c r="P180" s="464">
        <f>SUM(P148:P179)</f>
        <v>2.5</v>
      </c>
      <c r="Q180" s="464">
        <f t="shared" ref="Q180:T180" si="59">SUM(Q148:Q179)</f>
        <v>19</v>
      </c>
      <c r="R180" s="464">
        <f t="shared" si="59"/>
        <v>0</v>
      </c>
      <c r="S180" s="464">
        <f t="shared" si="59"/>
        <v>0</v>
      </c>
      <c r="T180" s="464">
        <f t="shared" si="59"/>
        <v>41.75</v>
      </c>
    </row>
    <row r="182" spans="1:22">
      <c r="A182" s="386" t="s">
        <v>55</v>
      </c>
      <c r="B182" s="387" t="s">
        <v>218</v>
      </c>
      <c r="C182" s="386" t="s">
        <v>244</v>
      </c>
      <c r="D182" s="387"/>
      <c r="E182" s="386"/>
      <c r="F182" s="386"/>
      <c r="G182" s="386"/>
      <c r="I182" s="480" t="s">
        <v>205</v>
      </c>
      <c r="J182" s="480" t="s">
        <v>206</v>
      </c>
      <c r="K182" s="458" t="s">
        <v>213</v>
      </c>
      <c r="L182" s="481" t="s">
        <v>207</v>
      </c>
      <c r="M182" s="482"/>
      <c r="N182" s="459" t="s">
        <v>210</v>
      </c>
      <c r="O182" s="458" t="s">
        <v>208</v>
      </c>
      <c r="P182" s="480" t="s">
        <v>209</v>
      </c>
      <c r="Q182" s="480"/>
      <c r="R182" s="480"/>
      <c r="S182" s="480"/>
      <c r="T182" s="458" t="s">
        <v>210</v>
      </c>
    </row>
    <row r="183" spans="1:22">
      <c r="A183" s="340" t="s">
        <v>203</v>
      </c>
      <c r="B183" s="369" t="s">
        <v>218</v>
      </c>
      <c r="C183" s="378" t="str">
        <f>VLOOKUP(C182,'DATA KARYAWAN'!$B$13:$J$23,2,0)</f>
        <v>HATAKE KAKASHI</v>
      </c>
      <c r="I183" s="480"/>
      <c r="J183" s="480"/>
      <c r="K183" s="460" t="s">
        <v>214</v>
      </c>
      <c r="L183" s="461" t="s">
        <v>11</v>
      </c>
      <c r="M183" s="461" t="s">
        <v>12</v>
      </c>
      <c r="N183" s="460" t="s">
        <v>211</v>
      </c>
      <c r="O183" s="460" t="s">
        <v>209</v>
      </c>
      <c r="P183" s="462">
        <v>1.5</v>
      </c>
      <c r="Q183" s="463">
        <v>2</v>
      </c>
      <c r="R183" s="463">
        <v>3</v>
      </c>
      <c r="S183" s="463">
        <v>4</v>
      </c>
      <c r="T183" s="460" t="s">
        <v>209</v>
      </c>
    </row>
    <row r="184" spans="1:22">
      <c r="A184" s="340" t="s">
        <v>204</v>
      </c>
      <c r="B184" s="369" t="s">
        <v>218</v>
      </c>
      <c r="C184" s="340" t="str">
        <f>VLOOKUP(C182,'DATA KARYAWAN'!$B$13:$J$23,3,0)</f>
        <v>Staff HRD</v>
      </c>
      <c r="I184" s="344">
        <v>43282</v>
      </c>
      <c r="J184" s="341" t="str">
        <f>TEXT(I184,"DDDD")</f>
        <v>Sunday</v>
      </c>
      <c r="K184" s="349"/>
      <c r="L184" s="346"/>
      <c r="M184" s="346"/>
      <c r="N184" s="361">
        <f>IF(L184&lt;&gt;"",(M184-L184)*24,0)</f>
        <v>0</v>
      </c>
      <c r="O184" s="361">
        <f>IF(AND(J184&lt;&gt;"Minggu",M184&gt;TIME(12,0,0),K184="Ya"),N184-1,IF(AND(J184&lt;&gt;"Minggu",M184&lt;=TIME(12,0,0),K184="Ya"),N184,IF(AND(J184&lt;&gt;"Minggu",N184&gt;9,K184&lt;&gt;"Ya"),N184-1-8,IF(AND(J184="Minggu",L184&lt;&gt;""),N184-1,0))))</f>
        <v>0</v>
      </c>
      <c r="P184" s="363">
        <f>IF(AND(J184&lt;&gt;"Minggu",O184&gt;1,K184&lt;&gt;"Ya",L184&lt;&gt;""),1,IF(AND(J184&lt;&gt;"Minggu",O184&lt;=1,K184&lt;&gt;"Ya",L184&lt;&gt;""),O184,0))</f>
        <v>0</v>
      </c>
      <c r="Q184" s="356">
        <f>IF(AND(J184&lt;&gt;"Minggu",O184&gt;1,K184&lt;&gt;"Ya",L184&lt;&gt;""),O184-P184,IF(AND(J184&lt;&gt;"Minggu",J184&lt;&gt;"Jumat",O184&gt;7,K184="Ya",L184&lt;&gt;""),7,IF(AND(J184&lt;&gt;"Minggu",J184&lt;&gt;"Jumat",O184&lt;=7,K184="Ya",L184&lt;&gt;""),O184,IF(AND(J184="Minggu",O184&lt;=7,L184&lt;&gt;""),O184,IF(AND(J184="Minggu",O184&gt;7,L184&lt;&gt;""),7,IF(AND(J184="Jumat",O184&lt;=5,L184&lt;&gt;""),O184,IF(AND(J184="Jumat",O184&gt;5,L184&lt;&gt;""),5,0)))))))</f>
        <v>0</v>
      </c>
      <c r="R184" s="356">
        <f>IF(AND(J184&lt;&gt;"Minggu",J184&lt;&gt;"Jumat",O184&lt;=8,K184="Ya",L184&lt;&gt;""),O184-Q184,IF(AND(J184&lt;&gt;"Minggu",J184&lt;&gt;"Jumat",O184&gt;8,K184="Ya",L184&lt;&gt;""),1,IF(AND(J184="Minggu",O184&lt;=8,L184&lt;&gt;""),O184-Q184,IF(AND(J184="Minggu",O184&gt;8,L184&lt;&gt;""),1,IF(AND(J184="Jumat",K184="Ya",O184&lt;=6,L184&lt;&gt;""),O184-Q184,IF(AND(J184="Jumat",K184="Ya",O184&gt;6,L184&lt;&gt;""),1,0))))))</f>
        <v>0</v>
      </c>
      <c r="S184" s="356">
        <f t="shared" ref="S184:S190" si="60">IF(AND(J184&lt;&gt;"Minggu",J184&lt;&gt;"Jumat",K184="Ya",L184&lt;&gt;"",O184&gt;8),O184-Q184-R184,IF(AND(J184="Minggu",L184&lt;&gt;"",O184&gt;8),O184-Q184-R184,IF(AND(J184="Jumat",K184="Ya",L184&lt;&gt;"",O184&gt;6),O184-Q184-R184,0)))</f>
        <v>0</v>
      </c>
      <c r="T184" s="364">
        <f>(P184*$P$3)+(Q184*$Q$3)+(R184*$R$3)+(S184*$S$3)</f>
        <v>0</v>
      </c>
      <c r="V184" s="354"/>
    </row>
    <row r="185" spans="1:22">
      <c r="A185" s="340" t="s">
        <v>6</v>
      </c>
      <c r="B185" s="369" t="s">
        <v>218</v>
      </c>
      <c r="C185" s="340" t="str">
        <f>VLOOKUP(C182,'DATA KARYAWAN'!$B$13:$J$23,4,0)</f>
        <v>TK/0</v>
      </c>
      <c r="I185" s="345">
        <f>I184+1</f>
        <v>43283</v>
      </c>
      <c r="J185" s="342" t="str">
        <f>TEXT(I185,"DDDD")</f>
        <v>Monday</v>
      </c>
      <c r="K185" s="350" t="s">
        <v>215</v>
      </c>
      <c r="L185" s="347">
        <v>0.33333333333333331</v>
      </c>
      <c r="M185" s="347">
        <v>0.54166666666666663</v>
      </c>
      <c r="N185" s="360">
        <f>IF(L185&lt;&gt;"",(M185-L185)*24,0)</f>
        <v>5</v>
      </c>
      <c r="O185" s="360">
        <f>IF(AND(J185&lt;&gt;"Minggu",M185&gt;TIME(12,0,0),K185="Ya"),N185-1,IF(AND(J185&lt;&gt;"Minggu",M185&lt;=TIME(12,0,0),K185="Ya"),N185,IF(AND(J185&lt;&gt;"Minggu",N185&gt;9,K185&lt;&gt;"Ya"),N185-1-8,IF(AND(J185="Minggu",L185&lt;&gt;""),N185-1,0))))</f>
        <v>4</v>
      </c>
      <c r="P185" s="359">
        <f>IF(AND(J185&lt;&gt;"Minggu",O185&gt;1,K185&lt;&gt;"Ya",L185&lt;&gt;""),1,IF(AND(J185&lt;&gt;"Minggu",O185&lt;=1,K185&lt;&gt;"Ya",L185&lt;&gt;""),O185,0))</f>
        <v>0</v>
      </c>
      <c r="Q185" s="360">
        <f t="shared" ref="Q185:Q214" si="61">IF(AND(J185&lt;&gt;"Minggu",O185&gt;1,K185&lt;&gt;"Ya",L185&lt;&gt;""),O185-P185,IF(AND(J185&lt;&gt;"Minggu",J185&lt;&gt;"Jumat",O185&gt;7,K185="Ya",L185&lt;&gt;""),7,IF(AND(J185&lt;&gt;"Minggu",J185&lt;&gt;"Jumat",O185&lt;=7,K185="Ya",L185&lt;&gt;""),O185,IF(AND(J185="Minggu",O185&lt;=7,L185&lt;&gt;""),O185,IF(AND(J185="Minggu",O185&gt;7,L185&lt;&gt;""),7,IF(AND(J185="Jumat",O185&lt;=5,L185&lt;&gt;""),O185,IF(AND(J185="Jumat",O185&gt;5,L185&lt;&gt;""),5,0)))))))</f>
        <v>4</v>
      </c>
      <c r="R185" s="360">
        <f t="shared" ref="R185:R214" si="62">IF(AND(J185&lt;&gt;"Minggu",J185&lt;&gt;"Jumat",O185&lt;=8,K185="Ya",L185&lt;&gt;""),O185-Q185,IF(AND(J185&lt;&gt;"Minggu",J185&lt;&gt;"Jumat",O185&gt;8,K185="Ya",L185&lt;&gt;""),1,IF(AND(J185="Minggu",O185&lt;=8,L185&lt;&gt;""),O185-Q185,IF(AND(J185="Minggu",O185&gt;8,L185&lt;&gt;""),1,IF(AND(J185="Jumat",K185="Ya",O185&lt;=6,L185&lt;&gt;""),O185-Q185,IF(AND(J185="Jumat",K185="Ya",O185&gt;6,L185&lt;&gt;""),1,0))))))</f>
        <v>0</v>
      </c>
      <c r="S185" s="360">
        <f t="shared" si="60"/>
        <v>0</v>
      </c>
      <c r="T185" s="365">
        <f t="shared" ref="T185:T214" si="63">(P185*$P$3)+(Q185*$Q$3)+(R185*$R$3)+(S185*$S$3)</f>
        <v>8</v>
      </c>
    </row>
    <row r="186" spans="1:22">
      <c r="I186" s="345">
        <f t="shared" ref="I186:I214" si="64">I185+1</f>
        <v>43284</v>
      </c>
      <c r="J186" s="342" t="str">
        <f t="shared" ref="J186:J214" si="65">TEXT(I186,"DDDD")</f>
        <v>Tuesday</v>
      </c>
      <c r="K186" s="350"/>
      <c r="L186" s="347">
        <v>0.33333333333333331</v>
      </c>
      <c r="M186" s="347">
        <v>0.79166666666666663</v>
      </c>
      <c r="N186" s="360">
        <f t="shared" ref="N186:N214" si="66">IF(L186&lt;&gt;"",(M186-L186)*24,0)</f>
        <v>11</v>
      </c>
      <c r="O186" s="360">
        <f t="shared" ref="O186:O214" si="67">IF(AND(J186&lt;&gt;"Minggu",M186&gt;TIME(12,0,0),K186="Ya"),N186-1,IF(AND(J186&lt;&gt;"Minggu",M186&lt;=TIME(12,0,0),K186="Ya"),N186,IF(AND(J186&lt;&gt;"Minggu",N186&gt;9,K186&lt;&gt;"Ya"),N186-1-8,IF(AND(J186="Minggu",L186&lt;&gt;""),N186-1,0))))</f>
        <v>2</v>
      </c>
      <c r="P186" s="359">
        <f t="shared" ref="P186:P214" si="68">IF(AND(J186&lt;&gt;"Minggu",O186&gt;1,K186&lt;&gt;"Ya",L186&lt;&gt;""),1,IF(AND(J186&lt;&gt;"Minggu",O186&lt;=1,K186&lt;&gt;"Ya",L186&lt;&gt;""),O186,0))</f>
        <v>1</v>
      </c>
      <c r="Q186" s="360">
        <f t="shared" si="61"/>
        <v>1</v>
      </c>
      <c r="R186" s="360">
        <f t="shared" si="62"/>
        <v>0</v>
      </c>
      <c r="S186" s="360">
        <f t="shared" si="60"/>
        <v>0</v>
      </c>
      <c r="T186" s="365">
        <f t="shared" si="63"/>
        <v>3.5</v>
      </c>
      <c r="V186" s="354"/>
    </row>
    <row r="187" spans="1:22">
      <c r="A187" s="340" t="s">
        <v>216</v>
      </c>
      <c r="B187" s="369" t="s">
        <v>218</v>
      </c>
      <c r="G187" s="352">
        <f>VLOOKUP(C182,'DATA KARYAWAN'!$B$13:$J$23,5,0)</f>
        <v>4000000</v>
      </c>
      <c r="I187" s="345">
        <f t="shared" si="64"/>
        <v>43285</v>
      </c>
      <c r="J187" s="342" t="str">
        <f t="shared" si="65"/>
        <v>Wednesday</v>
      </c>
      <c r="K187" s="350"/>
      <c r="L187" s="347">
        <v>0.33333333333333331</v>
      </c>
      <c r="M187" s="347">
        <v>0.70833333333333337</v>
      </c>
      <c r="N187" s="360">
        <f t="shared" si="66"/>
        <v>9.0000000000000018</v>
      </c>
      <c r="O187" s="360">
        <f t="shared" si="67"/>
        <v>0</v>
      </c>
      <c r="P187" s="359">
        <f t="shared" si="68"/>
        <v>0</v>
      </c>
      <c r="Q187" s="360">
        <f t="shared" si="61"/>
        <v>0</v>
      </c>
      <c r="R187" s="360">
        <f t="shared" si="62"/>
        <v>0</v>
      </c>
      <c r="S187" s="360">
        <f t="shared" si="60"/>
        <v>0</v>
      </c>
      <c r="T187" s="365">
        <f t="shared" si="63"/>
        <v>0</v>
      </c>
      <c r="V187" s="354"/>
    </row>
    <row r="188" spans="1:22">
      <c r="A188" s="340" t="s">
        <v>209</v>
      </c>
      <c r="B188" s="369" t="s">
        <v>218</v>
      </c>
      <c r="C188" s="352">
        <f>T216</f>
        <v>41.75</v>
      </c>
      <c r="D188" s="369" t="s">
        <v>24</v>
      </c>
      <c r="E188" s="375">
        <f>G187/173</f>
        <v>23121.387283236993</v>
      </c>
      <c r="F188" s="369" t="s">
        <v>22</v>
      </c>
      <c r="G188" s="352">
        <f>ROUND(E188*C188,0)</f>
        <v>965318</v>
      </c>
      <c r="I188" s="345">
        <f t="shared" si="64"/>
        <v>43286</v>
      </c>
      <c r="J188" s="342" t="str">
        <f t="shared" si="65"/>
        <v>Thursday</v>
      </c>
      <c r="K188" s="350"/>
      <c r="L188" s="347">
        <v>0.33333333333333331</v>
      </c>
      <c r="M188" s="347">
        <v>0.70833333333333337</v>
      </c>
      <c r="N188" s="360">
        <f t="shared" si="66"/>
        <v>9.0000000000000018</v>
      </c>
      <c r="O188" s="360">
        <f t="shared" si="67"/>
        <v>0</v>
      </c>
      <c r="P188" s="360">
        <f t="shared" si="68"/>
        <v>0</v>
      </c>
      <c r="Q188" s="360">
        <f t="shared" si="61"/>
        <v>0</v>
      </c>
      <c r="R188" s="360">
        <f t="shared" si="62"/>
        <v>0</v>
      </c>
      <c r="S188" s="360">
        <f t="shared" si="60"/>
        <v>0</v>
      </c>
      <c r="T188" s="366">
        <f t="shared" si="63"/>
        <v>0</v>
      </c>
      <c r="V188" s="351"/>
    </row>
    <row r="189" spans="1:22">
      <c r="A189" s="340" t="s">
        <v>217</v>
      </c>
      <c r="B189" s="369" t="s">
        <v>218</v>
      </c>
      <c r="G189" s="352">
        <f>VLOOKUP(C182,'DATA KARYAWAN'!$B$13:$J$23,6,0)</f>
        <v>0</v>
      </c>
      <c r="I189" s="345">
        <f t="shared" si="64"/>
        <v>43287</v>
      </c>
      <c r="J189" s="342" t="str">
        <f t="shared" si="65"/>
        <v>Friday</v>
      </c>
      <c r="K189" s="350"/>
      <c r="L189" s="347">
        <v>0.33333333333333331</v>
      </c>
      <c r="M189" s="347">
        <v>0.70833333333333337</v>
      </c>
      <c r="N189" s="360">
        <f t="shared" si="66"/>
        <v>9.0000000000000018</v>
      </c>
      <c r="O189" s="360">
        <f t="shared" si="67"/>
        <v>0</v>
      </c>
      <c r="P189" s="360">
        <f t="shared" si="68"/>
        <v>0</v>
      </c>
      <c r="Q189" s="359">
        <f t="shared" si="61"/>
        <v>0</v>
      </c>
      <c r="R189" s="360">
        <f t="shared" si="62"/>
        <v>0</v>
      </c>
      <c r="S189" s="360">
        <f t="shared" si="60"/>
        <v>0</v>
      </c>
      <c r="T189" s="366">
        <f t="shared" si="63"/>
        <v>0</v>
      </c>
      <c r="V189" s="351"/>
    </row>
    <row r="190" spans="1:22">
      <c r="I190" s="345">
        <f t="shared" si="64"/>
        <v>43288</v>
      </c>
      <c r="J190" s="342" t="str">
        <f t="shared" si="65"/>
        <v>Saturday</v>
      </c>
      <c r="K190" s="350"/>
      <c r="L190" s="347">
        <v>0.33333333333333331</v>
      </c>
      <c r="M190" s="347">
        <v>0.70833333333333337</v>
      </c>
      <c r="N190" s="360">
        <f t="shared" si="66"/>
        <v>9.0000000000000018</v>
      </c>
      <c r="O190" s="360">
        <f t="shared" si="67"/>
        <v>0</v>
      </c>
      <c r="P190" s="360">
        <f t="shared" si="68"/>
        <v>0</v>
      </c>
      <c r="Q190" s="359">
        <f t="shared" si="61"/>
        <v>0</v>
      </c>
      <c r="R190" s="360">
        <f t="shared" si="62"/>
        <v>0</v>
      </c>
      <c r="S190" s="360">
        <f t="shared" si="60"/>
        <v>0</v>
      </c>
      <c r="T190" s="366">
        <f t="shared" si="63"/>
        <v>0</v>
      </c>
      <c r="V190" s="355"/>
    </row>
    <row r="191" spans="1:22">
      <c r="A191" s="370" t="s">
        <v>219</v>
      </c>
      <c r="B191" s="371"/>
      <c r="C191" s="370"/>
      <c r="D191" s="371"/>
      <c r="E191" s="370"/>
      <c r="F191" s="370"/>
      <c r="G191" s="372">
        <f>SUM(G187:G189)</f>
        <v>4965318</v>
      </c>
      <c r="I191" s="345">
        <f t="shared" si="64"/>
        <v>43289</v>
      </c>
      <c r="J191" s="342" t="str">
        <f t="shared" si="65"/>
        <v>Sunday</v>
      </c>
      <c r="K191" s="350"/>
      <c r="L191" s="347">
        <v>0.33333333333333331</v>
      </c>
      <c r="M191" s="347">
        <v>0.91666666666666663</v>
      </c>
      <c r="N191" s="360">
        <f t="shared" si="66"/>
        <v>13.999999999999998</v>
      </c>
      <c r="O191" s="360">
        <f t="shared" si="67"/>
        <v>4.9999999999999982</v>
      </c>
      <c r="P191" s="360">
        <f t="shared" si="68"/>
        <v>1</v>
      </c>
      <c r="Q191" s="360">
        <f t="shared" si="61"/>
        <v>3.9999999999999982</v>
      </c>
      <c r="R191" s="360">
        <f t="shared" si="62"/>
        <v>0</v>
      </c>
      <c r="S191" s="360">
        <f>IF(AND(J191&lt;&gt;"Minggu",J191&lt;&gt;"Jumat",K191="Ya",L191&lt;&gt;"",O191&gt;8),O191-Q191-R191,IF(AND(J191="Minggu",L191&lt;&gt;"",O191&gt;8),O191-Q191-R191,IF(AND(J191="Jumat",K191="Ya",L191&lt;&gt;"",O191&gt;6),O191-Q191-R191,0)))</f>
        <v>0</v>
      </c>
      <c r="T191" s="366">
        <f t="shared" si="63"/>
        <v>9.4999999999999964</v>
      </c>
    </row>
    <row r="192" spans="1:22">
      <c r="I192" s="345">
        <f t="shared" si="64"/>
        <v>43290</v>
      </c>
      <c r="J192" s="342" t="str">
        <f t="shared" si="65"/>
        <v>Monday</v>
      </c>
      <c r="K192" s="350"/>
      <c r="L192" s="347">
        <v>0.33333333333333331</v>
      </c>
      <c r="M192" s="347">
        <v>0.70833333333333337</v>
      </c>
      <c r="N192" s="360">
        <f t="shared" si="66"/>
        <v>9.0000000000000018</v>
      </c>
      <c r="O192" s="360">
        <f t="shared" si="67"/>
        <v>0</v>
      </c>
      <c r="P192" s="360">
        <f t="shared" si="68"/>
        <v>0</v>
      </c>
      <c r="Q192" s="360">
        <f t="shared" si="61"/>
        <v>0</v>
      </c>
      <c r="R192" s="360">
        <f t="shared" si="62"/>
        <v>0</v>
      </c>
      <c r="S192" s="360">
        <f t="shared" ref="S192:S214" si="69">IF(AND(J192&lt;&gt;"Minggu",J192&lt;&gt;"Jumat",K192="Ya",L192&lt;&gt;"",O192&gt;8),O192-Q192-R192,IF(AND(J192="Minggu",L192&lt;&gt;"",O192&gt;8),O192-Q192-R192,IF(AND(J192="Jumat",K192="Ya",L192&lt;&gt;"",O192&gt;6),O192-Q192-R192,0)))</f>
        <v>0</v>
      </c>
      <c r="T192" s="366">
        <f t="shared" si="63"/>
        <v>0</v>
      </c>
      <c r="V192" s="358"/>
    </row>
    <row r="193" spans="1:22">
      <c r="A193" s="340" t="s">
        <v>220</v>
      </c>
      <c r="B193" s="369" t="s">
        <v>218</v>
      </c>
      <c r="F193" s="369"/>
      <c r="G193" s="352">
        <f>ROUND(IF((G191*5%)&gt;500000,500000,G191*5%),0)</f>
        <v>248266</v>
      </c>
      <c r="I193" s="345">
        <f t="shared" si="64"/>
        <v>43291</v>
      </c>
      <c r="J193" s="342" t="str">
        <f t="shared" si="65"/>
        <v>Tuesday</v>
      </c>
      <c r="K193" s="350"/>
      <c r="L193" s="347">
        <v>0.33333333333333331</v>
      </c>
      <c r="M193" s="347">
        <v>0.70833333333333337</v>
      </c>
      <c r="N193" s="360">
        <f t="shared" si="66"/>
        <v>9.0000000000000018</v>
      </c>
      <c r="O193" s="360">
        <f t="shared" si="67"/>
        <v>0</v>
      </c>
      <c r="P193" s="360">
        <f t="shared" si="68"/>
        <v>0</v>
      </c>
      <c r="Q193" s="360">
        <f t="shared" si="61"/>
        <v>0</v>
      </c>
      <c r="R193" s="360">
        <f t="shared" si="62"/>
        <v>0</v>
      </c>
      <c r="S193" s="360">
        <f t="shared" si="69"/>
        <v>0</v>
      </c>
      <c r="T193" s="366">
        <f t="shared" si="63"/>
        <v>0</v>
      </c>
      <c r="V193" s="357"/>
    </row>
    <row r="194" spans="1:22">
      <c r="A194" s="340" t="s">
        <v>221</v>
      </c>
      <c r="B194" s="369" t="s">
        <v>218</v>
      </c>
      <c r="F194" s="369"/>
      <c r="G194" s="352">
        <f>ROUND(IF(G187&gt;=8000000,8000000*1%,G187*1%),0)</f>
        <v>40000</v>
      </c>
      <c r="I194" s="345">
        <f t="shared" si="64"/>
        <v>43292</v>
      </c>
      <c r="J194" s="342" t="str">
        <f t="shared" si="65"/>
        <v>Wednesday</v>
      </c>
      <c r="K194" s="350"/>
      <c r="L194" s="347">
        <v>0.33333333333333331</v>
      </c>
      <c r="M194" s="347">
        <v>0.70833333333333337</v>
      </c>
      <c r="N194" s="360">
        <f t="shared" si="66"/>
        <v>9.0000000000000018</v>
      </c>
      <c r="O194" s="360">
        <f t="shared" si="67"/>
        <v>0</v>
      </c>
      <c r="P194" s="360">
        <f t="shared" si="68"/>
        <v>0</v>
      </c>
      <c r="Q194" s="360">
        <f t="shared" si="61"/>
        <v>0</v>
      </c>
      <c r="R194" s="360">
        <f t="shared" si="62"/>
        <v>0</v>
      </c>
      <c r="S194" s="360">
        <f t="shared" si="69"/>
        <v>0</v>
      </c>
      <c r="T194" s="366">
        <f t="shared" si="63"/>
        <v>0</v>
      </c>
      <c r="V194" s="357"/>
    </row>
    <row r="195" spans="1:22">
      <c r="A195" s="340" t="s">
        <v>222</v>
      </c>
      <c r="B195" s="369" t="s">
        <v>218</v>
      </c>
      <c r="F195" s="369"/>
      <c r="G195" s="352">
        <f>ROUND(G187*2%,0)</f>
        <v>80000</v>
      </c>
      <c r="I195" s="345">
        <f t="shared" si="64"/>
        <v>43293</v>
      </c>
      <c r="J195" s="342" t="str">
        <f t="shared" si="65"/>
        <v>Thursday</v>
      </c>
      <c r="K195" s="350"/>
      <c r="L195" s="347">
        <v>0.33333333333333331</v>
      </c>
      <c r="M195" s="347">
        <v>0.70833333333333337</v>
      </c>
      <c r="N195" s="360">
        <f t="shared" si="66"/>
        <v>9.0000000000000018</v>
      </c>
      <c r="O195" s="360">
        <f t="shared" si="67"/>
        <v>0</v>
      </c>
      <c r="P195" s="360">
        <f t="shared" si="68"/>
        <v>0</v>
      </c>
      <c r="Q195" s="360">
        <f t="shared" si="61"/>
        <v>0</v>
      </c>
      <c r="R195" s="360">
        <f t="shared" si="62"/>
        <v>0</v>
      </c>
      <c r="S195" s="360">
        <f t="shared" si="69"/>
        <v>0</v>
      </c>
      <c r="T195" s="366">
        <f t="shared" si="63"/>
        <v>0</v>
      </c>
      <c r="V195" s="357"/>
    </row>
    <row r="196" spans="1:22">
      <c r="A196" s="340" t="s">
        <v>223</v>
      </c>
      <c r="B196" s="369" t="s">
        <v>218</v>
      </c>
      <c r="F196" s="369"/>
      <c r="G196" s="352">
        <f>ROUND(G187*1%,0)</f>
        <v>40000</v>
      </c>
      <c r="I196" s="345">
        <f t="shared" si="64"/>
        <v>43294</v>
      </c>
      <c r="J196" s="342" t="str">
        <f t="shared" si="65"/>
        <v>Friday</v>
      </c>
      <c r="K196" s="350" t="s">
        <v>215</v>
      </c>
      <c r="L196" s="347">
        <v>0.33333333333333331</v>
      </c>
      <c r="M196" s="347">
        <v>0.45833333333333331</v>
      </c>
      <c r="N196" s="360">
        <f t="shared" si="66"/>
        <v>3</v>
      </c>
      <c r="O196" s="360">
        <f t="shared" si="67"/>
        <v>3</v>
      </c>
      <c r="P196" s="360">
        <f t="shared" si="68"/>
        <v>0</v>
      </c>
      <c r="Q196" s="360">
        <f t="shared" si="61"/>
        <v>3</v>
      </c>
      <c r="R196" s="360">
        <f t="shared" si="62"/>
        <v>0</v>
      </c>
      <c r="S196" s="360">
        <f t="shared" si="69"/>
        <v>0</v>
      </c>
      <c r="T196" s="366">
        <f t="shared" si="63"/>
        <v>6</v>
      </c>
      <c r="V196" s="357"/>
    </row>
    <row r="197" spans="1:22">
      <c r="A197" s="340" t="s">
        <v>224</v>
      </c>
      <c r="B197" s="369" t="s">
        <v>218</v>
      </c>
      <c r="F197" s="369"/>
      <c r="G197" s="352">
        <f t="shared" ref="G197" si="70">E197*C197</f>
        <v>0</v>
      </c>
      <c r="I197" s="345">
        <f t="shared" si="64"/>
        <v>43295</v>
      </c>
      <c r="J197" s="342" t="str">
        <f t="shared" si="65"/>
        <v>Saturday</v>
      </c>
      <c r="K197" s="350"/>
      <c r="L197" s="347">
        <v>0.33333333333333331</v>
      </c>
      <c r="M197" s="347">
        <v>0.70833333333333337</v>
      </c>
      <c r="N197" s="360">
        <f t="shared" si="66"/>
        <v>9.0000000000000018</v>
      </c>
      <c r="O197" s="360">
        <f t="shared" si="67"/>
        <v>0</v>
      </c>
      <c r="P197" s="360">
        <f t="shared" si="68"/>
        <v>0</v>
      </c>
      <c r="Q197" s="360">
        <f t="shared" si="61"/>
        <v>0</v>
      </c>
      <c r="R197" s="360">
        <f t="shared" si="62"/>
        <v>0</v>
      </c>
      <c r="S197" s="360">
        <f t="shared" si="69"/>
        <v>0</v>
      </c>
      <c r="T197" s="366">
        <f t="shared" si="63"/>
        <v>0</v>
      </c>
      <c r="V197" s="357"/>
    </row>
    <row r="198" spans="1:22">
      <c r="A198" s="340" t="s">
        <v>225</v>
      </c>
      <c r="B198" s="369" t="s">
        <v>218</v>
      </c>
      <c r="F198" s="369"/>
      <c r="G198" s="352">
        <f>ROUND(G187*1%,0)</f>
        <v>40000</v>
      </c>
      <c r="I198" s="345">
        <f t="shared" si="64"/>
        <v>43296</v>
      </c>
      <c r="J198" s="342" t="str">
        <f t="shared" si="65"/>
        <v>Sunday</v>
      </c>
      <c r="K198" s="350"/>
      <c r="L198" s="347"/>
      <c r="M198" s="347"/>
      <c r="N198" s="360">
        <f t="shared" si="66"/>
        <v>0</v>
      </c>
      <c r="O198" s="360">
        <f t="shared" si="67"/>
        <v>0</v>
      </c>
      <c r="P198" s="360">
        <f t="shared" si="68"/>
        <v>0</v>
      </c>
      <c r="Q198" s="360">
        <f t="shared" si="61"/>
        <v>0</v>
      </c>
      <c r="R198" s="360">
        <f t="shared" si="62"/>
        <v>0</v>
      </c>
      <c r="S198" s="360">
        <f t="shared" si="69"/>
        <v>0</v>
      </c>
      <c r="T198" s="366">
        <f t="shared" si="63"/>
        <v>0</v>
      </c>
    </row>
    <row r="199" spans="1:22">
      <c r="I199" s="345">
        <f t="shared" si="64"/>
        <v>43297</v>
      </c>
      <c r="J199" s="342" t="str">
        <f t="shared" si="65"/>
        <v>Monday</v>
      </c>
      <c r="K199" s="350"/>
      <c r="L199" s="347">
        <v>0.33333333333333331</v>
      </c>
      <c r="M199" s="347">
        <v>0.70833333333333337</v>
      </c>
      <c r="N199" s="360">
        <f t="shared" si="66"/>
        <v>9.0000000000000018</v>
      </c>
      <c r="O199" s="360">
        <f t="shared" si="67"/>
        <v>0</v>
      </c>
      <c r="P199" s="360">
        <f t="shared" si="68"/>
        <v>0</v>
      </c>
      <c r="Q199" s="360">
        <f t="shared" si="61"/>
        <v>0</v>
      </c>
      <c r="R199" s="360">
        <f t="shared" si="62"/>
        <v>0</v>
      </c>
      <c r="S199" s="360">
        <f t="shared" si="69"/>
        <v>0</v>
      </c>
      <c r="T199" s="366">
        <f t="shared" si="63"/>
        <v>0</v>
      </c>
    </row>
    <row r="200" spans="1:22">
      <c r="A200" s="370" t="s">
        <v>226</v>
      </c>
      <c r="B200" s="371"/>
      <c r="C200" s="370"/>
      <c r="D200" s="371"/>
      <c r="E200" s="370"/>
      <c r="F200" s="370"/>
      <c r="G200" s="373">
        <f>SUM(G193:G199)</f>
        <v>448266</v>
      </c>
      <c r="I200" s="345">
        <f t="shared" si="64"/>
        <v>43298</v>
      </c>
      <c r="J200" s="342" t="str">
        <f t="shared" si="65"/>
        <v>Tuesday</v>
      </c>
      <c r="K200" s="350"/>
      <c r="L200" s="347">
        <v>0.33333333333333331</v>
      </c>
      <c r="M200" s="347">
        <v>0.70833333333333337</v>
      </c>
      <c r="N200" s="360">
        <f t="shared" si="66"/>
        <v>9.0000000000000018</v>
      </c>
      <c r="O200" s="360">
        <f t="shared" si="67"/>
        <v>0</v>
      </c>
      <c r="P200" s="360">
        <f t="shared" si="68"/>
        <v>0</v>
      </c>
      <c r="Q200" s="360">
        <f t="shared" si="61"/>
        <v>0</v>
      </c>
      <c r="R200" s="360">
        <f t="shared" si="62"/>
        <v>0</v>
      </c>
      <c r="S200" s="360">
        <f t="shared" si="69"/>
        <v>0</v>
      </c>
      <c r="T200" s="366">
        <f t="shared" si="63"/>
        <v>0</v>
      </c>
    </row>
    <row r="201" spans="1:22">
      <c r="A201" s="370" t="s">
        <v>227</v>
      </c>
      <c r="B201" s="371"/>
      <c r="C201" s="370"/>
      <c r="D201" s="371"/>
      <c r="E201" s="370"/>
      <c r="F201" s="370"/>
      <c r="G201" s="373">
        <f>G191-G200</f>
        <v>4517052</v>
      </c>
      <c r="I201" s="345">
        <f t="shared" si="64"/>
        <v>43299</v>
      </c>
      <c r="J201" s="342" t="str">
        <f t="shared" si="65"/>
        <v>Wednesday</v>
      </c>
      <c r="K201" s="350"/>
      <c r="L201" s="347">
        <v>0.33333333333333331</v>
      </c>
      <c r="M201" s="347">
        <v>0.70833333333333337</v>
      </c>
      <c r="N201" s="360">
        <f t="shared" si="66"/>
        <v>9.0000000000000018</v>
      </c>
      <c r="O201" s="360">
        <f t="shared" si="67"/>
        <v>0</v>
      </c>
      <c r="P201" s="360">
        <f t="shared" si="68"/>
        <v>0</v>
      </c>
      <c r="Q201" s="360">
        <f t="shared" si="61"/>
        <v>0</v>
      </c>
      <c r="R201" s="360">
        <f t="shared" si="62"/>
        <v>0</v>
      </c>
      <c r="S201" s="360">
        <f t="shared" si="69"/>
        <v>0</v>
      </c>
      <c r="T201" s="366">
        <f t="shared" si="63"/>
        <v>0</v>
      </c>
    </row>
    <row r="202" spans="1:22">
      <c r="A202" s="370" t="s">
        <v>32</v>
      </c>
      <c r="B202" s="371"/>
      <c r="C202" s="370"/>
      <c r="D202" s="371"/>
      <c r="E202" s="370"/>
      <c r="F202" s="370"/>
      <c r="G202" s="373">
        <f>G209</f>
        <v>853</v>
      </c>
      <c r="I202" s="345">
        <f t="shared" si="64"/>
        <v>43300</v>
      </c>
      <c r="J202" s="342" t="str">
        <f t="shared" si="65"/>
        <v>Thursday</v>
      </c>
      <c r="K202" s="350" t="s">
        <v>215</v>
      </c>
      <c r="L202" s="347">
        <v>0.33333333333333331</v>
      </c>
      <c r="M202" s="347">
        <v>0.66666666666666663</v>
      </c>
      <c r="N202" s="360">
        <f t="shared" si="66"/>
        <v>8</v>
      </c>
      <c r="O202" s="360">
        <f t="shared" si="67"/>
        <v>7</v>
      </c>
      <c r="P202" s="360">
        <f t="shared" si="68"/>
        <v>0</v>
      </c>
      <c r="Q202" s="360">
        <f t="shared" si="61"/>
        <v>7</v>
      </c>
      <c r="R202" s="360">
        <f t="shared" si="62"/>
        <v>0</v>
      </c>
      <c r="S202" s="360">
        <f t="shared" si="69"/>
        <v>0</v>
      </c>
      <c r="T202" s="366">
        <f t="shared" si="63"/>
        <v>14</v>
      </c>
    </row>
    <row r="203" spans="1:22">
      <c r="A203" s="370" t="s">
        <v>33</v>
      </c>
      <c r="B203" s="371"/>
      <c r="C203" s="370"/>
      <c r="D203" s="371"/>
      <c r="E203" s="370"/>
      <c r="F203" s="370"/>
      <c r="G203" s="373">
        <f>G201-G202</f>
        <v>4516199</v>
      </c>
      <c r="I203" s="345">
        <f t="shared" si="64"/>
        <v>43301</v>
      </c>
      <c r="J203" s="342" t="str">
        <f t="shared" si="65"/>
        <v>Friday</v>
      </c>
      <c r="K203" s="350"/>
      <c r="L203" s="347">
        <v>0.33333333333333331</v>
      </c>
      <c r="M203" s="347">
        <v>0.70833333333333337</v>
      </c>
      <c r="N203" s="360">
        <f t="shared" si="66"/>
        <v>9.0000000000000018</v>
      </c>
      <c r="O203" s="360">
        <f t="shared" si="67"/>
        <v>0</v>
      </c>
      <c r="P203" s="360">
        <f t="shared" si="68"/>
        <v>0</v>
      </c>
      <c r="Q203" s="360">
        <f t="shared" si="61"/>
        <v>0</v>
      </c>
      <c r="R203" s="360">
        <f t="shared" si="62"/>
        <v>0</v>
      </c>
      <c r="S203" s="360">
        <f t="shared" si="69"/>
        <v>0</v>
      </c>
      <c r="T203" s="366">
        <f t="shared" si="63"/>
        <v>0</v>
      </c>
    </row>
    <row r="204" spans="1:22">
      <c r="I204" s="345">
        <f t="shared" si="64"/>
        <v>43302</v>
      </c>
      <c r="J204" s="342" t="str">
        <f t="shared" si="65"/>
        <v>Saturday</v>
      </c>
      <c r="K204" s="350"/>
      <c r="L204" s="347">
        <v>0.33333333333333331</v>
      </c>
      <c r="M204" s="347">
        <v>0.70833333333333337</v>
      </c>
      <c r="N204" s="360">
        <f t="shared" si="66"/>
        <v>9.0000000000000018</v>
      </c>
      <c r="O204" s="360">
        <f t="shared" si="67"/>
        <v>0</v>
      </c>
      <c r="P204" s="360">
        <f t="shared" si="68"/>
        <v>0</v>
      </c>
      <c r="Q204" s="360">
        <f t="shared" si="61"/>
        <v>0</v>
      </c>
      <c r="R204" s="360">
        <f t="shared" si="62"/>
        <v>0</v>
      </c>
      <c r="S204" s="360">
        <f t="shared" si="69"/>
        <v>0</v>
      </c>
      <c r="T204" s="366">
        <f t="shared" si="63"/>
        <v>0</v>
      </c>
    </row>
    <row r="205" spans="1:22">
      <c r="A205" s="370"/>
      <c r="B205" s="371"/>
      <c r="C205" s="379" t="s">
        <v>231</v>
      </c>
      <c r="D205" s="380"/>
      <c r="E205" s="379"/>
      <c r="F205" s="380" t="s">
        <v>218</v>
      </c>
      <c r="G205" s="381">
        <f>G201*12</f>
        <v>54204624</v>
      </c>
      <c r="I205" s="345">
        <f t="shared" si="64"/>
        <v>43303</v>
      </c>
      <c r="J205" s="342" t="str">
        <f t="shared" si="65"/>
        <v>Sunday</v>
      </c>
      <c r="K205" s="350"/>
      <c r="L205" s="347"/>
      <c r="M205" s="347"/>
      <c r="N205" s="360">
        <f t="shared" si="66"/>
        <v>0</v>
      </c>
      <c r="O205" s="360">
        <f t="shared" si="67"/>
        <v>0</v>
      </c>
      <c r="P205" s="360">
        <f t="shared" si="68"/>
        <v>0</v>
      </c>
      <c r="Q205" s="360">
        <f t="shared" si="61"/>
        <v>0</v>
      </c>
      <c r="R205" s="360">
        <f t="shared" si="62"/>
        <v>0</v>
      </c>
      <c r="S205" s="360">
        <f t="shared" si="69"/>
        <v>0</v>
      </c>
      <c r="T205" s="366">
        <f t="shared" si="63"/>
        <v>0</v>
      </c>
    </row>
    <row r="206" spans="1:22">
      <c r="C206" s="379" t="s">
        <v>28</v>
      </c>
      <c r="D206" s="380"/>
      <c r="E206" s="379"/>
      <c r="F206" s="380" t="s">
        <v>218</v>
      </c>
      <c r="G206" s="381">
        <f>IF(C185="TK/0",54000000,IF(C185="K/0",58500000,IF(C185="K/1",63000000,IF(C185="K/2",67500000,IF(C185="K/3",72000000,0)))))</f>
        <v>54000000</v>
      </c>
      <c r="I206" s="345">
        <f t="shared" si="64"/>
        <v>43304</v>
      </c>
      <c r="J206" s="342" t="str">
        <f t="shared" si="65"/>
        <v>Monday</v>
      </c>
      <c r="K206" s="350"/>
      <c r="L206" s="347">
        <v>0.33333333333333331</v>
      </c>
      <c r="M206" s="347">
        <v>0.70833333333333337</v>
      </c>
      <c r="N206" s="360">
        <f t="shared" si="66"/>
        <v>9.0000000000000018</v>
      </c>
      <c r="O206" s="360">
        <f t="shared" si="67"/>
        <v>0</v>
      </c>
      <c r="P206" s="360">
        <f t="shared" si="68"/>
        <v>0</v>
      </c>
      <c r="Q206" s="360">
        <f t="shared" si="61"/>
        <v>0</v>
      </c>
      <c r="R206" s="360">
        <f t="shared" si="62"/>
        <v>0</v>
      </c>
      <c r="S206" s="360">
        <f t="shared" si="69"/>
        <v>0</v>
      </c>
      <c r="T206" s="366">
        <f t="shared" si="63"/>
        <v>0</v>
      </c>
    </row>
    <row r="207" spans="1:22">
      <c r="C207" s="379" t="s">
        <v>31</v>
      </c>
      <c r="D207" s="380"/>
      <c r="E207" s="379"/>
      <c r="F207" s="380" t="s">
        <v>218</v>
      </c>
      <c r="G207" s="381">
        <f>IF((G205-G206)&gt;0,G205-G206,0)</f>
        <v>204624</v>
      </c>
      <c r="I207" s="345">
        <f t="shared" si="64"/>
        <v>43305</v>
      </c>
      <c r="J207" s="342" t="str">
        <f t="shared" si="65"/>
        <v>Tuesday</v>
      </c>
      <c r="K207" s="350"/>
      <c r="L207" s="347">
        <v>0.33333333333333331</v>
      </c>
      <c r="M207" s="347">
        <v>0.70833333333333337</v>
      </c>
      <c r="N207" s="360">
        <f t="shared" si="66"/>
        <v>9.0000000000000018</v>
      </c>
      <c r="O207" s="360">
        <f t="shared" si="67"/>
        <v>0</v>
      </c>
      <c r="P207" s="360">
        <f t="shared" si="68"/>
        <v>0</v>
      </c>
      <c r="Q207" s="360">
        <f t="shared" si="61"/>
        <v>0</v>
      </c>
      <c r="R207" s="360">
        <f t="shared" si="62"/>
        <v>0</v>
      </c>
      <c r="S207" s="360">
        <f t="shared" si="69"/>
        <v>0</v>
      </c>
      <c r="T207" s="366">
        <f t="shared" si="63"/>
        <v>0</v>
      </c>
    </row>
    <row r="208" spans="1:22">
      <c r="C208" s="379" t="s">
        <v>257</v>
      </c>
      <c r="D208" s="380"/>
      <c r="E208" s="379"/>
      <c r="F208" s="380" t="s">
        <v>218</v>
      </c>
      <c r="G208" s="381">
        <f>IF(AND(G207&gt;0,G207&lt;=50000000),G207*5%,IF(AND(G207&gt;50000000,G207&lt;=250000000),(50000000*5%)+((G207-50000000)*15%),IF(AND(G207&gt;250000000,G207&lt;=500000000),(50000000*5%)+(200000000*15%)+(G207-50000000-200000000)*25%,IF(G207&gt;500000000,(50000000*5%)+(200000000*15%)+(250000000*25%)+(G207-50000000-200000000-250000000)*30%,0))))</f>
        <v>10231.200000000001</v>
      </c>
      <c r="I208" s="345">
        <f t="shared" si="64"/>
        <v>43306</v>
      </c>
      <c r="J208" s="342" t="str">
        <f t="shared" si="65"/>
        <v>Wednesday</v>
      </c>
      <c r="K208" s="350"/>
      <c r="L208" s="347">
        <v>0.33333333333333331</v>
      </c>
      <c r="M208" s="347">
        <v>0.72916666666666663</v>
      </c>
      <c r="N208" s="360">
        <f t="shared" si="66"/>
        <v>9.5</v>
      </c>
      <c r="O208" s="360">
        <f t="shared" si="67"/>
        <v>0.5</v>
      </c>
      <c r="P208" s="360">
        <f t="shared" si="68"/>
        <v>0.5</v>
      </c>
      <c r="Q208" s="360">
        <f t="shared" si="61"/>
        <v>0</v>
      </c>
      <c r="R208" s="360">
        <f t="shared" si="62"/>
        <v>0</v>
      </c>
      <c r="S208" s="360">
        <f t="shared" si="69"/>
        <v>0</v>
      </c>
      <c r="T208" s="366">
        <f t="shared" si="63"/>
        <v>0.75</v>
      </c>
    </row>
    <row r="209" spans="1:22">
      <c r="C209" s="379" t="s">
        <v>258</v>
      </c>
      <c r="D209" s="380"/>
      <c r="E209" s="379"/>
      <c r="F209" s="382" t="s">
        <v>218</v>
      </c>
      <c r="G209" s="381">
        <f>ROUND(G208/12,0)</f>
        <v>853</v>
      </c>
      <c r="I209" s="345">
        <f t="shared" si="64"/>
        <v>43307</v>
      </c>
      <c r="J209" s="342" t="str">
        <f t="shared" si="65"/>
        <v>Thursday</v>
      </c>
      <c r="K209" s="350"/>
      <c r="L209" s="347">
        <v>0.33333333333333331</v>
      </c>
      <c r="M209" s="347">
        <v>0.70833333333333337</v>
      </c>
      <c r="N209" s="360">
        <f t="shared" si="66"/>
        <v>9.0000000000000018</v>
      </c>
      <c r="O209" s="360">
        <f t="shared" si="67"/>
        <v>0</v>
      </c>
      <c r="P209" s="360">
        <f t="shared" si="68"/>
        <v>0</v>
      </c>
      <c r="Q209" s="360">
        <f t="shared" si="61"/>
        <v>0</v>
      </c>
      <c r="R209" s="360">
        <f t="shared" si="62"/>
        <v>0</v>
      </c>
      <c r="S209" s="360">
        <f t="shared" si="69"/>
        <v>0</v>
      </c>
      <c r="T209" s="366">
        <f t="shared" si="63"/>
        <v>0</v>
      </c>
    </row>
    <row r="210" spans="1:22">
      <c r="F210" s="368"/>
      <c r="G210" s="374"/>
      <c r="I210" s="345">
        <f t="shared" si="64"/>
        <v>43308</v>
      </c>
      <c r="J210" s="342" t="str">
        <f t="shared" si="65"/>
        <v>Friday</v>
      </c>
      <c r="K210" s="350"/>
      <c r="L210" s="347">
        <v>0.33333333333333331</v>
      </c>
      <c r="M210" s="347">
        <v>0.70833333333333337</v>
      </c>
      <c r="N210" s="360">
        <f t="shared" si="66"/>
        <v>9.0000000000000018</v>
      </c>
      <c r="O210" s="360">
        <f t="shared" si="67"/>
        <v>0</v>
      </c>
      <c r="P210" s="360">
        <f t="shared" si="68"/>
        <v>0</v>
      </c>
      <c r="Q210" s="360">
        <f t="shared" si="61"/>
        <v>0</v>
      </c>
      <c r="R210" s="360">
        <f t="shared" si="62"/>
        <v>0</v>
      </c>
      <c r="S210" s="360">
        <f t="shared" si="69"/>
        <v>0</v>
      </c>
      <c r="T210" s="366">
        <f t="shared" si="63"/>
        <v>0</v>
      </c>
    </row>
    <row r="211" spans="1:22">
      <c r="G211" s="352"/>
      <c r="I211" s="345">
        <f t="shared" si="64"/>
        <v>43309</v>
      </c>
      <c r="J211" s="342" t="str">
        <f t="shared" si="65"/>
        <v>Saturday</v>
      </c>
      <c r="K211" s="350"/>
      <c r="L211" s="347">
        <v>0.33333333333333331</v>
      </c>
      <c r="M211" s="347">
        <v>0.70833333333333337</v>
      </c>
      <c r="N211" s="360">
        <f t="shared" si="66"/>
        <v>9.0000000000000018</v>
      </c>
      <c r="O211" s="360">
        <f t="shared" si="67"/>
        <v>0</v>
      </c>
      <c r="P211" s="360">
        <f t="shared" si="68"/>
        <v>0</v>
      </c>
      <c r="Q211" s="360">
        <f t="shared" si="61"/>
        <v>0</v>
      </c>
      <c r="R211" s="360">
        <f t="shared" si="62"/>
        <v>0</v>
      </c>
      <c r="S211" s="360">
        <f t="shared" si="69"/>
        <v>0</v>
      </c>
      <c r="T211" s="366">
        <f t="shared" si="63"/>
        <v>0</v>
      </c>
    </row>
    <row r="212" spans="1:22">
      <c r="A212" s="340" t="s">
        <v>237</v>
      </c>
      <c r="G212" s="340" t="s">
        <v>44</v>
      </c>
      <c r="I212" s="345">
        <f t="shared" si="64"/>
        <v>43310</v>
      </c>
      <c r="J212" s="342" t="str">
        <f t="shared" si="65"/>
        <v>Sunday</v>
      </c>
      <c r="K212" s="350"/>
      <c r="L212" s="347"/>
      <c r="M212" s="347"/>
      <c r="N212" s="360">
        <f t="shared" si="66"/>
        <v>0</v>
      </c>
      <c r="O212" s="360">
        <f t="shared" si="67"/>
        <v>0</v>
      </c>
      <c r="P212" s="360">
        <f t="shared" si="68"/>
        <v>0</v>
      </c>
      <c r="Q212" s="360">
        <f t="shared" si="61"/>
        <v>0</v>
      </c>
      <c r="R212" s="360">
        <f t="shared" si="62"/>
        <v>0</v>
      </c>
      <c r="S212" s="360">
        <f t="shared" si="69"/>
        <v>0</v>
      </c>
      <c r="T212" s="366">
        <f t="shared" si="63"/>
        <v>0</v>
      </c>
    </row>
    <row r="213" spans="1:22">
      <c r="I213" s="345">
        <f t="shared" si="64"/>
        <v>43311</v>
      </c>
      <c r="J213" s="343" t="str">
        <f t="shared" si="65"/>
        <v>Monday</v>
      </c>
      <c r="K213" s="348"/>
      <c r="L213" s="347">
        <v>0.33333333333333331</v>
      </c>
      <c r="M213" s="347">
        <v>0.70833333333333337</v>
      </c>
      <c r="N213" s="362">
        <f t="shared" si="66"/>
        <v>9.0000000000000018</v>
      </c>
      <c r="O213" s="362">
        <f t="shared" si="67"/>
        <v>0</v>
      </c>
      <c r="P213" s="362">
        <f t="shared" si="68"/>
        <v>0</v>
      </c>
      <c r="Q213" s="362">
        <f t="shared" si="61"/>
        <v>0</v>
      </c>
      <c r="R213" s="362">
        <f t="shared" si="62"/>
        <v>0</v>
      </c>
      <c r="S213" s="362">
        <f t="shared" si="69"/>
        <v>0</v>
      </c>
      <c r="T213" s="367">
        <f t="shared" si="63"/>
        <v>0</v>
      </c>
    </row>
    <row r="214" spans="1:22">
      <c r="I214" s="345">
        <f t="shared" si="64"/>
        <v>43312</v>
      </c>
      <c r="J214" s="343" t="str">
        <f t="shared" si="65"/>
        <v>Tuesday</v>
      </c>
      <c r="K214" s="348"/>
      <c r="L214" s="347">
        <v>0.33333333333333331</v>
      </c>
      <c r="M214" s="347">
        <v>0.70833333333333337</v>
      </c>
      <c r="N214" s="362">
        <f t="shared" si="66"/>
        <v>9.0000000000000018</v>
      </c>
      <c r="O214" s="362">
        <f t="shared" si="67"/>
        <v>0</v>
      </c>
      <c r="P214" s="362">
        <f t="shared" si="68"/>
        <v>0</v>
      </c>
      <c r="Q214" s="362">
        <f t="shared" si="61"/>
        <v>0</v>
      </c>
      <c r="R214" s="362">
        <f t="shared" si="62"/>
        <v>0</v>
      </c>
      <c r="S214" s="362">
        <f t="shared" si="69"/>
        <v>0</v>
      </c>
      <c r="T214" s="367">
        <f t="shared" si="63"/>
        <v>0</v>
      </c>
    </row>
    <row r="215" spans="1:22">
      <c r="I215" s="345"/>
      <c r="J215" s="343"/>
      <c r="K215" s="343"/>
      <c r="L215" s="343"/>
      <c r="M215" s="343"/>
      <c r="N215" s="343"/>
      <c r="O215" s="343"/>
      <c r="P215" s="343"/>
      <c r="Q215" s="348"/>
      <c r="R215" s="348"/>
      <c r="S215" s="348"/>
      <c r="T215" s="343"/>
    </row>
    <row r="216" spans="1:22">
      <c r="A216" s="340" t="str">
        <f>C183</f>
        <v>HATAKE KAKASHI</v>
      </c>
      <c r="G216" s="376"/>
      <c r="I216" s="483" t="s">
        <v>212</v>
      </c>
      <c r="J216" s="484"/>
      <c r="K216" s="484"/>
      <c r="L216" s="484"/>
      <c r="M216" s="485"/>
      <c r="N216" s="461"/>
      <c r="O216" s="461"/>
      <c r="P216" s="464">
        <f>SUM(P184:P215)</f>
        <v>2.5</v>
      </c>
      <c r="Q216" s="464">
        <f t="shared" ref="Q216:T216" si="71">SUM(Q184:Q215)</f>
        <v>19</v>
      </c>
      <c r="R216" s="464">
        <f t="shared" si="71"/>
        <v>0</v>
      </c>
      <c r="S216" s="464">
        <f t="shared" si="71"/>
        <v>0</v>
      </c>
      <c r="T216" s="464">
        <f t="shared" si="71"/>
        <v>41.75</v>
      </c>
    </row>
    <row r="218" spans="1:22">
      <c r="A218" s="386" t="s">
        <v>55</v>
      </c>
      <c r="B218" s="387" t="s">
        <v>218</v>
      </c>
      <c r="C218" s="386" t="s">
        <v>245</v>
      </c>
      <c r="D218" s="387"/>
      <c r="E218" s="386"/>
      <c r="F218" s="386"/>
      <c r="G218" s="386"/>
      <c r="I218" s="480" t="s">
        <v>205</v>
      </c>
      <c r="J218" s="480" t="s">
        <v>206</v>
      </c>
      <c r="K218" s="458" t="s">
        <v>213</v>
      </c>
      <c r="L218" s="481" t="s">
        <v>207</v>
      </c>
      <c r="M218" s="482"/>
      <c r="N218" s="459" t="s">
        <v>210</v>
      </c>
      <c r="O218" s="458" t="s">
        <v>208</v>
      </c>
      <c r="P218" s="480" t="s">
        <v>209</v>
      </c>
      <c r="Q218" s="480"/>
      <c r="R218" s="480"/>
      <c r="S218" s="480"/>
      <c r="T218" s="458" t="s">
        <v>210</v>
      </c>
    </row>
    <row r="219" spans="1:22">
      <c r="A219" s="340" t="s">
        <v>203</v>
      </c>
      <c r="B219" s="369" t="s">
        <v>218</v>
      </c>
      <c r="C219" s="378" t="str">
        <f>VLOOKUP(C218,'DATA KARYAWAN'!$B$13:$J$23,2,0)</f>
        <v>NOBI NOBITA</v>
      </c>
      <c r="I219" s="480"/>
      <c r="J219" s="480"/>
      <c r="K219" s="460" t="s">
        <v>214</v>
      </c>
      <c r="L219" s="461" t="s">
        <v>11</v>
      </c>
      <c r="M219" s="461" t="s">
        <v>12</v>
      </c>
      <c r="N219" s="460" t="s">
        <v>211</v>
      </c>
      <c r="O219" s="460" t="s">
        <v>209</v>
      </c>
      <c r="P219" s="462">
        <v>1.5</v>
      </c>
      <c r="Q219" s="463">
        <v>2</v>
      </c>
      <c r="R219" s="463">
        <v>3</v>
      </c>
      <c r="S219" s="463">
        <v>4</v>
      </c>
      <c r="T219" s="460" t="s">
        <v>209</v>
      </c>
    </row>
    <row r="220" spans="1:22">
      <c r="A220" s="340" t="s">
        <v>204</v>
      </c>
      <c r="B220" s="369" t="s">
        <v>218</v>
      </c>
      <c r="C220" s="340" t="str">
        <f>VLOOKUP(C218,'DATA KARYAWAN'!$B$13:$J$23,3,0)</f>
        <v>Manager HRD</v>
      </c>
      <c r="I220" s="344">
        <v>43282</v>
      </c>
      <c r="J220" s="341" t="str">
        <f>TEXT(I220,"DDDD")</f>
        <v>Sunday</v>
      </c>
      <c r="K220" s="349"/>
      <c r="L220" s="346"/>
      <c r="M220" s="346"/>
      <c r="N220" s="361">
        <f>IF(L220&lt;&gt;"",(M220-L220)*24,0)</f>
        <v>0</v>
      </c>
      <c r="O220" s="361">
        <f>IF(AND(J220&lt;&gt;"Minggu",M220&gt;TIME(12,0,0),K220="Ya"),N220-1,IF(AND(J220&lt;&gt;"Minggu",M220&lt;=TIME(12,0,0),K220="Ya"),N220,IF(AND(J220&lt;&gt;"Minggu",N220&gt;9,K220&lt;&gt;"Ya"),N220-1-8,IF(AND(J220="Minggu",L220&lt;&gt;""),N220-1,0))))</f>
        <v>0</v>
      </c>
      <c r="P220" s="363">
        <f>IF(AND(J220&lt;&gt;"Minggu",O220&gt;1,K220&lt;&gt;"Ya",L220&lt;&gt;""),1,IF(AND(J220&lt;&gt;"Minggu",O220&lt;=1,K220&lt;&gt;"Ya",L220&lt;&gt;""),O220,0))</f>
        <v>0</v>
      </c>
      <c r="Q220" s="356">
        <f>IF(AND(J220&lt;&gt;"Minggu",O220&gt;1,K220&lt;&gt;"Ya",L220&lt;&gt;""),O220-P220,IF(AND(J220&lt;&gt;"Minggu",J220&lt;&gt;"Jumat",O220&gt;7,K220="Ya",L220&lt;&gt;""),7,IF(AND(J220&lt;&gt;"Minggu",J220&lt;&gt;"Jumat",O220&lt;=7,K220="Ya",L220&lt;&gt;""),O220,IF(AND(J220="Minggu",O220&lt;=7,L220&lt;&gt;""),O220,IF(AND(J220="Minggu",O220&gt;7,L220&lt;&gt;""),7,IF(AND(J220="Jumat",O220&lt;=5,L220&lt;&gt;""),O220,IF(AND(J220="Jumat",O220&gt;5,L220&lt;&gt;""),5,0)))))))</f>
        <v>0</v>
      </c>
      <c r="R220" s="356">
        <f>IF(AND(J220&lt;&gt;"Minggu",J220&lt;&gt;"Jumat",O220&lt;=8,K220="Ya",L220&lt;&gt;""),O220-Q220,IF(AND(J220&lt;&gt;"Minggu",J220&lt;&gt;"Jumat",O220&gt;8,K220="Ya",L220&lt;&gt;""),1,IF(AND(J220="Minggu",O220&lt;=8,L220&lt;&gt;""),O220-Q220,IF(AND(J220="Minggu",O220&gt;8,L220&lt;&gt;""),1,IF(AND(J220="Jumat",K220="Ya",O220&lt;=6,L220&lt;&gt;""),O220-Q220,IF(AND(J220="Jumat",K220="Ya",O220&gt;6,L220&lt;&gt;""),1,0))))))</f>
        <v>0</v>
      </c>
      <c r="S220" s="356">
        <f t="shared" ref="S220:S226" si="72">IF(AND(J220&lt;&gt;"Minggu",J220&lt;&gt;"Jumat",K220="Ya",L220&lt;&gt;"",O220&gt;8),O220-Q220-R220,IF(AND(J220="Minggu",L220&lt;&gt;"",O220&gt;8),O220-Q220-R220,IF(AND(J220="Jumat",K220="Ya",L220&lt;&gt;"",O220&gt;6),O220-Q220-R220,0)))</f>
        <v>0</v>
      </c>
      <c r="T220" s="364">
        <f>(P220*$P$3)+(Q220*$Q$3)+(R220*$R$3)+(S220*$S$3)</f>
        <v>0</v>
      </c>
      <c r="V220" s="354"/>
    </row>
    <row r="221" spans="1:22">
      <c r="A221" s="340" t="s">
        <v>6</v>
      </c>
      <c r="B221" s="369" t="s">
        <v>218</v>
      </c>
      <c r="C221" s="340" t="str">
        <f>VLOOKUP(C218,'DATA KARYAWAN'!$B$13:$J$23,4,0)</f>
        <v>K/2</v>
      </c>
      <c r="I221" s="345">
        <f>I220+1</f>
        <v>43283</v>
      </c>
      <c r="J221" s="342" t="str">
        <f>TEXT(I221,"DDDD")</f>
        <v>Monday</v>
      </c>
      <c r="K221" s="350" t="s">
        <v>215</v>
      </c>
      <c r="L221" s="347">
        <v>0.33333333333333331</v>
      </c>
      <c r="M221" s="347">
        <v>0.54166666666666663</v>
      </c>
      <c r="N221" s="360">
        <f>IF(L221&lt;&gt;"",(M221-L221)*24,0)</f>
        <v>5</v>
      </c>
      <c r="O221" s="360">
        <f>IF(AND(J221&lt;&gt;"Minggu",M221&gt;TIME(12,0,0),K221="Ya"),N221-1,IF(AND(J221&lt;&gt;"Minggu",M221&lt;=TIME(12,0,0),K221="Ya"),N221,IF(AND(J221&lt;&gt;"Minggu",N221&gt;9,K221&lt;&gt;"Ya"),N221-1-8,IF(AND(J221="Minggu",L221&lt;&gt;""),N221-1,0))))</f>
        <v>4</v>
      </c>
      <c r="P221" s="359">
        <f>IF(AND(J221&lt;&gt;"Minggu",O221&gt;1,K221&lt;&gt;"Ya",L221&lt;&gt;""),1,IF(AND(J221&lt;&gt;"Minggu",O221&lt;=1,K221&lt;&gt;"Ya",L221&lt;&gt;""),O221,0))</f>
        <v>0</v>
      </c>
      <c r="Q221" s="360">
        <f t="shared" ref="Q221:Q250" si="73">IF(AND(J221&lt;&gt;"Minggu",O221&gt;1,K221&lt;&gt;"Ya",L221&lt;&gt;""),O221-P221,IF(AND(J221&lt;&gt;"Minggu",J221&lt;&gt;"Jumat",O221&gt;7,K221="Ya",L221&lt;&gt;""),7,IF(AND(J221&lt;&gt;"Minggu",J221&lt;&gt;"Jumat",O221&lt;=7,K221="Ya",L221&lt;&gt;""),O221,IF(AND(J221="Minggu",O221&lt;=7,L221&lt;&gt;""),O221,IF(AND(J221="Minggu",O221&gt;7,L221&lt;&gt;""),7,IF(AND(J221="Jumat",O221&lt;=5,L221&lt;&gt;""),O221,IF(AND(J221="Jumat",O221&gt;5,L221&lt;&gt;""),5,0)))))))</f>
        <v>4</v>
      </c>
      <c r="R221" s="360">
        <f t="shared" ref="R221:R250" si="74">IF(AND(J221&lt;&gt;"Minggu",J221&lt;&gt;"Jumat",O221&lt;=8,K221="Ya",L221&lt;&gt;""),O221-Q221,IF(AND(J221&lt;&gt;"Minggu",J221&lt;&gt;"Jumat",O221&gt;8,K221="Ya",L221&lt;&gt;""),1,IF(AND(J221="Minggu",O221&lt;=8,L221&lt;&gt;""),O221-Q221,IF(AND(J221="Minggu",O221&gt;8,L221&lt;&gt;""),1,IF(AND(J221="Jumat",K221="Ya",O221&lt;=6,L221&lt;&gt;""),O221-Q221,IF(AND(J221="Jumat",K221="Ya",O221&gt;6,L221&lt;&gt;""),1,0))))))</f>
        <v>0</v>
      </c>
      <c r="S221" s="360">
        <f t="shared" si="72"/>
        <v>0</v>
      </c>
      <c r="T221" s="365">
        <f t="shared" ref="T221:T250" si="75">(P221*$P$3)+(Q221*$Q$3)+(R221*$R$3)+(S221*$S$3)</f>
        <v>8</v>
      </c>
    </row>
    <row r="222" spans="1:22">
      <c r="I222" s="345">
        <f t="shared" ref="I222:I250" si="76">I221+1</f>
        <v>43284</v>
      </c>
      <c r="J222" s="342" t="str">
        <f t="shared" ref="J222:J250" si="77">TEXT(I222,"DDDD")</f>
        <v>Tuesday</v>
      </c>
      <c r="K222" s="350"/>
      <c r="L222" s="347">
        <v>0.33333333333333331</v>
      </c>
      <c r="M222" s="347">
        <v>0.79166666666666663</v>
      </c>
      <c r="N222" s="360">
        <f t="shared" ref="N222:N250" si="78">IF(L222&lt;&gt;"",(M222-L222)*24,0)</f>
        <v>11</v>
      </c>
      <c r="O222" s="360">
        <f t="shared" ref="O222:O250" si="79">IF(AND(J222&lt;&gt;"Minggu",M222&gt;TIME(12,0,0),K222="Ya"),N222-1,IF(AND(J222&lt;&gt;"Minggu",M222&lt;=TIME(12,0,0),K222="Ya"),N222,IF(AND(J222&lt;&gt;"Minggu",N222&gt;9,K222&lt;&gt;"Ya"),N222-1-8,IF(AND(J222="Minggu",L222&lt;&gt;""),N222-1,0))))</f>
        <v>2</v>
      </c>
      <c r="P222" s="359">
        <f t="shared" ref="P222:P250" si="80">IF(AND(J222&lt;&gt;"Minggu",O222&gt;1,K222&lt;&gt;"Ya",L222&lt;&gt;""),1,IF(AND(J222&lt;&gt;"Minggu",O222&lt;=1,K222&lt;&gt;"Ya",L222&lt;&gt;""),O222,0))</f>
        <v>1</v>
      </c>
      <c r="Q222" s="360">
        <f t="shared" si="73"/>
        <v>1</v>
      </c>
      <c r="R222" s="360">
        <f t="shared" si="74"/>
        <v>0</v>
      </c>
      <c r="S222" s="360">
        <f t="shared" si="72"/>
        <v>0</v>
      </c>
      <c r="T222" s="365">
        <f t="shared" si="75"/>
        <v>3.5</v>
      </c>
      <c r="V222" s="354"/>
    </row>
    <row r="223" spans="1:22">
      <c r="A223" s="340" t="s">
        <v>216</v>
      </c>
      <c r="B223" s="369" t="s">
        <v>218</v>
      </c>
      <c r="G223" s="352">
        <f>VLOOKUP(C218,'DATA KARYAWAN'!$B$13:$J$23,5,0)</f>
        <v>9000000</v>
      </c>
      <c r="I223" s="345">
        <f t="shared" si="76"/>
        <v>43285</v>
      </c>
      <c r="J223" s="342" t="str">
        <f t="shared" si="77"/>
        <v>Wednesday</v>
      </c>
      <c r="K223" s="350"/>
      <c r="L223" s="347">
        <v>0.33333333333333331</v>
      </c>
      <c r="M223" s="347">
        <v>0.70833333333333337</v>
      </c>
      <c r="N223" s="360">
        <f t="shared" si="78"/>
        <v>9.0000000000000018</v>
      </c>
      <c r="O223" s="360">
        <f t="shared" si="79"/>
        <v>0</v>
      </c>
      <c r="P223" s="359">
        <f t="shared" si="80"/>
        <v>0</v>
      </c>
      <c r="Q223" s="360">
        <f t="shared" si="73"/>
        <v>0</v>
      </c>
      <c r="R223" s="360">
        <f t="shared" si="74"/>
        <v>0</v>
      </c>
      <c r="S223" s="360">
        <f t="shared" si="72"/>
        <v>0</v>
      </c>
      <c r="T223" s="365">
        <f t="shared" si="75"/>
        <v>0</v>
      </c>
      <c r="V223" s="354"/>
    </row>
    <row r="224" spans="1:22">
      <c r="A224" s="340" t="s">
        <v>209</v>
      </c>
      <c r="B224" s="369" t="s">
        <v>218</v>
      </c>
      <c r="C224" s="352">
        <f>T252</f>
        <v>41.75</v>
      </c>
      <c r="D224" s="369" t="s">
        <v>24</v>
      </c>
      <c r="E224" s="375">
        <f>G223/173</f>
        <v>52023.121387283238</v>
      </c>
      <c r="F224" s="369" t="s">
        <v>22</v>
      </c>
      <c r="G224" s="352">
        <f>ROUND(E224*C224,0)</f>
        <v>2171965</v>
      </c>
      <c r="I224" s="345">
        <f t="shared" si="76"/>
        <v>43286</v>
      </c>
      <c r="J224" s="342" t="str">
        <f t="shared" si="77"/>
        <v>Thursday</v>
      </c>
      <c r="K224" s="350"/>
      <c r="L224" s="347">
        <v>0.33333333333333331</v>
      </c>
      <c r="M224" s="347">
        <v>0.70833333333333337</v>
      </c>
      <c r="N224" s="360">
        <f t="shared" si="78"/>
        <v>9.0000000000000018</v>
      </c>
      <c r="O224" s="360">
        <f t="shared" si="79"/>
        <v>0</v>
      </c>
      <c r="P224" s="360">
        <f t="shared" si="80"/>
        <v>0</v>
      </c>
      <c r="Q224" s="360">
        <f t="shared" si="73"/>
        <v>0</v>
      </c>
      <c r="R224" s="360">
        <f t="shared" si="74"/>
        <v>0</v>
      </c>
      <c r="S224" s="360">
        <f t="shared" si="72"/>
        <v>0</v>
      </c>
      <c r="T224" s="366">
        <f t="shared" si="75"/>
        <v>0</v>
      </c>
      <c r="V224" s="351"/>
    </row>
    <row r="225" spans="1:22">
      <c r="A225" s="340" t="s">
        <v>217</v>
      </c>
      <c r="B225" s="369" t="s">
        <v>218</v>
      </c>
      <c r="G225" s="352">
        <f>VLOOKUP(C218,'DATA KARYAWAN'!$B$13:$J$23,6,0)</f>
        <v>500000</v>
      </c>
      <c r="I225" s="345">
        <f t="shared" si="76"/>
        <v>43287</v>
      </c>
      <c r="J225" s="342" t="str">
        <f t="shared" si="77"/>
        <v>Friday</v>
      </c>
      <c r="K225" s="350"/>
      <c r="L225" s="347">
        <v>0.33333333333333331</v>
      </c>
      <c r="M225" s="347">
        <v>0.70833333333333337</v>
      </c>
      <c r="N225" s="360">
        <f t="shared" si="78"/>
        <v>9.0000000000000018</v>
      </c>
      <c r="O225" s="360">
        <f t="shared" si="79"/>
        <v>0</v>
      </c>
      <c r="P225" s="360">
        <f t="shared" si="80"/>
        <v>0</v>
      </c>
      <c r="Q225" s="359">
        <f t="shared" si="73"/>
        <v>0</v>
      </c>
      <c r="R225" s="360">
        <f t="shared" si="74"/>
        <v>0</v>
      </c>
      <c r="S225" s="360">
        <f t="shared" si="72"/>
        <v>0</v>
      </c>
      <c r="T225" s="366">
        <f t="shared" si="75"/>
        <v>0</v>
      </c>
      <c r="V225" s="351"/>
    </row>
    <row r="226" spans="1:22">
      <c r="I226" s="345">
        <f t="shared" si="76"/>
        <v>43288</v>
      </c>
      <c r="J226" s="342" t="str">
        <f t="shared" si="77"/>
        <v>Saturday</v>
      </c>
      <c r="K226" s="350"/>
      <c r="L226" s="347">
        <v>0.33333333333333331</v>
      </c>
      <c r="M226" s="347">
        <v>0.70833333333333337</v>
      </c>
      <c r="N226" s="360">
        <f t="shared" si="78"/>
        <v>9.0000000000000018</v>
      </c>
      <c r="O226" s="360">
        <f t="shared" si="79"/>
        <v>0</v>
      </c>
      <c r="P226" s="360">
        <f t="shared" si="80"/>
        <v>0</v>
      </c>
      <c r="Q226" s="359">
        <f t="shared" si="73"/>
        <v>0</v>
      </c>
      <c r="R226" s="360">
        <f t="shared" si="74"/>
        <v>0</v>
      </c>
      <c r="S226" s="360">
        <f t="shared" si="72"/>
        <v>0</v>
      </c>
      <c r="T226" s="366">
        <f t="shared" si="75"/>
        <v>0</v>
      </c>
      <c r="V226" s="355"/>
    </row>
    <row r="227" spans="1:22">
      <c r="A227" s="370" t="s">
        <v>219</v>
      </c>
      <c r="B227" s="371"/>
      <c r="C227" s="370"/>
      <c r="D227" s="371"/>
      <c r="E227" s="370"/>
      <c r="F227" s="370"/>
      <c r="G227" s="372">
        <f>SUM(G223:G225)</f>
        <v>11671965</v>
      </c>
      <c r="I227" s="345">
        <f t="shared" si="76"/>
        <v>43289</v>
      </c>
      <c r="J227" s="342" t="str">
        <f t="shared" si="77"/>
        <v>Sunday</v>
      </c>
      <c r="K227" s="350"/>
      <c r="L227" s="347">
        <v>0.33333333333333331</v>
      </c>
      <c r="M227" s="347">
        <v>0.91666666666666663</v>
      </c>
      <c r="N227" s="360">
        <f t="shared" si="78"/>
        <v>13.999999999999998</v>
      </c>
      <c r="O227" s="360">
        <f t="shared" si="79"/>
        <v>4.9999999999999982</v>
      </c>
      <c r="P227" s="360">
        <f t="shared" si="80"/>
        <v>1</v>
      </c>
      <c r="Q227" s="360">
        <f t="shared" si="73"/>
        <v>3.9999999999999982</v>
      </c>
      <c r="R227" s="360">
        <f t="shared" si="74"/>
        <v>0</v>
      </c>
      <c r="S227" s="360">
        <f>IF(AND(J227&lt;&gt;"Minggu",J227&lt;&gt;"Jumat",K227="Ya",L227&lt;&gt;"",O227&gt;8),O227-Q227-R227,IF(AND(J227="Minggu",L227&lt;&gt;"",O227&gt;8),O227-Q227-R227,IF(AND(J227="Jumat",K227="Ya",L227&lt;&gt;"",O227&gt;6),O227-Q227-R227,0)))</f>
        <v>0</v>
      </c>
      <c r="T227" s="366">
        <f t="shared" si="75"/>
        <v>9.4999999999999964</v>
      </c>
    </row>
    <row r="228" spans="1:22">
      <c r="I228" s="345">
        <f t="shared" si="76"/>
        <v>43290</v>
      </c>
      <c r="J228" s="342" t="str">
        <f t="shared" si="77"/>
        <v>Monday</v>
      </c>
      <c r="K228" s="350"/>
      <c r="L228" s="347">
        <v>0.33333333333333331</v>
      </c>
      <c r="M228" s="347">
        <v>0.70833333333333337</v>
      </c>
      <c r="N228" s="360">
        <f t="shared" si="78"/>
        <v>9.0000000000000018</v>
      </c>
      <c r="O228" s="360">
        <f t="shared" si="79"/>
        <v>0</v>
      </c>
      <c r="P228" s="360">
        <f t="shared" si="80"/>
        <v>0</v>
      </c>
      <c r="Q228" s="360">
        <f t="shared" si="73"/>
        <v>0</v>
      </c>
      <c r="R228" s="360">
        <f t="shared" si="74"/>
        <v>0</v>
      </c>
      <c r="S228" s="360">
        <f t="shared" ref="S228:S250" si="81">IF(AND(J228&lt;&gt;"Minggu",J228&lt;&gt;"Jumat",K228="Ya",L228&lt;&gt;"",O228&gt;8),O228-Q228-R228,IF(AND(J228="Minggu",L228&lt;&gt;"",O228&gt;8),O228-Q228-R228,IF(AND(J228="Jumat",K228="Ya",L228&lt;&gt;"",O228&gt;6),O228-Q228-R228,0)))</f>
        <v>0</v>
      </c>
      <c r="T228" s="366">
        <f t="shared" si="75"/>
        <v>0</v>
      </c>
      <c r="V228" s="358"/>
    </row>
    <row r="229" spans="1:22">
      <c r="A229" s="340" t="s">
        <v>220</v>
      </c>
      <c r="B229" s="369" t="s">
        <v>218</v>
      </c>
      <c r="F229" s="369"/>
      <c r="G229" s="352">
        <f>ROUND(IF((G227*5%)&gt;500000,500000,G227*5%),0)</f>
        <v>500000</v>
      </c>
      <c r="I229" s="345">
        <f t="shared" si="76"/>
        <v>43291</v>
      </c>
      <c r="J229" s="342" t="str">
        <f t="shared" si="77"/>
        <v>Tuesday</v>
      </c>
      <c r="K229" s="350"/>
      <c r="L229" s="347">
        <v>0.33333333333333331</v>
      </c>
      <c r="M229" s="347">
        <v>0.70833333333333337</v>
      </c>
      <c r="N229" s="360">
        <f t="shared" si="78"/>
        <v>9.0000000000000018</v>
      </c>
      <c r="O229" s="360">
        <f t="shared" si="79"/>
        <v>0</v>
      </c>
      <c r="P229" s="360">
        <f t="shared" si="80"/>
        <v>0</v>
      </c>
      <c r="Q229" s="360">
        <f t="shared" si="73"/>
        <v>0</v>
      </c>
      <c r="R229" s="360">
        <f t="shared" si="74"/>
        <v>0</v>
      </c>
      <c r="S229" s="360">
        <f t="shared" si="81"/>
        <v>0</v>
      </c>
      <c r="T229" s="366">
        <f t="shared" si="75"/>
        <v>0</v>
      </c>
      <c r="V229" s="357"/>
    </row>
    <row r="230" spans="1:22">
      <c r="A230" s="340" t="s">
        <v>221</v>
      </c>
      <c r="B230" s="369" t="s">
        <v>218</v>
      </c>
      <c r="F230" s="369"/>
      <c r="G230" s="352">
        <f>ROUND(IF(G223&gt;=8000000,8000000*1%,G223*1%),0)</f>
        <v>80000</v>
      </c>
      <c r="I230" s="345">
        <f t="shared" si="76"/>
        <v>43292</v>
      </c>
      <c r="J230" s="342" t="str">
        <f t="shared" si="77"/>
        <v>Wednesday</v>
      </c>
      <c r="K230" s="350"/>
      <c r="L230" s="347">
        <v>0.33333333333333331</v>
      </c>
      <c r="M230" s="347">
        <v>0.70833333333333337</v>
      </c>
      <c r="N230" s="360">
        <f t="shared" si="78"/>
        <v>9.0000000000000018</v>
      </c>
      <c r="O230" s="360">
        <f t="shared" si="79"/>
        <v>0</v>
      </c>
      <c r="P230" s="360">
        <f t="shared" si="80"/>
        <v>0</v>
      </c>
      <c r="Q230" s="360">
        <f t="shared" si="73"/>
        <v>0</v>
      </c>
      <c r="R230" s="360">
        <f t="shared" si="74"/>
        <v>0</v>
      </c>
      <c r="S230" s="360">
        <f t="shared" si="81"/>
        <v>0</v>
      </c>
      <c r="T230" s="366">
        <f t="shared" si="75"/>
        <v>0</v>
      </c>
      <c r="V230" s="357"/>
    </row>
    <row r="231" spans="1:22">
      <c r="A231" s="340" t="s">
        <v>222</v>
      </c>
      <c r="B231" s="369" t="s">
        <v>218</v>
      </c>
      <c r="F231" s="369"/>
      <c r="G231" s="352">
        <f>ROUND(G223*2%,0)</f>
        <v>180000</v>
      </c>
      <c r="I231" s="345">
        <f t="shared" si="76"/>
        <v>43293</v>
      </c>
      <c r="J231" s="342" t="str">
        <f t="shared" si="77"/>
        <v>Thursday</v>
      </c>
      <c r="K231" s="350"/>
      <c r="L231" s="347">
        <v>0.33333333333333331</v>
      </c>
      <c r="M231" s="347">
        <v>0.70833333333333337</v>
      </c>
      <c r="N231" s="360">
        <f t="shared" si="78"/>
        <v>9.0000000000000018</v>
      </c>
      <c r="O231" s="360">
        <f t="shared" si="79"/>
        <v>0</v>
      </c>
      <c r="P231" s="360">
        <f t="shared" si="80"/>
        <v>0</v>
      </c>
      <c r="Q231" s="360">
        <f t="shared" si="73"/>
        <v>0</v>
      </c>
      <c r="R231" s="360">
        <f t="shared" si="74"/>
        <v>0</v>
      </c>
      <c r="S231" s="360">
        <f t="shared" si="81"/>
        <v>0</v>
      </c>
      <c r="T231" s="366">
        <f t="shared" si="75"/>
        <v>0</v>
      </c>
      <c r="V231" s="357"/>
    </row>
    <row r="232" spans="1:22">
      <c r="A232" s="340" t="s">
        <v>223</v>
      </c>
      <c r="B232" s="369" t="s">
        <v>218</v>
      </c>
      <c r="F232" s="369"/>
      <c r="G232" s="352">
        <f>ROUND(G223*1%,0)</f>
        <v>90000</v>
      </c>
      <c r="I232" s="345">
        <f t="shared" si="76"/>
        <v>43294</v>
      </c>
      <c r="J232" s="342" t="str">
        <f t="shared" si="77"/>
        <v>Friday</v>
      </c>
      <c r="K232" s="350" t="s">
        <v>215</v>
      </c>
      <c r="L232" s="347">
        <v>0.33333333333333331</v>
      </c>
      <c r="M232" s="347">
        <v>0.45833333333333331</v>
      </c>
      <c r="N232" s="360">
        <f t="shared" si="78"/>
        <v>3</v>
      </c>
      <c r="O232" s="360">
        <f t="shared" si="79"/>
        <v>3</v>
      </c>
      <c r="P232" s="360">
        <f t="shared" si="80"/>
        <v>0</v>
      </c>
      <c r="Q232" s="360">
        <f t="shared" si="73"/>
        <v>3</v>
      </c>
      <c r="R232" s="360">
        <f t="shared" si="74"/>
        <v>0</v>
      </c>
      <c r="S232" s="360">
        <f t="shared" si="81"/>
        <v>0</v>
      </c>
      <c r="T232" s="366">
        <f t="shared" si="75"/>
        <v>6</v>
      </c>
      <c r="V232" s="357"/>
    </row>
    <row r="233" spans="1:22">
      <c r="A233" s="340" t="s">
        <v>224</v>
      </c>
      <c r="B233" s="369" t="s">
        <v>218</v>
      </c>
      <c r="F233" s="369"/>
      <c r="G233" s="352">
        <f t="shared" ref="G233" si="82">E233*C233</f>
        <v>0</v>
      </c>
      <c r="I233" s="345">
        <f t="shared" si="76"/>
        <v>43295</v>
      </c>
      <c r="J233" s="342" t="str">
        <f t="shared" si="77"/>
        <v>Saturday</v>
      </c>
      <c r="K233" s="350"/>
      <c r="L233" s="347">
        <v>0.33333333333333331</v>
      </c>
      <c r="M233" s="347">
        <v>0.70833333333333337</v>
      </c>
      <c r="N233" s="360">
        <f t="shared" si="78"/>
        <v>9.0000000000000018</v>
      </c>
      <c r="O233" s="360">
        <f t="shared" si="79"/>
        <v>0</v>
      </c>
      <c r="P233" s="360">
        <f t="shared" si="80"/>
        <v>0</v>
      </c>
      <c r="Q233" s="360">
        <f t="shared" si="73"/>
        <v>0</v>
      </c>
      <c r="R233" s="360">
        <f t="shared" si="74"/>
        <v>0</v>
      </c>
      <c r="S233" s="360">
        <f t="shared" si="81"/>
        <v>0</v>
      </c>
      <c r="T233" s="366">
        <f t="shared" si="75"/>
        <v>0</v>
      </c>
      <c r="V233" s="357"/>
    </row>
    <row r="234" spans="1:22">
      <c r="A234" s="340" t="s">
        <v>225</v>
      </c>
      <c r="B234" s="369" t="s">
        <v>218</v>
      </c>
      <c r="F234" s="369"/>
      <c r="G234" s="352">
        <f>ROUND(G223*1%,0)</f>
        <v>90000</v>
      </c>
      <c r="I234" s="345">
        <f t="shared" si="76"/>
        <v>43296</v>
      </c>
      <c r="J234" s="342" t="str">
        <f t="shared" si="77"/>
        <v>Sunday</v>
      </c>
      <c r="K234" s="350"/>
      <c r="L234" s="347"/>
      <c r="M234" s="347"/>
      <c r="N234" s="360">
        <f t="shared" si="78"/>
        <v>0</v>
      </c>
      <c r="O234" s="360">
        <f t="shared" si="79"/>
        <v>0</v>
      </c>
      <c r="P234" s="360">
        <f t="shared" si="80"/>
        <v>0</v>
      </c>
      <c r="Q234" s="360">
        <f t="shared" si="73"/>
        <v>0</v>
      </c>
      <c r="R234" s="360">
        <f t="shared" si="74"/>
        <v>0</v>
      </c>
      <c r="S234" s="360">
        <f t="shared" si="81"/>
        <v>0</v>
      </c>
      <c r="T234" s="366">
        <f t="shared" si="75"/>
        <v>0</v>
      </c>
    </row>
    <row r="235" spans="1:22">
      <c r="I235" s="345">
        <f t="shared" si="76"/>
        <v>43297</v>
      </c>
      <c r="J235" s="342" t="str">
        <f t="shared" si="77"/>
        <v>Monday</v>
      </c>
      <c r="K235" s="350"/>
      <c r="L235" s="347">
        <v>0.33333333333333331</v>
      </c>
      <c r="M235" s="347">
        <v>0.70833333333333337</v>
      </c>
      <c r="N235" s="360">
        <f t="shared" si="78"/>
        <v>9.0000000000000018</v>
      </c>
      <c r="O235" s="360">
        <f t="shared" si="79"/>
        <v>0</v>
      </c>
      <c r="P235" s="360">
        <f t="shared" si="80"/>
        <v>0</v>
      </c>
      <c r="Q235" s="360">
        <f t="shared" si="73"/>
        <v>0</v>
      </c>
      <c r="R235" s="360">
        <f t="shared" si="74"/>
        <v>0</v>
      </c>
      <c r="S235" s="360">
        <f t="shared" si="81"/>
        <v>0</v>
      </c>
      <c r="T235" s="366">
        <f t="shared" si="75"/>
        <v>0</v>
      </c>
    </row>
    <row r="236" spans="1:22">
      <c r="A236" s="370" t="s">
        <v>226</v>
      </c>
      <c r="B236" s="371"/>
      <c r="C236" s="370"/>
      <c r="D236" s="371"/>
      <c r="E236" s="370"/>
      <c r="F236" s="370"/>
      <c r="G236" s="373">
        <f>SUM(G229:G235)</f>
        <v>940000</v>
      </c>
      <c r="I236" s="345">
        <f t="shared" si="76"/>
        <v>43298</v>
      </c>
      <c r="J236" s="342" t="str">
        <f t="shared" si="77"/>
        <v>Tuesday</v>
      </c>
      <c r="K236" s="350"/>
      <c r="L236" s="347">
        <v>0.33333333333333331</v>
      </c>
      <c r="M236" s="347">
        <v>0.70833333333333337</v>
      </c>
      <c r="N236" s="360">
        <f t="shared" si="78"/>
        <v>9.0000000000000018</v>
      </c>
      <c r="O236" s="360">
        <f t="shared" si="79"/>
        <v>0</v>
      </c>
      <c r="P236" s="360">
        <f t="shared" si="80"/>
        <v>0</v>
      </c>
      <c r="Q236" s="360">
        <f t="shared" si="73"/>
        <v>0</v>
      </c>
      <c r="R236" s="360">
        <f t="shared" si="74"/>
        <v>0</v>
      </c>
      <c r="S236" s="360">
        <f t="shared" si="81"/>
        <v>0</v>
      </c>
      <c r="T236" s="366">
        <f t="shared" si="75"/>
        <v>0</v>
      </c>
    </row>
    <row r="237" spans="1:22">
      <c r="A237" s="370" t="s">
        <v>227</v>
      </c>
      <c r="B237" s="371"/>
      <c r="C237" s="370"/>
      <c r="D237" s="371"/>
      <c r="E237" s="370"/>
      <c r="F237" s="370"/>
      <c r="G237" s="373">
        <f>G227-G236</f>
        <v>10731965</v>
      </c>
      <c r="I237" s="345">
        <f t="shared" si="76"/>
        <v>43299</v>
      </c>
      <c r="J237" s="342" t="str">
        <f t="shared" si="77"/>
        <v>Wednesday</v>
      </c>
      <c r="K237" s="350"/>
      <c r="L237" s="347">
        <v>0.33333333333333331</v>
      </c>
      <c r="M237" s="347">
        <v>0.70833333333333337</v>
      </c>
      <c r="N237" s="360">
        <f t="shared" si="78"/>
        <v>9.0000000000000018</v>
      </c>
      <c r="O237" s="360">
        <f t="shared" si="79"/>
        <v>0</v>
      </c>
      <c r="P237" s="360">
        <f t="shared" si="80"/>
        <v>0</v>
      </c>
      <c r="Q237" s="360">
        <f t="shared" si="73"/>
        <v>0</v>
      </c>
      <c r="R237" s="360">
        <f t="shared" si="74"/>
        <v>0</v>
      </c>
      <c r="S237" s="360">
        <f t="shared" si="81"/>
        <v>0</v>
      </c>
      <c r="T237" s="366">
        <f t="shared" si="75"/>
        <v>0</v>
      </c>
    </row>
    <row r="238" spans="1:22">
      <c r="A238" s="370" t="s">
        <v>32</v>
      </c>
      <c r="B238" s="371"/>
      <c r="C238" s="370"/>
      <c r="D238" s="371"/>
      <c r="E238" s="370"/>
      <c r="F238" s="370"/>
      <c r="G238" s="373">
        <f>G245</f>
        <v>349378</v>
      </c>
      <c r="I238" s="345">
        <f t="shared" si="76"/>
        <v>43300</v>
      </c>
      <c r="J238" s="342" t="str">
        <f t="shared" si="77"/>
        <v>Thursday</v>
      </c>
      <c r="K238" s="350" t="s">
        <v>215</v>
      </c>
      <c r="L238" s="347">
        <v>0.33333333333333331</v>
      </c>
      <c r="M238" s="347">
        <v>0.66666666666666663</v>
      </c>
      <c r="N238" s="360">
        <f t="shared" si="78"/>
        <v>8</v>
      </c>
      <c r="O238" s="360">
        <f t="shared" si="79"/>
        <v>7</v>
      </c>
      <c r="P238" s="360">
        <f t="shared" si="80"/>
        <v>0</v>
      </c>
      <c r="Q238" s="360">
        <f t="shared" si="73"/>
        <v>7</v>
      </c>
      <c r="R238" s="360">
        <f t="shared" si="74"/>
        <v>0</v>
      </c>
      <c r="S238" s="360">
        <f t="shared" si="81"/>
        <v>0</v>
      </c>
      <c r="T238" s="366">
        <f t="shared" si="75"/>
        <v>14</v>
      </c>
    </row>
    <row r="239" spans="1:22">
      <c r="A239" s="370" t="s">
        <v>33</v>
      </c>
      <c r="B239" s="371"/>
      <c r="C239" s="370"/>
      <c r="D239" s="371"/>
      <c r="E239" s="370"/>
      <c r="F239" s="370"/>
      <c r="G239" s="373">
        <f>G237-G238</f>
        <v>10382587</v>
      </c>
      <c r="I239" s="345">
        <f t="shared" si="76"/>
        <v>43301</v>
      </c>
      <c r="J239" s="342" t="str">
        <f t="shared" si="77"/>
        <v>Friday</v>
      </c>
      <c r="K239" s="350"/>
      <c r="L239" s="347">
        <v>0.33333333333333331</v>
      </c>
      <c r="M239" s="347">
        <v>0.70833333333333337</v>
      </c>
      <c r="N239" s="360">
        <f t="shared" si="78"/>
        <v>9.0000000000000018</v>
      </c>
      <c r="O239" s="360">
        <f t="shared" si="79"/>
        <v>0</v>
      </c>
      <c r="P239" s="360">
        <f t="shared" si="80"/>
        <v>0</v>
      </c>
      <c r="Q239" s="360">
        <f t="shared" si="73"/>
        <v>0</v>
      </c>
      <c r="R239" s="360">
        <f t="shared" si="74"/>
        <v>0</v>
      </c>
      <c r="S239" s="360">
        <f t="shared" si="81"/>
        <v>0</v>
      </c>
      <c r="T239" s="366">
        <f t="shared" si="75"/>
        <v>0</v>
      </c>
    </row>
    <row r="240" spans="1:22">
      <c r="I240" s="345">
        <f t="shared" si="76"/>
        <v>43302</v>
      </c>
      <c r="J240" s="342" t="str">
        <f t="shared" si="77"/>
        <v>Saturday</v>
      </c>
      <c r="K240" s="350"/>
      <c r="L240" s="347">
        <v>0.33333333333333331</v>
      </c>
      <c r="M240" s="347">
        <v>0.70833333333333337</v>
      </c>
      <c r="N240" s="360">
        <f t="shared" si="78"/>
        <v>9.0000000000000018</v>
      </c>
      <c r="O240" s="360">
        <f t="shared" si="79"/>
        <v>0</v>
      </c>
      <c r="P240" s="360">
        <f t="shared" si="80"/>
        <v>0</v>
      </c>
      <c r="Q240" s="360">
        <f t="shared" si="73"/>
        <v>0</v>
      </c>
      <c r="R240" s="360">
        <f t="shared" si="74"/>
        <v>0</v>
      </c>
      <c r="S240" s="360">
        <f t="shared" si="81"/>
        <v>0</v>
      </c>
      <c r="T240" s="366">
        <f t="shared" si="75"/>
        <v>0</v>
      </c>
    </row>
    <row r="241" spans="1:22">
      <c r="A241" s="370"/>
      <c r="B241" s="371"/>
      <c r="C241" s="379" t="s">
        <v>231</v>
      </c>
      <c r="D241" s="380"/>
      <c r="E241" s="379"/>
      <c r="F241" s="380" t="s">
        <v>218</v>
      </c>
      <c r="G241" s="381">
        <f>G237*12</f>
        <v>128783580</v>
      </c>
      <c r="I241" s="345">
        <f t="shared" si="76"/>
        <v>43303</v>
      </c>
      <c r="J241" s="342" t="str">
        <f t="shared" si="77"/>
        <v>Sunday</v>
      </c>
      <c r="K241" s="350"/>
      <c r="L241" s="347"/>
      <c r="M241" s="347"/>
      <c r="N241" s="360">
        <f t="shared" si="78"/>
        <v>0</v>
      </c>
      <c r="O241" s="360">
        <f t="shared" si="79"/>
        <v>0</v>
      </c>
      <c r="P241" s="360">
        <f t="shared" si="80"/>
        <v>0</v>
      </c>
      <c r="Q241" s="360">
        <f t="shared" si="73"/>
        <v>0</v>
      </c>
      <c r="R241" s="360">
        <f t="shared" si="74"/>
        <v>0</v>
      </c>
      <c r="S241" s="360">
        <f t="shared" si="81"/>
        <v>0</v>
      </c>
      <c r="T241" s="366">
        <f t="shared" si="75"/>
        <v>0</v>
      </c>
    </row>
    <row r="242" spans="1:22">
      <c r="C242" s="379" t="s">
        <v>28</v>
      </c>
      <c r="D242" s="380"/>
      <c r="E242" s="379"/>
      <c r="F242" s="380" t="s">
        <v>218</v>
      </c>
      <c r="G242" s="381">
        <f>IF(C221="TK/0",54000000,IF(C221="K/0",58500000,IF(C221="K/1",63000000,IF(C221="K/2",67500000,IF(C221="K/3",72000000,0)))))</f>
        <v>67500000</v>
      </c>
      <c r="I242" s="345">
        <f t="shared" si="76"/>
        <v>43304</v>
      </c>
      <c r="J242" s="342" t="str">
        <f t="shared" si="77"/>
        <v>Monday</v>
      </c>
      <c r="K242" s="350"/>
      <c r="L242" s="347">
        <v>0.33333333333333331</v>
      </c>
      <c r="M242" s="347">
        <v>0.70833333333333337</v>
      </c>
      <c r="N242" s="360">
        <f t="shared" si="78"/>
        <v>9.0000000000000018</v>
      </c>
      <c r="O242" s="360">
        <f t="shared" si="79"/>
        <v>0</v>
      </c>
      <c r="P242" s="360">
        <f t="shared" si="80"/>
        <v>0</v>
      </c>
      <c r="Q242" s="360">
        <f t="shared" si="73"/>
        <v>0</v>
      </c>
      <c r="R242" s="360">
        <f t="shared" si="74"/>
        <v>0</v>
      </c>
      <c r="S242" s="360">
        <f t="shared" si="81"/>
        <v>0</v>
      </c>
      <c r="T242" s="366">
        <f t="shared" si="75"/>
        <v>0</v>
      </c>
    </row>
    <row r="243" spans="1:22">
      <c r="C243" s="379" t="s">
        <v>31</v>
      </c>
      <c r="D243" s="380"/>
      <c r="E243" s="379"/>
      <c r="F243" s="380" t="s">
        <v>218</v>
      </c>
      <c r="G243" s="381">
        <f>IF((G241-G242)&gt;0,G241-G242,0)</f>
        <v>61283580</v>
      </c>
      <c r="I243" s="345">
        <f t="shared" si="76"/>
        <v>43305</v>
      </c>
      <c r="J243" s="342" t="str">
        <f t="shared" si="77"/>
        <v>Tuesday</v>
      </c>
      <c r="K243" s="350"/>
      <c r="L243" s="347">
        <v>0.33333333333333331</v>
      </c>
      <c r="M243" s="347">
        <v>0.70833333333333337</v>
      </c>
      <c r="N243" s="360">
        <f t="shared" si="78"/>
        <v>9.0000000000000018</v>
      </c>
      <c r="O243" s="360">
        <f t="shared" si="79"/>
        <v>0</v>
      </c>
      <c r="P243" s="360">
        <f t="shared" si="80"/>
        <v>0</v>
      </c>
      <c r="Q243" s="360">
        <f t="shared" si="73"/>
        <v>0</v>
      </c>
      <c r="R243" s="360">
        <f t="shared" si="74"/>
        <v>0</v>
      </c>
      <c r="S243" s="360">
        <f t="shared" si="81"/>
        <v>0</v>
      </c>
      <c r="T243" s="366">
        <f t="shared" si="75"/>
        <v>0</v>
      </c>
    </row>
    <row r="244" spans="1:22">
      <c r="C244" s="379" t="s">
        <v>257</v>
      </c>
      <c r="D244" s="380"/>
      <c r="E244" s="379"/>
      <c r="F244" s="380" t="s">
        <v>218</v>
      </c>
      <c r="G244" s="381">
        <f>IF(AND(G243&gt;0,G243&lt;=50000000),G243*5%,IF(AND(G243&gt;50000000,G243&lt;=250000000),(50000000*5%)+((G243-50000000)*15%),IF(AND(G243&gt;250000000,G243&lt;=500000000),(50000000*5%)+(200000000*15%)+(G243-50000000-200000000)*25%,IF(G243&gt;500000000,(50000000*5%)+(200000000*15%)+(250000000*25%)+(G243-50000000-200000000-250000000)*30%,0))))</f>
        <v>4192537</v>
      </c>
      <c r="I244" s="345">
        <f t="shared" si="76"/>
        <v>43306</v>
      </c>
      <c r="J244" s="342" t="str">
        <f t="shared" si="77"/>
        <v>Wednesday</v>
      </c>
      <c r="K244" s="350"/>
      <c r="L244" s="347">
        <v>0.33333333333333331</v>
      </c>
      <c r="M244" s="347">
        <v>0.72916666666666663</v>
      </c>
      <c r="N244" s="360">
        <f t="shared" si="78"/>
        <v>9.5</v>
      </c>
      <c r="O244" s="360">
        <f t="shared" si="79"/>
        <v>0.5</v>
      </c>
      <c r="P244" s="360">
        <f t="shared" si="80"/>
        <v>0.5</v>
      </c>
      <c r="Q244" s="360">
        <f t="shared" si="73"/>
        <v>0</v>
      </c>
      <c r="R244" s="360">
        <f t="shared" si="74"/>
        <v>0</v>
      </c>
      <c r="S244" s="360">
        <f t="shared" si="81"/>
        <v>0</v>
      </c>
      <c r="T244" s="366">
        <f t="shared" si="75"/>
        <v>0.75</v>
      </c>
    </row>
    <row r="245" spans="1:22">
      <c r="C245" s="379" t="s">
        <v>258</v>
      </c>
      <c r="D245" s="380"/>
      <c r="E245" s="379"/>
      <c r="F245" s="382" t="s">
        <v>218</v>
      </c>
      <c r="G245" s="381">
        <f>ROUND(G244/12,0)</f>
        <v>349378</v>
      </c>
      <c r="I245" s="345">
        <f t="shared" si="76"/>
        <v>43307</v>
      </c>
      <c r="J245" s="342" t="str">
        <f t="shared" si="77"/>
        <v>Thursday</v>
      </c>
      <c r="K245" s="350"/>
      <c r="L245" s="347">
        <v>0.33333333333333331</v>
      </c>
      <c r="M245" s="347">
        <v>0.70833333333333337</v>
      </c>
      <c r="N245" s="360">
        <f t="shared" si="78"/>
        <v>9.0000000000000018</v>
      </c>
      <c r="O245" s="360">
        <f t="shared" si="79"/>
        <v>0</v>
      </c>
      <c r="P245" s="360">
        <f t="shared" si="80"/>
        <v>0</v>
      </c>
      <c r="Q245" s="360">
        <f t="shared" si="73"/>
        <v>0</v>
      </c>
      <c r="R245" s="360">
        <f t="shared" si="74"/>
        <v>0</v>
      </c>
      <c r="S245" s="360">
        <f t="shared" si="81"/>
        <v>0</v>
      </c>
      <c r="T245" s="366">
        <f t="shared" si="75"/>
        <v>0</v>
      </c>
    </row>
    <row r="246" spans="1:22">
      <c r="F246" s="368"/>
      <c r="G246" s="374"/>
      <c r="I246" s="345">
        <f t="shared" si="76"/>
        <v>43308</v>
      </c>
      <c r="J246" s="342" t="str">
        <f t="shared" si="77"/>
        <v>Friday</v>
      </c>
      <c r="K246" s="350"/>
      <c r="L246" s="347">
        <v>0.33333333333333331</v>
      </c>
      <c r="M246" s="347">
        <v>0.70833333333333337</v>
      </c>
      <c r="N246" s="360">
        <f t="shared" si="78"/>
        <v>9.0000000000000018</v>
      </c>
      <c r="O246" s="360">
        <f t="shared" si="79"/>
        <v>0</v>
      </c>
      <c r="P246" s="360">
        <f t="shared" si="80"/>
        <v>0</v>
      </c>
      <c r="Q246" s="360">
        <f t="shared" si="73"/>
        <v>0</v>
      </c>
      <c r="R246" s="360">
        <f t="shared" si="74"/>
        <v>0</v>
      </c>
      <c r="S246" s="360">
        <f t="shared" si="81"/>
        <v>0</v>
      </c>
      <c r="T246" s="366">
        <f t="shared" si="75"/>
        <v>0</v>
      </c>
    </row>
    <row r="247" spans="1:22">
      <c r="G247" s="352"/>
      <c r="I247" s="345">
        <f t="shared" si="76"/>
        <v>43309</v>
      </c>
      <c r="J247" s="342" t="str">
        <f t="shared" si="77"/>
        <v>Saturday</v>
      </c>
      <c r="K247" s="350"/>
      <c r="L247" s="347">
        <v>0.33333333333333331</v>
      </c>
      <c r="M247" s="347">
        <v>0.70833333333333337</v>
      </c>
      <c r="N247" s="360">
        <f t="shared" si="78"/>
        <v>9.0000000000000018</v>
      </c>
      <c r="O247" s="360">
        <f t="shared" si="79"/>
        <v>0</v>
      </c>
      <c r="P247" s="360">
        <f t="shared" si="80"/>
        <v>0</v>
      </c>
      <c r="Q247" s="360">
        <f t="shared" si="73"/>
        <v>0</v>
      </c>
      <c r="R247" s="360">
        <f t="shared" si="74"/>
        <v>0</v>
      </c>
      <c r="S247" s="360">
        <f t="shared" si="81"/>
        <v>0</v>
      </c>
      <c r="T247" s="366">
        <f t="shared" si="75"/>
        <v>0</v>
      </c>
    </row>
    <row r="248" spans="1:22">
      <c r="A248" s="340" t="s">
        <v>237</v>
      </c>
      <c r="G248" s="340" t="s">
        <v>44</v>
      </c>
      <c r="I248" s="345">
        <f t="shared" si="76"/>
        <v>43310</v>
      </c>
      <c r="J248" s="342" t="str">
        <f t="shared" si="77"/>
        <v>Sunday</v>
      </c>
      <c r="K248" s="350"/>
      <c r="L248" s="347"/>
      <c r="M248" s="347"/>
      <c r="N248" s="360">
        <f t="shared" si="78"/>
        <v>0</v>
      </c>
      <c r="O248" s="360">
        <f t="shared" si="79"/>
        <v>0</v>
      </c>
      <c r="P248" s="360">
        <f t="shared" si="80"/>
        <v>0</v>
      </c>
      <c r="Q248" s="360">
        <f t="shared" si="73"/>
        <v>0</v>
      </c>
      <c r="R248" s="360">
        <f t="shared" si="74"/>
        <v>0</v>
      </c>
      <c r="S248" s="360">
        <f t="shared" si="81"/>
        <v>0</v>
      </c>
      <c r="T248" s="366">
        <f t="shared" si="75"/>
        <v>0</v>
      </c>
    </row>
    <row r="249" spans="1:22">
      <c r="I249" s="345">
        <f t="shared" si="76"/>
        <v>43311</v>
      </c>
      <c r="J249" s="343" t="str">
        <f t="shared" si="77"/>
        <v>Monday</v>
      </c>
      <c r="K249" s="348"/>
      <c r="L249" s="347">
        <v>0.33333333333333331</v>
      </c>
      <c r="M249" s="347">
        <v>0.70833333333333337</v>
      </c>
      <c r="N249" s="362">
        <f t="shared" si="78"/>
        <v>9.0000000000000018</v>
      </c>
      <c r="O249" s="362">
        <f t="shared" si="79"/>
        <v>0</v>
      </c>
      <c r="P249" s="362">
        <f t="shared" si="80"/>
        <v>0</v>
      </c>
      <c r="Q249" s="362">
        <f t="shared" si="73"/>
        <v>0</v>
      </c>
      <c r="R249" s="362">
        <f t="shared" si="74"/>
        <v>0</v>
      </c>
      <c r="S249" s="362">
        <f t="shared" si="81"/>
        <v>0</v>
      </c>
      <c r="T249" s="367">
        <f t="shared" si="75"/>
        <v>0</v>
      </c>
    </row>
    <row r="250" spans="1:22">
      <c r="I250" s="345">
        <f t="shared" si="76"/>
        <v>43312</v>
      </c>
      <c r="J250" s="343" t="str">
        <f t="shared" si="77"/>
        <v>Tuesday</v>
      </c>
      <c r="K250" s="348"/>
      <c r="L250" s="347">
        <v>0.33333333333333331</v>
      </c>
      <c r="M250" s="347">
        <v>0.70833333333333337</v>
      </c>
      <c r="N250" s="362">
        <f t="shared" si="78"/>
        <v>9.0000000000000018</v>
      </c>
      <c r="O250" s="362">
        <f t="shared" si="79"/>
        <v>0</v>
      </c>
      <c r="P250" s="362">
        <f t="shared" si="80"/>
        <v>0</v>
      </c>
      <c r="Q250" s="362">
        <f t="shared" si="73"/>
        <v>0</v>
      </c>
      <c r="R250" s="362">
        <f t="shared" si="74"/>
        <v>0</v>
      </c>
      <c r="S250" s="362">
        <f t="shared" si="81"/>
        <v>0</v>
      </c>
      <c r="T250" s="367">
        <f t="shared" si="75"/>
        <v>0</v>
      </c>
    </row>
    <row r="251" spans="1:22">
      <c r="I251" s="345"/>
      <c r="J251" s="343"/>
      <c r="K251" s="343"/>
      <c r="L251" s="343"/>
      <c r="M251" s="343"/>
      <c r="N251" s="343"/>
      <c r="O251" s="343"/>
      <c r="P251" s="343"/>
      <c r="Q251" s="348"/>
      <c r="R251" s="348"/>
      <c r="S251" s="348"/>
      <c r="T251" s="343"/>
    </row>
    <row r="252" spans="1:22">
      <c r="A252" s="340" t="str">
        <f>C219</f>
        <v>NOBI NOBITA</v>
      </c>
      <c r="G252" s="376"/>
      <c r="I252" s="483" t="s">
        <v>212</v>
      </c>
      <c r="J252" s="484"/>
      <c r="K252" s="484"/>
      <c r="L252" s="484"/>
      <c r="M252" s="485"/>
      <c r="N252" s="461"/>
      <c r="O252" s="461"/>
      <c r="P252" s="464">
        <f>SUM(P220:P251)</f>
        <v>2.5</v>
      </c>
      <c r="Q252" s="464">
        <f t="shared" ref="Q252:T252" si="83">SUM(Q220:Q251)</f>
        <v>19</v>
      </c>
      <c r="R252" s="464">
        <f t="shared" si="83"/>
        <v>0</v>
      </c>
      <c r="S252" s="464">
        <f t="shared" si="83"/>
        <v>0</v>
      </c>
      <c r="T252" s="464">
        <f t="shared" si="83"/>
        <v>41.75</v>
      </c>
    </row>
    <row r="254" spans="1:22">
      <c r="A254" s="386" t="s">
        <v>55</v>
      </c>
      <c r="B254" s="387" t="s">
        <v>218</v>
      </c>
      <c r="C254" s="386" t="s">
        <v>246</v>
      </c>
      <c r="D254" s="387"/>
      <c r="E254" s="386"/>
      <c r="F254" s="386"/>
      <c r="G254" s="386"/>
      <c r="I254" s="480" t="s">
        <v>205</v>
      </c>
      <c r="J254" s="480" t="s">
        <v>206</v>
      </c>
      <c r="K254" s="458" t="s">
        <v>213</v>
      </c>
      <c r="L254" s="481" t="s">
        <v>207</v>
      </c>
      <c r="M254" s="482"/>
      <c r="N254" s="459" t="s">
        <v>210</v>
      </c>
      <c r="O254" s="458" t="s">
        <v>208</v>
      </c>
      <c r="P254" s="480" t="s">
        <v>209</v>
      </c>
      <c r="Q254" s="480"/>
      <c r="R254" s="480"/>
      <c r="S254" s="480"/>
      <c r="T254" s="458" t="s">
        <v>210</v>
      </c>
    </row>
    <row r="255" spans="1:22">
      <c r="A255" s="340" t="s">
        <v>203</v>
      </c>
      <c r="B255" s="369" t="s">
        <v>218</v>
      </c>
      <c r="C255" s="378" t="str">
        <f>VLOOKUP(C254,'DATA KARYAWAN'!$B$13:$J$23,2,0)</f>
        <v>DINAR AMALA</v>
      </c>
      <c r="I255" s="480"/>
      <c r="J255" s="480"/>
      <c r="K255" s="460" t="s">
        <v>214</v>
      </c>
      <c r="L255" s="461" t="s">
        <v>11</v>
      </c>
      <c r="M255" s="461" t="s">
        <v>12</v>
      </c>
      <c r="N255" s="460" t="s">
        <v>211</v>
      </c>
      <c r="O255" s="460" t="s">
        <v>209</v>
      </c>
      <c r="P255" s="462">
        <v>1.5</v>
      </c>
      <c r="Q255" s="463">
        <v>2</v>
      </c>
      <c r="R255" s="463">
        <v>3</v>
      </c>
      <c r="S255" s="463">
        <v>4</v>
      </c>
      <c r="T255" s="460" t="s">
        <v>209</v>
      </c>
    </row>
    <row r="256" spans="1:22">
      <c r="A256" s="340" t="s">
        <v>204</v>
      </c>
      <c r="B256" s="369" t="s">
        <v>218</v>
      </c>
      <c r="C256" s="340" t="str">
        <f>VLOOKUP(C254,'DATA KARYAWAN'!$B$13:$J$23,3,0)</f>
        <v>Sales</v>
      </c>
      <c r="I256" s="344">
        <v>43282</v>
      </c>
      <c r="J256" s="341" t="str">
        <f>TEXT(I256,"DDDD")</f>
        <v>Sunday</v>
      </c>
      <c r="K256" s="349"/>
      <c r="L256" s="346"/>
      <c r="M256" s="346"/>
      <c r="N256" s="361">
        <f>IF(L256&lt;&gt;"",(M256-L256)*24,0)</f>
        <v>0</v>
      </c>
      <c r="O256" s="361">
        <f>IF(AND(J256&lt;&gt;"Minggu",M256&gt;TIME(12,0,0),K256="Ya"),N256-1,IF(AND(J256&lt;&gt;"Minggu",M256&lt;=TIME(12,0,0),K256="Ya"),N256,IF(AND(J256&lt;&gt;"Minggu",N256&gt;9,K256&lt;&gt;"Ya"),N256-1-8,IF(AND(J256="Minggu",L256&lt;&gt;""),N256-1,0))))</f>
        <v>0</v>
      </c>
      <c r="P256" s="363">
        <f>IF(AND(J256&lt;&gt;"Minggu",O256&gt;1,K256&lt;&gt;"Ya",L256&lt;&gt;""),1,IF(AND(J256&lt;&gt;"Minggu",O256&lt;=1,K256&lt;&gt;"Ya",L256&lt;&gt;""),O256,0))</f>
        <v>0</v>
      </c>
      <c r="Q256" s="356">
        <f>IF(AND(J256&lt;&gt;"Minggu",O256&gt;1,K256&lt;&gt;"Ya",L256&lt;&gt;""),O256-P256,IF(AND(J256&lt;&gt;"Minggu",J256&lt;&gt;"Jumat",O256&gt;7,K256="Ya",L256&lt;&gt;""),7,IF(AND(J256&lt;&gt;"Minggu",J256&lt;&gt;"Jumat",O256&lt;=7,K256="Ya",L256&lt;&gt;""),O256,IF(AND(J256="Minggu",O256&lt;=7,L256&lt;&gt;""),O256,IF(AND(J256="Minggu",O256&gt;7,L256&lt;&gt;""),7,IF(AND(J256="Jumat",O256&lt;=5,L256&lt;&gt;""),O256,IF(AND(J256="Jumat",O256&gt;5,L256&lt;&gt;""),5,0)))))))</f>
        <v>0</v>
      </c>
      <c r="R256" s="356">
        <f>IF(AND(J256&lt;&gt;"Minggu",J256&lt;&gt;"Jumat",O256&lt;=8,K256="Ya",L256&lt;&gt;""),O256-Q256,IF(AND(J256&lt;&gt;"Minggu",J256&lt;&gt;"Jumat",O256&gt;8,K256="Ya",L256&lt;&gt;""),1,IF(AND(J256="Minggu",O256&lt;=8,L256&lt;&gt;""),O256-Q256,IF(AND(J256="Minggu",O256&gt;8,L256&lt;&gt;""),1,IF(AND(J256="Jumat",K256="Ya",O256&lt;=6,L256&lt;&gt;""),O256-Q256,IF(AND(J256="Jumat",K256="Ya",O256&gt;6,L256&lt;&gt;""),1,0))))))</f>
        <v>0</v>
      </c>
      <c r="S256" s="356">
        <f t="shared" ref="S256:S262" si="84">IF(AND(J256&lt;&gt;"Minggu",J256&lt;&gt;"Jumat",K256="Ya",L256&lt;&gt;"",O256&gt;8),O256-Q256-R256,IF(AND(J256="Minggu",L256&lt;&gt;"",O256&gt;8),O256-Q256-R256,IF(AND(J256="Jumat",K256="Ya",L256&lt;&gt;"",O256&gt;6),O256-Q256-R256,0)))</f>
        <v>0</v>
      </c>
      <c r="T256" s="364">
        <f>(P256*$P$3)+(Q256*$Q$3)+(R256*$R$3)+(S256*$S$3)</f>
        <v>0</v>
      </c>
      <c r="V256" s="354"/>
    </row>
    <row r="257" spans="1:22">
      <c r="A257" s="340" t="s">
        <v>6</v>
      </c>
      <c r="B257" s="369" t="s">
        <v>218</v>
      </c>
      <c r="C257" s="340" t="str">
        <f>VLOOKUP(C254,'DATA KARYAWAN'!$B$13:$J$23,4,0)</f>
        <v>TK/0</v>
      </c>
      <c r="I257" s="345">
        <f>I256+1</f>
        <v>43283</v>
      </c>
      <c r="J257" s="342" t="str">
        <f>TEXT(I257,"DDDD")</f>
        <v>Monday</v>
      </c>
      <c r="K257" s="350" t="s">
        <v>215</v>
      </c>
      <c r="L257" s="347">
        <v>0.33333333333333331</v>
      </c>
      <c r="M257" s="347">
        <v>0.54166666666666663</v>
      </c>
      <c r="N257" s="360">
        <f>IF(L257&lt;&gt;"",(M257-L257)*24,0)</f>
        <v>5</v>
      </c>
      <c r="O257" s="360">
        <f>IF(AND(J257&lt;&gt;"Minggu",M257&gt;TIME(12,0,0),K257="Ya"),N257-1,IF(AND(J257&lt;&gt;"Minggu",M257&lt;=TIME(12,0,0),K257="Ya"),N257,IF(AND(J257&lt;&gt;"Minggu",N257&gt;9,K257&lt;&gt;"Ya"),N257-1-8,IF(AND(J257="Minggu",L257&lt;&gt;""),N257-1,0))))</f>
        <v>4</v>
      </c>
      <c r="P257" s="359">
        <f>IF(AND(J257&lt;&gt;"Minggu",O257&gt;1,K257&lt;&gt;"Ya",L257&lt;&gt;""),1,IF(AND(J257&lt;&gt;"Minggu",O257&lt;=1,K257&lt;&gt;"Ya",L257&lt;&gt;""),O257,0))</f>
        <v>0</v>
      </c>
      <c r="Q257" s="360">
        <f t="shared" ref="Q257:Q286" si="85">IF(AND(J257&lt;&gt;"Minggu",O257&gt;1,K257&lt;&gt;"Ya",L257&lt;&gt;""),O257-P257,IF(AND(J257&lt;&gt;"Minggu",J257&lt;&gt;"Jumat",O257&gt;7,K257="Ya",L257&lt;&gt;""),7,IF(AND(J257&lt;&gt;"Minggu",J257&lt;&gt;"Jumat",O257&lt;=7,K257="Ya",L257&lt;&gt;""),O257,IF(AND(J257="Minggu",O257&lt;=7,L257&lt;&gt;""),O257,IF(AND(J257="Minggu",O257&gt;7,L257&lt;&gt;""),7,IF(AND(J257="Jumat",O257&lt;=5,L257&lt;&gt;""),O257,IF(AND(J257="Jumat",O257&gt;5,L257&lt;&gt;""),5,0)))))))</f>
        <v>4</v>
      </c>
      <c r="R257" s="360">
        <f t="shared" ref="R257:R286" si="86">IF(AND(J257&lt;&gt;"Minggu",J257&lt;&gt;"Jumat",O257&lt;=8,K257="Ya",L257&lt;&gt;""),O257-Q257,IF(AND(J257&lt;&gt;"Minggu",J257&lt;&gt;"Jumat",O257&gt;8,K257="Ya",L257&lt;&gt;""),1,IF(AND(J257="Minggu",O257&lt;=8,L257&lt;&gt;""),O257-Q257,IF(AND(J257="Minggu",O257&gt;8,L257&lt;&gt;""),1,IF(AND(J257="Jumat",K257="Ya",O257&lt;=6,L257&lt;&gt;""),O257-Q257,IF(AND(J257="Jumat",K257="Ya",O257&gt;6,L257&lt;&gt;""),1,0))))))</f>
        <v>0</v>
      </c>
      <c r="S257" s="360">
        <f t="shared" si="84"/>
        <v>0</v>
      </c>
      <c r="T257" s="365">
        <f t="shared" ref="T257:T286" si="87">(P257*$P$3)+(Q257*$Q$3)+(R257*$R$3)+(S257*$S$3)</f>
        <v>8</v>
      </c>
    </row>
    <row r="258" spans="1:22">
      <c r="I258" s="345">
        <f t="shared" ref="I258:I286" si="88">I257+1</f>
        <v>43284</v>
      </c>
      <c r="J258" s="342" t="str">
        <f t="shared" ref="J258:J286" si="89">TEXT(I258,"DDDD")</f>
        <v>Tuesday</v>
      </c>
      <c r="K258" s="350"/>
      <c r="L258" s="347">
        <v>0.33333333333333331</v>
      </c>
      <c r="M258" s="347">
        <v>0.79166666666666663</v>
      </c>
      <c r="N258" s="360">
        <f t="shared" ref="N258:N286" si="90">IF(L258&lt;&gt;"",(M258-L258)*24,0)</f>
        <v>11</v>
      </c>
      <c r="O258" s="360">
        <f t="shared" ref="O258:O286" si="91">IF(AND(J258&lt;&gt;"Minggu",M258&gt;TIME(12,0,0),K258="Ya"),N258-1,IF(AND(J258&lt;&gt;"Minggu",M258&lt;=TIME(12,0,0),K258="Ya"),N258,IF(AND(J258&lt;&gt;"Minggu",N258&gt;9,K258&lt;&gt;"Ya"),N258-1-8,IF(AND(J258="Minggu",L258&lt;&gt;""),N258-1,0))))</f>
        <v>2</v>
      </c>
      <c r="P258" s="359">
        <f t="shared" ref="P258:P286" si="92">IF(AND(J258&lt;&gt;"Minggu",O258&gt;1,K258&lt;&gt;"Ya",L258&lt;&gt;""),1,IF(AND(J258&lt;&gt;"Minggu",O258&lt;=1,K258&lt;&gt;"Ya",L258&lt;&gt;""),O258,0))</f>
        <v>1</v>
      </c>
      <c r="Q258" s="360">
        <f t="shared" si="85"/>
        <v>1</v>
      </c>
      <c r="R258" s="360">
        <f t="shared" si="86"/>
        <v>0</v>
      </c>
      <c r="S258" s="360">
        <f t="shared" si="84"/>
        <v>0</v>
      </c>
      <c r="T258" s="365">
        <f t="shared" si="87"/>
        <v>3.5</v>
      </c>
      <c r="V258" s="354"/>
    </row>
    <row r="259" spans="1:22">
      <c r="A259" s="340" t="s">
        <v>216</v>
      </c>
      <c r="B259" s="369" t="s">
        <v>218</v>
      </c>
      <c r="G259" s="352">
        <f>VLOOKUP(C254,'DATA KARYAWAN'!$B$13:$J$23,5,0)</f>
        <v>3750000</v>
      </c>
      <c r="I259" s="345">
        <f t="shared" si="88"/>
        <v>43285</v>
      </c>
      <c r="J259" s="342" t="str">
        <f t="shared" si="89"/>
        <v>Wednesday</v>
      </c>
      <c r="K259" s="350"/>
      <c r="L259" s="347">
        <v>0.33333333333333331</v>
      </c>
      <c r="M259" s="347">
        <v>0.70833333333333337</v>
      </c>
      <c r="N259" s="360">
        <f t="shared" si="90"/>
        <v>9.0000000000000018</v>
      </c>
      <c r="O259" s="360">
        <f t="shared" si="91"/>
        <v>0</v>
      </c>
      <c r="P259" s="359">
        <f t="shared" si="92"/>
        <v>0</v>
      </c>
      <c r="Q259" s="360">
        <f t="shared" si="85"/>
        <v>0</v>
      </c>
      <c r="R259" s="360">
        <f t="shared" si="86"/>
        <v>0</v>
      </c>
      <c r="S259" s="360">
        <f t="shared" si="84"/>
        <v>0</v>
      </c>
      <c r="T259" s="365">
        <f t="shared" si="87"/>
        <v>0</v>
      </c>
      <c r="V259" s="354"/>
    </row>
    <row r="260" spans="1:22">
      <c r="A260" s="340" t="s">
        <v>209</v>
      </c>
      <c r="B260" s="369" t="s">
        <v>218</v>
      </c>
      <c r="C260" s="352">
        <f>T288</f>
        <v>41.75</v>
      </c>
      <c r="D260" s="369" t="s">
        <v>24</v>
      </c>
      <c r="E260" s="375">
        <f>G259/173</f>
        <v>21676.300578034683</v>
      </c>
      <c r="F260" s="369" t="s">
        <v>22</v>
      </c>
      <c r="G260" s="352">
        <f>ROUND(E260*C260,0)</f>
        <v>904986</v>
      </c>
      <c r="I260" s="345">
        <f t="shared" si="88"/>
        <v>43286</v>
      </c>
      <c r="J260" s="342" t="str">
        <f t="shared" si="89"/>
        <v>Thursday</v>
      </c>
      <c r="K260" s="350"/>
      <c r="L260" s="347">
        <v>0.33333333333333331</v>
      </c>
      <c r="M260" s="347">
        <v>0.70833333333333337</v>
      </c>
      <c r="N260" s="360">
        <f t="shared" si="90"/>
        <v>9.0000000000000018</v>
      </c>
      <c r="O260" s="360">
        <f t="shared" si="91"/>
        <v>0</v>
      </c>
      <c r="P260" s="360">
        <f t="shared" si="92"/>
        <v>0</v>
      </c>
      <c r="Q260" s="360">
        <f t="shared" si="85"/>
        <v>0</v>
      </c>
      <c r="R260" s="360">
        <f t="shared" si="86"/>
        <v>0</v>
      </c>
      <c r="S260" s="360">
        <f t="shared" si="84"/>
        <v>0</v>
      </c>
      <c r="T260" s="366">
        <f t="shared" si="87"/>
        <v>0</v>
      </c>
      <c r="V260" s="351"/>
    </row>
    <row r="261" spans="1:22">
      <c r="A261" s="340" t="s">
        <v>217</v>
      </c>
      <c r="B261" s="369" t="s">
        <v>218</v>
      </c>
      <c r="G261" s="352">
        <f>VLOOKUP(C254,'DATA KARYAWAN'!$B$13:$J$23,6,0)</f>
        <v>0</v>
      </c>
      <c r="I261" s="345">
        <f t="shared" si="88"/>
        <v>43287</v>
      </c>
      <c r="J261" s="342" t="str">
        <f t="shared" si="89"/>
        <v>Friday</v>
      </c>
      <c r="K261" s="350"/>
      <c r="L261" s="347">
        <v>0.33333333333333331</v>
      </c>
      <c r="M261" s="347">
        <v>0.70833333333333337</v>
      </c>
      <c r="N261" s="360">
        <f t="shared" si="90"/>
        <v>9.0000000000000018</v>
      </c>
      <c r="O261" s="360">
        <f t="shared" si="91"/>
        <v>0</v>
      </c>
      <c r="P261" s="360">
        <f t="shared" si="92"/>
        <v>0</v>
      </c>
      <c r="Q261" s="359">
        <f t="shared" si="85"/>
        <v>0</v>
      </c>
      <c r="R261" s="360">
        <f t="shared" si="86"/>
        <v>0</v>
      </c>
      <c r="S261" s="360">
        <f t="shared" si="84"/>
        <v>0</v>
      </c>
      <c r="T261" s="366">
        <f t="shared" si="87"/>
        <v>0</v>
      </c>
      <c r="V261" s="351"/>
    </row>
    <row r="262" spans="1:22">
      <c r="I262" s="345">
        <f t="shared" si="88"/>
        <v>43288</v>
      </c>
      <c r="J262" s="342" t="str">
        <f t="shared" si="89"/>
        <v>Saturday</v>
      </c>
      <c r="K262" s="350"/>
      <c r="L262" s="347">
        <v>0.33333333333333331</v>
      </c>
      <c r="M262" s="347">
        <v>0.70833333333333337</v>
      </c>
      <c r="N262" s="360">
        <f t="shared" si="90"/>
        <v>9.0000000000000018</v>
      </c>
      <c r="O262" s="360">
        <f t="shared" si="91"/>
        <v>0</v>
      </c>
      <c r="P262" s="360">
        <f t="shared" si="92"/>
        <v>0</v>
      </c>
      <c r="Q262" s="359">
        <f t="shared" si="85"/>
        <v>0</v>
      </c>
      <c r="R262" s="360">
        <f t="shared" si="86"/>
        <v>0</v>
      </c>
      <c r="S262" s="360">
        <f t="shared" si="84"/>
        <v>0</v>
      </c>
      <c r="T262" s="366">
        <f t="shared" si="87"/>
        <v>0</v>
      </c>
      <c r="V262" s="355"/>
    </row>
    <row r="263" spans="1:22">
      <c r="A263" s="370" t="s">
        <v>219</v>
      </c>
      <c r="B263" s="371"/>
      <c r="C263" s="370"/>
      <c r="D263" s="371"/>
      <c r="E263" s="370"/>
      <c r="F263" s="370"/>
      <c r="G263" s="372">
        <f>SUM(G259:G261)</f>
        <v>4654986</v>
      </c>
      <c r="I263" s="345">
        <f t="shared" si="88"/>
        <v>43289</v>
      </c>
      <c r="J263" s="342" t="str">
        <f t="shared" si="89"/>
        <v>Sunday</v>
      </c>
      <c r="K263" s="350"/>
      <c r="L263" s="347">
        <v>0.33333333333333331</v>
      </c>
      <c r="M263" s="347">
        <v>0.91666666666666663</v>
      </c>
      <c r="N263" s="360">
        <f t="shared" si="90"/>
        <v>13.999999999999998</v>
      </c>
      <c r="O263" s="360">
        <f t="shared" si="91"/>
        <v>4.9999999999999982</v>
      </c>
      <c r="P263" s="360">
        <f t="shared" si="92"/>
        <v>1</v>
      </c>
      <c r="Q263" s="360">
        <f t="shared" si="85"/>
        <v>3.9999999999999982</v>
      </c>
      <c r="R263" s="360">
        <f t="shared" si="86"/>
        <v>0</v>
      </c>
      <c r="S263" s="360">
        <f>IF(AND(J263&lt;&gt;"Minggu",J263&lt;&gt;"Jumat",K263="Ya",L263&lt;&gt;"",O263&gt;8),O263-Q263-R263,IF(AND(J263="Minggu",L263&lt;&gt;"",O263&gt;8),O263-Q263-R263,IF(AND(J263="Jumat",K263="Ya",L263&lt;&gt;"",O263&gt;6),O263-Q263-R263,0)))</f>
        <v>0</v>
      </c>
      <c r="T263" s="366">
        <f t="shared" si="87"/>
        <v>9.4999999999999964</v>
      </c>
    </row>
    <row r="264" spans="1:22">
      <c r="I264" s="345">
        <f t="shared" si="88"/>
        <v>43290</v>
      </c>
      <c r="J264" s="342" t="str">
        <f t="shared" si="89"/>
        <v>Monday</v>
      </c>
      <c r="K264" s="350"/>
      <c r="L264" s="347">
        <v>0.33333333333333331</v>
      </c>
      <c r="M264" s="347">
        <v>0.70833333333333337</v>
      </c>
      <c r="N264" s="360">
        <f t="shared" si="90"/>
        <v>9.0000000000000018</v>
      </c>
      <c r="O264" s="360">
        <f t="shared" si="91"/>
        <v>0</v>
      </c>
      <c r="P264" s="360">
        <f t="shared" si="92"/>
        <v>0</v>
      </c>
      <c r="Q264" s="360">
        <f t="shared" si="85"/>
        <v>0</v>
      </c>
      <c r="R264" s="360">
        <f t="shared" si="86"/>
        <v>0</v>
      </c>
      <c r="S264" s="360">
        <f t="shared" ref="S264:S286" si="93">IF(AND(J264&lt;&gt;"Minggu",J264&lt;&gt;"Jumat",K264="Ya",L264&lt;&gt;"",O264&gt;8),O264-Q264-R264,IF(AND(J264="Minggu",L264&lt;&gt;"",O264&gt;8),O264-Q264-R264,IF(AND(J264="Jumat",K264="Ya",L264&lt;&gt;"",O264&gt;6),O264-Q264-R264,0)))</f>
        <v>0</v>
      </c>
      <c r="T264" s="366">
        <f t="shared" si="87"/>
        <v>0</v>
      </c>
      <c r="V264" s="358"/>
    </row>
    <row r="265" spans="1:22">
      <c r="A265" s="340" t="s">
        <v>220</v>
      </c>
      <c r="B265" s="369" t="s">
        <v>218</v>
      </c>
      <c r="F265" s="369"/>
      <c r="G265" s="352">
        <f>ROUND(IF((G263*5%)&gt;500000,500000,G263*5%),0)</f>
        <v>232749</v>
      </c>
      <c r="I265" s="345">
        <f t="shared" si="88"/>
        <v>43291</v>
      </c>
      <c r="J265" s="342" t="str">
        <f t="shared" si="89"/>
        <v>Tuesday</v>
      </c>
      <c r="K265" s="350"/>
      <c r="L265" s="347">
        <v>0.33333333333333331</v>
      </c>
      <c r="M265" s="347">
        <v>0.70833333333333337</v>
      </c>
      <c r="N265" s="360">
        <f t="shared" si="90"/>
        <v>9.0000000000000018</v>
      </c>
      <c r="O265" s="360">
        <f t="shared" si="91"/>
        <v>0</v>
      </c>
      <c r="P265" s="360">
        <f t="shared" si="92"/>
        <v>0</v>
      </c>
      <c r="Q265" s="360">
        <f t="shared" si="85"/>
        <v>0</v>
      </c>
      <c r="R265" s="360">
        <f t="shared" si="86"/>
        <v>0</v>
      </c>
      <c r="S265" s="360">
        <f t="shared" si="93"/>
        <v>0</v>
      </c>
      <c r="T265" s="366">
        <f t="shared" si="87"/>
        <v>0</v>
      </c>
      <c r="V265" s="357"/>
    </row>
    <row r="266" spans="1:22">
      <c r="A266" s="340" t="s">
        <v>221</v>
      </c>
      <c r="B266" s="369" t="s">
        <v>218</v>
      </c>
      <c r="F266" s="369"/>
      <c r="G266" s="352">
        <f>ROUND(IF(G259&gt;=8000000,8000000*1%,G259*1%),0)</f>
        <v>37500</v>
      </c>
      <c r="I266" s="345">
        <f t="shared" si="88"/>
        <v>43292</v>
      </c>
      <c r="J266" s="342" t="str">
        <f t="shared" si="89"/>
        <v>Wednesday</v>
      </c>
      <c r="K266" s="350"/>
      <c r="L266" s="347">
        <v>0.33333333333333331</v>
      </c>
      <c r="M266" s="347">
        <v>0.70833333333333337</v>
      </c>
      <c r="N266" s="360">
        <f t="shared" si="90"/>
        <v>9.0000000000000018</v>
      </c>
      <c r="O266" s="360">
        <f t="shared" si="91"/>
        <v>0</v>
      </c>
      <c r="P266" s="360">
        <f t="shared" si="92"/>
        <v>0</v>
      </c>
      <c r="Q266" s="360">
        <f t="shared" si="85"/>
        <v>0</v>
      </c>
      <c r="R266" s="360">
        <f t="shared" si="86"/>
        <v>0</v>
      </c>
      <c r="S266" s="360">
        <f t="shared" si="93"/>
        <v>0</v>
      </c>
      <c r="T266" s="366">
        <f t="shared" si="87"/>
        <v>0</v>
      </c>
      <c r="V266" s="357"/>
    </row>
    <row r="267" spans="1:22">
      <c r="A267" s="340" t="s">
        <v>222</v>
      </c>
      <c r="B267" s="369" t="s">
        <v>218</v>
      </c>
      <c r="F267" s="369"/>
      <c r="G267" s="352">
        <f>ROUND(G259*2%,0)</f>
        <v>75000</v>
      </c>
      <c r="I267" s="345">
        <f t="shared" si="88"/>
        <v>43293</v>
      </c>
      <c r="J267" s="342" t="str">
        <f t="shared" si="89"/>
        <v>Thursday</v>
      </c>
      <c r="K267" s="350"/>
      <c r="L267" s="347">
        <v>0.33333333333333331</v>
      </c>
      <c r="M267" s="347">
        <v>0.70833333333333337</v>
      </c>
      <c r="N267" s="360">
        <f t="shared" si="90"/>
        <v>9.0000000000000018</v>
      </c>
      <c r="O267" s="360">
        <f t="shared" si="91"/>
        <v>0</v>
      </c>
      <c r="P267" s="360">
        <f t="shared" si="92"/>
        <v>0</v>
      </c>
      <c r="Q267" s="360">
        <f t="shared" si="85"/>
        <v>0</v>
      </c>
      <c r="R267" s="360">
        <f t="shared" si="86"/>
        <v>0</v>
      </c>
      <c r="S267" s="360">
        <f t="shared" si="93"/>
        <v>0</v>
      </c>
      <c r="T267" s="366">
        <f t="shared" si="87"/>
        <v>0</v>
      </c>
      <c r="V267" s="357"/>
    </row>
    <row r="268" spans="1:22">
      <c r="A268" s="340" t="s">
        <v>223</v>
      </c>
      <c r="B268" s="369" t="s">
        <v>218</v>
      </c>
      <c r="F268" s="369"/>
      <c r="G268" s="352">
        <f>ROUND(G259*1%,0)</f>
        <v>37500</v>
      </c>
      <c r="I268" s="345">
        <f t="shared" si="88"/>
        <v>43294</v>
      </c>
      <c r="J268" s="342" t="str">
        <f t="shared" si="89"/>
        <v>Friday</v>
      </c>
      <c r="K268" s="350" t="s">
        <v>215</v>
      </c>
      <c r="L268" s="347">
        <v>0.33333333333333331</v>
      </c>
      <c r="M268" s="347">
        <v>0.45833333333333331</v>
      </c>
      <c r="N268" s="360">
        <f t="shared" si="90"/>
        <v>3</v>
      </c>
      <c r="O268" s="360">
        <f t="shared" si="91"/>
        <v>3</v>
      </c>
      <c r="P268" s="360">
        <f t="shared" si="92"/>
        <v>0</v>
      </c>
      <c r="Q268" s="360">
        <f t="shared" si="85"/>
        <v>3</v>
      </c>
      <c r="R268" s="360">
        <f t="shared" si="86"/>
        <v>0</v>
      </c>
      <c r="S268" s="360">
        <f t="shared" si="93"/>
        <v>0</v>
      </c>
      <c r="T268" s="366">
        <f t="shared" si="87"/>
        <v>6</v>
      </c>
      <c r="V268" s="357"/>
    </row>
    <row r="269" spans="1:22">
      <c r="A269" s="340" t="s">
        <v>224</v>
      </c>
      <c r="B269" s="369" t="s">
        <v>218</v>
      </c>
      <c r="F269" s="369"/>
      <c r="G269" s="352">
        <f t="shared" ref="G269" si="94">E269*C269</f>
        <v>0</v>
      </c>
      <c r="I269" s="345">
        <f t="shared" si="88"/>
        <v>43295</v>
      </c>
      <c r="J269" s="342" t="str">
        <f t="shared" si="89"/>
        <v>Saturday</v>
      </c>
      <c r="K269" s="350"/>
      <c r="L269" s="347">
        <v>0.33333333333333331</v>
      </c>
      <c r="M269" s="347">
        <v>0.70833333333333337</v>
      </c>
      <c r="N269" s="360">
        <f t="shared" si="90"/>
        <v>9.0000000000000018</v>
      </c>
      <c r="O269" s="360">
        <f t="shared" si="91"/>
        <v>0</v>
      </c>
      <c r="P269" s="360">
        <f t="shared" si="92"/>
        <v>0</v>
      </c>
      <c r="Q269" s="360">
        <f t="shared" si="85"/>
        <v>0</v>
      </c>
      <c r="R269" s="360">
        <f t="shared" si="86"/>
        <v>0</v>
      </c>
      <c r="S269" s="360">
        <f t="shared" si="93"/>
        <v>0</v>
      </c>
      <c r="T269" s="366">
        <f t="shared" si="87"/>
        <v>0</v>
      </c>
      <c r="V269" s="357"/>
    </row>
    <row r="270" spans="1:22">
      <c r="A270" s="340" t="s">
        <v>225</v>
      </c>
      <c r="B270" s="369" t="s">
        <v>218</v>
      </c>
      <c r="F270" s="369"/>
      <c r="G270" s="352">
        <f>ROUND(G259*1%,0)</f>
        <v>37500</v>
      </c>
      <c r="I270" s="345">
        <f t="shared" si="88"/>
        <v>43296</v>
      </c>
      <c r="J270" s="342" t="str">
        <f t="shared" si="89"/>
        <v>Sunday</v>
      </c>
      <c r="K270" s="350"/>
      <c r="L270" s="347"/>
      <c r="M270" s="347"/>
      <c r="N270" s="360">
        <f t="shared" si="90"/>
        <v>0</v>
      </c>
      <c r="O270" s="360">
        <f t="shared" si="91"/>
        <v>0</v>
      </c>
      <c r="P270" s="360">
        <f t="shared" si="92"/>
        <v>0</v>
      </c>
      <c r="Q270" s="360">
        <f t="shared" si="85"/>
        <v>0</v>
      </c>
      <c r="R270" s="360">
        <f t="shared" si="86"/>
        <v>0</v>
      </c>
      <c r="S270" s="360">
        <f t="shared" si="93"/>
        <v>0</v>
      </c>
      <c r="T270" s="366">
        <f t="shared" si="87"/>
        <v>0</v>
      </c>
    </row>
    <row r="271" spans="1:22">
      <c r="I271" s="345">
        <f t="shared" si="88"/>
        <v>43297</v>
      </c>
      <c r="J271" s="342" t="str">
        <f t="shared" si="89"/>
        <v>Monday</v>
      </c>
      <c r="K271" s="350"/>
      <c r="L271" s="347">
        <v>0.33333333333333331</v>
      </c>
      <c r="M271" s="347">
        <v>0.70833333333333337</v>
      </c>
      <c r="N271" s="360">
        <f t="shared" si="90"/>
        <v>9.0000000000000018</v>
      </c>
      <c r="O271" s="360">
        <f t="shared" si="91"/>
        <v>0</v>
      </c>
      <c r="P271" s="360">
        <f t="shared" si="92"/>
        <v>0</v>
      </c>
      <c r="Q271" s="360">
        <f t="shared" si="85"/>
        <v>0</v>
      </c>
      <c r="R271" s="360">
        <f t="shared" si="86"/>
        <v>0</v>
      </c>
      <c r="S271" s="360">
        <f t="shared" si="93"/>
        <v>0</v>
      </c>
      <c r="T271" s="366">
        <f t="shared" si="87"/>
        <v>0</v>
      </c>
    </row>
    <row r="272" spans="1:22">
      <c r="A272" s="370" t="s">
        <v>226</v>
      </c>
      <c r="B272" s="371"/>
      <c r="C272" s="370"/>
      <c r="D272" s="371"/>
      <c r="E272" s="370"/>
      <c r="F272" s="370"/>
      <c r="G272" s="373">
        <f>SUM(G265:G271)</f>
        <v>420249</v>
      </c>
      <c r="I272" s="345">
        <f t="shared" si="88"/>
        <v>43298</v>
      </c>
      <c r="J272" s="342" t="str">
        <f t="shared" si="89"/>
        <v>Tuesday</v>
      </c>
      <c r="K272" s="350"/>
      <c r="L272" s="347">
        <v>0.33333333333333331</v>
      </c>
      <c r="M272" s="347">
        <v>0.70833333333333337</v>
      </c>
      <c r="N272" s="360">
        <f t="shared" si="90"/>
        <v>9.0000000000000018</v>
      </c>
      <c r="O272" s="360">
        <f t="shared" si="91"/>
        <v>0</v>
      </c>
      <c r="P272" s="360">
        <f t="shared" si="92"/>
        <v>0</v>
      </c>
      <c r="Q272" s="360">
        <f t="shared" si="85"/>
        <v>0</v>
      </c>
      <c r="R272" s="360">
        <f t="shared" si="86"/>
        <v>0</v>
      </c>
      <c r="S272" s="360">
        <f t="shared" si="93"/>
        <v>0</v>
      </c>
      <c r="T272" s="366">
        <f t="shared" si="87"/>
        <v>0</v>
      </c>
    </row>
    <row r="273" spans="1:20">
      <c r="A273" s="370" t="s">
        <v>227</v>
      </c>
      <c r="B273" s="371"/>
      <c r="C273" s="370"/>
      <c r="D273" s="371"/>
      <c r="E273" s="370"/>
      <c r="F273" s="370"/>
      <c r="G273" s="373">
        <f>G263-G272</f>
        <v>4234737</v>
      </c>
      <c r="I273" s="345">
        <f t="shared" si="88"/>
        <v>43299</v>
      </c>
      <c r="J273" s="342" t="str">
        <f t="shared" si="89"/>
        <v>Wednesday</v>
      </c>
      <c r="K273" s="350"/>
      <c r="L273" s="347">
        <v>0.33333333333333331</v>
      </c>
      <c r="M273" s="347">
        <v>0.70833333333333337</v>
      </c>
      <c r="N273" s="360">
        <f t="shared" si="90"/>
        <v>9.0000000000000018</v>
      </c>
      <c r="O273" s="360">
        <f t="shared" si="91"/>
        <v>0</v>
      </c>
      <c r="P273" s="360">
        <f t="shared" si="92"/>
        <v>0</v>
      </c>
      <c r="Q273" s="360">
        <f t="shared" si="85"/>
        <v>0</v>
      </c>
      <c r="R273" s="360">
        <f t="shared" si="86"/>
        <v>0</v>
      </c>
      <c r="S273" s="360">
        <f t="shared" si="93"/>
        <v>0</v>
      </c>
      <c r="T273" s="366">
        <f t="shared" si="87"/>
        <v>0</v>
      </c>
    </row>
    <row r="274" spans="1:20">
      <c r="A274" s="370" t="s">
        <v>32</v>
      </c>
      <c r="B274" s="371"/>
      <c r="C274" s="370"/>
      <c r="D274" s="371"/>
      <c r="E274" s="370"/>
      <c r="F274" s="370"/>
      <c r="G274" s="373">
        <f>G281</f>
        <v>0</v>
      </c>
      <c r="I274" s="345">
        <f t="shared" si="88"/>
        <v>43300</v>
      </c>
      <c r="J274" s="342" t="str">
        <f t="shared" si="89"/>
        <v>Thursday</v>
      </c>
      <c r="K274" s="350" t="s">
        <v>215</v>
      </c>
      <c r="L274" s="347">
        <v>0.33333333333333331</v>
      </c>
      <c r="M274" s="347">
        <v>0.66666666666666663</v>
      </c>
      <c r="N274" s="360">
        <f t="shared" si="90"/>
        <v>8</v>
      </c>
      <c r="O274" s="360">
        <f t="shared" si="91"/>
        <v>7</v>
      </c>
      <c r="P274" s="360">
        <f t="shared" si="92"/>
        <v>0</v>
      </c>
      <c r="Q274" s="360">
        <f t="shared" si="85"/>
        <v>7</v>
      </c>
      <c r="R274" s="360">
        <f t="shared" si="86"/>
        <v>0</v>
      </c>
      <c r="S274" s="360">
        <f t="shared" si="93"/>
        <v>0</v>
      </c>
      <c r="T274" s="366">
        <f t="shared" si="87"/>
        <v>14</v>
      </c>
    </row>
    <row r="275" spans="1:20">
      <c r="A275" s="370" t="s">
        <v>33</v>
      </c>
      <c r="B275" s="371"/>
      <c r="C275" s="370"/>
      <c r="D275" s="371"/>
      <c r="E275" s="370"/>
      <c r="F275" s="370"/>
      <c r="G275" s="373">
        <f>G273-G274</f>
        <v>4234737</v>
      </c>
      <c r="I275" s="345">
        <f t="shared" si="88"/>
        <v>43301</v>
      </c>
      <c r="J275" s="342" t="str">
        <f t="shared" si="89"/>
        <v>Friday</v>
      </c>
      <c r="K275" s="350"/>
      <c r="L275" s="347">
        <v>0.33333333333333331</v>
      </c>
      <c r="M275" s="347">
        <v>0.70833333333333337</v>
      </c>
      <c r="N275" s="360">
        <f t="shared" si="90"/>
        <v>9.0000000000000018</v>
      </c>
      <c r="O275" s="360">
        <f t="shared" si="91"/>
        <v>0</v>
      </c>
      <c r="P275" s="360">
        <f t="shared" si="92"/>
        <v>0</v>
      </c>
      <c r="Q275" s="360">
        <f t="shared" si="85"/>
        <v>0</v>
      </c>
      <c r="R275" s="360">
        <f t="shared" si="86"/>
        <v>0</v>
      </c>
      <c r="S275" s="360">
        <f t="shared" si="93"/>
        <v>0</v>
      </c>
      <c r="T275" s="366">
        <f t="shared" si="87"/>
        <v>0</v>
      </c>
    </row>
    <row r="276" spans="1:20">
      <c r="I276" s="345">
        <f t="shared" si="88"/>
        <v>43302</v>
      </c>
      <c r="J276" s="342" t="str">
        <f t="shared" si="89"/>
        <v>Saturday</v>
      </c>
      <c r="K276" s="350"/>
      <c r="L276" s="347">
        <v>0.33333333333333331</v>
      </c>
      <c r="M276" s="347">
        <v>0.70833333333333337</v>
      </c>
      <c r="N276" s="360">
        <f t="shared" si="90"/>
        <v>9.0000000000000018</v>
      </c>
      <c r="O276" s="360">
        <f t="shared" si="91"/>
        <v>0</v>
      </c>
      <c r="P276" s="360">
        <f t="shared" si="92"/>
        <v>0</v>
      </c>
      <c r="Q276" s="360">
        <f t="shared" si="85"/>
        <v>0</v>
      </c>
      <c r="R276" s="360">
        <f t="shared" si="86"/>
        <v>0</v>
      </c>
      <c r="S276" s="360">
        <f t="shared" si="93"/>
        <v>0</v>
      </c>
      <c r="T276" s="366">
        <f t="shared" si="87"/>
        <v>0</v>
      </c>
    </row>
    <row r="277" spans="1:20">
      <c r="A277" s="370"/>
      <c r="B277" s="371"/>
      <c r="C277" s="379" t="s">
        <v>231</v>
      </c>
      <c r="D277" s="380"/>
      <c r="E277" s="379"/>
      <c r="F277" s="380" t="s">
        <v>218</v>
      </c>
      <c r="G277" s="381">
        <f>G273*12</f>
        <v>50816844</v>
      </c>
      <c r="I277" s="345">
        <f t="shared" si="88"/>
        <v>43303</v>
      </c>
      <c r="J277" s="342" t="str">
        <f t="shared" si="89"/>
        <v>Sunday</v>
      </c>
      <c r="K277" s="350"/>
      <c r="L277" s="347"/>
      <c r="M277" s="347"/>
      <c r="N277" s="360">
        <f t="shared" si="90"/>
        <v>0</v>
      </c>
      <c r="O277" s="360">
        <f t="shared" si="91"/>
        <v>0</v>
      </c>
      <c r="P277" s="360">
        <f t="shared" si="92"/>
        <v>0</v>
      </c>
      <c r="Q277" s="360">
        <f t="shared" si="85"/>
        <v>0</v>
      </c>
      <c r="R277" s="360">
        <f t="shared" si="86"/>
        <v>0</v>
      </c>
      <c r="S277" s="360">
        <f t="shared" si="93"/>
        <v>0</v>
      </c>
      <c r="T277" s="366">
        <f t="shared" si="87"/>
        <v>0</v>
      </c>
    </row>
    <row r="278" spans="1:20">
      <c r="C278" s="379" t="s">
        <v>28</v>
      </c>
      <c r="D278" s="380"/>
      <c r="E278" s="379"/>
      <c r="F278" s="380" t="s">
        <v>218</v>
      </c>
      <c r="G278" s="381">
        <f>IF(C257="TK/0",54000000,IF(C257="K/0",58500000,IF(C257="K/1",63000000,IF(C257="K/2",67500000,IF(C257="K/3",72000000,0)))))</f>
        <v>54000000</v>
      </c>
      <c r="I278" s="345">
        <f t="shared" si="88"/>
        <v>43304</v>
      </c>
      <c r="J278" s="342" t="str">
        <f t="shared" si="89"/>
        <v>Monday</v>
      </c>
      <c r="K278" s="350"/>
      <c r="L278" s="347">
        <v>0.33333333333333331</v>
      </c>
      <c r="M278" s="347">
        <v>0.70833333333333337</v>
      </c>
      <c r="N278" s="360">
        <f t="shared" si="90"/>
        <v>9.0000000000000018</v>
      </c>
      <c r="O278" s="360">
        <f t="shared" si="91"/>
        <v>0</v>
      </c>
      <c r="P278" s="360">
        <f t="shared" si="92"/>
        <v>0</v>
      </c>
      <c r="Q278" s="360">
        <f t="shared" si="85"/>
        <v>0</v>
      </c>
      <c r="R278" s="360">
        <f t="shared" si="86"/>
        <v>0</v>
      </c>
      <c r="S278" s="360">
        <f t="shared" si="93"/>
        <v>0</v>
      </c>
      <c r="T278" s="366">
        <f t="shared" si="87"/>
        <v>0</v>
      </c>
    </row>
    <row r="279" spans="1:20">
      <c r="C279" s="379" t="s">
        <v>31</v>
      </c>
      <c r="D279" s="380"/>
      <c r="E279" s="379"/>
      <c r="F279" s="380" t="s">
        <v>218</v>
      </c>
      <c r="G279" s="381">
        <f>IF((G277-G278)&gt;0,G277-G278,0)</f>
        <v>0</v>
      </c>
      <c r="I279" s="345">
        <f t="shared" si="88"/>
        <v>43305</v>
      </c>
      <c r="J279" s="342" t="str">
        <f t="shared" si="89"/>
        <v>Tuesday</v>
      </c>
      <c r="K279" s="350"/>
      <c r="L279" s="347">
        <v>0.33333333333333331</v>
      </c>
      <c r="M279" s="347">
        <v>0.70833333333333337</v>
      </c>
      <c r="N279" s="360">
        <f t="shared" si="90"/>
        <v>9.0000000000000018</v>
      </c>
      <c r="O279" s="360">
        <f t="shared" si="91"/>
        <v>0</v>
      </c>
      <c r="P279" s="360">
        <f t="shared" si="92"/>
        <v>0</v>
      </c>
      <c r="Q279" s="360">
        <f t="shared" si="85"/>
        <v>0</v>
      </c>
      <c r="R279" s="360">
        <f t="shared" si="86"/>
        <v>0</v>
      </c>
      <c r="S279" s="360">
        <f t="shared" si="93"/>
        <v>0</v>
      </c>
      <c r="T279" s="366">
        <f t="shared" si="87"/>
        <v>0</v>
      </c>
    </row>
    <row r="280" spans="1:20">
      <c r="C280" s="379" t="s">
        <v>257</v>
      </c>
      <c r="D280" s="380"/>
      <c r="E280" s="379"/>
      <c r="F280" s="380" t="s">
        <v>218</v>
      </c>
      <c r="G280" s="381">
        <f>IF(AND(G279&gt;0,G279&lt;=50000000),G279*5%,IF(AND(G279&gt;50000000,G279&lt;=250000000),(50000000*5%)+((G279-50000000)*15%),IF(AND(G279&gt;250000000,G279&lt;=500000000),(50000000*5%)+(200000000*15%)+(G279-50000000-200000000)*25%,IF(G279&gt;500000000,(50000000*5%)+(200000000*15%)+(250000000*25%)+(G279-50000000-200000000-250000000)*30%,0))))</f>
        <v>0</v>
      </c>
      <c r="I280" s="345">
        <f t="shared" si="88"/>
        <v>43306</v>
      </c>
      <c r="J280" s="342" t="str">
        <f t="shared" si="89"/>
        <v>Wednesday</v>
      </c>
      <c r="K280" s="350"/>
      <c r="L280" s="347">
        <v>0.33333333333333331</v>
      </c>
      <c r="M280" s="347">
        <v>0.72916666666666663</v>
      </c>
      <c r="N280" s="360">
        <f t="shared" si="90"/>
        <v>9.5</v>
      </c>
      <c r="O280" s="360">
        <f t="shared" si="91"/>
        <v>0.5</v>
      </c>
      <c r="P280" s="360">
        <f t="shared" si="92"/>
        <v>0.5</v>
      </c>
      <c r="Q280" s="360">
        <f t="shared" si="85"/>
        <v>0</v>
      </c>
      <c r="R280" s="360">
        <f t="shared" si="86"/>
        <v>0</v>
      </c>
      <c r="S280" s="360">
        <f t="shared" si="93"/>
        <v>0</v>
      </c>
      <c r="T280" s="366">
        <f t="shared" si="87"/>
        <v>0.75</v>
      </c>
    </row>
    <row r="281" spans="1:20">
      <c r="C281" s="379" t="s">
        <v>258</v>
      </c>
      <c r="D281" s="380"/>
      <c r="E281" s="379"/>
      <c r="F281" s="382" t="s">
        <v>218</v>
      </c>
      <c r="G281" s="381">
        <f>ROUND(G280/12,0)</f>
        <v>0</v>
      </c>
      <c r="I281" s="345">
        <f t="shared" si="88"/>
        <v>43307</v>
      </c>
      <c r="J281" s="342" t="str">
        <f t="shared" si="89"/>
        <v>Thursday</v>
      </c>
      <c r="K281" s="350"/>
      <c r="L281" s="347">
        <v>0.33333333333333331</v>
      </c>
      <c r="M281" s="347">
        <v>0.70833333333333337</v>
      </c>
      <c r="N281" s="360">
        <f t="shared" si="90"/>
        <v>9.0000000000000018</v>
      </c>
      <c r="O281" s="360">
        <f t="shared" si="91"/>
        <v>0</v>
      </c>
      <c r="P281" s="360">
        <f t="shared" si="92"/>
        <v>0</v>
      </c>
      <c r="Q281" s="360">
        <f t="shared" si="85"/>
        <v>0</v>
      </c>
      <c r="R281" s="360">
        <f t="shared" si="86"/>
        <v>0</v>
      </c>
      <c r="S281" s="360">
        <f t="shared" si="93"/>
        <v>0</v>
      </c>
      <c r="T281" s="366">
        <f t="shared" si="87"/>
        <v>0</v>
      </c>
    </row>
    <row r="282" spans="1:20">
      <c r="F282" s="368"/>
      <c r="G282" s="374"/>
      <c r="I282" s="345">
        <f t="shared" si="88"/>
        <v>43308</v>
      </c>
      <c r="J282" s="342" t="str">
        <f t="shared" si="89"/>
        <v>Friday</v>
      </c>
      <c r="K282" s="350"/>
      <c r="L282" s="347">
        <v>0.33333333333333331</v>
      </c>
      <c r="M282" s="347">
        <v>0.70833333333333337</v>
      </c>
      <c r="N282" s="360">
        <f t="shared" si="90"/>
        <v>9.0000000000000018</v>
      </c>
      <c r="O282" s="360">
        <f t="shared" si="91"/>
        <v>0</v>
      </c>
      <c r="P282" s="360">
        <f t="shared" si="92"/>
        <v>0</v>
      </c>
      <c r="Q282" s="360">
        <f t="shared" si="85"/>
        <v>0</v>
      </c>
      <c r="R282" s="360">
        <f t="shared" si="86"/>
        <v>0</v>
      </c>
      <c r="S282" s="360">
        <f t="shared" si="93"/>
        <v>0</v>
      </c>
      <c r="T282" s="366">
        <f t="shared" si="87"/>
        <v>0</v>
      </c>
    </row>
    <row r="283" spans="1:20">
      <c r="G283" s="352"/>
      <c r="I283" s="345">
        <f t="shared" si="88"/>
        <v>43309</v>
      </c>
      <c r="J283" s="342" t="str">
        <f t="shared" si="89"/>
        <v>Saturday</v>
      </c>
      <c r="K283" s="350"/>
      <c r="L283" s="347">
        <v>0.33333333333333331</v>
      </c>
      <c r="M283" s="347">
        <v>0.70833333333333337</v>
      </c>
      <c r="N283" s="360">
        <f t="shared" si="90"/>
        <v>9.0000000000000018</v>
      </c>
      <c r="O283" s="360">
        <f t="shared" si="91"/>
        <v>0</v>
      </c>
      <c r="P283" s="360">
        <f t="shared" si="92"/>
        <v>0</v>
      </c>
      <c r="Q283" s="360">
        <f t="shared" si="85"/>
        <v>0</v>
      </c>
      <c r="R283" s="360">
        <f t="shared" si="86"/>
        <v>0</v>
      </c>
      <c r="S283" s="360">
        <f t="shared" si="93"/>
        <v>0</v>
      </c>
      <c r="T283" s="366">
        <f t="shared" si="87"/>
        <v>0</v>
      </c>
    </row>
    <row r="284" spans="1:20">
      <c r="A284" s="340" t="s">
        <v>237</v>
      </c>
      <c r="G284" s="340" t="s">
        <v>44</v>
      </c>
      <c r="I284" s="345">
        <f t="shared" si="88"/>
        <v>43310</v>
      </c>
      <c r="J284" s="342" t="str">
        <f t="shared" si="89"/>
        <v>Sunday</v>
      </c>
      <c r="K284" s="350"/>
      <c r="L284" s="347"/>
      <c r="M284" s="347"/>
      <c r="N284" s="360">
        <f t="shared" si="90"/>
        <v>0</v>
      </c>
      <c r="O284" s="360">
        <f t="shared" si="91"/>
        <v>0</v>
      </c>
      <c r="P284" s="360">
        <f t="shared" si="92"/>
        <v>0</v>
      </c>
      <c r="Q284" s="360">
        <f t="shared" si="85"/>
        <v>0</v>
      </c>
      <c r="R284" s="360">
        <f t="shared" si="86"/>
        <v>0</v>
      </c>
      <c r="S284" s="360">
        <f t="shared" si="93"/>
        <v>0</v>
      </c>
      <c r="T284" s="366">
        <f t="shared" si="87"/>
        <v>0</v>
      </c>
    </row>
    <row r="285" spans="1:20">
      <c r="I285" s="345">
        <f t="shared" si="88"/>
        <v>43311</v>
      </c>
      <c r="J285" s="343" t="str">
        <f t="shared" si="89"/>
        <v>Monday</v>
      </c>
      <c r="K285" s="348"/>
      <c r="L285" s="347">
        <v>0.33333333333333331</v>
      </c>
      <c r="M285" s="347">
        <v>0.70833333333333337</v>
      </c>
      <c r="N285" s="362">
        <f t="shared" si="90"/>
        <v>9.0000000000000018</v>
      </c>
      <c r="O285" s="362">
        <f t="shared" si="91"/>
        <v>0</v>
      </c>
      <c r="P285" s="362">
        <f t="shared" si="92"/>
        <v>0</v>
      </c>
      <c r="Q285" s="362">
        <f t="shared" si="85"/>
        <v>0</v>
      </c>
      <c r="R285" s="362">
        <f t="shared" si="86"/>
        <v>0</v>
      </c>
      <c r="S285" s="362">
        <f t="shared" si="93"/>
        <v>0</v>
      </c>
      <c r="T285" s="367">
        <f t="shared" si="87"/>
        <v>0</v>
      </c>
    </row>
    <row r="286" spans="1:20">
      <c r="I286" s="345">
        <f t="shared" si="88"/>
        <v>43312</v>
      </c>
      <c r="J286" s="343" t="str">
        <f t="shared" si="89"/>
        <v>Tuesday</v>
      </c>
      <c r="K286" s="348"/>
      <c r="L286" s="347">
        <v>0.33333333333333331</v>
      </c>
      <c r="M286" s="347">
        <v>0.70833333333333337</v>
      </c>
      <c r="N286" s="362">
        <f t="shared" si="90"/>
        <v>9.0000000000000018</v>
      </c>
      <c r="O286" s="362">
        <f t="shared" si="91"/>
        <v>0</v>
      </c>
      <c r="P286" s="362">
        <f t="shared" si="92"/>
        <v>0</v>
      </c>
      <c r="Q286" s="362">
        <f t="shared" si="85"/>
        <v>0</v>
      </c>
      <c r="R286" s="362">
        <f t="shared" si="86"/>
        <v>0</v>
      </c>
      <c r="S286" s="362">
        <f t="shared" si="93"/>
        <v>0</v>
      </c>
      <c r="T286" s="367">
        <f t="shared" si="87"/>
        <v>0</v>
      </c>
    </row>
    <row r="287" spans="1:20">
      <c r="I287" s="345"/>
      <c r="J287" s="343"/>
      <c r="K287" s="343"/>
      <c r="L287" s="343"/>
      <c r="M287" s="343"/>
      <c r="N287" s="343"/>
      <c r="O287" s="343"/>
      <c r="P287" s="343"/>
      <c r="Q287" s="348"/>
      <c r="R287" s="348"/>
      <c r="S287" s="348"/>
      <c r="T287" s="343"/>
    </row>
    <row r="288" spans="1:20">
      <c r="A288" s="340" t="str">
        <f>C255</f>
        <v>DINAR AMALA</v>
      </c>
      <c r="G288" s="376"/>
      <c r="I288" s="483" t="s">
        <v>212</v>
      </c>
      <c r="J288" s="484"/>
      <c r="K288" s="484"/>
      <c r="L288" s="484"/>
      <c r="M288" s="485"/>
      <c r="N288" s="461"/>
      <c r="O288" s="461"/>
      <c r="P288" s="464">
        <f>SUM(P256:P287)</f>
        <v>2.5</v>
      </c>
      <c r="Q288" s="464">
        <f t="shared" ref="Q288:T288" si="95">SUM(Q256:Q287)</f>
        <v>19</v>
      </c>
      <c r="R288" s="464">
        <f t="shared" si="95"/>
        <v>0</v>
      </c>
      <c r="S288" s="464">
        <f t="shared" si="95"/>
        <v>0</v>
      </c>
      <c r="T288" s="464">
        <f t="shared" si="95"/>
        <v>41.75</v>
      </c>
    </row>
    <row r="290" spans="1:22">
      <c r="A290" s="386" t="s">
        <v>55</v>
      </c>
      <c r="B290" s="387" t="s">
        <v>218</v>
      </c>
      <c r="C290" s="386" t="s">
        <v>247</v>
      </c>
      <c r="D290" s="387"/>
      <c r="E290" s="386"/>
      <c r="F290" s="386"/>
      <c r="G290" s="386"/>
      <c r="I290" s="480" t="s">
        <v>205</v>
      </c>
      <c r="J290" s="480" t="s">
        <v>206</v>
      </c>
      <c r="K290" s="458" t="s">
        <v>213</v>
      </c>
      <c r="L290" s="481" t="s">
        <v>207</v>
      </c>
      <c r="M290" s="482"/>
      <c r="N290" s="459" t="s">
        <v>210</v>
      </c>
      <c r="O290" s="458" t="s">
        <v>208</v>
      </c>
      <c r="P290" s="480" t="s">
        <v>209</v>
      </c>
      <c r="Q290" s="480"/>
      <c r="R290" s="480"/>
      <c r="S290" s="480"/>
      <c r="T290" s="458" t="s">
        <v>210</v>
      </c>
    </row>
    <row r="291" spans="1:22">
      <c r="A291" s="340" t="s">
        <v>203</v>
      </c>
      <c r="B291" s="369" t="s">
        <v>218</v>
      </c>
      <c r="C291" s="378" t="str">
        <f>VLOOKUP(C290,'DATA KARYAWAN'!$B$13:$J$23,2,0)</f>
        <v>GODA TAKESHI</v>
      </c>
      <c r="I291" s="480"/>
      <c r="J291" s="480"/>
      <c r="K291" s="460" t="s">
        <v>214</v>
      </c>
      <c r="L291" s="461" t="s">
        <v>11</v>
      </c>
      <c r="M291" s="461" t="s">
        <v>12</v>
      </c>
      <c r="N291" s="460" t="s">
        <v>211</v>
      </c>
      <c r="O291" s="460" t="s">
        <v>209</v>
      </c>
      <c r="P291" s="462">
        <v>1.5</v>
      </c>
      <c r="Q291" s="463">
        <v>2</v>
      </c>
      <c r="R291" s="463">
        <v>3</v>
      </c>
      <c r="S291" s="463">
        <v>4</v>
      </c>
      <c r="T291" s="460" t="s">
        <v>209</v>
      </c>
    </row>
    <row r="292" spans="1:22">
      <c r="A292" s="340" t="s">
        <v>204</v>
      </c>
      <c r="B292" s="369" t="s">
        <v>218</v>
      </c>
      <c r="C292" s="340" t="str">
        <f>VLOOKUP(C290,'DATA KARYAWAN'!$B$13:$J$23,3,0)</f>
        <v>Sales</v>
      </c>
      <c r="I292" s="344">
        <v>43282</v>
      </c>
      <c r="J292" s="341" t="str">
        <f>TEXT(I292,"DDDD")</f>
        <v>Sunday</v>
      </c>
      <c r="K292" s="349"/>
      <c r="L292" s="346"/>
      <c r="M292" s="346"/>
      <c r="N292" s="361">
        <f>IF(L292&lt;&gt;"",(M292-L292)*24,0)</f>
        <v>0</v>
      </c>
      <c r="O292" s="361">
        <f>IF(AND(J292&lt;&gt;"Minggu",M292&gt;TIME(12,0,0),K292="Ya"),N292-1,IF(AND(J292&lt;&gt;"Minggu",M292&lt;=TIME(12,0,0),K292="Ya"),N292,IF(AND(J292&lt;&gt;"Minggu",N292&gt;9,K292&lt;&gt;"Ya"),N292-1-8,IF(AND(J292="Minggu",L292&lt;&gt;""),N292-1,0))))</f>
        <v>0</v>
      </c>
      <c r="P292" s="363">
        <f>IF(AND(J292&lt;&gt;"Minggu",O292&gt;1,K292&lt;&gt;"Ya",L292&lt;&gt;""),1,IF(AND(J292&lt;&gt;"Minggu",O292&lt;=1,K292&lt;&gt;"Ya",L292&lt;&gt;""),O292,0))</f>
        <v>0</v>
      </c>
      <c r="Q292" s="356">
        <f>IF(AND(J292&lt;&gt;"Minggu",O292&gt;1,K292&lt;&gt;"Ya",L292&lt;&gt;""),O292-P292,IF(AND(J292&lt;&gt;"Minggu",J292&lt;&gt;"Jumat",O292&gt;7,K292="Ya",L292&lt;&gt;""),7,IF(AND(J292&lt;&gt;"Minggu",J292&lt;&gt;"Jumat",O292&lt;=7,K292="Ya",L292&lt;&gt;""),O292,IF(AND(J292="Minggu",O292&lt;=7,L292&lt;&gt;""),O292,IF(AND(J292="Minggu",O292&gt;7,L292&lt;&gt;""),7,IF(AND(J292="Jumat",O292&lt;=5,L292&lt;&gt;""),O292,IF(AND(J292="Jumat",O292&gt;5,L292&lt;&gt;""),5,0)))))))</f>
        <v>0</v>
      </c>
      <c r="R292" s="356">
        <f>IF(AND(J292&lt;&gt;"Minggu",J292&lt;&gt;"Jumat",O292&lt;=8,K292="Ya",L292&lt;&gt;""),O292-Q292,IF(AND(J292&lt;&gt;"Minggu",J292&lt;&gt;"Jumat",O292&gt;8,K292="Ya",L292&lt;&gt;""),1,IF(AND(J292="Minggu",O292&lt;=8,L292&lt;&gt;""),O292-Q292,IF(AND(J292="Minggu",O292&gt;8,L292&lt;&gt;""),1,IF(AND(J292="Jumat",K292="Ya",O292&lt;=6,L292&lt;&gt;""),O292-Q292,IF(AND(J292="Jumat",K292="Ya",O292&gt;6,L292&lt;&gt;""),1,0))))))</f>
        <v>0</v>
      </c>
      <c r="S292" s="356">
        <f t="shared" ref="S292:S298" si="96">IF(AND(J292&lt;&gt;"Minggu",J292&lt;&gt;"Jumat",K292="Ya",L292&lt;&gt;"",O292&gt;8),O292-Q292-R292,IF(AND(J292="Minggu",L292&lt;&gt;"",O292&gt;8),O292-Q292-R292,IF(AND(J292="Jumat",K292="Ya",L292&lt;&gt;"",O292&gt;6),O292-Q292-R292,0)))</f>
        <v>0</v>
      </c>
      <c r="T292" s="364">
        <f>(P292*$P$3)+(Q292*$Q$3)+(R292*$R$3)+(S292*$S$3)</f>
        <v>0</v>
      </c>
      <c r="V292" s="354"/>
    </row>
    <row r="293" spans="1:22">
      <c r="A293" s="340" t="s">
        <v>6</v>
      </c>
      <c r="B293" s="369" t="s">
        <v>218</v>
      </c>
      <c r="C293" s="340" t="str">
        <f>VLOOKUP(C290,'DATA KARYAWAN'!$B$13:$J$23,4,0)</f>
        <v>TK/0</v>
      </c>
      <c r="I293" s="345">
        <f>I292+1</f>
        <v>43283</v>
      </c>
      <c r="J293" s="342" t="str">
        <f>TEXT(I293,"DDDD")</f>
        <v>Monday</v>
      </c>
      <c r="K293" s="350" t="s">
        <v>215</v>
      </c>
      <c r="L293" s="347">
        <v>0.33333333333333331</v>
      </c>
      <c r="M293" s="347">
        <v>0.54166666666666663</v>
      </c>
      <c r="N293" s="360">
        <f>IF(L293&lt;&gt;"",(M293-L293)*24,0)</f>
        <v>5</v>
      </c>
      <c r="O293" s="360">
        <f>IF(AND(J293&lt;&gt;"Minggu",M293&gt;TIME(12,0,0),K293="Ya"),N293-1,IF(AND(J293&lt;&gt;"Minggu",M293&lt;=TIME(12,0,0),K293="Ya"),N293,IF(AND(J293&lt;&gt;"Minggu",N293&gt;9,K293&lt;&gt;"Ya"),N293-1-8,IF(AND(J293="Minggu",L293&lt;&gt;""),N293-1,0))))</f>
        <v>4</v>
      </c>
      <c r="P293" s="359">
        <f>IF(AND(J293&lt;&gt;"Minggu",O293&gt;1,K293&lt;&gt;"Ya",L293&lt;&gt;""),1,IF(AND(J293&lt;&gt;"Minggu",O293&lt;=1,K293&lt;&gt;"Ya",L293&lt;&gt;""),O293,0))</f>
        <v>0</v>
      </c>
      <c r="Q293" s="360">
        <f t="shared" ref="Q293:Q322" si="97">IF(AND(J293&lt;&gt;"Minggu",O293&gt;1,K293&lt;&gt;"Ya",L293&lt;&gt;""),O293-P293,IF(AND(J293&lt;&gt;"Minggu",J293&lt;&gt;"Jumat",O293&gt;7,K293="Ya",L293&lt;&gt;""),7,IF(AND(J293&lt;&gt;"Minggu",J293&lt;&gt;"Jumat",O293&lt;=7,K293="Ya",L293&lt;&gt;""),O293,IF(AND(J293="Minggu",O293&lt;=7,L293&lt;&gt;""),O293,IF(AND(J293="Minggu",O293&gt;7,L293&lt;&gt;""),7,IF(AND(J293="Jumat",O293&lt;=5,L293&lt;&gt;""),O293,IF(AND(J293="Jumat",O293&gt;5,L293&lt;&gt;""),5,0)))))))</f>
        <v>4</v>
      </c>
      <c r="R293" s="360">
        <f t="shared" ref="R293:R322" si="98">IF(AND(J293&lt;&gt;"Minggu",J293&lt;&gt;"Jumat",O293&lt;=8,K293="Ya",L293&lt;&gt;""),O293-Q293,IF(AND(J293&lt;&gt;"Minggu",J293&lt;&gt;"Jumat",O293&gt;8,K293="Ya",L293&lt;&gt;""),1,IF(AND(J293="Minggu",O293&lt;=8,L293&lt;&gt;""),O293-Q293,IF(AND(J293="Minggu",O293&gt;8,L293&lt;&gt;""),1,IF(AND(J293="Jumat",K293="Ya",O293&lt;=6,L293&lt;&gt;""),O293-Q293,IF(AND(J293="Jumat",K293="Ya",O293&gt;6,L293&lt;&gt;""),1,0))))))</f>
        <v>0</v>
      </c>
      <c r="S293" s="360">
        <f t="shared" si="96"/>
        <v>0</v>
      </c>
      <c r="T293" s="365">
        <f t="shared" ref="T293:T322" si="99">(P293*$P$3)+(Q293*$Q$3)+(R293*$R$3)+(S293*$S$3)</f>
        <v>8</v>
      </c>
    </row>
    <row r="294" spans="1:22">
      <c r="I294" s="345">
        <f t="shared" ref="I294:I322" si="100">I293+1</f>
        <v>43284</v>
      </c>
      <c r="J294" s="342" t="str">
        <f t="shared" ref="J294:J322" si="101">TEXT(I294,"DDDD")</f>
        <v>Tuesday</v>
      </c>
      <c r="K294" s="350"/>
      <c r="L294" s="347">
        <v>0.33333333333333331</v>
      </c>
      <c r="M294" s="347">
        <v>0.79166666666666663</v>
      </c>
      <c r="N294" s="360">
        <f t="shared" ref="N294:N322" si="102">IF(L294&lt;&gt;"",(M294-L294)*24,0)</f>
        <v>11</v>
      </c>
      <c r="O294" s="360">
        <f t="shared" ref="O294:O322" si="103">IF(AND(J294&lt;&gt;"Minggu",M294&gt;TIME(12,0,0),K294="Ya"),N294-1,IF(AND(J294&lt;&gt;"Minggu",M294&lt;=TIME(12,0,0),K294="Ya"),N294,IF(AND(J294&lt;&gt;"Minggu",N294&gt;9,K294&lt;&gt;"Ya"),N294-1-8,IF(AND(J294="Minggu",L294&lt;&gt;""),N294-1,0))))</f>
        <v>2</v>
      </c>
      <c r="P294" s="359">
        <f t="shared" ref="P294:P322" si="104">IF(AND(J294&lt;&gt;"Minggu",O294&gt;1,K294&lt;&gt;"Ya",L294&lt;&gt;""),1,IF(AND(J294&lt;&gt;"Minggu",O294&lt;=1,K294&lt;&gt;"Ya",L294&lt;&gt;""),O294,0))</f>
        <v>1</v>
      </c>
      <c r="Q294" s="360">
        <f t="shared" si="97"/>
        <v>1</v>
      </c>
      <c r="R294" s="360">
        <f t="shared" si="98"/>
        <v>0</v>
      </c>
      <c r="S294" s="360">
        <f t="shared" si="96"/>
        <v>0</v>
      </c>
      <c r="T294" s="365">
        <f t="shared" si="99"/>
        <v>3.5</v>
      </c>
      <c r="V294" s="354"/>
    </row>
    <row r="295" spans="1:22">
      <c r="A295" s="340" t="s">
        <v>216</v>
      </c>
      <c r="B295" s="369" t="s">
        <v>218</v>
      </c>
      <c r="G295" s="352">
        <f>VLOOKUP(C290,'DATA KARYAWAN'!$B$13:$J$23,5,0)</f>
        <v>3750000</v>
      </c>
      <c r="I295" s="345">
        <f t="shared" si="100"/>
        <v>43285</v>
      </c>
      <c r="J295" s="342" t="str">
        <f t="shared" si="101"/>
        <v>Wednesday</v>
      </c>
      <c r="K295" s="350"/>
      <c r="L295" s="347">
        <v>0.33333333333333331</v>
      </c>
      <c r="M295" s="347">
        <v>0.70833333333333337</v>
      </c>
      <c r="N295" s="360">
        <f t="shared" si="102"/>
        <v>9.0000000000000018</v>
      </c>
      <c r="O295" s="360">
        <f t="shared" si="103"/>
        <v>0</v>
      </c>
      <c r="P295" s="359">
        <f t="shared" si="104"/>
        <v>0</v>
      </c>
      <c r="Q295" s="360">
        <f t="shared" si="97"/>
        <v>0</v>
      </c>
      <c r="R295" s="360">
        <f t="shared" si="98"/>
        <v>0</v>
      </c>
      <c r="S295" s="360">
        <f t="shared" si="96"/>
        <v>0</v>
      </c>
      <c r="T295" s="365">
        <f t="shared" si="99"/>
        <v>0</v>
      </c>
      <c r="V295" s="354"/>
    </row>
    <row r="296" spans="1:22">
      <c r="A296" s="340" t="s">
        <v>209</v>
      </c>
      <c r="B296" s="369" t="s">
        <v>218</v>
      </c>
      <c r="C296" s="352">
        <f>T324</f>
        <v>41.75</v>
      </c>
      <c r="D296" s="369" t="s">
        <v>24</v>
      </c>
      <c r="E296" s="375">
        <f>G295/173</f>
        <v>21676.300578034683</v>
      </c>
      <c r="F296" s="369" t="s">
        <v>22</v>
      </c>
      <c r="G296" s="352">
        <f>ROUND(E296*C296,0)</f>
        <v>904986</v>
      </c>
      <c r="I296" s="345">
        <f t="shared" si="100"/>
        <v>43286</v>
      </c>
      <c r="J296" s="342" t="str">
        <f t="shared" si="101"/>
        <v>Thursday</v>
      </c>
      <c r="K296" s="350"/>
      <c r="L296" s="347">
        <v>0.33333333333333331</v>
      </c>
      <c r="M296" s="347">
        <v>0.70833333333333337</v>
      </c>
      <c r="N296" s="360">
        <f t="shared" si="102"/>
        <v>9.0000000000000018</v>
      </c>
      <c r="O296" s="360">
        <f t="shared" si="103"/>
        <v>0</v>
      </c>
      <c r="P296" s="360">
        <f t="shared" si="104"/>
        <v>0</v>
      </c>
      <c r="Q296" s="360">
        <f t="shared" si="97"/>
        <v>0</v>
      </c>
      <c r="R296" s="360">
        <f t="shared" si="98"/>
        <v>0</v>
      </c>
      <c r="S296" s="360">
        <f t="shared" si="96"/>
        <v>0</v>
      </c>
      <c r="T296" s="366">
        <f t="shared" si="99"/>
        <v>0</v>
      </c>
      <c r="V296" s="351"/>
    </row>
    <row r="297" spans="1:22">
      <c r="A297" s="340" t="s">
        <v>217</v>
      </c>
      <c r="B297" s="369" t="s">
        <v>218</v>
      </c>
      <c r="G297" s="352">
        <f>VLOOKUP(C290,'DATA KARYAWAN'!$B$13:$J$23,6,0)</f>
        <v>0</v>
      </c>
      <c r="I297" s="345">
        <f t="shared" si="100"/>
        <v>43287</v>
      </c>
      <c r="J297" s="342" t="str">
        <f t="shared" si="101"/>
        <v>Friday</v>
      </c>
      <c r="K297" s="350"/>
      <c r="L297" s="347">
        <v>0.33333333333333331</v>
      </c>
      <c r="M297" s="347">
        <v>0.70833333333333337</v>
      </c>
      <c r="N297" s="360">
        <f t="shared" si="102"/>
        <v>9.0000000000000018</v>
      </c>
      <c r="O297" s="360">
        <f t="shared" si="103"/>
        <v>0</v>
      </c>
      <c r="P297" s="360">
        <f t="shared" si="104"/>
        <v>0</v>
      </c>
      <c r="Q297" s="359">
        <f t="shared" si="97"/>
        <v>0</v>
      </c>
      <c r="R297" s="360">
        <f t="shared" si="98"/>
        <v>0</v>
      </c>
      <c r="S297" s="360">
        <f t="shared" si="96"/>
        <v>0</v>
      </c>
      <c r="T297" s="366">
        <f t="shared" si="99"/>
        <v>0</v>
      </c>
      <c r="V297" s="351"/>
    </row>
    <row r="298" spans="1:22">
      <c r="I298" s="345">
        <f t="shared" si="100"/>
        <v>43288</v>
      </c>
      <c r="J298" s="342" t="str">
        <f t="shared" si="101"/>
        <v>Saturday</v>
      </c>
      <c r="K298" s="350"/>
      <c r="L298" s="347">
        <v>0.33333333333333331</v>
      </c>
      <c r="M298" s="347">
        <v>0.70833333333333337</v>
      </c>
      <c r="N298" s="360">
        <f t="shared" si="102"/>
        <v>9.0000000000000018</v>
      </c>
      <c r="O298" s="360">
        <f t="shared" si="103"/>
        <v>0</v>
      </c>
      <c r="P298" s="360">
        <f t="shared" si="104"/>
        <v>0</v>
      </c>
      <c r="Q298" s="359">
        <f t="shared" si="97"/>
        <v>0</v>
      </c>
      <c r="R298" s="360">
        <f t="shared" si="98"/>
        <v>0</v>
      </c>
      <c r="S298" s="360">
        <f t="shared" si="96"/>
        <v>0</v>
      </c>
      <c r="T298" s="366">
        <f t="shared" si="99"/>
        <v>0</v>
      </c>
      <c r="V298" s="355"/>
    </row>
    <row r="299" spans="1:22">
      <c r="A299" s="370" t="s">
        <v>219</v>
      </c>
      <c r="B299" s="371"/>
      <c r="C299" s="370"/>
      <c r="D299" s="371"/>
      <c r="E299" s="370"/>
      <c r="F299" s="370"/>
      <c r="G299" s="372">
        <f>SUM(G295:G297)</f>
        <v>4654986</v>
      </c>
      <c r="I299" s="345">
        <f t="shared" si="100"/>
        <v>43289</v>
      </c>
      <c r="J299" s="342" t="str">
        <f t="shared" si="101"/>
        <v>Sunday</v>
      </c>
      <c r="K299" s="350"/>
      <c r="L299" s="347">
        <v>0.33333333333333331</v>
      </c>
      <c r="M299" s="347">
        <v>0.91666666666666663</v>
      </c>
      <c r="N299" s="360">
        <f t="shared" si="102"/>
        <v>13.999999999999998</v>
      </c>
      <c r="O299" s="360">
        <f t="shared" si="103"/>
        <v>4.9999999999999982</v>
      </c>
      <c r="P299" s="360">
        <f t="shared" si="104"/>
        <v>1</v>
      </c>
      <c r="Q299" s="360">
        <f t="shared" si="97"/>
        <v>3.9999999999999982</v>
      </c>
      <c r="R299" s="360">
        <f t="shared" si="98"/>
        <v>0</v>
      </c>
      <c r="S299" s="360">
        <f>IF(AND(J299&lt;&gt;"Minggu",J299&lt;&gt;"Jumat",K299="Ya",L299&lt;&gt;"",O299&gt;8),O299-Q299-R299,IF(AND(J299="Minggu",L299&lt;&gt;"",O299&gt;8),O299-Q299-R299,IF(AND(J299="Jumat",K299="Ya",L299&lt;&gt;"",O299&gt;6),O299-Q299-R299,0)))</f>
        <v>0</v>
      </c>
      <c r="T299" s="366">
        <f t="shared" si="99"/>
        <v>9.4999999999999964</v>
      </c>
    </row>
    <row r="300" spans="1:22">
      <c r="I300" s="345">
        <f t="shared" si="100"/>
        <v>43290</v>
      </c>
      <c r="J300" s="342" t="str">
        <f t="shared" si="101"/>
        <v>Monday</v>
      </c>
      <c r="K300" s="350"/>
      <c r="L300" s="347">
        <v>0.33333333333333331</v>
      </c>
      <c r="M300" s="347">
        <v>0.70833333333333337</v>
      </c>
      <c r="N300" s="360">
        <f t="shared" si="102"/>
        <v>9.0000000000000018</v>
      </c>
      <c r="O300" s="360">
        <f t="shared" si="103"/>
        <v>0</v>
      </c>
      <c r="P300" s="360">
        <f t="shared" si="104"/>
        <v>0</v>
      </c>
      <c r="Q300" s="360">
        <f t="shared" si="97"/>
        <v>0</v>
      </c>
      <c r="R300" s="360">
        <f t="shared" si="98"/>
        <v>0</v>
      </c>
      <c r="S300" s="360">
        <f t="shared" ref="S300:S322" si="105">IF(AND(J300&lt;&gt;"Minggu",J300&lt;&gt;"Jumat",K300="Ya",L300&lt;&gt;"",O300&gt;8),O300-Q300-R300,IF(AND(J300="Minggu",L300&lt;&gt;"",O300&gt;8),O300-Q300-R300,IF(AND(J300="Jumat",K300="Ya",L300&lt;&gt;"",O300&gt;6),O300-Q300-R300,0)))</f>
        <v>0</v>
      </c>
      <c r="T300" s="366">
        <f t="shared" si="99"/>
        <v>0</v>
      </c>
      <c r="V300" s="358"/>
    </row>
    <row r="301" spans="1:22">
      <c r="A301" s="340" t="s">
        <v>220</v>
      </c>
      <c r="B301" s="369" t="s">
        <v>218</v>
      </c>
      <c r="F301" s="369"/>
      <c r="G301" s="352">
        <f>ROUND(IF((G299*5%)&gt;500000,500000,G299*5%),0)</f>
        <v>232749</v>
      </c>
      <c r="I301" s="345">
        <f t="shared" si="100"/>
        <v>43291</v>
      </c>
      <c r="J301" s="342" t="str">
        <f t="shared" si="101"/>
        <v>Tuesday</v>
      </c>
      <c r="K301" s="350"/>
      <c r="L301" s="347">
        <v>0.33333333333333331</v>
      </c>
      <c r="M301" s="347">
        <v>0.70833333333333337</v>
      </c>
      <c r="N301" s="360">
        <f t="shared" si="102"/>
        <v>9.0000000000000018</v>
      </c>
      <c r="O301" s="360">
        <f t="shared" si="103"/>
        <v>0</v>
      </c>
      <c r="P301" s="360">
        <f t="shared" si="104"/>
        <v>0</v>
      </c>
      <c r="Q301" s="360">
        <f t="shared" si="97"/>
        <v>0</v>
      </c>
      <c r="R301" s="360">
        <f t="shared" si="98"/>
        <v>0</v>
      </c>
      <c r="S301" s="360">
        <f t="shared" si="105"/>
        <v>0</v>
      </c>
      <c r="T301" s="366">
        <f t="shared" si="99"/>
        <v>0</v>
      </c>
      <c r="V301" s="357"/>
    </row>
    <row r="302" spans="1:22">
      <c r="A302" s="340" t="s">
        <v>221</v>
      </c>
      <c r="B302" s="369" t="s">
        <v>218</v>
      </c>
      <c r="F302" s="369"/>
      <c r="G302" s="352">
        <f>ROUND(IF(G295&gt;=8000000,8000000*1%,G295*1%),0)</f>
        <v>37500</v>
      </c>
      <c r="I302" s="345">
        <f t="shared" si="100"/>
        <v>43292</v>
      </c>
      <c r="J302" s="342" t="str">
        <f t="shared" si="101"/>
        <v>Wednesday</v>
      </c>
      <c r="K302" s="350"/>
      <c r="L302" s="347">
        <v>0.33333333333333331</v>
      </c>
      <c r="M302" s="347">
        <v>0.70833333333333337</v>
      </c>
      <c r="N302" s="360">
        <f t="shared" si="102"/>
        <v>9.0000000000000018</v>
      </c>
      <c r="O302" s="360">
        <f t="shared" si="103"/>
        <v>0</v>
      </c>
      <c r="P302" s="360">
        <f t="shared" si="104"/>
        <v>0</v>
      </c>
      <c r="Q302" s="360">
        <f t="shared" si="97"/>
        <v>0</v>
      </c>
      <c r="R302" s="360">
        <f t="shared" si="98"/>
        <v>0</v>
      </c>
      <c r="S302" s="360">
        <f t="shared" si="105"/>
        <v>0</v>
      </c>
      <c r="T302" s="366">
        <f t="shared" si="99"/>
        <v>0</v>
      </c>
      <c r="V302" s="357"/>
    </row>
    <row r="303" spans="1:22">
      <c r="A303" s="340" t="s">
        <v>222</v>
      </c>
      <c r="B303" s="369" t="s">
        <v>218</v>
      </c>
      <c r="F303" s="369"/>
      <c r="G303" s="352">
        <f>ROUND(G295*2%,0)</f>
        <v>75000</v>
      </c>
      <c r="I303" s="345">
        <f t="shared" si="100"/>
        <v>43293</v>
      </c>
      <c r="J303" s="342" t="str">
        <f t="shared" si="101"/>
        <v>Thursday</v>
      </c>
      <c r="K303" s="350"/>
      <c r="L303" s="347">
        <v>0.33333333333333331</v>
      </c>
      <c r="M303" s="347">
        <v>0.70833333333333337</v>
      </c>
      <c r="N303" s="360">
        <f t="shared" si="102"/>
        <v>9.0000000000000018</v>
      </c>
      <c r="O303" s="360">
        <f t="shared" si="103"/>
        <v>0</v>
      </c>
      <c r="P303" s="360">
        <f t="shared" si="104"/>
        <v>0</v>
      </c>
      <c r="Q303" s="360">
        <f t="shared" si="97"/>
        <v>0</v>
      </c>
      <c r="R303" s="360">
        <f t="shared" si="98"/>
        <v>0</v>
      </c>
      <c r="S303" s="360">
        <f t="shared" si="105"/>
        <v>0</v>
      </c>
      <c r="T303" s="366">
        <f t="shared" si="99"/>
        <v>0</v>
      </c>
      <c r="V303" s="357"/>
    </row>
    <row r="304" spans="1:22">
      <c r="A304" s="340" t="s">
        <v>223</v>
      </c>
      <c r="B304" s="369" t="s">
        <v>218</v>
      </c>
      <c r="F304" s="369"/>
      <c r="G304" s="352">
        <f>ROUND(G295*1%,0)</f>
        <v>37500</v>
      </c>
      <c r="I304" s="345">
        <f t="shared" si="100"/>
        <v>43294</v>
      </c>
      <c r="J304" s="342" t="str">
        <f t="shared" si="101"/>
        <v>Friday</v>
      </c>
      <c r="K304" s="350" t="s">
        <v>215</v>
      </c>
      <c r="L304" s="347">
        <v>0.33333333333333331</v>
      </c>
      <c r="M304" s="347">
        <v>0.45833333333333331</v>
      </c>
      <c r="N304" s="360">
        <f t="shared" si="102"/>
        <v>3</v>
      </c>
      <c r="O304" s="360">
        <f t="shared" si="103"/>
        <v>3</v>
      </c>
      <c r="P304" s="360">
        <f t="shared" si="104"/>
        <v>0</v>
      </c>
      <c r="Q304" s="360">
        <f t="shared" si="97"/>
        <v>3</v>
      </c>
      <c r="R304" s="360">
        <f t="shared" si="98"/>
        <v>0</v>
      </c>
      <c r="S304" s="360">
        <f t="shared" si="105"/>
        <v>0</v>
      </c>
      <c r="T304" s="366">
        <f t="shared" si="99"/>
        <v>6</v>
      </c>
      <c r="V304" s="357"/>
    </row>
    <row r="305" spans="1:22">
      <c r="A305" s="340" t="s">
        <v>224</v>
      </c>
      <c r="B305" s="369" t="s">
        <v>218</v>
      </c>
      <c r="F305" s="369"/>
      <c r="G305" s="352">
        <f t="shared" ref="G305" si="106">E305*C305</f>
        <v>0</v>
      </c>
      <c r="I305" s="345">
        <f t="shared" si="100"/>
        <v>43295</v>
      </c>
      <c r="J305" s="342" t="str">
        <f t="shared" si="101"/>
        <v>Saturday</v>
      </c>
      <c r="K305" s="350"/>
      <c r="L305" s="347">
        <v>0.33333333333333331</v>
      </c>
      <c r="M305" s="347">
        <v>0.70833333333333337</v>
      </c>
      <c r="N305" s="360">
        <f t="shared" si="102"/>
        <v>9.0000000000000018</v>
      </c>
      <c r="O305" s="360">
        <f t="shared" si="103"/>
        <v>0</v>
      </c>
      <c r="P305" s="360">
        <f t="shared" si="104"/>
        <v>0</v>
      </c>
      <c r="Q305" s="360">
        <f t="shared" si="97"/>
        <v>0</v>
      </c>
      <c r="R305" s="360">
        <f t="shared" si="98"/>
        <v>0</v>
      </c>
      <c r="S305" s="360">
        <f t="shared" si="105"/>
        <v>0</v>
      </c>
      <c r="T305" s="366">
        <f t="shared" si="99"/>
        <v>0</v>
      </c>
      <c r="V305" s="357"/>
    </row>
    <row r="306" spans="1:22">
      <c r="A306" s="340" t="s">
        <v>225</v>
      </c>
      <c r="B306" s="369" t="s">
        <v>218</v>
      </c>
      <c r="F306" s="369"/>
      <c r="G306" s="352">
        <f>ROUND(G295*1%,0)</f>
        <v>37500</v>
      </c>
      <c r="I306" s="345">
        <f t="shared" si="100"/>
        <v>43296</v>
      </c>
      <c r="J306" s="342" t="str">
        <f t="shared" si="101"/>
        <v>Sunday</v>
      </c>
      <c r="K306" s="350"/>
      <c r="L306" s="347"/>
      <c r="M306" s="347"/>
      <c r="N306" s="360">
        <f t="shared" si="102"/>
        <v>0</v>
      </c>
      <c r="O306" s="360">
        <f t="shared" si="103"/>
        <v>0</v>
      </c>
      <c r="P306" s="360">
        <f t="shared" si="104"/>
        <v>0</v>
      </c>
      <c r="Q306" s="360">
        <f t="shared" si="97"/>
        <v>0</v>
      </c>
      <c r="R306" s="360">
        <f t="shared" si="98"/>
        <v>0</v>
      </c>
      <c r="S306" s="360">
        <f t="shared" si="105"/>
        <v>0</v>
      </c>
      <c r="T306" s="366">
        <f t="shared" si="99"/>
        <v>0</v>
      </c>
    </row>
    <row r="307" spans="1:22">
      <c r="I307" s="345">
        <f t="shared" si="100"/>
        <v>43297</v>
      </c>
      <c r="J307" s="342" t="str">
        <f t="shared" si="101"/>
        <v>Monday</v>
      </c>
      <c r="K307" s="350"/>
      <c r="L307" s="347">
        <v>0.33333333333333331</v>
      </c>
      <c r="M307" s="347">
        <v>0.70833333333333337</v>
      </c>
      <c r="N307" s="360">
        <f t="shared" si="102"/>
        <v>9.0000000000000018</v>
      </c>
      <c r="O307" s="360">
        <f t="shared" si="103"/>
        <v>0</v>
      </c>
      <c r="P307" s="360">
        <f t="shared" si="104"/>
        <v>0</v>
      </c>
      <c r="Q307" s="360">
        <f t="shared" si="97"/>
        <v>0</v>
      </c>
      <c r="R307" s="360">
        <f t="shared" si="98"/>
        <v>0</v>
      </c>
      <c r="S307" s="360">
        <f t="shared" si="105"/>
        <v>0</v>
      </c>
      <c r="T307" s="366">
        <f t="shared" si="99"/>
        <v>0</v>
      </c>
    </row>
    <row r="308" spans="1:22">
      <c r="A308" s="370" t="s">
        <v>226</v>
      </c>
      <c r="B308" s="371"/>
      <c r="C308" s="370"/>
      <c r="D308" s="371"/>
      <c r="E308" s="370"/>
      <c r="F308" s="370"/>
      <c r="G308" s="373">
        <f>SUM(G301:G307)</f>
        <v>420249</v>
      </c>
      <c r="I308" s="345">
        <f t="shared" si="100"/>
        <v>43298</v>
      </c>
      <c r="J308" s="342" t="str">
        <f t="shared" si="101"/>
        <v>Tuesday</v>
      </c>
      <c r="K308" s="350"/>
      <c r="L308" s="347">
        <v>0.33333333333333331</v>
      </c>
      <c r="M308" s="347">
        <v>0.70833333333333337</v>
      </c>
      <c r="N308" s="360">
        <f t="shared" si="102"/>
        <v>9.0000000000000018</v>
      </c>
      <c r="O308" s="360">
        <f t="shared" si="103"/>
        <v>0</v>
      </c>
      <c r="P308" s="360">
        <f t="shared" si="104"/>
        <v>0</v>
      </c>
      <c r="Q308" s="360">
        <f t="shared" si="97"/>
        <v>0</v>
      </c>
      <c r="R308" s="360">
        <f t="shared" si="98"/>
        <v>0</v>
      </c>
      <c r="S308" s="360">
        <f t="shared" si="105"/>
        <v>0</v>
      </c>
      <c r="T308" s="366">
        <f t="shared" si="99"/>
        <v>0</v>
      </c>
    </row>
    <row r="309" spans="1:22">
      <c r="A309" s="370" t="s">
        <v>227</v>
      </c>
      <c r="B309" s="371"/>
      <c r="C309" s="370"/>
      <c r="D309" s="371"/>
      <c r="E309" s="370"/>
      <c r="F309" s="370"/>
      <c r="G309" s="373">
        <f>G299-G308</f>
        <v>4234737</v>
      </c>
      <c r="I309" s="345">
        <f t="shared" si="100"/>
        <v>43299</v>
      </c>
      <c r="J309" s="342" t="str">
        <f t="shared" si="101"/>
        <v>Wednesday</v>
      </c>
      <c r="K309" s="350"/>
      <c r="L309" s="347">
        <v>0.33333333333333331</v>
      </c>
      <c r="M309" s="347">
        <v>0.70833333333333337</v>
      </c>
      <c r="N309" s="360">
        <f t="shared" si="102"/>
        <v>9.0000000000000018</v>
      </c>
      <c r="O309" s="360">
        <f t="shared" si="103"/>
        <v>0</v>
      </c>
      <c r="P309" s="360">
        <f t="shared" si="104"/>
        <v>0</v>
      </c>
      <c r="Q309" s="360">
        <f t="shared" si="97"/>
        <v>0</v>
      </c>
      <c r="R309" s="360">
        <f t="shared" si="98"/>
        <v>0</v>
      </c>
      <c r="S309" s="360">
        <f t="shared" si="105"/>
        <v>0</v>
      </c>
      <c r="T309" s="366">
        <f t="shared" si="99"/>
        <v>0</v>
      </c>
    </row>
    <row r="310" spans="1:22">
      <c r="A310" s="370" t="s">
        <v>32</v>
      </c>
      <c r="B310" s="371"/>
      <c r="C310" s="370"/>
      <c r="D310" s="371"/>
      <c r="E310" s="370"/>
      <c r="F310" s="370"/>
      <c r="G310" s="373">
        <f>G317</f>
        <v>0</v>
      </c>
      <c r="I310" s="345">
        <f t="shared" si="100"/>
        <v>43300</v>
      </c>
      <c r="J310" s="342" t="str">
        <f t="shared" si="101"/>
        <v>Thursday</v>
      </c>
      <c r="K310" s="350" t="s">
        <v>215</v>
      </c>
      <c r="L310" s="347">
        <v>0.33333333333333331</v>
      </c>
      <c r="M310" s="347">
        <v>0.66666666666666663</v>
      </c>
      <c r="N310" s="360">
        <f t="shared" si="102"/>
        <v>8</v>
      </c>
      <c r="O310" s="360">
        <f t="shared" si="103"/>
        <v>7</v>
      </c>
      <c r="P310" s="360">
        <f t="shared" si="104"/>
        <v>0</v>
      </c>
      <c r="Q310" s="360">
        <f t="shared" si="97"/>
        <v>7</v>
      </c>
      <c r="R310" s="360">
        <f t="shared" si="98"/>
        <v>0</v>
      </c>
      <c r="S310" s="360">
        <f t="shared" si="105"/>
        <v>0</v>
      </c>
      <c r="T310" s="366">
        <f t="shared" si="99"/>
        <v>14</v>
      </c>
    </row>
    <row r="311" spans="1:22">
      <c r="A311" s="370" t="s">
        <v>33</v>
      </c>
      <c r="B311" s="371"/>
      <c r="C311" s="370"/>
      <c r="D311" s="371"/>
      <c r="E311" s="370"/>
      <c r="F311" s="370"/>
      <c r="G311" s="373">
        <f>G309-G310</f>
        <v>4234737</v>
      </c>
      <c r="I311" s="345">
        <f t="shared" si="100"/>
        <v>43301</v>
      </c>
      <c r="J311" s="342" t="str">
        <f t="shared" si="101"/>
        <v>Friday</v>
      </c>
      <c r="K311" s="350"/>
      <c r="L311" s="347">
        <v>0.33333333333333331</v>
      </c>
      <c r="M311" s="347">
        <v>0.70833333333333337</v>
      </c>
      <c r="N311" s="360">
        <f t="shared" si="102"/>
        <v>9.0000000000000018</v>
      </c>
      <c r="O311" s="360">
        <f t="shared" si="103"/>
        <v>0</v>
      </c>
      <c r="P311" s="360">
        <f t="shared" si="104"/>
        <v>0</v>
      </c>
      <c r="Q311" s="360">
        <f t="shared" si="97"/>
        <v>0</v>
      </c>
      <c r="R311" s="360">
        <f t="shared" si="98"/>
        <v>0</v>
      </c>
      <c r="S311" s="360">
        <f t="shared" si="105"/>
        <v>0</v>
      </c>
      <c r="T311" s="366">
        <f t="shared" si="99"/>
        <v>0</v>
      </c>
    </row>
    <row r="312" spans="1:22">
      <c r="I312" s="345">
        <f t="shared" si="100"/>
        <v>43302</v>
      </c>
      <c r="J312" s="342" t="str">
        <f t="shared" si="101"/>
        <v>Saturday</v>
      </c>
      <c r="K312" s="350"/>
      <c r="L312" s="347">
        <v>0.33333333333333331</v>
      </c>
      <c r="M312" s="347">
        <v>0.70833333333333337</v>
      </c>
      <c r="N312" s="360">
        <f t="shared" si="102"/>
        <v>9.0000000000000018</v>
      </c>
      <c r="O312" s="360">
        <f t="shared" si="103"/>
        <v>0</v>
      </c>
      <c r="P312" s="360">
        <f t="shared" si="104"/>
        <v>0</v>
      </c>
      <c r="Q312" s="360">
        <f t="shared" si="97"/>
        <v>0</v>
      </c>
      <c r="R312" s="360">
        <f t="shared" si="98"/>
        <v>0</v>
      </c>
      <c r="S312" s="360">
        <f t="shared" si="105"/>
        <v>0</v>
      </c>
      <c r="T312" s="366">
        <f t="shared" si="99"/>
        <v>0</v>
      </c>
    </row>
    <row r="313" spans="1:22">
      <c r="A313" s="370"/>
      <c r="B313" s="371"/>
      <c r="C313" s="379" t="s">
        <v>231</v>
      </c>
      <c r="D313" s="380"/>
      <c r="E313" s="379"/>
      <c r="F313" s="380" t="s">
        <v>218</v>
      </c>
      <c r="G313" s="381">
        <f>G309*12</f>
        <v>50816844</v>
      </c>
      <c r="I313" s="345">
        <f t="shared" si="100"/>
        <v>43303</v>
      </c>
      <c r="J313" s="342" t="str">
        <f t="shared" si="101"/>
        <v>Sunday</v>
      </c>
      <c r="K313" s="350"/>
      <c r="L313" s="347"/>
      <c r="M313" s="347"/>
      <c r="N313" s="360">
        <f t="shared" si="102"/>
        <v>0</v>
      </c>
      <c r="O313" s="360">
        <f t="shared" si="103"/>
        <v>0</v>
      </c>
      <c r="P313" s="360">
        <f t="shared" si="104"/>
        <v>0</v>
      </c>
      <c r="Q313" s="360">
        <f t="shared" si="97"/>
        <v>0</v>
      </c>
      <c r="R313" s="360">
        <f t="shared" si="98"/>
        <v>0</v>
      </c>
      <c r="S313" s="360">
        <f t="shared" si="105"/>
        <v>0</v>
      </c>
      <c r="T313" s="366">
        <f t="shared" si="99"/>
        <v>0</v>
      </c>
    </row>
    <row r="314" spans="1:22">
      <c r="C314" s="379" t="s">
        <v>28</v>
      </c>
      <c r="D314" s="380"/>
      <c r="E314" s="379"/>
      <c r="F314" s="380" t="s">
        <v>218</v>
      </c>
      <c r="G314" s="381">
        <f>IF(C293="TK/0",54000000,IF(C293="K/0",58500000,IF(C293="K/1",63000000,IF(C293="K/2",67500000,IF(C293="K/3",72000000,0)))))</f>
        <v>54000000</v>
      </c>
      <c r="I314" s="345">
        <f t="shared" si="100"/>
        <v>43304</v>
      </c>
      <c r="J314" s="342" t="str">
        <f t="shared" si="101"/>
        <v>Monday</v>
      </c>
      <c r="K314" s="350"/>
      <c r="L314" s="347">
        <v>0.33333333333333331</v>
      </c>
      <c r="M314" s="347">
        <v>0.70833333333333337</v>
      </c>
      <c r="N314" s="360">
        <f t="shared" si="102"/>
        <v>9.0000000000000018</v>
      </c>
      <c r="O314" s="360">
        <f t="shared" si="103"/>
        <v>0</v>
      </c>
      <c r="P314" s="360">
        <f t="shared" si="104"/>
        <v>0</v>
      </c>
      <c r="Q314" s="360">
        <f t="shared" si="97"/>
        <v>0</v>
      </c>
      <c r="R314" s="360">
        <f t="shared" si="98"/>
        <v>0</v>
      </c>
      <c r="S314" s="360">
        <f t="shared" si="105"/>
        <v>0</v>
      </c>
      <c r="T314" s="366">
        <f t="shared" si="99"/>
        <v>0</v>
      </c>
    </row>
    <row r="315" spans="1:22">
      <c r="C315" s="379" t="s">
        <v>31</v>
      </c>
      <c r="D315" s="380"/>
      <c r="E315" s="379"/>
      <c r="F315" s="380" t="s">
        <v>218</v>
      </c>
      <c r="G315" s="381">
        <f>IF((G313-G314)&gt;0,G313-G314,0)</f>
        <v>0</v>
      </c>
      <c r="I315" s="345">
        <f t="shared" si="100"/>
        <v>43305</v>
      </c>
      <c r="J315" s="342" t="str">
        <f t="shared" si="101"/>
        <v>Tuesday</v>
      </c>
      <c r="K315" s="350"/>
      <c r="L315" s="347">
        <v>0.33333333333333331</v>
      </c>
      <c r="M315" s="347">
        <v>0.70833333333333337</v>
      </c>
      <c r="N315" s="360">
        <f t="shared" si="102"/>
        <v>9.0000000000000018</v>
      </c>
      <c r="O315" s="360">
        <f t="shared" si="103"/>
        <v>0</v>
      </c>
      <c r="P315" s="360">
        <f t="shared" si="104"/>
        <v>0</v>
      </c>
      <c r="Q315" s="360">
        <f t="shared" si="97"/>
        <v>0</v>
      </c>
      <c r="R315" s="360">
        <f t="shared" si="98"/>
        <v>0</v>
      </c>
      <c r="S315" s="360">
        <f t="shared" si="105"/>
        <v>0</v>
      </c>
      <c r="T315" s="366">
        <f t="shared" si="99"/>
        <v>0</v>
      </c>
    </row>
    <row r="316" spans="1:22">
      <c r="C316" s="379" t="s">
        <v>257</v>
      </c>
      <c r="D316" s="380"/>
      <c r="E316" s="379"/>
      <c r="F316" s="380" t="s">
        <v>218</v>
      </c>
      <c r="G316" s="381">
        <f>IF(AND(G315&gt;0,G315&lt;=50000000),G315*5%,IF(AND(G315&gt;50000000,G315&lt;=250000000),(50000000*5%)+((G315-50000000)*15%),IF(AND(G315&gt;250000000,G315&lt;=500000000),(50000000*5%)+(200000000*15%)+(G315-50000000-200000000)*25%,IF(G315&gt;500000000,(50000000*5%)+(200000000*15%)+(250000000*25%)+(G315-50000000-200000000-250000000)*30%,0))))</f>
        <v>0</v>
      </c>
      <c r="I316" s="345">
        <f t="shared" si="100"/>
        <v>43306</v>
      </c>
      <c r="J316" s="342" t="str">
        <f t="shared" si="101"/>
        <v>Wednesday</v>
      </c>
      <c r="K316" s="350"/>
      <c r="L316" s="347">
        <v>0.33333333333333331</v>
      </c>
      <c r="M316" s="347">
        <v>0.72916666666666663</v>
      </c>
      <c r="N316" s="360">
        <f t="shared" si="102"/>
        <v>9.5</v>
      </c>
      <c r="O316" s="360">
        <f t="shared" si="103"/>
        <v>0.5</v>
      </c>
      <c r="P316" s="360">
        <f t="shared" si="104"/>
        <v>0.5</v>
      </c>
      <c r="Q316" s="360">
        <f t="shared" si="97"/>
        <v>0</v>
      </c>
      <c r="R316" s="360">
        <f t="shared" si="98"/>
        <v>0</v>
      </c>
      <c r="S316" s="360">
        <f t="shared" si="105"/>
        <v>0</v>
      </c>
      <c r="T316" s="366">
        <f t="shared" si="99"/>
        <v>0.75</v>
      </c>
    </row>
    <row r="317" spans="1:22">
      <c r="C317" s="379" t="s">
        <v>258</v>
      </c>
      <c r="D317" s="380"/>
      <c r="E317" s="379"/>
      <c r="F317" s="382" t="s">
        <v>218</v>
      </c>
      <c r="G317" s="381">
        <f>ROUND(G316/12,0)</f>
        <v>0</v>
      </c>
      <c r="I317" s="345">
        <f t="shared" si="100"/>
        <v>43307</v>
      </c>
      <c r="J317" s="342" t="str">
        <f t="shared" si="101"/>
        <v>Thursday</v>
      </c>
      <c r="K317" s="350"/>
      <c r="L317" s="347">
        <v>0.33333333333333331</v>
      </c>
      <c r="M317" s="347">
        <v>0.70833333333333337</v>
      </c>
      <c r="N317" s="360">
        <f t="shared" si="102"/>
        <v>9.0000000000000018</v>
      </c>
      <c r="O317" s="360">
        <f t="shared" si="103"/>
        <v>0</v>
      </c>
      <c r="P317" s="360">
        <f t="shared" si="104"/>
        <v>0</v>
      </c>
      <c r="Q317" s="360">
        <f t="shared" si="97"/>
        <v>0</v>
      </c>
      <c r="R317" s="360">
        <f t="shared" si="98"/>
        <v>0</v>
      </c>
      <c r="S317" s="360">
        <f t="shared" si="105"/>
        <v>0</v>
      </c>
      <c r="T317" s="366">
        <f t="shared" si="99"/>
        <v>0</v>
      </c>
    </row>
    <row r="318" spans="1:22">
      <c r="F318" s="368"/>
      <c r="G318" s="374"/>
      <c r="I318" s="345">
        <f t="shared" si="100"/>
        <v>43308</v>
      </c>
      <c r="J318" s="342" t="str">
        <f t="shared" si="101"/>
        <v>Friday</v>
      </c>
      <c r="K318" s="350"/>
      <c r="L318" s="347">
        <v>0.33333333333333331</v>
      </c>
      <c r="M318" s="347">
        <v>0.70833333333333337</v>
      </c>
      <c r="N318" s="360">
        <f t="shared" si="102"/>
        <v>9.0000000000000018</v>
      </c>
      <c r="O318" s="360">
        <f t="shared" si="103"/>
        <v>0</v>
      </c>
      <c r="P318" s="360">
        <f t="shared" si="104"/>
        <v>0</v>
      </c>
      <c r="Q318" s="360">
        <f t="shared" si="97"/>
        <v>0</v>
      </c>
      <c r="R318" s="360">
        <f t="shared" si="98"/>
        <v>0</v>
      </c>
      <c r="S318" s="360">
        <f t="shared" si="105"/>
        <v>0</v>
      </c>
      <c r="T318" s="366">
        <f t="shared" si="99"/>
        <v>0</v>
      </c>
    </row>
    <row r="319" spans="1:22">
      <c r="G319" s="352"/>
      <c r="I319" s="345">
        <f t="shared" si="100"/>
        <v>43309</v>
      </c>
      <c r="J319" s="342" t="str">
        <f t="shared" si="101"/>
        <v>Saturday</v>
      </c>
      <c r="K319" s="350"/>
      <c r="L319" s="347">
        <v>0.33333333333333331</v>
      </c>
      <c r="M319" s="347">
        <v>0.70833333333333337</v>
      </c>
      <c r="N319" s="360">
        <f t="shared" si="102"/>
        <v>9.0000000000000018</v>
      </c>
      <c r="O319" s="360">
        <f t="shared" si="103"/>
        <v>0</v>
      </c>
      <c r="P319" s="360">
        <f t="shared" si="104"/>
        <v>0</v>
      </c>
      <c r="Q319" s="360">
        <f t="shared" si="97"/>
        <v>0</v>
      </c>
      <c r="R319" s="360">
        <f t="shared" si="98"/>
        <v>0</v>
      </c>
      <c r="S319" s="360">
        <f t="shared" si="105"/>
        <v>0</v>
      </c>
      <c r="T319" s="366">
        <f t="shared" si="99"/>
        <v>0</v>
      </c>
    </row>
    <row r="320" spans="1:22">
      <c r="A320" s="340" t="s">
        <v>237</v>
      </c>
      <c r="G320" s="340" t="s">
        <v>44</v>
      </c>
      <c r="I320" s="345">
        <f t="shared" si="100"/>
        <v>43310</v>
      </c>
      <c r="J320" s="342" t="str">
        <f t="shared" si="101"/>
        <v>Sunday</v>
      </c>
      <c r="K320" s="350"/>
      <c r="L320" s="347"/>
      <c r="M320" s="347"/>
      <c r="N320" s="360">
        <f t="shared" si="102"/>
        <v>0</v>
      </c>
      <c r="O320" s="360">
        <f t="shared" si="103"/>
        <v>0</v>
      </c>
      <c r="P320" s="360">
        <f t="shared" si="104"/>
        <v>0</v>
      </c>
      <c r="Q320" s="360">
        <f t="shared" si="97"/>
        <v>0</v>
      </c>
      <c r="R320" s="360">
        <f t="shared" si="98"/>
        <v>0</v>
      </c>
      <c r="S320" s="360">
        <f t="shared" si="105"/>
        <v>0</v>
      </c>
      <c r="T320" s="366">
        <f t="shared" si="99"/>
        <v>0</v>
      </c>
    </row>
    <row r="321" spans="1:22">
      <c r="I321" s="345">
        <f t="shared" si="100"/>
        <v>43311</v>
      </c>
      <c r="J321" s="343" t="str">
        <f t="shared" si="101"/>
        <v>Monday</v>
      </c>
      <c r="K321" s="348"/>
      <c r="L321" s="347">
        <v>0.33333333333333331</v>
      </c>
      <c r="M321" s="347">
        <v>0.70833333333333337</v>
      </c>
      <c r="N321" s="362">
        <f t="shared" si="102"/>
        <v>9.0000000000000018</v>
      </c>
      <c r="O321" s="362">
        <f t="shared" si="103"/>
        <v>0</v>
      </c>
      <c r="P321" s="362">
        <f t="shared" si="104"/>
        <v>0</v>
      </c>
      <c r="Q321" s="362">
        <f t="shared" si="97"/>
        <v>0</v>
      </c>
      <c r="R321" s="362">
        <f t="shared" si="98"/>
        <v>0</v>
      </c>
      <c r="S321" s="362">
        <f t="shared" si="105"/>
        <v>0</v>
      </c>
      <c r="T321" s="367">
        <f t="shared" si="99"/>
        <v>0</v>
      </c>
    </row>
    <row r="322" spans="1:22">
      <c r="I322" s="345">
        <f t="shared" si="100"/>
        <v>43312</v>
      </c>
      <c r="J322" s="343" t="str">
        <f t="shared" si="101"/>
        <v>Tuesday</v>
      </c>
      <c r="K322" s="348"/>
      <c r="L322" s="347">
        <v>0.33333333333333331</v>
      </c>
      <c r="M322" s="347">
        <v>0.70833333333333337</v>
      </c>
      <c r="N322" s="362">
        <f t="shared" si="102"/>
        <v>9.0000000000000018</v>
      </c>
      <c r="O322" s="362">
        <f t="shared" si="103"/>
        <v>0</v>
      </c>
      <c r="P322" s="362">
        <f t="shared" si="104"/>
        <v>0</v>
      </c>
      <c r="Q322" s="362">
        <f t="shared" si="97"/>
        <v>0</v>
      </c>
      <c r="R322" s="362">
        <f t="shared" si="98"/>
        <v>0</v>
      </c>
      <c r="S322" s="362">
        <f t="shared" si="105"/>
        <v>0</v>
      </c>
      <c r="T322" s="367">
        <f t="shared" si="99"/>
        <v>0</v>
      </c>
    </row>
    <row r="323" spans="1:22">
      <c r="I323" s="345"/>
      <c r="J323" s="343"/>
      <c r="K323" s="343"/>
      <c r="L323" s="343"/>
      <c r="M323" s="343"/>
      <c r="N323" s="343"/>
      <c r="O323" s="343"/>
      <c r="P323" s="343"/>
      <c r="Q323" s="348"/>
      <c r="R323" s="348"/>
      <c r="S323" s="348"/>
      <c r="T323" s="343"/>
    </row>
    <row r="324" spans="1:22">
      <c r="A324" s="340" t="str">
        <f>C291</f>
        <v>GODA TAKESHI</v>
      </c>
      <c r="G324" s="376"/>
      <c r="I324" s="483" t="s">
        <v>212</v>
      </c>
      <c r="J324" s="484"/>
      <c r="K324" s="484"/>
      <c r="L324" s="484"/>
      <c r="M324" s="485"/>
      <c r="N324" s="461"/>
      <c r="O324" s="461"/>
      <c r="P324" s="464">
        <f>SUM(P292:P323)</f>
        <v>2.5</v>
      </c>
      <c r="Q324" s="464">
        <f t="shared" ref="Q324:T324" si="107">SUM(Q292:Q323)</f>
        <v>19</v>
      </c>
      <c r="R324" s="464">
        <f t="shared" si="107"/>
        <v>0</v>
      </c>
      <c r="S324" s="464">
        <f t="shared" si="107"/>
        <v>0</v>
      </c>
      <c r="T324" s="464">
        <f t="shared" si="107"/>
        <v>41.75</v>
      </c>
    </row>
    <row r="326" spans="1:22">
      <c r="A326" s="386" t="s">
        <v>55</v>
      </c>
      <c r="B326" s="387" t="s">
        <v>218</v>
      </c>
      <c r="C326" s="386" t="s">
        <v>248</v>
      </c>
      <c r="D326" s="387"/>
      <c r="E326" s="386"/>
      <c r="F326" s="386"/>
      <c r="G326" s="386"/>
      <c r="I326" s="480" t="s">
        <v>205</v>
      </c>
      <c r="J326" s="480" t="s">
        <v>206</v>
      </c>
      <c r="K326" s="458" t="s">
        <v>213</v>
      </c>
      <c r="L326" s="481" t="s">
        <v>207</v>
      </c>
      <c r="M326" s="482"/>
      <c r="N326" s="459" t="s">
        <v>210</v>
      </c>
      <c r="O326" s="458" t="s">
        <v>208</v>
      </c>
      <c r="P326" s="480" t="s">
        <v>209</v>
      </c>
      <c r="Q326" s="480"/>
      <c r="R326" s="480"/>
      <c r="S326" s="480"/>
      <c r="T326" s="458" t="s">
        <v>210</v>
      </c>
    </row>
    <row r="327" spans="1:22">
      <c r="A327" s="340" t="s">
        <v>203</v>
      </c>
      <c r="B327" s="369" t="s">
        <v>218</v>
      </c>
      <c r="C327" s="378" t="str">
        <f>VLOOKUP(C326,'DATA KARYAWAN'!$B$13:$J$23,2,0)</f>
        <v>NILA SADANI</v>
      </c>
      <c r="I327" s="480"/>
      <c r="J327" s="480"/>
      <c r="K327" s="460" t="s">
        <v>214</v>
      </c>
      <c r="L327" s="461" t="s">
        <v>11</v>
      </c>
      <c r="M327" s="461" t="s">
        <v>12</v>
      </c>
      <c r="N327" s="460" t="s">
        <v>211</v>
      </c>
      <c r="O327" s="460" t="s">
        <v>209</v>
      </c>
      <c r="P327" s="462">
        <v>1.5</v>
      </c>
      <c r="Q327" s="463">
        <v>2</v>
      </c>
      <c r="R327" s="463">
        <v>3</v>
      </c>
      <c r="S327" s="463">
        <v>4</v>
      </c>
      <c r="T327" s="460" t="s">
        <v>209</v>
      </c>
    </row>
    <row r="328" spans="1:22">
      <c r="A328" s="340" t="s">
        <v>204</v>
      </c>
      <c r="B328" s="369" t="s">
        <v>218</v>
      </c>
      <c r="C328" s="340" t="str">
        <f>VLOOKUP(C326,'DATA KARYAWAN'!$B$13:$J$23,3,0)</f>
        <v>SPV Sales</v>
      </c>
      <c r="I328" s="344">
        <v>43282</v>
      </c>
      <c r="J328" s="341" t="str">
        <f>TEXT(I328,"DDDD")</f>
        <v>Sunday</v>
      </c>
      <c r="K328" s="349"/>
      <c r="L328" s="346"/>
      <c r="M328" s="346"/>
      <c r="N328" s="361">
        <f>IF(L328&lt;&gt;"",(M328-L328)*24,0)</f>
        <v>0</v>
      </c>
      <c r="O328" s="361">
        <f>IF(AND(J328&lt;&gt;"Minggu",M328&gt;TIME(12,0,0),K328="Ya"),N328-1,IF(AND(J328&lt;&gt;"Minggu",M328&lt;=TIME(12,0,0),K328="Ya"),N328,IF(AND(J328&lt;&gt;"Minggu",N328&gt;9,K328&lt;&gt;"Ya"),N328-1-8,IF(AND(J328="Minggu",L328&lt;&gt;""),N328-1,0))))</f>
        <v>0</v>
      </c>
      <c r="P328" s="363">
        <f>IF(AND(J328&lt;&gt;"Minggu",O328&gt;1,K328&lt;&gt;"Ya",L328&lt;&gt;""),1,IF(AND(J328&lt;&gt;"Minggu",O328&lt;=1,K328&lt;&gt;"Ya",L328&lt;&gt;""),O328,0))</f>
        <v>0</v>
      </c>
      <c r="Q328" s="356">
        <f>IF(AND(J328&lt;&gt;"Minggu",O328&gt;1,K328&lt;&gt;"Ya",L328&lt;&gt;""),O328-P328,IF(AND(J328&lt;&gt;"Minggu",J328&lt;&gt;"Jumat",O328&gt;7,K328="Ya",L328&lt;&gt;""),7,IF(AND(J328&lt;&gt;"Minggu",J328&lt;&gt;"Jumat",O328&lt;=7,K328="Ya",L328&lt;&gt;""),O328,IF(AND(J328="Minggu",O328&lt;=7,L328&lt;&gt;""),O328,IF(AND(J328="Minggu",O328&gt;7,L328&lt;&gt;""),7,IF(AND(J328="Jumat",O328&lt;=5,L328&lt;&gt;""),O328,IF(AND(J328="Jumat",O328&gt;5,L328&lt;&gt;""),5,0)))))))</f>
        <v>0</v>
      </c>
      <c r="R328" s="356">
        <f>IF(AND(J328&lt;&gt;"Minggu",J328&lt;&gt;"Jumat",O328&lt;=8,K328="Ya",L328&lt;&gt;""),O328-Q328,IF(AND(J328&lt;&gt;"Minggu",J328&lt;&gt;"Jumat",O328&gt;8,K328="Ya",L328&lt;&gt;""),1,IF(AND(J328="Minggu",O328&lt;=8,L328&lt;&gt;""),O328-Q328,IF(AND(J328="Minggu",O328&gt;8,L328&lt;&gt;""),1,IF(AND(J328="Jumat",K328="Ya",O328&lt;=6,L328&lt;&gt;""),O328-Q328,IF(AND(J328="Jumat",K328="Ya",O328&gt;6,L328&lt;&gt;""),1,0))))))</f>
        <v>0</v>
      </c>
      <c r="S328" s="356">
        <f t="shared" ref="S328:S334" si="108">IF(AND(J328&lt;&gt;"Minggu",J328&lt;&gt;"Jumat",K328="Ya",L328&lt;&gt;"",O328&gt;8),O328-Q328-R328,IF(AND(J328="Minggu",L328&lt;&gt;"",O328&gt;8),O328-Q328-R328,IF(AND(J328="Jumat",K328="Ya",L328&lt;&gt;"",O328&gt;6),O328-Q328-R328,0)))</f>
        <v>0</v>
      </c>
      <c r="T328" s="364">
        <f>(P328*$P$3)+(Q328*$Q$3)+(R328*$R$3)+(S328*$S$3)</f>
        <v>0</v>
      </c>
      <c r="V328" s="354"/>
    </row>
    <row r="329" spans="1:22">
      <c r="A329" s="340" t="s">
        <v>6</v>
      </c>
      <c r="B329" s="369" t="s">
        <v>218</v>
      </c>
      <c r="C329" s="340" t="str">
        <f>VLOOKUP(C326,'DATA KARYAWAN'!$B$13:$J$23,4,0)</f>
        <v>K/1</v>
      </c>
      <c r="I329" s="345">
        <f>I328+1</f>
        <v>43283</v>
      </c>
      <c r="J329" s="342" t="str">
        <f>TEXT(I329,"DDDD")</f>
        <v>Monday</v>
      </c>
      <c r="K329" s="350" t="s">
        <v>215</v>
      </c>
      <c r="L329" s="347">
        <v>0.33333333333333331</v>
      </c>
      <c r="M329" s="347">
        <v>0.54166666666666663</v>
      </c>
      <c r="N329" s="360">
        <f>IF(L329&lt;&gt;"",(M329-L329)*24,0)</f>
        <v>5</v>
      </c>
      <c r="O329" s="360">
        <f>IF(AND(J329&lt;&gt;"Minggu",M329&gt;TIME(12,0,0),K329="Ya"),N329-1,IF(AND(J329&lt;&gt;"Minggu",M329&lt;=TIME(12,0,0),K329="Ya"),N329,IF(AND(J329&lt;&gt;"Minggu",N329&gt;9,K329&lt;&gt;"Ya"),N329-1-8,IF(AND(J329="Minggu",L329&lt;&gt;""),N329-1,0))))</f>
        <v>4</v>
      </c>
      <c r="P329" s="359">
        <f>IF(AND(J329&lt;&gt;"Minggu",O329&gt;1,K329&lt;&gt;"Ya",L329&lt;&gt;""),1,IF(AND(J329&lt;&gt;"Minggu",O329&lt;=1,K329&lt;&gt;"Ya",L329&lt;&gt;""),O329,0))</f>
        <v>0</v>
      </c>
      <c r="Q329" s="360">
        <f t="shared" ref="Q329:Q358" si="109">IF(AND(J329&lt;&gt;"Minggu",O329&gt;1,K329&lt;&gt;"Ya",L329&lt;&gt;""),O329-P329,IF(AND(J329&lt;&gt;"Minggu",J329&lt;&gt;"Jumat",O329&gt;7,K329="Ya",L329&lt;&gt;""),7,IF(AND(J329&lt;&gt;"Minggu",J329&lt;&gt;"Jumat",O329&lt;=7,K329="Ya",L329&lt;&gt;""),O329,IF(AND(J329="Minggu",O329&lt;=7,L329&lt;&gt;""),O329,IF(AND(J329="Minggu",O329&gt;7,L329&lt;&gt;""),7,IF(AND(J329="Jumat",O329&lt;=5,L329&lt;&gt;""),O329,IF(AND(J329="Jumat",O329&gt;5,L329&lt;&gt;""),5,0)))))))</f>
        <v>4</v>
      </c>
      <c r="R329" s="360">
        <f t="shared" ref="R329:R358" si="110">IF(AND(J329&lt;&gt;"Minggu",J329&lt;&gt;"Jumat",O329&lt;=8,K329="Ya",L329&lt;&gt;""),O329-Q329,IF(AND(J329&lt;&gt;"Minggu",J329&lt;&gt;"Jumat",O329&gt;8,K329="Ya",L329&lt;&gt;""),1,IF(AND(J329="Minggu",O329&lt;=8,L329&lt;&gt;""),O329-Q329,IF(AND(J329="Minggu",O329&gt;8,L329&lt;&gt;""),1,IF(AND(J329="Jumat",K329="Ya",O329&lt;=6,L329&lt;&gt;""),O329-Q329,IF(AND(J329="Jumat",K329="Ya",O329&gt;6,L329&lt;&gt;""),1,0))))))</f>
        <v>0</v>
      </c>
      <c r="S329" s="360">
        <f t="shared" si="108"/>
        <v>0</v>
      </c>
      <c r="T329" s="365">
        <f t="shared" ref="T329:T358" si="111">(P329*$P$3)+(Q329*$Q$3)+(R329*$R$3)+(S329*$S$3)</f>
        <v>8</v>
      </c>
    </row>
    <row r="330" spans="1:22">
      <c r="I330" s="345">
        <f t="shared" ref="I330:I358" si="112">I329+1</f>
        <v>43284</v>
      </c>
      <c r="J330" s="342" t="str">
        <f t="shared" ref="J330:J358" si="113">TEXT(I330,"DDDD")</f>
        <v>Tuesday</v>
      </c>
      <c r="K330" s="350"/>
      <c r="L330" s="347">
        <v>0.33333333333333331</v>
      </c>
      <c r="M330" s="347">
        <v>0.79166666666666663</v>
      </c>
      <c r="N330" s="360">
        <f t="shared" ref="N330:N358" si="114">IF(L330&lt;&gt;"",(M330-L330)*24,0)</f>
        <v>11</v>
      </c>
      <c r="O330" s="360">
        <f t="shared" ref="O330:O358" si="115">IF(AND(J330&lt;&gt;"Minggu",M330&gt;TIME(12,0,0),K330="Ya"),N330-1,IF(AND(J330&lt;&gt;"Minggu",M330&lt;=TIME(12,0,0),K330="Ya"),N330,IF(AND(J330&lt;&gt;"Minggu",N330&gt;9,K330&lt;&gt;"Ya"),N330-1-8,IF(AND(J330="Minggu",L330&lt;&gt;""),N330-1,0))))</f>
        <v>2</v>
      </c>
      <c r="P330" s="359">
        <f t="shared" ref="P330:P358" si="116">IF(AND(J330&lt;&gt;"Minggu",O330&gt;1,K330&lt;&gt;"Ya",L330&lt;&gt;""),1,IF(AND(J330&lt;&gt;"Minggu",O330&lt;=1,K330&lt;&gt;"Ya",L330&lt;&gt;""),O330,0))</f>
        <v>1</v>
      </c>
      <c r="Q330" s="360">
        <f t="shared" si="109"/>
        <v>1</v>
      </c>
      <c r="R330" s="360">
        <f t="shared" si="110"/>
        <v>0</v>
      </c>
      <c r="S330" s="360">
        <f t="shared" si="108"/>
        <v>0</v>
      </c>
      <c r="T330" s="365">
        <f t="shared" si="111"/>
        <v>3.5</v>
      </c>
      <c r="V330" s="354"/>
    </row>
    <row r="331" spans="1:22">
      <c r="A331" s="340" t="s">
        <v>216</v>
      </c>
      <c r="B331" s="369" t="s">
        <v>218</v>
      </c>
      <c r="G331" s="352">
        <f>VLOOKUP(C326,'DATA KARYAWAN'!$B$13:$J$23,5,0)</f>
        <v>4000000</v>
      </c>
      <c r="I331" s="345">
        <f t="shared" si="112"/>
        <v>43285</v>
      </c>
      <c r="J331" s="342" t="str">
        <f t="shared" si="113"/>
        <v>Wednesday</v>
      </c>
      <c r="K331" s="350"/>
      <c r="L331" s="347">
        <v>0.33333333333333331</v>
      </c>
      <c r="M331" s="347">
        <v>0.70833333333333337</v>
      </c>
      <c r="N331" s="360">
        <f t="shared" si="114"/>
        <v>9.0000000000000018</v>
      </c>
      <c r="O331" s="360">
        <f t="shared" si="115"/>
        <v>0</v>
      </c>
      <c r="P331" s="359">
        <f t="shared" si="116"/>
        <v>0</v>
      </c>
      <c r="Q331" s="360">
        <f t="shared" si="109"/>
        <v>0</v>
      </c>
      <c r="R331" s="360">
        <f t="shared" si="110"/>
        <v>0</v>
      </c>
      <c r="S331" s="360">
        <f t="shared" si="108"/>
        <v>0</v>
      </c>
      <c r="T331" s="365">
        <f t="shared" si="111"/>
        <v>0</v>
      </c>
      <c r="V331" s="354"/>
    </row>
    <row r="332" spans="1:22">
      <c r="A332" s="340" t="s">
        <v>209</v>
      </c>
      <c r="B332" s="369" t="s">
        <v>218</v>
      </c>
      <c r="C332" s="352">
        <f>T360</f>
        <v>41.75</v>
      </c>
      <c r="D332" s="369" t="s">
        <v>24</v>
      </c>
      <c r="E332" s="375">
        <f>G331/173</f>
        <v>23121.387283236993</v>
      </c>
      <c r="F332" s="369" t="s">
        <v>22</v>
      </c>
      <c r="G332" s="352">
        <f>ROUND(E332*C332,0)</f>
        <v>965318</v>
      </c>
      <c r="I332" s="345">
        <f t="shared" si="112"/>
        <v>43286</v>
      </c>
      <c r="J332" s="342" t="str">
        <f t="shared" si="113"/>
        <v>Thursday</v>
      </c>
      <c r="K332" s="350"/>
      <c r="L332" s="347">
        <v>0.33333333333333331</v>
      </c>
      <c r="M332" s="347">
        <v>0.70833333333333337</v>
      </c>
      <c r="N332" s="360">
        <f t="shared" si="114"/>
        <v>9.0000000000000018</v>
      </c>
      <c r="O332" s="360">
        <f t="shared" si="115"/>
        <v>0</v>
      </c>
      <c r="P332" s="360">
        <f t="shared" si="116"/>
        <v>0</v>
      </c>
      <c r="Q332" s="360">
        <f t="shared" si="109"/>
        <v>0</v>
      </c>
      <c r="R332" s="360">
        <f t="shared" si="110"/>
        <v>0</v>
      </c>
      <c r="S332" s="360">
        <f t="shared" si="108"/>
        <v>0</v>
      </c>
      <c r="T332" s="366">
        <f t="shared" si="111"/>
        <v>0</v>
      </c>
      <c r="V332" s="351"/>
    </row>
    <row r="333" spans="1:22">
      <c r="A333" s="340" t="s">
        <v>217</v>
      </c>
      <c r="B333" s="369" t="s">
        <v>218</v>
      </c>
      <c r="G333" s="352">
        <f>VLOOKUP(C326,'DATA KARYAWAN'!$B$13:$J$23,6,0)</f>
        <v>0</v>
      </c>
      <c r="I333" s="345">
        <f t="shared" si="112"/>
        <v>43287</v>
      </c>
      <c r="J333" s="342" t="str">
        <f t="shared" si="113"/>
        <v>Friday</v>
      </c>
      <c r="K333" s="350"/>
      <c r="L333" s="347">
        <v>0.33333333333333331</v>
      </c>
      <c r="M333" s="347">
        <v>0.70833333333333337</v>
      </c>
      <c r="N333" s="360">
        <f t="shared" si="114"/>
        <v>9.0000000000000018</v>
      </c>
      <c r="O333" s="360">
        <f t="shared" si="115"/>
        <v>0</v>
      </c>
      <c r="P333" s="360">
        <f t="shared" si="116"/>
        <v>0</v>
      </c>
      <c r="Q333" s="359">
        <f t="shared" si="109"/>
        <v>0</v>
      </c>
      <c r="R333" s="360">
        <f t="shared" si="110"/>
        <v>0</v>
      </c>
      <c r="S333" s="360">
        <f t="shared" si="108"/>
        <v>0</v>
      </c>
      <c r="T333" s="366">
        <f t="shared" si="111"/>
        <v>0</v>
      </c>
      <c r="V333" s="351"/>
    </row>
    <row r="334" spans="1:22">
      <c r="I334" s="345">
        <f t="shared" si="112"/>
        <v>43288</v>
      </c>
      <c r="J334" s="342" t="str">
        <f t="shared" si="113"/>
        <v>Saturday</v>
      </c>
      <c r="K334" s="350"/>
      <c r="L334" s="347">
        <v>0.33333333333333331</v>
      </c>
      <c r="M334" s="347">
        <v>0.70833333333333337</v>
      </c>
      <c r="N334" s="360">
        <f t="shared" si="114"/>
        <v>9.0000000000000018</v>
      </c>
      <c r="O334" s="360">
        <f t="shared" si="115"/>
        <v>0</v>
      </c>
      <c r="P334" s="360">
        <f t="shared" si="116"/>
        <v>0</v>
      </c>
      <c r="Q334" s="359">
        <f t="shared" si="109"/>
        <v>0</v>
      </c>
      <c r="R334" s="360">
        <f t="shared" si="110"/>
        <v>0</v>
      </c>
      <c r="S334" s="360">
        <f t="shared" si="108"/>
        <v>0</v>
      </c>
      <c r="T334" s="366">
        <f t="shared" si="111"/>
        <v>0</v>
      </c>
      <c r="V334" s="355"/>
    </row>
    <row r="335" spans="1:22">
      <c r="A335" s="370" t="s">
        <v>219</v>
      </c>
      <c r="B335" s="371"/>
      <c r="C335" s="370"/>
      <c r="D335" s="371"/>
      <c r="E335" s="370"/>
      <c r="F335" s="370"/>
      <c r="G335" s="372">
        <f>SUM(G331:G333)</f>
        <v>4965318</v>
      </c>
      <c r="I335" s="345">
        <f t="shared" si="112"/>
        <v>43289</v>
      </c>
      <c r="J335" s="342" t="str">
        <f t="shared" si="113"/>
        <v>Sunday</v>
      </c>
      <c r="K335" s="350"/>
      <c r="L335" s="347">
        <v>0.33333333333333331</v>
      </c>
      <c r="M335" s="347">
        <v>0.91666666666666663</v>
      </c>
      <c r="N335" s="360">
        <f t="shared" si="114"/>
        <v>13.999999999999998</v>
      </c>
      <c r="O335" s="360">
        <f t="shared" si="115"/>
        <v>4.9999999999999982</v>
      </c>
      <c r="P335" s="360">
        <f t="shared" si="116"/>
        <v>1</v>
      </c>
      <c r="Q335" s="360">
        <f t="shared" si="109"/>
        <v>3.9999999999999982</v>
      </c>
      <c r="R335" s="360">
        <f t="shared" si="110"/>
        <v>0</v>
      </c>
      <c r="S335" s="360">
        <f>IF(AND(J335&lt;&gt;"Minggu",J335&lt;&gt;"Jumat",K335="Ya",L335&lt;&gt;"",O335&gt;8),O335-Q335-R335,IF(AND(J335="Minggu",L335&lt;&gt;"",O335&gt;8),O335-Q335-R335,IF(AND(J335="Jumat",K335="Ya",L335&lt;&gt;"",O335&gt;6),O335-Q335-R335,0)))</f>
        <v>0</v>
      </c>
      <c r="T335" s="366">
        <f t="shared" si="111"/>
        <v>9.4999999999999964</v>
      </c>
    </row>
    <row r="336" spans="1:22">
      <c r="I336" s="345">
        <f t="shared" si="112"/>
        <v>43290</v>
      </c>
      <c r="J336" s="342" t="str">
        <f t="shared" si="113"/>
        <v>Monday</v>
      </c>
      <c r="K336" s="350"/>
      <c r="L336" s="347">
        <v>0.33333333333333331</v>
      </c>
      <c r="M336" s="347">
        <v>0.70833333333333337</v>
      </c>
      <c r="N336" s="360">
        <f t="shared" si="114"/>
        <v>9.0000000000000018</v>
      </c>
      <c r="O336" s="360">
        <f t="shared" si="115"/>
        <v>0</v>
      </c>
      <c r="P336" s="360">
        <f t="shared" si="116"/>
        <v>0</v>
      </c>
      <c r="Q336" s="360">
        <f t="shared" si="109"/>
        <v>0</v>
      </c>
      <c r="R336" s="360">
        <f t="shared" si="110"/>
        <v>0</v>
      </c>
      <c r="S336" s="360">
        <f t="shared" ref="S336:S358" si="117">IF(AND(J336&lt;&gt;"Minggu",J336&lt;&gt;"Jumat",K336="Ya",L336&lt;&gt;"",O336&gt;8),O336-Q336-R336,IF(AND(J336="Minggu",L336&lt;&gt;"",O336&gt;8),O336-Q336-R336,IF(AND(J336="Jumat",K336="Ya",L336&lt;&gt;"",O336&gt;6),O336-Q336-R336,0)))</f>
        <v>0</v>
      </c>
      <c r="T336" s="366">
        <f t="shared" si="111"/>
        <v>0</v>
      </c>
      <c r="V336" s="358"/>
    </row>
    <row r="337" spans="1:22">
      <c r="A337" s="340" t="s">
        <v>220</v>
      </c>
      <c r="B337" s="369" t="s">
        <v>218</v>
      </c>
      <c r="F337" s="369"/>
      <c r="G337" s="352">
        <f>ROUND(IF((G335*5%)&gt;500000,500000,G335*5%),0)</f>
        <v>248266</v>
      </c>
      <c r="I337" s="345">
        <f t="shared" si="112"/>
        <v>43291</v>
      </c>
      <c r="J337" s="342" t="str">
        <f t="shared" si="113"/>
        <v>Tuesday</v>
      </c>
      <c r="K337" s="350"/>
      <c r="L337" s="347">
        <v>0.33333333333333331</v>
      </c>
      <c r="M337" s="347">
        <v>0.70833333333333337</v>
      </c>
      <c r="N337" s="360">
        <f t="shared" si="114"/>
        <v>9.0000000000000018</v>
      </c>
      <c r="O337" s="360">
        <f t="shared" si="115"/>
        <v>0</v>
      </c>
      <c r="P337" s="360">
        <f t="shared" si="116"/>
        <v>0</v>
      </c>
      <c r="Q337" s="360">
        <f t="shared" si="109"/>
        <v>0</v>
      </c>
      <c r="R337" s="360">
        <f t="shared" si="110"/>
        <v>0</v>
      </c>
      <c r="S337" s="360">
        <f t="shared" si="117"/>
        <v>0</v>
      </c>
      <c r="T337" s="366">
        <f t="shared" si="111"/>
        <v>0</v>
      </c>
      <c r="V337" s="357"/>
    </row>
    <row r="338" spans="1:22">
      <c r="A338" s="340" t="s">
        <v>221</v>
      </c>
      <c r="B338" s="369" t="s">
        <v>218</v>
      </c>
      <c r="F338" s="369"/>
      <c r="G338" s="352">
        <f>ROUND(IF(G331&gt;=8000000,8000000*1%,G331*1%),0)</f>
        <v>40000</v>
      </c>
      <c r="I338" s="345">
        <f t="shared" si="112"/>
        <v>43292</v>
      </c>
      <c r="J338" s="342" t="str">
        <f t="shared" si="113"/>
        <v>Wednesday</v>
      </c>
      <c r="K338" s="350"/>
      <c r="L338" s="347">
        <v>0.33333333333333331</v>
      </c>
      <c r="M338" s="347">
        <v>0.70833333333333337</v>
      </c>
      <c r="N338" s="360">
        <f t="shared" si="114"/>
        <v>9.0000000000000018</v>
      </c>
      <c r="O338" s="360">
        <f t="shared" si="115"/>
        <v>0</v>
      </c>
      <c r="P338" s="360">
        <f t="shared" si="116"/>
        <v>0</v>
      </c>
      <c r="Q338" s="360">
        <f t="shared" si="109"/>
        <v>0</v>
      </c>
      <c r="R338" s="360">
        <f t="shared" si="110"/>
        <v>0</v>
      </c>
      <c r="S338" s="360">
        <f t="shared" si="117"/>
        <v>0</v>
      </c>
      <c r="T338" s="366">
        <f t="shared" si="111"/>
        <v>0</v>
      </c>
      <c r="V338" s="357"/>
    </row>
    <row r="339" spans="1:22">
      <c r="A339" s="340" t="s">
        <v>222</v>
      </c>
      <c r="B339" s="369" t="s">
        <v>218</v>
      </c>
      <c r="F339" s="369"/>
      <c r="G339" s="352">
        <f>ROUND(G331*2%,0)</f>
        <v>80000</v>
      </c>
      <c r="I339" s="345">
        <f t="shared" si="112"/>
        <v>43293</v>
      </c>
      <c r="J339" s="342" t="str">
        <f t="shared" si="113"/>
        <v>Thursday</v>
      </c>
      <c r="K339" s="350"/>
      <c r="L339" s="347">
        <v>0.33333333333333331</v>
      </c>
      <c r="M339" s="347">
        <v>0.70833333333333337</v>
      </c>
      <c r="N339" s="360">
        <f t="shared" si="114"/>
        <v>9.0000000000000018</v>
      </c>
      <c r="O339" s="360">
        <f t="shared" si="115"/>
        <v>0</v>
      </c>
      <c r="P339" s="360">
        <f t="shared" si="116"/>
        <v>0</v>
      </c>
      <c r="Q339" s="360">
        <f t="shared" si="109"/>
        <v>0</v>
      </c>
      <c r="R339" s="360">
        <f t="shared" si="110"/>
        <v>0</v>
      </c>
      <c r="S339" s="360">
        <f t="shared" si="117"/>
        <v>0</v>
      </c>
      <c r="T339" s="366">
        <f t="shared" si="111"/>
        <v>0</v>
      </c>
      <c r="V339" s="357"/>
    </row>
    <row r="340" spans="1:22">
      <c r="A340" s="340" t="s">
        <v>223</v>
      </c>
      <c r="B340" s="369" t="s">
        <v>218</v>
      </c>
      <c r="F340" s="369"/>
      <c r="G340" s="352">
        <f>ROUND(G331*1%,0)</f>
        <v>40000</v>
      </c>
      <c r="I340" s="345">
        <f t="shared" si="112"/>
        <v>43294</v>
      </c>
      <c r="J340" s="342" t="str">
        <f t="shared" si="113"/>
        <v>Friday</v>
      </c>
      <c r="K340" s="350" t="s">
        <v>215</v>
      </c>
      <c r="L340" s="347">
        <v>0.33333333333333331</v>
      </c>
      <c r="M340" s="347">
        <v>0.45833333333333331</v>
      </c>
      <c r="N340" s="360">
        <f t="shared" si="114"/>
        <v>3</v>
      </c>
      <c r="O340" s="360">
        <f t="shared" si="115"/>
        <v>3</v>
      </c>
      <c r="P340" s="360">
        <f t="shared" si="116"/>
        <v>0</v>
      </c>
      <c r="Q340" s="360">
        <f t="shared" si="109"/>
        <v>3</v>
      </c>
      <c r="R340" s="360">
        <f t="shared" si="110"/>
        <v>0</v>
      </c>
      <c r="S340" s="360">
        <f t="shared" si="117"/>
        <v>0</v>
      </c>
      <c r="T340" s="366">
        <f t="shared" si="111"/>
        <v>6</v>
      </c>
      <c r="V340" s="357"/>
    </row>
    <row r="341" spans="1:22">
      <c r="A341" s="340" t="s">
        <v>224</v>
      </c>
      <c r="B341" s="369" t="s">
        <v>218</v>
      </c>
      <c r="F341" s="369"/>
      <c r="G341" s="352">
        <f t="shared" ref="G341" si="118">E341*C341</f>
        <v>0</v>
      </c>
      <c r="I341" s="345">
        <f t="shared" si="112"/>
        <v>43295</v>
      </c>
      <c r="J341" s="342" t="str">
        <f t="shared" si="113"/>
        <v>Saturday</v>
      </c>
      <c r="K341" s="350"/>
      <c r="L341" s="347">
        <v>0.33333333333333331</v>
      </c>
      <c r="M341" s="347">
        <v>0.70833333333333337</v>
      </c>
      <c r="N341" s="360">
        <f t="shared" si="114"/>
        <v>9.0000000000000018</v>
      </c>
      <c r="O341" s="360">
        <f t="shared" si="115"/>
        <v>0</v>
      </c>
      <c r="P341" s="360">
        <f t="shared" si="116"/>
        <v>0</v>
      </c>
      <c r="Q341" s="360">
        <f t="shared" si="109"/>
        <v>0</v>
      </c>
      <c r="R341" s="360">
        <f t="shared" si="110"/>
        <v>0</v>
      </c>
      <c r="S341" s="360">
        <f t="shared" si="117"/>
        <v>0</v>
      </c>
      <c r="T341" s="366">
        <f t="shared" si="111"/>
        <v>0</v>
      </c>
      <c r="V341" s="357"/>
    </row>
    <row r="342" spans="1:22">
      <c r="A342" s="340" t="s">
        <v>225</v>
      </c>
      <c r="B342" s="369" t="s">
        <v>218</v>
      </c>
      <c r="F342" s="369"/>
      <c r="G342" s="352">
        <f>ROUND(G331*1%,0)</f>
        <v>40000</v>
      </c>
      <c r="I342" s="345">
        <f t="shared" si="112"/>
        <v>43296</v>
      </c>
      <c r="J342" s="342" t="str">
        <f t="shared" si="113"/>
        <v>Sunday</v>
      </c>
      <c r="K342" s="350"/>
      <c r="L342" s="347"/>
      <c r="M342" s="347"/>
      <c r="N342" s="360">
        <f t="shared" si="114"/>
        <v>0</v>
      </c>
      <c r="O342" s="360">
        <f t="shared" si="115"/>
        <v>0</v>
      </c>
      <c r="P342" s="360">
        <f t="shared" si="116"/>
        <v>0</v>
      </c>
      <c r="Q342" s="360">
        <f t="shared" si="109"/>
        <v>0</v>
      </c>
      <c r="R342" s="360">
        <f t="shared" si="110"/>
        <v>0</v>
      </c>
      <c r="S342" s="360">
        <f t="shared" si="117"/>
        <v>0</v>
      </c>
      <c r="T342" s="366">
        <f t="shared" si="111"/>
        <v>0</v>
      </c>
    </row>
    <row r="343" spans="1:22">
      <c r="I343" s="345">
        <f t="shared" si="112"/>
        <v>43297</v>
      </c>
      <c r="J343" s="342" t="str">
        <f t="shared" si="113"/>
        <v>Monday</v>
      </c>
      <c r="K343" s="350"/>
      <c r="L343" s="347">
        <v>0.33333333333333331</v>
      </c>
      <c r="M343" s="347">
        <v>0.70833333333333337</v>
      </c>
      <c r="N343" s="360">
        <f t="shared" si="114"/>
        <v>9.0000000000000018</v>
      </c>
      <c r="O343" s="360">
        <f t="shared" si="115"/>
        <v>0</v>
      </c>
      <c r="P343" s="360">
        <f t="shared" si="116"/>
        <v>0</v>
      </c>
      <c r="Q343" s="360">
        <f t="shared" si="109"/>
        <v>0</v>
      </c>
      <c r="R343" s="360">
        <f t="shared" si="110"/>
        <v>0</v>
      </c>
      <c r="S343" s="360">
        <f t="shared" si="117"/>
        <v>0</v>
      </c>
      <c r="T343" s="366">
        <f t="shared" si="111"/>
        <v>0</v>
      </c>
    </row>
    <row r="344" spans="1:22">
      <c r="A344" s="370" t="s">
        <v>226</v>
      </c>
      <c r="B344" s="371"/>
      <c r="C344" s="370"/>
      <c r="D344" s="371"/>
      <c r="E344" s="370"/>
      <c r="F344" s="370"/>
      <c r="G344" s="373">
        <f>SUM(G337:G343)</f>
        <v>448266</v>
      </c>
      <c r="I344" s="345">
        <f t="shared" si="112"/>
        <v>43298</v>
      </c>
      <c r="J344" s="342" t="str">
        <f t="shared" si="113"/>
        <v>Tuesday</v>
      </c>
      <c r="K344" s="350"/>
      <c r="L344" s="347">
        <v>0.33333333333333331</v>
      </c>
      <c r="M344" s="347">
        <v>0.70833333333333337</v>
      </c>
      <c r="N344" s="360">
        <f t="shared" si="114"/>
        <v>9.0000000000000018</v>
      </c>
      <c r="O344" s="360">
        <f t="shared" si="115"/>
        <v>0</v>
      </c>
      <c r="P344" s="360">
        <f t="shared" si="116"/>
        <v>0</v>
      </c>
      <c r="Q344" s="360">
        <f t="shared" si="109"/>
        <v>0</v>
      </c>
      <c r="R344" s="360">
        <f t="shared" si="110"/>
        <v>0</v>
      </c>
      <c r="S344" s="360">
        <f t="shared" si="117"/>
        <v>0</v>
      </c>
      <c r="T344" s="366">
        <f t="shared" si="111"/>
        <v>0</v>
      </c>
    </row>
    <row r="345" spans="1:22">
      <c r="A345" s="370" t="s">
        <v>227</v>
      </c>
      <c r="B345" s="371"/>
      <c r="C345" s="370"/>
      <c r="D345" s="371"/>
      <c r="E345" s="370"/>
      <c r="F345" s="370"/>
      <c r="G345" s="373">
        <f>G335-G344</f>
        <v>4517052</v>
      </c>
      <c r="I345" s="345">
        <f t="shared" si="112"/>
        <v>43299</v>
      </c>
      <c r="J345" s="342" t="str">
        <f t="shared" si="113"/>
        <v>Wednesday</v>
      </c>
      <c r="K345" s="350"/>
      <c r="L345" s="347">
        <v>0.33333333333333331</v>
      </c>
      <c r="M345" s="347">
        <v>0.70833333333333337</v>
      </c>
      <c r="N345" s="360">
        <f t="shared" si="114"/>
        <v>9.0000000000000018</v>
      </c>
      <c r="O345" s="360">
        <f t="shared" si="115"/>
        <v>0</v>
      </c>
      <c r="P345" s="360">
        <f t="shared" si="116"/>
        <v>0</v>
      </c>
      <c r="Q345" s="360">
        <f t="shared" si="109"/>
        <v>0</v>
      </c>
      <c r="R345" s="360">
        <f t="shared" si="110"/>
        <v>0</v>
      </c>
      <c r="S345" s="360">
        <f t="shared" si="117"/>
        <v>0</v>
      </c>
      <c r="T345" s="366">
        <f t="shared" si="111"/>
        <v>0</v>
      </c>
    </row>
    <row r="346" spans="1:22">
      <c r="A346" s="370" t="s">
        <v>32</v>
      </c>
      <c r="B346" s="371"/>
      <c r="C346" s="370"/>
      <c r="D346" s="371"/>
      <c r="E346" s="370"/>
      <c r="F346" s="370"/>
      <c r="G346" s="373">
        <f>G353</f>
        <v>0</v>
      </c>
      <c r="I346" s="345">
        <f t="shared" si="112"/>
        <v>43300</v>
      </c>
      <c r="J346" s="342" t="str">
        <f t="shared" si="113"/>
        <v>Thursday</v>
      </c>
      <c r="K346" s="350" t="s">
        <v>215</v>
      </c>
      <c r="L346" s="347">
        <v>0.33333333333333331</v>
      </c>
      <c r="M346" s="347">
        <v>0.66666666666666663</v>
      </c>
      <c r="N346" s="360">
        <f t="shared" si="114"/>
        <v>8</v>
      </c>
      <c r="O346" s="360">
        <f t="shared" si="115"/>
        <v>7</v>
      </c>
      <c r="P346" s="360">
        <f t="shared" si="116"/>
        <v>0</v>
      </c>
      <c r="Q346" s="360">
        <f t="shared" si="109"/>
        <v>7</v>
      </c>
      <c r="R346" s="360">
        <f t="shared" si="110"/>
        <v>0</v>
      </c>
      <c r="S346" s="360">
        <f t="shared" si="117"/>
        <v>0</v>
      </c>
      <c r="T346" s="366">
        <f t="shared" si="111"/>
        <v>14</v>
      </c>
    </row>
    <row r="347" spans="1:22">
      <c r="A347" s="370" t="s">
        <v>33</v>
      </c>
      <c r="B347" s="371"/>
      <c r="C347" s="370"/>
      <c r="D347" s="371"/>
      <c r="E347" s="370"/>
      <c r="F347" s="370"/>
      <c r="G347" s="373">
        <f>G345-G346</f>
        <v>4517052</v>
      </c>
      <c r="I347" s="345">
        <f t="shared" si="112"/>
        <v>43301</v>
      </c>
      <c r="J347" s="342" t="str">
        <f t="shared" si="113"/>
        <v>Friday</v>
      </c>
      <c r="K347" s="350"/>
      <c r="L347" s="347">
        <v>0.33333333333333331</v>
      </c>
      <c r="M347" s="347">
        <v>0.70833333333333337</v>
      </c>
      <c r="N347" s="360">
        <f t="shared" si="114"/>
        <v>9.0000000000000018</v>
      </c>
      <c r="O347" s="360">
        <f t="shared" si="115"/>
        <v>0</v>
      </c>
      <c r="P347" s="360">
        <f t="shared" si="116"/>
        <v>0</v>
      </c>
      <c r="Q347" s="360">
        <f t="shared" si="109"/>
        <v>0</v>
      </c>
      <c r="R347" s="360">
        <f t="shared" si="110"/>
        <v>0</v>
      </c>
      <c r="S347" s="360">
        <f t="shared" si="117"/>
        <v>0</v>
      </c>
      <c r="T347" s="366">
        <f t="shared" si="111"/>
        <v>0</v>
      </c>
    </row>
    <row r="348" spans="1:22">
      <c r="I348" s="345">
        <f t="shared" si="112"/>
        <v>43302</v>
      </c>
      <c r="J348" s="342" t="str">
        <f t="shared" si="113"/>
        <v>Saturday</v>
      </c>
      <c r="K348" s="350"/>
      <c r="L348" s="347">
        <v>0.33333333333333331</v>
      </c>
      <c r="M348" s="347">
        <v>0.70833333333333337</v>
      </c>
      <c r="N348" s="360">
        <f t="shared" si="114"/>
        <v>9.0000000000000018</v>
      </c>
      <c r="O348" s="360">
        <f t="shared" si="115"/>
        <v>0</v>
      </c>
      <c r="P348" s="360">
        <f t="shared" si="116"/>
        <v>0</v>
      </c>
      <c r="Q348" s="360">
        <f t="shared" si="109"/>
        <v>0</v>
      </c>
      <c r="R348" s="360">
        <f t="shared" si="110"/>
        <v>0</v>
      </c>
      <c r="S348" s="360">
        <f t="shared" si="117"/>
        <v>0</v>
      </c>
      <c r="T348" s="366">
        <f t="shared" si="111"/>
        <v>0</v>
      </c>
    </row>
    <row r="349" spans="1:22">
      <c r="A349" s="370"/>
      <c r="B349" s="371"/>
      <c r="C349" s="379" t="s">
        <v>231</v>
      </c>
      <c r="D349" s="380"/>
      <c r="E349" s="379"/>
      <c r="F349" s="380" t="s">
        <v>218</v>
      </c>
      <c r="G349" s="381">
        <f>G345*12</f>
        <v>54204624</v>
      </c>
      <c r="I349" s="345">
        <f t="shared" si="112"/>
        <v>43303</v>
      </c>
      <c r="J349" s="342" t="str">
        <f t="shared" si="113"/>
        <v>Sunday</v>
      </c>
      <c r="K349" s="350"/>
      <c r="L349" s="347"/>
      <c r="M349" s="347"/>
      <c r="N349" s="360">
        <f t="shared" si="114"/>
        <v>0</v>
      </c>
      <c r="O349" s="360">
        <f t="shared" si="115"/>
        <v>0</v>
      </c>
      <c r="P349" s="360">
        <f t="shared" si="116"/>
        <v>0</v>
      </c>
      <c r="Q349" s="360">
        <f t="shared" si="109"/>
        <v>0</v>
      </c>
      <c r="R349" s="360">
        <f t="shared" si="110"/>
        <v>0</v>
      </c>
      <c r="S349" s="360">
        <f t="shared" si="117"/>
        <v>0</v>
      </c>
      <c r="T349" s="366">
        <f t="shared" si="111"/>
        <v>0</v>
      </c>
    </row>
    <row r="350" spans="1:22">
      <c r="C350" s="379" t="s">
        <v>28</v>
      </c>
      <c r="D350" s="380"/>
      <c r="E350" s="379"/>
      <c r="F350" s="380" t="s">
        <v>218</v>
      </c>
      <c r="G350" s="381">
        <f>IF(C329="TK/0",54000000,IF(C329="K/0",58500000,IF(C329="K/1",63000000,IF(C329="K/2",67500000,IF(C329="K/3",72000000,0)))))</f>
        <v>63000000</v>
      </c>
      <c r="I350" s="345">
        <f t="shared" si="112"/>
        <v>43304</v>
      </c>
      <c r="J350" s="342" t="str">
        <f t="shared" si="113"/>
        <v>Monday</v>
      </c>
      <c r="K350" s="350"/>
      <c r="L350" s="347">
        <v>0.33333333333333331</v>
      </c>
      <c r="M350" s="347">
        <v>0.70833333333333337</v>
      </c>
      <c r="N350" s="360">
        <f t="shared" si="114"/>
        <v>9.0000000000000018</v>
      </c>
      <c r="O350" s="360">
        <f t="shared" si="115"/>
        <v>0</v>
      </c>
      <c r="P350" s="360">
        <f t="shared" si="116"/>
        <v>0</v>
      </c>
      <c r="Q350" s="360">
        <f t="shared" si="109"/>
        <v>0</v>
      </c>
      <c r="R350" s="360">
        <f t="shared" si="110"/>
        <v>0</v>
      </c>
      <c r="S350" s="360">
        <f t="shared" si="117"/>
        <v>0</v>
      </c>
      <c r="T350" s="366">
        <f t="shared" si="111"/>
        <v>0</v>
      </c>
    </row>
    <row r="351" spans="1:22">
      <c r="C351" s="379" t="s">
        <v>31</v>
      </c>
      <c r="D351" s="380"/>
      <c r="E351" s="379"/>
      <c r="F351" s="380" t="s">
        <v>218</v>
      </c>
      <c r="G351" s="381">
        <f>IF((G349-G350)&gt;0,G349-G350,0)</f>
        <v>0</v>
      </c>
      <c r="I351" s="345">
        <f t="shared" si="112"/>
        <v>43305</v>
      </c>
      <c r="J351" s="342" t="str">
        <f t="shared" si="113"/>
        <v>Tuesday</v>
      </c>
      <c r="K351" s="350"/>
      <c r="L351" s="347">
        <v>0.33333333333333331</v>
      </c>
      <c r="M351" s="347">
        <v>0.70833333333333337</v>
      </c>
      <c r="N351" s="360">
        <f t="shared" si="114"/>
        <v>9.0000000000000018</v>
      </c>
      <c r="O351" s="360">
        <f t="shared" si="115"/>
        <v>0</v>
      </c>
      <c r="P351" s="360">
        <f t="shared" si="116"/>
        <v>0</v>
      </c>
      <c r="Q351" s="360">
        <f t="shared" si="109"/>
        <v>0</v>
      </c>
      <c r="R351" s="360">
        <f t="shared" si="110"/>
        <v>0</v>
      </c>
      <c r="S351" s="360">
        <f t="shared" si="117"/>
        <v>0</v>
      </c>
      <c r="T351" s="366">
        <f t="shared" si="111"/>
        <v>0</v>
      </c>
    </row>
    <row r="352" spans="1:22">
      <c r="C352" s="379" t="s">
        <v>257</v>
      </c>
      <c r="D352" s="380"/>
      <c r="E352" s="379"/>
      <c r="F352" s="380" t="s">
        <v>218</v>
      </c>
      <c r="G352" s="381">
        <f>IF(AND(G351&gt;0,G351&lt;=50000000),G351*5%,IF(AND(G351&gt;50000000,G351&lt;=250000000),(50000000*5%)+((G351-50000000)*15%),IF(AND(G351&gt;250000000,G351&lt;=500000000),(50000000*5%)+(200000000*15%)+(G351-50000000-200000000)*25%,IF(G351&gt;500000000,(50000000*5%)+(200000000*15%)+(250000000*25%)+(G351-50000000-200000000-250000000)*30%,0))))</f>
        <v>0</v>
      </c>
      <c r="I352" s="345">
        <f t="shared" si="112"/>
        <v>43306</v>
      </c>
      <c r="J352" s="342" t="str">
        <f t="shared" si="113"/>
        <v>Wednesday</v>
      </c>
      <c r="K352" s="350"/>
      <c r="L352" s="347">
        <v>0.33333333333333331</v>
      </c>
      <c r="M352" s="347">
        <v>0.72916666666666663</v>
      </c>
      <c r="N352" s="360">
        <f t="shared" si="114"/>
        <v>9.5</v>
      </c>
      <c r="O352" s="360">
        <f t="shared" si="115"/>
        <v>0.5</v>
      </c>
      <c r="P352" s="360">
        <f t="shared" si="116"/>
        <v>0.5</v>
      </c>
      <c r="Q352" s="360">
        <f t="shared" si="109"/>
        <v>0</v>
      </c>
      <c r="R352" s="360">
        <f t="shared" si="110"/>
        <v>0</v>
      </c>
      <c r="S352" s="360">
        <f t="shared" si="117"/>
        <v>0</v>
      </c>
      <c r="T352" s="366">
        <f t="shared" si="111"/>
        <v>0.75</v>
      </c>
    </row>
    <row r="353" spans="1:20">
      <c r="C353" s="379" t="s">
        <v>258</v>
      </c>
      <c r="D353" s="380"/>
      <c r="E353" s="379"/>
      <c r="F353" s="382" t="s">
        <v>218</v>
      </c>
      <c r="G353" s="381">
        <f>ROUND(G352/12,0)</f>
        <v>0</v>
      </c>
      <c r="I353" s="345">
        <f t="shared" si="112"/>
        <v>43307</v>
      </c>
      <c r="J353" s="342" t="str">
        <f t="shared" si="113"/>
        <v>Thursday</v>
      </c>
      <c r="K353" s="350"/>
      <c r="L353" s="347">
        <v>0.33333333333333331</v>
      </c>
      <c r="M353" s="347">
        <v>0.70833333333333337</v>
      </c>
      <c r="N353" s="360">
        <f t="shared" si="114"/>
        <v>9.0000000000000018</v>
      </c>
      <c r="O353" s="360">
        <f t="shared" si="115"/>
        <v>0</v>
      </c>
      <c r="P353" s="360">
        <f t="shared" si="116"/>
        <v>0</v>
      </c>
      <c r="Q353" s="360">
        <f t="shared" si="109"/>
        <v>0</v>
      </c>
      <c r="R353" s="360">
        <f t="shared" si="110"/>
        <v>0</v>
      </c>
      <c r="S353" s="360">
        <f t="shared" si="117"/>
        <v>0</v>
      </c>
      <c r="T353" s="366">
        <f t="shared" si="111"/>
        <v>0</v>
      </c>
    </row>
    <row r="354" spans="1:20">
      <c r="F354" s="368"/>
      <c r="G354" s="374"/>
      <c r="I354" s="345">
        <f t="shared" si="112"/>
        <v>43308</v>
      </c>
      <c r="J354" s="342" t="str">
        <f t="shared" si="113"/>
        <v>Friday</v>
      </c>
      <c r="K354" s="350"/>
      <c r="L354" s="347">
        <v>0.33333333333333331</v>
      </c>
      <c r="M354" s="347">
        <v>0.70833333333333337</v>
      </c>
      <c r="N354" s="360">
        <f t="shared" si="114"/>
        <v>9.0000000000000018</v>
      </c>
      <c r="O354" s="360">
        <f t="shared" si="115"/>
        <v>0</v>
      </c>
      <c r="P354" s="360">
        <f t="shared" si="116"/>
        <v>0</v>
      </c>
      <c r="Q354" s="360">
        <f t="shared" si="109"/>
        <v>0</v>
      </c>
      <c r="R354" s="360">
        <f t="shared" si="110"/>
        <v>0</v>
      </c>
      <c r="S354" s="360">
        <f t="shared" si="117"/>
        <v>0</v>
      </c>
      <c r="T354" s="366">
        <f t="shared" si="111"/>
        <v>0</v>
      </c>
    </row>
    <row r="355" spans="1:20">
      <c r="G355" s="352"/>
      <c r="I355" s="345">
        <f t="shared" si="112"/>
        <v>43309</v>
      </c>
      <c r="J355" s="342" t="str">
        <f t="shared" si="113"/>
        <v>Saturday</v>
      </c>
      <c r="K355" s="350"/>
      <c r="L355" s="347">
        <v>0.33333333333333331</v>
      </c>
      <c r="M355" s="347">
        <v>0.70833333333333337</v>
      </c>
      <c r="N355" s="360">
        <f t="shared" si="114"/>
        <v>9.0000000000000018</v>
      </c>
      <c r="O355" s="360">
        <f t="shared" si="115"/>
        <v>0</v>
      </c>
      <c r="P355" s="360">
        <f t="shared" si="116"/>
        <v>0</v>
      </c>
      <c r="Q355" s="360">
        <f t="shared" si="109"/>
        <v>0</v>
      </c>
      <c r="R355" s="360">
        <f t="shared" si="110"/>
        <v>0</v>
      </c>
      <c r="S355" s="360">
        <f t="shared" si="117"/>
        <v>0</v>
      </c>
      <c r="T355" s="366">
        <f t="shared" si="111"/>
        <v>0</v>
      </c>
    </row>
    <row r="356" spans="1:20">
      <c r="A356" s="340" t="s">
        <v>237</v>
      </c>
      <c r="G356" s="340" t="s">
        <v>44</v>
      </c>
      <c r="I356" s="345">
        <f t="shared" si="112"/>
        <v>43310</v>
      </c>
      <c r="J356" s="342" t="str">
        <f t="shared" si="113"/>
        <v>Sunday</v>
      </c>
      <c r="K356" s="350"/>
      <c r="L356" s="347"/>
      <c r="M356" s="347"/>
      <c r="N356" s="360">
        <f t="shared" si="114"/>
        <v>0</v>
      </c>
      <c r="O356" s="360">
        <f t="shared" si="115"/>
        <v>0</v>
      </c>
      <c r="P356" s="360">
        <f t="shared" si="116"/>
        <v>0</v>
      </c>
      <c r="Q356" s="360">
        <f t="shared" si="109"/>
        <v>0</v>
      </c>
      <c r="R356" s="360">
        <f t="shared" si="110"/>
        <v>0</v>
      </c>
      <c r="S356" s="360">
        <f t="shared" si="117"/>
        <v>0</v>
      </c>
      <c r="T356" s="366">
        <f t="shared" si="111"/>
        <v>0</v>
      </c>
    </row>
    <row r="357" spans="1:20">
      <c r="I357" s="345">
        <f t="shared" si="112"/>
        <v>43311</v>
      </c>
      <c r="J357" s="343" t="str">
        <f t="shared" si="113"/>
        <v>Monday</v>
      </c>
      <c r="K357" s="348"/>
      <c r="L357" s="347">
        <v>0.33333333333333331</v>
      </c>
      <c r="M357" s="347">
        <v>0.70833333333333337</v>
      </c>
      <c r="N357" s="362">
        <f t="shared" si="114"/>
        <v>9.0000000000000018</v>
      </c>
      <c r="O357" s="362">
        <f t="shared" si="115"/>
        <v>0</v>
      </c>
      <c r="P357" s="362">
        <f t="shared" si="116"/>
        <v>0</v>
      </c>
      <c r="Q357" s="362">
        <f t="shared" si="109"/>
        <v>0</v>
      </c>
      <c r="R357" s="362">
        <f t="shared" si="110"/>
        <v>0</v>
      </c>
      <c r="S357" s="362">
        <f t="shared" si="117"/>
        <v>0</v>
      </c>
      <c r="T357" s="367">
        <f t="shared" si="111"/>
        <v>0</v>
      </c>
    </row>
    <row r="358" spans="1:20">
      <c r="I358" s="345">
        <f t="shared" si="112"/>
        <v>43312</v>
      </c>
      <c r="J358" s="343" t="str">
        <f t="shared" si="113"/>
        <v>Tuesday</v>
      </c>
      <c r="K358" s="348"/>
      <c r="L358" s="347">
        <v>0.33333333333333331</v>
      </c>
      <c r="M358" s="347">
        <v>0.70833333333333337</v>
      </c>
      <c r="N358" s="362">
        <f t="shared" si="114"/>
        <v>9.0000000000000018</v>
      </c>
      <c r="O358" s="362">
        <f t="shared" si="115"/>
        <v>0</v>
      </c>
      <c r="P358" s="362">
        <f t="shared" si="116"/>
        <v>0</v>
      </c>
      <c r="Q358" s="362">
        <f t="shared" si="109"/>
        <v>0</v>
      </c>
      <c r="R358" s="362">
        <f t="shared" si="110"/>
        <v>0</v>
      </c>
      <c r="S358" s="362">
        <f t="shared" si="117"/>
        <v>0</v>
      </c>
      <c r="T358" s="367">
        <f t="shared" si="111"/>
        <v>0</v>
      </c>
    </row>
    <row r="359" spans="1:20">
      <c r="I359" s="345"/>
      <c r="J359" s="343"/>
      <c r="K359" s="343"/>
      <c r="L359" s="343"/>
      <c r="M359" s="343"/>
      <c r="N359" s="343"/>
      <c r="O359" s="343"/>
      <c r="P359" s="343"/>
      <c r="Q359" s="348"/>
      <c r="R359" s="348"/>
      <c r="S359" s="348"/>
      <c r="T359" s="343"/>
    </row>
    <row r="360" spans="1:20">
      <c r="A360" s="340" t="str">
        <f>C327</f>
        <v>NILA SADANI</v>
      </c>
      <c r="G360" s="376"/>
      <c r="I360" s="483" t="s">
        <v>212</v>
      </c>
      <c r="J360" s="484"/>
      <c r="K360" s="484"/>
      <c r="L360" s="484"/>
      <c r="M360" s="485"/>
      <c r="N360" s="461"/>
      <c r="O360" s="461"/>
      <c r="P360" s="464">
        <f>SUM(P328:P359)</f>
        <v>2.5</v>
      </c>
      <c r="Q360" s="464">
        <f t="shared" ref="Q360:T360" si="119">SUM(Q328:Q359)</f>
        <v>19</v>
      </c>
      <c r="R360" s="464">
        <f t="shared" si="119"/>
        <v>0</v>
      </c>
      <c r="S360" s="464">
        <f t="shared" si="119"/>
        <v>0</v>
      </c>
      <c r="T360" s="464">
        <f t="shared" si="119"/>
        <v>41.75</v>
      </c>
    </row>
  </sheetData>
  <mergeCells count="50">
    <mergeCell ref="I326:I327"/>
    <mergeCell ref="J326:J327"/>
    <mergeCell ref="L326:M326"/>
    <mergeCell ref="P326:S326"/>
    <mergeCell ref="I360:M360"/>
    <mergeCell ref="I290:I291"/>
    <mergeCell ref="J290:J291"/>
    <mergeCell ref="L290:M290"/>
    <mergeCell ref="P290:S290"/>
    <mergeCell ref="I324:M324"/>
    <mergeCell ref="I254:I255"/>
    <mergeCell ref="J254:J255"/>
    <mergeCell ref="L254:M254"/>
    <mergeCell ref="P254:S254"/>
    <mergeCell ref="I288:M288"/>
    <mergeCell ref="I218:I219"/>
    <mergeCell ref="J218:J219"/>
    <mergeCell ref="L218:M218"/>
    <mergeCell ref="P218:S218"/>
    <mergeCell ref="I252:M252"/>
    <mergeCell ref="I182:I183"/>
    <mergeCell ref="J182:J183"/>
    <mergeCell ref="L182:M182"/>
    <mergeCell ref="P182:S182"/>
    <mergeCell ref="I216:M216"/>
    <mergeCell ref="I146:I147"/>
    <mergeCell ref="J146:J147"/>
    <mergeCell ref="L146:M146"/>
    <mergeCell ref="P146:S146"/>
    <mergeCell ref="I180:M180"/>
    <mergeCell ref="I110:I111"/>
    <mergeCell ref="J110:J111"/>
    <mergeCell ref="L110:M110"/>
    <mergeCell ref="P110:S110"/>
    <mergeCell ref="I144:M144"/>
    <mergeCell ref="I74:I75"/>
    <mergeCell ref="J74:J75"/>
    <mergeCell ref="L74:M74"/>
    <mergeCell ref="P74:S74"/>
    <mergeCell ref="I108:M108"/>
    <mergeCell ref="I38:I39"/>
    <mergeCell ref="J38:J39"/>
    <mergeCell ref="L38:M38"/>
    <mergeCell ref="P38:S38"/>
    <mergeCell ref="I72:M72"/>
    <mergeCell ref="I2:I3"/>
    <mergeCell ref="J2:J3"/>
    <mergeCell ref="L2:M2"/>
    <mergeCell ref="P2:S2"/>
    <mergeCell ref="I36:M36"/>
  </mergeCells>
  <dataValidations count="1">
    <dataValidation type="list" allowBlank="1" showInputMessage="1" showErrorMessage="1" sqref="K4:K35 K40:K71 K76:K107 K112:K143 K148:K179 K184:K215 K220:K251 K256:K287 K292:K323 K328:K359" xr:uid="{00000000-0002-0000-0100-000000000000}">
      <formula1>"Ya,Tidak"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indexed="34"/>
  </sheetPr>
  <dimension ref="A1:AO4917"/>
  <sheetViews>
    <sheetView showGridLines="0" view="pageBreakPreview" topLeftCell="B52" zoomScale="75" zoomScaleNormal="80" zoomScaleSheetLayoutView="75" workbookViewId="0">
      <selection activeCell="G78" sqref="G78"/>
    </sheetView>
  </sheetViews>
  <sheetFormatPr defaultRowHeight="12.75" customHeight="1"/>
  <cols>
    <col min="1" max="1" width="5.28515625" style="45" customWidth="1"/>
    <col min="2" max="2" width="20.5703125" style="46" customWidth="1"/>
    <col min="3" max="3" width="12.7109375" style="46" customWidth="1"/>
    <col min="4" max="4" width="14.28515625" style="47" customWidth="1"/>
    <col min="5" max="5" width="3.42578125" style="48" customWidth="1"/>
    <col min="6" max="6" width="15.140625" style="47" customWidth="1"/>
    <col min="7" max="7" width="8.85546875" style="47" customWidth="1"/>
    <col min="8" max="8" width="18.5703125" style="49" bestFit="1" customWidth="1"/>
    <col min="9" max="9" width="4.85546875" style="33" bestFit="1" customWidth="1"/>
    <col min="10" max="10" width="10.85546875" style="39" bestFit="1" customWidth="1"/>
    <col min="11" max="11" width="6.42578125" style="43" bestFit="1" customWidth="1"/>
    <col min="12" max="12" width="6.42578125" style="247" customWidth="1"/>
    <col min="13" max="13" width="6.5703125" style="41" customWidth="1"/>
    <col min="14" max="14" width="6" style="41" customWidth="1"/>
    <col min="15" max="15" width="5" style="41" hidden="1" customWidth="1"/>
    <col min="16" max="16" width="5" style="235" hidden="1" customWidth="1"/>
    <col min="17" max="17" width="6.5703125" style="253" bestFit="1" customWidth="1"/>
    <col min="18" max="18" width="7.42578125" style="41" bestFit="1" customWidth="1"/>
    <col min="19" max="19" width="6.42578125" style="42" customWidth="1"/>
    <col min="20" max="20" width="7.140625" style="42" customWidth="1"/>
    <col min="21" max="21" width="6.140625" style="42" customWidth="1"/>
    <col min="22" max="22" width="6" style="42" customWidth="1"/>
    <col min="23" max="23" width="7.140625" style="42" customWidth="1"/>
    <col min="24" max="24" width="2.7109375" style="34" customWidth="1"/>
    <col min="25" max="25" width="5.28515625" style="38" customWidth="1"/>
    <col min="26" max="26" width="7.140625" style="165" customWidth="1"/>
    <col min="27" max="27" width="7.7109375" style="27" customWidth="1"/>
    <col min="28" max="28" width="8.28515625" style="27" customWidth="1"/>
    <col min="29" max="29" width="6.5703125" style="31" customWidth="1"/>
    <col min="30" max="30" width="14.7109375" style="31" customWidth="1"/>
    <col min="31" max="31" width="13.42578125" style="31" customWidth="1"/>
    <col min="32" max="32" width="13" style="37" bestFit="1" customWidth="1"/>
    <col min="33" max="33" width="11.28515625" style="31" bestFit="1" customWidth="1"/>
    <col min="34" max="34" width="5.42578125" style="31" bestFit="1" customWidth="1"/>
    <col min="35" max="35" width="10.140625" style="31" bestFit="1" customWidth="1"/>
    <col min="36" max="39" width="9.140625" style="31"/>
    <col min="40" max="40" width="14.42578125" style="31" customWidth="1"/>
    <col min="41" max="16384" width="9.140625" style="31"/>
  </cols>
  <sheetData>
    <row r="1" spans="1:41" s="28" customFormat="1">
      <c r="A1" s="44"/>
      <c r="B1" s="495" t="str">
        <f>+Y1</f>
        <v>Period: 1 May 2012 - 31 May 2012</v>
      </c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204"/>
      <c r="Y1" s="29" t="s">
        <v>51</v>
      </c>
      <c r="Z1" s="205"/>
      <c r="AA1" s="21"/>
      <c r="AB1" s="21"/>
      <c r="AC1" s="29"/>
      <c r="AD1" s="30" t="s">
        <v>0</v>
      </c>
      <c r="AE1" s="30"/>
      <c r="AF1" s="208"/>
    </row>
    <row r="2" spans="1:41" ht="12.75" hidden="1" customHeight="1">
      <c r="K2" s="40"/>
      <c r="L2" s="246"/>
      <c r="Y2" s="35"/>
      <c r="Z2" s="206"/>
      <c r="AA2" s="22"/>
      <c r="AB2" s="22"/>
      <c r="AC2" s="32"/>
      <c r="AD2" s="26" t="s">
        <v>1</v>
      </c>
      <c r="AE2" s="36">
        <v>-1430000</v>
      </c>
      <c r="AF2" s="33">
        <f>+AE2*12</f>
        <v>-17160000</v>
      </c>
      <c r="AG2" s="33">
        <v>1430000</v>
      </c>
    </row>
    <row r="3" spans="1:41" ht="12.75" customHeight="1">
      <c r="K3" s="40"/>
      <c r="L3" s="246"/>
      <c r="Y3" s="35"/>
      <c r="Z3" s="206"/>
      <c r="AA3" s="22"/>
      <c r="AB3" s="22"/>
      <c r="AC3" s="32"/>
      <c r="AD3" s="26" t="s">
        <v>52</v>
      </c>
      <c r="AE3" s="36">
        <v>-1540000</v>
      </c>
      <c r="AF3" s="33">
        <f>+AE3*12</f>
        <v>-18480000</v>
      </c>
      <c r="AG3" s="33">
        <v>1540000</v>
      </c>
    </row>
    <row r="4" spans="1:41" ht="12.75" customHeight="1">
      <c r="A4" s="50"/>
      <c r="B4" s="23"/>
      <c r="C4" s="23"/>
      <c r="D4" s="25"/>
      <c r="E4" s="51"/>
      <c r="F4" s="24"/>
      <c r="Y4" s="35"/>
      <c r="Z4" s="206"/>
      <c r="AA4" s="22"/>
      <c r="AB4" s="22"/>
      <c r="AC4" s="32"/>
      <c r="AD4" s="26" t="s">
        <v>53</v>
      </c>
      <c r="AE4" s="36">
        <v>-1650000</v>
      </c>
      <c r="AF4" s="33">
        <f>+AE4*12</f>
        <v>-19800000</v>
      </c>
      <c r="AG4" s="33">
        <v>1650000</v>
      </c>
    </row>
    <row r="5" spans="1:41" s="68" customFormat="1" ht="12.75" customHeight="1">
      <c r="A5" s="52">
        <v>1</v>
      </c>
      <c r="B5" s="53" t="s">
        <v>2</v>
      </c>
      <c r="C5" s="54" t="s">
        <v>201</v>
      </c>
      <c r="D5" s="55"/>
      <c r="E5" s="56" t="s">
        <v>55</v>
      </c>
      <c r="F5" s="209" t="s">
        <v>76</v>
      </c>
      <c r="G5" s="57"/>
      <c r="H5" s="58"/>
      <c r="I5" s="59">
        <v>1</v>
      </c>
      <c r="J5" s="486" t="str">
        <f>+C5</f>
        <v>ADE</v>
      </c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60"/>
      <c r="Y5" s="61"/>
      <c r="Z5" s="62"/>
      <c r="AA5" s="63"/>
      <c r="AB5" s="63"/>
      <c r="AC5" s="64"/>
      <c r="AD5" s="65" t="s">
        <v>54</v>
      </c>
      <c r="AE5" s="66">
        <v>-1760000</v>
      </c>
      <c r="AF5" s="67">
        <f>+AE5*12</f>
        <v>-21120000</v>
      </c>
      <c r="AG5" s="67">
        <v>1760000</v>
      </c>
    </row>
    <row r="6" spans="1:41" s="89" customFormat="1" ht="12.75" customHeight="1">
      <c r="A6" s="69"/>
      <c r="B6" s="70" t="s">
        <v>3</v>
      </c>
      <c r="C6" s="71" t="s">
        <v>62</v>
      </c>
      <c r="D6" s="72"/>
      <c r="E6" s="73"/>
      <c r="F6" s="72"/>
      <c r="G6" s="74"/>
      <c r="H6" s="75"/>
      <c r="I6" s="76">
        <f t="shared" ref="I6:I42" si="0">+I5+1</f>
        <v>2</v>
      </c>
      <c r="J6" s="77" t="s">
        <v>4</v>
      </c>
      <c r="K6" s="78"/>
      <c r="L6" s="248"/>
      <c r="M6" s="79"/>
      <c r="N6" s="79"/>
      <c r="O6" s="79"/>
      <c r="P6" s="236"/>
      <c r="Q6" s="254"/>
      <c r="R6" s="79"/>
      <c r="S6" s="79"/>
      <c r="T6" s="79"/>
      <c r="U6" s="79"/>
      <c r="V6" s="79"/>
      <c r="W6" s="80" t="str">
        <f>$Y$1</f>
        <v>Period: 1 May 2012 - 31 May 2012</v>
      </c>
      <c r="X6" s="81"/>
      <c r="Y6" s="82"/>
      <c r="Z6" s="83"/>
      <c r="AA6" s="84"/>
      <c r="AB6" s="84"/>
      <c r="AC6" s="85"/>
      <c r="AD6" s="86" t="s">
        <v>5</v>
      </c>
      <c r="AE6" s="87">
        <v>-1320000</v>
      </c>
      <c r="AF6" s="88">
        <f>+AE6*12</f>
        <v>-15840000</v>
      </c>
      <c r="AG6" s="88">
        <v>1320000</v>
      </c>
      <c r="AI6" s="90"/>
    </row>
    <row r="7" spans="1:41" s="89" customFormat="1" ht="12.75" customHeight="1">
      <c r="A7" s="69"/>
      <c r="B7" s="70" t="s">
        <v>6</v>
      </c>
      <c r="C7" s="71" t="s">
        <v>5</v>
      </c>
      <c r="D7" s="72"/>
      <c r="E7" s="73"/>
      <c r="F7" s="91"/>
      <c r="G7" s="91"/>
      <c r="H7" s="92"/>
      <c r="I7" s="76">
        <f t="shared" si="0"/>
        <v>3</v>
      </c>
      <c r="J7" s="487" t="s">
        <v>7</v>
      </c>
      <c r="K7" s="488" t="s">
        <v>8</v>
      </c>
      <c r="L7" s="249"/>
      <c r="M7" s="489" t="s">
        <v>49</v>
      </c>
      <c r="N7" s="490"/>
      <c r="O7" s="220"/>
      <c r="P7" s="237"/>
      <c r="Q7" s="255"/>
      <c r="R7" s="491" t="s">
        <v>64</v>
      </c>
      <c r="S7" s="493" t="s">
        <v>9</v>
      </c>
      <c r="T7" s="493"/>
      <c r="U7" s="493"/>
      <c r="V7" s="493"/>
      <c r="W7" s="494" t="s">
        <v>10</v>
      </c>
      <c r="X7" s="93"/>
      <c r="Y7" s="94"/>
      <c r="Z7" s="83"/>
      <c r="AA7" s="84"/>
      <c r="AB7" s="84"/>
      <c r="AC7" s="85"/>
      <c r="AD7" s="86"/>
      <c r="AE7" s="87"/>
      <c r="AF7" s="88"/>
      <c r="AN7" s="264" t="s">
        <v>7</v>
      </c>
      <c r="AO7" s="265"/>
    </row>
    <row r="8" spans="1:41" s="89" customFormat="1" ht="12.75" customHeight="1">
      <c r="A8" s="69"/>
      <c r="B8" s="70" t="s">
        <v>48</v>
      </c>
      <c r="C8" s="71"/>
      <c r="D8" s="72"/>
      <c r="E8" s="73"/>
      <c r="F8" s="91"/>
      <c r="G8" s="91"/>
      <c r="H8" s="92"/>
      <c r="I8" s="76">
        <f t="shared" si="0"/>
        <v>4</v>
      </c>
      <c r="J8" s="487"/>
      <c r="K8" s="488"/>
      <c r="L8" s="250"/>
      <c r="M8" s="231" t="s">
        <v>11</v>
      </c>
      <c r="N8" s="231" t="s">
        <v>12</v>
      </c>
      <c r="O8" s="231"/>
      <c r="P8" s="238"/>
      <c r="Q8" s="256" t="s">
        <v>67</v>
      </c>
      <c r="R8" s="492"/>
      <c r="S8" s="201">
        <v>1.5</v>
      </c>
      <c r="T8" s="201">
        <v>2</v>
      </c>
      <c r="U8" s="201">
        <v>3</v>
      </c>
      <c r="V8" s="201">
        <v>4</v>
      </c>
      <c r="W8" s="494"/>
      <c r="X8" s="93"/>
      <c r="Y8" s="94"/>
      <c r="Z8" s="83"/>
      <c r="AA8" s="95" t="s">
        <v>13</v>
      </c>
      <c r="AB8" s="95" t="s">
        <v>14</v>
      </c>
      <c r="AC8" s="96" t="s">
        <v>15</v>
      </c>
      <c r="AD8" s="96"/>
      <c r="AE8" s="96"/>
      <c r="AF8" s="97"/>
      <c r="AN8" s="264"/>
      <c r="AO8" s="265"/>
    </row>
    <row r="9" spans="1:41" s="89" customFormat="1" ht="12.75" customHeight="1">
      <c r="A9" s="69"/>
      <c r="B9" s="70" t="s">
        <v>16</v>
      </c>
      <c r="C9" s="71"/>
      <c r="D9" s="72"/>
      <c r="E9" s="73"/>
      <c r="F9" s="98"/>
      <c r="G9" s="72"/>
      <c r="H9" s="99"/>
      <c r="I9" s="76">
        <f t="shared" si="0"/>
        <v>5</v>
      </c>
      <c r="J9" s="100">
        <f>$AN$9</f>
        <v>41079</v>
      </c>
      <c r="K9" s="101">
        <v>1</v>
      </c>
      <c r="L9" s="261">
        <v>11</v>
      </c>
      <c r="M9" s="232">
        <f>VLOOKUP(K9,$AE$23:$AG$30,2,0)</f>
        <v>0.33333333333333331</v>
      </c>
      <c r="N9" s="241">
        <f>VLOOKUP(K9,$AE$23:$AG$30,3,0)</f>
        <v>0.70833333333333337</v>
      </c>
      <c r="O9" s="244">
        <f t="shared" ref="O9:O16" si="1">(N9-M9)*24</f>
        <v>9.0000000000000018</v>
      </c>
      <c r="P9" s="245" t="str">
        <f>+IF(((N9-M9)*24)&gt;4,"1",0)</f>
        <v>1</v>
      </c>
      <c r="Q9" s="257">
        <f t="shared" ref="Q9:Q28" si="2">O9-P9</f>
        <v>8.0000000000000018</v>
      </c>
      <c r="R9" s="102">
        <f>+L9-Q9</f>
        <v>2.9999999999999982</v>
      </c>
      <c r="S9" s="103">
        <f>IF(AND(Y9="d",W9&gt;0),1,0)</f>
        <v>1</v>
      </c>
      <c r="T9" s="104">
        <f>IF(AND(Y9="D",W9-S9&lt;0),0,IF(AND(Y9="M",W9&gt;=7),7,IF(AND(Y9="M",W9&lt;7),W9,IF(W9-S9&lt;0,0,IF(AND(Y9="D",W9-S9&gt;=7),7,IF(AND(Y9="D",W9-S9&lt;7),W9-S9,0))))))</f>
        <v>1.9999999999999982</v>
      </c>
      <c r="U9" s="104">
        <f>IF(AND(Y9="D",W9&lt;1),0,IF(AND(Y9="D",W9-S9-T9&gt;0,W9-S9-T9&lt;1),W9-S9-T9,IF(AND(Y9="D",W9-S9-T9&gt;=1),1,IF(AND(Y9="M",W9-T9&gt;=1),1,IF(AND(Y9="M",W9-T9&lt;1),W9-T9,0)))))</f>
        <v>0</v>
      </c>
      <c r="V9" s="104">
        <f>IF(AND(Y9="D",W9&lt;1),0,IF(AND(Y9="D",W9-S9-T9-U9&gt;0),W9-S9-T9-U9,IF(AND(Y9="M",W9-T9-U9&gt;0),W9-T9-U9,0)))</f>
        <v>0</v>
      </c>
      <c r="W9" s="105">
        <f>+R9</f>
        <v>2.9999999999999982</v>
      </c>
      <c r="X9" s="96"/>
      <c r="Y9" s="106" t="str">
        <f>$AO$9</f>
        <v>D</v>
      </c>
      <c r="Z9" s="207" t="str">
        <f t="shared" ref="Z9:Z39" si="3">TEXT(WEEKDAY(J9),"ddd")</f>
        <v>Tue</v>
      </c>
      <c r="AA9" s="107">
        <f t="shared" ref="AA9:AA38" si="4">COUNTIF(K9,"S")</f>
        <v>0</v>
      </c>
      <c r="AB9" s="107">
        <f t="shared" ref="AB9:AB38" si="5">COUNTIF(K9,"I")</f>
        <v>0</v>
      </c>
      <c r="AC9" s="107">
        <f t="shared" ref="AC9:AC38" si="6">COUNTIF(K9,"A")</f>
        <v>0</v>
      </c>
      <c r="AD9" s="96"/>
      <c r="AE9" s="96"/>
      <c r="AF9" s="97"/>
      <c r="AN9" s="100">
        <v>41079</v>
      </c>
      <c r="AO9" s="101" t="s">
        <v>17</v>
      </c>
    </row>
    <row r="10" spans="1:41" s="89" customFormat="1" ht="12.75" customHeight="1">
      <c r="A10" s="69"/>
      <c r="B10" s="70" t="s">
        <v>18</v>
      </c>
      <c r="C10" s="108" t="s">
        <v>61</v>
      </c>
      <c r="D10" s="109"/>
      <c r="E10" s="73"/>
      <c r="F10" s="110"/>
      <c r="G10" s="72"/>
      <c r="H10" s="99"/>
      <c r="I10" s="76">
        <f t="shared" si="0"/>
        <v>6</v>
      </c>
      <c r="J10" s="100">
        <f>$AN$10</f>
        <v>41080</v>
      </c>
      <c r="K10" s="101">
        <v>1</v>
      </c>
      <c r="L10" s="261">
        <v>11</v>
      </c>
      <c r="M10" s="232">
        <f>VLOOKUP(K10,$AE$23:$AG$30,2,0)</f>
        <v>0.33333333333333331</v>
      </c>
      <c r="N10" s="241">
        <f t="shared" ref="N10:N38" si="7">VLOOKUP(K10,$AE$23:$AG$30,3,0)</f>
        <v>0.70833333333333337</v>
      </c>
      <c r="O10" s="244">
        <f t="shared" si="1"/>
        <v>9.0000000000000018</v>
      </c>
      <c r="P10" s="245" t="str">
        <f>+IF(((N10-M10)*24)&gt;4,"1",0)</f>
        <v>1</v>
      </c>
      <c r="Q10" s="257">
        <f t="shared" si="2"/>
        <v>8.0000000000000018</v>
      </c>
      <c r="R10" s="102">
        <f>+L10-Q10</f>
        <v>2.9999999999999982</v>
      </c>
      <c r="S10" s="103">
        <f t="shared" ref="S10:S38" si="8">IF(AND(Y10="d",W10&gt;0),1,0)</f>
        <v>1</v>
      </c>
      <c r="T10" s="104">
        <f t="shared" ref="T10:T38" si="9">IF(AND(Y10="D",W10-S10&lt;0),0,IF(AND(Y10="M",W10&gt;=7),7,IF(AND(Y10="M",W10&lt;7),W10,IF(W10-S10&lt;0,0,IF(AND(Y10="D",W10-S10&gt;=7),7,IF(AND(Y10="D",W10-S10&lt;7),W10-S10,0))))))</f>
        <v>1.9999999999999982</v>
      </c>
      <c r="U10" s="104">
        <f t="shared" ref="U10:U38" si="10">IF(AND(Y10="D",W10&lt;1),0,IF(AND(Y10="D",W10-S10-T10&gt;0,W10-S10-T10&lt;1),W10-S10-T10,IF(AND(Y10="D",W10-S10-T10&gt;=1),1,IF(AND(Y10="M",W10-T10&gt;=1),1,IF(AND(Y10="M",W10-T10&lt;1),W10-T10,0)))))</f>
        <v>0</v>
      </c>
      <c r="V10" s="104">
        <f t="shared" ref="V10:V38" si="11">IF(AND(Y10="D",W10&lt;1),0,IF(AND(Y10="D",W10-S10-T10-U10&gt;0),W10-S10-T10-U10,IF(AND(Y10="M",W10-T10-U10&gt;0),W10-T10-U10,0)))</f>
        <v>0</v>
      </c>
      <c r="W10" s="105">
        <f t="shared" ref="W10:W38" si="12">+R10</f>
        <v>2.9999999999999982</v>
      </c>
      <c r="X10" s="96"/>
      <c r="Y10" s="106" t="str">
        <f>$AO$10</f>
        <v>D</v>
      </c>
      <c r="Z10" s="207" t="str">
        <f t="shared" si="3"/>
        <v>Wed</v>
      </c>
      <c r="AA10" s="107">
        <f t="shared" si="4"/>
        <v>0</v>
      </c>
      <c r="AB10" s="107">
        <f t="shared" si="5"/>
        <v>0</v>
      </c>
      <c r="AC10" s="107">
        <f t="shared" si="6"/>
        <v>0</v>
      </c>
      <c r="AD10" s="111"/>
      <c r="AE10" s="112"/>
      <c r="AF10" s="113"/>
      <c r="AG10" s="114"/>
      <c r="AH10" s="114"/>
      <c r="AJ10" s="226">
        <v>0</v>
      </c>
      <c r="AK10" s="227">
        <v>0</v>
      </c>
      <c r="AL10" s="228">
        <v>0</v>
      </c>
      <c r="AN10" s="100">
        <f>AN9+1</f>
        <v>41080</v>
      </c>
      <c r="AO10" s="101" t="s">
        <v>17</v>
      </c>
    </row>
    <row r="11" spans="1:41" s="89" customFormat="1" ht="12.75" customHeight="1">
      <c r="A11" s="69"/>
      <c r="B11" s="98" t="s">
        <v>20</v>
      </c>
      <c r="C11" s="199">
        <v>40245</v>
      </c>
      <c r="D11" s="199">
        <v>41340</v>
      </c>
      <c r="E11" s="73"/>
      <c r="F11" s="72"/>
      <c r="G11" s="72"/>
      <c r="H11" s="99"/>
      <c r="I11" s="76">
        <f t="shared" si="0"/>
        <v>7</v>
      </c>
      <c r="J11" s="100">
        <f>$AN$11</f>
        <v>41081</v>
      </c>
      <c r="K11" s="101">
        <v>1</v>
      </c>
      <c r="L11" s="261">
        <v>11</v>
      </c>
      <c r="M11" s="232">
        <f>VLOOKUP(K11,$AE$23:$AG$30,2,0)</f>
        <v>0.33333333333333331</v>
      </c>
      <c r="N11" s="241">
        <f t="shared" si="7"/>
        <v>0.70833333333333337</v>
      </c>
      <c r="O11" s="244">
        <f t="shared" si="1"/>
        <v>9.0000000000000018</v>
      </c>
      <c r="P11" s="245" t="str">
        <f t="shared" ref="P11:P38" si="13">+IF(((N11-M11)*24)&gt;4,"1",0)</f>
        <v>1</v>
      </c>
      <c r="Q11" s="257">
        <f t="shared" si="2"/>
        <v>8.0000000000000018</v>
      </c>
      <c r="R11" s="102">
        <f t="shared" ref="R11:R38" si="14">+L11-Q11</f>
        <v>2.9999999999999982</v>
      </c>
      <c r="S11" s="103">
        <f t="shared" si="8"/>
        <v>1</v>
      </c>
      <c r="T11" s="104">
        <f t="shared" si="9"/>
        <v>1.9999999999999982</v>
      </c>
      <c r="U11" s="104">
        <f t="shared" si="10"/>
        <v>0</v>
      </c>
      <c r="V11" s="104">
        <f t="shared" si="11"/>
        <v>0</v>
      </c>
      <c r="W11" s="105">
        <f t="shared" si="12"/>
        <v>2.9999999999999982</v>
      </c>
      <c r="X11" s="96"/>
      <c r="Y11" s="106" t="str">
        <f>$AO$11</f>
        <v>D</v>
      </c>
      <c r="Z11" s="207" t="str">
        <f t="shared" si="3"/>
        <v>Thu</v>
      </c>
      <c r="AA11" s="107">
        <f t="shared" si="4"/>
        <v>0</v>
      </c>
      <c r="AB11" s="107">
        <f t="shared" si="5"/>
        <v>0</v>
      </c>
      <c r="AC11" s="107">
        <f t="shared" si="6"/>
        <v>0</v>
      </c>
      <c r="AD11" s="115"/>
      <c r="AE11" s="96"/>
      <c r="AF11" s="97"/>
      <c r="AH11" s="116"/>
      <c r="AJ11" s="229">
        <v>3</v>
      </c>
      <c r="AK11" s="230">
        <v>0.33333333333333331</v>
      </c>
      <c r="AL11" s="230">
        <v>0.45833333333333331</v>
      </c>
      <c r="AN11" s="100">
        <f t="shared" ref="AN11:AN39" si="15">AN10+1</f>
        <v>41081</v>
      </c>
      <c r="AO11" s="101" t="s">
        <v>17</v>
      </c>
    </row>
    <row r="12" spans="1:41" s="89" customFormat="1" ht="12.75" customHeight="1">
      <c r="A12" s="69"/>
      <c r="B12" s="98"/>
      <c r="C12" s="98"/>
      <c r="D12" s="72"/>
      <c r="E12" s="73"/>
      <c r="F12" s="72"/>
      <c r="G12" s="72"/>
      <c r="H12" s="99"/>
      <c r="I12" s="76">
        <f t="shared" si="0"/>
        <v>8</v>
      </c>
      <c r="J12" s="100">
        <f>$AN$12</f>
        <v>41082</v>
      </c>
      <c r="K12" s="101">
        <v>1</v>
      </c>
      <c r="L12" s="261">
        <v>8</v>
      </c>
      <c r="M12" s="232">
        <f t="shared" ref="M12:M38" si="16">VLOOKUP(K12,$AE$23:$AG$30,2,0)</f>
        <v>0.33333333333333331</v>
      </c>
      <c r="N12" s="241">
        <f t="shared" si="7"/>
        <v>0.70833333333333337</v>
      </c>
      <c r="O12" s="244">
        <f t="shared" si="1"/>
        <v>9.0000000000000018</v>
      </c>
      <c r="P12" s="245" t="str">
        <f t="shared" si="13"/>
        <v>1</v>
      </c>
      <c r="Q12" s="257">
        <f t="shared" si="2"/>
        <v>8.0000000000000018</v>
      </c>
      <c r="R12" s="102">
        <f t="shared" si="14"/>
        <v>0</v>
      </c>
      <c r="S12" s="103">
        <f t="shared" si="8"/>
        <v>0</v>
      </c>
      <c r="T12" s="104">
        <f t="shared" si="9"/>
        <v>0</v>
      </c>
      <c r="U12" s="104">
        <f t="shared" si="10"/>
        <v>0</v>
      </c>
      <c r="V12" s="104">
        <f t="shared" si="11"/>
        <v>0</v>
      </c>
      <c r="W12" s="105">
        <f t="shared" si="12"/>
        <v>0</v>
      </c>
      <c r="X12" s="96"/>
      <c r="Y12" s="106" t="str">
        <f>$AO$12</f>
        <v>D</v>
      </c>
      <c r="Z12" s="207" t="str">
        <f t="shared" si="3"/>
        <v>Fri</v>
      </c>
      <c r="AA12" s="107">
        <f t="shared" si="4"/>
        <v>0</v>
      </c>
      <c r="AB12" s="107">
        <f t="shared" si="5"/>
        <v>0</v>
      </c>
      <c r="AC12" s="107">
        <f t="shared" si="6"/>
        <v>0</v>
      </c>
      <c r="AD12" s="117"/>
      <c r="AE12" s="118"/>
      <c r="AF12" s="119"/>
      <c r="AG12" s="120"/>
      <c r="AH12" s="121"/>
      <c r="AI12" s="122"/>
      <c r="AJ12" s="229">
        <v>4</v>
      </c>
      <c r="AK12" s="230">
        <v>0.33333333333333331</v>
      </c>
      <c r="AL12" s="230">
        <v>0.5</v>
      </c>
      <c r="AN12" s="100">
        <f t="shared" si="15"/>
        <v>41082</v>
      </c>
      <c r="AO12" s="101" t="s">
        <v>17</v>
      </c>
    </row>
    <row r="13" spans="1:41" s="89" customFormat="1" ht="12.75" customHeight="1">
      <c r="A13" s="69"/>
      <c r="B13" s="98"/>
      <c r="C13" s="98"/>
      <c r="D13" s="72"/>
      <c r="E13" s="73"/>
      <c r="F13" s="198"/>
      <c r="G13" s="72"/>
      <c r="H13" s="99"/>
      <c r="I13" s="76">
        <f t="shared" si="0"/>
        <v>9</v>
      </c>
      <c r="J13" s="100">
        <f>$AN$13</f>
        <v>41083</v>
      </c>
      <c r="K13" s="101" t="s">
        <v>50</v>
      </c>
      <c r="L13" s="261"/>
      <c r="M13" s="232">
        <f t="shared" si="16"/>
        <v>0</v>
      </c>
      <c r="N13" s="241">
        <f t="shared" si="7"/>
        <v>0</v>
      </c>
      <c r="O13" s="244">
        <f t="shared" si="1"/>
        <v>0</v>
      </c>
      <c r="P13" s="245">
        <f t="shared" si="13"/>
        <v>0</v>
      </c>
      <c r="Q13" s="257">
        <f t="shared" si="2"/>
        <v>0</v>
      </c>
      <c r="R13" s="102">
        <f t="shared" si="14"/>
        <v>0</v>
      </c>
      <c r="S13" s="103">
        <f t="shared" si="8"/>
        <v>0</v>
      </c>
      <c r="T13" s="104">
        <f t="shared" si="9"/>
        <v>0</v>
      </c>
      <c r="U13" s="104">
        <f t="shared" si="10"/>
        <v>0</v>
      </c>
      <c r="V13" s="104">
        <f t="shared" si="11"/>
        <v>0</v>
      </c>
      <c r="W13" s="105">
        <f t="shared" si="12"/>
        <v>0</v>
      </c>
      <c r="X13" s="96"/>
      <c r="Y13" s="106" t="str">
        <f>$AO$13</f>
        <v>M</v>
      </c>
      <c r="Z13" s="207" t="str">
        <f t="shared" si="3"/>
        <v>Sat</v>
      </c>
      <c r="AA13" s="107">
        <f t="shared" si="4"/>
        <v>0</v>
      </c>
      <c r="AB13" s="107">
        <f t="shared" si="5"/>
        <v>0</v>
      </c>
      <c r="AC13" s="107">
        <f t="shared" si="6"/>
        <v>0</v>
      </c>
      <c r="AD13" s="123"/>
      <c r="AE13" s="118"/>
      <c r="AF13" s="119"/>
      <c r="AG13" s="120"/>
      <c r="AH13" s="121"/>
      <c r="AI13" s="122"/>
      <c r="AJ13" s="229">
        <v>5</v>
      </c>
      <c r="AK13" s="230">
        <v>0.33333333333333331</v>
      </c>
      <c r="AL13" s="230">
        <v>0.58333333333333337</v>
      </c>
      <c r="AN13" s="100">
        <f t="shared" si="15"/>
        <v>41083</v>
      </c>
      <c r="AO13" s="101" t="s">
        <v>50</v>
      </c>
    </row>
    <row r="14" spans="1:41" s="89" customFormat="1" ht="12.75" customHeight="1">
      <c r="A14" s="69"/>
      <c r="B14" s="124" t="s">
        <v>21</v>
      </c>
      <c r="C14" s="125" t="s">
        <v>22</v>
      </c>
      <c r="D14" s="126"/>
      <c r="E14" s="127"/>
      <c r="F14" s="198">
        <v>1244560</v>
      </c>
      <c r="G14" s="129" t="s">
        <v>22</v>
      </c>
      <c r="H14" s="266">
        <f>+F14</f>
        <v>1244560</v>
      </c>
      <c r="I14" s="76">
        <f t="shared" si="0"/>
        <v>10</v>
      </c>
      <c r="J14" s="100">
        <f>$AN$14</f>
        <v>41084</v>
      </c>
      <c r="K14" s="101" t="s">
        <v>63</v>
      </c>
      <c r="L14" s="261">
        <v>11</v>
      </c>
      <c r="M14" s="232">
        <f t="shared" si="16"/>
        <v>0</v>
      </c>
      <c r="N14" s="241">
        <f t="shared" si="7"/>
        <v>0</v>
      </c>
      <c r="O14" s="244">
        <f t="shared" si="1"/>
        <v>0</v>
      </c>
      <c r="P14" s="245">
        <f t="shared" si="13"/>
        <v>0</v>
      </c>
      <c r="Q14" s="257">
        <f t="shared" si="2"/>
        <v>0</v>
      </c>
      <c r="R14" s="102">
        <f t="shared" si="14"/>
        <v>11</v>
      </c>
      <c r="S14" s="103">
        <f t="shared" si="8"/>
        <v>0</v>
      </c>
      <c r="T14" s="104">
        <f t="shared" si="9"/>
        <v>7</v>
      </c>
      <c r="U14" s="104">
        <f t="shared" si="10"/>
        <v>1</v>
      </c>
      <c r="V14" s="104">
        <f t="shared" si="11"/>
        <v>3</v>
      </c>
      <c r="W14" s="105">
        <f t="shared" si="12"/>
        <v>11</v>
      </c>
      <c r="X14" s="96"/>
      <c r="Y14" s="106" t="str">
        <f>$AO$14</f>
        <v>M</v>
      </c>
      <c r="Z14" s="262" t="str">
        <f t="shared" si="3"/>
        <v>Sun</v>
      </c>
      <c r="AA14" s="107">
        <f t="shared" si="4"/>
        <v>0</v>
      </c>
      <c r="AB14" s="107">
        <f t="shared" si="5"/>
        <v>0</v>
      </c>
      <c r="AC14" s="107">
        <f t="shared" si="6"/>
        <v>0</v>
      </c>
      <c r="AD14" s="123"/>
      <c r="AE14" s="118"/>
      <c r="AF14" s="119"/>
      <c r="AG14" s="120"/>
      <c r="AH14" s="121"/>
      <c r="AI14" s="122"/>
      <c r="AJ14" s="229">
        <v>6</v>
      </c>
      <c r="AK14" s="230">
        <v>0.33333333333333331</v>
      </c>
      <c r="AL14" s="230">
        <v>0.625</v>
      </c>
      <c r="AN14" s="100">
        <f t="shared" si="15"/>
        <v>41084</v>
      </c>
      <c r="AO14" s="101" t="s">
        <v>50</v>
      </c>
    </row>
    <row r="15" spans="1:41" s="89" customFormat="1" ht="12.75" customHeight="1">
      <c r="A15" s="69"/>
      <c r="B15" s="124" t="s">
        <v>23</v>
      </c>
      <c r="C15" s="125" t="s">
        <v>22</v>
      </c>
      <c r="D15" s="133">
        <f>+F14/173</f>
        <v>7193.9884393063585</v>
      </c>
      <c r="E15" s="127" t="s">
        <v>24</v>
      </c>
      <c r="F15" s="128">
        <f>+W41</f>
        <v>191.00000000000003</v>
      </c>
      <c r="G15" s="134" t="s">
        <v>22</v>
      </c>
      <c r="H15" s="266">
        <f>F15*D15</f>
        <v>1374051.7919075147</v>
      </c>
      <c r="I15" s="76">
        <f t="shared" si="0"/>
        <v>11</v>
      </c>
      <c r="J15" s="100">
        <f>$AN$15</f>
        <v>41085</v>
      </c>
      <c r="K15" s="101">
        <v>2</v>
      </c>
      <c r="L15" s="261">
        <v>11</v>
      </c>
      <c r="M15" s="232">
        <f t="shared" si="16"/>
        <v>0.83333333333333337</v>
      </c>
      <c r="N15" s="241">
        <f t="shared" si="7"/>
        <v>1.2083333333333333</v>
      </c>
      <c r="O15" s="244">
        <f t="shared" si="1"/>
        <v>8.9999999999999964</v>
      </c>
      <c r="P15" s="245" t="str">
        <f t="shared" si="13"/>
        <v>1</v>
      </c>
      <c r="Q15" s="257">
        <f t="shared" si="2"/>
        <v>7.9999999999999964</v>
      </c>
      <c r="R15" s="102">
        <f t="shared" si="14"/>
        <v>3.0000000000000036</v>
      </c>
      <c r="S15" s="103">
        <f t="shared" si="8"/>
        <v>1</v>
      </c>
      <c r="T15" s="104">
        <f t="shared" si="9"/>
        <v>2.0000000000000036</v>
      </c>
      <c r="U15" s="104">
        <f t="shared" si="10"/>
        <v>0</v>
      </c>
      <c r="V15" s="104">
        <f t="shared" si="11"/>
        <v>0</v>
      </c>
      <c r="W15" s="105">
        <f t="shared" si="12"/>
        <v>3.0000000000000036</v>
      </c>
      <c r="X15" s="96"/>
      <c r="Y15" s="106" t="str">
        <f>$AO$15</f>
        <v>D</v>
      </c>
      <c r="Z15" s="262" t="str">
        <f t="shared" si="3"/>
        <v>Mon</v>
      </c>
      <c r="AA15" s="107">
        <f t="shared" si="4"/>
        <v>0</v>
      </c>
      <c r="AB15" s="107">
        <f t="shared" si="5"/>
        <v>0</v>
      </c>
      <c r="AC15" s="107">
        <f t="shared" si="6"/>
        <v>0</v>
      </c>
      <c r="AD15" s="123"/>
      <c r="AE15" s="118"/>
      <c r="AF15" s="132"/>
      <c r="AG15" s="120"/>
      <c r="AH15" s="121"/>
      <c r="AI15" s="122"/>
      <c r="AJ15" s="229">
        <v>7</v>
      </c>
      <c r="AK15" s="230">
        <v>0.375</v>
      </c>
      <c r="AL15" s="230">
        <v>0.70833333333333337</v>
      </c>
      <c r="AN15" s="100">
        <f t="shared" si="15"/>
        <v>41085</v>
      </c>
      <c r="AO15" s="101" t="s">
        <v>17</v>
      </c>
    </row>
    <row r="16" spans="1:41" s="89" customFormat="1" ht="12.75" customHeight="1">
      <c r="A16" s="69"/>
      <c r="B16" s="124" t="s">
        <v>65</v>
      </c>
      <c r="C16" s="125" t="s">
        <v>22</v>
      </c>
      <c r="D16" s="133">
        <v>6000</v>
      </c>
      <c r="E16" s="127" t="s">
        <v>24</v>
      </c>
      <c r="F16" s="203">
        <f>+K41</f>
        <v>25</v>
      </c>
      <c r="G16" s="134" t="s">
        <v>22</v>
      </c>
      <c r="H16" s="266">
        <f>F16*D16</f>
        <v>150000</v>
      </c>
      <c r="I16" s="76">
        <f t="shared" si="0"/>
        <v>12</v>
      </c>
      <c r="J16" s="100">
        <f>$AN$16</f>
        <v>41086</v>
      </c>
      <c r="K16" s="101">
        <v>2</v>
      </c>
      <c r="L16" s="261">
        <v>11</v>
      </c>
      <c r="M16" s="232">
        <f t="shared" si="16"/>
        <v>0.83333333333333337</v>
      </c>
      <c r="N16" s="241">
        <f t="shared" si="7"/>
        <v>1.2083333333333333</v>
      </c>
      <c r="O16" s="244">
        <f t="shared" si="1"/>
        <v>8.9999999999999964</v>
      </c>
      <c r="P16" s="245" t="str">
        <f t="shared" si="13"/>
        <v>1</v>
      </c>
      <c r="Q16" s="257">
        <f t="shared" si="2"/>
        <v>7.9999999999999964</v>
      </c>
      <c r="R16" s="102">
        <f t="shared" si="14"/>
        <v>3.0000000000000036</v>
      </c>
      <c r="S16" s="103">
        <f t="shared" si="8"/>
        <v>1</v>
      </c>
      <c r="T16" s="104">
        <f t="shared" si="9"/>
        <v>2.0000000000000036</v>
      </c>
      <c r="U16" s="104">
        <f t="shared" si="10"/>
        <v>0</v>
      </c>
      <c r="V16" s="104">
        <f t="shared" si="11"/>
        <v>0</v>
      </c>
      <c r="W16" s="105">
        <f t="shared" si="12"/>
        <v>3.0000000000000036</v>
      </c>
      <c r="X16" s="96"/>
      <c r="Y16" s="106" t="str">
        <f>$AO$16</f>
        <v>D</v>
      </c>
      <c r="Z16" s="207" t="str">
        <f t="shared" si="3"/>
        <v>Tue</v>
      </c>
      <c r="AA16" s="107">
        <f t="shared" si="4"/>
        <v>0</v>
      </c>
      <c r="AB16" s="107">
        <f t="shared" si="5"/>
        <v>0</v>
      </c>
      <c r="AC16" s="107">
        <f t="shared" si="6"/>
        <v>0</v>
      </c>
      <c r="AD16" s="117"/>
      <c r="AE16" s="118"/>
      <c r="AF16" s="132"/>
      <c r="AG16" s="120"/>
      <c r="AH16" s="121"/>
      <c r="AI16" s="122"/>
      <c r="AJ16" s="226">
        <v>7.5</v>
      </c>
      <c r="AK16" s="227">
        <v>0.35416666666666669</v>
      </c>
      <c r="AL16" s="228">
        <v>0.70833333333333337</v>
      </c>
      <c r="AN16" s="100">
        <f t="shared" si="15"/>
        <v>41086</v>
      </c>
      <c r="AO16" s="101" t="s">
        <v>17</v>
      </c>
    </row>
    <row r="17" spans="1:41" s="89" customFormat="1" ht="12.75" customHeight="1">
      <c r="A17" s="69"/>
      <c r="B17" s="124" t="s">
        <v>66</v>
      </c>
      <c r="C17" s="125" t="s">
        <v>22</v>
      </c>
      <c r="D17" s="200">
        <v>4000</v>
      </c>
      <c r="E17" s="127" t="s">
        <v>24</v>
      </c>
      <c r="F17" s="139">
        <f>+L41</f>
        <v>12</v>
      </c>
      <c r="G17" s="134" t="s">
        <v>22</v>
      </c>
      <c r="H17" s="266">
        <f>F17*D17</f>
        <v>48000</v>
      </c>
      <c r="I17" s="76">
        <f t="shared" si="0"/>
        <v>13</v>
      </c>
      <c r="J17" s="100">
        <f>$AN$17</f>
        <v>41087</v>
      </c>
      <c r="K17" s="101">
        <v>2</v>
      </c>
      <c r="L17" s="261">
        <v>11</v>
      </c>
      <c r="M17" s="232">
        <f t="shared" si="16"/>
        <v>0.83333333333333337</v>
      </c>
      <c r="N17" s="241">
        <f t="shared" si="7"/>
        <v>1.2083333333333333</v>
      </c>
      <c r="O17" s="244">
        <f t="shared" ref="O17:O38" si="17">(N17-M17)*24</f>
        <v>8.9999999999999964</v>
      </c>
      <c r="P17" s="245" t="str">
        <f t="shared" si="13"/>
        <v>1</v>
      </c>
      <c r="Q17" s="257">
        <f t="shared" si="2"/>
        <v>7.9999999999999964</v>
      </c>
      <c r="R17" s="102">
        <f t="shared" si="14"/>
        <v>3.0000000000000036</v>
      </c>
      <c r="S17" s="103">
        <f t="shared" si="8"/>
        <v>1</v>
      </c>
      <c r="T17" s="104">
        <f t="shared" si="9"/>
        <v>2.0000000000000036</v>
      </c>
      <c r="U17" s="104">
        <f t="shared" si="10"/>
        <v>0</v>
      </c>
      <c r="V17" s="104">
        <f t="shared" si="11"/>
        <v>0</v>
      </c>
      <c r="W17" s="105">
        <f t="shared" si="12"/>
        <v>3.0000000000000036</v>
      </c>
      <c r="X17" s="96"/>
      <c r="Y17" s="106" t="str">
        <f>$AO$17</f>
        <v>D</v>
      </c>
      <c r="Z17" s="207" t="str">
        <f t="shared" si="3"/>
        <v>Wed</v>
      </c>
      <c r="AA17" s="107">
        <f t="shared" si="4"/>
        <v>0</v>
      </c>
      <c r="AB17" s="107">
        <f t="shared" si="5"/>
        <v>0</v>
      </c>
      <c r="AC17" s="107">
        <f t="shared" si="6"/>
        <v>0</v>
      </c>
      <c r="AD17" s="117"/>
      <c r="AE17" s="118"/>
      <c r="AF17" s="119"/>
      <c r="AG17" s="120"/>
      <c r="AH17" s="121"/>
      <c r="AI17" s="122"/>
      <c r="AJ17" s="226">
        <v>8</v>
      </c>
      <c r="AK17" s="227">
        <v>0.33333333333333331</v>
      </c>
      <c r="AL17" s="228">
        <v>0.70833333333333337</v>
      </c>
      <c r="AN17" s="100">
        <f t="shared" si="15"/>
        <v>41087</v>
      </c>
      <c r="AO17" s="101" t="s">
        <v>17</v>
      </c>
    </row>
    <row r="18" spans="1:41" s="89" customFormat="1" ht="12.75" customHeight="1">
      <c r="A18" s="69"/>
      <c r="B18" s="335" t="s">
        <v>75</v>
      </c>
      <c r="C18" s="336" t="s">
        <v>22</v>
      </c>
      <c r="D18" s="337"/>
      <c r="E18" s="127" t="s">
        <v>24</v>
      </c>
      <c r="F18" s="338">
        <f>+M41</f>
        <v>0</v>
      </c>
      <c r="G18" s="142" t="s">
        <v>22</v>
      </c>
      <c r="H18" s="143">
        <f>+F18*D18</f>
        <v>0</v>
      </c>
      <c r="I18" s="76">
        <f t="shared" si="0"/>
        <v>14</v>
      </c>
      <c r="J18" s="100">
        <f>$AN$18</f>
        <v>41088</v>
      </c>
      <c r="K18" s="101">
        <v>2</v>
      </c>
      <c r="L18" s="261">
        <v>10.5</v>
      </c>
      <c r="M18" s="232">
        <f t="shared" si="16"/>
        <v>0.83333333333333337</v>
      </c>
      <c r="N18" s="241">
        <f t="shared" si="7"/>
        <v>1.2083333333333333</v>
      </c>
      <c r="O18" s="244">
        <f t="shared" si="17"/>
        <v>8.9999999999999964</v>
      </c>
      <c r="P18" s="245" t="str">
        <f t="shared" si="13"/>
        <v>1</v>
      </c>
      <c r="Q18" s="257">
        <f t="shared" si="2"/>
        <v>7.9999999999999964</v>
      </c>
      <c r="R18" s="102">
        <f t="shared" si="14"/>
        <v>2.5000000000000036</v>
      </c>
      <c r="S18" s="103">
        <f t="shared" si="8"/>
        <v>1</v>
      </c>
      <c r="T18" s="104">
        <f t="shared" si="9"/>
        <v>1.5000000000000036</v>
      </c>
      <c r="U18" s="104">
        <f t="shared" si="10"/>
        <v>0</v>
      </c>
      <c r="V18" s="104">
        <f t="shared" si="11"/>
        <v>0</v>
      </c>
      <c r="W18" s="105">
        <f t="shared" si="12"/>
        <v>2.5000000000000036</v>
      </c>
      <c r="X18" s="96"/>
      <c r="Y18" s="106" t="str">
        <f>$AO$18</f>
        <v>D</v>
      </c>
      <c r="Z18" s="207" t="str">
        <f t="shared" si="3"/>
        <v>Thu</v>
      </c>
      <c r="AA18" s="107">
        <f t="shared" si="4"/>
        <v>0</v>
      </c>
      <c r="AB18" s="107">
        <f t="shared" si="5"/>
        <v>0</v>
      </c>
      <c r="AC18" s="107">
        <f t="shared" si="6"/>
        <v>0</v>
      </c>
      <c r="AD18" s="135"/>
      <c r="AE18" s="136"/>
      <c r="AF18" s="137"/>
      <c r="AG18" s="120"/>
      <c r="AH18" s="121"/>
      <c r="AI18" s="138"/>
      <c r="AJ18" s="226">
        <v>8.5</v>
      </c>
      <c r="AK18" s="227">
        <v>0.33333333333333331</v>
      </c>
      <c r="AL18" s="228">
        <v>0.72916666666666663</v>
      </c>
      <c r="AN18" s="100">
        <f t="shared" si="15"/>
        <v>41088</v>
      </c>
      <c r="AO18" s="101" t="s">
        <v>17</v>
      </c>
    </row>
    <row r="19" spans="1:41" s="89" customFormat="1" ht="12.75" customHeight="1">
      <c r="A19" s="69"/>
      <c r="B19" s="124"/>
      <c r="C19" s="70"/>
      <c r="D19" s="202"/>
      <c r="E19" s="140"/>
      <c r="F19" s="141"/>
      <c r="G19" s="74" t="s">
        <v>22</v>
      </c>
      <c r="H19" s="99">
        <f>+D19*F19</f>
        <v>0</v>
      </c>
      <c r="I19" s="76">
        <f t="shared" si="0"/>
        <v>15</v>
      </c>
      <c r="J19" s="100">
        <f>$AN$19</f>
        <v>41089</v>
      </c>
      <c r="K19" s="101">
        <v>2</v>
      </c>
      <c r="L19" s="261">
        <v>11</v>
      </c>
      <c r="M19" s="232">
        <f t="shared" si="16"/>
        <v>0.83333333333333337</v>
      </c>
      <c r="N19" s="241">
        <f t="shared" si="7"/>
        <v>1.2083333333333333</v>
      </c>
      <c r="O19" s="244">
        <f t="shared" si="17"/>
        <v>8.9999999999999964</v>
      </c>
      <c r="P19" s="245" t="str">
        <f t="shared" si="13"/>
        <v>1</v>
      </c>
      <c r="Q19" s="257">
        <f t="shared" si="2"/>
        <v>7.9999999999999964</v>
      </c>
      <c r="R19" s="102">
        <f t="shared" si="14"/>
        <v>3.0000000000000036</v>
      </c>
      <c r="S19" s="103">
        <f t="shared" si="8"/>
        <v>1</v>
      </c>
      <c r="T19" s="104">
        <f t="shared" si="9"/>
        <v>2.0000000000000036</v>
      </c>
      <c r="U19" s="104">
        <f t="shared" si="10"/>
        <v>0</v>
      </c>
      <c r="V19" s="104">
        <f t="shared" si="11"/>
        <v>0</v>
      </c>
      <c r="W19" s="105">
        <f t="shared" si="12"/>
        <v>3.0000000000000036</v>
      </c>
      <c r="X19" s="96"/>
      <c r="Y19" s="106" t="str">
        <f>$AO$19</f>
        <v>D</v>
      </c>
      <c r="Z19" s="207" t="str">
        <f t="shared" si="3"/>
        <v>Fri</v>
      </c>
      <c r="AA19" s="107">
        <f t="shared" si="4"/>
        <v>0</v>
      </c>
      <c r="AB19" s="107">
        <f t="shared" si="5"/>
        <v>0</v>
      </c>
      <c r="AC19" s="107">
        <f t="shared" si="6"/>
        <v>0</v>
      </c>
      <c r="AD19" s="117"/>
      <c r="AE19" s="118"/>
      <c r="AF19" s="119"/>
      <c r="AG19" s="120"/>
      <c r="AH19" s="121"/>
      <c r="AI19" s="138"/>
      <c r="AJ19" s="229">
        <v>9</v>
      </c>
      <c r="AK19" s="227">
        <v>0.33333333333333331</v>
      </c>
      <c r="AL19" s="230">
        <v>0.75</v>
      </c>
      <c r="AN19" s="100">
        <f t="shared" si="15"/>
        <v>41089</v>
      </c>
      <c r="AO19" s="101" t="s">
        <v>17</v>
      </c>
    </row>
    <row r="20" spans="1:41" s="89" customFormat="1" ht="12.75" customHeight="1">
      <c r="A20" s="69"/>
      <c r="B20" s="124"/>
      <c r="C20" s="70"/>
      <c r="D20" s="202"/>
      <c r="E20" s="140"/>
      <c r="F20" s="139"/>
      <c r="G20" s="74" t="s">
        <v>22</v>
      </c>
      <c r="H20" s="99">
        <f>+D20*F20</f>
        <v>0</v>
      </c>
      <c r="I20" s="76">
        <f t="shared" si="0"/>
        <v>16</v>
      </c>
      <c r="J20" s="100">
        <f>$AN$20</f>
        <v>41090</v>
      </c>
      <c r="K20" s="101">
        <v>2</v>
      </c>
      <c r="L20" s="261">
        <v>11</v>
      </c>
      <c r="M20" s="232">
        <f t="shared" si="16"/>
        <v>0.83333333333333337</v>
      </c>
      <c r="N20" s="241">
        <f t="shared" si="7"/>
        <v>1.2083333333333333</v>
      </c>
      <c r="O20" s="244">
        <f t="shared" si="17"/>
        <v>8.9999999999999964</v>
      </c>
      <c r="P20" s="245" t="str">
        <f t="shared" si="13"/>
        <v>1</v>
      </c>
      <c r="Q20" s="257">
        <f t="shared" si="2"/>
        <v>7.9999999999999964</v>
      </c>
      <c r="R20" s="102">
        <f t="shared" si="14"/>
        <v>3.0000000000000036</v>
      </c>
      <c r="S20" s="103">
        <f t="shared" si="8"/>
        <v>0</v>
      </c>
      <c r="T20" s="104">
        <f t="shared" si="9"/>
        <v>3.0000000000000036</v>
      </c>
      <c r="U20" s="104">
        <f t="shared" si="10"/>
        <v>0</v>
      </c>
      <c r="V20" s="104">
        <f t="shared" si="11"/>
        <v>0</v>
      </c>
      <c r="W20" s="105">
        <f t="shared" si="12"/>
        <v>3.0000000000000036</v>
      </c>
      <c r="X20" s="96"/>
      <c r="Y20" s="106" t="str">
        <f>$AO$20</f>
        <v>M</v>
      </c>
      <c r="Z20" s="207" t="str">
        <f t="shared" si="3"/>
        <v>Sat</v>
      </c>
      <c r="AA20" s="107">
        <f t="shared" si="4"/>
        <v>0</v>
      </c>
      <c r="AB20" s="107">
        <f t="shared" si="5"/>
        <v>0</v>
      </c>
      <c r="AC20" s="107">
        <f t="shared" si="6"/>
        <v>0</v>
      </c>
      <c r="AD20" s="117"/>
      <c r="AE20" s="118"/>
      <c r="AF20" s="132"/>
      <c r="AG20" s="120"/>
      <c r="AH20" s="116"/>
      <c r="AI20" s="96"/>
      <c r="AJ20" s="229">
        <v>9.5</v>
      </c>
      <c r="AK20" s="230">
        <v>0.33333333333333331</v>
      </c>
      <c r="AL20" s="230">
        <v>0.77083333333333337</v>
      </c>
      <c r="AN20" s="100">
        <f t="shared" si="15"/>
        <v>41090</v>
      </c>
      <c r="AO20" s="101" t="s">
        <v>50</v>
      </c>
    </row>
    <row r="21" spans="1:41" s="89" customFormat="1" ht="12.75" customHeight="1">
      <c r="A21" s="69"/>
      <c r="B21" s="124" t="s">
        <v>56</v>
      </c>
      <c r="C21" s="70" t="s">
        <v>22</v>
      </c>
      <c r="D21" s="202"/>
      <c r="E21" s="140"/>
      <c r="F21" s="141"/>
      <c r="G21" s="74" t="s">
        <v>22</v>
      </c>
      <c r="H21" s="99">
        <v>0</v>
      </c>
      <c r="I21" s="76">
        <f t="shared" si="0"/>
        <v>17</v>
      </c>
      <c r="J21" s="100">
        <f>$AN$21</f>
        <v>41091</v>
      </c>
      <c r="K21" s="101" t="s">
        <v>50</v>
      </c>
      <c r="L21" s="261"/>
      <c r="M21" s="232">
        <f t="shared" si="16"/>
        <v>0</v>
      </c>
      <c r="N21" s="241">
        <f t="shared" si="7"/>
        <v>0</v>
      </c>
      <c r="O21" s="244">
        <f t="shared" si="17"/>
        <v>0</v>
      </c>
      <c r="P21" s="245">
        <f t="shared" si="13"/>
        <v>0</v>
      </c>
      <c r="Q21" s="257">
        <f t="shared" si="2"/>
        <v>0</v>
      </c>
      <c r="R21" s="102">
        <f t="shared" si="14"/>
        <v>0</v>
      </c>
      <c r="S21" s="103">
        <f t="shared" si="8"/>
        <v>0</v>
      </c>
      <c r="T21" s="104">
        <f t="shared" si="9"/>
        <v>0</v>
      </c>
      <c r="U21" s="104">
        <f t="shared" si="10"/>
        <v>0</v>
      </c>
      <c r="V21" s="104">
        <f t="shared" si="11"/>
        <v>0</v>
      </c>
      <c r="W21" s="105">
        <f t="shared" si="12"/>
        <v>0</v>
      </c>
      <c r="X21" s="96"/>
      <c r="Y21" s="106" t="str">
        <f>$AO$21</f>
        <v>M</v>
      </c>
      <c r="Z21" s="262" t="str">
        <f t="shared" si="3"/>
        <v>Sun</v>
      </c>
      <c r="AA21" s="107">
        <f t="shared" si="4"/>
        <v>0</v>
      </c>
      <c r="AB21" s="107">
        <f t="shared" si="5"/>
        <v>0</v>
      </c>
      <c r="AC21" s="107">
        <f t="shared" si="6"/>
        <v>0</v>
      </c>
      <c r="AD21" s="144"/>
      <c r="AE21" s="145"/>
      <c r="AF21" s="146"/>
      <c r="AG21" s="147"/>
      <c r="AH21" s="148"/>
      <c r="AI21" s="96"/>
      <c r="AJ21" s="226">
        <v>10</v>
      </c>
      <c r="AK21" s="227">
        <v>0.33333333333333331</v>
      </c>
      <c r="AL21" s="228">
        <v>0.79166666666666663</v>
      </c>
      <c r="AN21" s="100">
        <f t="shared" si="15"/>
        <v>41091</v>
      </c>
      <c r="AO21" s="101" t="s">
        <v>50</v>
      </c>
    </row>
    <row r="22" spans="1:41" s="89" customFormat="1" ht="12.75" customHeight="1">
      <c r="A22" s="69"/>
      <c r="B22" s="124"/>
      <c r="C22" s="70"/>
      <c r="D22" s="202"/>
      <c r="E22" s="140"/>
      <c r="F22" s="139"/>
      <c r="G22" s="74" t="s">
        <v>22</v>
      </c>
      <c r="H22" s="99">
        <f>+D22*F22</f>
        <v>0</v>
      </c>
      <c r="I22" s="76">
        <f t="shared" si="0"/>
        <v>18</v>
      </c>
      <c r="J22" s="100">
        <f>$AN$22</f>
        <v>41092</v>
      </c>
      <c r="K22" s="101">
        <v>1</v>
      </c>
      <c r="L22" s="261">
        <v>8</v>
      </c>
      <c r="M22" s="232">
        <f t="shared" si="16"/>
        <v>0.33333333333333331</v>
      </c>
      <c r="N22" s="241">
        <f t="shared" si="7"/>
        <v>0.70833333333333337</v>
      </c>
      <c r="O22" s="244">
        <f t="shared" si="17"/>
        <v>9.0000000000000018</v>
      </c>
      <c r="P22" s="245" t="str">
        <f t="shared" si="13"/>
        <v>1</v>
      </c>
      <c r="Q22" s="257">
        <f t="shared" si="2"/>
        <v>8.0000000000000018</v>
      </c>
      <c r="R22" s="102">
        <f t="shared" si="14"/>
        <v>0</v>
      </c>
      <c r="S22" s="103">
        <f t="shared" si="8"/>
        <v>0</v>
      </c>
      <c r="T22" s="104">
        <f t="shared" si="9"/>
        <v>0</v>
      </c>
      <c r="U22" s="104">
        <f t="shared" si="10"/>
        <v>0</v>
      </c>
      <c r="V22" s="104">
        <f t="shared" si="11"/>
        <v>0</v>
      </c>
      <c r="W22" s="105">
        <f t="shared" si="12"/>
        <v>0</v>
      </c>
      <c r="X22" s="96"/>
      <c r="Y22" s="106" t="str">
        <f>$AO$22</f>
        <v>D</v>
      </c>
      <c r="Z22" s="262" t="str">
        <f t="shared" si="3"/>
        <v>Mon</v>
      </c>
      <c r="AA22" s="107">
        <f t="shared" si="4"/>
        <v>0</v>
      </c>
      <c r="AB22" s="107">
        <f t="shared" si="5"/>
        <v>0</v>
      </c>
      <c r="AC22" s="107">
        <f t="shared" si="6"/>
        <v>0</v>
      </c>
      <c r="AD22" s="144"/>
      <c r="AE22" s="145"/>
      <c r="AF22" s="146"/>
      <c r="AG22" s="147"/>
      <c r="AH22" s="148"/>
      <c r="AI22" s="96"/>
      <c r="AJ22" s="226">
        <v>10.5</v>
      </c>
      <c r="AK22" s="227">
        <v>0.33333333333333331</v>
      </c>
      <c r="AL22" s="228">
        <v>0.8125</v>
      </c>
      <c r="AN22" s="100">
        <f t="shared" si="15"/>
        <v>41092</v>
      </c>
      <c r="AO22" s="101" t="s">
        <v>17</v>
      </c>
    </row>
    <row r="23" spans="1:41" s="89" customFormat="1" ht="12.75" customHeight="1">
      <c r="A23" s="69"/>
      <c r="B23" s="150" t="s">
        <v>19</v>
      </c>
      <c r="C23" s="150"/>
      <c r="D23" s="200"/>
      <c r="E23" s="127"/>
      <c r="F23" s="151"/>
      <c r="G23" s="134" t="s">
        <v>22</v>
      </c>
      <c r="H23" s="152">
        <f>SUM(H14:H22)</f>
        <v>2816611.7919075144</v>
      </c>
      <c r="I23" s="76">
        <f t="shared" si="0"/>
        <v>19</v>
      </c>
      <c r="J23" s="100">
        <f>$AN$23</f>
        <v>41093</v>
      </c>
      <c r="K23" s="101">
        <v>1</v>
      </c>
      <c r="L23" s="261">
        <v>11</v>
      </c>
      <c r="M23" s="232">
        <f t="shared" si="16"/>
        <v>0.33333333333333331</v>
      </c>
      <c r="N23" s="241">
        <f t="shared" si="7"/>
        <v>0.70833333333333337</v>
      </c>
      <c r="O23" s="244">
        <f t="shared" si="17"/>
        <v>9.0000000000000018</v>
      </c>
      <c r="P23" s="245" t="str">
        <f t="shared" si="13"/>
        <v>1</v>
      </c>
      <c r="Q23" s="257">
        <f t="shared" si="2"/>
        <v>8.0000000000000018</v>
      </c>
      <c r="R23" s="102">
        <f t="shared" si="14"/>
        <v>2.9999999999999982</v>
      </c>
      <c r="S23" s="103">
        <f t="shared" si="8"/>
        <v>1</v>
      </c>
      <c r="T23" s="104">
        <f t="shared" si="9"/>
        <v>1.9999999999999982</v>
      </c>
      <c r="U23" s="104">
        <f t="shared" si="10"/>
        <v>0</v>
      </c>
      <c r="V23" s="104">
        <f t="shared" si="11"/>
        <v>0</v>
      </c>
      <c r="W23" s="105">
        <f t="shared" si="12"/>
        <v>2.9999999999999982</v>
      </c>
      <c r="X23" s="96"/>
      <c r="Y23" s="106" t="str">
        <f>$AO$23</f>
        <v>D</v>
      </c>
      <c r="Z23" s="207" t="str">
        <f t="shared" si="3"/>
        <v>Tue</v>
      </c>
      <c r="AA23" s="107">
        <f t="shared" si="4"/>
        <v>0</v>
      </c>
      <c r="AB23" s="107">
        <f t="shared" si="5"/>
        <v>0</v>
      </c>
      <c r="AC23" s="107">
        <f t="shared" si="6"/>
        <v>0</v>
      </c>
      <c r="AD23" s="144"/>
      <c r="AE23" s="234">
        <v>1</v>
      </c>
      <c r="AF23" s="146">
        <v>0.33333333333333331</v>
      </c>
      <c r="AG23" s="233">
        <v>0.70833333333333337</v>
      </c>
      <c r="AH23" s="148"/>
      <c r="AI23" s="96"/>
      <c r="AJ23" s="226">
        <v>11</v>
      </c>
      <c r="AK23" s="227">
        <v>0.33333333333333331</v>
      </c>
      <c r="AL23" s="228">
        <v>0.83333333333333337</v>
      </c>
      <c r="AN23" s="100">
        <f t="shared" si="15"/>
        <v>41093</v>
      </c>
      <c r="AO23" s="101" t="s">
        <v>17</v>
      </c>
    </row>
    <row r="24" spans="1:41" s="89" customFormat="1" ht="12.75" customHeight="1">
      <c r="A24" s="69"/>
      <c r="B24" s="131" t="s">
        <v>25</v>
      </c>
      <c r="C24" s="70"/>
      <c r="D24" s="200"/>
      <c r="E24" s="127"/>
      <c r="F24" s="151"/>
      <c r="G24" s="74"/>
      <c r="H24" s="75"/>
      <c r="I24" s="76">
        <f t="shared" si="0"/>
        <v>20</v>
      </c>
      <c r="J24" s="100">
        <f>$AN$24</f>
        <v>41094</v>
      </c>
      <c r="K24" s="101">
        <v>1</v>
      </c>
      <c r="L24" s="261">
        <v>11</v>
      </c>
      <c r="M24" s="232">
        <f t="shared" si="16"/>
        <v>0.33333333333333331</v>
      </c>
      <c r="N24" s="241">
        <f t="shared" si="7"/>
        <v>0.70833333333333337</v>
      </c>
      <c r="O24" s="244">
        <f t="shared" si="17"/>
        <v>9.0000000000000018</v>
      </c>
      <c r="P24" s="245" t="str">
        <f t="shared" si="13"/>
        <v>1</v>
      </c>
      <c r="Q24" s="257">
        <f t="shared" si="2"/>
        <v>8.0000000000000018</v>
      </c>
      <c r="R24" s="102">
        <f t="shared" si="14"/>
        <v>2.9999999999999982</v>
      </c>
      <c r="S24" s="103">
        <f t="shared" si="8"/>
        <v>1</v>
      </c>
      <c r="T24" s="104">
        <f t="shared" si="9"/>
        <v>1.9999999999999982</v>
      </c>
      <c r="U24" s="104">
        <f t="shared" si="10"/>
        <v>0</v>
      </c>
      <c r="V24" s="104">
        <f t="shared" si="11"/>
        <v>0</v>
      </c>
      <c r="W24" s="105">
        <f t="shared" si="12"/>
        <v>2.9999999999999982</v>
      </c>
      <c r="X24" s="96"/>
      <c r="Y24" s="106" t="str">
        <f>$AO$24</f>
        <v>D</v>
      </c>
      <c r="Z24" s="207" t="str">
        <f t="shared" si="3"/>
        <v>Wed</v>
      </c>
      <c r="AA24" s="107">
        <f t="shared" si="4"/>
        <v>0</v>
      </c>
      <c r="AB24" s="107">
        <f t="shared" si="5"/>
        <v>0</v>
      </c>
      <c r="AC24" s="107">
        <f t="shared" si="6"/>
        <v>0</v>
      </c>
      <c r="AD24" s="144"/>
      <c r="AE24" s="234">
        <v>2</v>
      </c>
      <c r="AF24" s="146">
        <v>0.83333333333333337</v>
      </c>
      <c r="AG24" s="233">
        <v>1.2083333333333333</v>
      </c>
      <c r="AH24" s="148"/>
      <c r="AI24" s="96"/>
      <c r="AJ24" s="226">
        <v>11.5</v>
      </c>
      <c r="AK24" s="227">
        <v>0.33333333333333331</v>
      </c>
      <c r="AL24" s="228">
        <v>0.85416666666666663</v>
      </c>
      <c r="AN24" s="100">
        <f t="shared" si="15"/>
        <v>41094</v>
      </c>
      <c r="AO24" s="101" t="s">
        <v>17</v>
      </c>
    </row>
    <row r="25" spans="1:41" s="89" customFormat="1" ht="12.75" customHeight="1">
      <c r="A25" s="69"/>
      <c r="B25" s="124" t="s">
        <v>26</v>
      </c>
      <c r="C25" s="125" t="s">
        <v>22</v>
      </c>
      <c r="D25" s="153">
        <f>-H14</f>
        <v>-1244560</v>
      </c>
      <c r="E25" s="127" t="s">
        <v>24</v>
      </c>
      <c r="F25" s="149">
        <v>0.02</v>
      </c>
      <c r="G25" s="134" t="s">
        <v>22</v>
      </c>
      <c r="H25" s="266">
        <f>F25*D25</f>
        <v>-24891.200000000001</v>
      </c>
      <c r="I25" s="76">
        <f t="shared" si="0"/>
        <v>21</v>
      </c>
      <c r="J25" s="100">
        <f>$AN$25</f>
        <v>41095</v>
      </c>
      <c r="K25" s="101">
        <v>1</v>
      </c>
      <c r="L25" s="261">
        <v>11</v>
      </c>
      <c r="M25" s="232">
        <f t="shared" si="16"/>
        <v>0.33333333333333331</v>
      </c>
      <c r="N25" s="241">
        <f t="shared" si="7"/>
        <v>0.70833333333333337</v>
      </c>
      <c r="O25" s="244">
        <f t="shared" si="17"/>
        <v>9.0000000000000018</v>
      </c>
      <c r="P25" s="245" t="str">
        <f t="shared" si="13"/>
        <v>1</v>
      </c>
      <c r="Q25" s="257">
        <f t="shared" si="2"/>
        <v>8.0000000000000018</v>
      </c>
      <c r="R25" s="102">
        <f t="shared" si="14"/>
        <v>2.9999999999999982</v>
      </c>
      <c r="S25" s="103">
        <f t="shared" si="8"/>
        <v>1</v>
      </c>
      <c r="T25" s="104">
        <f t="shared" si="9"/>
        <v>1.9999999999999982</v>
      </c>
      <c r="U25" s="104">
        <f t="shared" si="10"/>
        <v>0</v>
      </c>
      <c r="V25" s="104">
        <f t="shared" si="11"/>
        <v>0</v>
      </c>
      <c r="W25" s="105">
        <f t="shared" si="12"/>
        <v>2.9999999999999982</v>
      </c>
      <c r="X25" s="96"/>
      <c r="Y25" s="106" t="str">
        <f>$AO$25</f>
        <v>D</v>
      </c>
      <c r="Z25" s="207" t="str">
        <f t="shared" si="3"/>
        <v>Thu</v>
      </c>
      <c r="AA25" s="107">
        <f t="shared" si="4"/>
        <v>0</v>
      </c>
      <c r="AB25" s="107">
        <f t="shared" si="5"/>
        <v>0</v>
      </c>
      <c r="AC25" s="107">
        <f t="shared" si="6"/>
        <v>0</v>
      </c>
      <c r="AD25" s="154"/>
      <c r="AE25" s="240" t="s">
        <v>50</v>
      </c>
      <c r="AF25" s="120">
        <v>0</v>
      </c>
      <c r="AG25" s="120">
        <v>0</v>
      </c>
      <c r="AH25" s="116"/>
      <c r="AI25" s="96"/>
      <c r="AJ25" s="226">
        <v>12</v>
      </c>
      <c r="AK25" s="227">
        <v>0.33333333333333331</v>
      </c>
      <c r="AL25" s="228">
        <v>0.875</v>
      </c>
      <c r="AN25" s="100">
        <f t="shared" si="15"/>
        <v>41095</v>
      </c>
      <c r="AO25" s="101" t="s">
        <v>17</v>
      </c>
    </row>
    <row r="26" spans="1:41" s="89" customFormat="1" ht="12.75" customHeight="1">
      <c r="A26" s="69"/>
      <c r="B26" s="124" t="s">
        <v>71</v>
      </c>
      <c r="C26" s="125" t="s">
        <v>22</v>
      </c>
      <c r="D26" s="200"/>
      <c r="E26" s="127"/>
      <c r="F26" s="155"/>
      <c r="G26" s="134" t="s">
        <v>22</v>
      </c>
      <c r="H26" s="130">
        <f>SUM(AA41:AC41)*-F14/21</f>
        <v>0</v>
      </c>
      <c r="I26" s="76">
        <f t="shared" si="0"/>
        <v>22</v>
      </c>
      <c r="J26" s="100">
        <f>$AN$26</f>
        <v>41096</v>
      </c>
      <c r="K26" s="101">
        <v>1</v>
      </c>
      <c r="L26" s="261">
        <v>11</v>
      </c>
      <c r="M26" s="232">
        <f t="shared" si="16"/>
        <v>0.33333333333333331</v>
      </c>
      <c r="N26" s="241">
        <f t="shared" si="7"/>
        <v>0.70833333333333337</v>
      </c>
      <c r="O26" s="244">
        <f t="shared" si="17"/>
        <v>9.0000000000000018</v>
      </c>
      <c r="P26" s="245" t="str">
        <f t="shared" si="13"/>
        <v>1</v>
      </c>
      <c r="Q26" s="257">
        <f t="shared" si="2"/>
        <v>8.0000000000000018</v>
      </c>
      <c r="R26" s="102">
        <f t="shared" si="14"/>
        <v>2.9999999999999982</v>
      </c>
      <c r="S26" s="103">
        <f t="shared" si="8"/>
        <v>1</v>
      </c>
      <c r="T26" s="104">
        <f t="shared" si="9"/>
        <v>1.9999999999999982</v>
      </c>
      <c r="U26" s="104">
        <f t="shared" si="10"/>
        <v>0</v>
      </c>
      <c r="V26" s="104">
        <f t="shared" si="11"/>
        <v>0</v>
      </c>
      <c r="W26" s="105">
        <f t="shared" si="12"/>
        <v>2.9999999999999982</v>
      </c>
      <c r="X26" s="96"/>
      <c r="Y26" s="106" t="str">
        <f>$AO$26</f>
        <v>D</v>
      </c>
      <c r="Z26" s="207" t="str">
        <f t="shared" si="3"/>
        <v>Fri</v>
      </c>
      <c r="AA26" s="107">
        <f t="shared" si="4"/>
        <v>0</v>
      </c>
      <c r="AB26" s="107">
        <f t="shared" si="5"/>
        <v>0</v>
      </c>
      <c r="AC26" s="107">
        <f t="shared" si="6"/>
        <v>0</v>
      </c>
      <c r="AD26" s="154"/>
      <c r="AE26" s="240" t="s">
        <v>63</v>
      </c>
      <c r="AF26" s="120">
        <v>0</v>
      </c>
      <c r="AG26" s="120">
        <v>0</v>
      </c>
      <c r="AH26" s="116"/>
      <c r="AI26" s="96"/>
      <c r="AJ26" s="226">
        <v>13</v>
      </c>
      <c r="AK26" s="227">
        <v>0.33333333333333331</v>
      </c>
      <c r="AL26" s="228">
        <v>0.91666666666666663</v>
      </c>
      <c r="AN26" s="100">
        <f t="shared" si="15"/>
        <v>41096</v>
      </c>
      <c r="AO26" s="101" t="s">
        <v>17</v>
      </c>
    </row>
    <row r="27" spans="1:41" s="89" customFormat="1" ht="12.75" customHeight="1">
      <c r="A27" s="69"/>
      <c r="B27" s="124" t="s">
        <v>27</v>
      </c>
      <c r="C27" s="125" t="s">
        <v>22</v>
      </c>
      <c r="D27" s="200"/>
      <c r="E27" s="127"/>
      <c r="F27" s="155"/>
      <c r="G27" s="134" t="s">
        <v>22</v>
      </c>
      <c r="H27" s="156">
        <f>+F33</f>
        <v>-66880.55</v>
      </c>
      <c r="I27" s="76">
        <f t="shared" si="0"/>
        <v>23</v>
      </c>
      <c r="J27" s="100">
        <f>$AN$27</f>
        <v>41097</v>
      </c>
      <c r="K27" s="101" t="s">
        <v>50</v>
      </c>
      <c r="L27" s="261">
        <v>11</v>
      </c>
      <c r="M27" s="232">
        <f t="shared" si="16"/>
        <v>0</v>
      </c>
      <c r="N27" s="241">
        <f t="shared" si="7"/>
        <v>0</v>
      </c>
      <c r="O27" s="244">
        <f t="shared" si="17"/>
        <v>0</v>
      </c>
      <c r="P27" s="245">
        <f t="shared" si="13"/>
        <v>0</v>
      </c>
      <c r="Q27" s="257">
        <f t="shared" si="2"/>
        <v>0</v>
      </c>
      <c r="R27" s="102">
        <f t="shared" si="14"/>
        <v>11</v>
      </c>
      <c r="S27" s="103">
        <f t="shared" si="8"/>
        <v>0</v>
      </c>
      <c r="T27" s="104">
        <f t="shared" si="9"/>
        <v>7</v>
      </c>
      <c r="U27" s="104">
        <f t="shared" si="10"/>
        <v>1</v>
      </c>
      <c r="V27" s="104">
        <f t="shared" si="11"/>
        <v>3</v>
      </c>
      <c r="W27" s="105">
        <f t="shared" si="12"/>
        <v>11</v>
      </c>
      <c r="X27" s="96"/>
      <c r="Y27" s="106" t="str">
        <f>$AO$27</f>
        <v>M</v>
      </c>
      <c r="Z27" s="207" t="str">
        <f t="shared" si="3"/>
        <v>Sat</v>
      </c>
      <c r="AA27" s="107">
        <f t="shared" si="4"/>
        <v>0</v>
      </c>
      <c r="AB27" s="107">
        <f t="shared" si="5"/>
        <v>0</v>
      </c>
      <c r="AC27" s="107">
        <f t="shared" si="6"/>
        <v>0</v>
      </c>
      <c r="AD27" s="157"/>
      <c r="AE27" s="240">
        <v>0</v>
      </c>
      <c r="AF27" s="120">
        <v>0</v>
      </c>
      <c r="AG27" s="120">
        <v>0</v>
      </c>
      <c r="AH27" s="116"/>
      <c r="AI27" s="96"/>
      <c r="AJ27" s="226">
        <v>13.5</v>
      </c>
      <c r="AK27" s="227">
        <v>0.33333333333333331</v>
      </c>
      <c r="AL27" s="228">
        <v>0.9375</v>
      </c>
      <c r="AN27" s="100">
        <f t="shared" si="15"/>
        <v>41097</v>
      </c>
      <c r="AO27" s="101" t="s">
        <v>50</v>
      </c>
    </row>
    <row r="28" spans="1:41" s="89" customFormat="1" ht="12.75" customHeight="1">
      <c r="A28" s="69"/>
      <c r="B28" s="98"/>
      <c r="C28" s="98"/>
      <c r="D28" s="158" t="s">
        <v>28</v>
      </c>
      <c r="E28" s="159"/>
      <c r="F28" s="160">
        <f>VLOOKUP(C7,$AD$1:$AG$6,2)</f>
        <v>-1320000</v>
      </c>
      <c r="G28" s="160"/>
      <c r="H28" s="99"/>
      <c r="I28" s="76">
        <f t="shared" si="0"/>
        <v>24</v>
      </c>
      <c r="J28" s="100">
        <f>$AN$28</f>
        <v>41098</v>
      </c>
      <c r="K28" s="101" t="s">
        <v>72</v>
      </c>
      <c r="L28" s="261">
        <v>11</v>
      </c>
      <c r="M28" s="232">
        <f t="shared" si="16"/>
        <v>0</v>
      </c>
      <c r="N28" s="241">
        <f t="shared" si="7"/>
        <v>0</v>
      </c>
      <c r="O28" s="244">
        <f t="shared" si="17"/>
        <v>0</v>
      </c>
      <c r="P28" s="245">
        <f t="shared" si="13"/>
        <v>0</v>
      </c>
      <c r="Q28" s="257">
        <f t="shared" si="2"/>
        <v>0</v>
      </c>
      <c r="R28" s="102">
        <f t="shared" si="14"/>
        <v>11</v>
      </c>
      <c r="S28" s="103">
        <f t="shared" si="8"/>
        <v>0</v>
      </c>
      <c r="T28" s="104">
        <f t="shared" si="9"/>
        <v>7</v>
      </c>
      <c r="U28" s="104">
        <f t="shared" si="10"/>
        <v>1</v>
      </c>
      <c r="V28" s="104">
        <f t="shared" si="11"/>
        <v>3</v>
      </c>
      <c r="W28" s="105">
        <f t="shared" si="12"/>
        <v>11</v>
      </c>
      <c r="X28" s="96"/>
      <c r="Y28" s="106" t="str">
        <f>$AO$28</f>
        <v>M</v>
      </c>
      <c r="Z28" s="262" t="str">
        <f t="shared" si="3"/>
        <v>Sun</v>
      </c>
      <c r="AA28" s="107">
        <f t="shared" si="4"/>
        <v>0</v>
      </c>
      <c r="AB28" s="107">
        <f t="shared" si="5"/>
        <v>0</v>
      </c>
      <c r="AC28" s="107">
        <f t="shared" si="6"/>
        <v>0</v>
      </c>
      <c r="AD28" s="161"/>
      <c r="AE28" s="240" t="s">
        <v>72</v>
      </c>
      <c r="AF28" s="120">
        <v>0</v>
      </c>
      <c r="AG28" s="120">
        <v>0</v>
      </c>
      <c r="AH28" s="116"/>
      <c r="AI28" s="96"/>
      <c r="AJ28" s="226">
        <v>14</v>
      </c>
      <c r="AK28" s="227">
        <v>0.33333333333333331</v>
      </c>
      <c r="AL28" s="228">
        <v>0.95833333333333337</v>
      </c>
      <c r="AN28" s="100">
        <f t="shared" si="15"/>
        <v>41098</v>
      </c>
      <c r="AO28" s="101" t="s">
        <v>50</v>
      </c>
    </row>
    <row r="29" spans="1:41" s="89" customFormat="1" ht="12.75" customHeight="1">
      <c r="A29" s="69"/>
      <c r="B29" s="98"/>
      <c r="C29" s="98"/>
      <c r="D29" s="162" t="s">
        <v>26</v>
      </c>
      <c r="E29" s="159"/>
      <c r="F29" s="163">
        <f>+(H14)*0.54%</f>
        <v>6720.6240000000007</v>
      </c>
      <c r="G29" s="163"/>
      <c r="H29" s="99"/>
      <c r="I29" s="76">
        <f t="shared" si="0"/>
        <v>25</v>
      </c>
      <c r="J29" s="100">
        <f>$AN$29</f>
        <v>41099</v>
      </c>
      <c r="K29" s="101">
        <v>2</v>
      </c>
      <c r="L29" s="261">
        <v>11</v>
      </c>
      <c r="M29" s="232">
        <f t="shared" si="16"/>
        <v>0.83333333333333337</v>
      </c>
      <c r="N29" s="241">
        <f t="shared" si="7"/>
        <v>1.2083333333333333</v>
      </c>
      <c r="O29" s="244">
        <f t="shared" si="17"/>
        <v>8.9999999999999964</v>
      </c>
      <c r="P29" s="245" t="str">
        <f t="shared" si="13"/>
        <v>1</v>
      </c>
      <c r="Q29" s="257">
        <f t="shared" ref="Q29:Q38" si="18">O29-P29</f>
        <v>7.9999999999999964</v>
      </c>
      <c r="R29" s="102">
        <f t="shared" si="14"/>
        <v>3.0000000000000036</v>
      </c>
      <c r="S29" s="103">
        <f t="shared" si="8"/>
        <v>1</v>
      </c>
      <c r="T29" s="104">
        <f t="shared" si="9"/>
        <v>2.0000000000000036</v>
      </c>
      <c r="U29" s="104">
        <f t="shared" si="10"/>
        <v>0</v>
      </c>
      <c r="V29" s="104">
        <f t="shared" si="11"/>
        <v>0</v>
      </c>
      <c r="W29" s="105">
        <f t="shared" si="12"/>
        <v>3.0000000000000036</v>
      </c>
      <c r="X29" s="96"/>
      <c r="Y29" s="106" t="str">
        <f>$AO$29</f>
        <v>D</v>
      </c>
      <c r="Z29" s="262" t="str">
        <f t="shared" si="3"/>
        <v>Mon</v>
      </c>
      <c r="AA29" s="107">
        <f t="shared" si="4"/>
        <v>0</v>
      </c>
      <c r="AB29" s="107">
        <f t="shared" si="5"/>
        <v>0</v>
      </c>
      <c r="AC29" s="107">
        <f t="shared" si="6"/>
        <v>0</v>
      </c>
      <c r="AD29" s="96"/>
      <c r="AE29" s="164"/>
      <c r="AF29" s="137"/>
      <c r="AG29" s="165"/>
      <c r="AI29" s="96"/>
      <c r="AJ29" s="226">
        <v>15</v>
      </c>
      <c r="AK29" s="227">
        <v>0.33333333333333331</v>
      </c>
      <c r="AL29" s="228">
        <v>1</v>
      </c>
      <c r="AN29" s="100">
        <f t="shared" si="15"/>
        <v>41099</v>
      </c>
      <c r="AO29" s="101" t="s">
        <v>17</v>
      </c>
    </row>
    <row r="30" spans="1:41" s="89" customFormat="1" ht="12.75" customHeight="1">
      <c r="A30" s="69"/>
      <c r="B30" s="98"/>
      <c r="C30" s="98"/>
      <c r="D30" s="162" t="s">
        <v>29</v>
      </c>
      <c r="E30" s="159"/>
      <c r="F30" s="160">
        <f>-IF(H23*5%&gt;500000,500000,H23*5%)</f>
        <v>-140830.58959537573</v>
      </c>
      <c r="G30" s="160"/>
      <c r="H30" s="99"/>
      <c r="I30" s="76">
        <f t="shared" si="0"/>
        <v>26</v>
      </c>
      <c r="J30" s="100">
        <f>$AN$30</f>
        <v>41100</v>
      </c>
      <c r="K30" s="101">
        <v>2</v>
      </c>
      <c r="L30" s="261">
        <v>11</v>
      </c>
      <c r="M30" s="232">
        <f t="shared" si="16"/>
        <v>0.83333333333333337</v>
      </c>
      <c r="N30" s="241">
        <f t="shared" si="7"/>
        <v>1.2083333333333333</v>
      </c>
      <c r="O30" s="244">
        <f t="shared" si="17"/>
        <v>8.9999999999999964</v>
      </c>
      <c r="P30" s="245" t="str">
        <f t="shared" si="13"/>
        <v>1</v>
      </c>
      <c r="Q30" s="257">
        <f t="shared" si="18"/>
        <v>7.9999999999999964</v>
      </c>
      <c r="R30" s="102">
        <f t="shared" si="14"/>
        <v>3.0000000000000036</v>
      </c>
      <c r="S30" s="103">
        <f t="shared" si="8"/>
        <v>1</v>
      </c>
      <c r="T30" s="104">
        <f t="shared" si="9"/>
        <v>2.0000000000000036</v>
      </c>
      <c r="U30" s="104">
        <f t="shared" si="10"/>
        <v>0</v>
      </c>
      <c r="V30" s="104">
        <f t="shared" si="11"/>
        <v>0</v>
      </c>
      <c r="W30" s="105">
        <f t="shared" si="12"/>
        <v>3.0000000000000036</v>
      </c>
      <c r="X30" s="96"/>
      <c r="Y30" s="106" t="str">
        <f>$AO$30</f>
        <v>D</v>
      </c>
      <c r="Z30" s="207" t="str">
        <f t="shared" si="3"/>
        <v>Tue</v>
      </c>
      <c r="AA30" s="107">
        <f t="shared" si="4"/>
        <v>0</v>
      </c>
      <c r="AB30" s="107">
        <f t="shared" si="5"/>
        <v>0</v>
      </c>
      <c r="AC30" s="107">
        <f t="shared" si="6"/>
        <v>0</v>
      </c>
      <c r="AD30" s="96"/>
      <c r="AE30" s="164"/>
      <c r="AF30" s="166"/>
      <c r="AG30" s="165"/>
      <c r="AI30" s="96"/>
      <c r="AN30" s="100">
        <f t="shared" si="15"/>
        <v>41100</v>
      </c>
      <c r="AO30" s="101" t="s">
        <v>17</v>
      </c>
    </row>
    <row r="31" spans="1:41" s="89" customFormat="1" ht="12.75" customHeight="1">
      <c r="A31" s="69"/>
      <c r="B31" s="98"/>
      <c r="C31" s="98"/>
      <c r="D31" s="162" t="s">
        <v>30</v>
      </c>
      <c r="E31" s="159"/>
      <c r="F31" s="163">
        <f>ROUND(H23+H25+F29+F30,0)*12</f>
        <v>31891332</v>
      </c>
      <c r="G31" s="163"/>
      <c r="H31" s="99"/>
      <c r="I31" s="76">
        <f t="shared" si="0"/>
        <v>27</v>
      </c>
      <c r="J31" s="100">
        <f>$AN$31</f>
        <v>41101</v>
      </c>
      <c r="K31" s="101">
        <v>2</v>
      </c>
      <c r="L31" s="261">
        <v>11</v>
      </c>
      <c r="M31" s="232">
        <f t="shared" si="16"/>
        <v>0.83333333333333337</v>
      </c>
      <c r="N31" s="241">
        <f t="shared" si="7"/>
        <v>1.2083333333333333</v>
      </c>
      <c r="O31" s="244">
        <f t="shared" si="17"/>
        <v>8.9999999999999964</v>
      </c>
      <c r="P31" s="245" t="str">
        <f t="shared" si="13"/>
        <v>1</v>
      </c>
      <c r="Q31" s="257">
        <f t="shared" si="18"/>
        <v>7.9999999999999964</v>
      </c>
      <c r="R31" s="102">
        <f t="shared" si="14"/>
        <v>3.0000000000000036</v>
      </c>
      <c r="S31" s="103">
        <f t="shared" si="8"/>
        <v>1</v>
      </c>
      <c r="T31" s="104">
        <f t="shared" si="9"/>
        <v>2.0000000000000036</v>
      </c>
      <c r="U31" s="104">
        <f t="shared" si="10"/>
        <v>0</v>
      </c>
      <c r="V31" s="104">
        <f t="shared" si="11"/>
        <v>0</v>
      </c>
      <c r="W31" s="105">
        <f t="shared" si="12"/>
        <v>3.0000000000000036</v>
      </c>
      <c r="X31" s="96"/>
      <c r="Y31" s="106" t="str">
        <f>$AO$31</f>
        <v>D</v>
      </c>
      <c r="Z31" s="207" t="str">
        <f t="shared" si="3"/>
        <v>Wed</v>
      </c>
      <c r="AA31" s="107">
        <f t="shared" si="4"/>
        <v>0</v>
      </c>
      <c r="AB31" s="107">
        <f t="shared" si="5"/>
        <v>0</v>
      </c>
      <c r="AC31" s="107">
        <f t="shared" si="6"/>
        <v>0</v>
      </c>
      <c r="AD31" s="96"/>
      <c r="AE31" s="167"/>
      <c r="AF31" s="167"/>
      <c r="AI31" s="96"/>
      <c r="AN31" s="100">
        <f t="shared" si="15"/>
        <v>41101</v>
      </c>
      <c r="AO31" s="101" t="s">
        <v>17</v>
      </c>
    </row>
    <row r="32" spans="1:41" s="89" customFormat="1" ht="12.75" customHeight="1">
      <c r="A32" s="69"/>
      <c r="B32" s="98"/>
      <c r="C32" s="98"/>
      <c r="D32" s="168" t="s">
        <v>31</v>
      </c>
      <c r="E32" s="159"/>
      <c r="F32" s="169">
        <f>(F31)+(F28*12)</f>
        <v>16051332</v>
      </c>
      <c r="G32" s="169"/>
      <c r="H32" s="99"/>
      <c r="I32" s="76">
        <f t="shared" si="0"/>
        <v>28</v>
      </c>
      <c r="J32" s="100">
        <f>$AN$32</f>
        <v>41102</v>
      </c>
      <c r="K32" s="101">
        <v>2</v>
      </c>
      <c r="L32" s="261">
        <v>10.5</v>
      </c>
      <c r="M32" s="232">
        <f t="shared" si="16"/>
        <v>0.83333333333333337</v>
      </c>
      <c r="N32" s="241">
        <f t="shared" si="7"/>
        <v>1.2083333333333333</v>
      </c>
      <c r="O32" s="244">
        <f t="shared" si="17"/>
        <v>8.9999999999999964</v>
      </c>
      <c r="P32" s="245" t="str">
        <f t="shared" si="13"/>
        <v>1</v>
      </c>
      <c r="Q32" s="257">
        <f t="shared" si="18"/>
        <v>7.9999999999999964</v>
      </c>
      <c r="R32" s="102">
        <f t="shared" si="14"/>
        <v>2.5000000000000036</v>
      </c>
      <c r="S32" s="103">
        <f t="shared" si="8"/>
        <v>1</v>
      </c>
      <c r="T32" s="104">
        <f t="shared" si="9"/>
        <v>1.5000000000000036</v>
      </c>
      <c r="U32" s="104">
        <f t="shared" si="10"/>
        <v>0</v>
      </c>
      <c r="V32" s="104">
        <f t="shared" si="11"/>
        <v>0</v>
      </c>
      <c r="W32" s="105">
        <f t="shared" si="12"/>
        <v>2.5000000000000036</v>
      </c>
      <c r="X32" s="96"/>
      <c r="Y32" s="106" t="str">
        <f>$AO$32</f>
        <v>D</v>
      </c>
      <c r="Z32" s="207" t="str">
        <f t="shared" si="3"/>
        <v>Thu</v>
      </c>
      <c r="AA32" s="107">
        <f t="shared" si="4"/>
        <v>0</v>
      </c>
      <c r="AB32" s="107">
        <f t="shared" si="5"/>
        <v>0</v>
      </c>
      <c r="AC32" s="107">
        <f t="shared" si="6"/>
        <v>0</v>
      </c>
      <c r="AD32" s="96"/>
      <c r="AE32" s="96"/>
      <c r="AF32" s="167"/>
      <c r="AI32" s="96"/>
      <c r="AN32" s="100">
        <f t="shared" si="15"/>
        <v>41102</v>
      </c>
      <c r="AO32" s="101" t="s">
        <v>17</v>
      </c>
    </row>
    <row r="33" spans="1:41" s="89" customFormat="1" ht="12.75" customHeight="1">
      <c r="A33" s="69"/>
      <c r="B33" s="98"/>
      <c r="C33" s="98"/>
      <c r="D33" s="168" t="s">
        <v>32</v>
      </c>
      <c r="E33" s="159"/>
      <c r="F33" s="170">
        <f>-(IF(F32&lt;=0,0,IF(F32&lt;=50000000,F32*0.05,IF(F32&lt;=200000000,(F32-50000000)*0.15+2500000,IF(F32&lt;=500000000,(F32-250000000)*0.25+32500000,(F32-500000000)*0.3+95000000)))))/12</f>
        <v>-66880.55</v>
      </c>
      <c r="G33" s="171">
        <f>-(IF(F33&lt;=0,0,IF(F33&lt;=50000000,F33*0.05,IF(F33&lt;=200000000,(F33-50000000)*0.15+2500000,IF(F33&lt;=500000000,(F33-250000000)*0.25+32500000,(F33-500000000)*0.3+95000000)))))/12</f>
        <v>0</v>
      </c>
      <c r="H33" s="99"/>
      <c r="I33" s="76">
        <f t="shared" si="0"/>
        <v>29</v>
      </c>
      <c r="J33" s="100">
        <f>$AN$33</f>
        <v>41103</v>
      </c>
      <c r="K33" s="101">
        <v>2</v>
      </c>
      <c r="L33" s="261">
        <v>11</v>
      </c>
      <c r="M33" s="232">
        <f t="shared" si="16"/>
        <v>0.83333333333333337</v>
      </c>
      <c r="N33" s="241">
        <f t="shared" si="7"/>
        <v>1.2083333333333333</v>
      </c>
      <c r="O33" s="244">
        <f t="shared" si="17"/>
        <v>8.9999999999999964</v>
      </c>
      <c r="P33" s="245" t="str">
        <f t="shared" si="13"/>
        <v>1</v>
      </c>
      <c r="Q33" s="257">
        <f t="shared" si="18"/>
        <v>7.9999999999999964</v>
      </c>
      <c r="R33" s="102">
        <f t="shared" si="14"/>
        <v>3.0000000000000036</v>
      </c>
      <c r="S33" s="103">
        <f t="shared" si="8"/>
        <v>1</v>
      </c>
      <c r="T33" s="104">
        <f t="shared" si="9"/>
        <v>2.0000000000000036</v>
      </c>
      <c r="U33" s="104">
        <f t="shared" si="10"/>
        <v>0</v>
      </c>
      <c r="V33" s="104">
        <f t="shared" si="11"/>
        <v>0</v>
      </c>
      <c r="W33" s="105">
        <f t="shared" si="12"/>
        <v>3.0000000000000036</v>
      </c>
      <c r="X33" s="96"/>
      <c r="Y33" s="106" t="str">
        <f>$AO$33</f>
        <v>D</v>
      </c>
      <c r="Z33" s="207" t="str">
        <f t="shared" si="3"/>
        <v>Fri</v>
      </c>
      <c r="AA33" s="107">
        <f t="shared" si="4"/>
        <v>0</v>
      </c>
      <c r="AB33" s="107">
        <f t="shared" si="5"/>
        <v>0</v>
      </c>
      <c r="AC33" s="107">
        <f t="shared" si="6"/>
        <v>0</v>
      </c>
      <c r="AD33" s="96"/>
      <c r="AE33" s="96"/>
      <c r="AF33" s="167"/>
      <c r="AI33" s="96"/>
      <c r="AN33" s="100">
        <f t="shared" si="15"/>
        <v>41103</v>
      </c>
      <c r="AO33" s="101" t="s">
        <v>17</v>
      </c>
    </row>
    <row r="34" spans="1:41" s="89" customFormat="1" ht="12.75" customHeight="1">
      <c r="A34" s="69"/>
      <c r="B34" s="98"/>
      <c r="C34" s="125"/>
      <c r="D34" s="172"/>
      <c r="E34" s="173"/>
      <c r="F34" s="174"/>
      <c r="G34" s="72"/>
      <c r="H34" s="175"/>
      <c r="I34" s="76">
        <f t="shared" si="0"/>
        <v>30</v>
      </c>
      <c r="J34" s="100">
        <f>$AN$34</f>
        <v>41104</v>
      </c>
      <c r="K34" s="101" t="s">
        <v>50</v>
      </c>
      <c r="L34" s="261"/>
      <c r="M34" s="232">
        <f t="shared" si="16"/>
        <v>0</v>
      </c>
      <c r="N34" s="241">
        <f t="shared" si="7"/>
        <v>0</v>
      </c>
      <c r="O34" s="244">
        <f t="shared" si="17"/>
        <v>0</v>
      </c>
      <c r="P34" s="245">
        <f t="shared" si="13"/>
        <v>0</v>
      </c>
      <c r="Q34" s="257">
        <f t="shared" si="18"/>
        <v>0</v>
      </c>
      <c r="R34" s="102">
        <f t="shared" si="14"/>
        <v>0</v>
      </c>
      <c r="S34" s="103">
        <f t="shared" si="8"/>
        <v>0</v>
      </c>
      <c r="T34" s="104">
        <f t="shared" si="9"/>
        <v>0</v>
      </c>
      <c r="U34" s="104">
        <f t="shared" si="10"/>
        <v>0</v>
      </c>
      <c r="V34" s="104">
        <f t="shared" si="11"/>
        <v>0</v>
      </c>
      <c r="W34" s="105">
        <f t="shared" si="12"/>
        <v>0</v>
      </c>
      <c r="X34" s="96"/>
      <c r="Y34" s="106" t="str">
        <f>$AO$34</f>
        <v>M</v>
      </c>
      <c r="Z34" s="207" t="str">
        <f t="shared" si="3"/>
        <v>Sat</v>
      </c>
      <c r="AA34" s="107">
        <f t="shared" si="4"/>
        <v>0</v>
      </c>
      <c r="AB34" s="107">
        <f t="shared" si="5"/>
        <v>0</v>
      </c>
      <c r="AC34" s="107">
        <f t="shared" si="6"/>
        <v>0</v>
      </c>
      <c r="AD34" s="154"/>
      <c r="AE34" s="118"/>
      <c r="AF34" s="132"/>
      <c r="AG34" s="120"/>
      <c r="AH34" s="116"/>
      <c r="AI34" s="96"/>
      <c r="AN34" s="100">
        <f t="shared" si="15"/>
        <v>41104</v>
      </c>
      <c r="AO34" s="101" t="s">
        <v>50</v>
      </c>
    </row>
    <row r="35" spans="1:41" s="96" customFormat="1" ht="12.75" customHeight="1">
      <c r="A35" s="69"/>
      <c r="B35" s="176" t="s">
        <v>33</v>
      </c>
      <c r="C35" s="177"/>
      <c r="D35" s="178"/>
      <c r="E35" s="127"/>
      <c r="F35" s="179"/>
      <c r="G35" s="180" t="s">
        <v>22</v>
      </c>
      <c r="H35" s="152">
        <f>+H23+H25+H26+H27</f>
        <v>2724840.0419075144</v>
      </c>
      <c r="I35" s="76">
        <f t="shared" si="0"/>
        <v>31</v>
      </c>
      <c r="J35" s="100">
        <f>$AN$35</f>
        <v>41105</v>
      </c>
      <c r="K35" s="101" t="s">
        <v>50</v>
      </c>
      <c r="L35" s="261"/>
      <c r="M35" s="232">
        <f t="shared" si="16"/>
        <v>0</v>
      </c>
      <c r="N35" s="241">
        <f t="shared" si="7"/>
        <v>0</v>
      </c>
      <c r="O35" s="244">
        <f t="shared" si="17"/>
        <v>0</v>
      </c>
      <c r="P35" s="245">
        <f t="shared" si="13"/>
        <v>0</v>
      </c>
      <c r="Q35" s="257">
        <f t="shared" si="18"/>
        <v>0</v>
      </c>
      <c r="R35" s="102">
        <f t="shared" si="14"/>
        <v>0</v>
      </c>
      <c r="S35" s="103">
        <f t="shared" si="8"/>
        <v>0</v>
      </c>
      <c r="T35" s="104">
        <f t="shared" si="9"/>
        <v>0</v>
      </c>
      <c r="U35" s="104">
        <f t="shared" si="10"/>
        <v>0</v>
      </c>
      <c r="V35" s="104">
        <f t="shared" si="11"/>
        <v>0</v>
      </c>
      <c r="W35" s="105">
        <f t="shared" si="12"/>
        <v>0</v>
      </c>
      <c r="Y35" s="106" t="str">
        <f>$AO$35</f>
        <v>M</v>
      </c>
      <c r="Z35" s="262" t="str">
        <f t="shared" si="3"/>
        <v>Sun</v>
      </c>
      <c r="AA35" s="107">
        <f t="shared" si="4"/>
        <v>0</v>
      </c>
      <c r="AB35" s="107">
        <f t="shared" si="5"/>
        <v>0</v>
      </c>
      <c r="AC35" s="107">
        <f t="shared" si="6"/>
        <v>0</v>
      </c>
      <c r="AD35" s="154"/>
      <c r="AE35" s="118"/>
      <c r="AF35" s="119"/>
      <c r="AG35" s="120"/>
      <c r="AH35" s="116"/>
      <c r="AN35" s="100">
        <f t="shared" si="15"/>
        <v>41105</v>
      </c>
      <c r="AO35" s="101" t="s">
        <v>50</v>
      </c>
    </row>
    <row r="36" spans="1:41" s="96" customFormat="1" ht="12.75" customHeight="1">
      <c r="A36" s="69"/>
      <c r="B36" s="70"/>
      <c r="C36" s="70"/>
      <c r="D36" s="200"/>
      <c r="E36" s="127"/>
      <c r="F36" s="155"/>
      <c r="G36" s="74"/>
      <c r="H36" s="75"/>
      <c r="I36" s="76">
        <f t="shared" si="0"/>
        <v>32</v>
      </c>
      <c r="J36" s="100">
        <f>$AN$36</f>
        <v>41106</v>
      </c>
      <c r="K36" s="101">
        <v>1</v>
      </c>
      <c r="L36" s="261">
        <v>10</v>
      </c>
      <c r="M36" s="232">
        <f t="shared" si="16"/>
        <v>0.33333333333333331</v>
      </c>
      <c r="N36" s="241">
        <f t="shared" si="7"/>
        <v>0.70833333333333337</v>
      </c>
      <c r="O36" s="244">
        <f t="shared" si="17"/>
        <v>9.0000000000000018</v>
      </c>
      <c r="P36" s="245" t="str">
        <f t="shared" si="13"/>
        <v>1</v>
      </c>
      <c r="Q36" s="257">
        <f t="shared" si="18"/>
        <v>8.0000000000000018</v>
      </c>
      <c r="R36" s="102">
        <f t="shared" si="14"/>
        <v>1.9999999999999982</v>
      </c>
      <c r="S36" s="103">
        <f t="shared" si="8"/>
        <v>1</v>
      </c>
      <c r="T36" s="104">
        <f t="shared" si="9"/>
        <v>0.99999999999999822</v>
      </c>
      <c r="U36" s="104">
        <f t="shared" si="10"/>
        <v>0</v>
      </c>
      <c r="V36" s="104">
        <f t="shared" si="11"/>
        <v>0</v>
      </c>
      <c r="W36" s="105">
        <f t="shared" si="12"/>
        <v>1.9999999999999982</v>
      </c>
      <c r="Y36" s="106" t="str">
        <f>$AO$36</f>
        <v>D</v>
      </c>
      <c r="Z36" s="262" t="str">
        <f t="shared" si="3"/>
        <v>Mon</v>
      </c>
      <c r="AA36" s="107">
        <f t="shared" si="4"/>
        <v>0</v>
      </c>
      <c r="AB36" s="107">
        <f t="shared" si="5"/>
        <v>0</v>
      </c>
      <c r="AC36" s="107">
        <f t="shared" si="6"/>
        <v>0</v>
      </c>
      <c r="AD36" s="154"/>
      <c r="AE36" s="118"/>
      <c r="AF36" s="119"/>
      <c r="AG36" s="120"/>
      <c r="AH36" s="116"/>
      <c r="AN36" s="100">
        <f t="shared" si="15"/>
        <v>41106</v>
      </c>
      <c r="AO36" s="101" t="s">
        <v>17</v>
      </c>
    </row>
    <row r="37" spans="1:41" s="96" customFormat="1" ht="12.75" customHeight="1">
      <c r="A37" s="69"/>
      <c r="B37" s="181" t="s">
        <v>34</v>
      </c>
      <c r="C37" s="181"/>
      <c r="D37" s="72"/>
      <c r="E37" s="73"/>
      <c r="F37" s="72"/>
      <c r="G37" s="181" t="s">
        <v>35</v>
      </c>
      <c r="H37" s="99"/>
      <c r="I37" s="76">
        <f t="shared" si="0"/>
        <v>33</v>
      </c>
      <c r="J37" s="100">
        <f>$AN$37</f>
        <v>41107</v>
      </c>
      <c r="K37" s="101">
        <v>1</v>
      </c>
      <c r="L37" s="261">
        <v>9</v>
      </c>
      <c r="M37" s="232">
        <f t="shared" si="16"/>
        <v>0.33333333333333331</v>
      </c>
      <c r="N37" s="241">
        <f t="shared" si="7"/>
        <v>0.70833333333333337</v>
      </c>
      <c r="O37" s="244">
        <f t="shared" si="17"/>
        <v>9.0000000000000018</v>
      </c>
      <c r="P37" s="245" t="str">
        <f t="shared" si="13"/>
        <v>1</v>
      </c>
      <c r="Q37" s="257">
        <f t="shared" si="18"/>
        <v>8.0000000000000018</v>
      </c>
      <c r="R37" s="102">
        <f t="shared" si="14"/>
        <v>0.99999999999999822</v>
      </c>
      <c r="S37" s="103">
        <f t="shared" si="8"/>
        <v>1</v>
      </c>
      <c r="T37" s="104">
        <f t="shared" si="9"/>
        <v>0</v>
      </c>
      <c r="U37" s="104">
        <f t="shared" si="10"/>
        <v>0</v>
      </c>
      <c r="V37" s="104">
        <f t="shared" si="11"/>
        <v>0</v>
      </c>
      <c r="W37" s="105">
        <f t="shared" si="12"/>
        <v>0.99999999999999822</v>
      </c>
      <c r="Y37" s="106" t="str">
        <f>$AO$37</f>
        <v>D</v>
      </c>
      <c r="Z37" s="207" t="str">
        <f t="shared" si="3"/>
        <v>Tue</v>
      </c>
      <c r="AA37" s="107">
        <f t="shared" si="4"/>
        <v>0</v>
      </c>
      <c r="AB37" s="107">
        <f t="shared" si="5"/>
        <v>0</v>
      </c>
      <c r="AC37" s="107">
        <f t="shared" si="6"/>
        <v>0</v>
      </c>
      <c r="AD37" s="157"/>
      <c r="AE37" s="118"/>
      <c r="AF37" s="132"/>
      <c r="AG37" s="120"/>
      <c r="AH37" s="116"/>
      <c r="AN37" s="100">
        <f t="shared" si="15"/>
        <v>41107</v>
      </c>
      <c r="AO37" s="101" t="s">
        <v>17</v>
      </c>
    </row>
    <row r="38" spans="1:41" s="96" customFormat="1" ht="12.75" customHeight="1">
      <c r="A38" s="69"/>
      <c r="B38" s="181"/>
      <c r="C38" s="181"/>
      <c r="D38" s="72"/>
      <c r="E38" s="73"/>
      <c r="F38" s="72"/>
      <c r="G38" s="181"/>
      <c r="H38" s="99"/>
      <c r="I38" s="76">
        <f t="shared" si="0"/>
        <v>34</v>
      </c>
      <c r="J38" s="100">
        <f>$AN$38</f>
        <v>41108</v>
      </c>
      <c r="K38" s="101">
        <v>1</v>
      </c>
      <c r="L38" s="261">
        <v>9</v>
      </c>
      <c r="M38" s="232">
        <f t="shared" si="16"/>
        <v>0.33333333333333331</v>
      </c>
      <c r="N38" s="241">
        <f t="shared" si="7"/>
        <v>0.70833333333333337</v>
      </c>
      <c r="O38" s="244">
        <f t="shared" si="17"/>
        <v>9.0000000000000018</v>
      </c>
      <c r="P38" s="245" t="str">
        <f t="shared" si="13"/>
        <v>1</v>
      </c>
      <c r="Q38" s="257">
        <f t="shared" si="18"/>
        <v>8.0000000000000018</v>
      </c>
      <c r="R38" s="102">
        <f t="shared" si="14"/>
        <v>0.99999999999999822</v>
      </c>
      <c r="S38" s="103">
        <f t="shared" si="8"/>
        <v>1</v>
      </c>
      <c r="T38" s="104">
        <f t="shared" si="9"/>
        <v>0</v>
      </c>
      <c r="U38" s="104">
        <f t="shared" si="10"/>
        <v>0</v>
      </c>
      <c r="V38" s="104">
        <f t="shared" si="11"/>
        <v>0</v>
      </c>
      <c r="W38" s="105">
        <f t="shared" si="12"/>
        <v>0.99999999999999822</v>
      </c>
      <c r="Y38" s="106" t="str">
        <f>$AO$38</f>
        <v>D</v>
      </c>
      <c r="Z38" s="207" t="str">
        <f t="shared" si="3"/>
        <v>Wed</v>
      </c>
      <c r="AA38" s="107">
        <f t="shared" si="4"/>
        <v>0</v>
      </c>
      <c r="AB38" s="107">
        <f t="shared" si="5"/>
        <v>0</v>
      </c>
      <c r="AC38" s="107">
        <f t="shared" si="6"/>
        <v>0</v>
      </c>
      <c r="AD38" s="157"/>
      <c r="AE38" s="118"/>
      <c r="AF38" s="132"/>
      <c r="AG38" s="120"/>
      <c r="AH38" s="116"/>
      <c r="AN38" s="100">
        <f t="shared" si="15"/>
        <v>41108</v>
      </c>
      <c r="AO38" s="101" t="s">
        <v>17</v>
      </c>
    </row>
    <row r="39" spans="1:41" s="96" customFormat="1" ht="12.75" customHeight="1">
      <c r="A39" s="69"/>
      <c r="B39" s="181"/>
      <c r="C39" s="181"/>
      <c r="D39" s="72"/>
      <c r="E39" s="73"/>
      <c r="F39" s="72"/>
      <c r="G39" s="181"/>
      <c r="H39" s="99"/>
      <c r="I39" s="76">
        <f t="shared" si="0"/>
        <v>35</v>
      </c>
      <c r="J39" s="100"/>
      <c r="K39" s="101"/>
      <c r="L39" s="261"/>
      <c r="M39" s="232"/>
      <c r="N39" s="241"/>
      <c r="O39" s="244"/>
      <c r="P39" s="245"/>
      <c r="Q39" s="257"/>
      <c r="R39" s="102"/>
      <c r="S39" s="103"/>
      <c r="T39" s="104"/>
      <c r="U39" s="104"/>
      <c r="V39" s="104"/>
      <c r="W39" s="105"/>
      <c r="Y39" s="106" t="str">
        <f>$AO$39</f>
        <v>D</v>
      </c>
      <c r="Z39" s="207" t="str">
        <f t="shared" si="3"/>
        <v>Sat</v>
      </c>
      <c r="AA39" s="107">
        <f>COUNTIF(K39,"S")</f>
        <v>0</v>
      </c>
      <c r="AB39" s="107">
        <f>COUNTIF(K39,"I")</f>
        <v>0</v>
      </c>
      <c r="AC39" s="107">
        <f>COUNTIF(K39,"A")</f>
        <v>0</v>
      </c>
      <c r="AD39" s="157"/>
      <c r="AE39" s="118"/>
      <c r="AF39" s="132"/>
      <c r="AG39" s="120"/>
      <c r="AH39" s="116"/>
      <c r="AN39" s="100">
        <f t="shared" si="15"/>
        <v>41109</v>
      </c>
      <c r="AO39" s="101" t="s">
        <v>17</v>
      </c>
    </row>
    <row r="40" spans="1:41" s="96" customFormat="1" ht="12.75" customHeight="1">
      <c r="A40" s="69"/>
      <c r="B40" s="181"/>
      <c r="C40" s="181"/>
      <c r="D40" s="72"/>
      <c r="E40" s="73"/>
      <c r="F40" s="72"/>
      <c r="G40" s="181"/>
      <c r="H40" s="99"/>
      <c r="I40" s="76">
        <f t="shared" si="0"/>
        <v>36</v>
      </c>
      <c r="J40" s="210" t="s">
        <v>19</v>
      </c>
      <c r="K40" s="211"/>
      <c r="L40" s="251"/>
      <c r="M40" s="212" t="s">
        <v>45</v>
      </c>
      <c r="N40" s="212" t="s">
        <v>46</v>
      </c>
      <c r="O40" s="242"/>
      <c r="P40" s="243"/>
      <c r="Q40" s="258"/>
      <c r="R40" s="212"/>
      <c r="S40" s="213"/>
      <c r="T40" s="214"/>
      <c r="U40" s="214"/>
      <c r="V40" s="215"/>
      <c r="W40" s="216" t="s">
        <v>36</v>
      </c>
      <c r="X40" s="182"/>
      <c r="Y40" s="183"/>
      <c r="Z40" s="83"/>
      <c r="AA40" s="84"/>
      <c r="AB40" s="84"/>
      <c r="AD40" s="154"/>
      <c r="AE40" s="118"/>
      <c r="AF40" s="119"/>
      <c r="AG40" s="120"/>
      <c r="AH40" s="116"/>
      <c r="AN40" s="210"/>
      <c r="AO40" s="210"/>
    </row>
    <row r="41" spans="1:41" s="96" customFormat="1" ht="12.75" customHeight="1">
      <c r="A41" s="69"/>
      <c r="B41" s="184" t="str">
        <f>C5</f>
        <v>ADE</v>
      </c>
      <c r="C41" s="181"/>
      <c r="D41" s="72"/>
      <c r="E41" s="73"/>
      <c r="F41" s="72"/>
      <c r="G41" s="181" t="s">
        <v>38</v>
      </c>
      <c r="H41" s="99"/>
      <c r="I41" s="76">
        <f t="shared" si="0"/>
        <v>37</v>
      </c>
      <c r="J41" s="333">
        <f>+K41+L41</f>
        <v>37</v>
      </c>
      <c r="K41" s="334">
        <f>+COUNTIF(K8:K39,"1")+COUNTIF(K8:K39,"2")+COUNTIF(K8:K39,"L2")+COUNTIF(K8:K39,"L1")</f>
        <v>25</v>
      </c>
      <c r="L41" s="334">
        <f>+COUNTIF(K8:K39,"2")+COUNTIF(K8:K39,"L2")</f>
        <v>12</v>
      </c>
      <c r="M41" s="334"/>
      <c r="N41" s="185"/>
      <c r="O41" s="185"/>
      <c r="P41" s="101"/>
      <c r="Q41" s="259"/>
      <c r="R41" s="185">
        <f>+COUNTIF(K9:K39,"S2")</f>
        <v>0</v>
      </c>
      <c r="S41" s="102">
        <f>SUM(S9:S39)</f>
        <v>20</v>
      </c>
      <c r="T41" s="102">
        <f>SUM(T9:T39)</f>
        <v>58.000000000000014</v>
      </c>
      <c r="U41" s="102">
        <f>SUM(U9:U39)</f>
        <v>3</v>
      </c>
      <c r="V41" s="102">
        <f>SUM(V9:V39)</f>
        <v>9</v>
      </c>
      <c r="W41" s="105">
        <f>+(S41*1.5)+(T41*2)+(U41*3)+(V41*4)</f>
        <v>191.00000000000003</v>
      </c>
      <c r="X41" s="186"/>
      <c r="Y41" s="187">
        <f>+COUNTIF(Y9:Y39,"D")</f>
        <v>23</v>
      </c>
      <c r="Z41" s="83"/>
      <c r="AA41" s="102">
        <f>SUM(AA9:AA39)</f>
        <v>0</v>
      </c>
      <c r="AB41" s="102">
        <f>SUM(AB9:AB39)</f>
        <v>0</v>
      </c>
      <c r="AC41" s="102">
        <f>SUM(AC9:AC39)</f>
        <v>0</v>
      </c>
      <c r="AF41" s="188"/>
      <c r="AN41" s="31"/>
    </row>
    <row r="42" spans="1:41" s="96" customFormat="1" ht="12.75" customHeight="1">
      <c r="A42" s="69"/>
      <c r="B42" s="263"/>
      <c r="C42" s="189" t="s">
        <v>57</v>
      </c>
      <c r="D42" s="189"/>
      <c r="E42" s="190"/>
      <c r="F42" s="72"/>
      <c r="G42" s="72"/>
      <c r="H42" s="99"/>
      <c r="I42" s="76">
        <f t="shared" si="0"/>
        <v>38</v>
      </c>
      <c r="J42" s="191"/>
      <c r="K42" s="192"/>
      <c r="L42" s="252"/>
      <c r="M42" s="193"/>
      <c r="N42" s="193"/>
      <c r="O42" s="193"/>
      <c r="P42" s="239"/>
      <c r="Q42" s="260"/>
      <c r="R42" s="194">
        <f>S41+T41+U41+V41</f>
        <v>90.000000000000014</v>
      </c>
      <c r="S42" s="103"/>
      <c r="T42" s="103"/>
      <c r="U42" s="103"/>
      <c r="V42" s="103"/>
      <c r="W42" s="103"/>
      <c r="X42" s="195"/>
      <c r="Y42" s="187"/>
      <c r="Z42" s="196"/>
      <c r="AA42" s="196"/>
      <c r="AB42" s="196"/>
      <c r="AC42" s="197"/>
      <c r="AF42" s="167"/>
    </row>
    <row r="44" spans="1:41" ht="12.75" customHeight="1">
      <c r="A44" s="52">
        <f>A5+1</f>
        <v>2</v>
      </c>
      <c r="B44" s="53" t="s">
        <v>2</v>
      </c>
      <c r="C44" s="54" t="s">
        <v>201</v>
      </c>
      <c r="D44" s="55"/>
      <c r="E44" s="56" t="s">
        <v>55</v>
      </c>
      <c r="F44" s="209" t="s">
        <v>77</v>
      </c>
      <c r="G44" s="57"/>
      <c r="H44" s="58"/>
      <c r="I44" s="59">
        <v>1</v>
      </c>
      <c r="J44" s="486" t="str">
        <f>+C44</f>
        <v>ADE</v>
      </c>
      <c r="K44" s="486"/>
      <c r="L44" s="486"/>
      <c r="M44" s="486"/>
      <c r="N44" s="486"/>
      <c r="O44" s="486"/>
      <c r="P44" s="486"/>
      <c r="Q44" s="486"/>
      <c r="R44" s="486"/>
      <c r="S44" s="486"/>
      <c r="T44" s="486"/>
      <c r="U44" s="486"/>
      <c r="V44" s="486"/>
      <c r="W44" s="486"/>
      <c r="X44" s="60"/>
      <c r="Y44" s="61"/>
      <c r="Z44" s="62"/>
      <c r="AA44" s="63"/>
      <c r="AB44" s="63"/>
      <c r="AC44" s="64"/>
    </row>
    <row r="45" spans="1:41" ht="12.75" customHeight="1">
      <c r="A45" s="69"/>
      <c r="B45" s="70" t="s">
        <v>3</v>
      </c>
      <c r="C45" s="71" t="s">
        <v>62</v>
      </c>
      <c r="D45" s="72"/>
      <c r="E45" s="73"/>
      <c r="F45" s="72"/>
      <c r="G45" s="74"/>
      <c r="H45" s="75"/>
      <c r="I45" s="76">
        <f t="shared" ref="I45:I81" si="19">+I44+1</f>
        <v>2</v>
      </c>
      <c r="J45" s="77" t="s">
        <v>4</v>
      </c>
      <c r="K45" s="78"/>
      <c r="L45" s="248"/>
      <c r="M45" s="79"/>
      <c r="N45" s="79"/>
      <c r="O45" s="79"/>
      <c r="P45" s="236"/>
      <c r="Q45" s="254"/>
      <c r="R45" s="79"/>
      <c r="S45" s="79"/>
      <c r="T45" s="79"/>
      <c r="U45" s="79"/>
      <c r="V45" s="79"/>
      <c r="W45" s="80" t="str">
        <f>$Y$1</f>
        <v>Period: 1 May 2012 - 31 May 2012</v>
      </c>
      <c r="X45" s="81"/>
      <c r="Y45" s="82"/>
      <c r="Z45" s="83"/>
      <c r="AA45" s="84"/>
      <c r="AB45" s="84"/>
      <c r="AC45" s="85"/>
    </row>
    <row r="46" spans="1:41" ht="12.75" customHeight="1">
      <c r="A46" s="69"/>
      <c r="B46" s="70" t="s">
        <v>6</v>
      </c>
      <c r="C46" s="71" t="s">
        <v>5</v>
      </c>
      <c r="D46" s="72"/>
      <c r="E46" s="73"/>
      <c r="F46" s="91"/>
      <c r="G46" s="91"/>
      <c r="H46" s="92"/>
      <c r="I46" s="76">
        <f t="shared" si="19"/>
        <v>3</v>
      </c>
      <c r="J46" s="487" t="s">
        <v>7</v>
      </c>
      <c r="K46" s="488" t="s">
        <v>8</v>
      </c>
      <c r="L46" s="249"/>
      <c r="M46" s="489" t="s">
        <v>49</v>
      </c>
      <c r="N46" s="490"/>
      <c r="O46" s="220"/>
      <c r="P46" s="237"/>
      <c r="Q46" s="255"/>
      <c r="R46" s="491" t="s">
        <v>64</v>
      </c>
      <c r="S46" s="493" t="s">
        <v>9</v>
      </c>
      <c r="T46" s="493"/>
      <c r="U46" s="493"/>
      <c r="V46" s="493"/>
      <c r="W46" s="494" t="s">
        <v>10</v>
      </c>
      <c r="X46" s="93"/>
      <c r="Y46" s="94"/>
      <c r="Z46" s="83"/>
      <c r="AA46" s="84"/>
      <c r="AB46" s="84"/>
      <c r="AC46" s="85"/>
    </row>
    <row r="47" spans="1:41" ht="12.75" customHeight="1">
      <c r="A47" s="69"/>
      <c r="B47" s="70" t="s">
        <v>48</v>
      </c>
      <c r="C47" s="71"/>
      <c r="D47" s="72"/>
      <c r="E47" s="73"/>
      <c r="F47" s="91"/>
      <c r="G47" s="91"/>
      <c r="H47" s="92"/>
      <c r="I47" s="76">
        <f t="shared" si="19"/>
        <v>4</v>
      </c>
      <c r="J47" s="487"/>
      <c r="K47" s="488"/>
      <c r="L47" s="250"/>
      <c r="M47" s="231" t="s">
        <v>11</v>
      </c>
      <c r="N47" s="231" t="s">
        <v>12</v>
      </c>
      <c r="O47" s="231"/>
      <c r="P47" s="238"/>
      <c r="Q47" s="256" t="s">
        <v>67</v>
      </c>
      <c r="R47" s="492"/>
      <c r="S47" s="201">
        <v>1.5</v>
      </c>
      <c r="T47" s="201">
        <v>2</v>
      </c>
      <c r="U47" s="201">
        <v>3</v>
      </c>
      <c r="V47" s="201">
        <v>4</v>
      </c>
      <c r="W47" s="494"/>
      <c r="X47" s="93"/>
      <c r="Y47" s="94"/>
      <c r="Z47" s="83"/>
      <c r="AA47" s="95" t="s">
        <v>13</v>
      </c>
      <c r="AB47" s="95" t="s">
        <v>14</v>
      </c>
      <c r="AC47" s="96" t="s">
        <v>15</v>
      </c>
    </row>
    <row r="48" spans="1:41" ht="12.75" customHeight="1">
      <c r="A48" s="69"/>
      <c r="B48" s="70" t="s">
        <v>16</v>
      </c>
      <c r="C48" s="71"/>
      <c r="D48" s="72"/>
      <c r="E48" s="73"/>
      <c r="F48" s="98"/>
      <c r="G48" s="72"/>
      <c r="H48" s="99"/>
      <c r="I48" s="76">
        <f t="shared" si="19"/>
        <v>5</v>
      </c>
      <c r="J48" s="100">
        <f>$AN$9</f>
        <v>41079</v>
      </c>
      <c r="K48" s="101">
        <v>1</v>
      </c>
      <c r="L48" s="261">
        <v>11</v>
      </c>
      <c r="M48" s="232">
        <f>VLOOKUP(K48,$AE$23:$AG$30,2,0)</f>
        <v>0.33333333333333331</v>
      </c>
      <c r="N48" s="241">
        <f>VLOOKUP(K48,$AE$23:$AG$30,3,0)</f>
        <v>0.70833333333333337</v>
      </c>
      <c r="O48" s="244">
        <f t="shared" ref="O48:O77" si="20">(N48-M48)*24</f>
        <v>9.0000000000000018</v>
      </c>
      <c r="P48" s="245" t="str">
        <f>+IF(((N48-M48)*24)&gt;4,"1",0)</f>
        <v>1</v>
      </c>
      <c r="Q48" s="257">
        <f t="shared" ref="Q48:Q77" si="21">O48-P48</f>
        <v>8.0000000000000018</v>
      </c>
      <c r="R48" s="102">
        <f>+L48-Q48</f>
        <v>2.9999999999999982</v>
      </c>
      <c r="S48" s="103">
        <f>IF(AND(Y48="d",W48&gt;0),1,0)</f>
        <v>1</v>
      </c>
      <c r="T48" s="104">
        <f>IF(AND(Y48="D",W48-S48&lt;0),0,IF(AND(Y48="M",W48&gt;=7),7,IF(AND(Y48="M",W48&lt;7),W48,IF(W48-S48&lt;0,0,IF(AND(Y48="D",W48-S48&gt;=7),7,IF(AND(Y48="D",W48-S48&lt;7),W48-S48,0))))))</f>
        <v>1.9999999999999982</v>
      </c>
      <c r="U48" s="104">
        <f>IF(AND(Y48="D",W48&lt;1),0,IF(AND(Y48="D",W48-S48-T48&gt;0,W48-S48-T48&lt;1),W48-S48-T48,IF(AND(Y48="D",W48-S48-T48&gt;=1),1,IF(AND(Y48="M",W48-T48&gt;=1),1,IF(AND(Y48="M",W48-T48&lt;1),W48-T48,0)))))</f>
        <v>0</v>
      </c>
      <c r="V48" s="104">
        <f>IF(AND(Y48="D",W48&lt;1),0,IF(AND(Y48="D",W48-S48-T48-U48&gt;0),W48-S48-T48-U48,IF(AND(Y48="M",W48-T48-U48&gt;0),W48-T48-U48,0)))</f>
        <v>0</v>
      </c>
      <c r="W48" s="105">
        <f>+R48</f>
        <v>2.9999999999999982</v>
      </c>
      <c r="X48" s="96"/>
      <c r="Y48" s="106" t="str">
        <f>$AO$9</f>
        <v>D</v>
      </c>
      <c r="Z48" s="207" t="str">
        <f t="shared" ref="Z48:Z78" si="22">TEXT(WEEKDAY(J48),"ddd")</f>
        <v>Tue</v>
      </c>
      <c r="AA48" s="107">
        <f t="shared" ref="AA48:AA77" si="23">COUNTIF(K48,"S")</f>
        <v>0</v>
      </c>
      <c r="AB48" s="107">
        <f t="shared" ref="AB48:AB77" si="24">COUNTIF(K48,"I")</f>
        <v>0</v>
      </c>
      <c r="AC48" s="107">
        <f t="shared" ref="AC48:AC77" si="25">COUNTIF(K48,"A")</f>
        <v>0</v>
      </c>
    </row>
    <row r="49" spans="1:29" ht="12.75" customHeight="1">
      <c r="A49" s="69"/>
      <c r="B49" s="70" t="s">
        <v>18</v>
      </c>
      <c r="C49" s="108" t="s">
        <v>61</v>
      </c>
      <c r="D49" s="109"/>
      <c r="E49" s="73"/>
      <c r="F49" s="110"/>
      <c r="G49" s="72"/>
      <c r="H49" s="99"/>
      <c r="I49" s="76">
        <f t="shared" si="19"/>
        <v>6</v>
      </c>
      <c r="J49" s="100">
        <f>$AN$10</f>
        <v>41080</v>
      </c>
      <c r="K49" s="101">
        <v>1</v>
      </c>
      <c r="L49" s="261">
        <v>10</v>
      </c>
      <c r="M49" s="232">
        <f>VLOOKUP(K49,$AE$23:$AG$30,2,0)</f>
        <v>0.33333333333333331</v>
      </c>
      <c r="N49" s="241">
        <f t="shared" ref="N49:N77" si="26">VLOOKUP(K49,$AE$23:$AG$30,3,0)</f>
        <v>0.70833333333333337</v>
      </c>
      <c r="O49" s="244">
        <f t="shared" si="20"/>
        <v>9.0000000000000018</v>
      </c>
      <c r="P49" s="245" t="str">
        <f>+IF(((N49-M49)*24)&gt;4,"1",0)</f>
        <v>1</v>
      </c>
      <c r="Q49" s="257">
        <f t="shared" si="21"/>
        <v>8.0000000000000018</v>
      </c>
      <c r="R49" s="102">
        <f>+L49-Q49</f>
        <v>1.9999999999999982</v>
      </c>
      <c r="S49" s="103">
        <f t="shared" ref="S49:S77" si="27">IF(AND(Y49="d",W49&gt;0),1,0)</f>
        <v>1</v>
      </c>
      <c r="T49" s="104">
        <f t="shared" ref="T49:T77" si="28">IF(AND(Y49="D",W49-S49&lt;0),0,IF(AND(Y49="M",W49&gt;=7),7,IF(AND(Y49="M",W49&lt;7),W49,IF(W49-S49&lt;0,0,IF(AND(Y49="D",W49-S49&gt;=7),7,IF(AND(Y49="D",W49-S49&lt;7),W49-S49,0))))))</f>
        <v>0.99999999999999822</v>
      </c>
      <c r="U49" s="104">
        <f t="shared" ref="U49:U77" si="29">IF(AND(Y49="D",W49&lt;1),0,IF(AND(Y49="D",W49-S49-T49&gt;0,W49-S49-T49&lt;1),W49-S49-T49,IF(AND(Y49="D",W49-S49-T49&gt;=1),1,IF(AND(Y49="M",W49-T49&gt;=1),1,IF(AND(Y49="M",W49-T49&lt;1),W49-T49,0)))))</f>
        <v>0</v>
      </c>
      <c r="V49" s="104">
        <f t="shared" ref="V49:V77" si="30">IF(AND(Y49="D",W49&lt;1),0,IF(AND(Y49="D",W49-S49-T49-U49&gt;0),W49-S49-T49-U49,IF(AND(Y49="M",W49-T49-U49&gt;0),W49-T49-U49,0)))</f>
        <v>0</v>
      </c>
      <c r="W49" s="105">
        <f t="shared" ref="W49:W77" si="31">+R49</f>
        <v>1.9999999999999982</v>
      </c>
      <c r="X49" s="96"/>
      <c r="Y49" s="106" t="str">
        <f>$AO$10</f>
        <v>D</v>
      </c>
      <c r="Z49" s="207" t="str">
        <f t="shared" si="22"/>
        <v>Wed</v>
      </c>
      <c r="AA49" s="107">
        <f t="shared" si="23"/>
        <v>0</v>
      </c>
      <c r="AB49" s="107">
        <f t="shared" si="24"/>
        <v>0</v>
      </c>
      <c r="AC49" s="107">
        <f t="shared" si="25"/>
        <v>0</v>
      </c>
    </row>
    <row r="50" spans="1:29" ht="12.75" customHeight="1">
      <c r="A50" s="69"/>
      <c r="B50" s="98" t="s">
        <v>20</v>
      </c>
      <c r="C50" s="199">
        <v>40245</v>
      </c>
      <c r="D50" s="199">
        <v>41340</v>
      </c>
      <c r="E50" s="73"/>
      <c r="F50" s="72"/>
      <c r="G50" s="72"/>
      <c r="H50" s="99"/>
      <c r="I50" s="76">
        <f t="shared" si="19"/>
        <v>7</v>
      </c>
      <c r="J50" s="100">
        <f>$AN$11</f>
        <v>41081</v>
      </c>
      <c r="K50" s="101">
        <v>1</v>
      </c>
      <c r="L50" s="261">
        <v>10</v>
      </c>
      <c r="M50" s="232">
        <f>VLOOKUP(K50,$AE$23:$AG$30,2,0)</f>
        <v>0.33333333333333331</v>
      </c>
      <c r="N50" s="241">
        <f t="shared" si="26"/>
        <v>0.70833333333333337</v>
      </c>
      <c r="O50" s="244">
        <f t="shared" si="20"/>
        <v>9.0000000000000018</v>
      </c>
      <c r="P50" s="245" t="str">
        <f t="shared" ref="P50:P77" si="32">+IF(((N50-M50)*24)&gt;4,"1",0)</f>
        <v>1</v>
      </c>
      <c r="Q50" s="257">
        <f t="shared" si="21"/>
        <v>8.0000000000000018</v>
      </c>
      <c r="R50" s="102">
        <f t="shared" ref="R50:R77" si="33">+L50-Q50</f>
        <v>1.9999999999999982</v>
      </c>
      <c r="S50" s="103">
        <f t="shared" si="27"/>
        <v>1</v>
      </c>
      <c r="T50" s="104">
        <f t="shared" si="28"/>
        <v>0.99999999999999822</v>
      </c>
      <c r="U50" s="104">
        <f t="shared" si="29"/>
        <v>0</v>
      </c>
      <c r="V50" s="104">
        <f t="shared" si="30"/>
        <v>0</v>
      </c>
      <c r="W50" s="105">
        <f t="shared" si="31"/>
        <v>1.9999999999999982</v>
      </c>
      <c r="X50" s="96"/>
      <c r="Y50" s="106" t="str">
        <f>$AO$11</f>
        <v>D</v>
      </c>
      <c r="Z50" s="207" t="str">
        <f t="shared" si="22"/>
        <v>Thu</v>
      </c>
      <c r="AA50" s="107">
        <f t="shared" si="23"/>
        <v>0</v>
      </c>
      <c r="AB50" s="107">
        <f t="shared" si="24"/>
        <v>0</v>
      </c>
      <c r="AC50" s="107">
        <f t="shared" si="25"/>
        <v>0</v>
      </c>
    </row>
    <row r="51" spans="1:29" ht="12.75" customHeight="1">
      <c r="A51" s="69"/>
      <c r="B51" s="98"/>
      <c r="C51" s="98"/>
      <c r="D51" s="72"/>
      <c r="E51" s="73"/>
      <c r="F51" s="72"/>
      <c r="G51" s="72"/>
      <c r="H51" s="99"/>
      <c r="I51" s="76">
        <f t="shared" si="19"/>
        <v>8</v>
      </c>
      <c r="J51" s="100">
        <f>$AN$12</f>
        <v>41082</v>
      </c>
      <c r="K51" s="101">
        <v>1</v>
      </c>
      <c r="L51" s="261">
        <v>8</v>
      </c>
      <c r="M51" s="232">
        <f t="shared" ref="M51:M77" si="34">VLOOKUP(K51,$AE$23:$AG$30,2,0)</f>
        <v>0.33333333333333331</v>
      </c>
      <c r="N51" s="241">
        <f t="shared" si="26"/>
        <v>0.70833333333333337</v>
      </c>
      <c r="O51" s="244">
        <f t="shared" si="20"/>
        <v>9.0000000000000018</v>
      </c>
      <c r="P51" s="245" t="str">
        <f t="shared" si="32"/>
        <v>1</v>
      </c>
      <c r="Q51" s="257">
        <f t="shared" si="21"/>
        <v>8.0000000000000018</v>
      </c>
      <c r="R51" s="102">
        <f t="shared" si="33"/>
        <v>0</v>
      </c>
      <c r="S51" s="103">
        <f t="shared" si="27"/>
        <v>0</v>
      </c>
      <c r="T51" s="104">
        <f t="shared" si="28"/>
        <v>0</v>
      </c>
      <c r="U51" s="104">
        <f t="shared" si="29"/>
        <v>0</v>
      </c>
      <c r="V51" s="104">
        <f t="shared" si="30"/>
        <v>0</v>
      </c>
      <c r="W51" s="105">
        <f t="shared" si="31"/>
        <v>0</v>
      </c>
      <c r="X51" s="96"/>
      <c r="Y51" s="106" t="str">
        <f>$AO$12</f>
        <v>D</v>
      </c>
      <c r="Z51" s="207" t="str">
        <f t="shared" si="22"/>
        <v>Fri</v>
      </c>
      <c r="AA51" s="107">
        <f t="shared" si="23"/>
        <v>0</v>
      </c>
      <c r="AB51" s="107">
        <f t="shared" si="24"/>
        <v>0</v>
      </c>
      <c r="AC51" s="107">
        <f t="shared" si="25"/>
        <v>0</v>
      </c>
    </row>
    <row r="52" spans="1:29" ht="12.75" customHeight="1">
      <c r="A52" s="69"/>
      <c r="B52" s="98"/>
      <c r="C52" s="98"/>
      <c r="D52" s="72"/>
      <c r="E52" s="73"/>
      <c r="F52" s="198"/>
      <c r="G52" s="72"/>
      <c r="H52" s="99"/>
      <c r="I52" s="76">
        <f t="shared" si="19"/>
        <v>9</v>
      </c>
      <c r="J52" s="100">
        <f>$AN$13</f>
        <v>41083</v>
      </c>
      <c r="K52" s="101" t="s">
        <v>50</v>
      </c>
      <c r="L52" s="261"/>
      <c r="M52" s="232">
        <f t="shared" si="34"/>
        <v>0</v>
      </c>
      <c r="N52" s="241">
        <f t="shared" si="26"/>
        <v>0</v>
      </c>
      <c r="O52" s="244">
        <f t="shared" si="20"/>
        <v>0</v>
      </c>
      <c r="P52" s="245">
        <f t="shared" si="32"/>
        <v>0</v>
      </c>
      <c r="Q52" s="257">
        <f t="shared" si="21"/>
        <v>0</v>
      </c>
      <c r="R52" s="102">
        <f t="shared" si="33"/>
        <v>0</v>
      </c>
      <c r="S52" s="103">
        <f t="shared" si="27"/>
        <v>0</v>
      </c>
      <c r="T52" s="104">
        <f t="shared" si="28"/>
        <v>0</v>
      </c>
      <c r="U52" s="104">
        <f t="shared" si="29"/>
        <v>0</v>
      </c>
      <c r="V52" s="104">
        <f t="shared" si="30"/>
        <v>0</v>
      </c>
      <c r="W52" s="105">
        <f t="shared" si="31"/>
        <v>0</v>
      </c>
      <c r="X52" s="96"/>
      <c r="Y52" s="106" t="str">
        <f>$AO$13</f>
        <v>M</v>
      </c>
      <c r="Z52" s="207" t="str">
        <f t="shared" si="22"/>
        <v>Sat</v>
      </c>
      <c r="AA52" s="107">
        <f t="shared" si="23"/>
        <v>0</v>
      </c>
      <c r="AB52" s="107">
        <f t="shared" si="24"/>
        <v>0</v>
      </c>
      <c r="AC52" s="107">
        <f t="shared" si="25"/>
        <v>0</v>
      </c>
    </row>
    <row r="53" spans="1:29" ht="12.75" customHeight="1">
      <c r="A53" s="69"/>
      <c r="B53" s="124" t="s">
        <v>21</v>
      </c>
      <c r="C53" s="125" t="s">
        <v>22</v>
      </c>
      <c r="D53" s="126"/>
      <c r="E53" s="127"/>
      <c r="F53" s="198">
        <v>1244560</v>
      </c>
      <c r="G53" s="129" t="s">
        <v>22</v>
      </c>
      <c r="H53" s="130">
        <f>+F53</f>
        <v>1244560</v>
      </c>
      <c r="I53" s="76">
        <f t="shared" si="19"/>
        <v>10</v>
      </c>
      <c r="J53" s="100">
        <f>$AN$14</f>
        <v>41084</v>
      </c>
      <c r="K53" s="101" t="s">
        <v>50</v>
      </c>
      <c r="L53" s="261"/>
      <c r="M53" s="232">
        <f t="shared" si="34"/>
        <v>0</v>
      </c>
      <c r="N53" s="241">
        <f t="shared" si="26"/>
        <v>0</v>
      </c>
      <c r="O53" s="244">
        <f t="shared" si="20"/>
        <v>0</v>
      </c>
      <c r="P53" s="245">
        <f t="shared" si="32"/>
        <v>0</v>
      </c>
      <c r="Q53" s="257">
        <f t="shared" si="21"/>
        <v>0</v>
      </c>
      <c r="R53" s="102">
        <f t="shared" si="33"/>
        <v>0</v>
      </c>
      <c r="S53" s="103">
        <f t="shared" si="27"/>
        <v>0</v>
      </c>
      <c r="T53" s="104">
        <f t="shared" si="28"/>
        <v>0</v>
      </c>
      <c r="U53" s="104">
        <f t="shared" si="29"/>
        <v>0</v>
      </c>
      <c r="V53" s="104">
        <f t="shared" si="30"/>
        <v>0</v>
      </c>
      <c r="W53" s="105">
        <f t="shared" si="31"/>
        <v>0</v>
      </c>
      <c r="X53" s="96"/>
      <c r="Y53" s="106" t="str">
        <f>$AO$14</f>
        <v>M</v>
      </c>
      <c r="Z53" s="262" t="str">
        <f t="shared" si="22"/>
        <v>Sun</v>
      </c>
      <c r="AA53" s="107">
        <f t="shared" si="23"/>
        <v>0</v>
      </c>
      <c r="AB53" s="107">
        <f t="shared" si="24"/>
        <v>0</v>
      </c>
      <c r="AC53" s="107">
        <f t="shared" si="25"/>
        <v>0</v>
      </c>
    </row>
    <row r="54" spans="1:29" ht="12.75" customHeight="1">
      <c r="A54" s="69"/>
      <c r="B54" s="124" t="s">
        <v>23</v>
      </c>
      <c r="C54" s="125" t="s">
        <v>22</v>
      </c>
      <c r="D54" s="133">
        <f>+F53/173</f>
        <v>7193.9884393063585</v>
      </c>
      <c r="E54" s="127" t="s">
        <v>24</v>
      </c>
      <c r="F54" s="128">
        <f>+W80</f>
        <v>116.99999999999999</v>
      </c>
      <c r="G54" s="134" t="s">
        <v>22</v>
      </c>
      <c r="H54" s="130">
        <f>F54*D54</f>
        <v>841696.6473988439</v>
      </c>
      <c r="I54" s="76">
        <f t="shared" si="19"/>
        <v>11</v>
      </c>
      <c r="J54" s="100">
        <f>$AN$15</f>
        <v>41085</v>
      </c>
      <c r="K54" s="101">
        <v>1</v>
      </c>
      <c r="L54" s="261">
        <v>8</v>
      </c>
      <c r="M54" s="232">
        <f t="shared" si="34"/>
        <v>0.33333333333333331</v>
      </c>
      <c r="N54" s="241">
        <f t="shared" si="26"/>
        <v>0.70833333333333337</v>
      </c>
      <c r="O54" s="244">
        <f t="shared" si="20"/>
        <v>9.0000000000000018</v>
      </c>
      <c r="P54" s="245" t="str">
        <f t="shared" si="32"/>
        <v>1</v>
      </c>
      <c r="Q54" s="257">
        <f t="shared" si="21"/>
        <v>8.0000000000000018</v>
      </c>
      <c r="R54" s="102">
        <f t="shared" si="33"/>
        <v>0</v>
      </c>
      <c r="S54" s="103">
        <f t="shared" si="27"/>
        <v>0</v>
      </c>
      <c r="T54" s="104">
        <f t="shared" si="28"/>
        <v>0</v>
      </c>
      <c r="U54" s="104">
        <f t="shared" si="29"/>
        <v>0</v>
      </c>
      <c r="V54" s="104">
        <f t="shared" si="30"/>
        <v>0</v>
      </c>
      <c r="W54" s="105">
        <f t="shared" si="31"/>
        <v>0</v>
      </c>
      <c r="X54" s="96"/>
      <c r="Y54" s="106" t="str">
        <f>$AO$15</f>
        <v>D</v>
      </c>
      <c r="Z54" s="262" t="str">
        <f t="shared" si="22"/>
        <v>Mon</v>
      </c>
      <c r="AA54" s="107">
        <f t="shared" si="23"/>
        <v>0</v>
      </c>
      <c r="AB54" s="107">
        <f t="shared" si="24"/>
        <v>0</v>
      </c>
      <c r="AC54" s="107">
        <f t="shared" si="25"/>
        <v>0</v>
      </c>
    </row>
    <row r="55" spans="1:29" ht="12.75" customHeight="1">
      <c r="A55" s="69"/>
      <c r="B55" s="124" t="s">
        <v>65</v>
      </c>
      <c r="C55" s="125" t="s">
        <v>22</v>
      </c>
      <c r="D55" s="133">
        <v>6000</v>
      </c>
      <c r="E55" s="127" t="s">
        <v>24</v>
      </c>
      <c r="F55" s="203">
        <f>+K80</f>
        <v>24</v>
      </c>
      <c r="G55" s="134" t="s">
        <v>22</v>
      </c>
      <c r="H55" s="130">
        <f>F55*D55</f>
        <v>144000</v>
      </c>
      <c r="I55" s="76">
        <f t="shared" si="19"/>
        <v>12</v>
      </c>
      <c r="J55" s="100">
        <f>$AN$16</f>
        <v>41086</v>
      </c>
      <c r="K55" s="101">
        <v>1</v>
      </c>
      <c r="L55" s="261">
        <v>8</v>
      </c>
      <c r="M55" s="232">
        <f t="shared" si="34"/>
        <v>0.33333333333333331</v>
      </c>
      <c r="N55" s="241">
        <f t="shared" si="26"/>
        <v>0.70833333333333337</v>
      </c>
      <c r="O55" s="244">
        <f t="shared" si="20"/>
        <v>9.0000000000000018</v>
      </c>
      <c r="P55" s="245" t="str">
        <f t="shared" si="32"/>
        <v>1</v>
      </c>
      <c r="Q55" s="257">
        <f t="shared" si="21"/>
        <v>8.0000000000000018</v>
      </c>
      <c r="R55" s="102">
        <f t="shared" si="33"/>
        <v>0</v>
      </c>
      <c r="S55" s="103">
        <f t="shared" si="27"/>
        <v>0</v>
      </c>
      <c r="T55" s="104">
        <f t="shared" si="28"/>
        <v>0</v>
      </c>
      <c r="U55" s="104">
        <f t="shared" si="29"/>
        <v>0</v>
      </c>
      <c r="V55" s="104">
        <f t="shared" si="30"/>
        <v>0</v>
      </c>
      <c r="W55" s="105">
        <f t="shared" si="31"/>
        <v>0</v>
      </c>
      <c r="X55" s="96"/>
      <c r="Y55" s="106" t="str">
        <f>$AO$16</f>
        <v>D</v>
      </c>
      <c r="Z55" s="207" t="str">
        <f t="shared" si="22"/>
        <v>Tue</v>
      </c>
      <c r="AA55" s="107">
        <f t="shared" si="23"/>
        <v>0</v>
      </c>
      <c r="AB55" s="107">
        <f t="shared" si="24"/>
        <v>0</v>
      </c>
      <c r="AC55" s="107">
        <f t="shared" si="25"/>
        <v>0</v>
      </c>
    </row>
    <row r="56" spans="1:29" ht="12.75" customHeight="1">
      <c r="A56" s="69"/>
      <c r="B56" s="124" t="s">
        <v>66</v>
      </c>
      <c r="C56" s="125" t="s">
        <v>22</v>
      </c>
      <c r="D56" s="200">
        <v>4000</v>
      </c>
      <c r="E56" s="127" t="s">
        <v>24</v>
      </c>
      <c r="F56" s="139">
        <f>+L80</f>
        <v>4</v>
      </c>
      <c r="G56" s="134" t="s">
        <v>22</v>
      </c>
      <c r="H56" s="130">
        <f>F56*D56</f>
        <v>16000</v>
      </c>
      <c r="I56" s="76">
        <f t="shared" si="19"/>
        <v>13</v>
      </c>
      <c r="J56" s="100">
        <f>$AN$17</f>
        <v>41087</v>
      </c>
      <c r="K56" s="101">
        <v>1</v>
      </c>
      <c r="L56" s="261">
        <v>9</v>
      </c>
      <c r="M56" s="232">
        <f t="shared" si="34"/>
        <v>0.33333333333333331</v>
      </c>
      <c r="N56" s="241">
        <f t="shared" si="26"/>
        <v>0.70833333333333337</v>
      </c>
      <c r="O56" s="244">
        <f t="shared" si="20"/>
        <v>9.0000000000000018</v>
      </c>
      <c r="P56" s="245" t="str">
        <f t="shared" si="32"/>
        <v>1</v>
      </c>
      <c r="Q56" s="257">
        <f t="shared" si="21"/>
        <v>8.0000000000000018</v>
      </c>
      <c r="R56" s="102">
        <f t="shared" si="33"/>
        <v>0.99999999999999822</v>
      </c>
      <c r="S56" s="103">
        <f t="shared" si="27"/>
        <v>1</v>
      </c>
      <c r="T56" s="104">
        <f t="shared" si="28"/>
        <v>0</v>
      </c>
      <c r="U56" s="104">
        <f t="shared" si="29"/>
        <v>0</v>
      </c>
      <c r="V56" s="104">
        <f t="shared" si="30"/>
        <v>0</v>
      </c>
      <c r="W56" s="105">
        <f t="shared" si="31"/>
        <v>0.99999999999999822</v>
      </c>
      <c r="X56" s="96"/>
      <c r="Y56" s="106" t="str">
        <f>$AO$17</f>
        <v>D</v>
      </c>
      <c r="Z56" s="207" t="str">
        <f t="shared" si="22"/>
        <v>Wed</v>
      </c>
      <c r="AA56" s="107">
        <f t="shared" si="23"/>
        <v>0</v>
      </c>
      <c r="AB56" s="107">
        <f t="shared" si="24"/>
        <v>0</v>
      </c>
      <c r="AC56" s="107">
        <f t="shared" si="25"/>
        <v>0</v>
      </c>
    </row>
    <row r="57" spans="1:29" ht="12.75" customHeight="1">
      <c r="A57" s="69"/>
      <c r="B57" s="335" t="s">
        <v>75</v>
      </c>
      <c r="C57" s="336" t="s">
        <v>22</v>
      </c>
      <c r="D57" s="337"/>
      <c r="E57" s="127" t="s">
        <v>24</v>
      </c>
      <c r="F57" s="338">
        <f>+M80</f>
        <v>20</v>
      </c>
      <c r="G57" s="142" t="s">
        <v>22</v>
      </c>
      <c r="H57" s="143">
        <f>+F57*D57</f>
        <v>0</v>
      </c>
      <c r="I57" s="76">
        <f t="shared" si="19"/>
        <v>14</v>
      </c>
      <c r="J57" s="100">
        <f>$AN$18</f>
        <v>41088</v>
      </c>
      <c r="K57" s="101">
        <v>1</v>
      </c>
      <c r="L57" s="261">
        <v>8</v>
      </c>
      <c r="M57" s="232">
        <f t="shared" si="34"/>
        <v>0.33333333333333331</v>
      </c>
      <c r="N57" s="241">
        <f t="shared" si="26"/>
        <v>0.70833333333333337</v>
      </c>
      <c r="O57" s="244">
        <f t="shared" si="20"/>
        <v>9.0000000000000018</v>
      </c>
      <c r="P57" s="245" t="str">
        <f t="shared" si="32"/>
        <v>1</v>
      </c>
      <c r="Q57" s="257">
        <f t="shared" si="21"/>
        <v>8.0000000000000018</v>
      </c>
      <c r="R57" s="102">
        <f t="shared" si="33"/>
        <v>0</v>
      </c>
      <c r="S57" s="103">
        <f t="shared" si="27"/>
        <v>0</v>
      </c>
      <c r="T57" s="104">
        <f t="shared" si="28"/>
        <v>0</v>
      </c>
      <c r="U57" s="104">
        <f t="shared" si="29"/>
        <v>0</v>
      </c>
      <c r="V57" s="104">
        <f t="shared" si="30"/>
        <v>0</v>
      </c>
      <c r="W57" s="105">
        <f t="shared" si="31"/>
        <v>0</v>
      </c>
      <c r="X57" s="96"/>
      <c r="Y57" s="106" t="str">
        <f>$AO$18</f>
        <v>D</v>
      </c>
      <c r="Z57" s="207" t="str">
        <f t="shared" si="22"/>
        <v>Thu</v>
      </c>
      <c r="AA57" s="107">
        <f t="shared" si="23"/>
        <v>0</v>
      </c>
      <c r="AB57" s="107">
        <f t="shared" si="24"/>
        <v>0</v>
      </c>
      <c r="AC57" s="107">
        <f t="shared" si="25"/>
        <v>0</v>
      </c>
    </row>
    <row r="58" spans="1:29" ht="12.75" customHeight="1">
      <c r="A58" s="69"/>
      <c r="B58" s="124"/>
      <c r="C58" s="70"/>
      <c r="D58" s="202"/>
      <c r="E58" s="140"/>
      <c r="F58" s="141"/>
      <c r="G58" s="74" t="s">
        <v>22</v>
      </c>
      <c r="H58" s="99">
        <f>+D58*F58</f>
        <v>0</v>
      </c>
      <c r="I58" s="76">
        <f t="shared" si="19"/>
        <v>15</v>
      </c>
      <c r="J58" s="100">
        <f>$AN$19</f>
        <v>41089</v>
      </c>
      <c r="K58" s="101">
        <v>1</v>
      </c>
      <c r="L58" s="261">
        <v>8</v>
      </c>
      <c r="M58" s="232">
        <f t="shared" si="34"/>
        <v>0.33333333333333331</v>
      </c>
      <c r="N58" s="241">
        <f t="shared" si="26"/>
        <v>0.70833333333333337</v>
      </c>
      <c r="O58" s="244">
        <f t="shared" si="20"/>
        <v>9.0000000000000018</v>
      </c>
      <c r="P58" s="245" t="str">
        <f t="shared" si="32"/>
        <v>1</v>
      </c>
      <c r="Q58" s="257">
        <f t="shared" si="21"/>
        <v>8.0000000000000018</v>
      </c>
      <c r="R58" s="102">
        <f t="shared" si="33"/>
        <v>0</v>
      </c>
      <c r="S58" s="103">
        <f t="shared" si="27"/>
        <v>0</v>
      </c>
      <c r="T58" s="104">
        <f t="shared" si="28"/>
        <v>0</v>
      </c>
      <c r="U58" s="104">
        <f t="shared" si="29"/>
        <v>0</v>
      </c>
      <c r="V58" s="104">
        <f t="shared" si="30"/>
        <v>0</v>
      </c>
      <c r="W58" s="105">
        <f t="shared" si="31"/>
        <v>0</v>
      </c>
      <c r="X58" s="96"/>
      <c r="Y58" s="106" t="str">
        <f>$AO$19</f>
        <v>D</v>
      </c>
      <c r="Z58" s="207" t="str">
        <f t="shared" si="22"/>
        <v>Fri</v>
      </c>
      <c r="AA58" s="107">
        <f t="shared" si="23"/>
        <v>0</v>
      </c>
      <c r="AB58" s="107">
        <f t="shared" si="24"/>
        <v>0</v>
      </c>
      <c r="AC58" s="107">
        <f t="shared" si="25"/>
        <v>0</v>
      </c>
    </row>
    <row r="59" spans="1:29" ht="12.75" customHeight="1">
      <c r="A59" s="69"/>
      <c r="B59" s="124"/>
      <c r="C59" s="70"/>
      <c r="D59" s="202"/>
      <c r="E59" s="140"/>
      <c r="F59" s="139"/>
      <c r="G59" s="74" t="s">
        <v>22</v>
      </c>
      <c r="H59" s="99">
        <f>+D59*F59</f>
        <v>0</v>
      </c>
      <c r="I59" s="76">
        <f t="shared" si="19"/>
        <v>16</v>
      </c>
      <c r="J59" s="100">
        <f>$AN$20</f>
        <v>41090</v>
      </c>
      <c r="K59" s="101" t="s">
        <v>50</v>
      </c>
      <c r="L59" s="261"/>
      <c r="M59" s="232">
        <f t="shared" si="34"/>
        <v>0</v>
      </c>
      <c r="N59" s="241">
        <f t="shared" si="26"/>
        <v>0</v>
      </c>
      <c r="O59" s="244">
        <f t="shared" si="20"/>
        <v>0</v>
      </c>
      <c r="P59" s="245">
        <f t="shared" si="32"/>
        <v>0</v>
      </c>
      <c r="Q59" s="257">
        <f t="shared" si="21"/>
        <v>0</v>
      </c>
      <c r="R59" s="102">
        <f t="shared" si="33"/>
        <v>0</v>
      </c>
      <c r="S59" s="103">
        <f t="shared" si="27"/>
        <v>0</v>
      </c>
      <c r="T59" s="104">
        <f t="shared" si="28"/>
        <v>0</v>
      </c>
      <c r="U59" s="104">
        <f t="shared" si="29"/>
        <v>0</v>
      </c>
      <c r="V59" s="104">
        <f t="shared" si="30"/>
        <v>0</v>
      </c>
      <c r="W59" s="105">
        <f t="shared" si="31"/>
        <v>0</v>
      </c>
      <c r="X59" s="96"/>
      <c r="Y59" s="106" t="str">
        <f>$AO$20</f>
        <v>M</v>
      </c>
      <c r="Z59" s="207" t="str">
        <f t="shared" si="22"/>
        <v>Sat</v>
      </c>
      <c r="AA59" s="107">
        <f t="shared" si="23"/>
        <v>0</v>
      </c>
      <c r="AB59" s="107">
        <f t="shared" si="24"/>
        <v>0</v>
      </c>
      <c r="AC59" s="107">
        <f t="shared" si="25"/>
        <v>0</v>
      </c>
    </row>
    <row r="60" spans="1:29" ht="12.75" customHeight="1">
      <c r="A60" s="69"/>
      <c r="B60" s="124" t="s">
        <v>56</v>
      </c>
      <c r="C60" s="70" t="s">
        <v>22</v>
      </c>
      <c r="D60" s="202"/>
      <c r="E60" s="140"/>
      <c r="F60" s="141"/>
      <c r="G60" s="74" t="s">
        <v>22</v>
      </c>
      <c r="H60" s="99">
        <v>0</v>
      </c>
      <c r="I60" s="76">
        <f t="shared" si="19"/>
        <v>17</v>
      </c>
      <c r="J60" s="100">
        <f>$AN$21</f>
        <v>41091</v>
      </c>
      <c r="K60" s="101" t="s">
        <v>50</v>
      </c>
      <c r="L60" s="261"/>
      <c r="M60" s="232">
        <f t="shared" si="34"/>
        <v>0</v>
      </c>
      <c r="N60" s="241">
        <f t="shared" si="26"/>
        <v>0</v>
      </c>
      <c r="O60" s="244">
        <f t="shared" si="20"/>
        <v>0</v>
      </c>
      <c r="P60" s="245">
        <f t="shared" si="32"/>
        <v>0</v>
      </c>
      <c r="Q60" s="257">
        <f t="shared" si="21"/>
        <v>0</v>
      </c>
      <c r="R60" s="102">
        <f t="shared" si="33"/>
        <v>0</v>
      </c>
      <c r="S60" s="103">
        <f t="shared" si="27"/>
        <v>0</v>
      </c>
      <c r="T60" s="104">
        <f t="shared" si="28"/>
        <v>0</v>
      </c>
      <c r="U60" s="104">
        <f t="shared" si="29"/>
        <v>0</v>
      </c>
      <c r="V60" s="104">
        <f t="shared" si="30"/>
        <v>0</v>
      </c>
      <c r="W60" s="105">
        <f t="shared" si="31"/>
        <v>0</v>
      </c>
      <c r="X60" s="96"/>
      <c r="Y60" s="106" t="str">
        <f>$AO$21</f>
        <v>M</v>
      </c>
      <c r="Z60" s="262" t="str">
        <f t="shared" si="22"/>
        <v>Sun</v>
      </c>
      <c r="AA60" s="107">
        <f t="shared" si="23"/>
        <v>0</v>
      </c>
      <c r="AB60" s="107">
        <f t="shared" si="24"/>
        <v>0</v>
      </c>
      <c r="AC60" s="107">
        <f t="shared" si="25"/>
        <v>0</v>
      </c>
    </row>
    <row r="61" spans="1:29" ht="12.75" customHeight="1">
      <c r="A61" s="69"/>
      <c r="B61" s="124"/>
      <c r="C61" s="70"/>
      <c r="D61" s="202"/>
      <c r="E61" s="140"/>
      <c r="F61" s="139"/>
      <c r="G61" s="74" t="s">
        <v>22</v>
      </c>
      <c r="H61" s="99">
        <f>+D61*F61</f>
        <v>0</v>
      </c>
      <c r="I61" s="76">
        <f t="shared" si="19"/>
        <v>18</v>
      </c>
      <c r="J61" s="100">
        <f>$AN$22</f>
        <v>41092</v>
      </c>
      <c r="K61" s="101">
        <v>1</v>
      </c>
      <c r="L61" s="261">
        <v>8</v>
      </c>
      <c r="M61" s="232">
        <f t="shared" si="34"/>
        <v>0.33333333333333331</v>
      </c>
      <c r="N61" s="241">
        <f t="shared" si="26"/>
        <v>0.70833333333333337</v>
      </c>
      <c r="O61" s="244">
        <f t="shared" si="20"/>
        <v>9.0000000000000018</v>
      </c>
      <c r="P61" s="245" t="str">
        <f t="shared" si="32"/>
        <v>1</v>
      </c>
      <c r="Q61" s="257">
        <f t="shared" si="21"/>
        <v>8.0000000000000018</v>
      </c>
      <c r="R61" s="102">
        <f t="shared" si="33"/>
        <v>0</v>
      </c>
      <c r="S61" s="103">
        <f t="shared" si="27"/>
        <v>0</v>
      </c>
      <c r="T61" s="104">
        <f t="shared" si="28"/>
        <v>0</v>
      </c>
      <c r="U61" s="104">
        <f t="shared" si="29"/>
        <v>0</v>
      </c>
      <c r="V61" s="104">
        <f t="shared" si="30"/>
        <v>0</v>
      </c>
      <c r="W61" s="105">
        <f t="shared" si="31"/>
        <v>0</v>
      </c>
      <c r="X61" s="96"/>
      <c r="Y61" s="106" t="str">
        <f>$AO$22</f>
        <v>D</v>
      </c>
      <c r="Z61" s="262" t="str">
        <f t="shared" si="22"/>
        <v>Mon</v>
      </c>
      <c r="AA61" s="107">
        <f t="shared" si="23"/>
        <v>0</v>
      </c>
      <c r="AB61" s="107">
        <f t="shared" si="24"/>
        <v>0</v>
      </c>
      <c r="AC61" s="107">
        <f t="shared" si="25"/>
        <v>0</v>
      </c>
    </row>
    <row r="62" spans="1:29" ht="12.75" customHeight="1">
      <c r="A62" s="69"/>
      <c r="B62" s="150" t="s">
        <v>19</v>
      </c>
      <c r="C62" s="150"/>
      <c r="D62" s="200"/>
      <c r="E62" s="127"/>
      <c r="F62" s="151"/>
      <c r="G62" s="134" t="s">
        <v>22</v>
      </c>
      <c r="H62" s="152">
        <f>SUM(H53:H61)</f>
        <v>2246256.6473988439</v>
      </c>
      <c r="I62" s="76">
        <f t="shared" si="19"/>
        <v>19</v>
      </c>
      <c r="J62" s="100">
        <f>$AN$23</f>
        <v>41093</v>
      </c>
      <c r="K62" s="101">
        <v>1</v>
      </c>
      <c r="L62" s="261">
        <v>11</v>
      </c>
      <c r="M62" s="232">
        <f t="shared" si="34"/>
        <v>0.33333333333333331</v>
      </c>
      <c r="N62" s="241">
        <f t="shared" si="26"/>
        <v>0.70833333333333337</v>
      </c>
      <c r="O62" s="244">
        <f t="shared" si="20"/>
        <v>9.0000000000000018</v>
      </c>
      <c r="P62" s="245" t="str">
        <f t="shared" si="32"/>
        <v>1</v>
      </c>
      <c r="Q62" s="257">
        <f t="shared" si="21"/>
        <v>8.0000000000000018</v>
      </c>
      <c r="R62" s="102">
        <f t="shared" si="33"/>
        <v>2.9999999999999982</v>
      </c>
      <c r="S62" s="103">
        <f t="shared" si="27"/>
        <v>1</v>
      </c>
      <c r="T62" s="104">
        <f t="shared" si="28"/>
        <v>1.9999999999999982</v>
      </c>
      <c r="U62" s="104">
        <f t="shared" si="29"/>
        <v>0</v>
      </c>
      <c r="V62" s="104">
        <f t="shared" si="30"/>
        <v>0</v>
      </c>
      <c r="W62" s="105">
        <f t="shared" si="31"/>
        <v>2.9999999999999982</v>
      </c>
      <c r="X62" s="96"/>
      <c r="Y62" s="106" t="str">
        <f>$AO$23</f>
        <v>D</v>
      </c>
      <c r="Z62" s="207" t="str">
        <f t="shared" si="22"/>
        <v>Tue</v>
      </c>
      <c r="AA62" s="107">
        <f t="shared" si="23"/>
        <v>0</v>
      </c>
      <c r="AB62" s="107">
        <f t="shared" si="24"/>
        <v>0</v>
      </c>
      <c r="AC62" s="107">
        <f t="shared" si="25"/>
        <v>0</v>
      </c>
    </row>
    <row r="63" spans="1:29" ht="12.75" customHeight="1">
      <c r="A63" s="69"/>
      <c r="B63" s="131" t="s">
        <v>25</v>
      </c>
      <c r="C63" s="70"/>
      <c r="D63" s="200"/>
      <c r="E63" s="127"/>
      <c r="F63" s="151"/>
      <c r="G63" s="74"/>
      <c r="H63" s="75"/>
      <c r="I63" s="76">
        <f t="shared" si="19"/>
        <v>20</v>
      </c>
      <c r="J63" s="100">
        <f>$AN$24</f>
        <v>41094</v>
      </c>
      <c r="K63" s="101">
        <v>1</v>
      </c>
      <c r="L63" s="261">
        <v>11</v>
      </c>
      <c r="M63" s="232">
        <f t="shared" si="34"/>
        <v>0.33333333333333331</v>
      </c>
      <c r="N63" s="241">
        <f t="shared" si="26"/>
        <v>0.70833333333333337</v>
      </c>
      <c r="O63" s="244">
        <f t="shared" si="20"/>
        <v>9.0000000000000018</v>
      </c>
      <c r="P63" s="245" t="str">
        <f t="shared" si="32"/>
        <v>1</v>
      </c>
      <c r="Q63" s="257">
        <f t="shared" si="21"/>
        <v>8.0000000000000018</v>
      </c>
      <c r="R63" s="102">
        <f t="shared" si="33"/>
        <v>2.9999999999999982</v>
      </c>
      <c r="S63" s="103">
        <f t="shared" si="27"/>
        <v>1</v>
      </c>
      <c r="T63" s="104">
        <f t="shared" si="28"/>
        <v>1.9999999999999982</v>
      </c>
      <c r="U63" s="104">
        <f t="shared" si="29"/>
        <v>0</v>
      </c>
      <c r="V63" s="104">
        <f t="shared" si="30"/>
        <v>0</v>
      </c>
      <c r="W63" s="105">
        <f t="shared" si="31"/>
        <v>2.9999999999999982</v>
      </c>
      <c r="X63" s="96"/>
      <c r="Y63" s="106" t="str">
        <f>$AO$24</f>
        <v>D</v>
      </c>
      <c r="Z63" s="207" t="str">
        <f t="shared" si="22"/>
        <v>Wed</v>
      </c>
      <c r="AA63" s="107">
        <f t="shared" si="23"/>
        <v>0</v>
      </c>
      <c r="AB63" s="107">
        <f t="shared" si="24"/>
        <v>0</v>
      </c>
      <c r="AC63" s="107">
        <f t="shared" si="25"/>
        <v>0</v>
      </c>
    </row>
    <row r="64" spans="1:29" ht="12.75" customHeight="1">
      <c r="A64" s="69"/>
      <c r="B64" s="124" t="s">
        <v>26</v>
      </c>
      <c r="C64" s="125" t="s">
        <v>22</v>
      </c>
      <c r="D64" s="153">
        <f>-H53</f>
        <v>-1244560</v>
      </c>
      <c r="E64" s="127" t="s">
        <v>24</v>
      </c>
      <c r="F64" s="149">
        <v>0.02</v>
      </c>
      <c r="G64" s="134" t="s">
        <v>22</v>
      </c>
      <c r="H64" s="130">
        <f>F64*D64</f>
        <v>-24891.200000000001</v>
      </c>
      <c r="I64" s="76">
        <f t="shared" si="19"/>
        <v>21</v>
      </c>
      <c r="J64" s="100">
        <f>$AN$25</f>
        <v>41095</v>
      </c>
      <c r="K64" s="101">
        <v>1</v>
      </c>
      <c r="L64" s="261">
        <v>11</v>
      </c>
      <c r="M64" s="232">
        <f t="shared" si="34"/>
        <v>0.33333333333333331</v>
      </c>
      <c r="N64" s="241">
        <f t="shared" si="26"/>
        <v>0.70833333333333337</v>
      </c>
      <c r="O64" s="244">
        <f t="shared" si="20"/>
        <v>9.0000000000000018</v>
      </c>
      <c r="P64" s="245" t="str">
        <f t="shared" si="32"/>
        <v>1</v>
      </c>
      <c r="Q64" s="257">
        <f t="shared" si="21"/>
        <v>8.0000000000000018</v>
      </c>
      <c r="R64" s="102">
        <f t="shared" si="33"/>
        <v>2.9999999999999982</v>
      </c>
      <c r="S64" s="103">
        <f t="shared" si="27"/>
        <v>1</v>
      </c>
      <c r="T64" s="104">
        <f t="shared" si="28"/>
        <v>1.9999999999999982</v>
      </c>
      <c r="U64" s="104">
        <f t="shared" si="29"/>
        <v>0</v>
      </c>
      <c r="V64" s="104">
        <f t="shared" si="30"/>
        <v>0</v>
      </c>
      <c r="W64" s="105">
        <f t="shared" si="31"/>
        <v>2.9999999999999982</v>
      </c>
      <c r="X64" s="96"/>
      <c r="Y64" s="106" t="str">
        <f>$AO$25</f>
        <v>D</v>
      </c>
      <c r="Z64" s="207" t="str">
        <f t="shared" si="22"/>
        <v>Thu</v>
      </c>
      <c r="AA64" s="107">
        <f t="shared" si="23"/>
        <v>0</v>
      </c>
      <c r="AB64" s="107">
        <f t="shared" si="24"/>
        <v>0</v>
      </c>
      <c r="AC64" s="107">
        <f t="shared" si="25"/>
        <v>0</v>
      </c>
    </row>
    <row r="65" spans="1:29" ht="12.75" customHeight="1">
      <c r="A65" s="69"/>
      <c r="B65" s="124" t="s">
        <v>71</v>
      </c>
      <c r="C65" s="125" t="s">
        <v>22</v>
      </c>
      <c r="D65" s="200"/>
      <c r="E65" s="127"/>
      <c r="F65" s="155"/>
      <c r="G65" s="134" t="s">
        <v>22</v>
      </c>
      <c r="H65" s="130">
        <f>SUM(AA80:AC80)*-F53/21</f>
        <v>0</v>
      </c>
      <c r="I65" s="76">
        <f t="shared" si="19"/>
        <v>22</v>
      </c>
      <c r="J65" s="100">
        <f>$AN$26</f>
        <v>41096</v>
      </c>
      <c r="K65" s="101">
        <v>1</v>
      </c>
      <c r="L65" s="261">
        <v>10</v>
      </c>
      <c r="M65" s="232">
        <f t="shared" si="34"/>
        <v>0.33333333333333331</v>
      </c>
      <c r="N65" s="241">
        <f t="shared" si="26"/>
        <v>0.70833333333333337</v>
      </c>
      <c r="O65" s="244">
        <f t="shared" si="20"/>
        <v>9.0000000000000018</v>
      </c>
      <c r="P65" s="245" t="str">
        <f t="shared" si="32"/>
        <v>1</v>
      </c>
      <c r="Q65" s="257">
        <f t="shared" si="21"/>
        <v>8.0000000000000018</v>
      </c>
      <c r="R65" s="102">
        <f t="shared" si="33"/>
        <v>1.9999999999999982</v>
      </c>
      <c r="S65" s="103">
        <f t="shared" si="27"/>
        <v>1</v>
      </c>
      <c r="T65" s="104">
        <f t="shared" si="28"/>
        <v>0.99999999999999822</v>
      </c>
      <c r="U65" s="104">
        <f t="shared" si="29"/>
        <v>0</v>
      </c>
      <c r="V65" s="104">
        <f t="shared" si="30"/>
        <v>0</v>
      </c>
      <c r="W65" s="105">
        <f t="shared" si="31"/>
        <v>1.9999999999999982</v>
      </c>
      <c r="X65" s="96"/>
      <c r="Y65" s="106" t="str">
        <f>$AO$26</f>
        <v>D</v>
      </c>
      <c r="Z65" s="207" t="str">
        <f t="shared" si="22"/>
        <v>Fri</v>
      </c>
      <c r="AA65" s="107">
        <f t="shared" si="23"/>
        <v>0</v>
      </c>
      <c r="AB65" s="107">
        <f t="shared" si="24"/>
        <v>0</v>
      </c>
      <c r="AC65" s="107">
        <f t="shared" si="25"/>
        <v>0</v>
      </c>
    </row>
    <row r="66" spans="1:29" ht="12.75" customHeight="1">
      <c r="A66" s="69"/>
      <c r="B66" s="124" t="s">
        <v>27</v>
      </c>
      <c r="C66" s="125" t="s">
        <v>22</v>
      </c>
      <c r="D66" s="200"/>
      <c r="E66" s="127"/>
      <c r="F66" s="155"/>
      <c r="G66" s="134" t="s">
        <v>22</v>
      </c>
      <c r="H66" s="156">
        <f>+F72</f>
        <v>-39788.65</v>
      </c>
      <c r="I66" s="76">
        <f t="shared" si="19"/>
        <v>23</v>
      </c>
      <c r="J66" s="100">
        <f>$AN$27</f>
        <v>41097</v>
      </c>
      <c r="K66" s="101" t="s">
        <v>63</v>
      </c>
      <c r="L66" s="261">
        <v>11</v>
      </c>
      <c r="M66" s="232">
        <f t="shared" si="34"/>
        <v>0</v>
      </c>
      <c r="N66" s="241">
        <f t="shared" si="26"/>
        <v>0</v>
      </c>
      <c r="O66" s="244">
        <f t="shared" si="20"/>
        <v>0</v>
      </c>
      <c r="P66" s="245">
        <f t="shared" si="32"/>
        <v>0</v>
      </c>
      <c r="Q66" s="257">
        <f t="shared" si="21"/>
        <v>0</v>
      </c>
      <c r="R66" s="102">
        <f t="shared" si="33"/>
        <v>11</v>
      </c>
      <c r="S66" s="103">
        <f t="shared" si="27"/>
        <v>0</v>
      </c>
      <c r="T66" s="104">
        <f t="shared" si="28"/>
        <v>7</v>
      </c>
      <c r="U66" s="104">
        <f t="shared" si="29"/>
        <v>1</v>
      </c>
      <c r="V66" s="104">
        <f t="shared" si="30"/>
        <v>3</v>
      </c>
      <c r="W66" s="105">
        <f t="shared" si="31"/>
        <v>11</v>
      </c>
      <c r="X66" s="96"/>
      <c r="Y66" s="106" t="str">
        <f>$AO$27</f>
        <v>M</v>
      </c>
      <c r="Z66" s="207" t="str">
        <f t="shared" si="22"/>
        <v>Sat</v>
      </c>
      <c r="AA66" s="107">
        <f t="shared" si="23"/>
        <v>0</v>
      </c>
      <c r="AB66" s="107">
        <f t="shared" si="24"/>
        <v>0</v>
      </c>
      <c r="AC66" s="107">
        <f t="shared" si="25"/>
        <v>0</v>
      </c>
    </row>
    <row r="67" spans="1:29" ht="12.75" customHeight="1">
      <c r="A67" s="69"/>
      <c r="B67" s="98"/>
      <c r="C67" s="98"/>
      <c r="D67" s="158" t="s">
        <v>28</v>
      </c>
      <c r="E67" s="159"/>
      <c r="F67" s="160">
        <f>VLOOKUP(C46,$AD$1:$AG$6,2)</f>
        <v>-1320000</v>
      </c>
      <c r="G67" s="160"/>
      <c r="H67" s="99"/>
      <c r="I67" s="76">
        <f t="shared" si="19"/>
        <v>24</v>
      </c>
      <c r="J67" s="100">
        <f>$AN$28</f>
        <v>41098</v>
      </c>
      <c r="K67" s="101" t="s">
        <v>50</v>
      </c>
      <c r="L67" s="261"/>
      <c r="M67" s="232">
        <f t="shared" si="34"/>
        <v>0</v>
      </c>
      <c r="N67" s="241">
        <f t="shared" si="26"/>
        <v>0</v>
      </c>
      <c r="O67" s="244">
        <f t="shared" si="20"/>
        <v>0</v>
      </c>
      <c r="P67" s="245">
        <f t="shared" si="32"/>
        <v>0</v>
      </c>
      <c r="Q67" s="257">
        <f t="shared" si="21"/>
        <v>0</v>
      </c>
      <c r="R67" s="102">
        <f t="shared" si="33"/>
        <v>0</v>
      </c>
      <c r="S67" s="103">
        <f t="shared" si="27"/>
        <v>0</v>
      </c>
      <c r="T67" s="104">
        <f t="shared" si="28"/>
        <v>0</v>
      </c>
      <c r="U67" s="104">
        <f t="shared" si="29"/>
        <v>0</v>
      </c>
      <c r="V67" s="104">
        <f t="shared" si="30"/>
        <v>0</v>
      </c>
      <c r="W67" s="105">
        <f t="shared" si="31"/>
        <v>0</v>
      </c>
      <c r="X67" s="96"/>
      <c r="Y67" s="106" t="str">
        <f>$AO$28</f>
        <v>M</v>
      </c>
      <c r="Z67" s="262" t="str">
        <f t="shared" si="22"/>
        <v>Sun</v>
      </c>
      <c r="AA67" s="107">
        <f t="shared" si="23"/>
        <v>0</v>
      </c>
      <c r="AB67" s="107">
        <f t="shared" si="24"/>
        <v>0</v>
      </c>
      <c r="AC67" s="107">
        <f t="shared" si="25"/>
        <v>0</v>
      </c>
    </row>
    <row r="68" spans="1:29" ht="12.75" customHeight="1">
      <c r="A68" s="69"/>
      <c r="B68" s="98"/>
      <c r="C68" s="98"/>
      <c r="D68" s="162" t="s">
        <v>26</v>
      </c>
      <c r="E68" s="159"/>
      <c r="F68" s="163">
        <f>+(H53)*0.54%</f>
        <v>6720.6240000000007</v>
      </c>
      <c r="G68" s="163"/>
      <c r="H68" s="99"/>
      <c r="I68" s="76">
        <f t="shared" si="19"/>
        <v>25</v>
      </c>
      <c r="J68" s="100">
        <f>$AN$29</f>
        <v>41099</v>
      </c>
      <c r="K68" s="101">
        <v>1</v>
      </c>
      <c r="L68" s="261">
        <v>9</v>
      </c>
      <c r="M68" s="232">
        <f t="shared" si="34"/>
        <v>0.33333333333333331</v>
      </c>
      <c r="N68" s="241">
        <f t="shared" si="26"/>
        <v>0.70833333333333337</v>
      </c>
      <c r="O68" s="244">
        <f t="shared" si="20"/>
        <v>9.0000000000000018</v>
      </c>
      <c r="P68" s="245" t="str">
        <f t="shared" si="32"/>
        <v>1</v>
      </c>
      <c r="Q68" s="257">
        <f t="shared" si="21"/>
        <v>8.0000000000000018</v>
      </c>
      <c r="R68" s="102">
        <f t="shared" si="33"/>
        <v>0.99999999999999822</v>
      </c>
      <c r="S68" s="103">
        <f t="shared" si="27"/>
        <v>1</v>
      </c>
      <c r="T68" s="104">
        <f t="shared" si="28"/>
        <v>0</v>
      </c>
      <c r="U68" s="104">
        <f t="shared" si="29"/>
        <v>0</v>
      </c>
      <c r="V68" s="104">
        <f t="shared" si="30"/>
        <v>0</v>
      </c>
      <c r="W68" s="105">
        <f t="shared" si="31"/>
        <v>0.99999999999999822</v>
      </c>
      <c r="X68" s="96"/>
      <c r="Y68" s="106" t="str">
        <f>$AO$29</f>
        <v>D</v>
      </c>
      <c r="Z68" s="262" t="str">
        <f t="shared" si="22"/>
        <v>Mon</v>
      </c>
      <c r="AA68" s="107">
        <f t="shared" si="23"/>
        <v>0</v>
      </c>
      <c r="AB68" s="107">
        <f t="shared" si="24"/>
        <v>0</v>
      </c>
      <c r="AC68" s="107">
        <f t="shared" si="25"/>
        <v>0</v>
      </c>
    </row>
    <row r="69" spans="1:29" ht="12.75" customHeight="1">
      <c r="A69" s="69"/>
      <c r="B69" s="98"/>
      <c r="C69" s="98"/>
      <c r="D69" s="162" t="s">
        <v>29</v>
      </c>
      <c r="E69" s="159"/>
      <c r="F69" s="160">
        <f>-IF(H62*5%&gt;500000,500000,H62*5%)</f>
        <v>-112312.8323699422</v>
      </c>
      <c r="G69" s="160"/>
      <c r="H69" s="99"/>
      <c r="I69" s="76">
        <f t="shared" si="19"/>
        <v>26</v>
      </c>
      <c r="J69" s="100">
        <f>$AN$30</f>
        <v>41100</v>
      </c>
      <c r="K69" s="101">
        <v>1</v>
      </c>
      <c r="L69" s="261">
        <v>10</v>
      </c>
      <c r="M69" s="232">
        <f t="shared" si="34"/>
        <v>0.33333333333333331</v>
      </c>
      <c r="N69" s="241">
        <f t="shared" si="26"/>
        <v>0.70833333333333337</v>
      </c>
      <c r="O69" s="244">
        <f t="shared" si="20"/>
        <v>9.0000000000000018</v>
      </c>
      <c r="P69" s="245" t="str">
        <f t="shared" si="32"/>
        <v>1</v>
      </c>
      <c r="Q69" s="257">
        <f t="shared" si="21"/>
        <v>8.0000000000000018</v>
      </c>
      <c r="R69" s="102">
        <f t="shared" si="33"/>
        <v>1.9999999999999982</v>
      </c>
      <c r="S69" s="103">
        <f t="shared" si="27"/>
        <v>1</v>
      </c>
      <c r="T69" s="104">
        <f t="shared" si="28"/>
        <v>0.99999999999999822</v>
      </c>
      <c r="U69" s="104">
        <f t="shared" si="29"/>
        <v>0</v>
      </c>
      <c r="V69" s="104">
        <f t="shared" si="30"/>
        <v>0</v>
      </c>
      <c r="W69" s="105">
        <f t="shared" si="31"/>
        <v>1.9999999999999982</v>
      </c>
      <c r="X69" s="96"/>
      <c r="Y69" s="106" t="str">
        <f>$AO$30</f>
        <v>D</v>
      </c>
      <c r="Z69" s="207" t="str">
        <f t="shared" si="22"/>
        <v>Tue</v>
      </c>
      <c r="AA69" s="107">
        <f t="shared" si="23"/>
        <v>0</v>
      </c>
      <c r="AB69" s="107">
        <f t="shared" si="24"/>
        <v>0</v>
      </c>
      <c r="AC69" s="107">
        <f t="shared" si="25"/>
        <v>0</v>
      </c>
    </row>
    <row r="70" spans="1:29" ht="12.75" customHeight="1">
      <c r="A70" s="69"/>
      <c r="B70" s="98"/>
      <c r="C70" s="98"/>
      <c r="D70" s="162" t="s">
        <v>30</v>
      </c>
      <c r="E70" s="159"/>
      <c r="F70" s="163">
        <f>ROUND(H62+H64+F68+F69,0)*12</f>
        <v>25389276</v>
      </c>
      <c r="G70" s="163"/>
      <c r="H70" s="99"/>
      <c r="I70" s="76">
        <f t="shared" si="19"/>
        <v>27</v>
      </c>
      <c r="J70" s="100">
        <f>$AN$31</f>
        <v>41101</v>
      </c>
      <c r="K70" s="101">
        <v>1</v>
      </c>
      <c r="L70" s="261">
        <v>10</v>
      </c>
      <c r="M70" s="232">
        <f t="shared" si="34"/>
        <v>0.33333333333333331</v>
      </c>
      <c r="N70" s="241">
        <f t="shared" si="26"/>
        <v>0.70833333333333337</v>
      </c>
      <c r="O70" s="244">
        <f t="shared" si="20"/>
        <v>9.0000000000000018</v>
      </c>
      <c r="P70" s="245" t="str">
        <f t="shared" si="32"/>
        <v>1</v>
      </c>
      <c r="Q70" s="257">
        <f t="shared" si="21"/>
        <v>8.0000000000000018</v>
      </c>
      <c r="R70" s="102">
        <f t="shared" si="33"/>
        <v>1.9999999999999982</v>
      </c>
      <c r="S70" s="103">
        <f t="shared" si="27"/>
        <v>1</v>
      </c>
      <c r="T70" s="104">
        <f t="shared" si="28"/>
        <v>0.99999999999999822</v>
      </c>
      <c r="U70" s="104">
        <f t="shared" si="29"/>
        <v>0</v>
      </c>
      <c r="V70" s="104">
        <f t="shared" si="30"/>
        <v>0</v>
      </c>
      <c r="W70" s="105">
        <f t="shared" si="31"/>
        <v>1.9999999999999982</v>
      </c>
      <c r="X70" s="96"/>
      <c r="Y70" s="106" t="str">
        <f>$AO$31</f>
        <v>D</v>
      </c>
      <c r="Z70" s="207" t="str">
        <f t="shared" si="22"/>
        <v>Wed</v>
      </c>
      <c r="AA70" s="107">
        <f t="shared" si="23"/>
        <v>0</v>
      </c>
      <c r="AB70" s="107">
        <f t="shared" si="24"/>
        <v>0</v>
      </c>
      <c r="AC70" s="107">
        <f t="shared" si="25"/>
        <v>0</v>
      </c>
    </row>
    <row r="71" spans="1:29" ht="12.75" customHeight="1">
      <c r="A71" s="69"/>
      <c r="B71" s="98"/>
      <c r="C71" s="98"/>
      <c r="D71" s="168" t="s">
        <v>31</v>
      </c>
      <c r="E71" s="159"/>
      <c r="F71" s="169">
        <f>(F70)+(F67*12)</f>
        <v>9549276</v>
      </c>
      <c r="G71" s="169"/>
      <c r="H71" s="99"/>
      <c r="I71" s="76">
        <f t="shared" si="19"/>
        <v>28</v>
      </c>
      <c r="J71" s="100">
        <f>$AN$32</f>
        <v>41102</v>
      </c>
      <c r="K71" s="101">
        <v>1</v>
      </c>
      <c r="L71" s="261">
        <v>8</v>
      </c>
      <c r="M71" s="232">
        <f t="shared" si="34"/>
        <v>0.33333333333333331</v>
      </c>
      <c r="N71" s="241">
        <f t="shared" si="26"/>
        <v>0.70833333333333337</v>
      </c>
      <c r="O71" s="244">
        <f t="shared" si="20"/>
        <v>9.0000000000000018</v>
      </c>
      <c r="P71" s="245" t="str">
        <f t="shared" si="32"/>
        <v>1</v>
      </c>
      <c r="Q71" s="257">
        <f t="shared" si="21"/>
        <v>8.0000000000000018</v>
      </c>
      <c r="R71" s="102">
        <f t="shared" si="33"/>
        <v>0</v>
      </c>
      <c r="S71" s="103">
        <f t="shared" si="27"/>
        <v>0</v>
      </c>
      <c r="T71" s="104">
        <f t="shared" si="28"/>
        <v>0</v>
      </c>
      <c r="U71" s="104">
        <f t="shared" si="29"/>
        <v>0</v>
      </c>
      <c r="V71" s="104">
        <f t="shared" si="30"/>
        <v>0</v>
      </c>
      <c r="W71" s="105">
        <f t="shared" si="31"/>
        <v>0</v>
      </c>
      <c r="X71" s="96"/>
      <c r="Y71" s="106" t="str">
        <f>$AO$32</f>
        <v>D</v>
      </c>
      <c r="Z71" s="207" t="str">
        <f t="shared" si="22"/>
        <v>Thu</v>
      </c>
      <c r="AA71" s="107">
        <f t="shared" si="23"/>
        <v>0</v>
      </c>
      <c r="AB71" s="107">
        <f t="shared" si="24"/>
        <v>0</v>
      </c>
      <c r="AC71" s="107">
        <f t="shared" si="25"/>
        <v>0</v>
      </c>
    </row>
    <row r="72" spans="1:29" ht="12.75" customHeight="1">
      <c r="A72" s="69"/>
      <c r="B72" s="98"/>
      <c r="C72" s="98"/>
      <c r="D72" s="168" t="s">
        <v>32</v>
      </c>
      <c r="E72" s="159"/>
      <c r="F72" s="170">
        <f>-(IF(F71&lt;=0,0,IF(F71&lt;=50000000,F71*0.05,IF(F71&lt;=200000000,(F71-50000000)*0.15+2500000,IF(F71&lt;=500000000,(F71-250000000)*0.25+32500000,(F71-500000000)*0.3+95000000)))))/12</f>
        <v>-39788.65</v>
      </c>
      <c r="G72" s="171">
        <f>-(IF(F72&lt;=0,0,IF(F72&lt;=50000000,F72*0.05,IF(F72&lt;=200000000,(F72-50000000)*0.15+2500000,IF(F72&lt;=500000000,(F72-250000000)*0.25+32500000,(F72-500000000)*0.3+95000000)))))/12</f>
        <v>0</v>
      </c>
      <c r="H72" s="99"/>
      <c r="I72" s="76">
        <f t="shared" si="19"/>
        <v>29</v>
      </c>
      <c r="J72" s="100">
        <f>$AN$33</f>
        <v>41103</v>
      </c>
      <c r="K72" s="101">
        <v>1</v>
      </c>
      <c r="L72" s="261">
        <v>11</v>
      </c>
      <c r="M72" s="232">
        <f t="shared" si="34"/>
        <v>0.33333333333333331</v>
      </c>
      <c r="N72" s="241">
        <f t="shared" si="26"/>
        <v>0.70833333333333337</v>
      </c>
      <c r="O72" s="244">
        <f t="shared" si="20"/>
        <v>9.0000000000000018</v>
      </c>
      <c r="P72" s="245" t="str">
        <f t="shared" si="32"/>
        <v>1</v>
      </c>
      <c r="Q72" s="257">
        <f t="shared" si="21"/>
        <v>8.0000000000000018</v>
      </c>
      <c r="R72" s="102">
        <f t="shared" si="33"/>
        <v>2.9999999999999982</v>
      </c>
      <c r="S72" s="103">
        <f t="shared" si="27"/>
        <v>1</v>
      </c>
      <c r="T72" s="104">
        <f t="shared" si="28"/>
        <v>1.9999999999999982</v>
      </c>
      <c r="U72" s="104">
        <f t="shared" si="29"/>
        <v>0</v>
      </c>
      <c r="V72" s="104">
        <f t="shared" si="30"/>
        <v>0</v>
      </c>
      <c r="W72" s="105">
        <f t="shared" si="31"/>
        <v>2.9999999999999982</v>
      </c>
      <c r="X72" s="96"/>
      <c r="Y72" s="106" t="str">
        <f>$AO$33</f>
        <v>D</v>
      </c>
      <c r="Z72" s="207" t="str">
        <f t="shared" si="22"/>
        <v>Fri</v>
      </c>
      <c r="AA72" s="107">
        <f t="shared" si="23"/>
        <v>0</v>
      </c>
      <c r="AB72" s="107">
        <f t="shared" si="24"/>
        <v>0</v>
      </c>
      <c r="AC72" s="107">
        <f t="shared" si="25"/>
        <v>0</v>
      </c>
    </row>
    <row r="73" spans="1:29" ht="12.75" customHeight="1">
      <c r="A73" s="69"/>
      <c r="B73" s="98"/>
      <c r="C73" s="125"/>
      <c r="D73" s="172"/>
      <c r="E73" s="173"/>
      <c r="F73" s="174"/>
      <c r="G73" s="72"/>
      <c r="H73" s="175"/>
      <c r="I73" s="76">
        <f t="shared" si="19"/>
        <v>30</v>
      </c>
      <c r="J73" s="100">
        <f>$AN$34</f>
        <v>41104</v>
      </c>
      <c r="K73" s="101" t="s">
        <v>50</v>
      </c>
      <c r="L73" s="261"/>
      <c r="M73" s="232">
        <f t="shared" si="34"/>
        <v>0</v>
      </c>
      <c r="N73" s="241">
        <f t="shared" si="26"/>
        <v>0</v>
      </c>
      <c r="O73" s="244">
        <f t="shared" si="20"/>
        <v>0</v>
      </c>
      <c r="P73" s="245">
        <f t="shared" si="32"/>
        <v>0</v>
      </c>
      <c r="Q73" s="257">
        <f t="shared" si="21"/>
        <v>0</v>
      </c>
      <c r="R73" s="102">
        <f t="shared" si="33"/>
        <v>0</v>
      </c>
      <c r="S73" s="103">
        <f t="shared" si="27"/>
        <v>0</v>
      </c>
      <c r="T73" s="104">
        <f t="shared" si="28"/>
        <v>0</v>
      </c>
      <c r="U73" s="104">
        <f t="shared" si="29"/>
        <v>0</v>
      </c>
      <c r="V73" s="104">
        <f t="shared" si="30"/>
        <v>0</v>
      </c>
      <c r="W73" s="105">
        <f t="shared" si="31"/>
        <v>0</v>
      </c>
      <c r="X73" s="96"/>
      <c r="Y73" s="106" t="str">
        <f>$AO$34</f>
        <v>M</v>
      </c>
      <c r="Z73" s="207" t="str">
        <f t="shared" si="22"/>
        <v>Sat</v>
      </c>
      <c r="AA73" s="107">
        <f t="shared" si="23"/>
        <v>0</v>
      </c>
      <c r="AB73" s="107">
        <f t="shared" si="24"/>
        <v>0</v>
      </c>
      <c r="AC73" s="107">
        <f t="shared" si="25"/>
        <v>0</v>
      </c>
    </row>
    <row r="74" spans="1:29" ht="12.75" customHeight="1">
      <c r="A74" s="69"/>
      <c r="B74" s="176" t="s">
        <v>33</v>
      </c>
      <c r="C74" s="177"/>
      <c r="D74" s="178"/>
      <c r="E74" s="127"/>
      <c r="F74" s="179"/>
      <c r="G74" s="180" t="s">
        <v>22</v>
      </c>
      <c r="H74" s="152">
        <f>+H62+H64+H65+H66</f>
        <v>2181576.7973988438</v>
      </c>
      <c r="I74" s="76">
        <f t="shared" si="19"/>
        <v>31</v>
      </c>
      <c r="J74" s="100">
        <f>$AN$35</f>
        <v>41105</v>
      </c>
      <c r="K74" s="101" t="s">
        <v>72</v>
      </c>
      <c r="L74" s="261">
        <v>11</v>
      </c>
      <c r="M74" s="232">
        <f t="shared" si="34"/>
        <v>0</v>
      </c>
      <c r="N74" s="241">
        <f t="shared" si="26"/>
        <v>0</v>
      </c>
      <c r="O74" s="244">
        <f t="shared" si="20"/>
        <v>0</v>
      </c>
      <c r="P74" s="245">
        <f t="shared" si="32"/>
        <v>0</v>
      </c>
      <c r="Q74" s="257">
        <f t="shared" si="21"/>
        <v>0</v>
      </c>
      <c r="R74" s="102">
        <f t="shared" si="33"/>
        <v>11</v>
      </c>
      <c r="S74" s="103">
        <f t="shared" si="27"/>
        <v>0</v>
      </c>
      <c r="T74" s="104">
        <f t="shared" si="28"/>
        <v>7</v>
      </c>
      <c r="U74" s="104">
        <f t="shared" si="29"/>
        <v>1</v>
      </c>
      <c r="V74" s="104">
        <f t="shared" si="30"/>
        <v>3</v>
      </c>
      <c r="W74" s="105">
        <f t="shared" si="31"/>
        <v>11</v>
      </c>
      <c r="X74" s="96"/>
      <c r="Y74" s="106" t="str">
        <f>$AO$35</f>
        <v>M</v>
      </c>
      <c r="Z74" s="262" t="str">
        <f t="shared" si="22"/>
        <v>Sun</v>
      </c>
      <c r="AA74" s="107">
        <f t="shared" si="23"/>
        <v>0</v>
      </c>
      <c r="AB74" s="107">
        <f t="shared" si="24"/>
        <v>0</v>
      </c>
      <c r="AC74" s="107">
        <f t="shared" si="25"/>
        <v>0</v>
      </c>
    </row>
    <row r="75" spans="1:29" ht="12.75" customHeight="1">
      <c r="A75" s="69"/>
      <c r="B75" s="70"/>
      <c r="C75" s="70"/>
      <c r="D75" s="200"/>
      <c r="E75" s="127"/>
      <c r="F75" s="155"/>
      <c r="G75" s="74"/>
      <c r="H75" s="75"/>
      <c r="I75" s="76">
        <f t="shared" si="19"/>
        <v>32</v>
      </c>
      <c r="J75" s="100">
        <f>$AN$36</f>
        <v>41106</v>
      </c>
      <c r="K75" s="101">
        <v>2</v>
      </c>
      <c r="L75" s="261">
        <v>11</v>
      </c>
      <c r="M75" s="232">
        <f t="shared" si="34"/>
        <v>0.83333333333333337</v>
      </c>
      <c r="N75" s="241">
        <f t="shared" si="26"/>
        <v>1.2083333333333333</v>
      </c>
      <c r="O75" s="244">
        <f t="shared" si="20"/>
        <v>8.9999999999999964</v>
      </c>
      <c r="P75" s="245" t="str">
        <f t="shared" si="32"/>
        <v>1</v>
      </c>
      <c r="Q75" s="257">
        <f t="shared" si="21"/>
        <v>7.9999999999999964</v>
      </c>
      <c r="R75" s="102">
        <f t="shared" si="33"/>
        <v>3.0000000000000036</v>
      </c>
      <c r="S75" s="103">
        <f t="shared" si="27"/>
        <v>1</v>
      </c>
      <c r="T75" s="104">
        <f t="shared" si="28"/>
        <v>2.0000000000000036</v>
      </c>
      <c r="U75" s="104">
        <f t="shared" si="29"/>
        <v>0</v>
      </c>
      <c r="V75" s="104">
        <f t="shared" si="30"/>
        <v>0</v>
      </c>
      <c r="W75" s="105">
        <f t="shared" si="31"/>
        <v>3.0000000000000036</v>
      </c>
      <c r="X75" s="96"/>
      <c r="Y75" s="106" t="str">
        <f>$AO$36</f>
        <v>D</v>
      </c>
      <c r="Z75" s="262" t="str">
        <f t="shared" si="22"/>
        <v>Mon</v>
      </c>
      <c r="AA75" s="107">
        <f t="shared" si="23"/>
        <v>0</v>
      </c>
      <c r="AB75" s="107">
        <f t="shared" si="24"/>
        <v>0</v>
      </c>
      <c r="AC75" s="107">
        <f t="shared" si="25"/>
        <v>0</v>
      </c>
    </row>
    <row r="76" spans="1:29" ht="12.75" customHeight="1">
      <c r="A76" s="69"/>
      <c r="B76" s="181" t="s">
        <v>34</v>
      </c>
      <c r="C76" s="181"/>
      <c r="D76" s="72"/>
      <c r="E76" s="73"/>
      <c r="F76" s="72"/>
      <c r="G76" s="181" t="s">
        <v>35</v>
      </c>
      <c r="H76" s="99"/>
      <c r="I76" s="76">
        <f t="shared" si="19"/>
        <v>33</v>
      </c>
      <c r="J76" s="100">
        <f>$AN$37</f>
        <v>41107</v>
      </c>
      <c r="K76" s="101">
        <v>2</v>
      </c>
      <c r="L76" s="261">
        <v>11</v>
      </c>
      <c r="M76" s="232">
        <f t="shared" si="34"/>
        <v>0.83333333333333337</v>
      </c>
      <c r="N76" s="241">
        <f t="shared" si="26"/>
        <v>1.2083333333333333</v>
      </c>
      <c r="O76" s="244">
        <f t="shared" si="20"/>
        <v>8.9999999999999964</v>
      </c>
      <c r="P76" s="245" t="str">
        <f t="shared" si="32"/>
        <v>1</v>
      </c>
      <c r="Q76" s="257">
        <f t="shared" si="21"/>
        <v>7.9999999999999964</v>
      </c>
      <c r="R76" s="102">
        <f t="shared" si="33"/>
        <v>3.0000000000000036</v>
      </c>
      <c r="S76" s="103">
        <f t="shared" si="27"/>
        <v>1</v>
      </c>
      <c r="T76" s="104">
        <f t="shared" si="28"/>
        <v>2.0000000000000036</v>
      </c>
      <c r="U76" s="104">
        <f t="shared" si="29"/>
        <v>0</v>
      </c>
      <c r="V76" s="104">
        <f t="shared" si="30"/>
        <v>0</v>
      </c>
      <c r="W76" s="105">
        <f t="shared" si="31"/>
        <v>3.0000000000000036</v>
      </c>
      <c r="X76" s="96"/>
      <c r="Y76" s="106" t="str">
        <f>$AO$37</f>
        <v>D</v>
      </c>
      <c r="Z76" s="207" t="str">
        <f t="shared" si="22"/>
        <v>Tue</v>
      </c>
      <c r="AA76" s="107">
        <f t="shared" si="23"/>
        <v>0</v>
      </c>
      <c r="AB76" s="107">
        <f t="shared" si="24"/>
        <v>0</v>
      </c>
      <c r="AC76" s="107">
        <f t="shared" si="25"/>
        <v>0</v>
      </c>
    </row>
    <row r="77" spans="1:29" ht="12.75" customHeight="1">
      <c r="A77" s="69"/>
      <c r="B77" s="181"/>
      <c r="C77" s="181"/>
      <c r="D77" s="72"/>
      <c r="E77" s="73"/>
      <c r="F77" s="72"/>
      <c r="G77" s="181"/>
      <c r="H77" s="99"/>
      <c r="I77" s="76">
        <f t="shared" si="19"/>
        <v>34</v>
      </c>
      <c r="J77" s="100">
        <f>$AN$38</f>
        <v>41108</v>
      </c>
      <c r="K77" s="101">
        <v>2</v>
      </c>
      <c r="L77" s="261">
        <v>8</v>
      </c>
      <c r="M77" s="232">
        <f t="shared" si="34"/>
        <v>0.83333333333333337</v>
      </c>
      <c r="N77" s="241">
        <f t="shared" si="26"/>
        <v>1.2083333333333333</v>
      </c>
      <c r="O77" s="244">
        <f t="shared" si="20"/>
        <v>8.9999999999999964</v>
      </c>
      <c r="P77" s="245" t="str">
        <f t="shared" si="32"/>
        <v>1</v>
      </c>
      <c r="Q77" s="257">
        <f t="shared" si="21"/>
        <v>7.9999999999999964</v>
      </c>
      <c r="R77" s="102">
        <f t="shared" si="33"/>
        <v>0</v>
      </c>
      <c r="S77" s="103">
        <f t="shared" si="27"/>
        <v>0</v>
      </c>
      <c r="T77" s="104">
        <f t="shared" si="28"/>
        <v>0</v>
      </c>
      <c r="U77" s="104">
        <f t="shared" si="29"/>
        <v>0</v>
      </c>
      <c r="V77" s="104">
        <f t="shared" si="30"/>
        <v>0</v>
      </c>
      <c r="W77" s="105">
        <f t="shared" si="31"/>
        <v>0</v>
      </c>
      <c r="X77" s="96"/>
      <c r="Y77" s="106" t="str">
        <f>$AO$38</f>
        <v>D</v>
      </c>
      <c r="Z77" s="207" t="str">
        <f t="shared" si="22"/>
        <v>Wed</v>
      </c>
      <c r="AA77" s="107">
        <f t="shared" si="23"/>
        <v>0</v>
      </c>
      <c r="AB77" s="107">
        <f t="shared" si="24"/>
        <v>0</v>
      </c>
      <c r="AC77" s="107">
        <f t="shared" si="25"/>
        <v>0</v>
      </c>
    </row>
    <row r="78" spans="1:29" ht="12.75" customHeight="1">
      <c r="A78" s="69"/>
      <c r="B78" s="181"/>
      <c r="C78" s="181"/>
      <c r="D78" s="72"/>
      <c r="E78" s="73"/>
      <c r="F78" s="72"/>
      <c r="G78" s="181"/>
      <c r="H78" s="99"/>
      <c r="I78" s="76">
        <f t="shared" si="19"/>
        <v>35</v>
      </c>
      <c r="J78" s="100"/>
      <c r="K78" s="101"/>
      <c r="L78" s="261"/>
      <c r="M78" s="232"/>
      <c r="N78" s="241"/>
      <c r="O78" s="244"/>
      <c r="P78" s="245"/>
      <c r="Q78" s="257"/>
      <c r="R78" s="102"/>
      <c r="S78" s="103"/>
      <c r="T78" s="104"/>
      <c r="U78" s="104"/>
      <c r="V78" s="104"/>
      <c r="W78" s="105"/>
      <c r="X78" s="96"/>
      <c r="Y78" s="106"/>
      <c r="Z78" s="207" t="str">
        <f t="shared" si="22"/>
        <v>Sat</v>
      </c>
      <c r="AA78" s="107">
        <f>COUNTIF(K78,"S")</f>
        <v>0</v>
      </c>
      <c r="AB78" s="107">
        <f>COUNTIF(K78,"I")</f>
        <v>0</v>
      </c>
      <c r="AC78" s="107">
        <f>COUNTIF(K78,"A")</f>
        <v>0</v>
      </c>
    </row>
    <row r="79" spans="1:29" ht="12.75" customHeight="1">
      <c r="A79" s="69"/>
      <c r="B79" s="181"/>
      <c r="C79" s="181"/>
      <c r="D79" s="72"/>
      <c r="E79" s="73"/>
      <c r="F79" s="72"/>
      <c r="G79" s="181"/>
      <c r="H79" s="99"/>
      <c r="I79" s="76">
        <f t="shared" si="19"/>
        <v>36</v>
      </c>
      <c r="J79" s="210" t="s">
        <v>19</v>
      </c>
      <c r="K79" s="211"/>
      <c r="L79" s="251"/>
      <c r="M79" s="212" t="s">
        <v>45</v>
      </c>
      <c r="N79" s="212" t="s">
        <v>46</v>
      </c>
      <c r="O79" s="242"/>
      <c r="P79" s="243"/>
      <c r="Q79" s="258"/>
      <c r="R79" s="212"/>
      <c r="S79" s="213"/>
      <c r="T79" s="214"/>
      <c r="U79" s="214"/>
      <c r="V79" s="215"/>
      <c r="W79" s="216" t="s">
        <v>36</v>
      </c>
      <c r="X79" s="182"/>
      <c r="Y79" s="183" t="s">
        <v>37</v>
      </c>
      <c r="Z79" s="83"/>
      <c r="AA79" s="84"/>
      <c r="AB79" s="84"/>
      <c r="AC79" s="96"/>
    </row>
    <row r="80" spans="1:29" ht="12.75" customHeight="1">
      <c r="A80" s="69"/>
      <c r="B80" s="184" t="str">
        <f>C44</f>
        <v>ADE</v>
      </c>
      <c r="C80" s="181"/>
      <c r="D80" s="72"/>
      <c r="E80" s="73"/>
      <c r="F80" s="72"/>
      <c r="G80" s="181" t="s">
        <v>38</v>
      </c>
      <c r="H80" s="99"/>
      <c r="I80" s="76">
        <f t="shared" si="19"/>
        <v>37</v>
      </c>
      <c r="J80" s="333">
        <f>+K80+L80</f>
        <v>28</v>
      </c>
      <c r="K80" s="334">
        <f>+COUNTIF(K47:K78,"1")+COUNTIF(K47:K78,"2")+COUNTIF(K47:K78,"L2")+COUNTIF(K47:K78,"L1")</f>
        <v>24</v>
      </c>
      <c r="L80" s="334">
        <f>+COUNTIF(K47:K78,"2")+COUNTIF(K47:K78,"L2")</f>
        <v>4</v>
      </c>
      <c r="M80" s="334">
        <f>+COUNTIF(K47:K78,"1")+COUNTIF(K47:K78,"L1")</f>
        <v>20</v>
      </c>
      <c r="N80" s="185"/>
      <c r="O80" s="185"/>
      <c r="P80" s="101"/>
      <c r="Q80" s="259"/>
      <c r="R80" s="185">
        <f>+COUNTIF(K48:K78,"S2")</f>
        <v>0</v>
      </c>
      <c r="S80" s="102">
        <f>SUM(S48:S78)</f>
        <v>14</v>
      </c>
      <c r="T80" s="102">
        <f>SUM(T48:T78)</f>
        <v>32.999999999999993</v>
      </c>
      <c r="U80" s="102">
        <f>SUM(U48:U78)</f>
        <v>2</v>
      </c>
      <c r="V80" s="102">
        <f>SUM(V48:V78)</f>
        <v>6</v>
      </c>
      <c r="W80" s="105">
        <f>+(S80*1.5)+(T80*2)+(U80*3)+(V80*4)</f>
        <v>116.99999999999999</v>
      </c>
      <c r="X80" s="186"/>
      <c r="Y80" s="187">
        <f>+COUNTIF(Y48:Y78,"D")</f>
        <v>22</v>
      </c>
      <c r="Z80" s="83"/>
      <c r="AA80" s="102">
        <f>SUM(AA48:AA78)</f>
        <v>0</v>
      </c>
      <c r="AB80" s="102">
        <f>SUM(AB48:AB78)</f>
        <v>0</v>
      </c>
      <c r="AC80" s="102">
        <f>SUM(AC48:AC78)</f>
        <v>0</v>
      </c>
    </row>
    <row r="81" spans="1:29" ht="12.75" customHeight="1">
      <c r="A81" s="69"/>
      <c r="B81" s="263"/>
      <c r="C81" s="189" t="s">
        <v>57</v>
      </c>
      <c r="D81" s="189"/>
      <c r="E81" s="190"/>
      <c r="F81" s="72"/>
      <c r="G81" s="72"/>
      <c r="H81" s="99"/>
      <c r="I81" s="76">
        <f t="shared" si="19"/>
        <v>38</v>
      </c>
      <c r="J81" s="191"/>
      <c r="K81" s="192"/>
      <c r="L81" s="252"/>
      <c r="M81" s="193"/>
      <c r="N81" s="193"/>
      <c r="O81" s="193"/>
      <c r="P81" s="239"/>
      <c r="Q81" s="260"/>
      <c r="R81" s="194">
        <f>S80+T80+U80+V80</f>
        <v>54.999999999999993</v>
      </c>
      <c r="S81" s="103"/>
      <c r="T81" s="103"/>
      <c r="U81" s="103"/>
      <c r="V81" s="103"/>
      <c r="W81" s="103"/>
      <c r="X81" s="195"/>
      <c r="Y81" s="187"/>
      <c r="Z81" s="196"/>
      <c r="AA81" s="196"/>
      <c r="AB81" s="196"/>
      <c r="AC81" s="197"/>
    </row>
    <row r="83" spans="1:29" ht="12.75" customHeight="1">
      <c r="A83" s="52">
        <f>A44+1</f>
        <v>3</v>
      </c>
      <c r="B83" s="53" t="s">
        <v>2</v>
      </c>
      <c r="C83" s="54" t="s">
        <v>201</v>
      </c>
      <c r="D83" s="55"/>
      <c r="E83" s="56" t="s">
        <v>55</v>
      </c>
      <c r="F83" s="209" t="s">
        <v>78</v>
      </c>
      <c r="G83" s="57"/>
      <c r="H83" s="58"/>
      <c r="I83" s="59">
        <v>1</v>
      </c>
      <c r="J83" s="486" t="str">
        <f>+C83</f>
        <v>ADE</v>
      </c>
      <c r="K83" s="486"/>
      <c r="L83" s="486"/>
      <c r="M83" s="486"/>
      <c r="N83" s="486"/>
      <c r="O83" s="486"/>
      <c r="P83" s="486"/>
      <c r="Q83" s="486"/>
      <c r="R83" s="486"/>
      <c r="S83" s="486"/>
      <c r="T83" s="486"/>
      <c r="U83" s="486"/>
      <c r="V83" s="486"/>
      <c r="W83" s="486"/>
      <c r="X83" s="60"/>
      <c r="Y83" s="61"/>
      <c r="Z83" s="62"/>
      <c r="AA83" s="63"/>
      <c r="AB83" s="63"/>
      <c r="AC83" s="64"/>
    </row>
    <row r="84" spans="1:29" ht="12.75" customHeight="1">
      <c r="A84" s="69"/>
      <c r="B84" s="70" t="s">
        <v>3</v>
      </c>
      <c r="C84" s="71" t="s">
        <v>62</v>
      </c>
      <c r="D84" s="72"/>
      <c r="E84" s="73"/>
      <c r="F84" s="72"/>
      <c r="G84" s="74"/>
      <c r="H84" s="75"/>
      <c r="I84" s="76">
        <f t="shared" ref="I84:I120" si="35">+I83+1</f>
        <v>2</v>
      </c>
      <c r="J84" s="77" t="s">
        <v>4</v>
      </c>
      <c r="K84" s="78"/>
      <c r="L84" s="248"/>
      <c r="M84" s="79"/>
      <c r="N84" s="79"/>
      <c r="O84" s="79"/>
      <c r="P84" s="236"/>
      <c r="Q84" s="254"/>
      <c r="R84" s="79"/>
      <c r="S84" s="79"/>
      <c r="T84" s="79"/>
      <c r="U84" s="79"/>
      <c r="V84" s="79"/>
      <c r="W84" s="80" t="str">
        <f>$Y$1</f>
        <v>Period: 1 May 2012 - 31 May 2012</v>
      </c>
      <c r="X84" s="81"/>
      <c r="Y84" s="82"/>
      <c r="Z84" s="83"/>
      <c r="AA84" s="84"/>
      <c r="AB84" s="84"/>
      <c r="AC84" s="85"/>
    </row>
    <row r="85" spans="1:29" ht="12.75" customHeight="1">
      <c r="A85" s="69"/>
      <c r="B85" s="70" t="s">
        <v>6</v>
      </c>
      <c r="C85" s="71" t="s">
        <v>5</v>
      </c>
      <c r="D85" s="72"/>
      <c r="E85" s="73"/>
      <c r="F85" s="91"/>
      <c r="G85" s="91"/>
      <c r="H85" s="92"/>
      <c r="I85" s="76">
        <f t="shared" si="35"/>
        <v>3</v>
      </c>
      <c r="J85" s="487" t="s">
        <v>7</v>
      </c>
      <c r="K85" s="488" t="s">
        <v>8</v>
      </c>
      <c r="L85" s="249"/>
      <c r="M85" s="489" t="s">
        <v>49</v>
      </c>
      <c r="N85" s="490"/>
      <c r="O85" s="220"/>
      <c r="P85" s="237"/>
      <c r="Q85" s="255"/>
      <c r="R85" s="491" t="s">
        <v>64</v>
      </c>
      <c r="S85" s="493" t="s">
        <v>9</v>
      </c>
      <c r="T85" s="493"/>
      <c r="U85" s="493"/>
      <c r="V85" s="493"/>
      <c r="W85" s="494" t="s">
        <v>10</v>
      </c>
      <c r="X85" s="93"/>
      <c r="Y85" s="94"/>
      <c r="Z85" s="83"/>
      <c r="AA85" s="84"/>
      <c r="AB85" s="84"/>
      <c r="AC85" s="85"/>
    </row>
    <row r="86" spans="1:29" ht="12.75" customHeight="1">
      <c r="A86" s="69"/>
      <c r="B86" s="70" t="s">
        <v>48</v>
      </c>
      <c r="C86" s="71"/>
      <c r="D86" s="72"/>
      <c r="E86" s="73"/>
      <c r="F86" s="91"/>
      <c r="G86" s="91"/>
      <c r="H86" s="92"/>
      <c r="I86" s="76">
        <f t="shared" si="35"/>
        <v>4</v>
      </c>
      <c r="J86" s="487"/>
      <c r="K86" s="488"/>
      <c r="L86" s="250"/>
      <c r="M86" s="231" t="s">
        <v>11</v>
      </c>
      <c r="N86" s="231" t="s">
        <v>12</v>
      </c>
      <c r="O86" s="231"/>
      <c r="P86" s="238"/>
      <c r="Q86" s="256" t="s">
        <v>67</v>
      </c>
      <c r="R86" s="492"/>
      <c r="S86" s="201">
        <v>1.5</v>
      </c>
      <c r="T86" s="201">
        <v>2</v>
      </c>
      <c r="U86" s="201">
        <v>3</v>
      </c>
      <c r="V86" s="201">
        <v>4</v>
      </c>
      <c r="W86" s="494"/>
      <c r="X86" s="93"/>
      <c r="Y86" s="94"/>
      <c r="Z86" s="83"/>
      <c r="AA86" s="95" t="s">
        <v>13</v>
      </c>
      <c r="AB86" s="95" t="s">
        <v>14</v>
      </c>
      <c r="AC86" s="96" t="s">
        <v>15</v>
      </c>
    </row>
    <row r="87" spans="1:29" ht="12.75" customHeight="1">
      <c r="A87" s="69"/>
      <c r="B87" s="70" t="s">
        <v>16</v>
      </c>
      <c r="C87" s="71"/>
      <c r="D87" s="72"/>
      <c r="E87" s="73"/>
      <c r="F87" s="98"/>
      <c r="G87" s="72"/>
      <c r="H87" s="99"/>
      <c r="I87" s="76">
        <f t="shared" si="35"/>
        <v>5</v>
      </c>
      <c r="J87" s="100">
        <f>$AN$9</f>
        <v>41079</v>
      </c>
      <c r="K87" s="101">
        <v>2</v>
      </c>
      <c r="L87" s="261">
        <v>11</v>
      </c>
      <c r="M87" s="232">
        <f>VLOOKUP(K87,$AE$23:$AG$30,2,0)</f>
        <v>0.83333333333333337</v>
      </c>
      <c r="N87" s="241">
        <f>VLOOKUP(K87,$AE$23:$AG$30,3,0)</f>
        <v>1.2083333333333333</v>
      </c>
      <c r="O87" s="244">
        <f t="shared" ref="O87:O116" si="36">(N87-M87)*24</f>
        <v>8.9999999999999964</v>
      </c>
      <c r="P87" s="245" t="str">
        <f>+IF(((N87-M87)*24)&gt;4,"1",0)</f>
        <v>1</v>
      </c>
      <c r="Q87" s="257">
        <f t="shared" ref="Q87:Q116" si="37">O87-P87</f>
        <v>7.9999999999999964</v>
      </c>
      <c r="R87" s="102">
        <f>+L87-Q87</f>
        <v>3.0000000000000036</v>
      </c>
      <c r="S87" s="103">
        <f>IF(AND(Y87="d",W87&gt;0),1,0)</f>
        <v>1</v>
      </c>
      <c r="T87" s="104">
        <f>IF(AND(Y87="D",W87-S87&lt;0),0,IF(AND(Y87="M",W87&gt;=7),7,IF(AND(Y87="M",W87&lt;7),W87,IF(W87-S87&lt;0,0,IF(AND(Y87="D",W87-S87&gt;=7),7,IF(AND(Y87="D",W87-S87&lt;7),W87-S87,0))))))</f>
        <v>2.0000000000000036</v>
      </c>
      <c r="U87" s="104">
        <f>IF(AND(Y87="D",W87&lt;1),0,IF(AND(Y87="D",W87-S87-T87&gt;0,W87-S87-T87&lt;1),W87-S87-T87,IF(AND(Y87="D",W87-S87-T87&gt;=1),1,IF(AND(Y87="M",W87-T87&gt;=1),1,IF(AND(Y87="M",W87-T87&lt;1),W87-T87,0)))))</f>
        <v>0</v>
      </c>
      <c r="V87" s="104">
        <f>IF(AND(Y87="D",W87&lt;1),0,IF(AND(Y87="D",W87-S87-T87-U87&gt;0),W87-S87-T87-U87,IF(AND(Y87="M",W87-T87-U87&gt;0),W87-T87-U87,0)))</f>
        <v>0</v>
      </c>
      <c r="W87" s="105">
        <f>+R87</f>
        <v>3.0000000000000036</v>
      </c>
      <c r="X87" s="96"/>
      <c r="Y87" s="106" t="str">
        <f>$AO$9</f>
        <v>D</v>
      </c>
      <c r="Z87" s="207" t="str">
        <f t="shared" ref="Z87:Z117" si="38">TEXT(WEEKDAY(J87),"ddd")</f>
        <v>Tue</v>
      </c>
      <c r="AA87" s="107">
        <f t="shared" ref="AA87:AA116" si="39">COUNTIF(K87,"S")</f>
        <v>0</v>
      </c>
      <c r="AB87" s="107">
        <f t="shared" ref="AB87:AB116" si="40">COUNTIF(K87,"I")</f>
        <v>0</v>
      </c>
      <c r="AC87" s="107">
        <f t="shared" ref="AC87:AC116" si="41">COUNTIF(K87,"A")</f>
        <v>0</v>
      </c>
    </row>
    <row r="88" spans="1:29" ht="12.75" customHeight="1">
      <c r="A88" s="69"/>
      <c r="B88" s="70" t="s">
        <v>18</v>
      </c>
      <c r="C88" s="108" t="s">
        <v>61</v>
      </c>
      <c r="D88" s="109"/>
      <c r="E88" s="73"/>
      <c r="F88" s="110"/>
      <c r="G88" s="72"/>
      <c r="H88" s="99"/>
      <c r="I88" s="76">
        <f t="shared" si="35"/>
        <v>6</v>
      </c>
      <c r="J88" s="100">
        <f>$AN$10</f>
        <v>41080</v>
      </c>
      <c r="K88" s="101">
        <v>2</v>
      </c>
      <c r="L88" s="261">
        <v>11</v>
      </c>
      <c r="M88" s="232">
        <f>VLOOKUP(K88,$AE$23:$AG$30,2,0)</f>
        <v>0.83333333333333337</v>
      </c>
      <c r="N88" s="241">
        <f t="shared" ref="N88:N116" si="42">VLOOKUP(K88,$AE$23:$AG$30,3,0)</f>
        <v>1.2083333333333333</v>
      </c>
      <c r="O88" s="244">
        <f t="shared" si="36"/>
        <v>8.9999999999999964</v>
      </c>
      <c r="P88" s="245" t="str">
        <f>+IF(((N88-M88)*24)&gt;4,"1",0)</f>
        <v>1</v>
      </c>
      <c r="Q88" s="257">
        <f t="shared" si="37"/>
        <v>7.9999999999999964</v>
      </c>
      <c r="R88" s="102">
        <f>+L88-Q88</f>
        <v>3.0000000000000036</v>
      </c>
      <c r="S88" s="103">
        <f t="shared" ref="S88:S116" si="43">IF(AND(Y88="d",W88&gt;0),1,0)</f>
        <v>1</v>
      </c>
      <c r="T88" s="104">
        <f t="shared" ref="T88:T116" si="44">IF(AND(Y88="D",W88-S88&lt;0),0,IF(AND(Y88="M",W88&gt;=7),7,IF(AND(Y88="M",W88&lt;7),W88,IF(W88-S88&lt;0,0,IF(AND(Y88="D",W88-S88&gt;=7),7,IF(AND(Y88="D",W88-S88&lt;7),W88-S88,0))))))</f>
        <v>2.0000000000000036</v>
      </c>
      <c r="U88" s="104">
        <f t="shared" ref="U88:U116" si="45">IF(AND(Y88="D",W88&lt;1),0,IF(AND(Y88="D",W88-S88-T88&gt;0,W88-S88-T88&lt;1),W88-S88-T88,IF(AND(Y88="D",W88-S88-T88&gt;=1),1,IF(AND(Y88="M",W88-T88&gt;=1),1,IF(AND(Y88="M",W88-T88&lt;1),W88-T88,0)))))</f>
        <v>0</v>
      </c>
      <c r="V88" s="104">
        <f t="shared" ref="V88:V116" si="46">IF(AND(Y88="D",W88&lt;1),0,IF(AND(Y88="D",W88-S88-T88-U88&gt;0),W88-S88-T88-U88,IF(AND(Y88="M",W88-T88-U88&gt;0),W88-T88-U88,0)))</f>
        <v>0</v>
      </c>
      <c r="W88" s="105">
        <f t="shared" ref="W88:W116" si="47">+R88</f>
        <v>3.0000000000000036</v>
      </c>
      <c r="X88" s="96"/>
      <c r="Y88" s="106" t="str">
        <f>$AO$10</f>
        <v>D</v>
      </c>
      <c r="Z88" s="207" t="str">
        <f t="shared" si="38"/>
        <v>Wed</v>
      </c>
      <c r="AA88" s="107">
        <f t="shared" si="39"/>
        <v>0</v>
      </c>
      <c r="AB88" s="107">
        <f t="shared" si="40"/>
        <v>0</v>
      </c>
      <c r="AC88" s="107">
        <f t="shared" si="41"/>
        <v>0</v>
      </c>
    </row>
    <row r="89" spans="1:29" ht="12.75" customHeight="1">
      <c r="A89" s="69"/>
      <c r="B89" s="98" t="s">
        <v>20</v>
      </c>
      <c r="C89" s="199">
        <v>40245</v>
      </c>
      <c r="D89" s="199">
        <v>41340</v>
      </c>
      <c r="E89" s="73"/>
      <c r="F89" s="72"/>
      <c r="G89" s="72"/>
      <c r="H89" s="99"/>
      <c r="I89" s="76">
        <f t="shared" si="35"/>
        <v>7</v>
      </c>
      <c r="J89" s="100">
        <f>$AN$11</f>
        <v>41081</v>
      </c>
      <c r="K89" s="101">
        <v>2</v>
      </c>
      <c r="L89" s="261">
        <v>10.5</v>
      </c>
      <c r="M89" s="232">
        <f>VLOOKUP(K89,$AE$23:$AG$30,2,0)</f>
        <v>0.83333333333333337</v>
      </c>
      <c r="N89" s="241">
        <f t="shared" si="42"/>
        <v>1.2083333333333333</v>
      </c>
      <c r="O89" s="244">
        <f t="shared" si="36"/>
        <v>8.9999999999999964</v>
      </c>
      <c r="P89" s="245" t="str">
        <f t="shared" ref="P89:P116" si="48">+IF(((N89-M89)*24)&gt;4,"1",0)</f>
        <v>1</v>
      </c>
      <c r="Q89" s="257">
        <f t="shared" si="37"/>
        <v>7.9999999999999964</v>
      </c>
      <c r="R89" s="102">
        <f t="shared" ref="R89:R116" si="49">+L89-Q89</f>
        <v>2.5000000000000036</v>
      </c>
      <c r="S89" s="103">
        <f t="shared" si="43"/>
        <v>1</v>
      </c>
      <c r="T89" s="104">
        <f t="shared" si="44"/>
        <v>1.5000000000000036</v>
      </c>
      <c r="U89" s="104">
        <f t="shared" si="45"/>
        <v>0</v>
      </c>
      <c r="V89" s="104">
        <f t="shared" si="46"/>
        <v>0</v>
      </c>
      <c r="W89" s="105">
        <f t="shared" si="47"/>
        <v>2.5000000000000036</v>
      </c>
      <c r="X89" s="96"/>
      <c r="Y89" s="106" t="str">
        <f>$AO$11</f>
        <v>D</v>
      </c>
      <c r="Z89" s="207" t="str">
        <f t="shared" si="38"/>
        <v>Thu</v>
      </c>
      <c r="AA89" s="107">
        <f t="shared" si="39"/>
        <v>0</v>
      </c>
      <c r="AB89" s="107">
        <f t="shared" si="40"/>
        <v>0</v>
      </c>
      <c r="AC89" s="107">
        <f t="shared" si="41"/>
        <v>0</v>
      </c>
    </row>
    <row r="90" spans="1:29" ht="12.75" customHeight="1">
      <c r="A90" s="69"/>
      <c r="B90" s="98"/>
      <c r="C90" s="98"/>
      <c r="D90" s="72"/>
      <c r="E90" s="73"/>
      <c r="F90" s="72"/>
      <c r="G90" s="72"/>
      <c r="H90" s="99"/>
      <c r="I90" s="76">
        <f t="shared" si="35"/>
        <v>8</v>
      </c>
      <c r="J90" s="100">
        <f>$AN$12</f>
        <v>41082</v>
      </c>
      <c r="K90" s="101">
        <v>1</v>
      </c>
      <c r="L90" s="261">
        <v>11</v>
      </c>
      <c r="M90" s="232">
        <f t="shared" ref="M90:M116" si="50">VLOOKUP(K90,$AE$23:$AG$30,2,0)</f>
        <v>0.33333333333333331</v>
      </c>
      <c r="N90" s="241">
        <f t="shared" si="42"/>
        <v>0.70833333333333337</v>
      </c>
      <c r="O90" s="244">
        <f t="shared" si="36"/>
        <v>9.0000000000000018</v>
      </c>
      <c r="P90" s="245" t="str">
        <f t="shared" si="48"/>
        <v>1</v>
      </c>
      <c r="Q90" s="257">
        <f t="shared" si="37"/>
        <v>8.0000000000000018</v>
      </c>
      <c r="R90" s="102">
        <f t="shared" si="49"/>
        <v>2.9999999999999982</v>
      </c>
      <c r="S90" s="103">
        <f t="shared" si="43"/>
        <v>1</v>
      </c>
      <c r="T90" s="104">
        <f t="shared" si="44"/>
        <v>1.9999999999999982</v>
      </c>
      <c r="U90" s="104">
        <f t="shared" si="45"/>
        <v>0</v>
      </c>
      <c r="V90" s="104">
        <f t="shared" si="46"/>
        <v>0</v>
      </c>
      <c r="W90" s="105">
        <f t="shared" si="47"/>
        <v>2.9999999999999982</v>
      </c>
      <c r="X90" s="96"/>
      <c r="Y90" s="106" t="str">
        <f>$AO$12</f>
        <v>D</v>
      </c>
      <c r="Z90" s="207" t="str">
        <f t="shared" si="38"/>
        <v>Fri</v>
      </c>
      <c r="AA90" s="107">
        <f t="shared" si="39"/>
        <v>0</v>
      </c>
      <c r="AB90" s="107">
        <f t="shared" si="40"/>
        <v>0</v>
      </c>
      <c r="AC90" s="107">
        <f t="shared" si="41"/>
        <v>0</v>
      </c>
    </row>
    <row r="91" spans="1:29" ht="12.75" customHeight="1">
      <c r="A91" s="69"/>
      <c r="B91" s="98"/>
      <c r="C91" s="98"/>
      <c r="D91" s="72"/>
      <c r="E91" s="73"/>
      <c r="F91" s="198"/>
      <c r="G91" s="72"/>
      <c r="H91" s="99"/>
      <c r="I91" s="76">
        <f t="shared" si="35"/>
        <v>9</v>
      </c>
      <c r="J91" s="100">
        <f>$AN$13</f>
        <v>41083</v>
      </c>
      <c r="K91" s="339" t="s">
        <v>50</v>
      </c>
      <c r="L91" s="261"/>
      <c r="M91" s="232">
        <f t="shared" si="50"/>
        <v>0</v>
      </c>
      <c r="N91" s="241">
        <f t="shared" si="42"/>
        <v>0</v>
      </c>
      <c r="O91" s="244">
        <f t="shared" si="36"/>
        <v>0</v>
      </c>
      <c r="P91" s="245">
        <f t="shared" si="48"/>
        <v>0</v>
      </c>
      <c r="Q91" s="257">
        <f t="shared" si="37"/>
        <v>0</v>
      </c>
      <c r="R91" s="102">
        <f t="shared" si="49"/>
        <v>0</v>
      </c>
      <c r="S91" s="103">
        <f t="shared" si="43"/>
        <v>0</v>
      </c>
      <c r="T91" s="104">
        <f t="shared" si="44"/>
        <v>0</v>
      </c>
      <c r="U91" s="104">
        <f t="shared" si="45"/>
        <v>0</v>
      </c>
      <c r="V91" s="104">
        <f t="shared" si="46"/>
        <v>0</v>
      </c>
      <c r="W91" s="105">
        <f t="shared" si="47"/>
        <v>0</v>
      </c>
      <c r="X91" s="96"/>
      <c r="Y91" s="106" t="str">
        <f>$AO$13</f>
        <v>M</v>
      </c>
      <c r="Z91" s="207" t="str">
        <f t="shared" si="38"/>
        <v>Sat</v>
      </c>
      <c r="AA91" s="107">
        <f t="shared" si="39"/>
        <v>0</v>
      </c>
      <c r="AB91" s="107">
        <f t="shared" si="40"/>
        <v>0</v>
      </c>
      <c r="AC91" s="107">
        <f t="shared" si="41"/>
        <v>0</v>
      </c>
    </row>
    <row r="92" spans="1:29" ht="12.75" customHeight="1">
      <c r="A92" s="69"/>
      <c r="B92" s="124" t="s">
        <v>21</v>
      </c>
      <c r="C92" s="125" t="s">
        <v>22</v>
      </c>
      <c r="D92" s="126"/>
      <c r="E92" s="127"/>
      <c r="F92" s="198">
        <v>1244560</v>
      </c>
      <c r="G92" s="129" t="s">
        <v>22</v>
      </c>
      <c r="H92" s="130">
        <f>+F92</f>
        <v>1244560</v>
      </c>
      <c r="I92" s="76">
        <f t="shared" si="35"/>
        <v>10</v>
      </c>
      <c r="J92" s="100">
        <f>$AN$14</f>
        <v>41084</v>
      </c>
      <c r="K92" s="339" t="s">
        <v>50</v>
      </c>
      <c r="L92" s="261"/>
      <c r="M92" s="232">
        <f t="shared" si="50"/>
        <v>0</v>
      </c>
      <c r="N92" s="241">
        <f t="shared" si="42"/>
        <v>0</v>
      </c>
      <c r="O92" s="244">
        <f t="shared" si="36"/>
        <v>0</v>
      </c>
      <c r="P92" s="245">
        <f t="shared" si="48"/>
        <v>0</v>
      </c>
      <c r="Q92" s="257">
        <f t="shared" si="37"/>
        <v>0</v>
      </c>
      <c r="R92" s="102">
        <f t="shared" si="49"/>
        <v>0</v>
      </c>
      <c r="S92" s="103">
        <f t="shared" si="43"/>
        <v>0</v>
      </c>
      <c r="T92" s="104">
        <f t="shared" si="44"/>
        <v>0</v>
      </c>
      <c r="U92" s="104">
        <f t="shared" si="45"/>
        <v>0</v>
      </c>
      <c r="V92" s="104">
        <f t="shared" si="46"/>
        <v>0</v>
      </c>
      <c r="W92" s="105">
        <f t="shared" si="47"/>
        <v>0</v>
      </c>
      <c r="X92" s="96"/>
      <c r="Y92" s="106" t="str">
        <f>$AO$14</f>
        <v>M</v>
      </c>
      <c r="Z92" s="262" t="str">
        <f t="shared" si="38"/>
        <v>Sun</v>
      </c>
      <c r="AA92" s="107">
        <f t="shared" si="39"/>
        <v>0</v>
      </c>
      <c r="AB92" s="107">
        <f t="shared" si="40"/>
        <v>0</v>
      </c>
      <c r="AC92" s="107">
        <f t="shared" si="41"/>
        <v>0</v>
      </c>
    </row>
    <row r="93" spans="1:29" ht="12.75" customHeight="1">
      <c r="A93" s="69"/>
      <c r="B93" s="124" t="s">
        <v>23</v>
      </c>
      <c r="C93" s="125" t="s">
        <v>22</v>
      </c>
      <c r="D93" s="133">
        <f>+F92/173</f>
        <v>7193.9884393063585</v>
      </c>
      <c r="E93" s="127" t="s">
        <v>24</v>
      </c>
      <c r="F93" s="128">
        <f>+W119</f>
        <v>165.00000000000003</v>
      </c>
      <c r="G93" s="134" t="s">
        <v>22</v>
      </c>
      <c r="H93" s="130">
        <f>F93*D93</f>
        <v>1187008.0924855494</v>
      </c>
      <c r="I93" s="76">
        <f t="shared" si="35"/>
        <v>11</v>
      </c>
      <c r="J93" s="100">
        <f>$AN$15</f>
        <v>41085</v>
      </c>
      <c r="K93" s="101">
        <v>1</v>
      </c>
      <c r="L93" s="261">
        <v>11</v>
      </c>
      <c r="M93" s="232">
        <f t="shared" si="50"/>
        <v>0.33333333333333331</v>
      </c>
      <c r="N93" s="241">
        <f t="shared" si="42"/>
        <v>0.70833333333333337</v>
      </c>
      <c r="O93" s="244">
        <f t="shared" si="36"/>
        <v>9.0000000000000018</v>
      </c>
      <c r="P93" s="245" t="str">
        <f t="shared" si="48"/>
        <v>1</v>
      </c>
      <c r="Q93" s="257">
        <f t="shared" si="37"/>
        <v>8.0000000000000018</v>
      </c>
      <c r="R93" s="102">
        <f t="shared" si="49"/>
        <v>2.9999999999999982</v>
      </c>
      <c r="S93" s="103">
        <f t="shared" si="43"/>
        <v>1</v>
      </c>
      <c r="T93" s="104">
        <f t="shared" si="44"/>
        <v>1.9999999999999982</v>
      </c>
      <c r="U93" s="104">
        <f t="shared" si="45"/>
        <v>0</v>
      </c>
      <c r="V93" s="104">
        <f t="shared" si="46"/>
        <v>0</v>
      </c>
      <c r="W93" s="105">
        <f t="shared" si="47"/>
        <v>2.9999999999999982</v>
      </c>
      <c r="X93" s="96"/>
      <c r="Y93" s="106" t="str">
        <f>$AO$15</f>
        <v>D</v>
      </c>
      <c r="Z93" s="262" t="str">
        <f t="shared" si="38"/>
        <v>Mon</v>
      </c>
      <c r="AA93" s="107">
        <f t="shared" si="39"/>
        <v>0</v>
      </c>
      <c r="AB93" s="107">
        <f t="shared" si="40"/>
        <v>0</v>
      </c>
      <c r="AC93" s="107">
        <f t="shared" si="41"/>
        <v>0</v>
      </c>
    </row>
    <row r="94" spans="1:29" ht="12.75" customHeight="1">
      <c r="A94" s="69"/>
      <c r="B94" s="124" t="s">
        <v>65</v>
      </c>
      <c r="C94" s="125" t="s">
        <v>22</v>
      </c>
      <c r="D94" s="133">
        <v>6000</v>
      </c>
      <c r="E94" s="127" t="s">
        <v>24</v>
      </c>
      <c r="F94" s="203">
        <f>+K119</f>
        <v>25</v>
      </c>
      <c r="G94" s="134" t="s">
        <v>22</v>
      </c>
      <c r="H94" s="130">
        <f>F94*D94</f>
        <v>150000</v>
      </c>
      <c r="I94" s="76">
        <f t="shared" si="35"/>
        <v>12</v>
      </c>
      <c r="J94" s="100">
        <f>$AN$16</f>
        <v>41086</v>
      </c>
      <c r="K94" s="101">
        <v>1</v>
      </c>
      <c r="L94" s="261">
        <v>11</v>
      </c>
      <c r="M94" s="232">
        <f t="shared" si="50"/>
        <v>0.33333333333333331</v>
      </c>
      <c r="N94" s="241">
        <f t="shared" si="42"/>
        <v>0.70833333333333337</v>
      </c>
      <c r="O94" s="244">
        <f t="shared" si="36"/>
        <v>9.0000000000000018</v>
      </c>
      <c r="P94" s="245" t="str">
        <f t="shared" si="48"/>
        <v>1</v>
      </c>
      <c r="Q94" s="257">
        <f t="shared" si="37"/>
        <v>8.0000000000000018</v>
      </c>
      <c r="R94" s="102">
        <f t="shared" si="49"/>
        <v>2.9999999999999982</v>
      </c>
      <c r="S94" s="103">
        <f t="shared" si="43"/>
        <v>1</v>
      </c>
      <c r="T94" s="104">
        <f t="shared" si="44"/>
        <v>1.9999999999999982</v>
      </c>
      <c r="U94" s="104">
        <f t="shared" si="45"/>
        <v>0</v>
      </c>
      <c r="V94" s="104">
        <f t="shared" si="46"/>
        <v>0</v>
      </c>
      <c r="W94" s="105">
        <f t="shared" si="47"/>
        <v>2.9999999999999982</v>
      </c>
      <c r="X94" s="96"/>
      <c r="Y94" s="106" t="str">
        <f>$AO$16</f>
        <v>D</v>
      </c>
      <c r="Z94" s="207" t="str">
        <f t="shared" si="38"/>
        <v>Tue</v>
      </c>
      <c r="AA94" s="107">
        <f t="shared" si="39"/>
        <v>0</v>
      </c>
      <c r="AB94" s="107">
        <f t="shared" si="40"/>
        <v>0</v>
      </c>
      <c r="AC94" s="107">
        <f t="shared" si="41"/>
        <v>0</v>
      </c>
    </row>
    <row r="95" spans="1:29" ht="12.75" customHeight="1">
      <c r="A95" s="69"/>
      <c r="B95" s="124" t="s">
        <v>66</v>
      </c>
      <c r="C95" s="125" t="s">
        <v>22</v>
      </c>
      <c r="D95" s="200">
        <v>4000</v>
      </c>
      <c r="E95" s="127" t="s">
        <v>24</v>
      </c>
      <c r="F95" s="139">
        <f>+L119</f>
        <v>13</v>
      </c>
      <c r="G95" s="134" t="s">
        <v>22</v>
      </c>
      <c r="H95" s="130">
        <f>F95*D95</f>
        <v>52000</v>
      </c>
      <c r="I95" s="76">
        <f t="shared" si="35"/>
        <v>13</v>
      </c>
      <c r="J95" s="100">
        <f>$AN$17</f>
        <v>41087</v>
      </c>
      <c r="K95" s="101">
        <v>1</v>
      </c>
      <c r="L95" s="261">
        <v>11</v>
      </c>
      <c r="M95" s="232">
        <f t="shared" si="50"/>
        <v>0.33333333333333331</v>
      </c>
      <c r="N95" s="241">
        <f t="shared" si="42"/>
        <v>0.70833333333333337</v>
      </c>
      <c r="O95" s="244">
        <f t="shared" si="36"/>
        <v>9.0000000000000018</v>
      </c>
      <c r="P95" s="245" t="str">
        <f t="shared" si="48"/>
        <v>1</v>
      </c>
      <c r="Q95" s="257">
        <f t="shared" si="37"/>
        <v>8.0000000000000018</v>
      </c>
      <c r="R95" s="102">
        <f t="shared" si="49"/>
        <v>2.9999999999999982</v>
      </c>
      <c r="S95" s="103">
        <f t="shared" si="43"/>
        <v>1</v>
      </c>
      <c r="T95" s="104">
        <f t="shared" si="44"/>
        <v>1.9999999999999982</v>
      </c>
      <c r="U95" s="104">
        <f t="shared" si="45"/>
        <v>0</v>
      </c>
      <c r="V95" s="104">
        <f t="shared" si="46"/>
        <v>0</v>
      </c>
      <c r="W95" s="105">
        <f t="shared" si="47"/>
        <v>2.9999999999999982</v>
      </c>
      <c r="X95" s="96"/>
      <c r="Y95" s="106" t="str">
        <f>$AO$17</f>
        <v>D</v>
      </c>
      <c r="Z95" s="207" t="str">
        <f t="shared" si="38"/>
        <v>Wed</v>
      </c>
      <c r="AA95" s="107">
        <f t="shared" si="39"/>
        <v>0</v>
      </c>
      <c r="AB95" s="107">
        <f t="shared" si="40"/>
        <v>0</v>
      </c>
      <c r="AC95" s="107">
        <f t="shared" si="41"/>
        <v>0</v>
      </c>
    </row>
    <row r="96" spans="1:29" ht="12.75" customHeight="1">
      <c r="A96" s="69"/>
      <c r="B96" s="335" t="s">
        <v>75</v>
      </c>
      <c r="C96" s="336" t="s">
        <v>22</v>
      </c>
      <c r="D96" s="337"/>
      <c r="E96" s="127" t="s">
        <v>24</v>
      </c>
      <c r="F96" s="338">
        <f>+M119</f>
        <v>12</v>
      </c>
      <c r="G96" s="142" t="s">
        <v>22</v>
      </c>
      <c r="H96" s="143">
        <f>+F96*D96</f>
        <v>0</v>
      </c>
      <c r="I96" s="76">
        <f t="shared" si="35"/>
        <v>14</v>
      </c>
      <c r="J96" s="100">
        <f>$AN$18</f>
        <v>41088</v>
      </c>
      <c r="K96" s="101">
        <v>1</v>
      </c>
      <c r="L96" s="261">
        <v>11</v>
      </c>
      <c r="M96" s="232">
        <f t="shared" si="50"/>
        <v>0.33333333333333331</v>
      </c>
      <c r="N96" s="241">
        <f t="shared" si="42"/>
        <v>0.70833333333333337</v>
      </c>
      <c r="O96" s="244">
        <f t="shared" si="36"/>
        <v>9.0000000000000018</v>
      </c>
      <c r="P96" s="245" t="str">
        <f t="shared" si="48"/>
        <v>1</v>
      </c>
      <c r="Q96" s="257">
        <f t="shared" si="37"/>
        <v>8.0000000000000018</v>
      </c>
      <c r="R96" s="102">
        <f t="shared" si="49"/>
        <v>2.9999999999999982</v>
      </c>
      <c r="S96" s="103">
        <f t="shared" si="43"/>
        <v>1</v>
      </c>
      <c r="T96" s="104">
        <f t="shared" si="44"/>
        <v>1.9999999999999982</v>
      </c>
      <c r="U96" s="104">
        <f t="shared" si="45"/>
        <v>0</v>
      </c>
      <c r="V96" s="104">
        <f t="shared" si="46"/>
        <v>0</v>
      </c>
      <c r="W96" s="105">
        <f t="shared" si="47"/>
        <v>2.9999999999999982</v>
      </c>
      <c r="X96" s="96"/>
      <c r="Y96" s="106" t="str">
        <f>$AO$18</f>
        <v>D</v>
      </c>
      <c r="Z96" s="207" t="str">
        <f t="shared" si="38"/>
        <v>Thu</v>
      </c>
      <c r="AA96" s="107">
        <f t="shared" si="39"/>
        <v>0</v>
      </c>
      <c r="AB96" s="107">
        <f t="shared" si="40"/>
        <v>0</v>
      </c>
      <c r="AC96" s="107">
        <f t="shared" si="41"/>
        <v>0</v>
      </c>
    </row>
    <row r="97" spans="1:29" ht="12.75" customHeight="1">
      <c r="A97" s="69"/>
      <c r="B97" s="124"/>
      <c r="C97" s="70"/>
      <c r="D97" s="202"/>
      <c r="E97" s="140"/>
      <c r="F97" s="141"/>
      <c r="G97" s="74" t="s">
        <v>22</v>
      </c>
      <c r="H97" s="99">
        <f>+D97*F97</f>
        <v>0</v>
      </c>
      <c r="I97" s="76">
        <f t="shared" si="35"/>
        <v>15</v>
      </c>
      <c r="J97" s="100">
        <f>$AN$19</f>
        <v>41089</v>
      </c>
      <c r="K97" s="101">
        <v>1</v>
      </c>
      <c r="L97" s="261">
        <v>11</v>
      </c>
      <c r="M97" s="232">
        <f t="shared" si="50"/>
        <v>0.33333333333333331</v>
      </c>
      <c r="N97" s="241">
        <f t="shared" si="42"/>
        <v>0.70833333333333337</v>
      </c>
      <c r="O97" s="244">
        <f t="shared" si="36"/>
        <v>9.0000000000000018</v>
      </c>
      <c r="P97" s="245" t="str">
        <f t="shared" si="48"/>
        <v>1</v>
      </c>
      <c r="Q97" s="257">
        <f t="shared" si="37"/>
        <v>8.0000000000000018</v>
      </c>
      <c r="R97" s="102">
        <f t="shared" si="49"/>
        <v>2.9999999999999982</v>
      </c>
      <c r="S97" s="103">
        <f t="shared" si="43"/>
        <v>1</v>
      </c>
      <c r="T97" s="104">
        <f t="shared" si="44"/>
        <v>1.9999999999999982</v>
      </c>
      <c r="U97" s="104">
        <f t="shared" si="45"/>
        <v>0</v>
      </c>
      <c r="V97" s="104">
        <f t="shared" si="46"/>
        <v>0</v>
      </c>
      <c r="W97" s="105">
        <f t="shared" si="47"/>
        <v>2.9999999999999982</v>
      </c>
      <c r="X97" s="96"/>
      <c r="Y97" s="106" t="str">
        <f>$AO$19</f>
        <v>D</v>
      </c>
      <c r="Z97" s="207" t="str">
        <f t="shared" si="38"/>
        <v>Fri</v>
      </c>
      <c r="AA97" s="107">
        <f t="shared" si="39"/>
        <v>0</v>
      </c>
      <c r="AB97" s="107">
        <f t="shared" si="40"/>
        <v>0</v>
      </c>
      <c r="AC97" s="107">
        <f t="shared" si="41"/>
        <v>0</v>
      </c>
    </row>
    <row r="98" spans="1:29" ht="12.75" customHeight="1">
      <c r="A98" s="69"/>
      <c r="B98" s="124"/>
      <c r="C98" s="70"/>
      <c r="D98" s="202"/>
      <c r="E98" s="140"/>
      <c r="F98" s="139"/>
      <c r="G98" s="74" t="s">
        <v>22</v>
      </c>
      <c r="H98" s="99">
        <f>+D98*F98</f>
        <v>0</v>
      </c>
      <c r="I98" s="76">
        <f t="shared" si="35"/>
        <v>16</v>
      </c>
      <c r="J98" s="100">
        <f>$AN$20</f>
        <v>41090</v>
      </c>
      <c r="K98" s="101">
        <v>1</v>
      </c>
      <c r="L98" s="261">
        <v>10</v>
      </c>
      <c r="M98" s="232">
        <f t="shared" si="50"/>
        <v>0.33333333333333331</v>
      </c>
      <c r="N98" s="241">
        <f t="shared" si="42"/>
        <v>0.70833333333333337</v>
      </c>
      <c r="O98" s="244">
        <f t="shared" si="36"/>
        <v>9.0000000000000018</v>
      </c>
      <c r="P98" s="245" t="str">
        <f t="shared" si="48"/>
        <v>1</v>
      </c>
      <c r="Q98" s="257">
        <f t="shared" si="37"/>
        <v>8.0000000000000018</v>
      </c>
      <c r="R98" s="102">
        <f t="shared" si="49"/>
        <v>1.9999999999999982</v>
      </c>
      <c r="S98" s="103">
        <f t="shared" si="43"/>
        <v>0</v>
      </c>
      <c r="T98" s="104">
        <f t="shared" si="44"/>
        <v>1.9999999999999982</v>
      </c>
      <c r="U98" s="104">
        <f t="shared" si="45"/>
        <v>0</v>
      </c>
      <c r="V98" s="104">
        <f t="shared" si="46"/>
        <v>0</v>
      </c>
      <c r="W98" s="105">
        <f t="shared" si="47"/>
        <v>1.9999999999999982</v>
      </c>
      <c r="X98" s="96"/>
      <c r="Y98" s="106" t="str">
        <f>$AO$20</f>
        <v>M</v>
      </c>
      <c r="Z98" s="207" t="str">
        <f t="shared" si="38"/>
        <v>Sat</v>
      </c>
      <c r="AA98" s="107">
        <f t="shared" si="39"/>
        <v>0</v>
      </c>
      <c r="AB98" s="107">
        <f t="shared" si="40"/>
        <v>0</v>
      </c>
      <c r="AC98" s="107">
        <f t="shared" si="41"/>
        <v>0</v>
      </c>
    </row>
    <row r="99" spans="1:29" ht="12.75" customHeight="1">
      <c r="A99" s="69"/>
      <c r="B99" s="124" t="s">
        <v>56</v>
      </c>
      <c r="C99" s="70" t="s">
        <v>22</v>
      </c>
      <c r="D99" s="202"/>
      <c r="E99" s="140"/>
      <c r="F99" s="141"/>
      <c r="G99" s="74" t="s">
        <v>22</v>
      </c>
      <c r="H99" s="99">
        <v>0</v>
      </c>
      <c r="I99" s="76">
        <f t="shared" si="35"/>
        <v>17</v>
      </c>
      <c r="J99" s="100">
        <f>$AN$21</f>
        <v>41091</v>
      </c>
      <c r="K99" s="339" t="s">
        <v>72</v>
      </c>
      <c r="L99" s="261">
        <v>11</v>
      </c>
      <c r="M99" s="232">
        <f t="shared" si="50"/>
        <v>0</v>
      </c>
      <c r="N99" s="241">
        <f t="shared" si="42"/>
        <v>0</v>
      </c>
      <c r="O99" s="244">
        <f t="shared" si="36"/>
        <v>0</v>
      </c>
      <c r="P99" s="245">
        <f t="shared" si="48"/>
        <v>0</v>
      </c>
      <c r="Q99" s="257">
        <f t="shared" si="37"/>
        <v>0</v>
      </c>
      <c r="R99" s="102">
        <f t="shared" si="49"/>
        <v>11</v>
      </c>
      <c r="S99" s="103">
        <f t="shared" si="43"/>
        <v>0</v>
      </c>
      <c r="T99" s="104">
        <f t="shared" si="44"/>
        <v>7</v>
      </c>
      <c r="U99" s="104">
        <f t="shared" si="45"/>
        <v>1</v>
      </c>
      <c r="V99" s="104">
        <f t="shared" si="46"/>
        <v>3</v>
      </c>
      <c r="W99" s="105">
        <f t="shared" si="47"/>
        <v>11</v>
      </c>
      <c r="X99" s="96"/>
      <c r="Y99" s="106" t="str">
        <f>$AO$21</f>
        <v>M</v>
      </c>
      <c r="Z99" s="262" t="str">
        <f t="shared" si="38"/>
        <v>Sun</v>
      </c>
      <c r="AA99" s="107">
        <f t="shared" si="39"/>
        <v>0</v>
      </c>
      <c r="AB99" s="107">
        <f t="shared" si="40"/>
        <v>0</v>
      </c>
      <c r="AC99" s="107">
        <f t="shared" si="41"/>
        <v>0</v>
      </c>
    </row>
    <row r="100" spans="1:29" ht="12.75" customHeight="1">
      <c r="A100" s="69"/>
      <c r="B100" s="124"/>
      <c r="C100" s="70"/>
      <c r="D100" s="202"/>
      <c r="E100" s="140"/>
      <c r="F100" s="139"/>
      <c r="G100" s="74" t="s">
        <v>22</v>
      </c>
      <c r="H100" s="99">
        <f>+D100*F100</f>
        <v>0</v>
      </c>
      <c r="I100" s="76">
        <f t="shared" si="35"/>
        <v>18</v>
      </c>
      <c r="J100" s="100">
        <f>$AN$22</f>
        <v>41092</v>
      </c>
      <c r="K100" s="101">
        <v>2</v>
      </c>
      <c r="L100" s="261">
        <v>8</v>
      </c>
      <c r="M100" s="232">
        <f t="shared" si="50"/>
        <v>0.83333333333333337</v>
      </c>
      <c r="N100" s="241">
        <f t="shared" si="42"/>
        <v>1.2083333333333333</v>
      </c>
      <c r="O100" s="244">
        <f t="shared" si="36"/>
        <v>8.9999999999999964</v>
      </c>
      <c r="P100" s="245" t="str">
        <f t="shared" si="48"/>
        <v>1</v>
      </c>
      <c r="Q100" s="257">
        <f t="shared" si="37"/>
        <v>7.9999999999999964</v>
      </c>
      <c r="R100" s="102">
        <f t="shared" si="49"/>
        <v>0</v>
      </c>
      <c r="S100" s="103">
        <f t="shared" si="43"/>
        <v>0</v>
      </c>
      <c r="T100" s="104">
        <f t="shared" si="44"/>
        <v>0</v>
      </c>
      <c r="U100" s="104">
        <f t="shared" si="45"/>
        <v>0</v>
      </c>
      <c r="V100" s="104">
        <f t="shared" si="46"/>
        <v>0</v>
      </c>
      <c r="W100" s="105">
        <f t="shared" si="47"/>
        <v>0</v>
      </c>
      <c r="X100" s="96"/>
      <c r="Y100" s="106" t="str">
        <f>$AO$22</f>
        <v>D</v>
      </c>
      <c r="Z100" s="262" t="str">
        <f t="shared" si="38"/>
        <v>Mon</v>
      </c>
      <c r="AA100" s="107">
        <f t="shared" si="39"/>
        <v>0</v>
      </c>
      <c r="AB100" s="107">
        <f t="shared" si="40"/>
        <v>0</v>
      </c>
      <c r="AC100" s="107">
        <f t="shared" si="41"/>
        <v>0</v>
      </c>
    </row>
    <row r="101" spans="1:29" ht="12.75" customHeight="1">
      <c r="A101" s="69"/>
      <c r="B101" s="150" t="s">
        <v>19</v>
      </c>
      <c r="C101" s="150"/>
      <c r="D101" s="200"/>
      <c r="E101" s="127"/>
      <c r="F101" s="151"/>
      <c r="G101" s="134" t="s">
        <v>22</v>
      </c>
      <c r="H101" s="152">
        <f>SUM(H92:H100)</f>
        <v>2633568.0924855494</v>
      </c>
      <c r="I101" s="76">
        <f t="shared" si="35"/>
        <v>19</v>
      </c>
      <c r="J101" s="100">
        <f>$AN$23</f>
        <v>41093</v>
      </c>
      <c r="K101" s="101">
        <v>2</v>
      </c>
      <c r="L101" s="261">
        <v>8</v>
      </c>
      <c r="M101" s="232">
        <f t="shared" si="50"/>
        <v>0.83333333333333337</v>
      </c>
      <c r="N101" s="241">
        <f t="shared" si="42"/>
        <v>1.2083333333333333</v>
      </c>
      <c r="O101" s="244">
        <f t="shared" si="36"/>
        <v>8.9999999999999964</v>
      </c>
      <c r="P101" s="245" t="str">
        <f t="shared" si="48"/>
        <v>1</v>
      </c>
      <c r="Q101" s="257">
        <f t="shared" si="37"/>
        <v>7.9999999999999964</v>
      </c>
      <c r="R101" s="102">
        <f t="shared" si="49"/>
        <v>0</v>
      </c>
      <c r="S101" s="103">
        <f t="shared" si="43"/>
        <v>0</v>
      </c>
      <c r="T101" s="104">
        <f t="shared" si="44"/>
        <v>0</v>
      </c>
      <c r="U101" s="104">
        <f t="shared" si="45"/>
        <v>0</v>
      </c>
      <c r="V101" s="104">
        <f t="shared" si="46"/>
        <v>0</v>
      </c>
      <c r="W101" s="105">
        <f t="shared" si="47"/>
        <v>0</v>
      </c>
      <c r="X101" s="96"/>
      <c r="Y101" s="106" t="str">
        <f>$AO$23</f>
        <v>D</v>
      </c>
      <c r="Z101" s="207" t="str">
        <f t="shared" si="38"/>
        <v>Tue</v>
      </c>
      <c r="AA101" s="107">
        <f t="shared" si="39"/>
        <v>0</v>
      </c>
      <c r="AB101" s="107">
        <f t="shared" si="40"/>
        <v>0</v>
      </c>
      <c r="AC101" s="107">
        <f t="shared" si="41"/>
        <v>0</v>
      </c>
    </row>
    <row r="102" spans="1:29" ht="12.75" customHeight="1">
      <c r="A102" s="69"/>
      <c r="B102" s="131" t="s">
        <v>25</v>
      </c>
      <c r="C102" s="70"/>
      <c r="D102" s="200"/>
      <c r="E102" s="127"/>
      <c r="F102" s="151"/>
      <c r="G102" s="74"/>
      <c r="H102" s="75"/>
      <c r="I102" s="76">
        <f t="shared" si="35"/>
        <v>20</v>
      </c>
      <c r="J102" s="100">
        <f>$AN$24</f>
        <v>41094</v>
      </c>
      <c r="K102" s="101">
        <v>2</v>
      </c>
      <c r="L102" s="261">
        <v>11</v>
      </c>
      <c r="M102" s="232">
        <f t="shared" si="50"/>
        <v>0.83333333333333337</v>
      </c>
      <c r="N102" s="241">
        <f t="shared" si="42"/>
        <v>1.2083333333333333</v>
      </c>
      <c r="O102" s="244">
        <f t="shared" si="36"/>
        <v>8.9999999999999964</v>
      </c>
      <c r="P102" s="245" t="str">
        <f t="shared" si="48"/>
        <v>1</v>
      </c>
      <c r="Q102" s="257">
        <f t="shared" si="37"/>
        <v>7.9999999999999964</v>
      </c>
      <c r="R102" s="102">
        <f t="shared" si="49"/>
        <v>3.0000000000000036</v>
      </c>
      <c r="S102" s="103">
        <f t="shared" si="43"/>
        <v>1</v>
      </c>
      <c r="T102" s="104">
        <f t="shared" si="44"/>
        <v>2.0000000000000036</v>
      </c>
      <c r="U102" s="104">
        <f t="shared" si="45"/>
        <v>0</v>
      </c>
      <c r="V102" s="104">
        <f t="shared" si="46"/>
        <v>0</v>
      </c>
      <c r="W102" s="105">
        <f t="shared" si="47"/>
        <v>3.0000000000000036</v>
      </c>
      <c r="X102" s="96"/>
      <c r="Y102" s="106" t="str">
        <f>$AO$24</f>
        <v>D</v>
      </c>
      <c r="Z102" s="207" t="str">
        <f t="shared" si="38"/>
        <v>Wed</v>
      </c>
      <c r="AA102" s="107">
        <f t="shared" si="39"/>
        <v>0</v>
      </c>
      <c r="AB102" s="107">
        <f t="shared" si="40"/>
        <v>0</v>
      </c>
      <c r="AC102" s="107">
        <f t="shared" si="41"/>
        <v>0</v>
      </c>
    </row>
    <row r="103" spans="1:29" ht="12.75" customHeight="1">
      <c r="A103" s="69"/>
      <c r="B103" s="124" t="s">
        <v>26</v>
      </c>
      <c r="C103" s="125" t="s">
        <v>22</v>
      </c>
      <c r="D103" s="153">
        <f>-H92</f>
        <v>-1244560</v>
      </c>
      <c r="E103" s="127" t="s">
        <v>24</v>
      </c>
      <c r="F103" s="149">
        <v>0.02</v>
      </c>
      <c r="G103" s="134" t="s">
        <v>22</v>
      </c>
      <c r="H103" s="130">
        <f>F103*D103</f>
        <v>-24891.200000000001</v>
      </c>
      <c r="I103" s="76">
        <f t="shared" si="35"/>
        <v>21</v>
      </c>
      <c r="J103" s="100">
        <f>$AN$25</f>
        <v>41095</v>
      </c>
      <c r="K103" s="101">
        <v>2</v>
      </c>
      <c r="L103" s="261">
        <v>11</v>
      </c>
      <c r="M103" s="232">
        <f t="shared" si="50"/>
        <v>0.83333333333333337</v>
      </c>
      <c r="N103" s="241">
        <f t="shared" si="42"/>
        <v>1.2083333333333333</v>
      </c>
      <c r="O103" s="244">
        <f t="shared" si="36"/>
        <v>8.9999999999999964</v>
      </c>
      <c r="P103" s="245" t="str">
        <f t="shared" si="48"/>
        <v>1</v>
      </c>
      <c r="Q103" s="257">
        <f t="shared" si="37"/>
        <v>7.9999999999999964</v>
      </c>
      <c r="R103" s="102">
        <f t="shared" si="49"/>
        <v>3.0000000000000036</v>
      </c>
      <c r="S103" s="103">
        <f t="shared" si="43"/>
        <v>1</v>
      </c>
      <c r="T103" s="104">
        <f t="shared" si="44"/>
        <v>2.0000000000000036</v>
      </c>
      <c r="U103" s="104">
        <f t="shared" si="45"/>
        <v>0</v>
      </c>
      <c r="V103" s="104">
        <f t="shared" si="46"/>
        <v>0</v>
      </c>
      <c r="W103" s="105">
        <f t="shared" si="47"/>
        <v>3.0000000000000036</v>
      </c>
      <c r="X103" s="96"/>
      <c r="Y103" s="106" t="str">
        <f>$AO$25</f>
        <v>D</v>
      </c>
      <c r="Z103" s="207" t="str">
        <f t="shared" si="38"/>
        <v>Thu</v>
      </c>
      <c r="AA103" s="107">
        <f t="shared" si="39"/>
        <v>0</v>
      </c>
      <c r="AB103" s="107">
        <f t="shared" si="40"/>
        <v>0</v>
      </c>
      <c r="AC103" s="107">
        <f t="shared" si="41"/>
        <v>0</v>
      </c>
    </row>
    <row r="104" spans="1:29" ht="12.75" customHeight="1">
      <c r="A104" s="69"/>
      <c r="B104" s="124" t="s">
        <v>71</v>
      </c>
      <c r="C104" s="125" t="s">
        <v>22</v>
      </c>
      <c r="D104" s="200"/>
      <c r="E104" s="127"/>
      <c r="F104" s="155"/>
      <c r="G104" s="134" t="s">
        <v>22</v>
      </c>
      <c r="H104" s="130">
        <f>SUM(AA119:AC119)*-F92/21</f>
        <v>0</v>
      </c>
      <c r="I104" s="76">
        <f t="shared" si="35"/>
        <v>22</v>
      </c>
      <c r="J104" s="100">
        <f>$AN$26</f>
        <v>41096</v>
      </c>
      <c r="K104" s="101">
        <v>2</v>
      </c>
      <c r="L104" s="261">
        <v>11</v>
      </c>
      <c r="M104" s="232">
        <f t="shared" si="50"/>
        <v>0.83333333333333337</v>
      </c>
      <c r="N104" s="241">
        <f t="shared" si="42"/>
        <v>1.2083333333333333</v>
      </c>
      <c r="O104" s="244">
        <f t="shared" si="36"/>
        <v>8.9999999999999964</v>
      </c>
      <c r="P104" s="245" t="str">
        <f t="shared" si="48"/>
        <v>1</v>
      </c>
      <c r="Q104" s="257">
        <f t="shared" si="37"/>
        <v>7.9999999999999964</v>
      </c>
      <c r="R104" s="102">
        <f t="shared" si="49"/>
        <v>3.0000000000000036</v>
      </c>
      <c r="S104" s="103">
        <f t="shared" si="43"/>
        <v>1</v>
      </c>
      <c r="T104" s="104">
        <f t="shared" si="44"/>
        <v>2.0000000000000036</v>
      </c>
      <c r="U104" s="104">
        <f t="shared" si="45"/>
        <v>0</v>
      </c>
      <c r="V104" s="104">
        <f t="shared" si="46"/>
        <v>0</v>
      </c>
      <c r="W104" s="105">
        <f t="shared" si="47"/>
        <v>3.0000000000000036</v>
      </c>
      <c r="X104" s="96"/>
      <c r="Y104" s="106" t="str">
        <f>$AO$26</f>
        <v>D</v>
      </c>
      <c r="Z104" s="207" t="str">
        <f t="shared" si="38"/>
        <v>Fri</v>
      </c>
      <c r="AA104" s="107">
        <f t="shared" si="39"/>
        <v>0</v>
      </c>
      <c r="AB104" s="107">
        <f t="shared" si="40"/>
        <v>0</v>
      </c>
      <c r="AC104" s="107">
        <f t="shared" si="41"/>
        <v>0</v>
      </c>
    </row>
    <row r="105" spans="1:29" ht="12.75" customHeight="1">
      <c r="A105" s="69"/>
      <c r="B105" s="124" t="s">
        <v>27</v>
      </c>
      <c r="C105" s="125" t="s">
        <v>22</v>
      </c>
      <c r="D105" s="200"/>
      <c r="E105" s="127"/>
      <c r="F105" s="155"/>
      <c r="G105" s="134" t="s">
        <v>22</v>
      </c>
      <c r="H105" s="156">
        <f>+F111</f>
        <v>-58185.950000000004</v>
      </c>
      <c r="I105" s="76">
        <f t="shared" si="35"/>
        <v>23</v>
      </c>
      <c r="J105" s="100">
        <f>$AN$27</f>
        <v>41097</v>
      </c>
      <c r="K105" s="339" t="s">
        <v>72</v>
      </c>
      <c r="L105" s="261">
        <v>11</v>
      </c>
      <c r="M105" s="232">
        <f t="shared" si="50"/>
        <v>0</v>
      </c>
      <c r="N105" s="241">
        <f t="shared" si="42"/>
        <v>0</v>
      </c>
      <c r="O105" s="244">
        <f t="shared" si="36"/>
        <v>0</v>
      </c>
      <c r="P105" s="245">
        <f t="shared" si="48"/>
        <v>0</v>
      </c>
      <c r="Q105" s="257">
        <f t="shared" si="37"/>
        <v>0</v>
      </c>
      <c r="R105" s="102">
        <f t="shared" si="49"/>
        <v>11</v>
      </c>
      <c r="S105" s="103">
        <f t="shared" si="43"/>
        <v>0</v>
      </c>
      <c r="T105" s="104">
        <f t="shared" si="44"/>
        <v>7</v>
      </c>
      <c r="U105" s="104">
        <f t="shared" si="45"/>
        <v>1</v>
      </c>
      <c r="V105" s="104">
        <f t="shared" si="46"/>
        <v>3</v>
      </c>
      <c r="W105" s="105">
        <f t="shared" si="47"/>
        <v>11</v>
      </c>
      <c r="X105" s="96"/>
      <c r="Y105" s="106" t="str">
        <f>$AO$27</f>
        <v>M</v>
      </c>
      <c r="Z105" s="207" t="str">
        <f t="shared" si="38"/>
        <v>Sat</v>
      </c>
      <c r="AA105" s="107">
        <f t="shared" si="39"/>
        <v>0</v>
      </c>
      <c r="AB105" s="107">
        <f t="shared" si="40"/>
        <v>0</v>
      </c>
      <c r="AC105" s="107">
        <f t="shared" si="41"/>
        <v>0</v>
      </c>
    </row>
    <row r="106" spans="1:29" ht="12.75" customHeight="1">
      <c r="A106" s="69"/>
      <c r="B106" s="98"/>
      <c r="C106" s="98"/>
      <c r="D106" s="158" t="s">
        <v>28</v>
      </c>
      <c r="E106" s="159"/>
      <c r="F106" s="160">
        <f>VLOOKUP(C85,$AD$1:$AG$6,2)</f>
        <v>-1320000</v>
      </c>
      <c r="G106" s="160"/>
      <c r="H106" s="99"/>
      <c r="I106" s="76">
        <f t="shared" si="35"/>
        <v>24</v>
      </c>
      <c r="J106" s="100">
        <f>$AN$28</f>
        <v>41098</v>
      </c>
      <c r="K106" s="101" t="s">
        <v>50</v>
      </c>
      <c r="L106" s="261"/>
      <c r="M106" s="232">
        <f t="shared" si="50"/>
        <v>0</v>
      </c>
      <c r="N106" s="241">
        <f t="shared" si="42"/>
        <v>0</v>
      </c>
      <c r="O106" s="244">
        <f t="shared" si="36"/>
        <v>0</v>
      </c>
      <c r="P106" s="245">
        <f t="shared" si="48"/>
        <v>0</v>
      </c>
      <c r="Q106" s="257">
        <f t="shared" si="37"/>
        <v>0</v>
      </c>
      <c r="R106" s="102">
        <f t="shared" si="49"/>
        <v>0</v>
      </c>
      <c r="S106" s="103">
        <f t="shared" si="43"/>
        <v>0</v>
      </c>
      <c r="T106" s="104">
        <f t="shared" si="44"/>
        <v>0</v>
      </c>
      <c r="U106" s="104">
        <f t="shared" si="45"/>
        <v>0</v>
      </c>
      <c r="V106" s="104">
        <f t="shared" si="46"/>
        <v>0</v>
      </c>
      <c r="W106" s="105">
        <f t="shared" si="47"/>
        <v>0</v>
      </c>
      <c r="X106" s="96"/>
      <c r="Y106" s="106" t="str">
        <f>$AO$28</f>
        <v>M</v>
      </c>
      <c r="Z106" s="262" t="str">
        <f t="shared" si="38"/>
        <v>Sun</v>
      </c>
      <c r="AA106" s="107">
        <f t="shared" si="39"/>
        <v>0</v>
      </c>
      <c r="AB106" s="107">
        <f t="shared" si="40"/>
        <v>0</v>
      </c>
      <c r="AC106" s="107">
        <f t="shared" si="41"/>
        <v>0</v>
      </c>
    </row>
    <row r="107" spans="1:29" ht="12.75" customHeight="1">
      <c r="A107" s="69"/>
      <c r="B107" s="98"/>
      <c r="C107" s="98"/>
      <c r="D107" s="162" t="s">
        <v>26</v>
      </c>
      <c r="E107" s="159"/>
      <c r="F107" s="163">
        <f>+(H92)*0.54%</f>
        <v>6720.6240000000007</v>
      </c>
      <c r="G107" s="163"/>
      <c r="H107" s="99"/>
      <c r="I107" s="76">
        <f t="shared" si="35"/>
        <v>25</v>
      </c>
      <c r="J107" s="100">
        <f>$AN$29</f>
        <v>41099</v>
      </c>
      <c r="K107" s="101">
        <v>1</v>
      </c>
      <c r="L107" s="261">
        <v>9</v>
      </c>
      <c r="M107" s="232">
        <f t="shared" si="50"/>
        <v>0.33333333333333331</v>
      </c>
      <c r="N107" s="241">
        <f t="shared" si="42"/>
        <v>0.70833333333333337</v>
      </c>
      <c r="O107" s="244">
        <f t="shared" si="36"/>
        <v>9.0000000000000018</v>
      </c>
      <c r="P107" s="245" t="str">
        <f t="shared" si="48"/>
        <v>1</v>
      </c>
      <c r="Q107" s="257">
        <f t="shared" si="37"/>
        <v>8.0000000000000018</v>
      </c>
      <c r="R107" s="102">
        <f t="shared" si="49"/>
        <v>0.99999999999999822</v>
      </c>
      <c r="S107" s="103">
        <f t="shared" si="43"/>
        <v>1</v>
      </c>
      <c r="T107" s="104">
        <f t="shared" si="44"/>
        <v>0</v>
      </c>
      <c r="U107" s="104">
        <f t="shared" si="45"/>
        <v>0</v>
      </c>
      <c r="V107" s="104">
        <f t="shared" si="46"/>
        <v>0</v>
      </c>
      <c r="W107" s="105">
        <f t="shared" si="47"/>
        <v>0.99999999999999822</v>
      </c>
      <c r="X107" s="96"/>
      <c r="Y107" s="106" t="str">
        <f>$AO$29</f>
        <v>D</v>
      </c>
      <c r="Z107" s="262" t="str">
        <f t="shared" si="38"/>
        <v>Mon</v>
      </c>
      <c r="AA107" s="107">
        <f t="shared" si="39"/>
        <v>0</v>
      </c>
      <c r="AB107" s="107">
        <f t="shared" si="40"/>
        <v>0</v>
      </c>
      <c r="AC107" s="107">
        <f t="shared" si="41"/>
        <v>0</v>
      </c>
    </row>
    <row r="108" spans="1:29" ht="12.75" customHeight="1">
      <c r="A108" s="69"/>
      <c r="B108" s="98"/>
      <c r="C108" s="98"/>
      <c r="D108" s="162" t="s">
        <v>29</v>
      </c>
      <c r="E108" s="159"/>
      <c r="F108" s="160">
        <f>-IF(H101*5%&gt;500000,500000,H101*5%)</f>
        <v>-131678.40462427746</v>
      </c>
      <c r="G108" s="160"/>
      <c r="H108" s="99"/>
      <c r="I108" s="76">
        <f t="shared" si="35"/>
        <v>26</v>
      </c>
      <c r="J108" s="100">
        <f>$AN$30</f>
        <v>41100</v>
      </c>
      <c r="K108" s="101">
        <v>1</v>
      </c>
      <c r="L108" s="261">
        <v>10</v>
      </c>
      <c r="M108" s="232">
        <f t="shared" si="50"/>
        <v>0.33333333333333331</v>
      </c>
      <c r="N108" s="241">
        <f t="shared" si="42"/>
        <v>0.70833333333333337</v>
      </c>
      <c r="O108" s="244">
        <f t="shared" si="36"/>
        <v>9.0000000000000018</v>
      </c>
      <c r="P108" s="245" t="str">
        <f t="shared" si="48"/>
        <v>1</v>
      </c>
      <c r="Q108" s="257">
        <f t="shared" si="37"/>
        <v>8.0000000000000018</v>
      </c>
      <c r="R108" s="102">
        <f t="shared" si="49"/>
        <v>1.9999999999999982</v>
      </c>
      <c r="S108" s="103">
        <f t="shared" si="43"/>
        <v>1</v>
      </c>
      <c r="T108" s="104">
        <f t="shared" si="44"/>
        <v>0.99999999999999822</v>
      </c>
      <c r="U108" s="104">
        <f t="shared" si="45"/>
        <v>0</v>
      </c>
      <c r="V108" s="104">
        <f t="shared" si="46"/>
        <v>0</v>
      </c>
      <c r="W108" s="105">
        <f t="shared" si="47"/>
        <v>1.9999999999999982</v>
      </c>
      <c r="X108" s="96"/>
      <c r="Y108" s="106" t="str">
        <f>$AO$30</f>
        <v>D</v>
      </c>
      <c r="Z108" s="207" t="str">
        <f t="shared" si="38"/>
        <v>Tue</v>
      </c>
      <c r="AA108" s="107">
        <f t="shared" si="39"/>
        <v>0</v>
      </c>
      <c r="AB108" s="107">
        <f t="shared" si="40"/>
        <v>0</v>
      </c>
      <c r="AC108" s="107">
        <f t="shared" si="41"/>
        <v>0</v>
      </c>
    </row>
    <row r="109" spans="1:29" ht="12.75" customHeight="1">
      <c r="A109" s="69"/>
      <c r="B109" s="98"/>
      <c r="C109" s="98"/>
      <c r="D109" s="162" t="s">
        <v>30</v>
      </c>
      <c r="E109" s="159"/>
      <c r="F109" s="163">
        <f>ROUND(H101+H103+F107+F108,0)*12</f>
        <v>29804628</v>
      </c>
      <c r="G109" s="163"/>
      <c r="H109" s="99"/>
      <c r="I109" s="76">
        <f t="shared" si="35"/>
        <v>27</v>
      </c>
      <c r="J109" s="100">
        <f>$AN$31</f>
        <v>41101</v>
      </c>
      <c r="K109" s="101">
        <v>1</v>
      </c>
      <c r="L109" s="261">
        <v>11</v>
      </c>
      <c r="M109" s="232">
        <f t="shared" si="50"/>
        <v>0.33333333333333331</v>
      </c>
      <c r="N109" s="241">
        <f t="shared" si="42"/>
        <v>0.70833333333333337</v>
      </c>
      <c r="O109" s="244">
        <f t="shared" si="36"/>
        <v>9.0000000000000018</v>
      </c>
      <c r="P109" s="245" t="str">
        <f t="shared" si="48"/>
        <v>1</v>
      </c>
      <c r="Q109" s="257">
        <f t="shared" si="37"/>
        <v>8.0000000000000018</v>
      </c>
      <c r="R109" s="102">
        <f t="shared" si="49"/>
        <v>2.9999999999999982</v>
      </c>
      <c r="S109" s="103">
        <f t="shared" si="43"/>
        <v>1</v>
      </c>
      <c r="T109" s="104">
        <f t="shared" si="44"/>
        <v>1.9999999999999982</v>
      </c>
      <c r="U109" s="104">
        <f t="shared" si="45"/>
        <v>0</v>
      </c>
      <c r="V109" s="104">
        <f t="shared" si="46"/>
        <v>0</v>
      </c>
      <c r="W109" s="105">
        <f t="shared" si="47"/>
        <v>2.9999999999999982</v>
      </c>
      <c r="X109" s="96"/>
      <c r="Y109" s="106" t="str">
        <f>$AO$31</f>
        <v>D</v>
      </c>
      <c r="Z109" s="207" t="str">
        <f t="shared" si="38"/>
        <v>Wed</v>
      </c>
      <c r="AA109" s="107">
        <f t="shared" si="39"/>
        <v>0</v>
      </c>
      <c r="AB109" s="107">
        <f t="shared" si="40"/>
        <v>0</v>
      </c>
      <c r="AC109" s="107">
        <f t="shared" si="41"/>
        <v>0</v>
      </c>
    </row>
    <row r="110" spans="1:29" ht="12.75" customHeight="1">
      <c r="A110" s="69"/>
      <c r="B110" s="98"/>
      <c r="C110" s="98"/>
      <c r="D110" s="168" t="s">
        <v>31</v>
      </c>
      <c r="E110" s="159"/>
      <c r="F110" s="169">
        <f>(F109)+(F106*12)</f>
        <v>13964628</v>
      </c>
      <c r="G110" s="169"/>
      <c r="H110" s="99"/>
      <c r="I110" s="76">
        <f t="shared" si="35"/>
        <v>28</v>
      </c>
      <c r="J110" s="100">
        <f>$AN$32</f>
        <v>41102</v>
      </c>
      <c r="K110" s="101">
        <v>1</v>
      </c>
      <c r="L110" s="261">
        <v>11</v>
      </c>
      <c r="M110" s="232">
        <f t="shared" si="50"/>
        <v>0.33333333333333331</v>
      </c>
      <c r="N110" s="241">
        <f t="shared" si="42"/>
        <v>0.70833333333333337</v>
      </c>
      <c r="O110" s="244">
        <f t="shared" si="36"/>
        <v>9.0000000000000018</v>
      </c>
      <c r="P110" s="245" t="str">
        <f t="shared" si="48"/>
        <v>1</v>
      </c>
      <c r="Q110" s="257">
        <f t="shared" si="37"/>
        <v>8.0000000000000018</v>
      </c>
      <c r="R110" s="102">
        <f t="shared" si="49"/>
        <v>2.9999999999999982</v>
      </c>
      <c r="S110" s="103">
        <f t="shared" si="43"/>
        <v>1</v>
      </c>
      <c r="T110" s="104">
        <f t="shared" si="44"/>
        <v>1.9999999999999982</v>
      </c>
      <c r="U110" s="104">
        <f t="shared" si="45"/>
        <v>0</v>
      </c>
      <c r="V110" s="104">
        <f t="shared" si="46"/>
        <v>0</v>
      </c>
      <c r="W110" s="105">
        <f t="shared" si="47"/>
        <v>2.9999999999999982</v>
      </c>
      <c r="X110" s="96"/>
      <c r="Y110" s="106" t="str">
        <f>$AO$32</f>
        <v>D</v>
      </c>
      <c r="Z110" s="207" t="str">
        <f t="shared" si="38"/>
        <v>Thu</v>
      </c>
      <c r="AA110" s="107">
        <f t="shared" si="39"/>
        <v>0</v>
      </c>
      <c r="AB110" s="107">
        <f t="shared" si="40"/>
        <v>0</v>
      </c>
      <c r="AC110" s="107">
        <f t="shared" si="41"/>
        <v>0</v>
      </c>
    </row>
    <row r="111" spans="1:29" ht="12.75" customHeight="1">
      <c r="A111" s="69"/>
      <c r="B111" s="98"/>
      <c r="C111" s="98"/>
      <c r="D111" s="168" t="s">
        <v>32</v>
      </c>
      <c r="E111" s="159"/>
      <c r="F111" s="170">
        <f>-(IF(F110&lt;=0,0,IF(F110&lt;=50000000,F110*0.05,IF(F110&lt;=200000000,(F110-50000000)*0.15+2500000,IF(F110&lt;=500000000,(F110-250000000)*0.25+32500000,(F110-500000000)*0.3+95000000)))))/12</f>
        <v>-58185.950000000004</v>
      </c>
      <c r="G111" s="171">
        <f>-(IF(F111&lt;=0,0,IF(F111&lt;=50000000,F111*0.05,IF(F111&lt;=200000000,(F111-50000000)*0.15+2500000,IF(F111&lt;=500000000,(F111-250000000)*0.25+32500000,(F111-500000000)*0.3+95000000)))))/12</f>
        <v>0</v>
      </c>
      <c r="H111" s="99"/>
      <c r="I111" s="76">
        <f t="shared" si="35"/>
        <v>29</v>
      </c>
      <c r="J111" s="100">
        <f>$AN$33</f>
        <v>41103</v>
      </c>
      <c r="K111" s="101">
        <v>1</v>
      </c>
      <c r="L111" s="261">
        <v>11</v>
      </c>
      <c r="M111" s="232">
        <f t="shared" si="50"/>
        <v>0.33333333333333331</v>
      </c>
      <c r="N111" s="241">
        <f t="shared" si="42"/>
        <v>0.70833333333333337</v>
      </c>
      <c r="O111" s="244">
        <f t="shared" si="36"/>
        <v>9.0000000000000018</v>
      </c>
      <c r="P111" s="245" t="str">
        <f t="shared" si="48"/>
        <v>1</v>
      </c>
      <c r="Q111" s="257">
        <f t="shared" si="37"/>
        <v>8.0000000000000018</v>
      </c>
      <c r="R111" s="102">
        <f t="shared" si="49"/>
        <v>2.9999999999999982</v>
      </c>
      <c r="S111" s="103">
        <f t="shared" si="43"/>
        <v>1</v>
      </c>
      <c r="T111" s="104">
        <f t="shared" si="44"/>
        <v>1.9999999999999982</v>
      </c>
      <c r="U111" s="104">
        <f t="shared" si="45"/>
        <v>0</v>
      </c>
      <c r="V111" s="104">
        <f t="shared" si="46"/>
        <v>0</v>
      </c>
      <c r="W111" s="105">
        <f t="shared" si="47"/>
        <v>2.9999999999999982</v>
      </c>
      <c r="X111" s="96"/>
      <c r="Y111" s="106" t="str">
        <f>$AO$33</f>
        <v>D</v>
      </c>
      <c r="Z111" s="207" t="str">
        <f t="shared" si="38"/>
        <v>Fri</v>
      </c>
      <c r="AA111" s="107">
        <f t="shared" si="39"/>
        <v>0</v>
      </c>
      <c r="AB111" s="107">
        <f t="shared" si="40"/>
        <v>0</v>
      </c>
      <c r="AC111" s="107">
        <f t="shared" si="41"/>
        <v>0</v>
      </c>
    </row>
    <row r="112" spans="1:29" ht="12.75" customHeight="1">
      <c r="A112" s="69"/>
      <c r="B112" s="98"/>
      <c r="C112" s="125"/>
      <c r="D112" s="172"/>
      <c r="E112" s="173"/>
      <c r="F112" s="174"/>
      <c r="G112" s="72"/>
      <c r="H112" s="175"/>
      <c r="I112" s="76">
        <f t="shared" si="35"/>
        <v>30</v>
      </c>
      <c r="J112" s="100">
        <f>$AN$34</f>
        <v>41104</v>
      </c>
      <c r="K112" s="101" t="s">
        <v>50</v>
      </c>
      <c r="L112" s="261"/>
      <c r="M112" s="232">
        <f t="shared" si="50"/>
        <v>0</v>
      </c>
      <c r="N112" s="241">
        <f t="shared" si="42"/>
        <v>0</v>
      </c>
      <c r="O112" s="244">
        <f t="shared" si="36"/>
        <v>0</v>
      </c>
      <c r="P112" s="245">
        <f t="shared" si="48"/>
        <v>0</v>
      </c>
      <c r="Q112" s="257">
        <f t="shared" si="37"/>
        <v>0</v>
      </c>
      <c r="R112" s="102">
        <f t="shared" si="49"/>
        <v>0</v>
      </c>
      <c r="S112" s="103">
        <f t="shared" si="43"/>
        <v>0</v>
      </c>
      <c r="T112" s="104">
        <f t="shared" si="44"/>
        <v>0</v>
      </c>
      <c r="U112" s="104">
        <f t="shared" si="45"/>
        <v>0</v>
      </c>
      <c r="V112" s="104">
        <f t="shared" si="46"/>
        <v>0</v>
      </c>
      <c r="W112" s="105">
        <f t="shared" si="47"/>
        <v>0</v>
      </c>
      <c r="X112" s="96"/>
      <c r="Y112" s="106" t="str">
        <f>$AO$34</f>
        <v>M</v>
      </c>
      <c r="Z112" s="207" t="str">
        <f t="shared" si="38"/>
        <v>Sat</v>
      </c>
      <c r="AA112" s="107">
        <f t="shared" si="39"/>
        <v>0</v>
      </c>
      <c r="AB112" s="107">
        <f t="shared" si="40"/>
        <v>0</v>
      </c>
      <c r="AC112" s="107">
        <f t="shared" si="41"/>
        <v>0</v>
      </c>
    </row>
    <row r="113" spans="1:29" ht="12.75" customHeight="1">
      <c r="A113" s="69"/>
      <c r="B113" s="176" t="s">
        <v>33</v>
      </c>
      <c r="C113" s="177"/>
      <c r="D113" s="178"/>
      <c r="E113" s="127"/>
      <c r="F113" s="179"/>
      <c r="G113" s="180" t="s">
        <v>22</v>
      </c>
      <c r="H113" s="152">
        <f>+H101+H103+H104+H105</f>
        <v>2550490.942485549</v>
      </c>
      <c r="I113" s="76">
        <f t="shared" si="35"/>
        <v>31</v>
      </c>
      <c r="J113" s="100">
        <f>$AN$35</f>
        <v>41105</v>
      </c>
      <c r="K113" s="101" t="s">
        <v>50</v>
      </c>
      <c r="L113" s="261"/>
      <c r="M113" s="232">
        <f t="shared" si="50"/>
        <v>0</v>
      </c>
      <c r="N113" s="241">
        <f t="shared" si="42"/>
        <v>0</v>
      </c>
      <c r="O113" s="244">
        <f t="shared" si="36"/>
        <v>0</v>
      </c>
      <c r="P113" s="245">
        <f t="shared" si="48"/>
        <v>0</v>
      </c>
      <c r="Q113" s="257">
        <f t="shared" si="37"/>
        <v>0</v>
      </c>
      <c r="R113" s="102">
        <f t="shared" si="49"/>
        <v>0</v>
      </c>
      <c r="S113" s="103">
        <f t="shared" si="43"/>
        <v>0</v>
      </c>
      <c r="T113" s="104">
        <f t="shared" si="44"/>
        <v>0</v>
      </c>
      <c r="U113" s="104">
        <f t="shared" si="45"/>
        <v>0</v>
      </c>
      <c r="V113" s="104">
        <f t="shared" si="46"/>
        <v>0</v>
      </c>
      <c r="W113" s="105">
        <f t="shared" si="47"/>
        <v>0</v>
      </c>
      <c r="X113" s="96"/>
      <c r="Y113" s="106" t="str">
        <f>$AO$35</f>
        <v>M</v>
      </c>
      <c r="Z113" s="262" t="str">
        <f t="shared" si="38"/>
        <v>Sun</v>
      </c>
      <c r="AA113" s="107">
        <f t="shared" si="39"/>
        <v>0</v>
      </c>
      <c r="AB113" s="107">
        <f t="shared" si="40"/>
        <v>0</v>
      </c>
      <c r="AC113" s="107">
        <f t="shared" si="41"/>
        <v>0</v>
      </c>
    </row>
    <row r="114" spans="1:29" ht="12.75" customHeight="1">
      <c r="A114" s="69"/>
      <c r="B114" s="70"/>
      <c r="C114" s="70"/>
      <c r="D114" s="200"/>
      <c r="E114" s="127"/>
      <c r="F114" s="155"/>
      <c r="G114" s="74"/>
      <c r="H114" s="75"/>
      <c r="I114" s="76">
        <f t="shared" si="35"/>
        <v>32</v>
      </c>
      <c r="J114" s="100">
        <f>$AN$36</f>
        <v>41106</v>
      </c>
      <c r="K114" s="101">
        <v>2</v>
      </c>
      <c r="L114" s="261">
        <v>11</v>
      </c>
      <c r="M114" s="232">
        <f t="shared" si="50"/>
        <v>0.83333333333333337</v>
      </c>
      <c r="N114" s="241">
        <f t="shared" si="42"/>
        <v>1.2083333333333333</v>
      </c>
      <c r="O114" s="244">
        <f t="shared" si="36"/>
        <v>8.9999999999999964</v>
      </c>
      <c r="P114" s="245" t="str">
        <f t="shared" si="48"/>
        <v>1</v>
      </c>
      <c r="Q114" s="257">
        <f t="shared" si="37"/>
        <v>7.9999999999999964</v>
      </c>
      <c r="R114" s="102">
        <f t="shared" si="49"/>
        <v>3.0000000000000036</v>
      </c>
      <c r="S114" s="103">
        <f t="shared" si="43"/>
        <v>1</v>
      </c>
      <c r="T114" s="104">
        <f t="shared" si="44"/>
        <v>2.0000000000000036</v>
      </c>
      <c r="U114" s="104">
        <f t="shared" si="45"/>
        <v>0</v>
      </c>
      <c r="V114" s="104">
        <f t="shared" si="46"/>
        <v>0</v>
      </c>
      <c r="W114" s="105">
        <f t="shared" si="47"/>
        <v>3.0000000000000036</v>
      </c>
      <c r="X114" s="96"/>
      <c r="Y114" s="106" t="str">
        <f>$AO$36</f>
        <v>D</v>
      </c>
      <c r="Z114" s="262" t="str">
        <f t="shared" si="38"/>
        <v>Mon</v>
      </c>
      <c r="AA114" s="107">
        <f t="shared" si="39"/>
        <v>0</v>
      </c>
      <c r="AB114" s="107">
        <f t="shared" si="40"/>
        <v>0</v>
      </c>
      <c r="AC114" s="107">
        <f t="shared" si="41"/>
        <v>0</v>
      </c>
    </row>
    <row r="115" spans="1:29" ht="12.75" customHeight="1">
      <c r="A115" s="69"/>
      <c r="B115" s="181" t="s">
        <v>34</v>
      </c>
      <c r="C115" s="181"/>
      <c r="D115" s="72"/>
      <c r="E115" s="73"/>
      <c r="F115" s="72"/>
      <c r="G115" s="181" t="s">
        <v>35</v>
      </c>
      <c r="H115" s="99"/>
      <c r="I115" s="76">
        <f t="shared" si="35"/>
        <v>33</v>
      </c>
      <c r="J115" s="100">
        <f>$AN$37</f>
        <v>41107</v>
      </c>
      <c r="K115" s="101">
        <v>2</v>
      </c>
      <c r="L115" s="261">
        <v>11</v>
      </c>
      <c r="M115" s="232">
        <f t="shared" si="50"/>
        <v>0.83333333333333337</v>
      </c>
      <c r="N115" s="241">
        <f t="shared" si="42"/>
        <v>1.2083333333333333</v>
      </c>
      <c r="O115" s="244">
        <f t="shared" si="36"/>
        <v>8.9999999999999964</v>
      </c>
      <c r="P115" s="245" t="str">
        <f t="shared" si="48"/>
        <v>1</v>
      </c>
      <c r="Q115" s="257">
        <f t="shared" si="37"/>
        <v>7.9999999999999964</v>
      </c>
      <c r="R115" s="102">
        <f t="shared" si="49"/>
        <v>3.0000000000000036</v>
      </c>
      <c r="S115" s="103">
        <f t="shared" si="43"/>
        <v>1</v>
      </c>
      <c r="T115" s="104">
        <f t="shared" si="44"/>
        <v>2.0000000000000036</v>
      </c>
      <c r="U115" s="104">
        <f t="shared" si="45"/>
        <v>0</v>
      </c>
      <c r="V115" s="104">
        <f t="shared" si="46"/>
        <v>0</v>
      </c>
      <c r="W115" s="105">
        <f t="shared" si="47"/>
        <v>3.0000000000000036</v>
      </c>
      <c r="X115" s="96"/>
      <c r="Y115" s="106" t="str">
        <f>$AO$37</f>
        <v>D</v>
      </c>
      <c r="Z115" s="207" t="str">
        <f t="shared" si="38"/>
        <v>Tue</v>
      </c>
      <c r="AA115" s="107">
        <f t="shared" si="39"/>
        <v>0</v>
      </c>
      <c r="AB115" s="107">
        <f t="shared" si="40"/>
        <v>0</v>
      </c>
      <c r="AC115" s="107">
        <f t="shared" si="41"/>
        <v>0</v>
      </c>
    </row>
    <row r="116" spans="1:29" ht="12.75" customHeight="1">
      <c r="A116" s="69"/>
      <c r="B116" s="181"/>
      <c r="C116" s="181"/>
      <c r="D116" s="72"/>
      <c r="E116" s="73"/>
      <c r="F116" s="72"/>
      <c r="G116" s="181"/>
      <c r="H116" s="99"/>
      <c r="I116" s="76">
        <f t="shared" si="35"/>
        <v>34</v>
      </c>
      <c r="J116" s="100">
        <f>$AN$38</f>
        <v>41108</v>
      </c>
      <c r="K116" s="101">
        <v>2</v>
      </c>
      <c r="L116" s="261">
        <v>11</v>
      </c>
      <c r="M116" s="232">
        <f t="shared" si="50"/>
        <v>0.83333333333333337</v>
      </c>
      <c r="N116" s="241">
        <f t="shared" si="42"/>
        <v>1.2083333333333333</v>
      </c>
      <c r="O116" s="244">
        <f t="shared" si="36"/>
        <v>8.9999999999999964</v>
      </c>
      <c r="P116" s="245" t="str">
        <f t="shared" si="48"/>
        <v>1</v>
      </c>
      <c r="Q116" s="257">
        <f t="shared" si="37"/>
        <v>7.9999999999999964</v>
      </c>
      <c r="R116" s="102">
        <f t="shared" si="49"/>
        <v>3.0000000000000036</v>
      </c>
      <c r="S116" s="103">
        <f t="shared" si="43"/>
        <v>1</v>
      </c>
      <c r="T116" s="104">
        <f t="shared" si="44"/>
        <v>2.0000000000000036</v>
      </c>
      <c r="U116" s="104">
        <f t="shared" si="45"/>
        <v>0</v>
      </c>
      <c r="V116" s="104">
        <f t="shared" si="46"/>
        <v>0</v>
      </c>
      <c r="W116" s="105">
        <f t="shared" si="47"/>
        <v>3.0000000000000036</v>
      </c>
      <c r="X116" s="96"/>
      <c r="Y116" s="106" t="str">
        <f>$AO$38</f>
        <v>D</v>
      </c>
      <c r="Z116" s="207" t="str">
        <f t="shared" si="38"/>
        <v>Wed</v>
      </c>
      <c r="AA116" s="107">
        <f t="shared" si="39"/>
        <v>0</v>
      </c>
      <c r="AB116" s="107">
        <f t="shared" si="40"/>
        <v>0</v>
      </c>
      <c r="AC116" s="107">
        <f t="shared" si="41"/>
        <v>0</v>
      </c>
    </row>
    <row r="117" spans="1:29" ht="12.75" customHeight="1">
      <c r="A117" s="69"/>
      <c r="B117" s="181"/>
      <c r="C117" s="181"/>
      <c r="D117" s="72"/>
      <c r="E117" s="73"/>
      <c r="F117" s="72"/>
      <c r="G117" s="181"/>
      <c r="H117" s="99"/>
      <c r="I117" s="76">
        <f t="shared" si="35"/>
        <v>35</v>
      </c>
      <c r="J117" s="100"/>
      <c r="K117" s="101"/>
      <c r="L117" s="261"/>
      <c r="M117" s="232"/>
      <c r="N117" s="241"/>
      <c r="O117" s="244"/>
      <c r="P117" s="245"/>
      <c r="Q117" s="257"/>
      <c r="R117" s="102"/>
      <c r="S117" s="103"/>
      <c r="T117" s="104"/>
      <c r="U117" s="104"/>
      <c r="V117" s="104"/>
      <c r="W117" s="105"/>
      <c r="X117" s="96"/>
      <c r="Y117" s="106"/>
      <c r="Z117" s="207" t="str">
        <f t="shared" si="38"/>
        <v>Sat</v>
      </c>
      <c r="AA117" s="107">
        <f>COUNTIF(K117,"S")</f>
        <v>0</v>
      </c>
      <c r="AB117" s="107">
        <f>COUNTIF(K117,"I")</f>
        <v>0</v>
      </c>
      <c r="AC117" s="107">
        <f>COUNTIF(K117,"A")</f>
        <v>0</v>
      </c>
    </row>
    <row r="118" spans="1:29" ht="12.75" customHeight="1">
      <c r="A118" s="69"/>
      <c r="B118" s="181"/>
      <c r="C118" s="181"/>
      <c r="D118" s="72"/>
      <c r="E118" s="73"/>
      <c r="F118" s="72"/>
      <c r="G118" s="181"/>
      <c r="H118" s="99"/>
      <c r="I118" s="76">
        <f t="shared" si="35"/>
        <v>36</v>
      </c>
      <c r="J118" s="210" t="s">
        <v>19</v>
      </c>
      <c r="K118" s="211"/>
      <c r="L118" s="251"/>
      <c r="M118" s="212" t="s">
        <v>45</v>
      </c>
      <c r="N118" s="212" t="s">
        <v>46</v>
      </c>
      <c r="O118" s="242"/>
      <c r="P118" s="243"/>
      <c r="Q118" s="258"/>
      <c r="R118" s="212"/>
      <c r="S118" s="213"/>
      <c r="T118" s="214"/>
      <c r="U118" s="214"/>
      <c r="V118" s="215"/>
      <c r="W118" s="216" t="s">
        <v>36</v>
      </c>
      <c r="X118" s="182"/>
      <c r="Y118" s="183" t="s">
        <v>37</v>
      </c>
      <c r="Z118" s="83"/>
      <c r="AA118" s="84"/>
      <c r="AB118" s="84"/>
      <c r="AC118" s="96"/>
    </row>
    <row r="119" spans="1:29" ht="12.75" customHeight="1">
      <c r="A119" s="69"/>
      <c r="B119" s="184" t="str">
        <f>C83</f>
        <v>ADE</v>
      </c>
      <c r="C119" s="181"/>
      <c r="D119" s="72"/>
      <c r="E119" s="73"/>
      <c r="F119" s="72"/>
      <c r="G119" s="181" t="s">
        <v>38</v>
      </c>
      <c r="H119" s="99"/>
      <c r="I119" s="76">
        <f t="shared" si="35"/>
        <v>37</v>
      </c>
      <c r="J119" s="333">
        <f>+K119+L119</f>
        <v>38</v>
      </c>
      <c r="K119" s="334">
        <f>+COUNTIF(K86:K117,"1")+COUNTIF(K86:K117,"2")+COUNTIF(K86:K117,"L2")+COUNTIF(K86:K117,"L1")</f>
        <v>25</v>
      </c>
      <c r="L119" s="334">
        <f>+COUNTIF(K86:K117,"2")+COUNTIF(K86:K117,"L2")</f>
        <v>13</v>
      </c>
      <c r="M119" s="334">
        <f>+COUNTIF(K86:K117,"1")+COUNTIF(K86:K117,"L1")</f>
        <v>12</v>
      </c>
      <c r="N119" s="185"/>
      <c r="O119" s="185"/>
      <c r="P119" s="101"/>
      <c r="Q119" s="259"/>
      <c r="R119" s="185">
        <f>+COUNTIF(K87:K117,"S2")</f>
        <v>0</v>
      </c>
      <c r="S119" s="102">
        <f>SUM(S87:S117)</f>
        <v>20</v>
      </c>
      <c r="T119" s="102">
        <f>SUM(T87:T117)</f>
        <v>52.500000000000014</v>
      </c>
      <c r="U119" s="102">
        <f>SUM(U87:U117)</f>
        <v>2</v>
      </c>
      <c r="V119" s="102">
        <f>SUM(V87:V117)</f>
        <v>6</v>
      </c>
      <c r="W119" s="105">
        <f>+(S119*1.5)+(T119*2)+(U119*3)+(V119*4)</f>
        <v>165.00000000000003</v>
      </c>
      <c r="X119" s="186"/>
      <c r="Y119" s="187">
        <f>+COUNTIF(Y87:Y117,"D")</f>
        <v>22</v>
      </c>
      <c r="Z119" s="83"/>
      <c r="AA119" s="102">
        <f>SUM(AA87:AA117)</f>
        <v>0</v>
      </c>
      <c r="AB119" s="102">
        <f>SUM(AB87:AB117)</f>
        <v>0</v>
      </c>
      <c r="AC119" s="102">
        <f>SUM(AC87:AC117)</f>
        <v>0</v>
      </c>
    </row>
    <row r="120" spans="1:29" ht="12.75" customHeight="1">
      <c r="A120" s="69"/>
      <c r="B120" s="263"/>
      <c r="C120" s="189" t="s">
        <v>57</v>
      </c>
      <c r="D120" s="189"/>
      <c r="E120" s="190"/>
      <c r="F120" s="72"/>
      <c r="G120" s="72"/>
      <c r="H120" s="99"/>
      <c r="I120" s="76">
        <f t="shared" si="35"/>
        <v>38</v>
      </c>
      <c r="J120" s="191"/>
      <c r="K120" s="192"/>
      <c r="L120" s="252"/>
      <c r="M120" s="193"/>
      <c r="N120" s="193"/>
      <c r="O120" s="193"/>
      <c r="P120" s="239"/>
      <c r="Q120" s="260"/>
      <c r="R120" s="194">
        <f>S119+T119+U119+V119</f>
        <v>80.500000000000014</v>
      </c>
      <c r="S120" s="103"/>
      <c r="T120" s="103"/>
      <c r="U120" s="103"/>
      <c r="V120" s="103"/>
      <c r="W120" s="103"/>
      <c r="X120" s="195"/>
      <c r="Y120" s="187"/>
      <c r="Z120" s="196"/>
      <c r="AA120" s="196"/>
      <c r="AB120" s="196"/>
      <c r="AC120" s="197"/>
    </row>
    <row r="122" spans="1:29" ht="12.75" customHeight="1">
      <c r="A122" s="52">
        <f>A83+1</f>
        <v>4</v>
      </c>
      <c r="B122" s="53" t="s">
        <v>2</v>
      </c>
      <c r="C122" s="54" t="s">
        <v>201</v>
      </c>
      <c r="D122" s="55"/>
      <c r="E122" s="56" t="s">
        <v>55</v>
      </c>
      <c r="F122" s="209" t="s">
        <v>79</v>
      </c>
      <c r="G122" s="57"/>
      <c r="H122" s="58"/>
      <c r="I122" s="59">
        <v>1</v>
      </c>
      <c r="J122" s="486" t="str">
        <f>+C122</f>
        <v>ADE</v>
      </c>
      <c r="K122" s="486"/>
      <c r="L122" s="486"/>
      <c r="M122" s="486"/>
      <c r="N122" s="486"/>
      <c r="O122" s="486"/>
      <c r="P122" s="486"/>
      <c r="Q122" s="486"/>
      <c r="R122" s="486"/>
      <c r="S122" s="486"/>
      <c r="T122" s="486"/>
      <c r="U122" s="486"/>
      <c r="V122" s="486"/>
      <c r="W122" s="486"/>
      <c r="X122" s="60"/>
      <c r="Y122" s="61"/>
      <c r="Z122" s="62"/>
      <c r="AA122" s="63"/>
      <c r="AB122" s="63"/>
      <c r="AC122" s="64"/>
    </row>
    <row r="123" spans="1:29" ht="12.75" customHeight="1">
      <c r="A123" s="69"/>
      <c r="B123" s="70" t="s">
        <v>3</v>
      </c>
      <c r="C123" s="71" t="s">
        <v>62</v>
      </c>
      <c r="D123" s="72"/>
      <c r="E123" s="73"/>
      <c r="F123" s="72"/>
      <c r="G123" s="74"/>
      <c r="H123" s="75"/>
      <c r="I123" s="76">
        <f t="shared" ref="I123:I159" si="51">+I122+1</f>
        <v>2</v>
      </c>
      <c r="J123" s="77" t="s">
        <v>4</v>
      </c>
      <c r="K123" s="78"/>
      <c r="L123" s="248"/>
      <c r="M123" s="79"/>
      <c r="N123" s="79"/>
      <c r="O123" s="79"/>
      <c r="P123" s="236"/>
      <c r="Q123" s="254"/>
      <c r="R123" s="79"/>
      <c r="S123" s="79"/>
      <c r="T123" s="79"/>
      <c r="U123" s="79"/>
      <c r="V123" s="79"/>
      <c r="W123" s="80" t="str">
        <f>$Y$1</f>
        <v>Period: 1 May 2012 - 31 May 2012</v>
      </c>
      <c r="X123" s="81"/>
      <c r="Y123" s="82"/>
      <c r="Z123" s="83"/>
      <c r="AA123" s="84"/>
      <c r="AB123" s="84"/>
      <c r="AC123" s="85"/>
    </row>
    <row r="124" spans="1:29" ht="12.75" customHeight="1">
      <c r="A124" s="69"/>
      <c r="B124" s="70" t="s">
        <v>6</v>
      </c>
      <c r="C124" s="71" t="s">
        <v>5</v>
      </c>
      <c r="D124" s="72"/>
      <c r="E124" s="73"/>
      <c r="F124" s="91"/>
      <c r="G124" s="91"/>
      <c r="H124" s="92"/>
      <c r="I124" s="76">
        <f t="shared" si="51"/>
        <v>3</v>
      </c>
      <c r="J124" s="487" t="s">
        <v>7</v>
      </c>
      <c r="K124" s="488" t="s">
        <v>8</v>
      </c>
      <c r="L124" s="249"/>
      <c r="M124" s="489" t="s">
        <v>49</v>
      </c>
      <c r="N124" s="490"/>
      <c r="O124" s="220"/>
      <c r="P124" s="237"/>
      <c r="Q124" s="255"/>
      <c r="R124" s="491" t="s">
        <v>64</v>
      </c>
      <c r="S124" s="493" t="s">
        <v>9</v>
      </c>
      <c r="T124" s="493"/>
      <c r="U124" s="493"/>
      <c r="V124" s="493"/>
      <c r="W124" s="494" t="s">
        <v>10</v>
      </c>
      <c r="X124" s="93"/>
      <c r="Y124" s="94"/>
      <c r="Z124" s="83"/>
      <c r="AA124" s="84"/>
      <c r="AB124" s="84"/>
      <c r="AC124" s="85"/>
    </row>
    <row r="125" spans="1:29" ht="12.75" customHeight="1">
      <c r="A125" s="69"/>
      <c r="B125" s="70" t="s">
        <v>48</v>
      </c>
      <c r="C125" s="71"/>
      <c r="D125" s="72"/>
      <c r="E125" s="73"/>
      <c r="F125" s="91"/>
      <c r="G125" s="91"/>
      <c r="H125" s="92"/>
      <c r="I125" s="76">
        <f t="shared" si="51"/>
        <v>4</v>
      </c>
      <c r="J125" s="487"/>
      <c r="K125" s="488"/>
      <c r="L125" s="250"/>
      <c r="M125" s="231" t="s">
        <v>11</v>
      </c>
      <c r="N125" s="231" t="s">
        <v>12</v>
      </c>
      <c r="O125" s="231"/>
      <c r="P125" s="238"/>
      <c r="Q125" s="256" t="s">
        <v>67</v>
      </c>
      <c r="R125" s="492"/>
      <c r="S125" s="201">
        <v>1.5</v>
      </c>
      <c r="T125" s="201">
        <v>2</v>
      </c>
      <c r="U125" s="201">
        <v>3</v>
      </c>
      <c r="V125" s="201">
        <v>4</v>
      </c>
      <c r="W125" s="494"/>
      <c r="X125" s="93"/>
      <c r="Y125" s="94"/>
      <c r="Z125" s="83"/>
      <c r="AA125" s="95" t="s">
        <v>13</v>
      </c>
      <c r="AB125" s="95" t="s">
        <v>14</v>
      </c>
      <c r="AC125" s="96" t="s">
        <v>15</v>
      </c>
    </row>
    <row r="126" spans="1:29" ht="12.75" customHeight="1">
      <c r="A126" s="69"/>
      <c r="B126" s="70" t="s">
        <v>16</v>
      </c>
      <c r="C126" s="71"/>
      <c r="D126" s="72"/>
      <c r="E126" s="73"/>
      <c r="F126" s="98"/>
      <c r="G126" s="72"/>
      <c r="H126" s="99"/>
      <c r="I126" s="76">
        <f t="shared" si="51"/>
        <v>5</v>
      </c>
      <c r="J126" s="100">
        <f>$AN$9</f>
        <v>41079</v>
      </c>
      <c r="K126" s="101">
        <v>1</v>
      </c>
      <c r="L126" s="261">
        <v>11</v>
      </c>
      <c r="M126" s="232">
        <f>VLOOKUP(K126,$AE$23:$AG$30,2,0)</f>
        <v>0.33333333333333331</v>
      </c>
      <c r="N126" s="241">
        <f>VLOOKUP(K126,$AE$23:$AG$30,3,0)</f>
        <v>0.70833333333333337</v>
      </c>
      <c r="O126" s="244">
        <f t="shared" ref="O126:O156" si="52">(N126-M126)*24</f>
        <v>9.0000000000000018</v>
      </c>
      <c r="P126" s="245" t="str">
        <f>+IF(((N126-M126)*24)&gt;4,"1",0)</f>
        <v>1</v>
      </c>
      <c r="Q126" s="257">
        <f t="shared" ref="Q126:Q156" si="53">O126-P126</f>
        <v>8.0000000000000018</v>
      </c>
      <c r="R126" s="102">
        <f>+L126-Q126</f>
        <v>2.9999999999999982</v>
      </c>
      <c r="S126" s="103">
        <f>IF(AND(Y126="d",W126&gt;0),1,0)</f>
        <v>1</v>
      </c>
      <c r="T126" s="104">
        <f>IF(AND(Y126="D",W126-S126&lt;0),0,IF(AND(Y126="M",W126&gt;=7),7,IF(AND(Y126="M",W126&lt;7),W126,IF(W126-S126&lt;0,0,IF(AND(Y126="D",W126-S126&gt;=7),7,IF(AND(Y126="D",W126-S126&lt;7),W126-S126,0))))))</f>
        <v>1.9999999999999982</v>
      </c>
      <c r="U126" s="104">
        <f>IF(AND(Y126="D",W126&lt;1),0,IF(AND(Y126="D",W126-S126-T126&gt;0,W126-S126-T126&lt;1),W126-S126-T126,IF(AND(Y126="D",W126-S126-T126&gt;=1),1,IF(AND(Y126="M",W126-T126&gt;=1),1,IF(AND(Y126="M",W126-T126&lt;1),W126-T126,0)))))</f>
        <v>0</v>
      </c>
      <c r="V126" s="104">
        <f>IF(AND(Y126="D",W126&lt;1),0,IF(AND(Y126="D",W126-S126-T126-U126&gt;0),W126-S126-T126-U126,IF(AND(Y126="M",W126-T126-U126&gt;0),W126-T126-U126,0)))</f>
        <v>0</v>
      </c>
      <c r="W126" s="105">
        <f>+R126</f>
        <v>2.9999999999999982</v>
      </c>
      <c r="X126" s="96"/>
      <c r="Y126" s="106" t="str">
        <f>$AO$9</f>
        <v>D</v>
      </c>
      <c r="Z126" s="207" t="str">
        <f t="shared" ref="Z126:Z156" si="54">TEXT(WEEKDAY(J126),"ddd")</f>
        <v>Tue</v>
      </c>
      <c r="AA126" s="107">
        <f t="shared" ref="AA126:AA155" si="55">COUNTIF(K126,"S")</f>
        <v>0</v>
      </c>
      <c r="AB126" s="107">
        <f t="shared" ref="AB126:AB155" si="56">COUNTIF(K126,"I")</f>
        <v>0</v>
      </c>
      <c r="AC126" s="107">
        <f t="shared" ref="AC126:AC155" si="57">COUNTIF(K126,"A")</f>
        <v>0</v>
      </c>
    </row>
    <row r="127" spans="1:29" ht="12.75" customHeight="1">
      <c r="A127" s="69"/>
      <c r="B127" s="70" t="s">
        <v>18</v>
      </c>
      <c r="C127" s="108" t="s">
        <v>61</v>
      </c>
      <c r="D127" s="109"/>
      <c r="E127" s="73"/>
      <c r="F127" s="110"/>
      <c r="G127" s="72"/>
      <c r="H127" s="99"/>
      <c r="I127" s="76">
        <f t="shared" si="51"/>
        <v>6</v>
      </c>
      <c r="J127" s="100">
        <f>$AN$10</f>
        <v>41080</v>
      </c>
      <c r="K127" s="101">
        <v>1</v>
      </c>
      <c r="L127" s="261">
        <v>11</v>
      </c>
      <c r="M127" s="232">
        <f>VLOOKUP(K127,$AE$23:$AG$30,2,0)</f>
        <v>0.33333333333333331</v>
      </c>
      <c r="N127" s="241">
        <f t="shared" ref="N127:N156" si="58">VLOOKUP(K127,$AE$23:$AG$30,3,0)</f>
        <v>0.70833333333333337</v>
      </c>
      <c r="O127" s="244">
        <f t="shared" si="52"/>
        <v>9.0000000000000018</v>
      </c>
      <c r="P127" s="245" t="str">
        <f>+IF(((N127-M127)*24)&gt;4,"1",0)</f>
        <v>1</v>
      </c>
      <c r="Q127" s="257">
        <f t="shared" si="53"/>
        <v>8.0000000000000018</v>
      </c>
      <c r="R127" s="102">
        <f>+L127-Q127</f>
        <v>2.9999999999999982</v>
      </c>
      <c r="S127" s="103">
        <f t="shared" ref="S127:S156" si="59">IF(AND(Y127="d",W127&gt;0),1,0)</f>
        <v>1</v>
      </c>
      <c r="T127" s="104">
        <f t="shared" ref="T127:T156" si="60">IF(AND(Y127="D",W127-S127&lt;0),0,IF(AND(Y127="M",W127&gt;=7),7,IF(AND(Y127="M",W127&lt;7),W127,IF(W127-S127&lt;0,0,IF(AND(Y127="D",W127-S127&gt;=7),7,IF(AND(Y127="D",W127-S127&lt;7),W127-S127,0))))))</f>
        <v>1.9999999999999982</v>
      </c>
      <c r="U127" s="104">
        <f t="shared" ref="U127:U156" si="61">IF(AND(Y127="D",W127&lt;1),0,IF(AND(Y127="D",W127-S127-T127&gt;0,W127-S127-T127&lt;1),W127-S127-T127,IF(AND(Y127="D",W127-S127-T127&gt;=1),1,IF(AND(Y127="M",W127-T127&gt;=1),1,IF(AND(Y127="M",W127-T127&lt;1),W127-T127,0)))))</f>
        <v>0</v>
      </c>
      <c r="V127" s="104">
        <f t="shared" ref="V127:V156" si="62">IF(AND(Y127="D",W127&lt;1),0,IF(AND(Y127="D",W127-S127-T127-U127&gt;0),W127-S127-T127-U127,IF(AND(Y127="M",W127-T127-U127&gt;0),W127-T127-U127,0)))</f>
        <v>0</v>
      </c>
      <c r="W127" s="105">
        <f t="shared" ref="W127:W156" si="63">+R127</f>
        <v>2.9999999999999982</v>
      </c>
      <c r="X127" s="96"/>
      <c r="Y127" s="106" t="str">
        <f>$AO$10</f>
        <v>D</v>
      </c>
      <c r="Z127" s="207" t="str">
        <f t="shared" si="54"/>
        <v>Wed</v>
      </c>
      <c r="AA127" s="107">
        <f t="shared" si="55"/>
        <v>0</v>
      </c>
      <c r="AB127" s="107">
        <f t="shared" si="56"/>
        <v>0</v>
      </c>
      <c r="AC127" s="107">
        <f t="shared" si="57"/>
        <v>0</v>
      </c>
    </row>
    <row r="128" spans="1:29" ht="12.75" customHeight="1">
      <c r="A128" s="69"/>
      <c r="B128" s="98" t="s">
        <v>20</v>
      </c>
      <c r="C128" s="199">
        <v>40245</v>
      </c>
      <c r="D128" s="199">
        <v>41340</v>
      </c>
      <c r="E128" s="73"/>
      <c r="F128" s="72"/>
      <c r="G128" s="72"/>
      <c r="H128" s="99"/>
      <c r="I128" s="76">
        <f t="shared" si="51"/>
        <v>7</v>
      </c>
      <c r="J128" s="100">
        <f>$AN$11</f>
        <v>41081</v>
      </c>
      <c r="K128" s="101">
        <v>1</v>
      </c>
      <c r="L128" s="261">
        <v>8</v>
      </c>
      <c r="M128" s="232">
        <f>VLOOKUP(K128,$AE$23:$AG$30,2,0)</f>
        <v>0.33333333333333331</v>
      </c>
      <c r="N128" s="241">
        <f t="shared" si="58"/>
        <v>0.70833333333333337</v>
      </c>
      <c r="O128" s="244">
        <f t="shared" si="52"/>
        <v>9.0000000000000018</v>
      </c>
      <c r="P128" s="245" t="str">
        <f t="shared" ref="P128:P156" si="64">+IF(((N128-M128)*24)&gt;4,"1",0)</f>
        <v>1</v>
      </c>
      <c r="Q128" s="257">
        <f t="shared" si="53"/>
        <v>8.0000000000000018</v>
      </c>
      <c r="R128" s="102">
        <f t="shared" ref="R128:R156" si="65">+L128-Q128</f>
        <v>0</v>
      </c>
      <c r="S128" s="103">
        <f t="shared" si="59"/>
        <v>0</v>
      </c>
      <c r="T128" s="104">
        <f t="shared" si="60"/>
        <v>0</v>
      </c>
      <c r="U128" s="104">
        <f t="shared" si="61"/>
        <v>0</v>
      </c>
      <c r="V128" s="104">
        <f t="shared" si="62"/>
        <v>0</v>
      </c>
      <c r="W128" s="105">
        <f t="shared" si="63"/>
        <v>0</v>
      </c>
      <c r="X128" s="96"/>
      <c r="Y128" s="106" t="str">
        <f>$AO$11</f>
        <v>D</v>
      </c>
      <c r="Z128" s="207" t="str">
        <f t="shared" si="54"/>
        <v>Thu</v>
      </c>
      <c r="AA128" s="107">
        <f t="shared" si="55"/>
        <v>0</v>
      </c>
      <c r="AB128" s="107">
        <f t="shared" si="56"/>
        <v>0</v>
      </c>
      <c r="AC128" s="107">
        <f t="shared" si="57"/>
        <v>0</v>
      </c>
    </row>
    <row r="129" spans="1:29" ht="12.75" customHeight="1">
      <c r="A129" s="69"/>
      <c r="B129" s="98"/>
      <c r="C129" s="98"/>
      <c r="D129" s="72"/>
      <c r="E129" s="73"/>
      <c r="F129" s="72"/>
      <c r="G129" s="72"/>
      <c r="H129" s="99"/>
      <c r="I129" s="76">
        <f t="shared" si="51"/>
        <v>8</v>
      </c>
      <c r="J129" s="100">
        <f>$AN$12</f>
        <v>41082</v>
      </c>
      <c r="K129" s="101">
        <v>1</v>
      </c>
      <c r="L129" s="261">
        <v>8</v>
      </c>
      <c r="M129" s="232">
        <f t="shared" ref="M129:M156" si="66">VLOOKUP(K129,$AE$23:$AG$30,2,0)</f>
        <v>0.33333333333333331</v>
      </c>
      <c r="N129" s="241">
        <f t="shared" si="58"/>
        <v>0.70833333333333337</v>
      </c>
      <c r="O129" s="244">
        <f t="shared" si="52"/>
        <v>9.0000000000000018</v>
      </c>
      <c r="P129" s="245" t="str">
        <f t="shared" si="64"/>
        <v>1</v>
      </c>
      <c r="Q129" s="257">
        <f t="shared" si="53"/>
        <v>8.0000000000000018</v>
      </c>
      <c r="R129" s="102">
        <f t="shared" si="65"/>
        <v>0</v>
      </c>
      <c r="S129" s="103">
        <f t="shared" si="59"/>
        <v>0</v>
      </c>
      <c r="T129" s="104">
        <f t="shared" si="60"/>
        <v>0</v>
      </c>
      <c r="U129" s="104">
        <f t="shared" si="61"/>
        <v>0</v>
      </c>
      <c r="V129" s="104">
        <f t="shared" si="62"/>
        <v>0</v>
      </c>
      <c r="W129" s="105">
        <f t="shared" si="63"/>
        <v>0</v>
      </c>
      <c r="X129" s="96"/>
      <c r="Y129" s="106" t="str">
        <f>$AO$12</f>
        <v>D</v>
      </c>
      <c r="Z129" s="207" t="str">
        <f t="shared" si="54"/>
        <v>Fri</v>
      </c>
      <c r="AA129" s="107">
        <f t="shared" si="55"/>
        <v>0</v>
      </c>
      <c r="AB129" s="107">
        <f t="shared" si="56"/>
        <v>0</v>
      </c>
      <c r="AC129" s="107">
        <f t="shared" si="57"/>
        <v>0</v>
      </c>
    </row>
    <row r="130" spans="1:29" ht="12.75" customHeight="1">
      <c r="A130" s="69"/>
      <c r="B130" s="98"/>
      <c r="C130" s="98"/>
      <c r="D130" s="72"/>
      <c r="E130" s="73"/>
      <c r="F130" s="198"/>
      <c r="G130" s="72"/>
      <c r="H130" s="99"/>
      <c r="I130" s="76">
        <f t="shared" si="51"/>
        <v>9</v>
      </c>
      <c r="J130" s="100">
        <f>$AN$13</f>
        <v>41083</v>
      </c>
      <c r="K130" s="339" t="s">
        <v>50</v>
      </c>
      <c r="L130" s="261"/>
      <c r="M130" s="232">
        <f t="shared" si="66"/>
        <v>0</v>
      </c>
      <c r="N130" s="241">
        <f t="shared" si="58"/>
        <v>0</v>
      </c>
      <c r="O130" s="244">
        <f t="shared" si="52"/>
        <v>0</v>
      </c>
      <c r="P130" s="245">
        <f t="shared" si="64"/>
        <v>0</v>
      </c>
      <c r="Q130" s="257">
        <f t="shared" si="53"/>
        <v>0</v>
      </c>
      <c r="R130" s="102">
        <f t="shared" si="65"/>
        <v>0</v>
      </c>
      <c r="S130" s="103">
        <f t="shared" si="59"/>
        <v>0</v>
      </c>
      <c r="T130" s="104">
        <f t="shared" si="60"/>
        <v>0</v>
      </c>
      <c r="U130" s="104">
        <f t="shared" si="61"/>
        <v>0</v>
      </c>
      <c r="V130" s="104">
        <f t="shared" si="62"/>
        <v>0</v>
      </c>
      <c r="W130" s="105">
        <f t="shared" si="63"/>
        <v>0</v>
      </c>
      <c r="X130" s="96"/>
      <c r="Y130" s="106" t="str">
        <f>$AO$13</f>
        <v>M</v>
      </c>
      <c r="Z130" s="207" t="str">
        <f t="shared" si="54"/>
        <v>Sat</v>
      </c>
      <c r="AA130" s="107">
        <f t="shared" si="55"/>
        <v>0</v>
      </c>
      <c r="AB130" s="107">
        <f t="shared" si="56"/>
        <v>0</v>
      </c>
      <c r="AC130" s="107">
        <f t="shared" si="57"/>
        <v>0</v>
      </c>
    </row>
    <row r="131" spans="1:29" ht="12.75" customHeight="1">
      <c r="A131" s="69"/>
      <c r="B131" s="124" t="s">
        <v>21</v>
      </c>
      <c r="C131" s="125" t="s">
        <v>22</v>
      </c>
      <c r="D131" s="126"/>
      <c r="E131" s="127"/>
      <c r="F131" s="198">
        <v>1244560</v>
      </c>
      <c r="G131" s="129" t="s">
        <v>22</v>
      </c>
      <c r="H131" s="130">
        <f>+F131</f>
        <v>1244560</v>
      </c>
      <c r="I131" s="76">
        <f t="shared" si="51"/>
        <v>10</v>
      </c>
      <c r="J131" s="100">
        <f>$AN$14</f>
        <v>41084</v>
      </c>
      <c r="K131" s="339" t="s">
        <v>50</v>
      </c>
      <c r="L131" s="261"/>
      <c r="M131" s="232">
        <f t="shared" si="66"/>
        <v>0</v>
      </c>
      <c r="N131" s="241">
        <f t="shared" si="58"/>
        <v>0</v>
      </c>
      <c r="O131" s="244">
        <f t="shared" si="52"/>
        <v>0</v>
      </c>
      <c r="P131" s="245">
        <f t="shared" si="64"/>
        <v>0</v>
      </c>
      <c r="Q131" s="257">
        <f t="shared" si="53"/>
        <v>0</v>
      </c>
      <c r="R131" s="102">
        <f t="shared" si="65"/>
        <v>0</v>
      </c>
      <c r="S131" s="103">
        <f t="shared" si="59"/>
        <v>0</v>
      </c>
      <c r="T131" s="104">
        <f t="shared" si="60"/>
        <v>0</v>
      </c>
      <c r="U131" s="104">
        <f t="shared" si="61"/>
        <v>0</v>
      </c>
      <c r="V131" s="104">
        <f t="shared" si="62"/>
        <v>0</v>
      </c>
      <c r="W131" s="105">
        <f t="shared" si="63"/>
        <v>0</v>
      </c>
      <c r="X131" s="96"/>
      <c r="Y131" s="106" t="str">
        <f>$AO$14</f>
        <v>M</v>
      </c>
      <c r="Z131" s="262" t="str">
        <f t="shared" si="54"/>
        <v>Sun</v>
      </c>
      <c r="AA131" s="107">
        <f t="shared" si="55"/>
        <v>0</v>
      </c>
      <c r="AB131" s="107">
        <f t="shared" si="56"/>
        <v>0</v>
      </c>
      <c r="AC131" s="107">
        <f t="shared" si="57"/>
        <v>0</v>
      </c>
    </row>
    <row r="132" spans="1:29" ht="12.75" customHeight="1">
      <c r="A132" s="69"/>
      <c r="B132" s="124" t="s">
        <v>23</v>
      </c>
      <c r="C132" s="125" t="s">
        <v>22</v>
      </c>
      <c r="D132" s="133">
        <f>+F131/173</f>
        <v>7193.9884393063585</v>
      </c>
      <c r="E132" s="127" t="s">
        <v>24</v>
      </c>
      <c r="F132" s="128">
        <f>+W158</f>
        <v>14.000000000000007</v>
      </c>
      <c r="G132" s="134" t="s">
        <v>22</v>
      </c>
      <c r="H132" s="130">
        <f>F132*D132</f>
        <v>100715.83815028907</v>
      </c>
      <c r="I132" s="76">
        <f t="shared" si="51"/>
        <v>11</v>
      </c>
      <c r="J132" s="100">
        <f>$AN$15</f>
        <v>41085</v>
      </c>
      <c r="K132" s="101">
        <v>2</v>
      </c>
      <c r="L132" s="261">
        <v>8</v>
      </c>
      <c r="M132" s="232">
        <f t="shared" si="66"/>
        <v>0.83333333333333337</v>
      </c>
      <c r="N132" s="241">
        <f t="shared" si="58"/>
        <v>1.2083333333333333</v>
      </c>
      <c r="O132" s="244">
        <f t="shared" si="52"/>
        <v>8.9999999999999964</v>
      </c>
      <c r="P132" s="245" t="str">
        <f t="shared" si="64"/>
        <v>1</v>
      </c>
      <c r="Q132" s="257">
        <f t="shared" si="53"/>
        <v>7.9999999999999964</v>
      </c>
      <c r="R132" s="102">
        <f t="shared" si="65"/>
        <v>0</v>
      </c>
      <c r="S132" s="103">
        <f t="shared" si="59"/>
        <v>0</v>
      </c>
      <c r="T132" s="104">
        <f t="shared" si="60"/>
        <v>0</v>
      </c>
      <c r="U132" s="104">
        <f t="shared" si="61"/>
        <v>0</v>
      </c>
      <c r="V132" s="104">
        <f t="shared" si="62"/>
        <v>0</v>
      </c>
      <c r="W132" s="105">
        <f t="shared" si="63"/>
        <v>0</v>
      </c>
      <c r="X132" s="96"/>
      <c r="Y132" s="106" t="str">
        <f>$AO$15</f>
        <v>D</v>
      </c>
      <c r="Z132" s="262" t="str">
        <f t="shared" si="54"/>
        <v>Mon</v>
      </c>
      <c r="AA132" s="107">
        <f t="shared" si="55"/>
        <v>0</v>
      </c>
      <c r="AB132" s="107">
        <f t="shared" si="56"/>
        <v>0</v>
      </c>
      <c r="AC132" s="107">
        <f t="shared" si="57"/>
        <v>0</v>
      </c>
    </row>
    <row r="133" spans="1:29" ht="12.75" customHeight="1">
      <c r="A133" s="69"/>
      <c r="B133" s="124" t="s">
        <v>65</v>
      </c>
      <c r="C133" s="125" t="s">
        <v>22</v>
      </c>
      <c r="D133" s="133">
        <v>6000</v>
      </c>
      <c r="E133" s="127" t="s">
        <v>24</v>
      </c>
      <c r="F133" s="203">
        <f>+K158</f>
        <v>8</v>
      </c>
      <c r="G133" s="134" t="s">
        <v>22</v>
      </c>
      <c r="H133" s="130">
        <f>F133*D133</f>
        <v>48000</v>
      </c>
      <c r="I133" s="76">
        <f t="shared" si="51"/>
        <v>12</v>
      </c>
      <c r="J133" s="100">
        <f>$AN$16</f>
        <v>41086</v>
      </c>
      <c r="K133" s="101">
        <v>2</v>
      </c>
      <c r="L133" s="261">
        <v>9</v>
      </c>
      <c r="M133" s="232">
        <f t="shared" si="66"/>
        <v>0.83333333333333337</v>
      </c>
      <c r="N133" s="241">
        <f t="shared" si="58"/>
        <v>1.2083333333333333</v>
      </c>
      <c r="O133" s="244">
        <f t="shared" si="52"/>
        <v>8.9999999999999964</v>
      </c>
      <c r="P133" s="245" t="str">
        <f t="shared" si="64"/>
        <v>1</v>
      </c>
      <c r="Q133" s="257">
        <f t="shared" si="53"/>
        <v>7.9999999999999964</v>
      </c>
      <c r="R133" s="102">
        <f t="shared" si="65"/>
        <v>1.0000000000000036</v>
      </c>
      <c r="S133" s="103">
        <f t="shared" si="59"/>
        <v>1</v>
      </c>
      <c r="T133" s="104">
        <f t="shared" si="60"/>
        <v>3.5527136788005009E-15</v>
      </c>
      <c r="U133" s="104">
        <f t="shared" si="61"/>
        <v>0</v>
      </c>
      <c r="V133" s="104">
        <f t="shared" si="62"/>
        <v>0</v>
      </c>
      <c r="W133" s="105">
        <f t="shared" si="63"/>
        <v>1.0000000000000036</v>
      </c>
      <c r="X133" s="96"/>
      <c r="Y133" s="106" t="str">
        <f>$AO$16</f>
        <v>D</v>
      </c>
      <c r="Z133" s="207" t="str">
        <f t="shared" si="54"/>
        <v>Tue</v>
      </c>
      <c r="AA133" s="107">
        <f t="shared" si="55"/>
        <v>0</v>
      </c>
      <c r="AB133" s="107">
        <f t="shared" si="56"/>
        <v>0</v>
      </c>
      <c r="AC133" s="107">
        <f t="shared" si="57"/>
        <v>0</v>
      </c>
    </row>
    <row r="134" spans="1:29" ht="12.75" customHeight="1">
      <c r="A134" s="69"/>
      <c r="B134" s="124" t="s">
        <v>66</v>
      </c>
      <c r="C134" s="125" t="s">
        <v>22</v>
      </c>
      <c r="D134" s="200">
        <v>4000</v>
      </c>
      <c r="E134" s="127" t="s">
        <v>24</v>
      </c>
      <c r="F134" s="139">
        <f>+L158</f>
        <v>4</v>
      </c>
      <c r="G134" s="134" t="s">
        <v>22</v>
      </c>
      <c r="H134" s="130">
        <f>F134*D134</f>
        <v>16000</v>
      </c>
      <c r="I134" s="76">
        <f t="shared" si="51"/>
        <v>13</v>
      </c>
      <c r="J134" s="100">
        <f>$AN$17</f>
        <v>41087</v>
      </c>
      <c r="K134" s="101"/>
      <c r="L134" s="261"/>
      <c r="M134" s="232">
        <f t="shared" si="66"/>
        <v>0</v>
      </c>
      <c r="N134" s="241">
        <f t="shared" si="58"/>
        <v>0</v>
      </c>
      <c r="O134" s="244">
        <f t="shared" si="52"/>
        <v>0</v>
      </c>
      <c r="P134" s="245">
        <f t="shared" si="64"/>
        <v>0</v>
      </c>
      <c r="Q134" s="257">
        <f t="shared" si="53"/>
        <v>0</v>
      </c>
      <c r="R134" s="102">
        <f t="shared" si="65"/>
        <v>0</v>
      </c>
      <c r="S134" s="103">
        <f t="shared" si="59"/>
        <v>0</v>
      </c>
      <c r="T134" s="104">
        <f t="shared" si="60"/>
        <v>0</v>
      </c>
      <c r="U134" s="104">
        <f t="shared" si="61"/>
        <v>0</v>
      </c>
      <c r="V134" s="104">
        <f t="shared" si="62"/>
        <v>0</v>
      </c>
      <c r="W134" s="105">
        <f t="shared" si="63"/>
        <v>0</v>
      </c>
      <c r="X134" s="96"/>
      <c r="Y134" s="106" t="str">
        <f>$AO$17</f>
        <v>D</v>
      </c>
      <c r="Z134" s="207" t="str">
        <f t="shared" si="54"/>
        <v>Wed</v>
      </c>
      <c r="AA134" s="107">
        <v>1</v>
      </c>
      <c r="AB134" s="107">
        <f t="shared" si="56"/>
        <v>0</v>
      </c>
      <c r="AC134" s="107">
        <f t="shared" si="57"/>
        <v>0</v>
      </c>
    </row>
    <row r="135" spans="1:29" ht="12.75" customHeight="1">
      <c r="A135" s="69"/>
      <c r="B135" s="335" t="s">
        <v>75</v>
      </c>
      <c r="C135" s="336" t="s">
        <v>22</v>
      </c>
      <c r="D135" s="337"/>
      <c r="E135" s="127" t="s">
        <v>24</v>
      </c>
      <c r="F135" s="338">
        <f>+M158</f>
        <v>4</v>
      </c>
      <c r="G135" s="142" t="s">
        <v>22</v>
      </c>
      <c r="H135" s="143">
        <f>+F135*D135</f>
        <v>0</v>
      </c>
      <c r="I135" s="76">
        <f t="shared" si="51"/>
        <v>14</v>
      </c>
      <c r="J135" s="100">
        <f>$AN$18</f>
        <v>41088</v>
      </c>
      <c r="K135" s="101">
        <v>2</v>
      </c>
      <c r="L135" s="261">
        <v>9</v>
      </c>
      <c r="M135" s="232">
        <f t="shared" si="66"/>
        <v>0.83333333333333337</v>
      </c>
      <c r="N135" s="241">
        <f t="shared" si="58"/>
        <v>1.2083333333333333</v>
      </c>
      <c r="O135" s="244">
        <f t="shared" si="52"/>
        <v>8.9999999999999964</v>
      </c>
      <c r="P135" s="245" t="str">
        <f t="shared" si="64"/>
        <v>1</v>
      </c>
      <c r="Q135" s="257">
        <f t="shared" si="53"/>
        <v>7.9999999999999964</v>
      </c>
      <c r="R135" s="102">
        <f t="shared" si="65"/>
        <v>1.0000000000000036</v>
      </c>
      <c r="S135" s="103">
        <f t="shared" si="59"/>
        <v>1</v>
      </c>
      <c r="T135" s="104">
        <f t="shared" si="60"/>
        <v>3.5527136788005009E-15</v>
      </c>
      <c r="U135" s="104">
        <f t="shared" si="61"/>
        <v>0</v>
      </c>
      <c r="V135" s="104">
        <f t="shared" si="62"/>
        <v>0</v>
      </c>
      <c r="W135" s="105">
        <f t="shared" si="63"/>
        <v>1.0000000000000036</v>
      </c>
      <c r="X135" s="96"/>
      <c r="Y135" s="106" t="str">
        <f>$AO$18</f>
        <v>D</v>
      </c>
      <c r="Z135" s="207" t="str">
        <f t="shared" si="54"/>
        <v>Thu</v>
      </c>
      <c r="AA135" s="107">
        <f t="shared" si="55"/>
        <v>0</v>
      </c>
      <c r="AB135" s="107">
        <f t="shared" si="56"/>
        <v>0</v>
      </c>
      <c r="AC135" s="107">
        <f t="shared" si="57"/>
        <v>0</v>
      </c>
    </row>
    <row r="136" spans="1:29" ht="12.75" customHeight="1">
      <c r="A136" s="69"/>
      <c r="B136" s="124"/>
      <c r="C136" s="70"/>
      <c r="D136" s="202"/>
      <c r="E136" s="140"/>
      <c r="F136" s="141"/>
      <c r="G136" s="74" t="s">
        <v>22</v>
      </c>
      <c r="H136" s="99">
        <f>+D136*F136</f>
        <v>0</v>
      </c>
      <c r="I136" s="76">
        <f t="shared" si="51"/>
        <v>15</v>
      </c>
      <c r="J136" s="100">
        <f>$AN$19</f>
        <v>41089</v>
      </c>
      <c r="K136" s="101">
        <v>2</v>
      </c>
      <c r="L136" s="261">
        <v>8</v>
      </c>
      <c r="M136" s="232">
        <f t="shared" si="66"/>
        <v>0.83333333333333337</v>
      </c>
      <c r="N136" s="241">
        <f t="shared" si="58"/>
        <v>1.2083333333333333</v>
      </c>
      <c r="O136" s="244">
        <f t="shared" si="52"/>
        <v>8.9999999999999964</v>
      </c>
      <c r="P136" s="245" t="str">
        <f t="shared" si="64"/>
        <v>1</v>
      </c>
      <c r="Q136" s="257">
        <f t="shared" si="53"/>
        <v>7.9999999999999964</v>
      </c>
      <c r="R136" s="102">
        <f t="shared" si="65"/>
        <v>0</v>
      </c>
      <c r="S136" s="103">
        <f t="shared" si="59"/>
        <v>0</v>
      </c>
      <c r="T136" s="104">
        <f t="shared" si="60"/>
        <v>0</v>
      </c>
      <c r="U136" s="104">
        <f t="shared" si="61"/>
        <v>0</v>
      </c>
      <c r="V136" s="104">
        <f t="shared" si="62"/>
        <v>0</v>
      </c>
      <c r="W136" s="105">
        <f t="shared" si="63"/>
        <v>0</v>
      </c>
      <c r="X136" s="96"/>
      <c r="Y136" s="106" t="str">
        <f>$AO$19</f>
        <v>D</v>
      </c>
      <c r="Z136" s="207" t="str">
        <f t="shared" si="54"/>
        <v>Fri</v>
      </c>
      <c r="AA136" s="107">
        <f t="shared" si="55"/>
        <v>0</v>
      </c>
      <c r="AB136" s="107">
        <f t="shared" si="56"/>
        <v>0</v>
      </c>
      <c r="AC136" s="107">
        <f t="shared" si="57"/>
        <v>0</v>
      </c>
    </row>
    <row r="137" spans="1:29" ht="12.75" customHeight="1">
      <c r="A137" s="69"/>
      <c r="B137" s="124"/>
      <c r="C137" s="70"/>
      <c r="D137" s="202"/>
      <c r="E137" s="140"/>
      <c r="F137" s="139"/>
      <c r="G137" s="74" t="s">
        <v>22</v>
      </c>
      <c r="H137" s="99">
        <f>+D137*F137</f>
        <v>0</v>
      </c>
      <c r="I137" s="76">
        <f t="shared" si="51"/>
        <v>16</v>
      </c>
      <c r="J137" s="100">
        <f>$AN$20</f>
        <v>41090</v>
      </c>
      <c r="K137" s="339" t="s">
        <v>50</v>
      </c>
      <c r="L137" s="261"/>
      <c r="M137" s="232">
        <f t="shared" si="66"/>
        <v>0</v>
      </c>
      <c r="N137" s="241">
        <f t="shared" si="58"/>
        <v>0</v>
      </c>
      <c r="O137" s="244">
        <f t="shared" si="52"/>
        <v>0</v>
      </c>
      <c r="P137" s="245">
        <f t="shared" si="64"/>
        <v>0</v>
      </c>
      <c r="Q137" s="257">
        <f t="shared" si="53"/>
        <v>0</v>
      </c>
      <c r="R137" s="102">
        <f t="shared" si="65"/>
        <v>0</v>
      </c>
      <c r="S137" s="103">
        <f t="shared" si="59"/>
        <v>0</v>
      </c>
      <c r="T137" s="104">
        <f t="shared" si="60"/>
        <v>0</v>
      </c>
      <c r="U137" s="104">
        <f t="shared" si="61"/>
        <v>0</v>
      </c>
      <c r="V137" s="104">
        <f t="shared" si="62"/>
        <v>0</v>
      </c>
      <c r="W137" s="105">
        <f t="shared" si="63"/>
        <v>0</v>
      </c>
      <c r="X137" s="96"/>
      <c r="Y137" s="106" t="str">
        <f>$AO$20</f>
        <v>M</v>
      </c>
      <c r="Z137" s="207" t="str">
        <f t="shared" si="54"/>
        <v>Sat</v>
      </c>
      <c r="AA137" s="107">
        <f t="shared" si="55"/>
        <v>0</v>
      </c>
      <c r="AB137" s="107">
        <f t="shared" si="56"/>
        <v>0</v>
      </c>
      <c r="AC137" s="107">
        <f t="shared" si="57"/>
        <v>0</v>
      </c>
    </row>
    <row r="138" spans="1:29" ht="12.75" customHeight="1">
      <c r="A138" s="69"/>
      <c r="B138" s="124" t="s">
        <v>56</v>
      </c>
      <c r="C138" s="70" t="s">
        <v>22</v>
      </c>
      <c r="D138" s="202"/>
      <c r="E138" s="140"/>
      <c r="F138" s="141"/>
      <c r="G138" s="74" t="s">
        <v>22</v>
      </c>
      <c r="H138" s="99">
        <v>0</v>
      </c>
      <c r="I138" s="76">
        <f t="shared" si="51"/>
        <v>17</v>
      </c>
      <c r="J138" s="100">
        <f>$AN$21</f>
        <v>41091</v>
      </c>
      <c r="K138" s="101" t="s">
        <v>50</v>
      </c>
      <c r="L138" s="261"/>
      <c r="M138" s="232">
        <f t="shared" si="66"/>
        <v>0</v>
      </c>
      <c r="N138" s="241">
        <f t="shared" si="58"/>
        <v>0</v>
      </c>
      <c r="O138" s="244">
        <f t="shared" si="52"/>
        <v>0</v>
      </c>
      <c r="P138" s="245">
        <f t="shared" si="64"/>
        <v>0</v>
      </c>
      <c r="Q138" s="257">
        <f t="shared" si="53"/>
        <v>0</v>
      </c>
      <c r="R138" s="102">
        <f t="shared" si="65"/>
        <v>0</v>
      </c>
      <c r="S138" s="103">
        <f t="shared" si="59"/>
        <v>0</v>
      </c>
      <c r="T138" s="104">
        <f t="shared" si="60"/>
        <v>0</v>
      </c>
      <c r="U138" s="104">
        <f t="shared" si="61"/>
        <v>0</v>
      </c>
      <c r="V138" s="104">
        <f t="shared" si="62"/>
        <v>0</v>
      </c>
      <c r="W138" s="105">
        <f t="shared" si="63"/>
        <v>0</v>
      </c>
      <c r="X138" s="96"/>
      <c r="Y138" s="106" t="str">
        <f>$AO$21</f>
        <v>M</v>
      </c>
      <c r="Z138" s="262" t="str">
        <f t="shared" si="54"/>
        <v>Sun</v>
      </c>
      <c r="AA138" s="107">
        <f t="shared" si="55"/>
        <v>0</v>
      </c>
      <c r="AB138" s="107">
        <f t="shared" si="56"/>
        <v>0</v>
      </c>
      <c r="AC138" s="107">
        <f t="shared" si="57"/>
        <v>0</v>
      </c>
    </row>
    <row r="139" spans="1:29" ht="12.75" customHeight="1">
      <c r="A139" s="69"/>
      <c r="B139" s="124"/>
      <c r="C139" s="70"/>
      <c r="D139" s="202"/>
      <c r="E139" s="140"/>
      <c r="F139" s="139"/>
      <c r="G139" s="74" t="s">
        <v>22</v>
      </c>
      <c r="H139" s="99">
        <f>+D139*F139</f>
        <v>0</v>
      </c>
      <c r="I139" s="76">
        <f t="shared" si="51"/>
        <v>18</v>
      </c>
      <c r="J139" s="100">
        <f>$AN$22</f>
        <v>41092</v>
      </c>
      <c r="K139" s="101"/>
      <c r="L139" s="261"/>
      <c r="M139" s="232">
        <f t="shared" si="66"/>
        <v>0</v>
      </c>
      <c r="N139" s="241">
        <f t="shared" si="58"/>
        <v>0</v>
      </c>
      <c r="O139" s="244">
        <f t="shared" si="52"/>
        <v>0</v>
      </c>
      <c r="P139" s="245">
        <f t="shared" si="64"/>
        <v>0</v>
      </c>
      <c r="Q139" s="257">
        <f t="shared" si="53"/>
        <v>0</v>
      </c>
      <c r="R139" s="102">
        <f t="shared" si="65"/>
        <v>0</v>
      </c>
      <c r="S139" s="103">
        <f t="shared" si="59"/>
        <v>0</v>
      </c>
      <c r="T139" s="104">
        <f t="shared" si="60"/>
        <v>0</v>
      </c>
      <c r="U139" s="104">
        <f t="shared" si="61"/>
        <v>0</v>
      </c>
      <c r="V139" s="104">
        <f t="shared" si="62"/>
        <v>0</v>
      </c>
      <c r="W139" s="105">
        <f t="shared" si="63"/>
        <v>0</v>
      </c>
      <c r="X139" s="96"/>
      <c r="Y139" s="106" t="str">
        <f>$AO$22</f>
        <v>D</v>
      </c>
      <c r="Z139" s="262" t="str">
        <f t="shared" si="54"/>
        <v>Mon</v>
      </c>
      <c r="AA139" s="107">
        <f t="shared" si="55"/>
        <v>0</v>
      </c>
      <c r="AB139" s="107">
        <f t="shared" si="56"/>
        <v>0</v>
      </c>
      <c r="AC139" s="107">
        <f t="shared" si="57"/>
        <v>0</v>
      </c>
    </row>
    <row r="140" spans="1:29" ht="12.75" customHeight="1">
      <c r="A140" s="69"/>
      <c r="B140" s="150" t="s">
        <v>19</v>
      </c>
      <c r="C140" s="150"/>
      <c r="D140" s="200"/>
      <c r="E140" s="127"/>
      <c r="F140" s="151"/>
      <c r="G140" s="134" t="s">
        <v>22</v>
      </c>
      <c r="H140" s="152">
        <f>SUM(H131:H139)</f>
        <v>1409275.8381502891</v>
      </c>
      <c r="I140" s="76">
        <f t="shared" si="51"/>
        <v>19</v>
      </c>
      <c r="J140" s="100">
        <f>$AN$23</f>
        <v>41093</v>
      </c>
      <c r="K140" s="101"/>
      <c r="L140" s="261"/>
      <c r="M140" s="232">
        <f t="shared" si="66"/>
        <v>0</v>
      </c>
      <c r="N140" s="241">
        <f t="shared" si="58"/>
        <v>0</v>
      </c>
      <c r="O140" s="244">
        <f t="shared" si="52"/>
        <v>0</v>
      </c>
      <c r="P140" s="245">
        <f t="shared" si="64"/>
        <v>0</v>
      </c>
      <c r="Q140" s="257">
        <f t="shared" si="53"/>
        <v>0</v>
      </c>
      <c r="R140" s="102">
        <f t="shared" si="65"/>
        <v>0</v>
      </c>
      <c r="S140" s="103">
        <f t="shared" si="59"/>
        <v>0</v>
      </c>
      <c r="T140" s="104">
        <f t="shared" si="60"/>
        <v>0</v>
      </c>
      <c r="U140" s="104">
        <f t="shared" si="61"/>
        <v>0</v>
      </c>
      <c r="V140" s="104">
        <f t="shared" si="62"/>
        <v>0</v>
      </c>
      <c r="W140" s="105">
        <f t="shared" si="63"/>
        <v>0</v>
      </c>
      <c r="X140" s="96"/>
      <c r="Y140" s="106" t="str">
        <f>$AO$23</f>
        <v>D</v>
      </c>
      <c r="Z140" s="207" t="str">
        <f t="shared" si="54"/>
        <v>Tue</v>
      </c>
      <c r="AA140" s="107">
        <f t="shared" si="55"/>
        <v>0</v>
      </c>
      <c r="AB140" s="107">
        <f t="shared" si="56"/>
        <v>0</v>
      </c>
      <c r="AC140" s="107">
        <f t="shared" si="57"/>
        <v>0</v>
      </c>
    </row>
    <row r="141" spans="1:29" ht="12.75" customHeight="1">
      <c r="A141" s="69"/>
      <c r="B141" s="131" t="s">
        <v>25</v>
      </c>
      <c r="C141" s="70"/>
      <c r="D141" s="200"/>
      <c r="E141" s="127"/>
      <c r="F141" s="151"/>
      <c r="G141" s="74"/>
      <c r="H141" s="75"/>
      <c r="I141" s="76">
        <f t="shared" si="51"/>
        <v>20</v>
      </c>
      <c r="J141" s="100">
        <f>$AN$24</f>
        <v>41094</v>
      </c>
      <c r="K141" s="101"/>
      <c r="L141" s="261"/>
      <c r="M141" s="232">
        <f t="shared" si="66"/>
        <v>0</v>
      </c>
      <c r="N141" s="241">
        <f t="shared" si="58"/>
        <v>0</v>
      </c>
      <c r="O141" s="244">
        <f t="shared" si="52"/>
        <v>0</v>
      </c>
      <c r="P141" s="245">
        <f t="shared" si="64"/>
        <v>0</v>
      </c>
      <c r="Q141" s="257">
        <f t="shared" si="53"/>
        <v>0</v>
      </c>
      <c r="R141" s="102">
        <f t="shared" si="65"/>
        <v>0</v>
      </c>
      <c r="S141" s="103">
        <f t="shared" si="59"/>
        <v>0</v>
      </c>
      <c r="T141" s="104">
        <f t="shared" si="60"/>
        <v>0</v>
      </c>
      <c r="U141" s="104">
        <f t="shared" si="61"/>
        <v>0</v>
      </c>
      <c r="V141" s="104">
        <f t="shared" si="62"/>
        <v>0</v>
      </c>
      <c r="W141" s="105">
        <f t="shared" si="63"/>
        <v>0</v>
      </c>
      <c r="X141" s="96"/>
      <c r="Y141" s="106" t="str">
        <f>$AO$24</f>
        <v>D</v>
      </c>
      <c r="Z141" s="207" t="str">
        <f t="shared" si="54"/>
        <v>Wed</v>
      </c>
      <c r="AA141" s="107">
        <f t="shared" si="55"/>
        <v>0</v>
      </c>
      <c r="AB141" s="107">
        <f t="shared" si="56"/>
        <v>0</v>
      </c>
      <c r="AC141" s="107">
        <f t="shared" si="57"/>
        <v>0</v>
      </c>
    </row>
    <row r="142" spans="1:29" ht="12.75" customHeight="1">
      <c r="A142" s="69"/>
      <c r="B142" s="124" t="s">
        <v>26</v>
      </c>
      <c r="C142" s="125" t="s">
        <v>22</v>
      </c>
      <c r="D142" s="153">
        <f>-H131</f>
        <v>-1244560</v>
      </c>
      <c r="E142" s="127" t="s">
        <v>24</v>
      </c>
      <c r="F142" s="149">
        <v>0.02</v>
      </c>
      <c r="G142" s="134" t="s">
        <v>22</v>
      </c>
      <c r="H142" s="130">
        <f>F142*D142</f>
        <v>-24891.200000000001</v>
      </c>
      <c r="I142" s="76">
        <f t="shared" si="51"/>
        <v>21</v>
      </c>
      <c r="J142" s="100">
        <f>$AN$25</f>
        <v>41095</v>
      </c>
      <c r="K142" s="101"/>
      <c r="L142" s="261"/>
      <c r="M142" s="232">
        <f t="shared" si="66"/>
        <v>0</v>
      </c>
      <c r="N142" s="241">
        <f t="shared" si="58"/>
        <v>0</v>
      </c>
      <c r="O142" s="244">
        <f t="shared" si="52"/>
        <v>0</v>
      </c>
      <c r="P142" s="245">
        <f t="shared" si="64"/>
        <v>0</v>
      </c>
      <c r="Q142" s="257">
        <f t="shared" si="53"/>
        <v>0</v>
      </c>
      <c r="R142" s="102">
        <f t="shared" si="65"/>
        <v>0</v>
      </c>
      <c r="S142" s="103">
        <f t="shared" si="59"/>
        <v>0</v>
      </c>
      <c r="T142" s="104">
        <f t="shared" si="60"/>
        <v>0</v>
      </c>
      <c r="U142" s="104">
        <f t="shared" si="61"/>
        <v>0</v>
      </c>
      <c r="V142" s="104">
        <f t="shared" si="62"/>
        <v>0</v>
      </c>
      <c r="W142" s="105">
        <f t="shared" si="63"/>
        <v>0</v>
      </c>
      <c r="X142" s="96"/>
      <c r="Y142" s="106" t="str">
        <f>$AO$25</f>
        <v>D</v>
      </c>
      <c r="Z142" s="207" t="str">
        <f t="shared" si="54"/>
        <v>Thu</v>
      </c>
      <c r="AA142" s="107">
        <f t="shared" si="55"/>
        <v>0</v>
      </c>
      <c r="AB142" s="107">
        <f t="shared" si="56"/>
        <v>0</v>
      </c>
      <c r="AC142" s="107">
        <f t="shared" si="57"/>
        <v>0</v>
      </c>
    </row>
    <row r="143" spans="1:29" ht="12.75" customHeight="1">
      <c r="A143" s="69"/>
      <c r="B143" s="124" t="s">
        <v>71</v>
      </c>
      <c r="C143" s="125" t="s">
        <v>22</v>
      </c>
      <c r="D143" s="200"/>
      <c r="E143" s="127"/>
      <c r="F143" s="155"/>
      <c r="G143" s="134" t="s">
        <v>22</v>
      </c>
      <c r="H143" s="130">
        <f>SUM(AA158:AC158)*-F131/21</f>
        <v>-59264.761904761908</v>
      </c>
      <c r="I143" s="76">
        <f t="shared" si="51"/>
        <v>22</v>
      </c>
      <c r="J143" s="100">
        <f>$AN$26</f>
        <v>41096</v>
      </c>
      <c r="K143" s="101"/>
      <c r="L143" s="261"/>
      <c r="M143" s="232">
        <f t="shared" si="66"/>
        <v>0</v>
      </c>
      <c r="N143" s="241">
        <f t="shared" si="58"/>
        <v>0</v>
      </c>
      <c r="O143" s="244">
        <f t="shared" si="52"/>
        <v>0</v>
      </c>
      <c r="P143" s="245">
        <f t="shared" si="64"/>
        <v>0</v>
      </c>
      <c r="Q143" s="257">
        <f t="shared" si="53"/>
        <v>0</v>
      </c>
      <c r="R143" s="102">
        <f t="shared" si="65"/>
        <v>0</v>
      </c>
      <c r="S143" s="103">
        <f t="shared" si="59"/>
        <v>0</v>
      </c>
      <c r="T143" s="104">
        <f t="shared" si="60"/>
        <v>0</v>
      </c>
      <c r="U143" s="104">
        <f t="shared" si="61"/>
        <v>0</v>
      </c>
      <c r="V143" s="104">
        <f t="shared" si="62"/>
        <v>0</v>
      </c>
      <c r="W143" s="105">
        <f t="shared" si="63"/>
        <v>0</v>
      </c>
      <c r="X143" s="96"/>
      <c r="Y143" s="106" t="str">
        <f>$AO$26</f>
        <v>D</v>
      </c>
      <c r="Z143" s="207" t="str">
        <f t="shared" si="54"/>
        <v>Fri</v>
      </c>
      <c r="AA143" s="107">
        <f t="shared" si="55"/>
        <v>0</v>
      </c>
      <c r="AB143" s="107">
        <f t="shared" si="56"/>
        <v>0</v>
      </c>
      <c r="AC143" s="107">
        <f t="shared" si="57"/>
        <v>0</v>
      </c>
    </row>
    <row r="144" spans="1:29" ht="12.75" customHeight="1">
      <c r="A144" s="69"/>
      <c r="B144" s="124" t="s">
        <v>27</v>
      </c>
      <c r="C144" s="125" t="s">
        <v>22</v>
      </c>
      <c r="D144" s="200"/>
      <c r="E144" s="127"/>
      <c r="F144" s="155"/>
      <c r="G144" s="134" t="s">
        <v>22</v>
      </c>
      <c r="H144" s="156">
        <f>+F150</f>
        <v>-32.050000000000004</v>
      </c>
      <c r="I144" s="76">
        <f t="shared" si="51"/>
        <v>23</v>
      </c>
      <c r="J144" s="100">
        <f>$AN$27</f>
        <v>41097</v>
      </c>
      <c r="K144" s="101" t="s">
        <v>50</v>
      </c>
      <c r="L144" s="261"/>
      <c r="M144" s="232">
        <f t="shared" si="66"/>
        <v>0</v>
      </c>
      <c r="N144" s="241">
        <f t="shared" si="58"/>
        <v>0</v>
      </c>
      <c r="O144" s="244">
        <f t="shared" si="52"/>
        <v>0</v>
      </c>
      <c r="P144" s="245">
        <f t="shared" si="64"/>
        <v>0</v>
      </c>
      <c r="Q144" s="257">
        <f t="shared" si="53"/>
        <v>0</v>
      </c>
      <c r="R144" s="102">
        <f t="shared" si="65"/>
        <v>0</v>
      </c>
      <c r="S144" s="103">
        <f t="shared" si="59"/>
        <v>0</v>
      </c>
      <c r="T144" s="104">
        <f t="shared" si="60"/>
        <v>0</v>
      </c>
      <c r="U144" s="104">
        <f t="shared" si="61"/>
        <v>0</v>
      </c>
      <c r="V144" s="104">
        <f t="shared" si="62"/>
        <v>0</v>
      </c>
      <c r="W144" s="105">
        <f t="shared" si="63"/>
        <v>0</v>
      </c>
      <c r="X144" s="96"/>
      <c r="Y144" s="106" t="str">
        <f>$AO$27</f>
        <v>M</v>
      </c>
      <c r="Z144" s="207" t="str">
        <f t="shared" si="54"/>
        <v>Sat</v>
      </c>
      <c r="AA144" s="107">
        <f t="shared" si="55"/>
        <v>0</v>
      </c>
      <c r="AB144" s="107">
        <f t="shared" si="56"/>
        <v>0</v>
      </c>
      <c r="AC144" s="107">
        <f t="shared" si="57"/>
        <v>0</v>
      </c>
    </row>
    <row r="145" spans="1:29" ht="12.75" customHeight="1">
      <c r="A145" s="69"/>
      <c r="B145" s="98"/>
      <c r="C145" s="98"/>
      <c r="D145" s="158" t="s">
        <v>28</v>
      </c>
      <c r="E145" s="159"/>
      <c r="F145" s="160">
        <f>VLOOKUP(C124,$AD$1:$AG$6,2)</f>
        <v>-1320000</v>
      </c>
      <c r="G145" s="160"/>
      <c r="H145" s="99"/>
      <c r="I145" s="76">
        <f t="shared" si="51"/>
        <v>24</v>
      </c>
      <c r="J145" s="100">
        <f>$AN$28</f>
        <v>41098</v>
      </c>
      <c r="K145" s="101" t="s">
        <v>50</v>
      </c>
      <c r="L145" s="261"/>
      <c r="M145" s="232">
        <f t="shared" si="66"/>
        <v>0</v>
      </c>
      <c r="N145" s="241">
        <f t="shared" si="58"/>
        <v>0</v>
      </c>
      <c r="O145" s="244">
        <f t="shared" si="52"/>
        <v>0</v>
      </c>
      <c r="P145" s="245">
        <f t="shared" si="64"/>
        <v>0</v>
      </c>
      <c r="Q145" s="257">
        <f t="shared" si="53"/>
        <v>0</v>
      </c>
      <c r="R145" s="102">
        <f t="shared" si="65"/>
        <v>0</v>
      </c>
      <c r="S145" s="103">
        <f t="shared" si="59"/>
        <v>0</v>
      </c>
      <c r="T145" s="104">
        <f t="shared" si="60"/>
        <v>0</v>
      </c>
      <c r="U145" s="104">
        <f t="shared" si="61"/>
        <v>0</v>
      </c>
      <c r="V145" s="104">
        <f t="shared" si="62"/>
        <v>0</v>
      </c>
      <c r="W145" s="105">
        <f t="shared" si="63"/>
        <v>0</v>
      </c>
      <c r="X145" s="96"/>
      <c r="Y145" s="106" t="str">
        <f>$AO$28</f>
        <v>M</v>
      </c>
      <c r="Z145" s="262" t="str">
        <f t="shared" si="54"/>
        <v>Sun</v>
      </c>
      <c r="AA145" s="107">
        <f t="shared" si="55"/>
        <v>0</v>
      </c>
      <c r="AB145" s="107">
        <f t="shared" si="56"/>
        <v>0</v>
      </c>
      <c r="AC145" s="107">
        <f t="shared" si="57"/>
        <v>0</v>
      </c>
    </row>
    <row r="146" spans="1:29" ht="12.75" customHeight="1">
      <c r="A146" s="69"/>
      <c r="B146" s="98"/>
      <c r="C146" s="98"/>
      <c r="D146" s="162" t="s">
        <v>26</v>
      </c>
      <c r="E146" s="159"/>
      <c r="F146" s="163">
        <f>+(H131)*0.54%</f>
        <v>6720.6240000000007</v>
      </c>
      <c r="G146" s="163"/>
      <c r="H146" s="99"/>
      <c r="I146" s="76">
        <f t="shared" si="51"/>
        <v>25</v>
      </c>
      <c r="J146" s="100">
        <f>$AN$29</f>
        <v>41099</v>
      </c>
      <c r="K146" s="101"/>
      <c r="L146" s="261"/>
      <c r="M146" s="232">
        <f t="shared" si="66"/>
        <v>0</v>
      </c>
      <c r="N146" s="241">
        <f t="shared" si="58"/>
        <v>0</v>
      </c>
      <c r="O146" s="244">
        <f t="shared" si="52"/>
        <v>0</v>
      </c>
      <c r="P146" s="245">
        <f t="shared" si="64"/>
        <v>0</v>
      </c>
      <c r="Q146" s="257">
        <f t="shared" si="53"/>
        <v>0</v>
      </c>
      <c r="R146" s="102">
        <f t="shared" si="65"/>
        <v>0</v>
      </c>
      <c r="S146" s="103">
        <f t="shared" si="59"/>
        <v>0</v>
      </c>
      <c r="T146" s="104">
        <f t="shared" si="60"/>
        <v>0</v>
      </c>
      <c r="U146" s="104">
        <f t="shared" si="61"/>
        <v>0</v>
      </c>
      <c r="V146" s="104">
        <f t="shared" si="62"/>
        <v>0</v>
      </c>
      <c r="W146" s="105">
        <f t="shared" si="63"/>
        <v>0</v>
      </c>
      <c r="X146" s="96"/>
      <c r="Y146" s="106" t="str">
        <f>$AO$29</f>
        <v>D</v>
      </c>
      <c r="Z146" s="262" t="str">
        <f t="shared" si="54"/>
        <v>Mon</v>
      </c>
      <c r="AA146" s="107">
        <f t="shared" si="55"/>
        <v>0</v>
      </c>
      <c r="AB146" s="107">
        <f t="shared" si="56"/>
        <v>0</v>
      </c>
      <c r="AC146" s="107">
        <f t="shared" si="57"/>
        <v>0</v>
      </c>
    </row>
    <row r="147" spans="1:29" ht="12.75" customHeight="1">
      <c r="A147" s="69"/>
      <c r="B147" s="98"/>
      <c r="C147" s="98"/>
      <c r="D147" s="162" t="s">
        <v>29</v>
      </c>
      <c r="E147" s="159"/>
      <c r="F147" s="160">
        <f>-IF(H140*5%&gt;500000,500000,H140*5%)</f>
        <v>-70463.79190751446</v>
      </c>
      <c r="G147" s="160"/>
      <c r="H147" s="99"/>
      <c r="I147" s="76">
        <f t="shared" si="51"/>
        <v>26</v>
      </c>
      <c r="J147" s="100">
        <f>$AN$30</f>
        <v>41100</v>
      </c>
      <c r="K147" s="101"/>
      <c r="L147" s="261"/>
      <c r="M147" s="232">
        <f t="shared" si="66"/>
        <v>0</v>
      </c>
      <c r="N147" s="241">
        <f t="shared" si="58"/>
        <v>0</v>
      </c>
      <c r="O147" s="244">
        <f t="shared" si="52"/>
        <v>0</v>
      </c>
      <c r="P147" s="245">
        <f t="shared" si="64"/>
        <v>0</v>
      </c>
      <c r="Q147" s="257">
        <f t="shared" si="53"/>
        <v>0</v>
      </c>
      <c r="R147" s="102">
        <f t="shared" si="65"/>
        <v>0</v>
      </c>
      <c r="S147" s="103">
        <f t="shared" si="59"/>
        <v>0</v>
      </c>
      <c r="T147" s="104">
        <f t="shared" si="60"/>
        <v>0</v>
      </c>
      <c r="U147" s="104">
        <f t="shared" si="61"/>
        <v>0</v>
      </c>
      <c r="V147" s="104">
        <f t="shared" si="62"/>
        <v>0</v>
      </c>
      <c r="W147" s="105">
        <f t="shared" si="63"/>
        <v>0</v>
      </c>
      <c r="X147" s="96"/>
      <c r="Y147" s="106" t="str">
        <f>$AO$30</f>
        <v>D</v>
      </c>
      <c r="Z147" s="207" t="str">
        <f t="shared" si="54"/>
        <v>Tue</v>
      </c>
      <c r="AA147" s="107">
        <f t="shared" si="55"/>
        <v>0</v>
      </c>
      <c r="AB147" s="107">
        <f t="shared" si="56"/>
        <v>0</v>
      </c>
      <c r="AC147" s="107">
        <f t="shared" si="57"/>
        <v>0</v>
      </c>
    </row>
    <row r="148" spans="1:29" ht="12.75" customHeight="1">
      <c r="A148" s="69"/>
      <c r="B148" s="98"/>
      <c r="C148" s="98"/>
      <c r="D148" s="162" t="s">
        <v>30</v>
      </c>
      <c r="E148" s="159"/>
      <c r="F148" s="163">
        <f>ROUND(H140+H142+F146+F147,0)*12</f>
        <v>15847692</v>
      </c>
      <c r="G148" s="163"/>
      <c r="H148" s="99"/>
      <c r="I148" s="76">
        <f t="shared" si="51"/>
        <v>27</v>
      </c>
      <c r="J148" s="100">
        <f>$AN$31</f>
        <v>41101</v>
      </c>
      <c r="K148" s="101"/>
      <c r="L148" s="261"/>
      <c r="M148" s="232">
        <f t="shared" si="66"/>
        <v>0</v>
      </c>
      <c r="N148" s="241">
        <f t="shared" si="58"/>
        <v>0</v>
      </c>
      <c r="O148" s="244">
        <f t="shared" si="52"/>
        <v>0</v>
      </c>
      <c r="P148" s="245">
        <f t="shared" si="64"/>
        <v>0</v>
      </c>
      <c r="Q148" s="257">
        <f t="shared" si="53"/>
        <v>0</v>
      </c>
      <c r="R148" s="102">
        <f t="shared" si="65"/>
        <v>0</v>
      </c>
      <c r="S148" s="103">
        <f t="shared" si="59"/>
        <v>0</v>
      </c>
      <c r="T148" s="104">
        <f t="shared" si="60"/>
        <v>0</v>
      </c>
      <c r="U148" s="104">
        <f t="shared" si="61"/>
        <v>0</v>
      </c>
      <c r="V148" s="104">
        <f t="shared" si="62"/>
        <v>0</v>
      </c>
      <c r="W148" s="105">
        <f t="shared" si="63"/>
        <v>0</v>
      </c>
      <c r="X148" s="96"/>
      <c r="Y148" s="106" t="str">
        <f>$AO$31</f>
        <v>D</v>
      </c>
      <c r="Z148" s="207" t="str">
        <f t="shared" si="54"/>
        <v>Wed</v>
      </c>
      <c r="AA148" s="107">
        <f t="shared" si="55"/>
        <v>0</v>
      </c>
      <c r="AB148" s="107">
        <f t="shared" si="56"/>
        <v>0</v>
      </c>
      <c r="AC148" s="107">
        <f t="shared" si="57"/>
        <v>0</v>
      </c>
    </row>
    <row r="149" spans="1:29" ht="12.75" customHeight="1">
      <c r="A149" s="69"/>
      <c r="B149" s="98"/>
      <c r="C149" s="98"/>
      <c r="D149" s="168" t="s">
        <v>31</v>
      </c>
      <c r="E149" s="159"/>
      <c r="F149" s="169">
        <f>(F148)+(F145*12)</f>
        <v>7692</v>
      </c>
      <c r="G149" s="169"/>
      <c r="H149" s="99"/>
      <c r="I149" s="76">
        <f t="shared" si="51"/>
        <v>28</v>
      </c>
      <c r="J149" s="100">
        <f>$AN$32</f>
        <v>41102</v>
      </c>
      <c r="K149" s="101"/>
      <c r="L149" s="261"/>
      <c r="M149" s="232">
        <f t="shared" si="66"/>
        <v>0</v>
      </c>
      <c r="N149" s="241">
        <f t="shared" si="58"/>
        <v>0</v>
      </c>
      <c r="O149" s="244">
        <f t="shared" si="52"/>
        <v>0</v>
      </c>
      <c r="P149" s="245">
        <f t="shared" si="64"/>
        <v>0</v>
      </c>
      <c r="Q149" s="257">
        <f t="shared" si="53"/>
        <v>0</v>
      </c>
      <c r="R149" s="102">
        <f t="shared" si="65"/>
        <v>0</v>
      </c>
      <c r="S149" s="103">
        <f t="shared" si="59"/>
        <v>0</v>
      </c>
      <c r="T149" s="104">
        <f t="shared" si="60"/>
        <v>0</v>
      </c>
      <c r="U149" s="104">
        <f t="shared" si="61"/>
        <v>0</v>
      </c>
      <c r="V149" s="104">
        <f t="shared" si="62"/>
        <v>0</v>
      </c>
      <c r="W149" s="105">
        <f t="shared" si="63"/>
        <v>0</v>
      </c>
      <c r="X149" s="96"/>
      <c r="Y149" s="106" t="str">
        <f>$AO$32</f>
        <v>D</v>
      </c>
      <c r="Z149" s="207" t="str">
        <f t="shared" si="54"/>
        <v>Thu</v>
      </c>
      <c r="AA149" s="107">
        <f t="shared" si="55"/>
        <v>0</v>
      </c>
      <c r="AB149" s="107">
        <f t="shared" si="56"/>
        <v>0</v>
      </c>
      <c r="AC149" s="107">
        <f t="shared" si="57"/>
        <v>0</v>
      </c>
    </row>
    <row r="150" spans="1:29" ht="12.75" customHeight="1">
      <c r="A150" s="69"/>
      <c r="B150" s="98"/>
      <c r="C150" s="98"/>
      <c r="D150" s="168" t="s">
        <v>32</v>
      </c>
      <c r="E150" s="159"/>
      <c r="F150" s="170">
        <f>-(IF(F149&lt;=0,0,IF(F149&lt;=50000000,F149*0.05,IF(F149&lt;=200000000,(F149-50000000)*0.15+2500000,IF(F149&lt;=500000000,(F149-250000000)*0.25+32500000,(F149-500000000)*0.3+95000000)))))/12</f>
        <v>-32.050000000000004</v>
      </c>
      <c r="G150" s="171">
        <f>-(IF(F150&lt;=0,0,IF(F150&lt;=50000000,F150*0.05,IF(F150&lt;=200000000,(F150-50000000)*0.15+2500000,IF(F150&lt;=500000000,(F150-250000000)*0.25+32500000,(F150-500000000)*0.3+95000000)))))/12</f>
        <v>0</v>
      </c>
      <c r="H150" s="99"/>
      <c r="I150" s="76">
        <f t="shared" si="51"/>
        <v>29</v>
      </c>
      <c r="J150" s="100">
        <f>$AN$33</f>
        <v>41103</v>
      </c>
      <c r="K150" s="101"/>
      <c r="L150" s="261"/>
      <c r="M150" s="232">
        <f t="shared" si="66"/>
        <v>0</v>
      </c>
      <c r="N150" s="241">
        <f t="shared" si="58"/>
        <v>0</v>
      </c>
      <c r="O150" s="244">
        <f t="shared" si="52"/>
        <v>0</v>
      </c>
      <c r="P150" s="245">
        <f t="shared" si="64"/>
        <v>0</v>
      </c>
      <c r="Q150" s="257">
        <f t="shared" si="53"/>
        <v>0</v>
      </c>
      <c r="R150" s="102">
        <f t="shared" si="65"/>
        <v>0</v>
      </c>
      <c r="S150" s="103">
        <f t="shared" si="59"/>
        <v>0</v>
      </c>
      <c r="T150" s="104">
        <f t="shared" si="60"/>
        <v>0</v>
      </c>
      <c r="U150" s="104">
        <f t="shared" si="61"/>
        <v>0</v>
      </c>
      <c r="V150" s="104">
        <f t="shared" si="62"/>
        <v>0</v>
      </c>
      <c r="W150" s="105">
        <f t="shared" si="63"/>
        <v>0</v>
      </c>
      <c r="X150" s="96"/>
      <c r="Y150" s="106" t="str">
        <f>$AO$33</f>
        <v>D</v>
      </c>
      <c r="Z150" s="207" t="str">
        <f t="shared" si="54"/>
        <v>Fri</v>
      </c>
      <c r="AA150" s="107">
        <f t="shared" si="55"/>
        <v>0</v>
      </c>
      <c r="AB150" s="107">
        <f t="shared" si="56"/>
        <v>0</v>
      </c>
      <c r="AC150" s="107">
        <f t="shared" si="57"/>
        <v>0</v>
      </c>
    </row>
    <row r="151" spans="1:29" ht="12.75" customHeight="1">
      <c r="A151" s="69"/>
      <c r="B151" s="98"/>
      <c r="C151" s="125"/>
      <c r="D151" s="172"/>
      <c r="E151" s="173"/>
      <c r="F151" s="174"/>
      <c r="G151" s="72"/>
      <c r="H151" s="175"/>
      <c r="I151" s="76">
        <f t="shared" si="51"/>
        <v>30</v>
      </c>
      <c r="J151" s="100">
        <f>$AN$34</f>
        <v>41104</v>
      </c>
      <c r="K151" s="101" t="s">
        <v>50</v>
      </c>
      <c r="L151" s="261"/>
      <c r="M151" s="232">
        <f t="shared" si="66"/>
        <v>0</v>
      </c>
      <c r="N151" s="241">
        <f t="shared" si="58"/>
        <v>0</v>
      </c>
      <c r="O151" s="244">
        <f t="shared" si="52"/>
        <v>0</v>
      </c>
      <c r="P151" s="245">
        <f t="shared" si="64"/>
        <v>0</v>
      </c>
      <c r="Q151" s="257">
        <f t="shared" si="53"/>
        <v>0</v>
      </c>
      <c r="R151" s="102">
        <f t="shared" si="65"/>
        <v>0</v>
      </c>
      <c r="S151" s="103">
        <f t="shared" si="59"/>
        <v>0</v>
      </c>
      <c r="T151" s="104">
        <f t="shared" si="60"/>
        <v>0</v>
      </c>
      <c r="U151" s="104">
        <f t="shared" si="61"/>
        <v>0</v>
      </c>
      <c r="V151" s="104">
        <f t="shared" si="62"/>
        <v>0</v>
      </c>
      <c r="W151" s="105">
        <f t="shared" si="63"/>
        <v>0</v>
      </c>
      <c r="X151" s="96"/>
      <c r="Y151" s="106" t="str">
        <f>$AO$34</f>
        <v>M</v>
      </c>
      <c r="Z151" s="207" t="str">
        <f t="shared" si="54"/>
        <v>Sat</v>
      </c>
      <c r="AA151" s="107">
        <f t="shared" si="55"/>
        <v>0</v>
      </c>
      <c r="AB151" s="107">
        <f t="shared" si="56"/>
        <v>0</v>
      </c>
      <c r="AC151" s="107">
        <f t="shared" si="57"/>
        <v>0</v>
      </c>
    </row>
    <row r="152" spans="1:29" ht="12.75" customHeight="1">
      <c r="A152" s="69"/>
      <c r="B152" s="176" t="s">
        <v>33</v>
      </c>
      <c r="C152" s="177"/>
      <c r="D152" s="178"/>
      <c r="E152" s="127"/>
      <c r="F152" s="179"/>
      <c r="G152" s="180" t="s">
        <v>22</v>
      </c>
      <c r="H152" s="152">
        <f>+H140+H142+H143+H144</f>
        <v>1325087.8262455272</v>
      </c>
      <c r="I152" s="76">
        <f t="shared" si="51"/>
        <v>31</v>
      </c>
      <c r="J152" s="100">
        <f>$AN$35</f>
        <v>41105</v>
      </c>
      <c r="K152" s="101" t="s">
        <v>50</v>
      </c>
      <c r="L152" s="261"/>
      <c r="M152" s="232">
        <f t="shared" si="66"/>
        <v>0</v>
      </c>
      <c r="N152" s="241">
        <f t="shared" si="58"/>
        <v>0</v>
      </c>
      <c r="O152" s="244">
        <f t="shared" si="52"/>
        <v>0</v>
      </c>
      <c r="P152" s="245">
        <f t="shared" si="64"/>
        <v>0</v>
      </c>
      <c r="Q152" s="257">
        <f t="shared" si="53"/>
        <v>0</v>
      </c>
      <c r="R152" s="102">
        <f t="shared" si="65"/>
        <v>0</v>
      </c>
      <c r="S152" s="103">
        <f t="shared" si="59"/>
        <v>0</v>
      </c>
      <c r="T152" s="104">
        <f t="shared" si="60"/>
        <v>0</v>
      </c>
      <c r="U152" s="104">
        <f t="shared" si="61"/>
        <v>0</v>
      </c>
      <c r="V152" s="104">
        <f t="shared" si="62"/>
        <v>0</v>
      </c>
      <c r="W152" s="105">
        <f t="shared" si="63"/>
        <v>0</v>
      </c>
      <c r="X152" s="96"/>
      <c r="Y152" s="106" t="str">
        <f>$AO$35</f>
        <v>M</v>
      </c>
      <c r="Z152" s="262" t="str">
        <f t="shared" si="54"/>
        <v>Sun</v>
      </c>
      <c r="AA152" s="107">
        <f t="shared" si="55"/>
        <v>0</v>
      </c>
      <c r="AB152" s="107">
        <f t="shared" si="56"/>
        <v>0</v>
      </c>
      <c r="AC152" s="107">
        <f t="shared" si="57"/>
        <v>0</v>
      </c>
    </row>
    <row r="153" spans="1:29" ht="12.75" customHeight="1">
      <c r="A153" s="69"/>
      <c r="B153" s="70"/>
      <c r="C153" s="70"/>
      <c r="D153" s="200"/>
      <c r="E153" s="127"/>
      <c r="F153" s="155"/>
      <c r="G153" s="74"/>
      <c r="H153" s="75"/>
      <c r="I153" s="76">
        <f t="shared" si="51"/>
        <v>32</v>
      </c>
      <c r="J153" s="100">
        <f>$AN$36</f>
        <v>41106</v>
      </c>
      <c r="K153" s="101"/>
      <c r="L153" s="261"/>
      <c r="M153" s="232">
        <f t="shared" si="66"/>
        <v>0</v>
      </c>
      <c r="N153" s="241">
        <f t="shared" si="58"/>
        <v>0</v>
      </c>
      <c r="O153" s="244">
        <f t="shared" si="52"/>
        <v>0</v>
      </c>
      <c r="P153" s="245">
        <f t="shared" si="64"/>
        <v>0</v>
      </c>
      <c r="Q153" s="257">
        <f t="shared" si="53"/>
        <v>0</v>
      </c>
      <c r="R153" s="102">
        <f t="shared" si="65"/>
        <v>0</v>
      </c>
      <c r="S153" s="103">
        <f t="shared" si="59"/>
        <v>0</v>
      </c>
      <c r="T153" s="104">
        <f t="shared" si="60"/>
        <v>0</v>
      </c>
      <c r="U153" s="104">
        <f t="shared" si="61"/>
        <v>0</v>
      </c>
      <c r="V153" s="104">
        <f t="shared" si="62"/>
        <v>0</v>
      </c>
      <c r="W153" s="105">
        <f t="shared" si="63"/>
        <v>0</v>
      </c>
      <c r="X153" s="96"/>
      <c r="Y153" s="106" t="str">
        <f>$AO$36</f>
        <v>D</v>
      </c>
      <c r="Z153" s="262" t="str">
        <f t="shared" si="54"/>
        <v>Mon</v>
      </c>
      <c r="AA153" s="107">
        <f t="shared" si="55"/>
        <v>0</v>
      </c>
      <c r="AB153" s="107">
        <f t="shared" si="56"/>
        <v>0</v>
      </c>
      <c r="AC153" s="107">
        <f t="shared" si="57"/>
        <v>0</v>
      </c>
    </row>
    <row r="154" spans="1:29" ht="12.75" customHeight="1">
      <c r="A154" s="69"/>
      <c r="B154" s="181" t="s">
        <v>34</v>
      </c>
      <c r="C154" s="181"/>
      <c r="D154" s="72"/>
      <c r="E154" s="73"/>
      <c r="F154" s="72"/>
      <c r="G154" s="181" t="s">
        <v>35</v>
      </c>
      <c r="H154" s="99"/>
      <c r="I154" s="76">
        <f t="shared" si="51"/>
        <v>33</v>
      </c>
      <c r="J154" s="100">
        <f>$AN$37</f>
        <v>41107</v>
      </c>
      <c r="K154" s="101"/>
      <c r="L154" s="261"/>
      <c r="M154" s="232">
        <f t="shared" si="66"/>
        <v>0</v>
      </c>
      <c r="N154" s="241">
        <f t="shared" si="58"/>
        <v>0</v>
      </c>
      <c r="O154" s="244">
        <f t="shared" si="52"/>
        <v>0</v>
      </c>
      <c r="P154" s="245">
        <f t="shared" si="64"/>
        <v>0</v>
      </c>
      <c r="Q154" s="257">
        <f t="shared" si="53"/>
        <v>0</v>
      </c>
      <c r="R154" s="102">
        <f t="shared" si="65"/>
        <v>0</v>
      </c>
      <c r="S154" s="103">
        <f t="shared" si="59"/>
        <v>0</v>
      </c>
      <c r="T154" s="104">
        <f t="shared" si="60"/>
        <v>0</v>
      </c>
      <c r="U154" s="104">
        <f t="shared" si="61"/>
        <v>0</v>
      </c>
      <c r="V154" s="104">
        <f t="shared" si="62"/>
        <v>0</v>
      </c>
      <c r="W154" s="105">
        <f t="shared" si="63"/>
        <v>0</v>
      </c>
      <c r="X154" s="96"/>
      <c r="Y154" s="106" t="str">
        <f>$AO$37</f>
        <v>D</v>
      </c>
      <c r="Z154" s="207" t="str">
        <f t="shared" si="54"/>
        <v>Tue</v>
      </c>
      <c r="AA154" s="107">
        <f t="shared" si="55"/>
        <v>0</v>
      </c>
      <c r="AB154" s="107">
        <f t="shared" si="56"/>
        <v>0</v>
      </c>
      <c r="AC154" s="107">
        <f t="shared" si="57"/>
        <v>0</v>
      </c>
    </row>
    <row r="155" spans="1:29" ht="12.75" customHeight="1">
      <c r="A155" s="69"/>
      <c r="B155" s="181"/>
      <c r="C155" s="181"/>
      <c r="D155" s="72"/>
      <c r="E155" s="73"/>
      <c r="F155" s="72"/>
      <c r="G155" s="181"/>
      <c r="H155" s="99"/>
      <c r="I155" s="76">
        <f t="shared" si="51"/>
        <v>34</v>
      </c>
      <c r="J155" s="100">
        <f>$AN$38</f>
        <v>41108</v>
      </c>
      <c r="K155" s="101"/>
      <c r="L155" s="261"/>
      <c r="M155" s="232">
        <f t="shared" si="66"/>
        <v>0</v>
      </c>
      <c r="N155" s="241">
        <f t="shared" si="58"/>
        <v>0</v>
      </c>
      <c r="O155" s="244">
        <f t="shared" si="52"/>
        <v>0</v>
      </c>
      <c r="P155" s="245">
        <f t="shared" si="64"/>
        <v>0</v>
      </c>
      <c r="Q155" s="257">
        <f t="shared" si="53"/>
        <v>0</v>
      </c>
      <c r="R155" s="102">
        <f t="shared" si="65"/>
        <v>0</v>
      </c>
      <c r="S155" s="103">
        <f t="shared" si="59"/>
        <v>0</v>
      </c>
      <c r="T155" s="104">
        <f t="shared" si="60"/>
        <v>0</v>
      </c>
      <c r="U155" s="104">
        <f t="shared" si="61"/>
        <v>0</v>
      </c>
      <c r="V155" s="104">
        <f t="shared" si="62"/>
        <v>0</v>
      </c>
      <c r="W155" s="105">
        <f t="shared" si="63"/>
        <v>0</v>
      </c>
      <c r="X155" s="96"/>
      <c r="Y155" s="106" t="str">
        <f>$AO$38</f>
        <v>D</v>
      </c>
      <c r="Z155" s="207" t="str">
        <f t="shared" si="54"/>
        <v>Wed</v>
      </c>
      <c r="AA155" s="107">
        <f t="shared" si="55"/>
        <v>0</v>
      </c>
      <c r="AB155" s="107">
        <f t="shared" si="56"/>
        <v>0</v>
      </c>
      <c r="AC155" s="107">
        <f t="shared" si="57"/>
        <v>0</v>
      </c>
    </row>
    <row r="156" spans="1:29" ht="12.75" customHeight="1">
      <c r="A156" s="69"/>
      <c r="B156" s="181"/>
      <c r="C156" s="181"/>
      <c r="D156" s="72"/>
      <c r="E156" s="73"/>
      <c r="F156" s="72"/>
      <c r="G156" s="181"/>
      <c r="H156" s="99"/>
      <c r="I156" s="76">
        <f t="shared" si="51"/>
        <v>35</v>
      </c>
      <c r="J156" s="100">
        <f>$AN$39</f>
        <v>41109</v>
      </c>
      <c r="K156" s="101"/>
      <c r="L156" s="261"/>
      <c r="M156" s="232">
        <f t="shared" si="66"/>
        <v>0</v>
      </c>
      <c r="N156" s="241">
        <f t="shared" si="58"/>
        <v>0</v>
      </c>
      <c r="O156" s="244">
        <f t="shared" si="52"/>
        <v>0</v>
      </c>
      <c r="P156" s="245">
        <f t="shared" si="64"/>
        <v>0</v>
      </c>
      <c r="Q156" s="257">
        <f t="shared" si="53"/>
        <v>0</v>
      </c>
      <c r="R156" s="102">
        <f t="shared" si="65"/>
        <v>0</v>
      </c>
      <c r="S156" s="103">
        <f t="shared" si="59"/>
        <v>0</v>
      </c>
      <c r="T156" s="104">
        <f t="shared" si="60"/>
        <v>0</v>
      </c>
      <c r="U156" s="104">
        <f t="shared" si="61"/>
        <v>0</v>
      </c>
      <c r="V156" s="104">
        <f t="shared" si="62"/>
        <v>0</v>
      </c>
      <c r="W156" s="105">
        <f t="shared" si="63"/>
        <v>0</v>
      </c>
      <c r="X156" s="96"/>
      <c r="Y156" s="106" t="str">
        <f>$AO$39</f>
        <v>D</v>
      </c>
      <c r="Z156" s="207" t="str">
        <f t="shared" si="54"/>
        <v>Thu</v>
      </c>
      <c r="AA156" s="107">
        <f>COUNTIF(K156,"S")</f>
        <v>0</v>
      </c>
      <c r="AB156" s="107">
        <f>COUNTIF(K156,"I")</f>
        <v>0</v>
      </c>
      <c r="AC156" s="107">
        <f>COUNTIF(K156,"A")</f>
        <v>0</v>
      </c>
    </row>
    <row r="157" spans="1:29" ht="12.75" customHeight="1">
      <c r="A157" s="69"/>
      <c r="B157" s="181"/>
      <c r="C157" s="181"/>
      <c r="D157" s="72"/>
      <c r="E157" s="73"/>
      <c r="F157" s="72"/>
      <c r="G157" s="181"/>
      <c r="H157" s="99"/>
      <c r="I157" s="76">
        <f t="shared" si="51"/>
        <v>36</v>
      </c>
      <c r="J157" s="210" t="s">
        <v>19</v>
      </c>
      <c r="K157" s="211"/>
      <c r="L157" s="251"/>
      <c r="M157" s="212" t="s">
        <v>45</v>
      </c>
      <c r="N157" s="212" t="s">
        <v>46</v>
      </c>
      <c r="O157" s="242"/>
      <c r="P157" s="243"/>
      <c r="Q157" s="258"/>
      <c r="R157" s="212"/>
      <c r="S157" s="213"/>
      <c r="T157" s="214"/>
      <c r="U157" s="214"/>
      <c r="V157" s="215"/>
      <c r="W157" s="216" t="s">
        <v>36</v>
      </c>
      <c r="X157" s="182"/>
      <c r="Y157" s="183" t="s">
        <v>37</v>
      </c>
      <c r="Z157" s="83"/>
      <c r="AA157" s="84"/>
      <c r="AB157" s="84"/>
      <c r="AC157" s="96"/>
    </row>
    <row r="158" spans="1:29" ht="12.75" customHeight="1">
      <c r="A158" s="69"/>
      <c r="B158" s="184" t="str">
        <f>C122</f>
        <v>ADE</v>
      </c>
      <c r="C158" s="181"/>
      <c r="D158" s="72"/>
      <c r="E158" s="73"/>
      <c r="F158" s="72"/>
      <c r="G158" s="181" t="s">
        <v>38</v>
      </c>
      <c r="H158" s="99"/>
      <c r="I158" s="76">
        <f t="shared" si="51"/>
        <v>37</v>
      </c>
      <c r="J158" s="333">
        <f>+K158+L158</f>
        <v>12</v>
      </c>
      <c r="K158" s="334">
        <f>+COUNTIF(K125:K156,"1")+COUNTIF(K125:K156,"2")+COUNTIF(K125:K156,"L2")+COUNTIF(K125:K156,"L1")</f>
        <v>8</v>
      </c>
      <c r="L158" s="334">
        <f>+COUNTIF(K125:K156,"2")+COUNTIF(K125:K156,"L2")</f>
        <v>4</v>
      </c>
      <c r="M158" s="334">
        <f>+COUNTIF(K125:K156,"1")+COUNTIF(K125:K156,"L1")</f>
        <v>4</v>
      </c>
      <c r="N158" s="185"/>
      <c r="O158" s="185"/>
      <c r="P158" s="101"/>
      <c r="Q158" s="259"/>
      <c r="R158" s="185">
        <f>+COUNTIF(K126:K156,"S2")</f>
        <v>0</v>
      </c>
      <c r="S158" s="102">
        <f>SUM(S126:S156)</f>
        <v>4</v>
      </c>
      <c r="T158" s="102">
        <f>SUM(T126:T156)</f>
        <v>4.0000000000000036</v>
      </c>
      <c r="U158" s="102">
        <f>SUM(U126:U156)</f>
        <v>0</v>
      </c>
      <c r="V158" s="102">
        <f>SUM(V126:V156)</f>
        <v>0</v>
      </c>
      <c r="W158" s="105">
        <f>+(S158*1.5)+(T158*2)+(U158*3)+(V158*4)</f>
        <v>14.000000000000007</v>
      </c>
      <c r="X158" s="186"/>
      <c r="Y158" s="187">
        <f>+COUNTIF(Y126:Y156,"D")</f>
        <v>23</v>
      </c>
      <c r="Z158" s="83"/>
      <c r="AA158" s="102">
        <f>SUM(AA126:AA156)</f>
        <v>1</v>
      </c>
      <c r="AB158" s="102">
        <f>SUM(AB126:AB156)</f>
        <v>0</v>
      </c>
      <c r="AC158" s="102">
        <f>SUM(AC126:AC156)</f>
        <v>0</v>
      </c>
    </row>
    <row r="159" spans="1:29" ht="12.75" customHeight="1">
      <c r="A159" s="69"/>
      <c r="B159" s="263"/>
      <c r="C159" s="189" t="s">
        <v>57</v>
      </c>
      <c r="D159" s="189"/>
      <c r="E159" s="190"/>
      <c r="F159" s="72"/>
      <c r="G159" s="72"/>
      <c r="H159" s="99"/>
      <c r="I159" s="76">
        <f t="shared" si="51"/>
        <v>38</v>
      </c>
      <c r="J159" s="191"/>
      <c r="K159" s="192"/>
      <c r="L159" s="252"/>
      <c r="M159" s="193"/>
      <c r="N159" s="193"/>
      <c r="O159" s="193"/>
      <c r="P159" s="239"/>
      <c r="Q159" s="260"/>
      <c r="R159" s="194">
        <f>S158+T158+U158+V158</f>
        <v>8.0000000000000036</v>
      </c>
      <c r="S159" s="103"/>
      <c r="T159" s="103"/>
      <c r="U159" s="103"/>
      <c r="V159" s="103"/>
      <c r="W159" s="103"/>
      <c r="X159" s="195"/>
      <c r="Y159" s="187"/>
      <c r="Z159" s="196"/>
      <c r="AA159" s="196"/>
      <c r="AB159" s="196"/>
      <c r="AC159" s="197"/>
    </row>
    <row r="161" spans="1:29" ht="12.75" customHeight="1">
      <c r="A161" s="52">
        <f>A122+1</f>
        <v>5</v>
      </c>
      <c r="B161" s="53" t="s">
        <v>2</v>
      </c>
      <c r="C161" s="54" t="s">
        <v>201</v>
      </c>
      <c r="D161" s="55"/>
      <c r="E161" s="56" t="s">
        <v>55</v>
      </c>
      <c r="F161" s="209" t="s">
        <v>80</v>
      </c>
      <c r="G161" s="57"/>
      <c r="H161" s="58"/>
      <c r="I161" s="59">
        <v>1</v>
      </c>
      <c r="J161" s="486" t="str">
        <f>+C161</f>
        <v>ADE</v>
      </c>
      <c r="K161" s="486"/>
      <c r="L161" s="486"/>
      <c r="M161" s="486"/>
      <c r="N161" s="486"/>
      <c r="O161" s="486"/>
      <c r="P161" s="486"/>
      <c r="Q161" s="486"/>
      <c r="R161" s="486"/>
      <c r="S161" s="486"/>
      <c r="T161" s="486"/>
      <c r="U161" s="486"/>
      <c r="V161" s="486"/>
      <c r="W161" s="486"/>
      <c r="X161" s="60"/>
      <c r="Y161" s="61"/>
      <c r="Z161" s="62"/>
      <c r="AA161" s="63"/>
      <c r="AB161" s="63"/>
      <c r="AC161" s="64"/>
    </row>
    <row r="162" spans="1:29" ht="12.75" customHeight="1">
      <c r="A162" s="69"/>
      <c r="B162" s="70" t="s">
        <v>3</v>
      </c>
      <c r="C162" s="71" t="s">
        <v>62</v>
      </c>
      <c r="D162" s="72"/>
      <c r="E162" s="73"/>
      <c r="F162" s="72"/>
      <c r="G162" s="74"/>
      <c r="H162" s="75"/>
      <c r="I162" s="76">
        <f t="shared" ref="I162:I198" si="67">+I161+1</f>
        <v>2</v>
      </c>
      <c r="J162" s="77" t="s">
        <v>4</v>
      </c>
      <c r="K162" s="78"/>
      <c r="L162" s="248"/>
      <c r="M162" s="79"/>
      <c r="N162" s="79"/>
      <c r="O162" s="79"/>
      <c r="P162" s="236"/>
      <c r="Q162" s="254"/>
      <c r="R162" s="79"/>
      <c r="S162" s="79"/>
      <c r="T162" s="79"/>
      <c r="U162" s="79"/>
      <c r="V162" s="79"/>
      <c r="W162" s="80" t="str">
        <f>$Y$1</f>
        <v>Period: 1 May 2012 - 31 May 2012</v>
      </c>
      <c r="X162" s="81"/>
      <c r="Y162" s="82"/>
      <c r="Z162" s="83"/>
      <c r="AA162" s="84"/>
      <c r="AB162" s="84"/>
      <c r="AC162" s="85"/>
    </row>
    <row r="163" spans="1:29" ht="12.75" customHeight="1">
      <c r="A163" s="69"/>
      <c r="B163" s="70" t="s">
        <v>6</v>
      </c>
      <c r="C163" s="71" t="s">
        <v>5</v>
      </c>
      <c r="D163" s="72"/>
      <c r="E163" s="73"/>
      <c r="F163" s="91"/>
      <c r="G163" s="91"/>
      <c r="H163" s="92"/>
      <c r="I163" s="76">
        <f t="shared" si="67"/>
        <v>3</v>
      </c>
      <c r="J163" s="487" t="s">
        <v>7</v>
      </c>
      <c r="K163" s="488" t="s">
        <v>8</v>
      </c>
      <c r="L163" s="249"/>
      <c r="M163" s="489" t="s">
        <v>49</v>
      </c>
      <c r="N163" s="490"/>
      <c r="O163" s="220"/>
      <c r="P163" s="237"/>
      <c r="Q163" s="255"/>
      <c r="R163" s="491" t="s">
        <v>64</v>
      </c>
      <c r="S163" s="493" t="s">
        <v>9</v>
      </c>
      <c r="T163" s="493"/>
      <c r="U163" s="493"/>
      <c r="V163" s="493"/>
      <c r="W163" s="494" t="s">
        <v>10</v>
      </c>
      <c r="X163" s="93"/>
      <c r="Y163" s="94"/>
      <c r="Z163" s="83"/>
      <c r="AA163" s="84"/>
      <c r="AB163" s="84"/>
      <c r="AC163" s="85"/>
    </row>
    <row r="164" spans="1:29" ht="12.75" customHeight="1">
      <c r="A164" s="69"/>
      <c r="B164" s="70" t="s">
        <v>48</v>
      </c>
      <c r="C164" s="71"/>
      <c r="D164" s="72"/>
      <c r="E164" s="73"/>
      <c r="F164" s="91"/>
      <c r="G164" s="91"/>
      <c r="H164" s="92"/>
      <c r="I164" s="76">
        <f t="shared" si="67"/>
        <v>4</v>
      </c>
      <c r="J164" s="487"/>
      <c r="K164" s="488"/>
      <c r="L164" s="250"/>
      <c r="M164" s="231" t="s">
        <v>11</v>
      </c>
      <c r="N164" s="231" t="s">
        <v>12</v>
      </c>
      <c r="O164" s="231"/>
      <c r="P164" s="238"/>
      <c r="Q164" s="256" t="s">
        <v>67</v>
      </c>
      <c r="R164" s="492"/>
      <c r="S164" s="201">
        <v>1.5</v>
      </c>
      <c r="T164" s="201">
        <v>2</v>
      </c>
      <c r="U164" s="201">
        <v>3</v>
      </c>
      <c r="V164" s="201">
        <v>4</v>
      </c>
      <c r="W164" s="494"/>
      <c r="X164" s="93"/>
      <c r="Y164" s="94"/>
      <c r="Z164" s="83"/>
      <c r="AA164" s="95" t="s">
        <v>13</v>
      </c>
      <c r="AB164" s="95" t="s">
        <v>14</v>
      </c>
      <c r="AC164" s="96" t="s">
        <v>15</v>
      </c>
    </row>
    <row r="165" spans="1:29" ht="12.75" customHeight="1">
      <c r="A165" s="69"/>
      <c r="B165" s="70" t="s">
        <v>16</v>
      </c>
      <c r="C165" s="71"/>
      <c r="D165" s="72"/>
      <c r="E165" s="73"/>
      <c r="F165" s="98"/>
      <c r="G165" s="72"/>
      <c r="H165" s="99"/>
      <c r="I165" s="76">
        <f t="shared" si="67"/>
        <v>5</v>
      </c>
      <c r="J165" s="100">
        <f>$AN$9</f>
        <v>41079</v>
      </c>
      <c r="K165" s="101">
        <v>1</v>
      </c>
      <c r="L165" s="261">
        <v>11</v>
      </c>
      <c r="M165" s="232">
        <f>VLOOKUP(K165,$AE$23:$AG$30,2,0)</f>
        <v>0.33333333333333331</v>
      </c>
      <c r="N165" s="241">
        <f>VLOOKUP(K165,$AE$23:$AG$30,3,0)</f>
        <v>0.70833333333333337</v>
      </c>
      <c r="O165" s="244">
        <f t="shared" ref="O165:O194" si="68">(N165-M165)*24</f>
        <v>9.0000000000000018</v>
      </c>
      <c r="P165" s="245" t="str">
        <f>+IF(((N165-M165)*24)&gt;4,"1",0)</f>
        <v>1</v>
      </c>
      <c r="Q165" s="257">
        <f t="shared" ref="Q165:Q194" si="69">O165-P165</f>
        <v>8.0000000000000018</v>
      </c>
      <c r="R165" s="102">
        <f>+L165-Q165</f>
        <v>2.9999999999999982</v>
      </c>
      <c r="S165" s="103">
        <f>IF(AND(Y165="d",W165&gt;0),1,0)</f>
        <v>1</v>
      </c>
      <c r="T165" s="104">
        <f>IF(AND(Y165="D",W165-S165&lt;0),0,IF(AND(Y165="M",W165&gt;=7),7,IF(AND(Y165="M",W165&lt;7),W165,IF(W165-S165&lt;0,0,IF(AND(Y165="D",W165-S165&gt;=7),7,IF(AND(Y165="D",W165-S165&lt;7),W165-S165,0))))))</f>
        <v>1.9999999999999982</v>
      </c>
      <c r="U165" s="104">
        <f>IF(AND(Y165="D",W165&lt;1),0,IF(AND(Y165="D",W165-S165-T165&gt;0,W165-S165-T165&lt;1),W165-S165-T165,IF(AND(Y165="D",W165-S165-T165&gt;=1),1,IF(AND(Y165="M",W165-T165&gt;=1),1,IF(AND(Y165="M",W165-T165&lt;1),W165-T165,0)))))</f>
        <v>0</v>
      </c>
      <c r="V165" s="104">
        <f>IF(AND(Y165="D",W165&lt;1),0,IF(AND(Y165="D",W165-S165-T165-U165&gt;0),W165-S165-T165-U165,IF(AND(Y165="M",W165-T165-U165&gt;0),W165-T165-U165,0)))</f>
        <v>0</v>
      </c>
      <c r="W165" s="105">
        <f>+R165</f>
        <v>2.9999999999999982</v>
      </c>
      <c r="X165" s="96"/>
      <c r="Y165" s="106" t="str">
        <f>$AO$9</f>
        <v>D</v>
      </c>
      <c r="Z165" s="207" t="str">
        <f t="shared" ref="Z165:Z195" si="70">TEXT(WEEKDAY(J165),"ddd")</f>
        <v>Tue</v>
      </c>
      <c r="AA165" s="107">
        <f t="shared" ref="AA165:AA194" si="71">COUNTIF(K165,"S")</f>
        <v>0</v>
      </c>
      <c r="AB165" s="107">
        <f t="shared" ref="AB165:AB194" si="72">COUNTIF(K165,"I")</f>
        <v>0</v>
      </c>
      <c r="AC165" s="107">
        <f t="shared" ref="AC165:AC194" si="73">COUNTIF(K165,"A")</f>
        <v>0</v>
      </c>
    </row>
    <row r="166" spans="1:29" ht="12.75" customHeight="1">
      <c r="A166" s="69"/>
      <c r="B166" s="70" t="s">
        <v>18</v>
      </c>
      <c r="C166" s="108" t="s">
        <v>61</v>
      </c>
      <c r="D166" s="109"/>
      <c r="E166" s="73"/>
      <c r="F166" s="110"/>
      <c r="G166" s="72"/>
      <c r="H166" s="99"/>
      <c r="I166" s="76">
        <f t="shared" si="67"/>
        <v>6</v>
      </c>
      <c r="J166" s="100">
        <f>$AN$10</f>
        <v>41080</v>
      </c>
      <c r="K166" s="101">
        <v>1</v>
      </c>
      <c r="L166" s="261">
        <v>11</v>
      </c>
      <c r="M166" s="232">
        <f>VLOOKUP(K166,$AE$23:$AG$30,2,0)</f>
        <v>0.33333333333333331</v>
      </c>
      <c r="N166" s="241">
        <f t="shared" ref="N166:N194" si="74">VLOOKUP(K166,$AE$23:$AG$30,3,0)</f>
        <v>0.70833333333333337</v>
      </c>
      <c r="O166" s="244">
        <f t="shared" si="68"/>
        <v>9.0000000000000018</v>
      </c>
      <c r="P166" s="245" t="str">
        <f>+IF(((N166-M166)*24)&gt;4,"1",0)</f>
        <v>1</v>
      </c>
      <c r="Q166" s="257">
        <f t="shared" si="69"/>
        <v>8.0000000000000018</v>
      </c>
      <c r="R166" s="102">
        <f>+L166-Q166</f>
        <v>2.9999999999999982</v>
      </c>
      <c r="S166" s="103">
        <f t="shared" ref="S166:S194" si="75">IF(AND(Y166="d",W166&gt;0),1,0)</f>
        <v>1</v>
      </c>
      <c r="T166" s="104">
        <f t="shared" ref="T166:T194" si="76">IF(AND(Y166="D",W166-S166&lt;0),0,IF(AND(Y166="M",W166&gt;=7),7,IF(AND(Y166="M",W166&lt;7),W166,IF(W166-S166&lt;0,0,IF(AND(Y166="D",W166-S166&gt;=7),7,IF(AND(Y166="D",W166-S166&lt;7),W166-S166,0))))))</f>
        <v>1.9999999999999982</v>
      </c>
      <c r="U166" s="104">
        <f t="shared" ref="U166:U194" si="77">IF(AND(Y166="D",W166&lt;1),0,IF(AND(Y166="D",W166-S166-T166&gt;0,W166-S166-T166&lt;1),W166-S166-T166,IF(AND(Y166="D",W166-S166-T166&gt;=1),1,IF(AND(Y166="M",W166-T166&gt;=1),1,IF(AND(Y166="M",W166-T166&lt;1),W166-T166,0)))))</f>
        <v>0</v>
      </c>
      <c r="V166" s="104">
        <f t="shared" ref="V166:V194" si="78">IF(AND(Y166="D",W166&lt;1),0,IF(AND(Y166="D",W166-S166-T166-U166&gt;0),W166-S166-T166-U166,IF(AND(Y166="M",W166-T166-U166&gt;0),W166-T166-U166,0)))</f>
        <v>0</v>
      </c>
      <c r="W166" s="105">
        <f t="shared" ref="W166:W194" si="79">+R166</f>
        <v>2.9999999999999982</v>
      </c>
      <c r="X166" s="96"/>
      <c r="Y166" s="106" t="str">
        <f>$AO$10</f>
        <v>D</v>
      </c>
      <c r="Z166" s="207" t="str">
        <f t="shared" si="70"/>
        <v>Wed</v>
      </c>
      <c r="AA166" s="107">
        <f t="shared" si="71"/>
        <v>0</v>
      </c>
      <c r="AB166" s="107">
        <f t="shared" si="72"/>
        <v>0</v>
      </c>
      <c r="AC166" s="107">
        <f t="shared" si="73"/>
        <v>0</v>
      </c>
    </row>
    <row r="167" spans="1:29" ht="12.75" customHeight="1">
      <c r="A167" s="69"/>
      <c r="B167" s="98" t="s">
        <v>20</v>
      </c>
      <c r="C167" s="199">
        <v>40245</v>
      </c>
      <c r="D167" s="199">
        <v>41340</v>
      </c>
      <c r="E167" s="73"/>
      <c r="F167" s="72"/>
      <c r="G167" s="72"/>
      <c r="H167" s="99"/>
      <c r="I167" s="76">
        <f t="shared" si="67"/>
        <v>7</v>
      </c>
      <c r="J167" s="100">
        <f>$AN$11</f>
        <v>41081</v>
      </c>
      <c r="K167" s="101">
        <v>1</v>
      </c>
      <c r="L167" s="261">
        <v>8</v>
      </c>
      <c r="M167" s="232">
        <f>VLOOKUP(K167,$AE$23:$AG$30,2,0)</f>
        <v>0.33333333333333331</v>
      </c>
      <c r="N167" s="241">
        <f t="shared" si="74"/>
        <v>0.70833333333333337</v>
      </c>
      <c r="O167" s="244">
        <f t="shared" si="68"/>
        <v>9.0000000000000018</v>
      </c>
      <c r="P167" s="245" t="str">
        <f t="shared" ref="P167:P194" si="80">+IF(((N167-M167)*24)&gt;4,"1",0)</f>
        <v>1</v>
      </c>
      <c r="Q167" s="257">
        <f t="shared" si="69"/>
        <v>8.0000000000000018</v>
      </c>
      <c r="R167" s="102">
        <f t="shared" ref="R167:R194" si="81">+L167-Q167</f>
        <v>0</v>
      </c>
      <c r="S167" s="103">
        <f t="shared" si="75"/>
        <v>0</v>
      </c>
      <c r="T167" s="104">
        <f t="shared" si="76"/>
        <v>0</v>
      </c>
      <c r="U167" s="104">
        <f t="shared" si="77"/>
        <v>0</v>
      </c>
      <c r="V167" s="104">
        <f t="shared" si="78"/>
        <v>0</v>
      </c>
      <c r="W167" s="105">
        <f t="shared" si="79"/>
        <v>0</v>
      </c>
      <c r="X167" s="96"/>
      <c r="Y167" s="106" t="str">
        <f>$AO$11</f>
        <v>D</v>
      </c>
      <c r="Z167" s="207" t="str">
        <f t="shared" si="70"/>
        <v>Thu</v>
      </c>
      <c r="AA167" s="107">
        <f t="shared" si="71"/>
        <v>0</v>
      </c>
      <c r="AB167" s="107">
        <f t="shared" si="72"/>
        <v>0</v>
      </c>
      <c r="AC167" s="107">
        <f t="shared" si="73"/>
        <v>0</v>
      </c>
    </row>
    <row r="168" spans="1:29" ht="12.75" customHeight="1">
      <c r="A168" s="69"/>
      <c r="B168" s="98"/>
      <c r="C168" s="98"/>
      <c r="D168" s="72"/>
      <c r="E168" s="73"/>
      <c r="F168" s="72"/>
      <c r="G168" s="72"/>
      <c r="H168" s="99"/>
      <c r="I168" s="76">
        <f t="shared" si="67"/>
        <v>8</v>
      </c>
      <c r="J168" s="100">
        <f>$AN$12</f>
        <v>41082</v>
      </c>
      <c r="K168" s="101">
        <v>1</v>
      </c>
      <c r="L168" s="261">
        <v>8</v>
      </c>
      <c r="M168" s="232">
        <f t="shared" ref="M168:M194" si="82">VLOOKUP(K168,$AE$23:$AG$30,2,0)</f>
        <v>0.33333333333333331</v>
      </c>
      <c r="N168" s="241">
        <f t="shared" si="74"/>
        <v>0.70833333333333337</v>
      </c>
      <c r="O168" s="244">
        <f t="shared" si="68"/>
        <v>9.0000000000000018</v>
      </c>
      <c r="P168" s="245" t="str">
        <f t="shared" si="80"/>
        <v>1</v>
      </c>
      <c r="Q168" s="257">
        <f t="shared" si="69"/>
        <v>8.0000000000000018</v>
      </c>
      <c r="R168" s="102">
        <f t="shared" si="81"/>
        <v>0</v>
      </c>
      <c r="S168" s="103">
        <f t="shared" si="75"/>
        <v>0</v>
      </c>
      <c r="T168" s="104">
        <f t="shared" si="76"/>
        <v>0</v>
      </c>
      <c r="U168" s="104">
        <f t="shared" si="77"/>
        <v>0</v>
      </c>
      <c r="V168" s="104">
        <f t="shared" si="78"/>
        <v>0</v>
      </c>
      <c r="W168" s="105">
        <f t="shared" si="79"/>
        <v>0</v>
      </c>
      <c r="X168" s="96"/>
      <c r="Y168" s="106" t="str">
        <f>$AO$12</f>
        <v>D</v>
      </c>
      <c r="Z168" s="207" t="str">
        <f t="shared" si="70"/>
        <v>Fri</v>
      </c>
      <c r="AA168" s="107">
        <f t="shared" si="71"/>
        <v>0</v>
      </c>
      <c r="AB168" s="107">
        <f t="shared" si="72"/>
        <v>0</v>
      </c>
      <c r="AC168" s="107">
        <f t="shared" si="73"/>
        <v>0</v>
      </c>
    </row>
    <row r="169" spans="1:29" ht="12.75" customHeight="1">
      <c r="A169" s="69"/>
      <c r="B169" s="98"/>
      <c r="C169" s="98"/>
      <c r="D169" s="72"/>
      <c r="E169" s="73"/>
      <c r="F169" s="198"/>
      <c r="G169" s="72"/>
      <c r="H169" s="99"/>
      <c r="I169" s="76">
        <f t="shared" si="67"/>
        <v>9</v>
      </c>
      <c r="J169" s="100">
        <f>$AN$13</f>
        <v>41083</v>
      </c>
      <c r="K169" s="339" t="s">
        <v>50</v>
      </c>
      <c r="L169" s="261"/>
      <c r="M169" s="232">
        <f t="shared" si="82"/>
        <v>0</v>
      </c>
      <c r="N169" s="241">
        <f t="shared" si="74"/>
        <v>0</v>
      </c>
      <c r="O169" s="244">
        <f t="shared" si="68"/>
        <v>0</v>
      </c>
      <c r="P169" s="245">
        <f t="shared" si="80"/>
        <v>0</v>
      </c>
      <c r="Q169" s="257">
        <f t="shared" si="69"/>
        <v>0</v>
      </c>
      <c r="R169" s="102">
        <f t="shared" si="81"/>
        <v>0</v>
      </c>
      <c r="S169" s="103">
        <f t="shared" si="75"/>
        <v>0</v>
      </c>
      <c r="T169" s="104">
        <f t="shared" si="76"/>
        <v>0</v>
      </c>
      <c r="U169" s="104">
        <f t="shared" si="77"/>
        <v>0</v>
      </c>
      <c r="V169" s="104">
        <f t="shared" si="78"/>
        <v>0</v>
      </c>
      <c r="W169" s="105">
        <f t="shared" si="79"/>
        <v>0</v>
      </c>
      <c r="X169" s="96"/>
      <c r="Y169" s="106" t="str">
        <f>$AO$13</f>
        <v>M</v>
      </c>
      <c r="Z169" s="207" t="str">
        <f t="shared" si="70"/>
        <v>Sat</v>
      </c>
      <c r="AA169" s="107">
        <f t="shared" si="71"/>
        <v>0</v>
      </c>
      <c r="AB169" s="107">
        <f t="shared" si="72"/>
        <v>0</v>
      </c>
      <c r="AC169" s="107">
        <f t="shared" si="73"/>
        <v>0</v>
      </c>
    </row>
    <row r="170" spans="1:29" ht="12.75" customHeight="1">
      <c r="A170" s="69"/>
      <c r="B170" s="124" t="s">
        <v>21</v>
      </c>
      <c r="C170" s="125" t="s">
        <v>22</v>
      </c>
      <c r="D170" s="126"/>
      <c r="E170" s="127"/>
      <c r="F170" s="198">
        <v>1244560</v>
      </c>
      <c r="G170" s="129" t="s">
        <v>22</v>
      </c>
      <c r="H170" s="130">
        <f>+F170</f>
        <v>1244560</v>
      </c>
      <c r="I170" s="76">
        <f t="shared" si="67"/>
        <v>10</v>
      </c>
      <c r="J170" s="100">
        <f>$AN$14</f>
        <v>41084</v>
      </c>
      <c r="K170" s="339" t="s">
        <v>50</v>
      </c>
      <c r="L170" s="261"/>
      <c r="M170" s="232">
        <f t="shared" si="82"/>
        <v>0</v>
      </c>
      <c r="N170" s="241">
        <f t="shared" si="74"/>
        <v>0</v>
      </c>
      <c r="O170" s="244">
        <f t="shared" si="68"/>
        <v>0</v>
      </c>
      <c r="P170" s="245">
        <f t="shared" si="80"/>
        <v>0</v>
      </c>
      <c r="Q170" s="257">
        <f t="shared" si="69"/>
        <v>0</v>
      </c>
      <c r="R170" s="102">
        <f t="shared" si="81"/>
        <v>0</v>
      </c>
      <c r="S170" s="103">
        <f t="shared" si="75"/>
        <v>0</v>
      </c>
      <c r="T170" s="104">
        <f t="shared" si="76"/>
        <v>0</v>
      </c>
      <c r="U170" s="104">
        <f t="shared" si="77"/>
        <v>0</v>
      </c>
      <c r="V170" s="104">
        <f t="shared" si="78"/>
        <v>0</v>
      </c>
      <c r="W170" s="105">
        <f t="shared" si="79"/>
        <v>0</v>
      </c>
      <c r="X170" s="96"/>
      <c r="Y170" s="106" t="str">
        <f>$AO$14</f>
        <v>M</v>
      </c>
      <c r="Z170" s="262" t="str">
        <f t="shared" si="70"/>
        <v>Sun</v>
      </c>
      <c r="AA170" s="107">
        <f t="shared" si="71"/>
        <v>0</v>
      </c>
      <c r="AB170" s="107">
        <f t="shared" si="72"/>
        <v>0</v>
      </c>
      <c r="AC170" s="107">
        <f t="shared" si="73"/>
        <v>0</v>
      </c>
    </row>
    <row r="171" spans="1:29" ht="12.75" customHeight="1">
      <c r="A171" s="69"/>
      <c r="B171" s="124" t="s">
        <v>23</v>
      </c>
      <c r="C171" s="125" t="s">
        <v>22</v>
      </c>
      <c r="D171" s="133">
        <f>+F170/173</f>
        <v>7193.9884393063585</v>
      </c>
      <c r="E171" s="127" t="s">
        <v>24</v>
      </c>
      <c r="F171" s="128">
        <f>+W197</f>
        <v>127.00000000000006</v>
      </c>
      <c r="G171" s="134" t="s">
        <v>22</v>
      </c>
      <c r="H171" s="130">
        <f>F171*D171</f>
        <v>913636.53179190797</v>
      </c>
      <c r="I171" s="76">
        <f t="shared" si="67"/>
        <v>11</v>
      </c>
      <c r="J171" s="100">
        <f>$AN$15</f>
        <v>41085</v>
      </c>
      <c r="K171" s="101">
        <v>2</v>
      </c>
      <c r="L171" s="261">
        <v>8</v>
      </c>
      <c r="M171" s="232">
        <f t="shared" si="82"/>
        <v>0.83333333333333337</v>
      </c>
      <c r="N171" s="241">
        <f t="shared" si="74"/>
        <v>1.2083333333333333</v>
      </c>
      <c r="O171" s="244">
        <f t="shared" si="68"/>
        <v>8.9999999999999964</v>
      </c>
      <c r="P171" s="245" t="str">
        <f t="shared" si="80"/>
        <v>1</v>
      </c>
      <c r="Q171" s="257">
        <f t="shared" si="69"/>
        <v>7.9999999999999964</v>
      </c>
      <c r="R171" s="102">
        <f t="shared" si="81"/>
        <v>0</v>
      </c>
      <c r="S171" s="103">
        <f t="shared" si="75"/>
        <v>0</v>
      </c>
      <c r="T171" s="104">
        <f t="shared" si="76"/>
        <v>0</v>
      </c>
      <c r="U171" s="104">
        <f t="shared" si="77"/>
        <v>0</v>
      </c>
      <c r="V171" s="104">
        <f t="shared" si="78"/>
        <v>0</v>
      </c>
      <c r="W171" s="105">
        <f t="shared" si="79"/>
        <v>0</v>
      </c>
      <c r="X171" s="96"/>
      <c r="Y171" s="106" t="str">
        <f>$AO$15</f>
        <v>D</v>
      </c>
      <c r="Z171" s="262" t="str">
        <f t="shared" si="70"/>
        <v>Mon</v>
      </c>
      <c r="AA171" s="107">
        <f t="shared" si="71"/>
        <v>0</v>
      </c>
      <c r="AB171" s="107">
        <f t="shared" si="72"/>
        <v>0</v>
      </c>
      <c r="AC171" s="107">
        <f t="shared" si="73"/>
        <v>0</v>
      </c>
    </row>
    <row r="172" spans="1:29" ht="12.75" customHeight="1">
      <c r="A172" s="69"/>
      <c r="B172" s="124" t="s">
        <v>65</v>
      </c>
      <c r="C172" s="125" t="s">
        <v>22</v>
      </c>
      <c r="D172" s="133">
        <v>6000</v>
      </c>
      <c r="E172" s="127" t="s">
        <v>24</v>
      </c>
      <c r="F172" s="203">
        <f>+K197</f>
        <v>24</v>
      </c>
      <c r="G172" s="134" t="s">
        <v>22</v>
      </c>
      <c r="H172" s="130">
        <f>F172*D172</f>
        <v>144000</v>
      </c>
      <c r="I172" s="76">
        <f t="shared" si="67"/>
        <v>12</v>
      </c>
      <c r="J172" s="100">
        <f>$AN$16</f>
        <v>41086</v>
      </c>
      <c r="K172" s="101">
        <v>2</v>
      </c>
      <c r="L172" s="261">
        <v>11</v>
      </c>
      <c r="M172" s="232">
        <f t="shared" si="82"/>
        <v>0.83333333333333337</v>
      </c>
      <c r="N172" s="241">
        <f t="shared" si="74"/>
        <v>1.2083333333333333</v>
      </c>
      <c r="O172" s="244">
        <f t="shared" si="68"/>
        <v>8.9999999999999964</v>
      </c>
      <c r="P172" s="245" t="str">
        <f t="shared" si="80"/>
        <v>1</v>
      </c>
      <c r="Q172" s="257">
        <f t="shared" si="69"/>
        <v>7.9999999999999964</v>
      </c>
      <c r="R172" s="102">
        <f t="shared" si="81"/>
        <v>3.0000000000000036</v>
      </c>
      <c r="S172" s="103">
        <f t="shared" si="75"/>
        <v>1</v>
      </c>
      <c r="T172" s="104">
        <f t="shared" si="76"/>
        <v>2.0000000000000036</v>
      </c>
      <c r="U172" s="104">
        <f t="shared" si="77"/>
        <v>0</v>
      </c>
      <c r="V172" s="104">
        <f t="shared" si="78"/>
        <v>0</v>
      </c>
      <c r="W172" s="105">
        <f t="shared" si="79"/>
        <v>3.0000000000000036</v>
      </c>
      <c r="X172" s="96"/>
      <c r="Y172" s="106" t="str">
        <f>$AO$16</f>
        <v>D</v>
      </c>
      <c r="Z172" s="207" t="str">
        <f t="shared" si="70"/>
        <v>Tue</v>
      </c>
      <c r="AA172" s="107">
        <f t="shared" si="71"/>
        <v>0</v>
      </c>
      <c r="AB172" s="107">
        <f t="shared" si="72"/>
        <v>0</v>
      </c>
      <c r="AC172" s="107">
        <f t="shared" si="73"/>
        <v>0</v>
      </c>
    </row>
    <row r="173" spans="1:29" ht="12.75" customHeight="1">
      <c r="A173" s="69"/>
      <c r="B173" s="124" t="s">
        <v>66</v>
      </c>
      <c r="C173" s="125" t="s">
        <v>22</v>
      </c>
      <c r="D173" s="200">
        <v>4000</v>
      </c>
      <c r="E173" s="127" t="s">
        <v>24</v>
      </c>
      <c r="F173" s="139">
        <f>+L197</f>
        <v>15</v>
      </c>
      <c r="G173" s="134" t="s">
        <v>22</v>
      </c>
      <c r="H173" s="130">
        <f>F173*D173</f>
        <v>60000</v>
      </c>
      <c r="I173" s="76">
        <f t="shared" si="67"/>
        <v>13</v>
      </c>
      <c r="J173" s="100">
        <f>$AN$17</f>
        <v>41087</v>
      </c>
      <c r="K173" s="101">
        <v>2</v>
      </c>
      <c r="L173" s="261">
        <v>11</v>
      </c>
      <c r="M173" s="232">
        <f t="shared" si="82"/>
        <v>0.83333333333333337</v>
      </c>
      <c r="N173" s="241">
        <f t="shared" si="74"/>
        <v>1.2083333333333333</v>
      </c>
      <c r="O173" s="244">
        <f t="shared" si="68"/>
        <v>8.9999999999999964</v>
      </c>
      <c r="P173" s="245" t="str">
        <f t="shared" si="80"/>
        <v>1</v>
      </c>
      <c r="Q173" s="257">
        <f t="shared" si="69"/>
        <v>7.9999999999999964</v>
      </c>
      <c r="R173" s="102">
        <f t="shared" si="81"/>
        <v>3.0000000000000036</v>
      </c>
      <c r="S173" s="103">
        <f t="shared" si="75"/>
        <v>1</v>
      </c>
      <c r="T173" s="104">
        <f t="shared" si="76"/>
        <v>2.0000000000000036</v>
      </c>
      <c r="U173" s="104">
        <f t="shared" si="77"/>
        <v>0</v>
      </c>
      <c r="V173" s="104">
        <f t="shared" si="78"/>
        <v>0</v>
      </c>
      <c r="W173" s="105">
        <f t="shared" si="79"/>
        <v>3.0000000000000036</v>
      </c>
      <c r="X173" s="96"/>
      <c r="Y173" s="106" t="str">
        <f>$AO$17</f>
        <v>D</v>
      </c>
      <c r="Z173" s="207" t="str">
        <f t="shared" si="70"/>
        <v>Wed</v>
      </c>
      <c r="AA173" s="107">
        <f t="shared" si="71"/>
        <v>0</v>
      </c>
      <c r="AB173" s="107">
        <f t="shared" si="72"/>
        <v>0</v>
      </c>
      <c r="AC173" s="107">
        <f t="shared" si="73"/>
        <v>0</v>
      </c>
    </row>
    <row r="174" spans="1:29" ht="12.75" customHeight="1">
      <c r="A174" s="69"/>
      <c r="B174" s="335" t="s">
        <v>75</v>
      </c>
      <c r="C174" s="336" t="s">
        <v>22</v>
      </c>
      <c r="D174" s="337"/>
      <c r="E174" s="127" t="s">
        <v>24</v>
      </c>
      <c r="F174" s="338">
        <f>+M197</f>
        <v>9</v>
      </c>
      <c r="G174" s="142" t="s">
        <v>22</v>
      </c>
      <c r="H174" s="143">
        <f>+F174*D174</f>
        <v>0</v>
      </c>
      <c r="I174" s="76">
        <f t="shared" si="67"/>
        <v>14</v>
      </c>
      <c r="J174" s="100">
        <f>$AN$18</f>
        <v>41088</v>
      </c>
      <c r="K174" s="101">
        <v>2</v>
      </c>
      <c r="L174" s="261">
        <v>10</v>
      </c>
      <c r="M174" s="232">
        <f t="shared" si="82"/>
        <v>0.83333333333333337</v>
      </c>
      <c r="N174" s="241">
        <f t="shared" si="74"/>
        <v>1.2083333333333333</v>
      </c>
      <c r="O174" s="244">
        <f t="shared" si="68"/>
        <v>8.9999999999999964</v>
      </c>
      <c r="P174" s="245" t="str">
        <f t="shared" si="80"/>
        <v>1</v>
      </c>
      <c r="Q174" s="257">
        <f t="shared" si="69"/>
        <v>7.9999999999999964</v>
      </c>
      <c r="R174" s="102">
        <f t="shared" si="81"/>
        <v>2.0000000000000036</v>
      </c>
      <c r="S174" s="103">
        <f t="shared" si="75"/>
        <v>1</v>
      </c>
      <c r="T174" s="104">
        <f t="shared" si="76"/>
        <v>1.0000000000000036</v>
      </c>
      <c r="U174" s="104">
        <f t="shared" si="77"/>
        <v>0</v>
      </c>
      <c r="V174" s="104">
        <f t="shared" si="78"/>
        <v>0</v>
      </c>
      <c r="W174" s="105">
        <f t="shared" si="79"/>
        <v>2.0000000000000036</v>
      </c>
      <c r="X174" s="96"/>
      <c r="Y174" s="106" t="str">
        <f>$AO$18</f>
        <v>D</v>
      </c>
      <c r="Z174" s="207" t="str">
        <f t="shared" si="70"/>
        <v>Thu</v>
      </c>
      <c r="AA174" s="107">
        <f t="shared" si="71"/>
        <v>0</v>
      </c>
      <c r="AB174" s="107">
        <f t="shared" si="72"/>
        <v>0</v>
      </c>
      <c r="AC174" s="107">
        <f t="shared" si="73"/>
        <v>0</v>
      </c>
    </row>
    <row r="175" spans="1:29" ht="12.75" customHeight="1">
      <c r="A175" s="69"/>
      <c r="B175" s="124"/>
      <c r="C175" s="70"/>
      <c r="D175" s="202"/>
      <c r="E175" s="140"/>
      <c r="F175" s="141"/>
      <c r="G175" s="74" t="s">
        <v>22</v>
      </c>
      <c r="H175" s="99">
        <f>+D175*F175</f>
        <v>0</v>
      </c>
      <c r="I175" s="76">
        <f t="shared" si="67"/>
        <v>15</v>
      </c>
      <c r="J175" s="100">
        <f>$AN$19</f>
        <v>41089</v>
      </c>
      <c r="K175" s="101">
        <v>2</v>
      </c>
      <c r="L175" s="261">
        <v>8</v>
      </c>
      <c r="M175" s="232">
        <f t="shared" si="82"/>
        <v>0.83333333333333337</v>
      </c>
      <c r="N175" s="241">
        <f t="shared" si="74"/>
        <v>1.2083333333333333</v>
      </c>
      <c r="O175" s="244">
        <f t="shared" si="68"/>
        <v>8.9999999999999964</v>
      </c>
      <c r="P175" s="245" t="str">
        <f t="shared" si="80"/>
        <v>1</v>
      </c>
      <c r="Q175" s="257">
        <f t="shared" si="69"/>
        <v>7.9999999999999964</v>
      </c>
      <c r="R175" s="102">
        <f t="shared" si="81"/>
        <v>0</v>
      </c>
      <c r="S175" s="103">
        <f t="shared" si="75"/>
        <v>0</v>
      </c>
      <c r="T175" s="104">
        <f t="shared" si="76"/>
        <v>0</v>
      </c>
      <c r="U175" s="104">
        <f t="shared" si="77"/>
        <v>0</v>
      </c>
      <c r="V175" s="104">
        <f t="shared" si="78"/>
        <v>0</v>
      </c>
      <c r="W175" s="105">
        <f t="shared" si="79"/>
        <v>0</v>
      </c>
      <c r="X175" s="96"/>
      <c r="Y175" s="106" t="str">
        <f>$AO$19</f>
        <v>D</v>
      </c>
      <c r="Z175" s="207" t="str">
        <f t="shared" si="70"/>
        <v>Fri</v>
      </c>
      <c r="AA175" s="107">
        <f t="shared" si="71"/>
        <v>0</v>
      </c>
      <c r="AB175" s="107">
        <f t="shared" si="72"/>
        <v>0</v>
      </c>
      <c r="AC175" s="107">
        <f t="shared" si="73"/>
        <v>0</v>
      </c>
    </row>
    <row r="176" spans="1:29" ht="12.75" customHeight="1">
      <c r="A176" s="69"/>
      <c r="B176" s="124"/>
      <c r="C176" s="70"/>
      <c r="D176" s="202"/>
      <c r="E176" s="140"/>
      <c r="F176" s="139"/>
      <c r="G176" s="74" t="s">
        <v>22</v>
      </c>
      <c r="H176" s="99">
        <f>+D176*F176</f>
        <v>0</v>
      </c>
      <c r="I176" s="76">
        <f t="shared" si="67"/>
        <v>16</v>
      </c>
      <c r="J176" s="100">
        <f>$AN$20</f>
        <v>41090</v>
      </c>
      <c r="K176" s="101" t="s">
        <v>50</v>
      </c>
      <c r="L176" s="261"/>
      <c r="M176" s="232">
        <f t="shared" si="82"/>
        <v>0</v>
      </c>
      <c r="N176" s="241">
        <f t="shared" si="74"/>
        <v>0</v>
      </c>
      <c r="O176" s="244">
        <f t="shared" si="68"/>
        <v>0</v>
      </c>
      <c r="P176" s="245">
        <f t="shared" si="80"/>
        <v>0</v>
      </c>
      <c r="Q176" s="257">
        <f t="shared" si="69"/>
        <v>0</v>
      </c>
      <c r="R176" s="102">
        <f t="shared" si="81"/>
        <v>0</v>
      </c>
      <c r="S176" s="103">
        <f t="shared" si="75"/>
        <v>0</v>
      </c>
      <c r="T176" s="104">
        <f t="shared" si="76"/>
        <v>0</v>
      </c>
      <c r="U176" s="104">
        <f t="shared" si="77"/>
        <v>0</v>
      </c>
      <c r="V176" s="104">
        <f t="shared" si="78"/>
        <v>0</v>
      </c>
      <c r="W176" s="105">
        <f t="shared" si="79"/>
        <v>0</v>
      </c>
      <c r="X176" s="96"/>
      <c r="Y176" s="106" t="str">
        <f>$AO$20</f>
        <v>M</v>
      </c>
      <c r="Z176" s="207" t="str">
        <f t="shared" si="70"/>
        <v>Sat</v>
      </c>
      <c r="AA176" s="107">
        <f t="shared" si="71"/>
        <v>0</v>
      </c>
      <c r="AB176" s="107">
        <f t="shared" si="72"/>
        <v>0</v>
      </c>
      <c r="AC176" s="107">
        <f t="shared" si="73"/>
        <v>0</v>
      </c>
    </row>
    <row r="177" spans="1:29" ht="12.75" customHeight="1">
      <c r="A177" s="69"/>
      <c r="B177" s="124" t="s">
        <v>56</v>
      </c>
      <c r="C177" s="70" t="s">
        <v>22</v>
      </c>
      <c r="D177" s="202"/>
      <c r="E177" s="140"/>
      <c r="F177" s="141"/>
      <c r="G177" s="74" t="s">
        <v>22</v>
      </c>
      <c r="H177" s="99">
        <v>0</v>
      </c>
      <c r="I177" s="76">
        <f t="shared" si="67"/>
        <v>17</v>
      </c>
      <c r="J177" s="100">
        <f>$AN$21</f>
        <v>41091</v>
      </c>
      <c r="K177" s="101" t="s">
        <v>50</v>
      </c>
      <c r="L177" s="261"/>
      <c r="M177" s="232">
        <f t="shared" si="82"/>
        <v>0</v>
      </c>
      <c r="N177" s="241">
        <f t="shared" si="74"/>
        <v>0</v>
      </c>
      <c r="O177" s="244">
        <f t="shared" si="68"/>
        <v>0</v>
      </c>
      <c r="P177" s="245">
        <f t="shared" si="80"/>
        <v>0</v>
      </c>
      <c r="Q177" s="257">
        <f t="shared" si="69"/>
        <v>0</v>
      </c>
      <c r="R177" s="102">
        <f t="shared" si="81"/>
        <v>0</v>
      </c>
      <c r="S177" s="103">
        <f t="shared" si="75"/>
        <v>0</v>
      </c>
      <c r="T177" s="104">
        <f t="shared" si="76"/>
        <v>0</v>
      </c>
      <c r="U177" s="104">
        <f t="shared" si="77"/>
        <v>0</v>
      </c>
      <c r="V177" s="104">
        <f t="shared" si="78"/>
        <v>0</v>
      </c>
      <c r="W177" s="105">
        <f t="shared" si="79"/>
        <v>0</v>
      </c>
      <c r="X177" s="96"/>
      <c r="Y177" s="106" t="str">
        <f>$AO$21</f>
        <v>M</v>
      </c>
      <c r="Z177" s="262" t="str">
        <f t="shared" si="70"/>
        <v>Sun</v>
      </c>
      <c r="AA177" s="107">
        <f t="shared" si="71"/>
        <v>0</v>
      </c>
      <c r="AB177" s="107">
        <f t="shared" si="72"/>
        <v>0</v>
      </c>
      <c r="AC177" s="107">
        <f t="shared" si="73"/>
        <v>0</v>
      </c>
    </row>
    <row r="178" spans="1:29" ht="12.75" customHeight="1">
      <c r="A178" s="69"/>
      <c r="B178" s="124"/>
      <c r="C178" s="70"/>
      <c r="D178" s="202"/>
      <c r="E178" s="140"/>
      <c r="F178" s="139"/>
      <c r="G178" s="74" t="s">
        <v>22</v>
      </c>
      <c r="H178" s="99">
        <f>+D178*F178</f>
        <v>0</v>
      </c>
      <c r="I178" s="76">
        <f t="shared" si="67"/>
        <v>18</v>
      </c>
      <c r="J178" s="100">
        <f>$AN$22</f>
        <v>41092</v>
      </c>
      <c r="K178" s="101">
        <v>2</v>
      </c>
      <c r="L178" s="261">
        <v>11</v>
      </c>
      <c r="M178" s="232">
        <f t="shared" si="82"/>
        <v>0.83333333333333337</v>
      </c>
      <c r="N178" s="241">
        <f t="shared" si="74"/>
        <v>1.2083333333333333</v>
      </c>
      <c r="O178" s="244">
        <f t="shared" si="68"/>
        <v>8.9999999999999964</v>
      </c>
      <c r="P178" s="245" t="str">
        <f t="shared" si="80"/>
        <v>1</v>
      </c>
      <c r="Q178" s="257">
        <f t="shared" si="69"/>
        <v>7.9999999999999964</v>
      </c>
      <c r="R178" s="102">
        <f t="shared" si="81"/>
        <v>3.0000000000000036</v>
      </c>
      <c r="S178" s="103">
        <f t="shared" si="75"/>
        <v>1</v>
      </c>
      <c r="T178" s="104">
        <f t="shared" si="76"/>
        <v>2.0000000000000036</v>
      </c>
      <c r="U178" s="104">
        <f t="shared" si="77"/>
        <v>0</v>
      </c>
      <c r="V178" s="104">
        <f t="shared" si="78"/>
        <v>0</v>
      </c>
      <c r="W178" s="105">
        <f t="shared" si="79"/>
        <v>3.0000000000000036</v>
      </c>
      <c r="X178" s="96"/>
      <c r="Y178" s="106" t="str">
        <f>$AO$22</f>
        <v>D</v>
      </c>
      <c r="Z178" s="262" t="str">
        <f t="shared" si="70"/>
        <v>Mon</v>
      </c>
      <c r="AA178" s="107">
        <f t="shared" si="71"/>
        <v>0</v>
      </c>
      <c r="AB178" s="107">
        <f t="shared" si="72"/>
        <v>0</v>
      </c>
      <c r="AC178" s="107">
        <f t="shared" si="73"/>
        <v>0</v>
      </c>
    </row>
    <row r="179" spans="1:29" ht="12.75" customHeight="1">
      <c r="A179" s="69"/>
      <c r="B179" s="150" t="s">
        <v>19</v>
      </c>
      <c r="C179" s="150"/>
      <c r="D179" s="200"/>
      <c r="E179" s="127"/>
      <c r="F179" s="151"/>
      <c r="G179" s="134" t="s">
        <v>22</v>
      </c>
      <c r="H179" s="152">
        <f>SUM(H170:H178)</f>
        <v>2362196.5317919077</v>
      </c>
      <c r="I179" s="76">
        <f t="shared" si="67"/>
        <v>19</v>
      </c>
      <c r="J179" s="100">
        <f>$AN$23</f>
        <v>41093</v>
      </c>
      <c r="K179" s="101">
        <v>2</v>
      </c>
      <c r="L179" s="261">
        <v>11</v>
      </c>
      <c r="M179" s="232">
        <f t="shared" si="82"/>
        <v>0.83333333333333337</v>
      </c>
      <c r="N179" s="241">
        <f t="shared" si="74"/>
        <v>1.2083333333333333</v>
      </c>
      <c r="O179" s="244">
        <f t="shared" si="68"/>
        <v>8.9999999999999964</v>
      </c>
      <c r="P179" s="245" t="str">
        <f t="shared" si="80"/>
        <v>1</v>
      </c>
      <c r="Q179" s="257">
        <f t="shared" si="69"/>
        <v>7.9999999999999964</v>
      </c>
      <c r="R179" s="102">
        <f t="shared" si="81"/>
        <v>3.0000000000000036</v>
      </c>
      <c r="S179" s="103">
        <f t="shared" si="75"/>
        <v>1</v>
      </c>
      <c r="T179" s="104">
        <f t="shared" si="76"/>
        <v>2.0000000000000036</v>
      </c>
      <c r="U179" s="104">
        <f t="shared" si="77"/>
        <v>0</v>
      </c>
      <c r="V179" s="104">
        <f t="shared" si="78"/>
        <v>0</v>
      </c>
      <c r="W179" s="105">
        <f t="shared" si="79"/>
        <v>3.0000000000000036</v>
      </c>
      <c r="X179" s="96"/>
      <c r="Y179" s="106" t="str">
        <f>$AO$23</f>
        <v>D</v>
      </c>
      <c r="Z179" s="207" t="str">
        <f t="shared" si="70"/>
        <v>Tue</v>
      </c>
      <c r="AA179" s="107">
        <f t="shared" si="71"/>
        <v>0</v>
      </c>
      <c r="AB179" s="107">
        <f t="shared" si="72"/>
        <v>0</v>
      </c>
      <c r="AC179" s="107">
        <f t="shared" si="73"/>
        <v>0</v>
      </c>
    </row>
    <row r="180" spans="1:29" ht="12.75" customHeight="1">
      <c r="A180" s="69"/>
      <c r="B180" s="131" t="s">
        <v>25</v>
      </c>
      <c r="C180" s="70"/>
      <c r="D180" s="200"/>
      <c r="E180" s="127"/>
      <c r="F180" s="151"/>
      <c r="G180" s="74"/>
      <c r="H180" s="75"/>
      <c r="I180" s="76">
        <f t="shared" si="67"/>
        <v>20</v>
      </c>
      <c r="J180" s="100">
        <f>$AN$24</f>
        <v>41094</v>
      </c>
      <c r="K180" s="101">
        <v>2</v>
      </c>
      <c r="L180" s="261">
        <v>8</v>
      </c>
      <c r="M180" s="232">
        <f t="shared" si="82"/>
        <v>0.83333333333333337</v>
      </c>
      <c r="N180" s="241">
        <f t="shared" si="74"/>
        <v>1.2083333333333333</v>
      </c>
      <c r="O180" s="244">
        <f t="shared" si="68"/>
        <v>8.9999999999999964</v>
      </c>
      <c r="P180" s="245" t="str">
        <f t="shared" si="80"/>
        <v>1</v>
      </c>
      <c r="Q180" s="257">
        <f t="shared" si="69"/>
        <v>7.9999999999999964</v>
      </c>
      <c r="R180" s="102">
        <f t="shared" si="81"/>
        <v>0</v>
      </c>
      <c r="S180" s="103">
        <f t="shared" si="75"/>
        <v>0</v>
      </c>
      <c r="T180" s="104">
        <f t="shared" si="76"/>
        <v>0</v>
      </c>
      <c r="U180" s="104">
        <f t="shared" si="77"/>
        <v>0</v>
      </c>
      <c r="V180" s="104">
        <f t="shared" si="78"/>
        <v>0</v>
      </c>
      <c r="W180" s="105">
        <f t="shared" si="79"/>
        <v>0</v>
      </c>
      <c r="X180" s="96"/>
      <c r="Y180" s="106" t="str">
        <f>$AO$24</f>
        <v>D</v>
      </c>
      <c r="Z180" s="207" t="str">
        <f t="shared" si="70"/>
        <v>Wed</v>
      </c>
      <c r="AA180" s="107">
        <f t="shared" si="71"/>
        <v>0</v>
      </c>
      <c r="AB180" s="107">
        <f t="shared" si="72"/>
        <v>0</v>
      </c>
      <c r="AC180" s="107">
        <f t="shared" si="73"/>
        <v>0</v>
      </c>
    </row>
    <row r="181" spans="1:29" ht="12.75" customHeight="1">
      <c r="A181" s="69"/>
      <c r="B181" s="124" t="s">
        <v>26</v>
      </c>
      <c r="C181" s="125" t="s">
        <v>22</v>
      </c>
      <c r="D181" s="153">
        <f>-H170</f>
        <v>-1244560</v>
      </c>
      <c r="E181" s="127" t="s">
        <v>24</v>
      </c>
      <c r="F181" s="149">
        <v>0.02</v>
      </c>
      <c r="G181" s="134" t="s">
        <v>22</v>
      </c>
      <c r="H181" s="130">
        <f>F181*D181</f>
        <v>-24891.200000000001</v>
      </c>
      <c r="I181" s="76">
        <f t="shared" si="67"/>
        <v>21</v>
      </c>
      <c r="J181" s="100">
        <f>$AN$25</f>
        <v>41095</v>
      </c>
      <c r="K181" s="101">
        <v>2</v>
      </c>
      <c r="L181" s="261">
        <v>10</v>
      </c>
      <c r="M181" s="232">
        <f t="shared" si="82"/>
        <v>0.83333333333333337</v>
      </c>
      <c r="N181" s="241">
        <f t="shared" si="74"/>
        <v>1.2083333333333333</v>
      </c>
      <c r="O181" s="244">
        <f t="shared" si="68"/>
        <v>8.9999999999999964</v>
      </c>
      <c r="P181" s="245" t="str">
        <f t="shared" si="80"/>
        <v>1</v>
      </c>
      <c r="Q181" s="257">
        <f t="shared" si="69"/>
        <v>7.9999999999999964</v>
      </c>
      <c r="R181" s="102">
        <f t="shared" si="81"/>
        <v>2.0000000000000036</v>
      </c>
      <c r="S181" s="103">
        <f t="shared" si="75"/>
        <v>1</v>
      </c>
      <c r="T181" s="104">
        <f t="shared" si="76"/>
        <v>1.0000000000000036</v>
      </c>
      <c r="U181" s="104">
        <f t="shared" si="77"/>
        <v>0</v>
      </c>
      <c r="V181" s="104">
        <f t="shared" si="78"/>
        <v>0</v>
      </c>
      <c r="W181" s="105">
        <f t="shared" si="79"/>
        <v>2.0000000000000036</v>
      </c>
      <c r="X181" s="96"/>
      <c r="Y181" s="106" t="str">
        <f>$AO$25</f>
        <v>D</v>
      </c>
      <c r="Z181" s="207" t="str">
        <f t="shared" si="70"/>
        <v>Thu</v>
      </c>
      <c r="AA181" s="107">
        <f t="shared" si="71"/>
        <v>0</v>
      </c>
      <c r="AB181" s="107">
        <f t="shared" si="72"/>
        <v>0</v>
      </c>
      <c r="AC181" s="107">
        <f t="shared" si="73"/>
        <v>0</v>
      </c>
    </row>
    <row r="182" spans="1:29" ht="12.75" customHeight="1">
      <c r="A182" s="69"/>
      <c r="B182" s="124" t="s">
        <v>71</v>
      </c>
      <c r="C182" s="125" t="s">
        <v>22</v>
      </c>
      <c r="D182" s="200"/>
      <c r="E182" s="127"/>
      <c r="F182" s="155"/>
      <c r="G182" s="134" t="s">
        <v>22</v>
      </c>
      <c r="H182" s="130">
        <f>SUM(AA197:AC197)*-F170/21</f>
        <v>0</v>
      </c>
      <c r="I182" s="76">
        <f t="shared" si="67"/>
        <v>22</v>
      </c>
      <c r="J182" s="100">
        <f>$AN$26</f>
        <v>41096</v>
      </c>
      <c r="K182" s="101">
        <v>2</v>
      </c>
      <c r="L182" s="261">
        <v>11</v>
      </c>
      <c r="M182" s="232">
        <f t="shared" si="82"/>
        <v>0.83333333333333337</v>
      </c>
      <c r="N182" s="241">
        <f t="shared" si="74"/>
        <v>1.2083333333333333</v>
      </c>
      <c r="O182" s="244">
        <f t="shared" si="68"/>
        <v>8.9999999999999964</v>
      </c>
      <c r="P182" s="245" t="str">
        <f t="shared" si="80"/>
        <v>1</v>
      </c>
      <c r="Q182" s="257">
        <f t="shared" si="69"/>
        <v>7.9999999999999964</v>
      </c>
      <c r="R182" s="102">
        <f t="shared" si="81"/>
        <v>3.0000000000000036</v>
      </c>
      <c r="S182" s="103">
        <f t="shared" si="75"/>
        <v>1</v>
      </c>
      <c r="T182" s="104">
        <f t="shared" si="76"/>
        <v>2.0000000000000036</v>
      </c>
      <c r="U182" s="104">
        <f t="shared" si="77"/>
        <v>0</v>
      </c>
      <c r="V182" s="104">
        <f t="shared" si="78"/>
        <v>0</v>
      </c>
      <c r="W182" s="105">
        <f t="shared" si="79"/>
        <v>3.0000000000000036</v>
      </c>
      <c r="X182" s="96"/>
      <c r="Y182" s="106" t="str">
        <f>$AO$26</f>
        <v>D</v>
      </c>
      <c r="Z182" s="207" t="str">
        <f t="shared" si="70"/>
        <v>Fri</v>
      </c>
      <c r="AA182" s="107">
        <f t="shared" si="71"/>
        <v>0</v>
      </c>
      <c r="AB182" s="107">
        <f t="shared" si="72"/>
        <v>0</v>
      </c>
      <c r="AC182" s="107">
        <f t="shared" si="73"/>
        <v>0</v>
      </c>
    </row>
    <row r="183" spans="1:29" ht="12.75" customHeight="1">
      <c r="A183" s="69"/>
      <c r="B183" s="124" t="s">
        <v>27</v>
      </c>
      <c r="C183" s="125" t="s">
        <v>22</v>
      </c>
      <c r="D183" s="200"/>
      <c r="E183" s="127"/>
      <c r="F183" s="155"/>
      <c r="G183" s="134" t="s">
        <v>22</v>
      </c>
      <c r="H183" s="156">
        <f>+F189</f>
        <v>-45295.799999999996</v>
      </c>
      <c r="I183" s="76">
        <f t="shared" si="67"/>
        <v>23</v>
      </c>
      <c r="J183" s="100">
        <f>$AN$27</f>
        <v>41097</v>
      </c>
      <c r="K183" s="339" t="s">
        <v>72</v>
      </c>
      <c r="L183" s="261">
        <v>11</v>
      </c>
      <c r="M183" s="232">
        <f t="shared" si="82"/>
        <v>0</v>
      </c>
      <c r="N183" s="241">
        <f t="shared" si="74"/>
        <v>0</v>
      </c>
      <c r="O183" s="244">
        <f t="shared" si="68"/>
        <v>0</v>
      </c>
      <c r="P183" s="245">
        <f t="shared" si="80"/>
        <v>0</v>
      </c>
      <c r="Q183" s="257">
        <f t="shared" si="69"/>
        <v>0</v>
      </c>
      <c r="R183" s="102">
        <f t="shared" si="81"/>
        <v>11</v>
      </c>
      <c r="S183" s="103">
        <f t="shared" si="75"/>
        <v>0</v>
      </c>
      <c r="T183" s="104">
        <f t="shared" si="76"/>
        <v>7</v>
      </c>
      <c r="U183" s="104">
        <f t="shared" si="77"/>
        <v>1</v>
      </c>
      <c r="V183" s="104">
        <f t="shared" si="78"/>
        <v>3</v>
      </c>
      <c r="W183" s="105">
        <f t="shared" si="79"/>
        <v>11</v>
      </c>
      <c r="X183" s="96"/>
      <c r="Y183" s="106" t="str">
        <f>$AO$27</f>
        <v>M</v>
      </c>
      <c r="Z183" s="207" t="str">
        <f t="shared" si="70"/>
        <v>Sat</v>
      </c>
      <c r="AA183" s="107">
        <f t="shared" si="71"/>
        <v>0</v>
      </c>
      <c r="AB183" s="107">
        <f t="shared" si="72"/>
        <v>0</v>
      </c>
      <c r="AC183" s="107">
        <f t="shared" si="73"/>
        <v>0</v>
      </c>
    </row>
    <row r="184" spans="1:29" ht="12.75" customHeight="1">
      <c r="A184" s="69"/>
      <c r="B184" s="98"/>
      <c r="C184" s="98"/>
      <c r="D184" s="158" t="s">
        <v>28</v>
      </c>
      <c r="E184" s="159"/>
      <c r="F184" s="160">
        <f>VLOOKUP(C163,$AD$1:$AG$6,2)</f>
        <v>-1320000</v>
      </c>
      <c r="G184" s="160"/>
      <c r="H184" s="99"/>
      <c r="I184" s="76">
        <f t="shared" si="67"/>
        <v>24</v>
      </c>
      <c r="J184" s="100">
        <f>$AN$28</f>
        <v>41098</v>
      </c>
      <c r="K184" s="101" t="s">
        <v>50</v>
      </c>
      <c r="L184" s="261"/>
      <c r="M184" s="232">
        <f t="shared" si="82"/>
        <v>0</v>
      </c>
      <c r="N184" s="241">
        <f t="shared" si="74"/>
        <v>0</v>
      </c>
      <c r="O184" s="244">
        <f t="shared" si="68"/>
        <v>0</v>
      </c>
      <c r="P184" s="245">
        <f t="shared" si="80"/>
        <v>0</v>
      </c>
      <c r="Q184" s="257">
        <f t="shared" si="69"/>
        <v>0</v>
      </c>
      <c r="R184" s="102">
        <f t="shared" si="81"/>
        <v>0</v>
      </c>
      <c r="S184" s="103">
        <f t="shared" si="75"/>
        <v>0</v>
      </c>
      <c r="T184" s="104">
        <f t="shared" si="76"/>
        <v>0</v>
      </c>
      <c r="U184" s="104">
        <f t="shared" si="77"/>
        <v>0</v>
      </c>
      <c r="V184" s="104">
        <f t="shared" si="78"/>
        <v>0</v>
      </c>
      <c r="W184" s="105">
        <f t="shared" si="79"/>
        <v>0</v>
      </c>
      <c r="X184" s="96"/>
      <c r="Y184" s="106" t="str">
        <f>$AO$28</f>
        <v>M</v>
      </c>
      <c r="Z184" s="262" t="str">
        <f t="shared" si="70"/>
        <v>Sun</v>
      </c>
      <c r="AA184" s="107">
        <f t="shared" si="71"/>
        <v>0</v>
      </c>
      <c r="AB184" s="107">
        <f t="shared" si="72"/>
        <v>0</v>
      </c>
      <c r="AC184" s="107">
        <f t="shared" si="73"/>
        <v>0</v>
      </c>
    </row>
    <row r="185" spans="1:29" ht="12.75" customHeight="1">
      <c r="A185" s="69"/>
      <c r="B185" s="98"/>
      <c r="C185" s="98"/>
      <c r="D185" s="162" t="s">
        <v>26</v>
      </c>
      <c r="E185" s="159"/>
      <c r="F185" s="163">
        <f>+(H170)*0.54%</f>
        <v>6720.6240000000007</v>
      </c>
      <c r="G185" s="163"/>
      <c r="H185" s="99"/>
      <c r="I185" s="76">
        <f t="shared" si="67"/>
        <v>25</v>
      </c>
      <c r="J185" s="100">
        <f>$AN$29</f>
        <v>41099</v>
      </c>
      <c r="K185" s="101">
        <v>1</v>
      </c>
      <c r="L185" s="261">
        <v>8</v>
      </c>
      <c r="M185" s="232">
        <f t="shared" si="82"/>
        <v>0.33333333333333331</v>
      </c>
      <c r="N185" s="241">
        <f t="shared" si="74"/>
        <v>0.70833333333333337</v>
      </c>
      <c r="O185" s="244">
        <f t="shared" si="68"/>
        <v>9.0000000000000018</v>
      </c>
      <c r="P185" s="245" t="str">
        <f t="shared" si="80"/>
        <v>1</v>
      </c>
      <c r="Q185" s="257">
        <f t="shared" si="69"/>
        <v>8.0000000000000018</v>
      </c>
      <c r="R185" s="102">
        <f t="shared" si="81"/>
        <v>0</v>
      </c>
      <c r="S185" s="103">
        <f t="shared" si="75"/>
        <v>0</v>
      </c>
      <c r="T185" s="104">
        <f t="shared" si="76"/>
        <v>0</v>
      </c>
      <c r="U185" s="104">
        <f t="shared" si="77"/>
        <v>0</v>
      </c>
      <c r="V185" s="104">
        <f t="shared" si="78"/>
        <v>0</v>
      </c>
      <c r="W185" s="105">
        <f t="shared" si="79"/>
        <v>0</v>
      </c>
      <c r="X185" s="96"/>
      <c r="Y185" s="106" t="str">
        <f>$AO$29</f>
        <v>D</v>
      </c>
      <c r="Z185" s="262" t="str">
        <f t="shared" si="70"/>
        <v>Mon</v>
      </c>
      <c r="AA185" s="107">
        <f t="shared" si="71"/>
        <v>0</v>
      </c>
      <c r="AB185" s="107">
        <f t="shared" si="72"/>
        <v>0</v>
      </c>
      <c r="AC185" s="107">
        <f t="shared" si="73"/>
        <v>0</v>
      </c>
    </row>
    <row r="186" spans="1:29" ht="12.75" customHeight="1">
      <c r="A186" s="69"/>
      <c r="B186" s="98"/>
      <c r="C186" s="98"/>
      <c r="D186" s="162" t="s">
        <v>29</v>
      </c>
      <c r="E186" s="159"/>
      <c r="F186" s="160">
        <f>-IF(H179*5%&gt;500000,500000,H179*5%)</f>
        <v>-118109.8265895954</v>
      </c>
      <c r="G186" s="160"/>
      <c r="H186" s="99"/>
      <c r="I186" s="76">
        <f t="shared" si="67"/>
        <v>26</v>
      </c>
      <c r="J186" s="100">
        <f>$AN$30</f>
        <v>41100</v>
      </c>
      <c r="K186" s="101">
        <v>1</v>
      </c>
      <c r="L186" s="261">
        <v>8</v>
      </c>
      <c r="M186" s="232">
        <f t="shared" si="82"/>
        <v>0.33333333333333331</v>
      </c>
      <c r="N186" s="241">
        <f t="shared" si="74"/>
        <v>0.70833333333333337</v>
      </c>
      <c r="O186" s="244">
        <f t="shared" si="68"/>
        <v>9.0000000000000018</v>
      </c>
      <c r="P186" s="245" t="str">
        <f t="shared" si="80"/>
        <v>1</v>
      </c>
      <c r="Q186" s="257">
        <f t="shared" si="69"/>
        <v>8.0000000000000018</v>
      </c>
      <c r="R186" s="102">
        <f t="shared" si="81"/>
        <v>0</v>
      </c>
      <c r="S186" s="103">
        <f t="shared" si="75"/>
        <v>0</v>
      </c>
      <c r="T186" s="104">
        <f t="shared" si="76"/>
        <v>0</v>
      </c>
      <c r="U186" s="104">
        <f t="shared" si="77"/>
        <v>0</v>
      </c>
      <c r="V186" s="104">
        <f t="shared" si="78"/>
        <v>0</v>
      </c>
      <c r="W186" s="105">
        <f t="shared" si="79"/>
        <v>0</v>
      </c>
      <c r="X186" s="96"/>
      <c r="Y186" s="106" t="str">
        <f>$AO$30</f>
        <v>D</v>
      </c>
      <c r="Z186" s="207" t="str">
        <f t="shared" si="70"/>
        <v>Tue</v>
      </c>
      <c r="AA186" s="107">
        <f t="shared" si="71"/>
        <v>0</v>
      </c>
      <c r="AB186" s="107">
        <f t="shared" si="72"/>
        <v>0</v>
      </c>
      <c r="AC186" s="107">
        <f t="shared" si="73"/>
        <v>0</v>
      </c>
    </row>
    <row r="187" spans="1:29" ht="12.75" customHeight="1">
      <c r="A187" s="69"/>
      <c r="B187" s="98"/>
      <c r="C187" s="98"/>
      <c r="D187" s="162" t="s">
        <v>30</v>
      </c>
      <c r="E187" s="159"/>
      <c r="F187" s="163">
        <f>ROUND(H179+H181+F185+F186,0)*12</f>
        <v>26710992</v>
      </c>
      <c r="G187" s="163"/>
      <c r="H187" s="99"/>
      <c r="I187" s="76">
        <f t="shared" si="67"/>
        <v>27</v>
      </c>
      <c r="J187" s="100">
        <f>$AN$31</f>
        <v>41101</v>
      </c>
      <c r="K187" s="101">
        <v>1</v>
      </c>
      <c r="L187" s="261">
        <v>9</v>
      </c>
      <c r="M187" s="232">
        <f t="shared" si="82"/>
        <v>0.33333333333333331</v>
      </c>
      <c r="N187" s="241">
        <f t="shared" si="74"/>
        <v>0.70833333333333337</v>
      </c>
      <c r="O187" s="244">
        <f t="shared" si="68"/>
        <v>9.0000000000000018</v>
      </c>
      <c r="P187" s="245" t="str">
        <f t="shared" si="80"/>
        <v>1</v>
      </c>
      <c r="Q187" s="257">
        <f t="shared" si="69"/>
        <v>8.0000000000000018</v>
      </c>
      <c r="R187" s="102">
        <f t="shared" si="81"/>
        <v>0.99999999999999822</v>
      </c>
      <c r="S187" s="103">
        <f t="shared" si="75"/>
        <v>1</v>
      </c>
      <c r="T187" s="104">
        <f t="shared" si="76"/>
        <v>0</v>
      </c>
      <c r="U187" s="104">
        <f t="shared" si="77"/>
        <v>0</v>
      </c>
      <c r="V187" s="104">
        <f t="shared" si="78"/>
        <v>0</v>
      </c>
      <c r="W187" s="105">
        <f t="shared" si="79"/>
        <v>0.99999999999999822</v>
      </c>
      <c r="X187" s="96"/>
      <c r="Y187" s="106" t="str">
        <f>$AO$31</f>
        <v>D</v>
      </c>
      <c r="Z187" s="207" t="str">
        <f t="shared" si="70"/>
        <v>Wed</v>
      </c>
      <c r="AA187" s="107">
        <f t="shared" si="71"/>
        <v>0</v>
      </c>
      <c r="AB187" s="107">
        <f t="shared" si="72"/>
        <v>0</v>
      </c>
      <c r="AC187" s="107">
        <f t="shared" si="73"/>
        <v>0</v>
      </c>
    </row>
    <row r="188" spans="1:29" ht="12.75" customHeight="1">
      <c r="A188" s="69"/>
      <c r="B188" s="98"/>
      <c r="C188" s="98"/>
      <c r="D188" s="168" t="s">
        <v>31</v>
      </c>
      <c r="E188" s="159"/>
      <c r="F188" s="169">
        <f>(F187)+(F184*12)</f>
        <v>10870992</v>
      </c>
      <c r="G188" s="169"/>
      <c r="H188" s="99"/>
      <c r="I188" s="76">
        <f t="shared" si="67"/>
        <v>28</v>
      </c>
      <c r="J188" s="100">
        <f>$AN$32</f>
        <v>41102</v>
      </c>
      <c r="K188" s="101">
        <v>1</v>
      </c>
      <c r="L188" s="261">
        <v>8</v>
      </c>
      <c r="M188" s="232">
        <f t="shared" si="82"/>
        <v>0.33333333333333331</v>
      </c>
      <c r="N188" s="241">
        <f t="shared" si="74"/>
        <v>0.70833333333333337</v>
      </c>
      <c r="O188" s="244">
        <f t="shared" si="68"/>
        <v>9.0000000000000018</v>
      </c>
      <c r="P188" s="245" t="str">
        <f t="shared" si="80"/>
        <v>1</v>
      </c>
      <c r="Q188" s="257">
        <f t="shared" si="69"/>
        <v>8.0000000000000018</v>
      </c>
      <c r="R188" s="102">
        <f t="shared" si="81"/>
        <v>0</v>
      </c>
      <c r="S188" s="103">
        <f t="shared" si="75"/>
        <v>0</v>
      </c>
      <c r="T188" s="104">
        <f t="shared" si="76"/>
        <v>0</v>
      </c>
      <c r="U188" s="104">
        <f t="shared" si="77"/>
        <v>0</v>
      </c>
      <c r="V188" s="104">
        <f t="shared" si="78"/>
        <v>0</v>
      </c>
      <c r="W188" s="105">
        <f t="shared" si="79"/>
        <v>0</v>
      </c>
      <c r="X188" s="96"/>
      <c r="Y188" s="106" t="str">
        <f>$AO$32</f>
        <v>D</v>
      </c>
      <c r="Z188" s="207" t="str">
        <f t="shared" si="70"/>
        <v>Thu</v>
      </c>
      <c r="AA188" s="107">
        <f t="shared" si="71"/>
        <v>0</v>
      </c>
      <c r="AB188" s="107">
        <f t="shared" si="72"/>
        <v>0</v>
      </c>
      <c r="AC188" s="107">
        <f t="shared" si="73"/>
        <v>0</v>
      </c>
    </row>
    <row r="189" spans="1:29" ht="12.75" customHeight="1">
      <c r="A189" s="69"/>
      <c r="B189" s="98"/>
      <c r="C189" s="98"/>
      <c r="D189" s="168" t="s">
        <v>32</v>
      </c>
      <c r="E189" s="159"/>
      <c r="F189" s="170">
        <f>-(IF(F188&lt;=0,0,IF(F188&lt;=50000000,F188*0.05,IF(F188&lt;=200000000,(F188-50000000)*0.15+2500000,IF(F188&lt;=500000000,(F188-250000000)*0.25+32500000,(F188-500000000)*0.3+95000000)))))/12</f>
        <v>-45295.799999999996</v>
      </c>
      <c r="G189" s="171">
        <f>-(IF(F189&lt;=0,0,IF(F189&lt;=50000000,F189*0.05,IF(F189&lt;=200000000,(F189-50000000)*0.15+2500000,IF(F189&lt;=500000000,(F189-250000000)*0.25+32500000,(F189-500000000)*0.3+95000000)))))/12</f>
        <v>0</v>
      </c>
      <c r="H189" s="99"/>
      <c r="I189" s="76">
        <f t="shared" si="67"/>
        <v>29</v>
      </c>
      <c r="J189" s="100">
        <f>$AN$33</f>
        <v>41103</v>
      </c>
      <c r="K189" s="101">
        <v>1</v>
      </c>
      <c r="L189" s="261">
        <v>11</v>
      </c>
      <c r="M189" s="232">
        <f t="shared" si="82"/>
        <v>0.33333333333333331</v>
      </c>
      <c r="N189" s="241">
        <f t="shared" si="74"/>
        <v>0.70833333333333337</v>
      </c>
      <c r="O189" s="244">
        <f t="shared" si="68"/>
        <v>9.0000000000000018</v>
      </c>
      <c r="P189" s="245" t="str">
        <f t="shared" si="80"/>
        <v>1</v>
      </c>
      <c r="Q189" s="257">
        <f t="shared" si="69"/>
        <v>8.0000000000000018</v>
      </c>
      <c r="R189" s="102">
        <f t="shared" si="81"/>
        <v>2.9999999999999982</v>
      </c>
      <c r="S189" s="103">
        <f t="shared" si="75"/>
        <v>1</v>
      </c>
      <c r="T189" s="104">
        <f t="shared" si="76"/>
        <v>1.9999999999999982</v>
      </c>
      <c r="U189" s="104">
        <f t="shared" si="77"/>
        <v>0</v>
      </c>
      <c r="V189" s="104">
        <f t="shared" si="78"/>
        <v>0</v>
      </c>
      <c r="W189" s="105">
        <f t="shared" si="79"/>
        <v>2.9999999999999982</v>
      </c>
      <c r="X189" s="96"/>
      <c r="Y189" s="106" t="str">
        <f>$AO$33</f>
        <v>D</v>
      </c>
      <c r="Z189" s="207" t="str">
        <f t="shared" si="70"/>
        <v>Fri</v>
      </c>
      <c r="AA189" s="107">
        <f t="shared" si="71"/>
        <v>0</v>
      </c>
      <c r="AB189" s="107">
        <f t="shared" si="72"/>
        <v>0</v>
      </c>
      <c r="AC189" s="107">
        <f t="shared" si="73"/>
        <v>0</v>
      </c>
    </row>
    <row r="190" spans="1:29" ht="12.75" customHeight="1">
      <c r="A190" s="69"/>
      <c r="B190" s="98"/>
      <c r="C190" s="125"/>
      <c r="D190" s="172"/>
      <c r="E190" s="173"/>
      <c r="F190" s="174"/>
      <c r="G190" s="72"/>
      <c r="H190" s="175"/>
      <c r="I190" s="76">
        <f t="shared" si="67"/>
        <v>30</v>
      </c>
      <c r="J190" s="100">
        <f>$AN$34</f>
        <v>41104</v>
      </c>
      <c r="K190" s="101" t="s">
        <v>50</v>
      </c>
      <c r="L190" s="261"/>
      <c r="M190" s="232">
        <f t="shared" si="82"/>
        <v>0</v>
      </c>
      <c r="N190" s="241">
        <f t="shared" si="74"/>
        <v>0</v>
      </c>
      <c r="O190" s="244">
        <f t="shared" si="68"/>
        <v>0</v>
      </c>
      <c r="P190" s="245">
        <f t="shared" si="80"/>
        <v>0</v>
      </c>
      <c r="Q190" s="257">
        <f t="shared" si="69"/>
        <v>0</v>
      </c>
      <c r="R190" s="102">
        <f t="shared" si="81"/>
        <v>0</v>
      </c>
      <c r="S190" s="103">
        <f t="shared" si="75"/>
        <v>0</v>
      </c>
      <c r="T190" s="104">
        <f t="shared" si="76"/>
        <v>0</v>
      </c>
      <c r="U190" s="104">
        <f t="shared" si="77"/>
        <v>0</v>
      </c>
      <c r="V190" s="104">
        <f t="shared" si="78"/>
        <v>0</v>
      </c>
      <c r="W190" s="105">
        <f t="shared" si="79"/>
        <v>0</v>
      </c>
      <c r="X190" s="96"/>
      <c r="Y190" s="106" t="str">
        <f>$AO$34</f>
        <v>M</v>
      </c>
      <c r="Z190" s="207" t="str">
        <f t="shared" si="70"/>
        <v>Sat</v>
      </c>
      <c r="AA190" s="107">
        <f t="shared" si="71"/>
        <v>0</v>
      </c>
      <c r="AB190" s="107">
        <f t="shared" si="72"/>
        <v>0</v>
      </c>
      <c r="AC190" s="107">
        <f t="shared" si="73"/>
        <v>0</v>
      </c>
    </row>
    <row r="191" spans="1:29" ht="12.75" customHeight="1">
      <c r="A191" s="69"/>
      <c r="B191" s="176" t="s">
        <v>33</v>
      </c>
      <c r="C191" s="177"/>
      <c r="D191" s="178"/>
      <c r="E191" s="127"/>
      <c r="F191" s="179"/>
      <c r="G191" s="180" t="s">
        <v>22</v>
      </c>
      <c r="H191" s="152">
        <f>+H179+H181+H182+H183</f>
        <v>2292009.5317919077</v>
      </c>
      <c r="I191" s="76">
        <f t="shared" si="67"/>
        <v>31</v>
      </c>
      <c r="J191" s="100">
        <f>$AN$35</f>
        <v>41105</v>
      </c>
      <c r="K191" s="339" t="s">
        <v>72</v>
      </c>
      <c r="L191" s="261">
        <v>11</v>
      </c>
      <c r="M191" s="232">
        <f t="shared" si="82"/>
        <v>0</v>
      </c>
      <c r="N191" s="241">
        <f t="shared" si="74"/>
        <v>0</v>
      </c>
      <c r="O191" s="244">
        <f t="shared" si="68"/>
        <v>0</v>
      </c>
      <c r="P191" s="245">
        <f t="shared" si="80"/>
        <v>0</v>
      </c>
      <c r="Q191" s="257">
        <f t="shared" si="69"/>
        <v>0</v>
      </c>
      <c r="R191" s="102">
        <f t="shared" si="81"/>
        <v>11</v>
      </c>
      <c r="S191" s="103">
        <f t="shared" si="75"/>
        <v>0</v>
      </c>
      <c r="T191" s="104">
        <f t="shared" si="76"/>
        <v>7</v>
      </c>
      <c r="U191" s="104">
        <f t="shared" si="77"/>
        <v>1</v>
      </c>
      <c r="V191" s="104">
        <f t="shared" si="78"/>
        <v>3</v>
      </c>
      <c r="W191" s="105">
        <f t="shared" si="79"/>
        <v>11</v>
      </c>
      <c r="X191" s="96"/>
      <c r="Y191" s="106" t="str">
        <f>$AO$35</f>
        <v>M</v>
      </c>
      <c r="Z191" s="262" t="str">
        <f t="shared" si="70"/>
        <v>Sun</v>
      </c>
      <c r="AA191" s="107">
        <f t="shared" si="71"/>
        <v>0</v>
      </c>
      <c r="AB191" s="107">
        <f t="shared" si="72"/>
        <v>0</v>
      </c>
      <c r="AC191" s="107">
        <f t="shared" si="73"/>
        <v>0</v>
      </c>
    </row>
    <row r="192" spans="1:29" ht="12.75" customHeight="1">
      <c r="A192" s="69"/>
      <c r="B192" s="70"/>
      <c r="C192" s="70"/>
      <c r="D192" s="200"/>
      <c r="E192" s="127"/>
      <c r="F192" s="155"/>
      <c r="G192" s="74"/>
      <c r="H192" s="75"/>
      <c r="I192" s="76">
        <f t="shared" si="67"/>
        <v>32</v>
      </c>
      <c r="J192" s="100">
        <f>$AN$36</f>
        <v>41106</v>
      </c>
      <c r="K192" s="101">
        <v>2</v>
      </c>
      <c r="L192" s="261">
        <v>11</v>
      </c>
      <c r="M192" s="232">
        <f t="shared" si="82"/>
        <v>0.83333333333333337</v>
      </c>
      <c r="N192" s="241">
        <f t="shared" si="74"/>
        <v>1.2083333333333333</v>
      </c>
      <c r="O192" s="244">
        <f t="shared" si="68"/>
        <v>8.9999999999999964</v>
      </c>
      <c r="P192" s="245" t="str">
        <f t="shared" si="80"/>
        <v>1</v>
      </c>
      <c r="Q192" s="257">
        <f t="shared" si="69"/>
        <v>7.9999999999999964</v>
      </c>
      <c r="R192" s="102">
        <f t="shared" si="81"/>
        <v>3.0000000000000036</v>
      </c>
      <c r="S192" s="103">
        <f t="shared" si="75"/>
        <v>1</v>
      </c>
      <c r="T192" s="104">
        <f t="shared" si="76"/>
        <v>2.0000000000000036</v>
      </c>
      <c r="U192" s="104">
        <f t="shared" si="77"/>
        <v>0</v>
      </c>
      <c r="V192" s="104">
        <f t="shared" si="78"/>
        <v>0</v>
      </c>
      <c r="W192" s="105">
        <f t="shared" si="79"/>
        <v>3.0000000000000036</v>
      </c>
      <c r="X192" s="96"/>
      <c r="Y192" s="106" t="str">
        <f>$AO$36</f>
        <v>D</v>
      </c>
      <c r="Z192" s="262" t="str">
        <f t="shared" si="70"/>
        <v>Mon</v>
      </c>
      <c r="AA192" s="107">
        <f t="shared" si="71"/>
        <v>0</v>
      </c>
      <c r="AB192" s="107">
        <f t="shared" si="72"/>
        <v>0</v>
      </c>
      <c r="AC192" s="107">
        <f t="shared" si="73"/>
        <v>0</v>
      </c>
    </row>
    <row r="193" spans="1:29" ht="12.75" customHeight="1">
      <c r="A193" s="69"/>
      <c r="B193" s="181" t="s">
        <v>34</v>
      </c>
      <c r="C193" s="181"/>
      <c r="D193" s="72"/>
      <c r="E193" s="73"/>
      <c r="F193" s="72"/>
      <c r="G193" s="181" t="s">
        <v>35</v>
      </c>
      <c r="H193" s="99"/>
      <c r="I193" s="76">
        <f t="shared" si="67"/>
        <v>33</v>
      </c>
      <c r="J193" s="100">
        <f>$AN$37</f>
        <v>41107</v>
      </c>
      <c r="K193" s="101">
        <v>2</v>
      </c>
      <c r="L193" s="261">
        <v>11</v>
      </c>
      <c r="M193" s="232">
        <f t="shared" si="82"/>
        <v>0.83333333333333337</v>
      </c>
      <c r="N193" s="241">
        <f t="shared" si="74"/>
        <v>1.2083333333333333</v>
      </c>
      <c r="O193" s="244">
        <f t="shared" si="68"/>
        <v>8.9999999999999964</v>
      </c>
      <c r="P193" s="245" t="str">
        <f t="shared" si="80"/>
        <v>1</v>
      </c>
      <c r="Q193" s="257">
        <f t="shared" si="69"/>
        <v>7.9999999999999964</v>
      </c>
      <c r="R193" s="102">
        <f t="shared" si="81"/>
        <v>3.0000000000000036</v>
      </c>
      <c r="S193" s="103">
        <f t="shared" si="75"/>
        <v>1</v>
      </c>
      <c r="T193" s="104">
        <f t="shared" si="76"/>
        <v>2.0000000000000036</v>
      </c>
      <c r="U193" s="104">
        <f t="shared" si="77"/>
        <v>0</v>
      </c>
      <c r="V193" s="104">
        <f t="shared" si="78"/>
        <v>0</v>
      </c>
      <c r="W193" s="105">
        <f t="shared" si="79"/>
        <v>3.0000000000000036</v>
      </c>
      <c r="X193" s="96"/>
      <c r="Y193" s="106" t="str">
        <f>$AO$37</f>
        <v>D</v>
      </c>
      <c r="Z193" s="207" t="str">
        <f t="shared" si="70"/>
        <v>Tue</v>
      </c>
      <c r="AA193" s="107">
        <f t="shared" si="71"/>
        <v>0</v>
      </c>
      <c r="AB193" s="107">
        <f t="shared" si="72"/>
        <v>0</v>
      </c>
      <c r="AC193" s="107">
        <f t="shared" si="73"/>
        <v>0</v>
      </c>
    </row>
    <row r="194" spans="1:29" ht="12.75" customHeight="1">
      <c r="A194" s="69"/>
      <c r="B194" s="181"/>
      <c r="C194" s="181"/>
      <c r="D194" s="72"/>
      <c r="E194" s="73"/>
      <c r="F194" s="72"/>
      <c r="G194" s="181"/>
      <c r="H194" s="99"/>
      <c r="I194" s="76">
        <f t="shared" si="67"/>
        <v>34</v>
      </c>
      <c r="J194" s="100">
        <f>$AN$38</f>
        <v>41108</v>
      </c>
      <c r="K194" s="101">
        <v>2</v>
      </c>
      <c r="L194" s="261">
        <v>11</v>
      </c>
      <c r="M194" s="232">
        <f t="shared" si="82"/>
        <v>0.83333333333333337</v>
      </c>
      <c r="N194" s="241">
        <f t="shared" si="74"/>
        <v>1.2083333333333333</v>
      </c>
      <c r="O194" s="244">
        <f t="shared" si="68"/>
        <v>8.9999999999999964</v>
      </c>
      <c r="P194" s="245" t="str">
        <f t="shared" si="80"/>
        <v>1</v>
      </c>
      <c r="Q194" s="257">
        <f t="shared" si="69"/>
        <v>7.9999999999999964</v>
      </c>
      <c r="R194" s="102">
        <f t="shared" si="81"/>
        <v>3.0000000000000036</v>
      </c>
      <c r="S194" s="103">
        <f t="shared" si="75"/>
        <v>1</v>
      </c>
      <c r="T194" s="104">
        <f t="shared" si="76"/>
        <v>2.0000000000000036</v>
      </c>
      <c r="U194" s="104">
        <f t="shared" si="77"/>
        <v>0</v>
      </c>
      <c r="V194" s="104">
        <f t="shared" si="78"/>
        <v>0</v>
      </c>
      <c r="W194" s="105">
        <f t="shared" si="79"/>
        <v>3.0000000000000036</v>
      </c>
      <c r="X194" s="96"/>
      <c r="Y194" s="106" t="str">
        <f>$AO$38</f>
        <v>D</v>
      </c>
      <c r="Z194" s="207" t="str">
        <f t="shared" si="70"/>
        <v>Wed</v>
      </c>
      <c r="AA194" s="107">
        <f t="shared" si="71"/>
        <v>0</v>
      </c>
      <c r="AB194" s="107">
        <f t="shared" si="72"/>
        <v>0</v>
      </c>
      <c r="AC194" s="107">
        <f t="shared" si="73"/>
        <v>0</v>
      </c>
    </row>
    <row r="195" spans="1:29" ht="12.75" customHeight="1">
      <c r="A195" s="69"/>
      <c r="B195" s="181"/>
      <c r="C195" s="181"/>
      <c r="D195" s="72"/>
      <c r="E195" s="73"/>
      <c r="F195" s="72"/>
      <c r="G195" s="181"/>
      <c r="H195" s="99"/>
      <c r="I195" s="76">
        <f t="shared" si="67"/>
        <v>35</v>
      </c>
      <c r="J195" s="100"/>
      <c r="K195" s="101"/>
      <c r="L195" s="261"/>
      <c r="M195" s="232"/>
      <c r="N195" s="241"/>
      <c r="O195" s="244"/>
      <c r="P195" s="245"/>
      <c r="Q195" s="257"/>
      <c r="R195" s="102"/>
      <c r="S195" s="103"/>
      <c r="T195" s="104"/>
      <c r="U195" s="104"/>
      <c r="V195" s="104"/>
      <c r="W195" s="105"/>
      <c r="X195" s="96"/>
      <c r="Y195" s="106"/>
      <c r="Z195" s="207" t="str">
        <f t="shared" si="70"/>
        <v>Sat</v>
      </c>
      <c r="AA195" s="107">
        <f>COUNTIF(K195,"S")</f>
        <v>0</v>
      </c>
      <c r="AB195" s="107">
        <f>COUNTIF(K195,"I")</f>
        <v>0</v>
      </c>
      <c r="AC195" s="107">
        <f>COUNTIF(K195,"A")</f>
        <v>0</v>
      </c>
    </row>
    <row r="196" spans="1:29" ht="12.75" customHeight="1">
      <c r="A196" s="69"/>
      <c r="B196" s="181"/>
      <c r="C196" s="181"/>
      <c r="D196" s="72"/>
      <c r="E196" s="73"/>
      <c r="F196" s="72"/>
      <c r="G196" s="181"/>
      <c r="H196" s="99"/>
      <c r="I196" s="76">
        <f t="shared" si="67"/>
        <v>36</v>
      </c>
      <c r="J196" s="210" t="s">
        <v>19</v>
      </c>
      <c r="K196" s="211"/>
      <c r="L196" s="251"/>
      <c r="M196" s="212" t="s">
        <v>45</v>
      </c>
      <c r="N196" s="212" t="s">
        <v>46</v>
      </c>
      <c r="O196" s="242"/>
      <c r="P196" s="243"/>
      <c r="Q196" s="258"/>
      <c r="R196" s="212"/>
      <c r="S196" s="213"/>
      <c r="T196" s="214"/>
      <c r="U196" s="214"/>
      <c r="V196" s="215"/>
      <c r="W196" s="216" t="s">
        <v>36</v>
      </c>
      <c r="X196" s="182"/>
      <c r="Y196" s="183" t="s">
        <v>37</v>
      </c>
      <c r="Z196" s="83"/>
      <c r="AA196" s="84"/>
      <c r="AB196" s="84"/>
      <c r="AC196" s="96"/>
    </row>
    <row r="197" spans="1:29" ht="12.75" customHeight="1">
      <c r="A197" s="69"/>
      <c r="B197" s="184" t="str">
        <f>C161</f>
        <v>ADE</v>
      </c>
      <c r="C197" s="181"/>
      <c r="D197" s="72"/>
      <c r="E197" s="73"/>
      <c r="F197" s="72"/>
      <c r="G197" s="181" t="s">
        <v>38</v>
      </c>
      <c r="H197" s="99"/>
      <c r="I197" s="76">
        <f t="shared" si="67"/>
        <v>37</v>
      </c>
      <c r="J197" s="333">
        <f>+K197+L197</f>
        <v>39</v>
      </c>
      <c r="K197" s="334">
        <f>+COUNTIF(K164:K195,"1")+COUNTIF(K164:K195,"2")+COUNTIF(K164:K195,"L2")+COUNTIF(K164:K195,"L1")</f>
        <v>24</v>
      </c>
      <c r="L197" s="334">
        <f>+COUNTIF(K164:K195,"2")+COUNTIF(K164:K195,"L2")</f>
        <v>15</v>
      </c>
      <c r="M197" s="334">
        <f>+COUNTIF(K164:K195,"1")+COUNTIF(K164:K195,"L1")</f>
        <v>9</v>
      </c>
      <c r="N197" s="185"/>
      <c r="O197" s="185"/>
      <c r="P197" s="101"/>
      <c r="Q197" s="259"/>
      <c r="R197" s="185">
        <f>+COUNTIF(K165:K195,"S2")</f>
        <v>0</v>
      </c>
      <c r="S197" s="102">
        <f>SUM(S165:S195)</f>
        <v>14</v>
      </c>
      <c r="T197" s="102">
        <f>SUM(T165:T195)</f>
        <v>38.000000000000028</v>
      </c>
      <c r="U197" s="102">
        <f>SUM(U165:U195)</f>
        <v>2</v>
      </c>
      <c r="V197" s="102">
        <f>SUM(V165:V195)</f>
        <v>6</v>
      </c>
      <c r="W197" s="105">
        <f>+(S197*1.5)+(T197*2)+(U197*3)+(V197*4)</f>
        <v>127.00000000000006</v>
      </c>
      <c r="X197" s="186"/>
      <c r="Y197" s="187">
        <f>+COUNTIF(Y165:Y195,"D")</f>
        <v>22</v>
      </c>
      <c r="Z197" s="83"/>
      <c r="AA197" s="102">
        <f>SUM(AA165:AA195)</f>
        <v>0</v>
      </c>
      <c r="AB197" s="102">
        <f>SUM(AB165:AB195)</f>
        <v>0</v>
      </c>
      <c r="AC197" s="102">
        <f>SUM(AC165:AC195)</f>
        <v>0</v>
      </c>
    </row>
    <row r="198" spans="1:29" ht="12.75" customHeight="1">
      <c r="A198" s="69"/>
      <c r="B198" s="263"/>
      <c r="C198" s="189" t="s">
        <v>57</v>
      </c>
      <c r="D198" s="189"/>
      <c r="E198" s="190"/>
      <c r="F198" s="72"/>
      <c r="G198" s="72"/>
      <c r="H198" s="99"/>
      <c r="I198" s="76">
        <f t="shared" si="67"/>
        <v>38</v>
      </c>
      <c r="J198" s="191"/>
      <c r="K198" s="192"/>
      <c r="L198" s="252"/>
      <c r="M198" s="193"/>
      <c r="N198" s="193"/>
      <c r="O198" s="193"/>
      <c r="P198" s="239"/>
      <c r="Q198" s="260"/>
      <c r="R198" s="194">
        <f>S197+T197+U197+V197</f>
        <v>60.000000000000028</v>
      </c>
      <c r="S198" s="103"/>
      <c r="T198" s="103"/>
      <c r="U198" s="103"/>
      <c r="V198" s="103"/>
      <c r="W198" s="103"/>
      <c r="X198" s="195"/>
      <c r="Y198" s="187"/>
      <c r="Z198" s="196"/>
      <c r="AA198" s="196"/>
      <c r="AB198" s="196"/>
      <c r="AC198" s="197"/>
    </row>
    <row r="200" spans="1:29" ht="12.75" customHeight="1">
      <c r="A200" s="52">
        <f>A161+1</f>
        <v>6</v>
      </c>
      <c r="B200" s="53" t="s">
        <v>2</v>
      </c>
      <c r="C200" s="54" t="s">
        <v>201</v>
      </c>
      <c r="D200" s="55"/>
      <c r="E200" s="56" t="s">
        <v>55</v>
      </c>
      <c r="F200" s="209" t="s">
        <v>81</v>
      </c>
      <c r="G200" s="57"/>
      <c r="H200" s="58"/>
      <c r="I200" s="59">
        <v>1</v>
      </c>
      <c r="J200" s="486" t="str">
        <f>+C200</f>
        <v>ADE</v>
      </c>
      <c r="K200" s="486"/>
      <c r="L200" s="486"/>
      <c r="M200" s="486"/>
      <c r="N200" s="486"/>
      <c r="O200" s="486"/>
      <c r="P200" s="486"/>
      <c r="Q200" s="486"/>
      <c r="R200" s="486"/>
      <c r="S200" s="486"/>
      <c r="T200" s="486"/>
      <c r="U200" s="486"/>
      <c r="V200" s="486"/>
      <c r="W200" s="486"/>
      <c r="X200" s="60"/>
      <c r="Y200" s="61"/>
      <c r="Z200" s="62"/>
      <c r="AA200" s="63"/>
      <c r="AB200" s="63"/>
      <c r="AC200" s="64"/>
    </row>
    <row r="201" spans="1:29" ht="12.75" customHeight="1">
      <c r="A201" s="69"/>
      <c r="B201" s="70" t="s">
        <v>3</v>
      </c>
      <c r="C201" s="71" t="s">
        <v>62</v>
      </c>
      <c r="D201" s="72"/>
      <c r="E201" s="73"/>
      <c r="F201" s="72"/>
      <c r="G201" s="74"/>
      <c r="H201" s="75"/>
      <c r="I201" s="76">
        <f t="shared" ref="I201:I237" si="83">+I200+1</f>
        <v>2</v>
      </c>
      <c r="J201" s="77" t="s">
        <v>4</v>
      </c>
      <c r="K201" s="78"/>
      <c r="L201" s="248"/>
      <c r="M201" s="79"/>
      <c r="N201" s="79"/>
      <c r="O201" s="79"/>
      <c r="P201" s="236"/>
      <c r="Q201" s="254"/>
      <c r="R201" s="79"/>
      <c r="S201" s="79"/>
      <c r="T201" s="79"/>
      <c r="U201" s="79"/>
      <c r="V201" s="79"/>
      <c r="W201" s="80" t="str">
        <f>$Y$1</f>
        <v>Period: 1 May 2012 - 31 May 2012</v>
      </c>
      <c r="X201" s="81"/>
      <c r="Y201" s="82"/>
      <c r="Z201" s="83"/>
      <c r="AA201" s="84"/>
      <c r="AB201" s="84"/>
      <c r="AC201" s="85"/>
    </row>
    <row r="202" spans="1:29" ht="12.75" customHeight="1">
      <c r="A202" s="69"/>
      <c r="B202" s="70" t="s">
        <v>6</v>
      </c>
      <c r="C202" s="71" t="s">
        <v>5</v>
      </c>
      <c r="D202" s="72"/>
      <c r="E202" s="73"/>
      <c r="F202" s="91"/>
      <c r="G202" s="91"/>
      <c r="H202" s="92"/>
      <c r="I202" s="76">
        <f t="shared" si="83"/>
        <v>3</v>
      </c>
      <c r="J202" s="487" t="s">
        <v>7</v>
      </c>
      <c r="K202" s="488" t="s">
        <v>8</v>
      </c>
      <c r="L202" s="249"/>
      <c r="M202" s="489" t="s">
        <v>49</v>
      </c>
      <c r="N202" s="490"/>
      <c r="O202" s="220"/>
      <c r="P202" s="237"/>
      <c r="Q202" s="255"/>
      <c r="R202" s="491" t="s">
        <v>64</v>
      </c>
      <c r="S202" s="493" t="s">
        <v>9</v>
      </c>
      <c r="T202" s="493"/>
      <c r="U202" s="493"/>
      <c r="V202" s="493"/>
      <c r="W202" s="494" t="s">
        <v>10</v>
      </c>
      <c r="X202" s="93"/>
      <c r="Y202" s="94"/>
      <c r="Z202" s="83"/>
      <c r="AA202" s="84"/>
      <c r="AB202" s="84"/>
      <c r="AC202" s="85"/>
    </row>
    <row r="203" spans="1:29" ht="12.75" customHeight="1">
      <c r="A203" s="69"/>
      <c r="B203" s="70" t="s">
        <v>48</v>
      </c>
      <c r="C203" s="71"/>
      <c r="D203" s="72"/>
      <c r="E203" s="73"/>
      <c r="F203" s="91"/>
      <c r="G203" s="91"/>
      <c r="H203" s="92"/>
      <c r="I203" s="76">
        <f t="shared" si="83"/>
        <v>4</v>
      </c>
      <c r="J203" s="487"/>
      <c r="K203" s="488"/>
      <c r="L203" s="250"/>
      <c r="M203" s="231" t="s">
        <v>11</v>
      </c>
      <c r="N203" s="231" t="s">
        <v>12</v>
      </c>
      <c r="O203" s="231"/>
      <c r="P203" s="238"/>
      <c r="Q203" s="256" t="s">
        <v>67</v>
      </c>
      <c r="R203" s="492"/>
      <c r="S203" s="201">
        <v>1.5</v>
      </c>
      <c r="T203" s="201">
        <v>2</v>
      </c>
      <c r="U203" s="201">
        <v>3</v>
      </c>
      <c r="V203" s="201">
        <v>4</v>
      </c>
      <c r="W203" s="494"/>
      <c r="X203" s="93"/>
      <c r="Y203" s="94"/>
      <c r="Z203" s="83"/>
      <c r="AA203" s="95" t="s">
        <v>13</v>
      </c>
      <c r="AB203" s="95" t="s">
        <v>14</v>
      </c>
      <c r="AC203" s="96" t="s">
        <v>15</v>
      </c>
    </row>
    <row r="204" spans="1:29" ht="12.75" customHeight="1">
      <c r="A204" s="69"/>
      <c r="B204" s="70" t="s">
        <v>16</v>
      </c>
      <c r="C204" s="71"/>
      <c r="D204" s="72"/>
      <c r="E204" s="73"/>
      <c r="F204" s="98"/>
      <c r="G204" s="72"/>
      <c r="H204" s="99"/>
      <c r="I204" s="76">
        <f t="shared" si="83"/>
        <v>5</v>
      </c>
      <c r="J204" s="100">
        <f>$AN$9</f>
        <v>41079</v>
      </c>
      <c r="K204" s="101">
        <v>2</v>
      </c>
      <c r="L204" s="261">
        <v>11</v>
      </c>
      <c r="M204" s="232">
        <f>VLOOKUP(K204,$AE$23:$AG$30,2,0)</f>
        <v>0.83333333333333337</v>
      </c>
      <c r="N204" s="241">
        <f>VLOOKUP(K204,$AE$23:$AG$30,3,0)</f>
        <v>1.2083333333333333</v>
      </c>
      <c r="O204" s="244">
        <f t="shared" ref="O204:O233" si="84">(N204-M204)*24</f>
        <v>8.9999999999999964</v>
      </c>
      <c r="P204" s="245" t="str">
        <f>+IF(((N204-M204)*24)&gt;4,"1",0)</f>
        <v>1</v>
      </c>
      <c r="Q204" s="257">
        <f t="shared" ref="Q204:Q233" si="85">O204-P204</f>
        <v>7.9999999999999964</v>
      </c>
      <c r="R204" s="102">
        <f>+L204-Q204</f>
        <v>3.0000000000000036</v>
      </c>
      <c r="S204" s="103">
        <f>IF(AND(Y204="d",W204&gt;0),1,0)</f>
        <v>1</v>
      </c>
      <c r="T204" s="104">
        <f>IF(AND(Y204="D",W204-S204&lt;0),0,IF(AND(Y204="M",W204&gt;=7),7,IF(AND(Y204="M",W204&lt;7),W204,IF(W204-S204&lt;0,0,IF(AND(Y204="D",W204-S204&gt;=7),7,IF(AND(Y204="D",W204-S204&lt;7),W204-S204,0))))))</f>
        <v>2.0000000000000036</v>
      </c>
      <c r="U204" s="104">
        <f>IF(AND(Y204="D",W204&lt;1),0,IF(AND(Y204="D",W204-S204-T204&gt;0,W204-S204-T204&lt;1),W204-S204-T204,IF(AND(Y204="D",W204-S204-T204&gt;=1),1,IF(AND(Y204="M",W204-T204&gt;=1),1,IF(AND(Y204="M",W204-T204&lt;1),W204-T204,0)))))</f>
        <v>0</v>
      </c>
      <c r="V204" s="104">
        <f>IF(AND(Y204="D",W204&lt;1),0,IF(AND(Y204="D",W204-S204-T204-U204&gt;0),W204-S204-T204-U204,IF(AND(Y204="M",W204-T204-U204&gt;0),W204-T204-U204,0)))</f>
        <v>0</v>
      </c>
      <c r="W204" s="105">
        <f>+R204</f>
        <v>3.0000000000000036</v>
      </c>
      <c r="X204" s="96"/>
      <c r="Y204" s="106" t="str">
        <f>$AO$9</f>
        <v>D</v>
      </c>
      <c r="Z204" s="207" t="str">
        <f t="shared" ref="Z204:Z234" si="86">TEXT(WEEKDAY(J204),"ddd")</f>
        <v>Tue</v>
      </c>
      <c r="AA204" s="107">
        <f t="shared" ref="AA204:AA233" si="87">COUNTIF(K204,"S")</f>
        <v>0</v>
      </c>
      <c r="AB204" s="107">
        <f t="shared" ref="AB204:AB233" si="88">COUNTIF(K204,"I")</f>
        <v>0</v>
      </c>
      <c r="AC204" s="107">
        <f t="shared" ref="AC204:AC233" si="89">COUNTIF(K204,"A")</f>
        <v>0</v>
      </c>
    </row>
    <row r="205" spans="1:29" ht="12.75" customHeight="1">
      <c r="A205" s="69"/>
      <c r="B205" s="70" t="s">
        <v>18</v>
      </c>
      <c r="C205" s="108" t="s">
        <v>61</v>
      </c>
      <c r="D205" s="109"/>
      <c r="E205" s="73"/>
      <c r="F205" s="110"/>
      <c r="G205" s="72"/>
      <c r="H205" s="99"/>
      <c r="I205" s="76">
        <f t="shared" si="83"/>
        <v>6</v>
      </c>
      <c r="J205" s="100">
        <f>$AN$10</f>
        <v>41080</v>
      </c>
      <c r="K205" s="101">
        <v>2</v>
      </c>
      <c r="L205" s="261">
        <v>11</v>
      </c>
      <c r="M205" s="232">
        <f>VLOOKUP(K205,$AE$23:$AG$30,2,0)</f>
        <v>0.83333333333333337</v>
      </c>
      <c r="N205" s="241">
        <f t="shared" ref="N205:N233" si="90">VLOOKUP(K205,$AE$23:$AG$30,3,0)</f>
        <v>1.2083333333333333</v>
      </c>
      <c r="O205" s="244">
        <f t="shared" si="84"/>
        <v>8.9999999999999964</v>
      </c>
      <c r="P205" s="245" t="str">
        <f>+IF(((N205-M205)*24)&gt;4,"1",0)</f>
        <v>1</v>
      </c>
      <c r="Q205" s="257">
        <f t="shared" si="85"/>
        <v>7.9999999999999964</v>
      </c>
      <c r="R205" s="102">
        <f>+L205-Q205</f>
        <v>3.0000000000000036</v>
      </c>
      <c r="S205" s="103">
        <f t="shared" ref="S205:S233" si="91">IF(AND(Y205="d",W205&gt;0),1,0)</f>
        <v>1</v>
      </c>
      <c r="T205" s="104">
        <f t="shared" ref="T205:T233" si="92">IF(AND(Y205="D",W205-S205&lt;0),0,IF(AND(Y205="M",W205&gt;=7),7,IF(AND(Y205="M",W205&lt;7),W205,IF(W205-S205&lt;0,0,IF(AND(Y205="D",W205-S205&gt;=7),7,IF(AND(Y205="D",W205-S205&lt;7),W205-S205,0))))))</f>
        <v>2.0000000000000036</v>
      </c>
      <c r="U205" s="104">
        <f t="shared" ref="U205:U233" si="93">IF(AND(Y205="D",W205&lt;1),0,IF(AND(Y205="D",W205-S205-T205&gt;0,W205-S205-T205&lt;1),W205-S205-T205,IF(AND(Y205="D",W205-S205-T205&gt;=1),1,IF(AND(Y205="M",W205-T205&gt;=1),1,IF(AND(Y205="M",W205-T205&lt;1),W205-T205,0)))))</f>
        <v>0</v>
      </c>
      <c r="V205" s="104">
        <f t="shared" ref="V205:V233" si="94">IF(AND(Y205="D",W205&lt;1),0,IF(AND(Y205="D",W205-S205-T205-U205&gt;0),W205-S205-T205-U205,IF(AND(Y205="M",W205-T205-U205&gt;0),W205-T205-U205,0)))</f>
        <v>0</v>
      </c>
      <c r="W205" s="105">
        <f t="shared" ref="W205:W233" si="95">+R205</f>
        <v>3.0000000000000036</v>
      </c>
      <c r="X205" s="96"/>
      <c r="Y205" s="106" t="str">
        <f>$AO$10</f>
        <v>D</v>
      </c>
      <c r="Z205" s="207" t="str">
        <f t="shared" si="86"/>
        <v>Wed</v>
      </c>
      <c r="AA205" s="107">
        <f t="shared" si="87"/>
        <v>0</v>
      </c>
      <c r="AB205" s="107">
        <f t="shared" si="88"/>
        <v>0</v>
      </c>
      <c r="AC205" s="107">
        <f t="shared" si="89"/>
        <v>0</v>
      </c>
    </row>
    <row r="206" spans="1:29" ht="12.75" customHeight="1">
      <c r="A206" s="69"/>
      <c r="B206" s="98" t="s">
        <v>20</v>
      </c>
      <c r="C206" s="199">
        <v>40245</v>
      </c>
      <c r="D206" s="199">
        <v>41340</v>
      </c>
      <c r="E206" s="73"/>
      <c r="F206" s="72"/>
      <c r="G206" s="72"/>
      <c r="H206" s="99"/>
      <c r="I206" s="76">
        <f t="shared" si="83"/>
        <v>7</v>
      </c>
      <c r="J206" s="100">
        <f>$AN$11</f>
        <v>41081</v>
      </c>
      <c r="K206" s="101">
        <v>2</v>
      </c>
      <c r="L206" s="261">
        <v>10.5</v>
      </c>
      <c r="M206" s="232">
        <f>VLOOKUP(K206,$AE$23:$AG$30,2,0)</f>
        <v>0.83333333333333337</v>
      </c>
      <c r="N206" s="241">
        <f t="shared" si="90"/>
        <v>1.2083333333333333</v>
      </c>
      <c r="O206" s="244">
        <f t="shared" si="84"/>
        <v>8.9999999999999964</v>
      </c>
      <c r="P206" s="245" t="str">
        <f t="shared" ref="P206:P233" si="96">+IF(((N206-M206)*24)&gt;4,"1",0)</f>
        <v>1</v>
      </c>
      <c r="Q206" s="257">
        <f t="shared" si="85"/>
        <v>7.9999999999999964</v>
      </c>
      <c r="R206" s="102">
        <f t="shared" ref="R206:R233" si="97">+L206-Q206</f>
        <v>2.5000000000000036</v>
      </c>
      <c r="S206" s="103">
        <f t="shared" si="91"/>
        <v>1</v>
      </c>
      <c r="T206" s="104">
        <f t="shared" si="92"/>
        <v>1.5000000000000036</v>
      </c>
      <c r="U206" s="104">
        <f t="shared" si="93"/>
        <v>0</v>
      </c>
      <c r="V206" s="104">
        <f t="shared" si="94"/>
        <v>0</v>
      </c>
      <c r="W206" s="105">
        <f t="shared" si="95"/>
        <v>2.5000000000000036</v>
      </c>
      <c r="X206" s="96"/>
      <c r="Y206" s="106" t="str">
        <f>$AO$11</f>
        <v>D</v>
      </c>
      <c r="Z206" s="207" t="str">
        <f t="shared" si="86"/>
        <v>Thu</v>
      </c>
      <c r="AA206" s="107">
        <f t="shared" si="87"/>
        <v>0</v>
      </c>
      <c r="AB206" s="107">
        <f t="shared" si="88"/>
        <v>0</v>
      </c>
      <c r="AC206" s="107">
        <f t="shared" si="89"/>
        <v>0</v>
      </c>
    </row>
    <row r="207" spans="1:29" ht="12.75" customHeight="1">
      <c r="A207" s="69"/>
      <c r="B207" s="98"/>
      <c r="C207" s="98"/>
      <c r="D207" s="72"/>
      <c r="E207" s="73"/>
      <c r="F207" s="72"/>
      <c r="G207" s="72"/>
      <c r="H207" s="99"/>
      <c r="I207" s="76">
        <f t="shared" si="83"/>
        <v>8</v>
      </c>
      <c r="J207" s="100">
        <f>$AN$12</f>
        <v>41082</v>
      </c>
      <c r="K207" s="101">
        <v>2</v>
      </c>
      <c r="L207" s="261">
        <v>11</v>
      </c>
      <c r="M207" s="232">
        <f t="shared" ref="M207:M233" si="98">VLOOKUP(K207,$AE$23:$AG$30,2,0)</f>
        <v>0.83333333333333337</v>
      </c>
      <c r="N207" s="241">
        <f t="shared" si="90"/>
        <v>1.2083333333333333</v>
      </c>
      <c r="O207" s="244">
        <f t="shared" si="84"/>
        <v>8.9999999999999964</v>
      </c>
      <c r="P207" s="245" t="str">
        <f t="shared" si="96"/>
        <v>1</v>
      </c>
      <c r="Q207" s="257">
        <f t="shared" si="85"/>
        <v>7.9999999999999964</v>
      </c>
      <c r="R207" s="102">
        <f t="shared" si="97"/>
        <v>3.0000000000000036</v>
      </c>
      <c r="S207" s="103">
        <f t="shared" si="91"/>
        <v>1</v>
      </c>
      <c r="T207" s="104">
        <f t="shared" si="92"/>
        <v>2.0000000000000036</v>
      </c>
      <c r="U207" s="104">
        <f t="shared" si="93"/>
        <v>0</v>
      </c>
      <c r="V207" s="104">
        <f t="shared" si="94"/>
        <v>0</v>
      </c>
      <c r="W207" s="105">
        <f t="shared" si="95"/>
        <v>3.0000000000000036</v>
      </c>
      <c r="X207" s="96"/>
      <c r="Y207" s="106" t="str">
        <f>$AO$12</f>
        <v>D</v>
      </c>
      <c r="Z207" s="207" t="str">
        <f t="shared" si="86"/>
        <v>Fri</v>
      </c>
      <c r="AA207" s="107">
        <f t="shared" si="87"/>
        <v>0</v>
      </c>
      <c r="AB207" s="107">
        <f t="shared" si="88"/>
        <v>0</v>
      </c>
      <c r="AC207" s="107">
        <f t="shared" si="89"/>
        <v>0</v>
      </c>
    </row>
    <row r="208" spans="1:29" ht="12.75" customHeight="1">
      <c r="A208" s="69"/>
      <c r="B208" s="98"/>
      <c r="C208" s="98"/>
      <c r="D208" s="72"/>
      <c r="E208" s="73"/>
      <c r="F208" s="198"/>
      <c r="G208" s="72"/>
      <c r="H208" s="99"/>
      <c r="I208" s="76">
        <f t="shared" si="83"/>
        <v>9</v>
      </c>
      <c r="J208" s="100">
        <f>$AN$13</f>
        <v>41083</v>
      </c>
      <c r="K208" s="339" t="s">
        <v>50</v>
      </c>
      <c r="L208" s="261"/>
      <c r="M208" s="232">
        <f t="shared" si="98"/>
        <v>0</v>
      </c>
      <c r="N208" s="241">
        <f t="shared" si="90"/>
        <v>0</v>
      </c>
      <c r="O208" s="244">
        <f t="shared" si="84"/>
        <v>0</v>
      </c>
      <c r="P208" s="245">
        <f t="shared" si="96"/>
        <v>0</v>
      </c>
      <c r="Q208" s="257">
        <f t="shared" si="85"/>
        <v>0</v>
      </c>
      <c r="R208" s="102">
        <f t="shared" si="97"/>
        <v>0</v>
      </c>
      <c r="S208" s="103">
        <f t="shared" si="91"/>
        <v>0</v>
      </c>
      <c r="T208" s="104">
        <f t="shared" si="92"/>
        <v>0</v>
      </c>
      <c r="U208" s="104">
        <f t="shared" si="93"/>
        <v>0</v>
      </c>
      <c r="V208" s="104">
        <f t="shared" si="94"/>
        <v>0</v>
      </c>
      <c r="W208" s="105">
        <f t="shared" si="95"/>
        <v>0</v>
      </c>
      <c r="X208" s="96"/>
      <c r="Y208" s="106" t="str">
        <f>$AO$13</f>
        <v>M</v>
      </c>
      <c r="Z208" s="207" t="str">
        <f t="shared" si="86"/>
        <v>Sat</v>
      </c>
      <c r="AA208" s="107">
        <f t="shared" si="87"/>
        <v>0</v>
      </c>
      <c r="AB208" s="107">
        <f t="shared" si="88"/>
        <v>0</v>
      </c>
      <c r="AC208" s="107">
        <f t="shared" si="89"/>
        <v>0</v>
      </c>
    </row>
    <row r="209" spans="1:29" ht="12.75" customHeight="1">
      <c r="A209" s="69"/>
      <c r="B209" s="124" t="s">
        <v>21</v>
      </c>
      <c r="C209" s="125" t="s">
        <v>22</v>
      </c>
      <c r="D209" s="126"/>
      <c r="E209" s="127"/>
      <c r="F209" s="198">
        <v>1244560</v>
      </c>
      <c r="G209" s="129" t="s">
        <v>22</v>
      </c>
      <c r="H209" s="130">
        <f>+F209</f>
        <v>1244560</v>
      </c>
      <c r="I209" s="76">
        <f t="shared" si="83"/>
        <v>10</v>
      </c>
      <c r="J209" s="100">
        <f>$AN$14</f>
        <v>41084</v>
      </c>
      <c r="K209" s="339" t="s">
        <v>50</v>
      </c>
      <c r="L209" s="261"/>
      <c r="M209" s="232">
        <f t="shared" si="98"/>
        <v>0</v>
      </c>
      <c r="N209" s="241">
        <f t="shared" si="90"/>
        <v>0</v>
      </c>
      <c r="O209" s="244">
        <f t="shared" si="84"/>
        <v>0</v>
      </c>
      <c r="P209" s="245">
        <f t="shared" si="96"/>
        <v>0</v>
      </c>
      <c r="Q209" s="257">
        <f t="shared" si="85"/>
        <v>0</v>
      </c>
      <c r="R209" s="102">
        <f t="shared" si="97"/>
        <v>0</v>
      </c>
      <c r="S209" s="103">
        <f t="shared" si="91"/>
        <v>0</v>
      </c>
      <c r="T209" s="104">
        <f t="shared" si="92"/>
        <v>0</v>
      </c>
      <c r="U209" s="104">
        <f t="shared" si="93"/>
        <v>0</v>
      </c>
      <c r="V209" s="104">
        <f t="shared" si="94"/>
        <v>0</v>
      </c>
      <c r="W209" s="105">
        <f t="shared" si="95"/>
        <v>0</v>
      </c>
      <c r="X209" s="96"/>
      <c r="Y209" s="106" t="str">
        <f>$AO$14</f>
        <v>M</v>
      </c>
      <c r="Z209" s="262" t="str">
        <f t="shared" si="86"/>
        <v>Sun</v>
      </c>
      <c r="AA209" s="107">
        <f t="shared" si="87"/>
        <v>0</v>
      </c>
      <c r="AB209" s="107">
        <f t="shared" si="88"/>
        <v>0</v>
      </c>
      <c r="AC209" s="107">
        <f t="shared" si="89"/>
        <v>0</v>
      </c>
    </row>
    <row r="210" spans="1:29" ht="12.75" customHeight="1">
      <c r="A210" s="69"/>
      <c r="B210" s="124" t="s">
        <v>23</v>
      </c>
      <c r="C210" s="125" t="s">
        <v>22</v>
      </c>
      <c r="D210" s="133">
        <f>+F209/173</f>
        <v>7193.9884393063585</v>
      </c>
      <c r="E210" s="127" t="s">
        <v>24</v>
      </c>
      <c r="F210" s="128">
        <f>+W236</f>
        <v>115.00000000000009</v>
      </c>
      <c r="G210" s="134" t="s">
        <v>22</v>
      </c>
      <c r="H210" s="130">
        <f>F210*D210</f>
        <v>827308.67052023183</v>
      </c>
      <c r="I210" s="76">
        <f t="shared" si="83"/>
        <v>11</v>
      </c>
      <c r="J210" s="100">
        <f>$AN$15</f>
        <v>41085</v>
      </c>
      <c r="K210" s="267"/>
      <c r="L210" s="268"/>
      <c r="M210" s="232">
        <f t="shared" si="98"/>
        <v>0</v>
      </c>
      <c r="N210" s="241">
        <f t="shared" si="90"/>
        <v>0</v>
      </c>
      <c r="O210" s="244">
        <f t="shared" si="84"/>
        <v>0</v>
      </c>
      <c r="P210" s="245">
        <f t="shared" si="96"/>
        <v>0</v>
      </c>
      <c r="Q210" s="257">
        <f t="shared" si="85"/>
        <v>0</v>
      </c>
      <c r="R210" s="102">
        <f t="shared" si="97"/>
        <v>0</v>
      </c>
      <c r="S210" s="103">
        <f t="shared" si="91"/>
        <v>0</v>
      </c>
      <c r="T210" s="104">
        <f t="shared" si="92"/>
        <v>0</v>
      </c>
      <c r="U210" s="104">
        <f t="shared" si="93"/>
        <v>0</v>
      </c>
      <c r="V210" s="104">
        <f t="shared" si="94"/>
        <v>0</v>
      </c>
      <c r="W210" s="105">
        <f t="shared" si="95"/>
        <v>0</v>
      </c>
      <c r="X210" s="96"/>
      <c r="Y210" s="106" t="str">
        <f>$AO$15</f>
        <v>D</v>
      </c>
      <c r="Z210" s="262" t="str">
        <f t="shared" si="86"/>
        <v>Mon</v>
      </c>
      <c r="AA210" s="107">
        <f t="shared" si="87"/>
        <v>0</v>
      </c>
      <c r="AB210" s="107">
        <f t="shared" si="88"/>
        <v>0</v>
      </c>
      <c r="AC210" s="107">
        <f t="shared" si="89"/>
        <v>0</v>
      </c>
    </row>
    <row r="211" spans="1:29" ht="12.75" customHeight="1">
      <c r="A211" s="69"/>
      <c r="B211" s="124" t="s">
        <v>65</v>
      </c>
      <c r="C211" s="125" t="s">
        <v>22</v>
      </c>
      <c r="D211" s="133">
        <v>6000</v>
      </c>
      <c r="E211" s="127" t="s">
        <v>24</v>
      </c>
      <c r="F211" s="203">
        <f>+K236</f>
        <v>18</v>
      </c>
      <c r="G211" s="134" t="s">
        <v>22</v>
      </c>
      <c r="H211" s="130">
        <f>F211*D211</f>
        <v>108000</v>
      </c>
      <c r="I211" s="76">
        <f t="shared" si="83"/>
        <v>12</v>
      </c>
      <c r="J211" s="100">
        <f>$AN$16</f>
        <v>41086</v>
      </c>
      <c r="K211" s="267"/>
      <c r="L211" s="268"/>
      <c r="M211" s="232">
        <f t="shared" si="98"/>
        <v>0</v>
      </c>
      <c r="N211" s="241">
        <f t="shared" si="90"/>
        <v>0</v>
      </c>
      <c r="O211" s="244">
        <f t="shared" si="84"/>
        <v>0</v>
      </c>
      <c r="P211" s="245">
        <f t="shared" si="96"/>
        <v>0</v>
      </c>
      <c r="Q211" s="257">
        <f t="shared" si="85"/>
        <v>0</v>
      </c>
      <c r="R211" s="102">
        <f t="shared" si="97"/>
        <v>0</v>
      </c>
      <c r="S211" s="103">
        <f t="shared" si="91"/>
        <v>0</v>
      </c>
      <c r="T211" s="104">
        <f t="shared" si="92"/>
        <v>0</v>
      </c>
      <c r="U211" s="104">
        <f t="shared" si="93"/>
        <v>0</v>
      </c>
      <c r="V211" s="104">
        <f t="shared" si="94"/>
        <v>0</v>
      </c>
      <c r="W211" s="105">
        <f t="shared" si="95"/>
        <v>0</v>
      </c>
      <c r="X211" s="96"/>
      <c r="Y211" s="106" t="str">
        <f>$AO$16</f>
        <v>D</v>
      </c>
      <c r="Z211" s="207" t="str">
        <f t="shared" si="86"/>
        <v>Tue</v>
      </c>
      <c r="AA211" s="107">
        <f t="shared" si="87"/>
        <v>0</v>
      </c>
      <c r="AB211" s="107">
        <f t="shared" si="88"/>
        <v>0</v>
      </c>
      <c r="AC211" s="107">
        <f t="shared" si="89"/>
        <v>0</v>
      </c>
    </row>
    <row r="212" spans="1:29" ht="12.75" customHeight="1">
      <c r="A212" s="69"/>
      <c r="B212" s="124" t="s">
        <v>66</v>
      </c>
      <c r="C212" s="125" t="s">
        <v>22</v>
      </c>
      <c r="D212" s="200">
        <v>4000</v>
      </c>
      <c r="E212" s="127" t="s">
        <v>24</v>
      </c>
      <c r="F212" s="139">
        <f>+L236</f>
        <v>15</v>
      </c>
      <c r="G212" s="134" t="s">
        <v>22</v>
      </c>
      <c r="H212" s="130">
        <f>F212*D212</f>
        <v>60000</v>
      </c>
      <c r="I212" s="76">
        <f t="shared" si="83"/>
        <v>13</v>
      </c>
      <c r="J212" s="100">
        <f>$AN$17</f>
        <v>41087</v>
      </c>
      <c r="K212" s="267"/>
      <c r="L212" s="268"/>
      <c r="M212" s="232">
        <f t="shared" si="98"/>
        <v>0</v>
      </c>
      <c r="N212" s="241">
        <f t="shared" si="90"/>
        <v>0</v>
      </c>
      <c r="O212" s="244">
        <f t="shared" si="84"/>
        <v>0</v>
      </c>
      <c r="P212" s="245">
        <f t="shared" si="96"/>
        <v>0</v>
      </c>
      <c r="Q212" s="257">
        <f t="shared" si="85"/>
        <v>0</v>
      </c>
      <c r="R212" s="102">
        <f t="shared" si="97"/>
        <v>0</v>
      </c>
      <c r="S212" s="103">
        <f t="shared" si="91"/>
        <v>0</v>
      </c>
      <c r="T212" s="104">
        <f t="shared" si="92"/>
        <v>0</v>
      </c>
      <c r="U212" s="104">
        <f t="shared" si="93"/>
        <v>0</v>
      </c>
      <c r="V212" s="104">
        <f t="shared" si="94"/>
        <v>0</v>
      </c>
      <c r="W212" s="105">
        <f t="shared" si="95"/>
        <v>0</v>
      </c>
      <c r="X212" s="96"/>
      <c r="Y212" s="106" t="str">
        <f>$AO$17</f>
        <v>D</v>
      </c>
      <c r="Z212" s="207" t="str">
        <f t="shared" si="86"/>
        <v>Wed</v>
      </c>
      <c r="AA212" s="107">
        <f t="shared" si="87"/>
        <v>0</v>
      </c>
      <c r="AB212" s="107">
        <f t="shared" si="88"/>
        <v>0</v>
      </c>
      <c r="AC212" s="107">
        <f t="shared" si="89"/>
        <v>0</v>
      </c>
    </row>
    <row r="213" spans="1:29" ht="12.75" customHeight="1">
      <c r="A213" s="69"/>
      <c r="B213" s="335" t="s">
        <v>75</v>
      </c>
      <c r="C213" s="336" t="s">
        <v>22</v>
      </c>
      <c r="D213" s="337"/>
      <c r="E213" s="127" t="s">
        <v>24</v>
      </c>
      <c r="F213" s="338">
        <f>+M236</f>
        <v>3</v>
      </c>
      <c r="G213" s="142" t="s">
        <v>22</v>
      </c>
      <c r="H213" s="143">
        <f>+F213*D213</f>
        <v>0</v>
      </c>
      <c r="I213" s="76">
        <f t="shared" si="83"/>
        <v>14</v>
      </c>
      <c r="J213" s="100">
        <f>$AN$18</f>
        <v>41088</v>
      </c>
      <c r="K213" s="267"/>
      <c r="L213" s="268"/>
      <c r="M213" s="232">
        <f t="shared" si="98"/>
        <v>0</v>
      </c>
      <c r="N213" s="241">
        <f t="shared" si="90"/>
        <v>0</v>
      </c>
      <c r="O213" s="244">
        <f t="shared" si="84"/>
        <v>0</v>
      </c>
      <c r="P213" s="245">
        <f t="shared" si="96"/>
        <v>0</v>
      </c>
      <c r="Q213" s="257">
        <f t="shared" si="85"/>
        <v>0</v>
      </c>
      <c r="R213" s="102">
        <f t="shared" si="97"/>
        <v>0</v>
      </c>
      <c r="S213" s="103">
        <f t="shared" si="91"/>
        <v>0</v>
      </c>
      <c r="T213" s="104">
        <f t="shared" si="92"/>
        <v>0</v>
      </c>
      <c r="U213" s="104">
        <f t="shared" si="93"/>
        <v>0</v>
      </c>
      <c r="V213" s="104">
        <f t="shared" si="94"/>
        <v>0</v>
      </c>
      <c r="W213" s="105">
        <f t="shared" si="95"/>
        <v>0</v>
      </c>
      <c r="X213" s="96"/>
      <c r="Y213" s="106" t="str">
        <f>$AO$18</f>
        <v>D</v>
      </c>
      <c r="Z213" s="207" t="str">
        <f t="shared" si="86"/>
        <v>Thu</v>
      </c>
      <c r="AA213" s="107">
        <f t="shared" si="87"/>
        <v>0</v>
      </c>
      <c r="AB213" s="107">
        <f t="shared" si="88"/>
        <v>0</v>
      </c>
      <c r="AC213" s="107">
        <f t="shared" si="89"/>
        <v>0</v>
      </c>
    </row>
    <row r="214" spans="1:29" ht="12.75" customHeight="1">
      <c r="A214" s="69"/>
      <c r="B214" s="124"/>
      <c r="C214" s="70"/>
      <c r="D214" s="202"/>
      <c r="E214" s="140"/>
      <c r="F214" s="141"/>
      <c r="G214" s="74" t="s">
        <v>22</v>
      </c>
      <c r="H214" s="99">
        <f>+D214*F214</f>
        <v>0</v>
      </c>
      <c r="I214" s="76">
        <f t="shared" si="83"/>
        <v>15</v>
      </c>
      <c r="J214" s="100">
        <f>$AN$19</f>
        <v>41089</v>
      </c>
      <c r="K214" s="267"/>
      <c r="L214" s="268"/>
      <c r="M214" s="232">
        <f t="shared" si="98"/>
        <v>0</v>
      </c>
      <c r="N214" s="241">
        <f t="shared" si="90"/>
        <v>0</v>
      </c>
      <c r="O214" s="244">
        <f t="shared" si="84"/>
        <v>0</v>
      </c>
      <c r="P214" s="245">
        <f t="shared" si="96"/>
        <v>0</v>
      </c>
      <c r="Q214" s="257">
        <f t="shared" si="85"/>
        <v>0</v>
      </c>
      <c r="R214" s="102">
        <f t="shared" si="97"/>
        <v>0</v>
      </c>
      <c r="S214" s="103">
        <f t="shared" si="91"/>
        <v>0</v>
      </c>
      <c r="T214" s="104">
        <f t="shared" si="92"/>
        <v>0</v>
      </c>
      <c r="U214" s="104">
        <f t="shared" si="93"/>
        <v>0</v>
      </c>
      <c r="V214" s="104">
        <f t="shared" si="94"/>
        <v>0</v>
      </c>
      <c r="W214" s="105">
        <f t="shared" si="95"/>
        <v>0</v>
      </c>
      <c r="X214" s="96"/>
      <c r="Y214" s="106" t="str">
        <f>$AO$19</f>
        <v>D</v>
      </c>
      <c r="Z214" s="207" t="str">
        <f t="shared" si="86"/>
        <v>Fri</v>
      </c>
      <c r="AA214" s="107">
        <f t="shared" si="87"/>
        <v>0</v>
      </c>
      <c r="AB214" s="107">
        <f t="shared" si="88"/>
        <v>0</v>
      </c>
      <c r="AC214" s="107">
        <f t="shared" si="89"/>
        <v>0</v>
      </c>
    </row>
    <row r="215" spans="1:29" ht="12.75" customHeight="1">
      <c r="A215" s="69"/>
      <c r="B215" s="124"/>
      <c r="C215" s="70"/>
      <c r="D215" s="202"/>
      <c r="E215" s="140"/>
      <c r="F215" s="139"/>
      <c r="G215" s="74" t="s">
        <v>22</v>
      </c>
      <c r="H215" s="99">
        <f>+D215*F215</f>
        <v>0</v>
      </c>
      <c r="I215" s="76">
        <f t="shared" si="83"/>
        <v>16</v>
      </c>
      <c r="J215" s="100">
        <f>$AN$20</f>
        <v>41090</v>
      </c>
      <c r="K215" s="339" t="s">
        <v>50</v>
      </c>
      <c r="L215" s="261"/>
      <c r="M215" s="232">
        <f t="shared" si="98"/>
        <v>0</v>
      </c>
      <c r="N215" s="241">
        <f t="shared" si="90"/>
        <v>0</v>
      </c>
      <c r="O215" s="244">
        <f t="shared" si="84"/>
        <v>0</v>
      </c>
      <c r="P215" s="245">
        <f t="shared" si="96"/>
        <v>0</v>
      </c>
      <c r="Q215" s="257">
        <f t="shared" si="85"/>
        <v>0</v>
      </c>
      <c r="R215" s="102">
        <f t="shared" si="97"/>
        <v>0</v>
      </c>
      <c r="S215" s="103">
        <f t="shared" si="91"/>
        <v>0</v>
      </c>
      <c r="T215" s="104">
        <f t="shared" si="92"/>
        <v>0</v>
      </c>
      <c r="U215" s="104">
        <f t="shared" si="93"/>
        <v>0</v>
      </c>
      <c r="V215" s="104">
        <f t="shared" si="94"/>
        <v>0</v>
      </c>
      <c r="W215" s="105">
        <f t="shared" si="95"/>
        <v>0</v>
      </c>
      <c r="X215" s="96"/>
      <c r="Y215" s="106" t="str">
        <f>$AO$20</f>
        <v>M</v>
      </c>
      <c r="Z215" s="207" t="str">
        <f t="shared" si="86"/>
        <v>Sat</v>
      </c>
      <c r="AA215" s="107">
        <f t="shared" si="87"/>
        <v>0</v>
      </c>
      <c r="AB215" s="107">
        <f t="shared" si="88"/>
        <v>0</v>
      </c>
      <c r="AC215" s="107">
        <f t="shared" si="89"/>
        <v>0</v>
      </c>
    </row>
    <row r="216" spans="1:29" ht="12.75" customHeight="1">
      <c r="A216" s="69"/>
      <c r="B216" s="124" t="s">
        <v>56</v>
      </c>
      <c r="C216" s="70" t="s">
        <v>22</v>
      </c>
      <c r="D216" s="202"/>
      <c r="E216" s="140"/>
      <c r="F216" s="141"/>
      <c r="G216" s="74" t="s">
        <v>22</v>
      </c>
      <c r="H216" s="99">
        <v>0</v>
      </c>
      <c r="I216" s="76">
        <f t="shared" si="83"/>
        <v>17</v>
      </c>
      <c r="J216" s="100">
        <f>$AN$21</f>
        <v>41091</v>
      </c>
      <c r="K216" s="101" t="s">
        <v>50</v>
      </c>
      <c r="L216" s="261"/>
      <c r="M216" s="232">
        <f t="shared" si="98"/>
        <v>0</v>
      </c>
      <c r="N216" s="241">
        <f t="shared" si="90"/>
        <v>0</v>
      </c>
      <c r="O216" s="244">
        <f t="shared" si="84"/>
        <v>0</v>
      </c>
      <c r="P216" s="245">
        <f t="shared" si="96"/>
        <v>0</v>
      </c>
      <c r="Q216" s="257">
        <f t="shared" si="85"/>
        <v>0</v>
      </c>
      <c r="R216" s="102">
        <f t="shared" si="97"/>
        <v>0</v>
      </c>
      <c r="S216" s="103">
        <f t="shared" si="91"/>
        <v>0</v>
      </c>
      <c r="T216" s="104">
        <f t="shared" si="92"/>
        <v>0</v>
      </c>
      <c r="U216" s="104">
        <f t="shared" si="93"/>
        <v>0</v>
      </c>
      <c r="V216" s="104">
        <f t="shared" si="94"/>
        <v>0</v>
      </c>
      <c r="W216" s="105">
        <f t="shared" si="95"/>
        <v>0</v>
      </c>
      <c r="X216" s="96"/>
      <c r="Y216" s="106" t="str">
        <f>$AO$21</f>
        <v>M</v>
      </c>
      <c r="Z216" s="262" t="str">
        <f t="shared" si="86"/>
        <v>Sun</v>
      </c>
      <c r="AA216" s="107">
        <f t="shared" si="87"/>
        <v>0</v>
      </c>
      <c r="AB216" s="107">
        <f t="shared" si="88"/>
        <v>0</v>
      </c>
      <c r="AC216" s="107">
        <f t="shared" si="89"/>
        <v>0</v>
      </c>
    </row>
    <row r="217" spans="1:29" ht="12.75" customHeight="1">
      <c r="A217" s="69"/>
      <c r="B217" s="124"/>
      <c r="C217" s="70"/>
      <c r="D217" s="202"/>
      <c r="E217" s="140"/>
      <c r="F217" s="139"/>
      <c r="G217" s="74" t="s">
        <v>22</v>
      </c>
      <c r="H217" s="99">
        <f>+D217*F217</f>
        <v>0</v>
      </c>
      <c r="I217" s="76">
        <f t="shared" si="83"/>
        <v>18</v>
      </c>
      <c r="J217" s="100">
        <f>$AN$22</f>
        <v>41092</v>
      </c>
      <c r="K217" s="101">
        <v>2</v>
      </c>
      <c r="L217" s="261">
        <v>11</v>
      </c>
      <c r="M217" s="232">
        <f t="shared" si="98"/>
        <v>0.83333333333333337</v>
      </c>
      <c r="N217" s="241">
        <f t="shared" si="90"/>
        <v>1.2083333333333333</v>
      </c>
      <c r="O217" s="244">
        <f t="shared" si="84"/>
        <v>8.9999999999999964</v>
      </c>
      <c r="P217" s="245" t="str">
        <f t="shared" si="96"/>
        <v>1</v>
      </c>
      <c r="Q217" s="257">
        <f t="shared" si="85"/>
        <v>7.9999999999999964</v>
      </c>
      <c r="R217" s="102">
        <f t="shared" si="97"/>
        <v>3.0000000000000036</v>
      </c>
      <c r="S217" s="103">
        <f t="shared" si="91"/>
        <v>1</v>
      </c>
      <c r="T217" s="104">
        <f t="shared" si="92"/>
        <v>2.0000000000000036</v>
      </c>
      <c r="U217" s="104">
        <f t="shared" si="93"/>
        <v>0</v>
      </c>
      <c r="V217" s="104">
        <f t="shared" si="94"/>
        <v>0</v>
      </c>
      <c r="W217" s="105">
        <f t="shared" si="95"/>
        <v>3.0000000000000036</v>
      </c>
      <c r="X217" s="96"/>
      <c r="Y217" s="106" t="str">
        <f>$AO$22</f>
        <v>D</v>
      </c>
      <c r="Z217" s="262" t="str">
        <f t="shared" si="86"/>
        <v>Mon</v>
      </c>
      <c r="AA217" s="107">
        <f t="shared" si="87"/>
        <v>0</v>
      </c>
      <c r="AB217" s="107">
        <f t="shared" si="88"/>
        <v>0</v>
      </c>
      <c r="AC217" s="107">
        <f t="shared" si="89"/>
        <v>0</v>
      </c>
    </row>
    <row r="218" spans="1:29" ht="12.75" customHeight="1">
      <c r="A218" s="69"/>
      <c r="B218" s="150" t="s">
        <v>19</v>
      </c>
      <c r="C218" s="150"/>
      <c r="D218" s="200"/>
      <c r="E218" s="127"/>
      <c r="F218" s="151"/>
      <c r="G218" s="134" t="s">
        <v>22</v>
      </c>
      <c r="H218" s="152">
        <f>SUM(H209:H217)</f>
        <v>2239868.6705202321</v>
      </c>
      <c r="I218" s="76">
        <f t="shared" si="83"/>
        <v>19</v>
      </c>
      <c r="J218" s="100">
        <f>$AN$23</f>
        <v>41093</v>
      </c>
      <c r="K218" s="101">
        <v>2</v>
      </c>
      <c r="L218" s="261">
        <v>11</v>
      </c>
      <c r="M218" s="232">
        <f t="shared" si="98"/>
        <v>0.83333333333333337</v>
      </c>
      <c r="N218" s="241">
        <f t="shared" si="90"/>
        <v>1.2083333333333333</v>
      </c>
      <c r="O218" s="244">
        <f t="shared" si="84"/>
        <v>8.9999999999999964</v>
      </c>
      <c r="P218" s="245" t="str">
        <f t="shared" si="96"/>
        <v>1</v>
      </c>
      <c r="Q218" s="257">
        <f t="shared" si="85"/>
        <v>7.9999999999999964</v>
      </c>
      <c r="R218" s="102">
        <f t="shared" si="97"/>
        <v>3.0000000000000036</v>
      </c>
      <c r="S218" s="103">
        <f t="shared" si="91"/>
        <v>1</v>
      </c>
      <c r="T218" s="104">
        <f t="shared" si="92"/>
        <v>2.0000000000000036</v>
      </c>
      <c r="U218" s="104">
        <f t="shared" si="93"/>
        <v>0</v>
      </c>
      <c r="V218" s="104">
        <f t="shared" si="94"/>
        <v>0</v>
      </c>
      <c r="W218" s="105">
        <f t="shared" si="95"/>
        <v>3.0000000000000036</v>
      </c>
      <c r="X218" s="96"/>
      <c r="Y218" s="106" t="str">
        <f>$AO$23</f>
        <v>D</v>
      </c>
      <c r="Z218" s="207" t="str">
        <f t="shared" si="86"/>
        <v>Tue</v>
      </c>
      <c r="AA218" s="107">
        <f t="shared" si="87"/>
        <v>0</v>
      </c>
      <c r="AB218" s="107">
        <f t="shared" si="88"/>
        <v>0</v>
      </c>
      <c r="AC218" s="107">
        <f t="shared" si="89"/>
        <v>0</v>
      </c>
    </row>
    <row r="219" spans="1:29" ht="12.75" customHeight="1">
      <c r="A219" s="69"/>
      <c r="B219" s="131" t="s">
        <v>25</v>
      </c>
      <c r="C219" s="70"/>
      <c r="D219" s="200"/>
      <c r="E219" s="127"/>
      <c r="F219" s="151"/>
      <c r="G219" s="74"/>
      <c r="H219" s="75"/>
      <c r="I219" s="76">
        <f t="shared" si="83"/>
        <v>20</v>
      </c>
      <c r="J219" s="100">
        <f>$AN$24</f>
        <v>41094</v>
      </c>
      <c r="K219" s="101">
        <v>2</v>
      </c>
      <c r="L219" s="261">
        <v>8</v>
      </c>
      <c r="M219" s="232">
        <f t="shared" si="98"/>
        <v>0.83333333333333337</v>
      </c>
      <c r="N219" s="241">
        <f t="shared" si="90"/>
        <v>1.2083333333333333</v>
      </c>
      <c r="O219" s="244">
        <f t="shared" si="84"/>
        <v>8.9999999999999964</v>
      </c>
      <c r="P219" s="245" t="str">
        <f t="shared" si="96"/>
        <v>1</v>
      </c>
      <c r="Q219" s="257">
        <f t="shared" si="85"/>
        <v>7.9999999999999964</v>
      </c>
      <c r="R219" s="102">
        <f t="shared" si="97"/>
        <v>0</v>
      </c>
      <c r="S219" s="103">
        <f t="shared" si="91"/>
        <v>0</v>
      </c>
      <c r="T219" s="104">
        <f t="shared" si="92"/>
        <v>0</v>
      </c>
      <c r="U219" s="104">
        <f t="shared" si="93"/>
        <v>0</v>
      </c>
      <c r="V219" s="104">
        <f t="shared" si="94"/>
        <v>0</v>
      </c>
      <c r="W219" s="105">
        <f t="shared" si="95"/>
        <v>0</v>
      </c>
      <c r="X219" s="96"/>
      <c r="Y219" s="106" t="str">
        <f>$AO$24</f>
        <v>D</v>
      </c>
      <c r="Z219" s="207" t="str">
        <f t="shared" si="86"/>
        <v>Wed</v>
      </c>
      <c r="AA219" s="107">
        <f t="shared" si="87"/>
        <v>0</v>
      </c>
      <c r="AB219" s="107">
        <f t="shared" si="88"/>
        <v>0</v>
      </c>
      <c r="AC219" s="107">
        <f t="shared" si="89"/>
        <v>0</v>
      </c>
    </row>
    <row r="220" spans="1:29" ht="12.75" customHeight="1">
      <c r="A220" s="69"/>
      <c r="B220" s="124" t="s">
        <v>26</v>
      </c>
      <c r="C220" s="125" t="s">
        <v>22</v>
      </c>
      <c r="D220" s="153">
        <f>-H209</f>
        <v>-1244560</v>
      </c>
      <c r="E220" s="127" t="s">
        <v>24</v>
      </c>
      <c r="F220" s="149">
        <v>0.02</v>
      </c>
      <c r="G220" s="134" t="s">
        <v>22</v>
      </c>
      <c r="H220" s="130">
        <f>F220*D220</f>
        <v>-24891.200000000001</v>
      </c>
      <c r="I220" s="76">
        <f t="shared" si="83"/>
        <v>21</v>
      </c>
      <c r="J220" s="100">
        <f>$AN$25</f>
        <v>41095</v>
      </c>
      <c r="K220" s="101">
        <v>2</v>
      </c>
      <c r="L220" s="261">
        <v>11</v>
      </c>
      <c r="M220" s="232">
        <f t="shared" si="98"/>
        <v>0.83333333333333337</v>
      </c>
      <c r="N220" s="241">
        <f t="shared" si="90"/>
        <v>1.2083333333333333</v>
      </c>
      <c r="O220" s="244">
        <f t="shared" si="84"/>
        <v>8.9999999999999964</v>
      </c>
      <c r="P220" s="245" t="str">
        <f t="shared" si="96"/>
        <v>1</v>
      </c>
      <c r="Q220" s="257">
        <f t="shared" si="85"/>
        <v>7.9999999999999964</v>
      </c>
      <c r="R220" s="102">
        <f t="shared" si="97"/>
        <v>3.0000000000000036</v>
      </c>
      <c r="S220" s="103">
        <f t="shared" si="91"/>
        <v>1</v>
      </c>
      <c r="T220" s="104">
        <f t="shared" si="92"/>
        <v>2.0000000000000036</v>
      </c>
      <c r="U220" s="104">
        <f t="shared" si="93"/>
        <v>0</v>
      </c>
      <c r="V220" s="104">
        <f t="shared" si="94"/>
        <v>0</v>
      </c>
      <c r="W220" s="105">
        <f t="shared" si="95"/>
        <v>3.0000000000000036</v>
      </c>
      <c r="X220" s="96"/>
      <c r="Y220" s="106" t="str">
        <f>$AO$25</f>
        <v>D</v>
      </c>
      <c r="Z220" s="207" t="str">
        <f t="shared" si="86"/>
        <v>Thu</v>
      </c>
      <c r="AA220" s="107">
        <f t="shared" si="87"/>
        <v>0</v>
      </c>
      <c r="AB220" s="107">
        <f t="shared" si="88"/>
        <v>0</v>
      </c>
      <c r="AC220" s="107">
        <f t="shared" si="89"/>
        <v>0</v>
      </c>
    </row>
    <row r="221" spans="1:29" ht="12.75" customHeight="1">
      <c r="A221" s="69"/>
      <c r="B221" s="124" t="s">
        <v>71</v>
      </c>
      <c r="C221" s="125" t="s">
        <v>22</v>
      </c>
      <c r="D221" s="200"/>
      <c r="E221" s="127"/>
      <c r="F221" s="155"/>
      <c r="G221" s="134" t="s">
        <v>22</v>
      </c>
      <c r="H221" s="130">
        <f>SUM(AA236:AC236)*-F209/21</f>
        <v>0</v>
      </c>
      <c r="I221" s="76">
        <f t="shared" si="83"/>
        <v>22</v>
      </c>
      <c r="J221" s="100">
        <f>$AN$26</f>
        <v>41096</v>
      </c>
      <c r="K221" s="101">
        <v>2</v>
      </c>
      <c r="L221" s="261">
        <v>11</v>
      </c>
      <c r="M221" s="232">
        <f t="shared" si="98"/>
        <v>0.83333333333333337</v>
      </c>
      <c r="N221" s="241">
        <f t="shared" si="90"/>
        <v>1.2083333333333333</v>
      </c>
      <c r="O221" s="244">
        <f t="shared" si="84"/>
        <v>8.9999999999999964</v>
      </c>
      <c r="P221" s="245" t="str">
        <f t="shared" si="96"/>
        <v>1</v>
      </c>
      <c r="Q221" s="257">
        <f t="shared" si="85"/>
        <v>7.9999999999999964</v>
      </c>
      <c r="R221" s="102">
        <f t="shared" si="97"/>
        <v>3.0000000000000036</v>
      </c>
      <c r="S221" s="103">
        <f t="shared" si="91"/>
        <v>1</v>
      </c>
      <c r="T221" s="104">
        <f t="shared" si="92"/>
        <v>2.0000000000000036</v>
      </c>
      <c r="U221" s="104">
        <f t="shared" si="93"/>
        <v>0</v>
      </c>
      <c r="V221" s="104">
        <f t="shared" si="94"/>
        <v>0</v>
      </c>
      <c r="W221" s="105">
        <f t="shared" si="95"/>
        <v>3.0000000000000036</v>
      </c>
      <c r="X221" s="96"/>
      <c r="Y221" s="106" t="str">
        <f>$AO$26</f>
        <v>D</v>
      </c>
      <c r="Z221" s="207" t="str">
        <f t="shared" si="86"/>
        <v>Fri</v>
      </c>
      <c r="AA221" s="107">
        <f t="shared" si="87"/>
        <v>0</v>
      </c>
      <c r="AB221" s="107">
        <f t="shared" si="88"/>
        <v>0</v>
      </c>
      <c r="AC221" s="107">
        <f t="shared" si="89"/>
        <v>0</v>
      </c>
    </row>
    <row r="222" spans="1:29" ht="12.75" customHeight="1">
      <c r="A222" s="69"/>
      <c r="B222" s="124" t="s">
        <v>27</v>
      </c>
      <c r="C222" s="125" t="s">
        <v>22</v>
      </c>
      <c r="D222" s="200"/>
      <c r="E222" s="127"/>
      <c r="F222" s="155"/>
      <c r="G222" s="134" t="s">
        <v>22</v>
      </c>
      <c r="H222" s="156">
        <f>+F228</f>
        <v>-39485.25</v>
      </c>
      <c r="I222" s="76">
        <f t="shared" si="83"/>
        <v>23</v>
      </c>
      <c r="J222" s="100">
        <f>$AN$27</f>
        <v>41097</v>
      </c>
      <c r="K222" s="339" t="s">
        <v>72</v>
      </c>
      <c r="L222" s="261">
        <v>11</v>
      </c>
      <c r="M222" s="232">
        <f t="shared" si="98"/>
        <v>0</v>
      </c>
      <c r="N222" s="241">
        <f t="shared" si="90"/>
        <v>0</v>
      </c>
      <c r="O222" s="244">
        <f t="shared" si="84"/>
        <v>0</v>
      </c>
      <c r="P222" s="245">
        <f t="shared" si="96"/>
        <v>0</v>
      </c>
      <c r="Q222" s="257">
        <f t="shared" si="85"/>
        <v>0</v>
      </c>
      <c r="R222" s="102">
        <f t="shared" si="97"/>
        <v>11</v>
      </c>
      <c r="S222" s="103">
        <f t="shared" si="91"/>
        <v>0</v>
      </c>
      <c r="T222" s="104">
        <f t="shared" si="92"/>
        <v>7</v>
      </c>
      <c r="U222" s="104">
        <f t="shared" si="93"/>
        <v>1</v>
      </c>
      <c r="V222" s="104">
        <f t="shared" si="94"/>
        <v>3</v>
      </c>
      <c r="W222" s="105">
        <f t="shared" si="95"/>
        <v>11</v>
      </c>
      <c r="X222" s="96"/>
      <c r="Y222" s="106" t="str">
        <f>$AO$27</f>
        <v>M</v>
      </c>
      <c r="Z222" s="207" t="str">
        <f t="shared" si="86"/>
        <v>Sat</v>
      </c>
      <c r="AA222" s="107">
        <f t="shared" si="87"/>
        <v>0</v>
      </c>
      <c r="AB222" s="107">
        <f t="shared" si="88"/>
        <v>0</v>
      </c>
      <c r="AC222" s="107">
        <f t="shared" si="89"/>
        <v>0</v>
      </c>
    </row>
    <row r="223" spans="1:29" ht="12.75" customHeight="1">
      <c r="A223" s="69"/>
      <c r="B223" s="98"/>
      <c r="C223" s="98"/>
      <c r="D223" s="158" t="s">
        <v>28</v>
      </c>
      <c r="E223" s="159"/>
      <c r="F223" s="160">
        <f>VLOOKUP(C202,$AD$1:$AG$6,2)</f>
        <v>-1320000</v>
      </c>
      <c r="G223" s="160"/>
      <c r="H223" s="99"/>
      <c r="I223" s="76">
        <f t="shared" si="83"/>
        <v>24</v>
      </c>
      <c r="J223" s="100">
        <f>$AN$28</f>
        <v>41098</v>
      </c>
      <c r="K223" s="101" t="s">
        <v>50</v>
      </c>
      <c r="L223" s="261"/>
      <c r="M223" s="232">
        <f t="shared" si="98"/>
        <v>0</v>
      </c>
      <c r="N223" s="241">
        <f t="shared" si="90"/>
        <v>0</v>
      </c>
      <c r="O223" s="244">
        <f t="shared" si="84"/>
        <v>0</v>
      </c>
      <c r="P223" s="245">
        <f t="shared" si="96"/>
        <v>0</v>
      </c>
      <c r="Q223" s="257">
        <f t="shared" si="85"/>
        <v>0</v>
      </c>
      <c r="R223" s="102">
        <f t="shared" si="97"/>
        <v>0</v>
      </c>
      <c r="S223" s="103">
        <f t="shared" si="91"/>
        <v>0</v>
      </c>
      <c r="T223" s="104">
        <f t="shared" si="92"/>
        <v>0</v>
      </c>
      <c r="U223" s="104">
        <f t="shared" si="93"/>
        <v>0</v>
      </c>
      <c r="V223" s="104">
        <f t="shared" si="94"/>
        <v>0</v>
      </c>
      <c r="W223" s="105">
        <f t="shared" si="95"/>
        <v>0</v>
      </c>
      <c r="X223" s="96"/>
      <c r="Y223" s="106" t="str">
        <f>$AO$28</f>
        <v>M</v>
      </c>
      <c r="Z223" s="262" t="str">
        <f t="shared" si="86"/>
        <v>Sun</v>
      </c>
      <c r="AA223" s="107">
        <f t="shared" si="87"/>
        <v>0</v>
      </c>
      <c r="AB223" s="107">
        <f t="shared" si="88"/>
        <v>0</v>
      </c>
      <c r="AC223" s="107">
        <f t="shared" si="89"/>
        <v>0</v>
      </c>
    </row>
    <row r="224" spans="1:29" ht="12.75" customHeight="1">
      <c r="A224" s="69"/>
      <c r="B224" s="98"/>
      <c r="C224" s="98"/>
      <c r="D224" s="162" t="s">
        <v>26</v>
      </c>
      <c r="E224" s="159"/>
      <c r="F224" s="163">
        <f>+(H209)*0.54%</f>
        <v>6720.6240000000007</v>
      </c>
      <c r="G224" s="163"/>
      <c r="H224" s="99"/>
      <c r="I224" s="76">
        <f t="shared" si="83"/>
        <v>25</v>
      </c>
      <c r="J224" s="100">
        <f>$AN$29</f>
        <v>41099</v>
      </c>
      <c r="K224" s="101">
        <v>2</v>
      </c>
      <c r="L224" s="261">
        <v>11</v>
      </c>
      <c r="M224" s="232">
        <f t="shared" si="98"/>
        <v>0.83333333333333337</v>
      </c>
      <c r="N224" s="241">
        <f t="shared" si="90"/>
        <v>1.2083333333333333</v>
      </c>
      <c r="O224" s="244">
        <f t="shared" si="84"/>
        <v>8.9999999999999964</v>
      </c>
      <c r="P224" s="245" t="str">
        <f t="shared" si="96"/>
        <v>1</v>
      </c>
      <c r="Q224" s="257">
        <f t="shared" si="85"/>
        <v>7.9999999999999964</v>
      </c>
      <c r="R224" s="102">
        <f t="shared" si="97"/>
        <v>3.0000000000000036</v>
      </c>
      <c r="S224" s="103">
        <f t="shared" si="91"/>
        <v>1</v>
      </c>
      <c r="T224" s="104">
        <f t="shared" si="92"/>
        <v>2.0000000000000036</v>
      </c>
      <c r="U224" s="104">
        <f t="shared" si="93"/>
        <v>0</v>
      </c>
      <c r="V224" s="104">
        <f t="shared" si="94"/>
        <v>0</v>
      </c>
      <c r="W224" s="105">
        <f t="shared" si="95"/>
        <v>3.0000000000000036</v>
      </c>
      <c r="X224" s="96"/>
      <c r="Y224" s="106" t="str">
        <f>$AO$29</f>
        <v>D</v>
      </c>
      <c r="Z224" s="262" t="str">
        <f t="shared" si="86"/>
        <v>Mon</v>
      </c>
      <c r="AA224" s="107">
        <f t="shared" si="87"/>
        <v>0</v>
      </c>
      <c r="AB224" s="107">
        <f t="shared" si="88"/>
        <v>0</v>
      </c>
      <c r="AC224" s="107">
        <f t="shared" si="89"/>
        <v>0</v>
      </c>
    </row>
    <row r="225" spans="1:29" ht="12.75" customHeight="1">
      <c r="A225" s="69"/>
      <c r="B225" s="98"/>
      <c r="C225" s="98"/>
      <c r="D225" s="162" t="s">
        <v>29</v>
      </c>
      <c r="E225" s="159"/>
      <c r="F225" s="160">
        <f>-IF(H218*5%&gt;500000,500000,H218*5%)</f>
        <v>-111993.43352601161</v>
      </c>
      <c r="G225" s="160"/>
      <c r="H225" s="99"/>
      <c r="I225" s="76">
        <f t="shared" si="83"/>
        <v>26</v>
      </c>
      <c r="J225" s="100">
        <f>$AN$30</f>
        <v>41100</v>
      </c>
      <c r="K225" s="101">
        <v>2</v>
      </c>
      <c r="L225" s="261">
        <v>11</v>
      </c>
      <c r="M225" s="232">
        <f t="shared" si="98"/>
        <v>0.83333333333333337</v>
      </c>
      <c r="N225" s="241">
        <f t="shared" si="90"/>
        <v>1.2083333333333333</v>
      </c>
      <c r="O225" s="244">
        <f t="shared" si="84"/>
        <v>8.9999999999999964</v>
      </c>
      <c r="P225" s="245" t="str">
        <f t="shared" si="96"/>
        <v>1</v>
      </c>
      <c r="Q225" s="257">
        <f t="shared" si="85"/>
        <v>7.9999999999999964</v>
      </c>
      <c r="R225" s="102">
        <f t="shared" si="97"/>
        <v>3.0000000000000036</v>
      </c>
      <c r="S225" s="103">
        <f t="shared" si="91"/>
        <v>1</v>
      </c>
      <c r="T225" s="104">
        <f t="shared" si="92"/>
        <v>2.0000000000000036</v>
      </c>
      <c r="U225" s="104">
        <f t="shared" si="93"/>
        <v>0</v>
      </c>
      <c r="V225" s="104">
        <f t="shared" si="94"/>
        <v>0</v>
      </c>
      <c r="W225" s="105">
        <f t="shared" si="95"/>
        <v>3.0000000000000036</v>
      </c>
      <c r="X225" s="96"/>
      <c r="Y225" s="106" t="str">
        <f>$AO$30</f>
        <v>D</v>
      </c>
      <c r="Z225" s="207" t="str">
        <f t="shared" si="86"/>
        <v>Tue</v>
      </c>
      <c r="AA225" s="107">
        <f t="shared" si="87"/>
        <v>0</v>
      </c>
      <c r="AB225" s="107">
        <f t="shared" si="88"/>
        <v>0</v>
      </c>
      <c r="AC225" s="107">
        <f t="shared" si="89"/>
        <v>0</v>
      </c>
    </row>
    <row r="226" spans="1:29" ht="12.75" customHeight="1">
      <c r="A226" s="69"/>
      <c r="B226" s="98"/>
      <c r="C226" s="98"/>
      <c r="D226" s="162" t="s">
        <v>30</v>
      </c>
      <c r="E226" s="159"/>
      <c r="F226" s="163">
        <f>ROUND(H218+H220+F224+F225,0)*12</f>
        <v>25316460</v>
      </c>
      <c r="G226" s="163"/>
      <c r="H226" s="99"/>
      <c r="I226" s="76">
        <f t="shared" si="83"/>
        <v>27</v>
      </c>
      <c r="J226" s="100">
        <f>$AN$31</f>
        <v>41101</v>
      </c>
      <c r="K226" s="101">
        <v>2</v>
      </c>
      <c r="L226" s="261">
        <v>11</v>
      </c>
      <c r="M226" s="232">
        <f t="shared" si="98"/>
        <v>0.83333333333333337</v>
      </c>
      <c r="N226" s="241">
        <f t="shared" si="90"/>
        <v>1.2083333333333333</v>
      </c>
      <c r="O226" s="244">
        <f t="shared" si="84"/>
        <v>8.9999999999999964</v>
      </c>
      <c r="P226" s="245" t="str">
        <f t="shared" si="96"/>
        <v>1</v>
      </c>
      <c r="Q226" s="257">
        <f t="shared" si="85"/>
        <v>7.9999999999999964</v>
      </c>
      <c r="R226" s="102">
        <f t="shared" si="97"/>
        <v>3.0000000000000036</v>
      </c>
      <c r="S226" s="103">
        <f t="shared" si="91"/>
        <v>1</v>
      </c>
      <c r="T226" s="104">
        <f t="shared" si="92"/>
        <v>2.0000000000000036</v>
      </c>
      <c r="U226" s="104">
        <f t="shared" si="93"/>
        <v>0</v>
      </c>
      <c r="V226" s="104">
        <f t="shared" si="94"/>
        <v>0</v>
      </c>
      <c r="W226" s="105">
        <f t="shared" si="95"/>
        <v>3.0000000000000036</v>
      </c>
      <c r="X226" s="96"/>
      <c r="Y226" s="106" t="str">
        <f>$AO$31</f>
        <v>D</v>
      </c>
      <c r="Z226" s="207" t="str">
        <f t="shared" si="86"/>
        <v>Wed</v>
      </c>
      <c r="AA226" s="107">
        <f t="shared" si="87"/>
        <v>0</v>
      </c>
      <c r="AB226" s="107">
        <f t="shared" si="88"/>
        <v>0</v>
      </c>
      <c r="AC226" s="107">
        <f t="shared" si="89"/>
        <v>0</v>
      </c>
    </row>
    <row r="227" spans="1:29" ht="12.75" customHeight="1">
      <c r="A227" s="69"/>
      <c r="B227" s="98"/>
      <c r="C227" s="98"/>
      <c r="D227" s="168" t="s">
        <v>31</v>
      </c>
      <c r="E227" s="159"/>
      <c r="F227" s="169">
        <f>(F226)+(F223*12)</f>
        <v>9476460</v>
      </c>
      <c r="G227" s="169"/>
      <c r="H227" s="99"/>
      <c r="I227" s="76">
        <f t="shared" si="83"/>
        <v>28</v>
      </c>
      <c r="J227" s="100">
        <f>$AN$32</f>
        <v>41102</v>
      </c>
      <c r="K227" s="101">
        <v>2</v>
      </c>
      <c r="L227" s="261">
        <v>10.5</v>
      </c>
      <c r="M227" s="232">
        <f t="shared" si="98"/>
        <v>0.83333333333333337</v>
      </c>
      <c r="N227" s="241">
        <f t="shared" si="90"/>
        <v>1.2083333333333333</v>
      </c>
      <c r="O227" s="244">
        <f t="shared" si="84"/>
        <v>8.9999999999999964</v>
      </c>
      <c r="P227" s="245" t="str">
        <f t="shared" si="96"/>
        <v>1</v>
      </c>
      <c r="Q227" s="257">
        <f t="shared" si="85"/>
        <v>7.9999999999999964</v>
      </c>
      <c r="R227" s="102">
        <f t="shared" si="97"/>
        <v>2.5000000000000036</v>
      </c>
      <c r="S227" s="103">
        <f t="shared" si="91"/>
        <v>1</v>
      </c>
      <c r="T227" s="104">
        <f t="shared" si="92"/>
        <v>1.5000000000000036</v>
      </c>
      <c r="U227" s="104">
        <f t="shared" si="93"/>
        <v>0</v>
      </c>
      <c r="V227" s="104">
        <f t="shared" si="94"/>
        <v>0</v>
      </c>
      <c r="W227" s="105">
        <f t="shared" si="95"/>
        <v>2.5000000000000036</v>
      </c>
      <c r="X227" s="96"/>
      <c r="Y227" s="106" t="str">
        <f>$AO$32</f>
        <v>D</v>
      </c>
      <c r="Z227" s="207" t="str">
        <f t="shared" si="86"/>
        <v>Thu</v>
      </c>
      <c r="AA227" s="107">
        <f t="shared" si="87"/>
        <v>0</v>
      </c>
      <c r="AB227" s="107">
        <f t="shared" si="88"/>
        <v>0</v>
      </c>
      <c r="AC227" s="107">
        <f t="shared" si="89"/>
        <v>0</v>
      </c>
    </row>
    <row r="228" spans="1:29" ht="12.75" customHeight="1">
      <c r="A228" s="69"/>
      <c r="B228" s="98"/>
      <c r="C228" s="98"/>
      <c r="D228" s="168" t="s">
        <v>32</v>
      </c>
      <c r="E228" s="159"/>
      <c r="F228" s="170">
        <f>-(IF(F227&lt;=0,0,IF(F227&lt;=50000000,F227*0.05,IF(F227&lt;=200000000,(F227-50000000)*0.15+2500000,IF(F227&lt;=500000000,(F227-250000000)*0.25+32500000,(F227-500000000)*0.3+95000000)))))/12</f>
        <v>-39485.25</v>
      </c>
      <c r="G228" s="171">
        <f>-(IF(F228&lt;=0,0,IF(F228&lt;=50000000,F228*0.05,IF(F228&lt;=200000000,(F228-50000000)*0.15+2500000,IF(F228&lt;=500000000,(F228-250000000)*0.25+32500000,(F228-500000000)*0.3+95000000)))))/12</f>
        <v>0</v>
      </c>
      <c r="H228" s="99"/>
      <c r="I228" s="76">
        <f t="shared" si="83"/>
        <v>29</v>
      </c>
      <c r="J228" s="100">
        <f>$AN$33</f>
        <v>41103</v>
      </c>
      <c r="K228" s="101">
        <v>2</v>
      </c>
      <c r="L228" s="261">
        <v>11</v>
      </c>
      <c r="M228" s="232">
        <f t="shared" si="98"/>
        <v>0.83333333333333337</v>
      </c>
      <c r="N228" s="241">
        <f t="shared" si="90"/>
        <v>1.2083333333333333</v>
      </c>
      <c r="O228" s="244">
        <f t="shared" si="84"/>
        <v>8.9999999999999964</v>
      </c>
      <c r="P228" s="245" t="str">
        <f t="shared" si="96"/>
        <v>1</v>
      </c>
      <c r="Q228" s="257">
        <f t="shared" si="85"/>
        <v>7.9999999999999964</v>
      </c>
      <c r="R228" s="102">
        <f t="shared" si="97"/>
        <v>3.0000000000000036</v>
      </c>
      <c r="S228" s="103">
        <f t="shared" si="91"/>
        <v>1</v>
      </c>
      <c r="T228" s="104">
        <f t="shared" si="92"/>
        <v>2.0000000000000036</v>
      </c>
      <c r="U228" s="104">
        <f t="shared" si="93"/>
        <v>0</v>
      </c>
      <c r="V228" s="104">
        <f t="shared" si="94"/>
        <v>0</v>
      </c>
      <c r="W228" s="105">
        <f t="shared" si="95"/>
        <v>3.0000000000000036</v>
      </c>
      <c r="X228" s="96"/>
      <c r="Y228" s="106" t="str">
        <f>$AO$33</f>
        <v>D</v>
      </c>
      <c r="Z228" s="207" t="str">
        <f t="shared" si="86"/>
        <v>Fri</v>
      </c>
      <c r="AA228" s="107">
        <f t="shared" si="87"/>
        <v>0</v>
      </c>
      <c r="AB228" s="107">
        <f t="shared" si="88"/>
        <v>0</v>
      </c>
      <c r="AC228" s="107">
        <f t="shared" si="89"/>
        <v>0</v>
      </c>
    </row>
    <row r="229" spans="1:29" ht="12.75" customHeight="1">
      <c r="A229" s="69"/>
      <c r="B229" s="98"/>
      <c r="C229" s="125"/>
      <c r="D229" s="172"/>
      <c r="E229" s="173"/>
      <c r="F229" s="174"/>
      <c r="G229" s="72"/>
      <c r="H229" s="175"/>
      <c r="I229" s="76">
        <f t="shared" si="83"/>
        <v>30</v>
      </c>
      <c r="J229" s="100">
        <f>$AN$34</f>
        <v>41104</v>
      </c>
      <c r="K229" s="101" t="s">
        <v>50</v>
      </c>
      <c r="L229" s="261"/>
      <c r="M229" s="232">
        <f t="shared" si="98"/>
        <v>0</v>
      </c>
      <c r="N229" s="241">
        <f t="shared" si="90"/>
        <v>0</v>
      </c>
      <c r="O229" s="244">
        <f t="shared" si="84"/>
        <v>0</v>
      </c>
      <c r="P229" s="245">
        <f t="shared" si="96"/>
        <v>0</v>
      </c>
      <c r="Q229" s="257">
        <f t="shared" si="85"/>
        <v>0</v>
      </c>
      <c r="R229" s="102">
        <f t="shared" si="97"/>
        <v>0</v>
      </c>
      <c r="S229" s="103">
        <f t="shared" si="91"/>
        <v>0</v>
      </c>
      <c r="T229" s="104">
        <f t="shared" si="92"/>
        <v>0</v>
      </c>
      <c r="U229" s="104">
        <f t="shared" si="93"/>
        <v>0</v>
      </c>
      <c r="V229" s="104">
        <f t="shared" si="94"/>
        <v>0</v>
      </c>
      <c r="W229" s="105">
        <f t="shared" si="95"/>
        <v>0</v>
      </c>
      <c r="X229" s="96"/>
      <c r="Y229" s="106" t="str">
        <f>$AO$34</f>
        <v>M</v>
      </c>
      <c r="Z229" s="207" t="str">
        <f t="shared" si="86"/>
        <v>Sat</v>
      </c>
      <c r="AA229" s="107">
        <f t="shared" si="87"/>
        <v>0</v>
      </c>
      <c r="AB229" s="107">
        <f t="shared" si="88"/>
        <v>0</v>
      </c>
      <c r="AC229" s="107">
        <f t="shared" si="89"/>
        <v>0</v>
      </c>
    </row>
    <row r="230" spans="1:29" ht="12.75" customHeight="1">
      <c r="A230" s="69"/>
      <c r="B230" s="176" t="s">
        <v>33</v>
      </c>
      <c r="C230" s="177"/>
      <c r="D230" s="178"/>
      <c r="E230" s="127"/>
      <c r="F230" s="179"/>
      <c r="G230" s="180" t="s">
        <v>22</v>
      </c>
      <c r="H230" s="152">
        <f>+H218+H220+H221+H222</f>
        <v>2175492.2205202319</v>
      </c>
      <c r="I230" s="76">
        <f t="shared" si="83"/>
        <v>31</v>
      </c>
      <c r="J230" s="100">
        <f>$AN$35</f>
        <v>41105</v>
      </c>
      <c r="K230" s="101" t="s">
        <v>50</v>
      </c>
      <c r="L230" s="261"/>
      <c r="M230" s="232">
        <f t="shared" si="98"/>
        <v>0</v>
      </c>
      <c r="N230" s="241">
        <f t="shared" si="90"/>
        <v>0</v>
      </c>
      <c r="O230" s="244">
        <f t="shared" si="84"/>
        <v>0</v>
      </c>
      <c r="P230" s="245">
        <f t="shared" si="96"/>
        <v>0</v>
      </c>
      <c r="Q230" s="257">
        <f t="shared" si="85"/>
        <v>0</v>
      </c>
      <c r="R230" s="102">
        <f t="shared" si="97"/>
        <v>0</v>
      </c>
      <c r="S230" s="103">
        <f t="shared" si="91"/>
        <v>0</v>
      </c>
      <c r="T230" s="104">
        <f t="shared" si="92"/>
        <v>0</v>
      </c>
      <c r="U230" s="104">
        <f t="shared" si="93"/>
        <v>0</v>
      </c>
      <c r="V230" s="104">
        <f t="shared" si="94"/>
        <v>0</v>
      </c>
      <c r="W230" s="105">
        <f t="shared" si="95"/>
        <v>0</v>
      </c>
      <c r="X230" s="96"/>
      <c r="Y230" s="106" t="str">
        <f>$AO$35</f>
        <v>M</v>
      </c>
      <c r="Z230" s="262" t="str">
        <f t="shared" si="86"/>
        <v>Sun</v>
      </c>
      <c r="AA230" s="107">
        <f t="shared" si="87"/>
        <v>0</v>
      </c>
      <c r="AB230" s="107">
        <f t="shared" si="88"/>
        <v>0</v>
      </c>
      <c r="AC230" s="107">
        <f t="shared" si="89"/>
        <v>0</v>
      </c>
    </row>
    <row r="231" spans="1:29" ht="12.75" customHeight="1">
      <c r="A231" s="69"/>
      <c r="B231" s="70"/>
      <c r="C231" s="70"/>
      <c r="D231" s="200"/>
      <c r="E231" s="127"/>
      <c r="F231" s="155"/>
      <c r="G231" s="74"/>
      <c r="H231" s="75"/>
      <c r="I231" s="76">
        <f t="shared" si="83"/>
        <v>32</v>
      </c>
      <c r="J231" s="100">
        <f>$AN$36</f>
        <v>41106</v>
      </c>
      <c r="K231" s="101">
        <v>1</v>
      </c>
      <c r="L231" s="261">
        <v>11</v>
      </c>
      <c r="M231" s="232">
        <f t="shared" si="98"/>
        <v>0.33333333333333331</v>
      </c>
      <c r="N231" s="241">
        <f t="shared" si="90"/>
        <v>0.70833333333333337</v>
      </c>
      <c r="O231" s="244">
        <f t="shared" si="84"/>
        <v>9.0000000000000018</v>
      </c>
      <c r="P231" s="245" t="str">
        <f t="shared" si="96"/>
        <v>1</v>
      </c>
      <c r="Q231" s="257">
        <f t="shared" si="85"/>
        <v>8.0000000000000018</v>
      </c>
      <c r="R231" s="102">
        <f t="shared" si="97"/>
        <v>2.9999999999999982</v>
      </c>
      <c r="S231" s="103">
        <f t="shared" si="91"/>
        <v>1</v>
      </c>
      <c r="T231" s="104">
        <f t="shared" si="92"/>
        <v>1.9999999999999982</v>
      </c>
      <c r="U231" s="104">
        <f t="shared" si="93"/>
        <v>0</v>
      </c>
      <c r="V231" s="104">
        <f t="shared" si="94"/>
        <v>0</v>
      </c>
      <c r="W231" s="105">
        <f t="shared" si="95"/>
        <v>2.9999999999999982</v>
      </c>
      <c r="X231" s="96"/>
      <c r="Y231" s="106" t="str">
        <f>$AO$36</f>
        <v>D</v>
      </c>
      <c r="Z231" s="262" t="str">
        <f t="shared" si="86"/>
        <v>Mon</v>
      </c>
      <c r="AA231" s="107">
        <f t="shared" si="87"/>
        <v>0</v>
      </c>
      <c r="AB231" s="107">
        <f t="shared" si="88"/>
        <v>0</v>
      </c>
      <c r="AC231" s="107">
        <f t="shared" si="89"/>
        <v>0</v>
      </c>
    </row>
    <row r="232" spans="1:29" ht="12.75" customHeight="1">
      <c r="A232" s="69"/>
      <c r="B232" s="181" t="s">
        <v>34</v>
      </c>
      <c r="C232" s="181"/>
      <c r="D232" s="72"/>
      <c r="E232" s="73"/>
      <c r="F232" s="72"/>
      <c r="G232" s="181" t="s">
        <v>35</v>
      </c>
      <c r="H232" s="99"/>
      <c r="I232" s="76">
        <f t="shared" si="83"/>
        <v>33</v>
      </c>
      <c r="J232" s="100">
        <f>$AN$37</f>
        <v>41107</v>
      </c>
      <c r="K232" s="101">
        <v>1</v>
      </c>
      <c r="L232" s="261">
        <v>11</v>
      </c>
      <c r="M232" s="232">
        <f t="shared" si="98"/>
        <v>0.33333333333333331</v>
      </c>
      <c r="N232" s="241">
        <f t="shared" si="90"/>
        <v>0.70833333333333337</v>
      </c>
      <c r="O232" s="244">
        <f t="shared" si="84"/>
        <v>9.0000000000000018</v>
      </c>
      <c r="P232" s="245" t="str">
        <f t="shared" si="96"/>
        <v>1</v>
      </c>
      <c r="Q232" s="257">
        <f t="shared" si="85"/>
        <v>8.0000000000000018</v>
      </c>
      <c r="R232" s="102">
        <f t="shared" si="97"/>
        <v>2.9999999999999982</v>
      </c>
      <c r="S232" s="103">
        <f t="shared" si="91"/>
        <v>1</v>
      </c>
      <c r="T232" s="104">
        <f t="shared" si="92"/>
        <v>1.9999999999999982</v>
      </c>
      <c r="U232" s="104">
        <f t="shared" si="93"/>
        <v>0</v>
      </c>
      <c r="V232" s="104">
        <f t="shared" si="94"/>
        <v>0</v>
      </c>
      <c r="W232" s="105">
        <f t="shared" si="95"/>
        <v>2.9999999999999982</v>
      </c>
      <c r="X232" s="96"/>
      <c r="Y232" s="106" t="str">
        <f>$AO$37</f>
        <v>D</v>
      </c>
      <c r="Z232" s="207" t="str">
        <f t="shared" si="86"/>
        <v>Tue</v>
      </c>
      <c r="AA232" s="107">
        <f t="shared" si="87"/>
        <v>0</v>
      </c>
      <c r="AB232" s="107">
        <f t="shared" si="88"/>
        <v>0</v>
      </c>
      <c r="AC232" s="107">
        <f t="shared" si="89"/>
        <v>0</v>
      </c>
    </row>
    <row r="233" spans="1:29" ht="12.75" customHeight="1">
      <c r="A233" s="69"/>
      <c r="B233" s="181"/>
      <c r="C233" s="181"/>
      <c r="D233" s="72"/>
      <c r="E233" s="73"/>
      <c r="F233" s="72"/>
      <c r="G233" s="181"/>
      <c r="H233" s="99"/>
      <c r="I233" s="76">
        <f t="shared" si="83"/>
        <v>34</v>
      </c>
      <c r="J233" s="100">
        <f>$AN$38</f>
        <v>41108</v>
      </c>
      <c r="K233" s="101">
        <v>1</v>
      </c>
      <c r="L233" s="261">
        <v>11</v>
      </c>
      <c r="M233" s="232">
        <f t="shared" si="98"/>
        <v>0.33333333333333331</v>
      </c>
      <c r="N233" s="241">
        <f t="shared" si="90"/>
        <v>0.70833333333333337</v>
      </c>
      <c r="O233" s="244">
        <f t="shared" si="84"/>
        <v>9.0000000000000018</v>
      </c>
      <c r="P233" s="245" t="str">
        <f t="shared" si="96"/>
        <v>1</v>
      </c>
      <c r="Q233" s="257">
        <f t="shared" si="85"/>
        <v>8.0000000000000018</v>
      </c>
      <c r="R233" s="102">
        <f t="shared" si="97"/>
        <v>2.9999999999999982</v>
      </c>
      <c r="S233" s="103">
        <f t="shared" si="91"/>
        <v>1</v>
      </c>
      <c r="T233" s="104">
        <f t="shared" si="92"/>
        <v>1.9999999999999982</v>
      </c>
      <c r="U233" s="104">
        <f t="shared" si="93"/>
        <v>0</v>
      </c>
      <c r="V233" s="104">
        <f t="shared" si="94"/>
        <v>0</v>
      </c>
      <c r="W233" s="105">
        <f t="shared" si="95"/>
        <v>2.9999999999999982</v>
      </c>
      <c r="X233" s="96"/>
      <c r="Y233" s="106" t="str">
        <f>$AO$38</f>
        <v>D</v>
      </c>
      <c r="Z233" s="207" t="str">
        <f t="shared" si="86"/>
        <v>Wed</v>
      </c>
      <c r="AA233" s="107">
        <f t="shared" si="87"/>
        <v>0</v>
      </c>
      <c r="AB233" s="107">
        <f t="shared" si="88"/>
        <v>0</v>
      </c>
      <c r="AC233" s="107">
        <f t="shared" si="89"/>
        <v>0</v>
      </c>
    </row>
    <row r="234" spans="1:29" ht="12.75" customHeight="1">
      <c r="A234" s="69"/>
      <c r="B234" s="181"/>
      <c r="C234" s="181"/>
      <c r="D234" s="72"/>
      <c r="E234" s="73"/>
      <c r="F234" s="72"/>
      <c r="G234" s="181"/>
      <c r="H234" s="99"/>
      <c r="I234" s="76">
        <f t="shared" si="83"/>
        <v>35</v>
      </c>
      <c r="J234" s="100"/>
      <c r="K234" s="101"/>
      <c r="L234" s="261"/>
      <c r="M234" s="232"/>
      <c r="N234" s="241"/>
      <c r="O234" s="244"/>
      <c r="P234" s="245"/>
      <c r="Q234" s="257"/>
      <c r="R234" s="102"/>
      <c r="S234" s="103"/>
      <c r="T234" s="104"/>
      <c r="U234" s="104"/>
      <c r="V234" s="104"/>
      <c r="W234" s="105"/>
      <c r="X234" s="96"/>
      <c r="Y234" s="106"/>
      <c r="Z234" s="207" t="str">
        <f t="shared" si="86"/>
        <v>Sat</v>
      </c>
      <c r="AA234" s="107">
        <f>COUNTIF(K234,"S")</f>
        <v>0</v>
      </c>
      <c r="AB234" s="107">
        <f>COUNTIF(K234,"I")</f>
        <v>0</v>
      </c>
      <c r="AC234" s="107">
        <f>COUNTIF(K234,"A")</f>
        <v>0</v>
      </c>
    </row>
    <row r="235" spans="1:29" ht="12.75" customHeight="1">
      <c r="A235" s="69"/>
      <c r="B235" s="181"/>
      <c r="C235" s="181"/>
      <c r="D235" s="72"/>
      <c r="E235" s="73"/>
      <c r="F235" s="72"/>
      <c r="G235" s="181"/>
      <c r="H235" s="99"/>
      <c r="I235" s="76">
        <f t="shared" si="83"/>
        <v>36</v>
      </c>
      <c r="J235" s="210" t="s">
        <v>19</v>
      </c>
      <c r="K235" s="211"/>
      <c r="L235" s="251"/>
      <c r="M235" s="212" t="s">
        <v>45</v>
      </c>
      <c r="N235" s="212" t="s">
        <v>46</v>
      </c>
      <c r="O235" s="242"/>
      <c r="P235" s="243"/>
      <c r="Q235" s="258"/>
      <c r="R235" s="212"/>
      <c r="S235" s="213"/>
      <c r="T235" s="214"/>
      <c r="U235" s="214"/>
      <c r="V235" s="215"/>
      <c r="W235" s="216" t="s">
        <v>36</v>
      </c>
      <c r="X235" s="182"/>
      <c r="Y235" s="183" t="s">
        <v>37</v>
      </c>
      <c r="Z235" s="83"/>
      <c r="AA235" s="84"/>
      <c r="AB235" s="84"/>
      <c r="AC235" s="96"/>
    </row>
    <row r="236" spans="1:29" ht="12.75" customHeight="1">
      <c r="A236" s="69"/>
      <c r="B236" s="184" t="str">
        <f>C200</f>
        <v>ADE</v>
      </c>
      <c r="C236" s="181"/>
      <c r="D236" s="72"/>
      <c r="E236" s="73"/>
      <c r="F236" s="72"/>
      <c r="G236" s="181" t="s">
        <v>38</v>
      </c>
      <c r="H236" s="99"/>
      <c r="I236" s="76">
        <f t="shared" si="83"/>
        <v>37</v>
      </c>
      <c r="J236" s="333">
        <f>+K236+L236</f>
        <v>33</v>
      </c>
      <c r="K236" s="334">
        <f>+COUNTIF(K203:K234,"1")+COUNTIF(K203:K234,"2")+COUNTIF(K203:K234,"L2")+COUNTIF(K203:K234,"L1")</f>
        <v>18</v>
      </c>
      <c r="L236" s="334">
        <f>+COUNTIF(K203:K234,"2")+COUNTIF(K203:K234,"L2")</f>
        <v>15</v>
      </c>
      <c r="M236" s="334">
        <f>+COUNTIF(K203:K234,"1")+COUNTIF(K203:K234,"L1")</f>
        <v>3</v>
      </c>
      <c r="N236" s="185"/>
      <c r="O236" s="185"/>
      <c r="P236" s="101"/>
      <c r="Q236" s="259"/>
      <c r="R236" s="185">
        <f>+COUNTIF(K204:K234,"S2")</f>
        <v>0</v>
      </c>
      <c r="S236" s="102">
        <f>SUM(S204:S234)</f>
        <v>16</v>
      </c>
      <c r="T236" s="102">
        <f>SUM(T204:T234)</f>
        <v>38.000000000000043</v>
      </c>
      <c r="U236" s="102">
        <f>SUM(U204:U234)</f>
        <v>1</v>
      </c>
      <c r="V236" s="102">
        <f>SUM(V204:V234)</f>
        <v>3</v>
      </c>
      <c r="W236" s="105">
        <f>+(S236*1.5)+(T236*2)+(U236*3)+(V236*4)</f>
        <v>115.00000000000009</v>
      </c>
      <c r="X236" s="186"/>
      <c r="Y236" s="187">
        <f>+COUNTIF(Y204:Y234,"D")</f>
        <v>22</v>
      </c>
      <c r="Z236" s="83"/>
      <c r="AA236" s="102">
        <f>SUM(AA204:AA234)</f>
        <v>0</v>
      </c>
      <c r="AB236" s="102">
        <f>SUM(AB204:AB234)</f>
        <v>0</v>
      </c>
      <c r="AC236" s="102">
        <f>SUM(AC204:AC234)</f>
        <v>0</v>
      </c>
    </row>
    <row r="237" spans="1:29" ht="12.75" customHeight="1">
      <c r="A237" s="69"/>
      <c r="B237" s="263"/>
      <c r="C237" s="189" t="s">
        <v>57</v>
      </c>
      <c r="D237" s="189"/>
      <c r="E237" s="190"/>
      <c r="F237" s="72"/>
      <c r="G237" s="72"/>
      <c r="H237" s="99"/>
      <c r="I237" s="76">
        <f t="shared" si="83"/>
        <v>38</v>
      </c>
      <c r="J237" s="191"/>
      <c r="K237" s="192"/>
      <c r="L237" s="252"/>
      <c r="M237" s="193"/>
      <c r="N237" s="193"/>
      <c r="O237" s="193"/>
      <c r="P237" s="239"/>
      <c r="Q237" s="260"/>
      <c r="R237" s="194">
        <f>S236+T236+U236+V236</f>
        <v>58.000000000000043</v>
      </c>
      <c r="S237" s="103"/>
      <c r="T237" s="103"/>
      <c r="U237" s="103"/>
      <c r="V237" s="103"/>
      <c r="W237" s="103"/>
      <c r="X237" s="195"/>
      <c r="Y237" s="187"/>
      <c r="Z237" s="196"/>
      <c r="AA237" s="196"/>
      <c r="AB237" s="196"/>
      <c r="AC237" s="197"/>
    </row>
    <row r="239" spans="1:29" ht="12.75" customHeight="1">
      <c r="A239" s="52">
        <f>A200+1</f>
        <v>7</v>
      </c>
      <c r="B239" s="53" t="s">
        <v>2</v>
      </c>
      <c r="C239" s="54" t="s">
        <v>201</v>
      </c>
      <c r="D239" s="55"/>
      <c r="E239" s="56" t="s">
        <v>55</v>
      </c>
      <c r="F239" s="209" t="s">
        <v>82</v>
      </c>
      <c r="G239" s="57"/>
      <c r="H239" s="58"/>
      <c r="I239" s="59">
        <v>1</v>
      </c>
      <c r="J239" s="486" t="str">
        <f>+C239</f>
        <v>ADE</v>
      </c>
      <c r="K239" s="486"/>
      <c r="L239" s="486"/>
      <c r="M239" s="486"/>
      <c r="N239" s="486"/>
      <c r="O239" s="486"/>
      <c r="P239" s="486"/>
      <c r="Q239" s="486"/>
      <c r="R239" s="486"/>
      <c r="S239" s="486"/>
      <c r="T239" s="486"/>
      <c r="U239" s="486"/>
      <c r="V239" s="486"/>
      <c r="W239" s="486"/>
      <c r="X239" s="60"/>
      <c r="Y239" s="61"/>
      <c r="Z239" s="62"/>
      <c r="AA239" s="63"/>
      <c r="AB239" s="63"/>
      <c r="AC239" s="64"/>
    </row>
    <row r="240" spans="1:29" ht="12.75" customHeight="1">
      <c r="A240" s="69"/>
      <c r="B240" s="70" t="s">
        <v>3</v>
      </c>
      <c r="C240" s="71" t="s">
        <v>62</v>
      </c>
      <c r="D240" s="72"/>
      <c r="E240" s="73"/>
      <c r="F240" s="72"/>
      <c r="G240" s="74"/>
      <c r="H240" s="75"/>
      <c r="I240" s="76">
        <f t="shared" ref="I240:I276" si="99">+I239+1</f>
        <v>2</v>
      </c>
      <c r="J240" s="77" t="s">
        <v>4</v>
      </c>
      <c r="K240" s="78"/>
      <c r="L240" s="248"/>
      <c r="M240" s="79"/>
      <c r="N240" s="79"/>
      <c r="O240" s="79"/>
      <c r="P240" s="236"/>
      <c r="Q240" s="254"/>
      <c r="R240" s="79"/>
      <c r="S240" s="79"/>
      <c r="T240" s="79"/>
      <c r="U240" s="79"/>
      <c r="V240" s="79"/>
      <c r="W240" s="80" t="str">
        <f>$Y$1</f>
        <v>Period: 1 May 2012 - 31 May 2012</v>
      </c>
      <c r="X240" s="81"/>
      <c r="Y240" s="82"/>
      <c r="Z240" s="83"/>
      <c r="AA240" s="84"/>
      <c r="AB240" s="84"/>
      <c r="AC240" s="85"/>
    </row>
    <row r="241" spans="1:29" ht="12.75" customHeight="1">
      <c r="A241" s="69"/>
      <c r="B241" s="70" t="s">
        <v>6</v>
      </c>
      <c r="C241" s="71" t="s">
        <v>5</v>
      </c>
      <c r="D241" s="72"/>
      <c r="E241" s="73"/>
      <c r="F241" s="91"/>
      <c r="G241" s="91"/>
      <c r="H241" s="92"/>
      <c r="I241" s="76">
        <f t="shared" si="99"/>
        <v>3</v>
      </c>
      <c r="J241" s="487" t="s">
        <v>7</v>
      </c>
      <c r="K241" s="488" t="s">
        <v>8</v>
      </c>
      <c r="L241" s="249"/>
      <c r="M241" s="489" t="s">
        <v>49</v>
      </c>
      <c r="N241" s="490"/>
      <c r="O241" s="220"/>
      <c r="P241" s="237"/>
      <c r="Q241" s="255"/>
      <c r="R241" s="491" t="s">
        <v>64</v>
      </c>
      <c r="S241" s="493" t="s">
        <v>9</v>
      </c>
      <c r="T241" s="493"/>
      <c r="U241" s="493"/>
      <c r="V241" s="493"/>
      <c r="W241" s="494" t="s">
        <v>10</v>
      </c>
      <c r="X241" s="93"/>
      <c r="Y241" s="94"/>
      <c r="Z241" s="83"/>
      <c r="AA241" s="84"/>
      <c r="AB241" s="84"/>
      <c r="AC241" s="85"/>
    </row>
    <row r="242" spans="1:29" ht="12.75" customHeight="1">
      <c r="A242" s="69"/>
      <c r="B242" s="70" t="s">
        <v>48</v>
      </c>
      <c r="C242" s="71"/>
      <c r="D242" s="72"/>
      <c r="E242" s="73"/>
      <c r="F242" s="91"/>
      <c r="G242" s="91"/>
      <c r="H242" s="92"/>
      <c r="I242" s="76">
        <f t="shared" si="99"/>
        <v>4</v>
      </c>
      <c r="J242" s="487"/>
      <c r="K242" s="488"/>
      <c r="L242" s="250"/>
      <c r="M242" s="231" t="s">
        <v>11</v>
      </c>
      <c r="N242" s="231" t="s">
        <v>12</v>
      </c>
      <c r="O242" s="231"/>
      <c r="P242" s="238"/>
      <c r="Q242" s="256" t="s">
        <v>67</v>
      </c>
      <c r="R242" s="492"/>
      <c r="S242" s="201">
        <v>1.5</v>
      </c>
      <c r="T242" s="201">
        <v>2</v>
      </c>
      <c r="U242" s="201">
        <v>3</v>
      </c>
      <c r="V242" s="201">
        <v>4</v>
      </c>
      <c r="W242" s="494"/>
      <c r="X242" s="93"/>
      <c r="Y242" s="94"/>
      <c r="Z242" s="83"/>
      <c r="AA242" s="95" t="s">
        <v>13</v>
      </c>
      <c r="AB242" s="95" t="s">
        <v>14</v>
      </c>
      <c r="AC242" s="96" t="s">
        <v>15</v>
      </c>
    </row>
    <row r="243" spans="1:29" ht="12.75" customHeight="1">
      <c r="A243" s="69"/>
      <c r="B243" s="70" t="s">
        <v>16</v>
      </c>
      <c r="C243" s="71"/>
      <c r="D243" s="72"/>
      <c r="E243" s="73"/>
      <c r="F243" s="98"/>
      <c r="G243" s="72"/>
      <c r="H243" s="99"/>
      <c r="I243" s="76">
        <f t="shared" si="99"/>
        <v>5</v>
      </c>
      <c r="J243" s="100">
        <f>$AN$9</f>
        <v>41079</v>
      </c>
      <c r="K243" s="101">
        <v>1</v>
      </c>
      <c r="L243" s="261">
        <v>11</v>
      </c>
      <c r="M243" s="232">
        <f>VLOOKUP(K243,$AE$23:$AG$30,2,0)</f>
        <v>0.33333333333333331</v>
      </c>
      <c r="N243" s="241">
        <f>VLOOKUP(K243,$AE$23:$AG$30,3,0)</f>
        <v>0.70833333333333337</v>
      </c>
      <c r="O243" s="244">
        <f t="shared" ref="O243:O272" si="100">(N243-M243)*24</f>
        <v>9.0000000000000018</v>
      </c>
      <c r="P243" s="245" t="str">
        <f>+IF(((N243-M243)*24)&gt;4,"1",0)</f>
        <v>1</v>
      </c>
      <c r="Q243" s="257">
        <f t="shared" ref="Q243:Q272" si="101">O243-P243</f>
        <v>8.0000000000000018</v>
      </c>
      <c r="R243" s="102">
        <f>+L243-Q243</f>
        <v>2.9999999999999982</v>
      </c>
      <c r="S243" s="103">
        <f>IF(AND(Y243="d",W243&gt;0),1,0)</f>
        <v>1</v>
      </c>
      <c r="T243" s="104">
        <f>IF(AND(Y243="D",W243-S243&lt;0),0,IF(AND(Y243="M",W243&gt;=7),7,IF(AND(Y243="M",W243&lt;7),W243,IF(W243-S243&lt;0,0,IF(AND(Y243="D",W243-S243&gt;=7),7,IF(AND(Y243="D",W243-S243&lt;7),W243-S243,0))))))</f>
        <v>1.9999999999999982</v>
      </c>
      <c r="U243" s="104">
        <f>IF(AND(Y243="D",W243&lt;1),0,IF(AND(Y243="D",W243-S243-T243&gt;0,W243-S243-T243&lt;1),W243-S243-T243,IF(AND(Y243="D",W243-S243-T243&gt;=1),1,IF(AND(Y243="M",W243-T243&gt;=1),1,IF(AND(Y243="M",W243-T243&lt;1),W243-T243,0)))))</f>
        <v>0</v>
      </c>
      <c r="V243" s="104">
        <f>IF(AND(Y243="D",W243&lt;1),0,IF(AND(Y243="D",W243-S243-T243-U243&gt;0),W243-S243-T243-U243,IF(AND(Y243="M",W243-T243-U243&gt;0),W243-T243-U243,0)))</f>
        <v>0</v>
      </c>
      <c r="W243" s="105">
        <f>+R243</f>
        <v>2.9999999999999982</v>
      </c>
      <c r="X243" s="96"/>
      <c r="Y243" s="106" t="str">
        <f>$AO$9</f>
        <v>D</v>
      </c>
      <c r="Z243" s="207" t="str">
        <f t="shared" ref="Z243:Z273" si="102">TEXT(WEEKDAY(J243),"ddd")</f>
        <v>Tue</v>
      </c>
      <c r="AA243" s="107">
        <f t="shared" ref="AA243:AA271" si="103">COUNTIF(K243,"S")</f>
        <v>0</v>
      </c>
      <c r="AB243" s="107">
        <f t="shared" ref="AB243:AB272" si="104">COUNTIF(K243,"I")</f>
        <v>0</v>
      </c>
      <c r="AC243" s="107">
        <f t="shared" ref="AC243:AC272" si="105">COUNTIF(K243,"A")</f>
        <v>0</v>
      </c>
    </row>
    <row r="244" spans="1:29" ht="12.75" customHeight="1">
      <c r="A244" s="69"/>
      <c r="B244" s="70" t="s">
        <v>18</v>
      </c>
      <c r="C244" s="108" t="s">
        <v>61</v>
      </c>
      <c r="D244" s="109"/>
      <c r="E244" s="73"/>
      <c r="F244" s="110"/>
      <c r="G244" s="72"/>
      <c r="H244" s="99"/>
      <c r="I244" s="76">
        <f t="shared" si="99"/>
        <v>6</v>
      </c>
      <c r="J244" s="100">
        <f>$AN$10</f>
        <v>41080</v>
      </c>
      <c r="K244" s="101">
        <v>1</v>
      </c>
      <c r="L244" s="261">
        <v>11</v>
      </c>
      <c r="M244" s="232">
        <f>VLOOKUP(K244,$AE$23:$AG$30,2,0)</f>
        <v>0.33333333333333331</v>
      </c>
      <c r="N244" s="241">
        <f t="shared" ref="N244:N272" si="106">VLOOKUP(K244,$AE$23:$AG$30,3,0)</f>
        <v>0.70833333333333337</v>
      </c>
      <c r="O244" s="244">
        <f t="shared" si="100"/>
        <v>9.0000000000000018</v>
      </c>
      <c r="P244" s="245" t="str">
        <f>+IF(((N244-M244)*24)&gt;4,"1",0)</f>
        <v>1</v>
      </c>
      <c r="Q244" s="257">
        <f t="shared" si="101"/>
        <v>8.0000000000000018</v>
      </c>
      <c r="R244" s="102">
        <f>+L244-Q244</f>
        <v>2.9999999999999982</v>
      </c>
      <c r="S244" s="103">
        <f t="shared" ref="S244:S272" si="107">IF(AND(Y244="d",W244&gt;0),1,0)</f>
        <v>1</v>
      </c>
      <c r="T244" s="104">
        <f t="shared" ref="T244:T272" si="108">IF(AND(Y244="D",W244-S244&lt;0),0,IF(AND(Y244="M",W244&gt;=7),7,IF(AND(Y244="M",W244&lt;7),W244,IF(W244-S244&lt;0,0,IF(AND(Y244="D",W244-S244&gt;=7),7,IF(AND(Y244="D",W244-S244&lt;7),W244-S244,0))))))</f>
        <v>1.9999999999999982</v>
      </c>
      <c r="U244" s="104">
        <f t="shared" ref="U244:U272" si="109">IF(AND(Y244="D",W244&lt;1),0,IF(AND(Y244="D",W244-S244-T244&gt;0,W244-S244-T244&lt;1),W244-S244-T244,IF(AND(Y244="D",W244-S244-T244&gt;=1),1,IF(AND(Y244="M",W244-T244&gt;=1),1,IF(AND(Y244="M",W244-T244&lt;1),W244-T244,0)))))</f>
        <v>0</v>
      </c>
      <c r="V244" s="104">
        <f t="shared" ref="V244:V272" si="110">IF(AND(Y244="D",W244&lt;1),0,IF(AND(Y244="D",W244-S244-T244-U244&gt;0),W244-S244-T244-U244,IF(AND(Y244="M",W244-T244-U244&gt;0),W244-T244-U244,0)))</f>
        <v>0</v>
      </c>
      <c r="W244" s="105">
        <f t="shared" ref="W244:W272" si="111">+R244</f>
        <v>2.9999999999999982</v>
      </c>
      <c r="X244" s="96"/>
      <c r="Y244" s="106" t="str">
        <f>$AO$10</f>
        <v>D</v>
      </c>
      <c r="Z244" s="207" t="str">
        <f t="shared" si="102"/>
        <v>Wed</v>
      </c>
      <c r="AA244" s="107">
        <f t="shared" si="103"/>
        <v>0</v>
      </c>
      <c r="AB244" s="107">
        <f t="shared" si="104"/>
        <v>0</v>
      </c>
      <c r="AC244" s="107">
        <f t="shared" si="105"/>
        <v>0</v>
      </c>
    </row>
    <row r="245" spans="1:29" ht="12.75" customHeight="1">
      <c r="A245" s="69"/>
      <c r="B245" s="98" t="s">
        <v>20</v>
      </c>
      <c r="C245" s="199">
        <v>40245</v>
      </c>
      <c r="D245" s="199">
        <v>41340</v>
      </c>
      <c r="E245" s="73"/>
      <c r="F245" s="72"/>
      <c r="G245" s="72"/>
      <c r="H245" s="99"/>
      <c r="I245" s="76">
        <f t="shared" si="99"/>
        <v>7</v>
      </c>
      <c r="J245" s="100">
        <f>$AN$11</f>
        <v>41081</v>
      </c>
      <c r="K245" s="101">
        <v>1</v>
      </c>
      <c r="L245" s="261">
        <v>11</v>
      </c>
      <c r="M245" s="232">
        <f>VLOOKUP(K245,$AE$23:$AG$30,2,0)</f>
        <v>0.33333333333333331</v>
      </c>
      <c r="N245" s="241">
        <f t="shared" si="106"/>
        <v>0.70833333333333337</v>
      </c>
      <c r="O245" s="244">
        <f t="shared" si="100"/>
        <v>9.0000000000000018</v>
      </c>
      <c r="P245" s="245" t="str">
        <f t="shared" ref="P245:P272" si="112">+IF(((N245-M245)*24)&gt;4,"1",0)</f>
        <v>1</v>
      </c>
      <c r="Q245" s="257">
        <f t="shared" si="101"/>
        <v>8.0000000000000018</v>
      </c>
      <c r="R245" s="102">
        <f t="shared" ref="R245:R272" si="113">+L245-Q245</f>
        <v>2.9999999999999982</v>
      </c>
      <c r="S245" s="103">
        <f t="shared" si="107"/>
        <v>1</v>
      </c>
      <c r="T245" s="104">
        <f t="shared" si="108"/>
        <v>1.9999999999999982</v>
      </c>
      <c r="U245" s="104">
        <f t="shared" si="109"/>
        <v>0</v>
      </c>
      <c r="V245" s="104">
        <f t="shared" si="110"/>
        <v>0</v>
      </c>
      <c r="W245" s="105">
        <f t="shared" si="111"/>
        <v>2.9999999999999982</v>
      </c>
      <c r="X245" s="96"/>
      <c r="Y245" s="106" t="str">
        <f>$AO$11</f>
        <v>D</v>
      </c>
      <c r="Z245" s="207" t="str">
        <f t="shared" si="102"/>
        <v>Thu</v>
      </c>
      <c r="AA245" s="107">
        <f t="shared" si="103"/>
        <v>0</v>
      </c>
      <c r="AB245" s="107">
        <f t="shared" si="104"/>
        <v>0</v>
      </c>
      <c r="AC245" s="107">
        <f t="shared" si="105"/>
        <v>0</v>
      </c>
    </row>
    <row r="246" spans="1:29" ht="12.75" customHeight="1">
      <c r="A246" s="69"/>
      <c r="B246" s="98"/>
      <c r="C246" s="98"/>
      <c r="D246" s="72"/>
      <c r="E246" s="73"/>
      <c r="F246" s="72"/>
      <c r="G246" s="72"/>
      <c r="H246" s="99"/>
      <c r="I246" s="76">
        <f t="shared" si="99"/>
        <v>8</v>
      </c>
      <c r="J246" s="100">
        <f>$AN$12</f>
        <v>41082</v>
      </c>
      <c r="K246" s="101">
        <v>1</v>
      </c>
      <c r="L246" s="261">
        <v>8</v>
      </c>
      <c r="M246" s="232">
        <f t="shared" ref="M246:M272" si="114">VLOOKUP(K246,$AE$23:$AG$30,2,0)</f>
        <v>0.33333333333333331</v>
      </c>
      <c r="N246" s="241">
        <f t="shared" si="106"/>
        <v>0.70833333333333337</v>
      </c>
      <c r="O246" s="244">
        <f t="shared" si="100"/>
        <v>9.0000000000000018</v>
      </c>
      <c r="P246" s="245" t="str">
        <f t="shared" si="112"/>
        <v>1</v>
      </c>
      <c r="Q246" s="257">
        <f t="shared" si="101"/>
        <v>8.0000000000000018</v>
      </c>
      <c r="R246" s="102">
        <f t="shared" si="113"/>
        <v>0</v>
      </c>
      <c r="S246" s="103">
        <f t="shared" si="107"/>
        <v>0</v>
      </c>
      <c r="T246" s="104">
        <f t="shared" si="108"/>
        <v>0</v>
      </c>
      <c r="U246" s="104">
        <f t="shared" si="109"/>
        <v>0</v>
      </c>
      <c r="V246" s="104">
        <f t="shared" si="110"/>
        <v>0</v>
      </c>
      <c r="W246" s="105">
        <f t="shared" si="111"/>
        <v>0</v>
      </c>
      <c r="X246" s="96"/>
      <c r="Y246" s="106" t="str">
        <f>$AO$12</f>
        <v>D</v>
      </c>
      <c r="Z246" s="207" t="str">
        <f t="shared" si="102"/>
        <v>Fri</v>
      </c>
      <c r="AA246" s="107">
        <f t="shared" si="103"/>
        <v>0</v>
      </c>
      <c r="AB246" s="107">
        <f t="shared" si="104"/>
        <v>0</v>
      </c>
      <c r="AC246" s="107">
        <f t="shared" si="105"/>
        <v>0</v>
      </c>
    </row>
    <row r="247" spans="1:29" ht="12.75" customHeight="1">
      <c r="A247" s="69"/>
      <c r="B247" s="98"/>
      <c r="C247" s="98"/>
      <c r="D247" s="72"/>
      <c r="E247" s="73"/>
      <c r="F247" s="198"/>
      <c r="G247" s="72"/>
      <c r="H247" s="99"/>
      <c r="I247" s="76">
        <f t="shared" si="99"/>
        <v>9</v>
      </c>
      <c r="J247" s="100">
        <f>$AN$13</f>
        <v>41083</v>
      </c>
      <c r="K247" s="339" t="s">
        <v>50</v>
      </c>
      <c r="L247" s="261"/>
      <c r="M247" s="232">
        <f t="shared" si="114"/>
        <v>0</v>
      </c>
      <c r="N247" s="241">
        <f t="shared" si="106"/>
        <v>0</v>
      </c>
      <c r="O247" s="244">
        <f t="shared" si="100"/>
        <v>0</v>
      </c>
      <c r="P247" s="245">
        <f t="shared" si="112"/>
        <v>0</v>
      </c>
      <c r="Q247" s="257">
        <f t="shared" si="101"/>
        <v>0</v>
      </c>
      <c r="R247" s="102">
        <f t="shared" si="113"/>
        <v>0</v>
      </c>
      <c r="S247" s="103">
        <f t="shared" si="107"/>
        <v>0</v>
      </c>
      <c r="T247" s="104">
        <f t="shared" si="108"/>
        <v>0</v>
      </c>
      <c r="U247" s="104">
        <f t="shared" si="109"/>
        <v>0</v>
      </c>
      <c r="V247" s="104">
        <f t="shared" si="110"/>
        <v>0</v>
      </c>
      <c r="W247" s="105">
        <f t="shared" si="111"/>
        <v>0</v>
      </c>
      <c r="X247" s="96"/>
      <c r="Y247" s="106" t="str">
        <f>$AO$13</f>
        <v>M</v>
      </c>
      <c r="Z247" s="207" t="str">
        <f t="shared" si="102"/>
        <v>Sat</v>
      </c>
      <c r="AA247" s="107">
        <f t="shared" si="103"/>
        <v>0</v>
      </c>
      <c r="AB247" s="107">
        <f t="shared" si="104"/>
        <v>0</v>
      </c>
      <c r="AC247" s="107">
        <f t="shared" si="105"/>
        <v>0</v>
      </c>
    </row>
    <row r="248" spans="1:29" ht="12.75" customHeight="1">
      <c r="A248" s="69"/>
      <c r="B248" s="124" t="s">
        <v>21</v>
      </c>
      <c r="C248" s="125" t="s">
        <v>22</v>
      </c>
      <c r="D248" s="126"/>
      <c r="E248" s="127"/>
      <c r="F248" s="198">
        <v>1244560</v>
      </c>
      <c r="G248" s="129" t="s">
        <v>22</v>
      </c>
      <c r="H248" s="130">
        <f>+F248</f>
        <v>1244560</v>
      </c>
      <c r="I248" s="76">
        <f t="shared" si="99"/>
        <v>10</v>
      </c>
      <c r="J248" s="100">
        <f>$AN$14</f>
        <v>41084</v>
      </c>
      <c r="K248" s="101" t="s">
        <v>72</v>
      </c>
      <c r="L248" s="261">
        <v>11</v>
      </c>
      <c r="M248" s="232">
        <f t="shared" si="114"/>
        <v>0</v>
      </c>
      <c r="N248" s="241">
        <f t="shared" si="106"/>
        <v>0</v>
      </c>
      <c r="O248" s="244">
        <f t="shared" si="100"/>
        <v>0</v>
      </c>
      <c r="P248" s="245">
        <f t="shared" si="112"/>
        <v>0</v>
      </c>
      <c r="Q248" s="257">
        <f t="shared" si="101"/>
        <v>0</v>
      </c>
      <c r="R248" s="102">
        <f t="shared" si="113"/>
        <v>11</v>
      </c>
      <c r="S248" s="103">
        <f t="shared" si="107"/>
        <v>0</v>
      </c>
      <c r="T248" s="104">
        <f t="shared" si="108"/>
        <v>7</v>
      </c>
      <c r="U248" s="104">
        <f t="shared" si="109"/>
        <v>1</v>
      </c>
      <c r="V248" s="104">
        <f t="shared" si="110"/>
        <v>3</v>
      </c>
      <c r="W248" s="105">
        <f t="shared" si="111"/>
        <v>11</v>
      </c>
      <c r="X248" s="96"/>
      <c r="Y248" s="106" t="str">
        <f>$AO$14</f>
        <v>M</v>
      </c>
      <c r="Z248" s="262" t="str">
        <f t="shared" si="102"/>
        <v>Sun</v>
      </c>
      <c r="AA248" s="107">
        <f t="shared" si="103"/>
        <v>0</v>
      </c>
      <c r="AB248" s="107">
        <f t="shared" si="104"/>
        <v>0</v>
      </c>
      <c r="AC248" s="107">
        <f t="shared" si="105"/>
        <v>0</v>
      </c>
    </row>
    <row r="249" spans="1:29" ht="12.75" customHeight="1">
      <c r="A249" s="69"/>
      <c r="B249" s="124" t="s">
        <v>23</v>
      </c>
      <c r="C249" s="125" t="s">
        <v>22</v>
      </c>
      <c r="D249" s="133">
        <f>+F248/173</f>
        <v>7193.9884393063585</v>
      </c>
      <c r="E249" s="127" t="s">
        <v>24</v>
      </c>
      <c r="F249" s="128">
        <f>+W275</f>
        <v>163.50000000000003</v>
      </c>
      <c r="G249" s="134" t="s">
        <v>22</v>
      </c>
      <c r="H249" s="130">
        <f>F249*D249</f>
        <v>1176217.1098265897</v>
      </c>
      <c r="I249" s="76">
        <f t="shared" si="99"/>
        <v>11</v>
      </c>
      <c r="J249" s="100">
        <f>$AN$15</f>
        <v>41085</v>
      </c>
      <c r="K249" s="101">
        <v>2</v>
      </c>
      <c r="L249" s="261">
        <v>11</v>
      </c>
      <c r="M249" s="232">
        <f t="shared" si="114"/>
        <v>0.83333333333333337</v>
      </c>
      <c r="N249" s="241">
        <f t="shared" si="106"/>
        <v>1.2083333333333333</v>
      </c>
      <c r="O249" s="244">
        <f t="shared" si="100"/>
        <v>8.9999999999999964</v>
      </c>
      <c r="P249" s="245" t="str">
        <f t="shared" si="112"/>
        <v>1</v>
      </c>
      <c r="Q249" s="257">
        <f t="shared" si="101"/>
        <v>7.9999999999999964</v>
      </c>
      <c r="R249" s="102">
        <f t="shared" si="113"/>
        <v>3.0000000000000036</v>
      </c>
      <c r="S249" s="103">
        <f t="shared" si="107"/>
        <v>1</v>
      </c>
      <c r="T249" s="104">
        <f t="shared" si="108"/>
        <v>2.0000000000000036</v>
      </c>
      <c r="U249" s="104">
        <f t="shared" si="109"/>
        <v>0</v>
      </c>
      <c r="V249" s="104">
        <f t="shared" si="110"/>
        <v>0</v>
      </c>
      <c r="W249" s="105">
        <f t="shared" si="111"/>
        <v>3.0000000000000036</v>
      </c>
      <c r="X249" s="96"/>
      <c r="Y249" s="106" t="str">
        <f>$AO$15</f>
        <v>D</v>
      </c>
      <c r="Z249" s="262" t="str">
        <f t="shared" si="102"/>
        <v>Mon</v>
      </c>
      <c r="AA249" s="107">
        <f t="shared" si="103"/>
        <v>0</v>
      </c>
      <c r="AB249" s="107">
        <f t="shared" si="104"/>
        <v>0</v>
      </c>
      <c r="AC249" s="107">
        <f t="shared" si="105"/>
        <v>0</v>
      </c>
    </row>
    <row r="250" spans="1:29" ht="12.75" customHeight="1">
      <c r="A250" s="69"/>
      <c r="B250" s="124" t="s">
        <v>65</v>
      </c>
      <c r="C250" s="125" t="s">
        <v>22</v>
      </c>
      <c r="D250" s="133">
        <v>6000</v>
      </c>
      <c r="E250" s="127" t="s">
        <v>24</v>
      </c>
      <c r="F250" s="203">
        <f>+K275</f>
        <v>24</v>
      </c>
      <c r="G250" s="134" t="s">
        <v>22</v>
      </c>
      <c r="H250" s="130">
        <f>F250*D250</f>
        <v>144000</v>
      </c>
      <c r="I250" s="76">
        <f t="shared" si="99"/>
        <v>12</v>
      </c>
      <c r="J250" s="100">
        <f>$AN$16</f>
        <v>41086</v>
      </c>
      <c r="K250" s="101">
        <v>2</v>
      </c>
      <c r="L250" s="261">
        <v>11</v>
      </c>
      <c r="M250" s="232">
        <f t="shared" si="114"/>
        <v>0.83333333333333337</v>
      </c>
      <c r="N250" s="241">
        <f t="shared" si="106"/>
        <v>1.2083333333333333</v>
      </c>
      <c r="O250" s="244">
        <f t="shared" si="100"/>
        <v>8.9999999999999964</v>
      </c>
      <c r="P250" s="245" t="str">
        <f t="shared" si="112"/>
        <v>1</v>
      </c>
      <c r="Q250" s="257">
        <f t="shared" si="101"/>
        <v>7.9999999999999964</v>
      </c>
      <c r="R250" s="102">
        <f t="shared" si="113"/>
        <v>3.0000000000000036</v>
      </c>
      <c r="S250" s="103">
        <f t="shared" si="107"/>
        <v>1</v>
      </c>
      <c r="T250" s="104">
        <f t="shared" si="108"/>
        <v>2.0000000000000036</v>
      </c>
      <c r="U250" s="104">
        <f t="shared" si="109"/>
        <v>0</v>
      </c>
      <c r="V250" s="104">
        <f t="shared" si="110"/>
        <v>0</v>
      </c>
      <c r="W250" s="105">
        <f t="shared" si="111"/>
        <v>3.0000000000000036</v>
      </c>
      <c r="X250" s="96"/>
      <c r="Y250" s="106" t="str">
        <f>$AO$16</f>
        <v>D</v>
      </c>
      <c r="Z250" s="207" t="str">
        <f t="shared" si="102"/>
        <v>Tue</v>
      </c>
      <c r="AA250" s="107">
        <f t="shared" si="103"/>
        <v>0</v>
      </c>
      <c r="AB250" s="107">
        <f t="shared" si="104"/>
        <v>0</v>
      </c>
      <c r="AC250" s="107">
        <f t="shared" si="105"/>
        <v>0</v>
      </c>
    </row>
    <row r="251" spans="1:29" ht="12.75" customHeight="1">
      <c r="A251" s="69"/>
      <c r="B251" s="124" t="s">
        <v>66</v>
      </c>
      <c r="C251" s="125" t="s">
        <v>22</v>
      </c>
      <c r="D251" s="200">
        <v>4000</v>
      </c>
      <c r="E251" s="127" t="s">
        <v>24</v>
      </c>
      <c r="F251" s="139">
        <f>+L275</f>
        <v>13</v>
      </c>
      <c r="G251" s="134" t="s">
        <v>22</v>
      </c>
      <c r="H251" s="130">
        <f>F251*D251</f>
        <v>52000</v>
      </c>
      <c r="I251" s="76">
        <f t="shared" si="99"/>
        <v>13</v>
      </c>
      <c r="J251" s="100">
        <f>$AN$17</f>
        <v>41087</v>
      </c>
      <c r="K251" s="101">
        <v>2</v>
      </c>
      <c r="L251" s="261">
        <v>11</v>
      </c>
      <c r="M251" s="232">
        <f t="shared" si="114"/>
        <v>0.83333333333333337</v>
      </c>
      <c r="N251" s="241">
        <f t="shared" si="106"/>
        <v>1.2083333333333333</v>
      </c>
      <c r="O251" s="244">
        <f t="shared" si="100"/>
        <v>8.9999999999999964</v>
      </c>
      <c r="P251" s="245" t="str">
        <f t="shared" si="112"/>
        <v>1</v>
      </c>
      <c r="Q251" s="257">
        <f t="shared" si="101"/>
        <v>7.9999999999999964</v>
      </c>
      <c r="R251" s="102">
        <f t="shared" si="113"/>
        <v>3.0000000000000036</v>
      </c>
      <c r="S251" s="103">
        <f t="shared" si="107"/>
        <v>1</v>
      </c>
      <c r="T251" s="104">
        <f t="shared" si="108"/>
        <v>2.0000000000000036</v>
      </c>
      <c r="U251" s="104">
        <f t="shared" si="109"/>
        <v>0</v>
      </c>
      <c r="V251" s="104">
        <f t="shared" si="110"/>
        <v>0</v>
      </c>
      <c r="W251" s="105">
        <f t="shared" si="111"/>
        <v>3.0000000000000036</v>
      </c>
      <c r="X251" s="96"/>
      <c r="Y251" s="106" t="str">
        <f>$AO$17</f>
        <v>D</v>
      </c>
      <c r="Z251" s="207" t="str">
        <f t="shared" si="102"/>
        <v>Wed</v>
      </c>
      <c r="AA251" s="107">
        <f t="shared" si="103"/>
        <v>0</v>
      </c>
      <c r="AB251" s="107">
        <f t="shared" si="104"/>
        <v>0</v>
      </c>
      <c r="AC251" s="107">
        <f t="shared" si="105"/>
        <v>0</v>
      </c>
    </row>
    <row r="252" spans="1:29" ht="12.75" customHeight="1">
      <c r="A252" s="69"/>
      <c r="B252" s="335" t="s">
        <v>75</v>
      </c>
      <c r="C252" s="336" t="s">
        <v>22</v>
      </c>
      <c r="D252" s="337"/>
      <c r="E252" s="127" t="s">
        <v>24</v>
      </c>
      <c r="F252" s="338">
        <f>+M275</f>
        <v>11</v>
      </c>
      <c r="G252" s="142" t="s">
        <v>22</v>
      </c>
      <c r="H252" s="143">
        <f>+F252*D252</f>
        <v>0</v>
      </c>
      <c r="I252" s="76">
        <f t="shared" si="99"/>
        <v>14</v>
      </c>
      <c r="J252" s="100">
        <f>$AN$18</f>
        <v>41088</v>
      </c>
      <c r="K252" s="101">
        <v>2</v>
      </c>
      <c r="L252" s="261">
        <v>10</v>
      </c>
      <c r="M252" s="232">
        <f t="shared" si="114"/>
        <v>0.83333333333333337</v>
      </c>
      <c r="N252" s="241">
        <f t="shared" si="106"/>
        <v>1.2083333333333333</v>
      </c>
      <c r="O252" s="244">
        <f t="shared" si="100"/>
        <v>8.9999999999999964</v>
      </c>
      <c r="P252" s="245" t="str">
        <f t="shared" si="112"/>
        <v>1</v>
      </c>
      <c r="Q252" s="257">
        <f t="shared" si="101"/>
        <v>7.9999999999999964</v>
      </c>
      <c r="R252" s="102">
        <f t="shared" si="113"/>
        <v>2.0000000000000036</v>
      </c>
      <c r="S252" s="103">
        <f t="shared" si="107"/>
        <v>1</v>
      </c>
      <c r="T252" s="104">
        <f t="shared" si="108"/>
        <v>1.0000000000000036</v>
      </c>
      <c r="U252" s="104">
        <f t="shared" si="109"/>
        <v>0</v>
      </c>
      <c r="V252" s="104">
        <f t="shared" si="110"/>
        <v>0</v>
      </c>
      <c r="W252" s="105">
        <f t="shared" si="111"/>
        <v>2.0000000000000036</v>
      </c>
      <c r="X252" s="96"/>
      <c r="Y252" s="106" t="str">
        <f>$AO$18</f>
        <v>D</v>
      </c>
      <c r="Z252" s="207" t="str">
        <f t="shared" si="102"/>
        <v>Thu</v>
      </c>
      <c r="AA252" s="107">
        <f t="shared" si="103"/>
        <v>0</v>
      </c>
      <c r="AB252" s="107">
        <f t="shared" si="104"/>
        <v>0</v>
      </c>
      <c r="AC252" s="107">
        <f t="shared" si="105"/>
        <v>0</v>
      </c>
    </row>
    <row r="253" spans="1:29" ht="12.75" customHeight="1">
      <c r="A253" s="69"/>
      <c r="B253" s="124"/>
      <c r="C253" s="70"/>
      <c r="D253" s="202"/>
      <c r="E253" s="140"/>
      <c r="F253" s="141"/>
      <c r="G253" s="74" t="s">
        <v>22</v>
      </c>
      <c r="H253" s="99">
        <f>+D253*F253</f>
        <v>0</v>
      </c>
      <c r="I253" s="76">
        <f t="shared" si="99"/>
        <v>15</v>
      </c>
      <c r="J253" s="100">
        <f>$AN$19</f>
        <v>41089</v>
      </c>
      <c r="K253" s="101">
        <v>2</v>
      </c>
      <c r="L253" s="261">
        <v>11</v>
      </c>
      <c r="M253" s="232">
        <f t="shared" si="114"/>
        <v>0.83333333333333337</v>
      </c>
      <c r="N253" s="241">
        <f t="shared" si="106"/>
        <v>1.2083333333333333</v>
      </c>
      <c r="O253" s="244">
        <f t="shared" si="100"/>
        <v>8.9999999999999964</v>
      </c>
      <c r="P253" s="245" t="str">
        <f t="shared" si="112"/>
        <v>1</v>
      </c>
      <c r="Q253" s="257">
        <f t="shared" si="101"/>
        <v>7.9999999999999964</v>
      </c>
      <c r="R253" s="102">
        <f t="shared" si="113"/>
        <v>3.0000000000000036</v>
      </c>
      <c r="S253" s="103">
        <f t="shared" si="107"/>
        <v>1</v>
      </c>
      <c r="T253" s="104">
        <f t="shared" si="108"/>
        <v>2.0000000000000036</v>
      </c>
      <c r="U253" s="104">
        <f t="shared" si="109"/>
        <v>0</v>
      </c>
      <c r="V253" s="104">
        <f t="shared" si="110"/>
        <v>0</v>
      </c>
      <c r="W253" s="105">
        <f t="shared" si="111"/>
        <v>3.0000000000000036</v>
      </c>
      <c r="X253" s="96"/>
      <c r="Y253" s="106" t="str">
        <f>$AO$19</f>
        <v>D</v>
      </c>
      <c r="Z253" s="207" t="str">
        <f t="shared" si="102"/>
        <v>Fri</v>
      </c>
      <c r="AA253" s="107">
        <f t="shared" si="103"/>
        <v>0</v>
      </c>
      <c r="AB253" s="107">
        <f t="shared" si="104"/>
        <v>0</v>
      </c>
      <c r="AC253" s="107">
        <f t="shared" si="105"/>
        <v>0</v>
      </c>
    </row>
    <row r="254" spans="1:29" ht="12.75" customHeight="1">
      <c r="A254" s="69"/>
      <c r="B254" s="124"/>
      <c r="C254" s="70"/>
      <c r="D254" s="202"/>
      <c r="E254" s="140"/>
      <c r="F254" s="139"/>
      <c r="G254" s="74" t="s">
        <v>22</v>
      </c>
      <c r="H254" s="99">
        <f>+D254*F254</f>
        <v>0</v>
      </c>
      <c r="I254" s="76">
        <f t="shared" si="99"/>
        <v>16</v>
      </c>
      <c r="J254" s="100">
        <f>$AN$20</f>
        <v>41090</v>
      </c>
      <c r="K254" s="101">
        <v>2</v>
      </c>
      <c r="L254" s="261">
        <v>11</v>
      </c>
      <c r="M254" s="232">
        <f t="shared" si="114"/>
        <v>0.83333333333333337</v>
      </c>
      <c r="N254" s="241">
        <f t="shared" si="106"/>
        <v>1.2083333333333333</v>
      </c>
      <c r="O254" s="244">
        <f t="shared" si="100"/>
        <v>8.9999999999999964</v>
      </c>
      <c r="P254" s="245" t="str">
        <f t="shared" si="112"/>
        <v>1</v>
      </c>
      <c r="Q254" s="257">
        <f t="shared" si="101"/>
        <v>7.9999999999999964</v>
      </c>
      <c r="R254" s="102">
        <f t="shared" si="113"/>
        <v>3.0000000000000036</v>
      </c>
      <c r="S254" s="103">
        <f t="shared" si="107"/>
        <v>0</v>
      </c>
      <c r="T254" s="104">
        <f t="shared" si="108"/>
        <v>3.0000000000000036</v>
      </c>
      <c r="U254" s="104">
        <f t="shared" si="109"/>
        <v>0</v>
      </c>
      <c r="V254" s="104">
        <f t="shared" si="110"/>
        <v>0</v>
      </c>
      <c r="W254" s="105">
        <f t="shared" si="111"/>
        <v>3.0000000000000036</v>
      </c>
      <c r="X254" s="96"/>
      <c r="Y254" s="106" t="str">
        <f>$AO$20</f>
        <v>M</v>
      </c>
      <c r="Z254" s="207" t="str">
        <f t="shared" si="102"/>
        <v>Sat</v>
      </c>
      <c r="AA254" s="107">
        <f t="shared" si="103"/>
        <v>0</v>
      </c>
      <c r="AB254" s="107">
        <f t="shared" si="104"/>
        <v>0</v>
      </c>
      <c r="AC254" s="107">
        <f t="shared" si="105"/>
        <v>0</v>
      </c>
    </row>
    <row r="255" spans="1:29" ht="12.75" customHeight="1">
      <c r="A255" s="69"/>
      <c r="B255" s="124" t="s">
        <v>56</v>
      </c>
      <c r="C255" s="70" t="s">
        <v>22</v>
      </c>
      <c r="D255" s="202"/>
      <c r="E255" s="140"/>
      <c r="F255" s="141"/>
      <c r="G255" s="74" t="s">
        <v>22</v>
      </c>
      <c r="H255" s="99">
        <v>0</v>
      </c>
      <c r="I255" s="76">
        <f t="shared" si="99"/>
        <v>17</v>
      </c>
      <c r="J255" s="100">
        <f>$AN$21</f>
        <v>41091</v>
      </c>
      <c r="K255" s="101" t="s">
        <v>50</v>
      </c>
      <c r="L255" s="261"/>
      <c r="M255" s="232">
        <f t="shared" si="114"/>
        <v>0</v>
      </c>
      <c r="N255" s="241">
        <f t="shared" si="106"/>
        <v>0</v>
      </c>
      <c r="O255" s="244">
        <f t="shared" si="100"/>
        <v>0</v>
      </c>
      <c r="P255" s="245">
        <f t="shared" si="112"/>
        <v>0</v>
      </c>
      <c r="Q255" s="257">
        <f t="shared" si="101"/>
        <v>0</v>
      </c>
      <c r="R255" s="102">
        <f t="shared" si="113"/>
        <v>0</v>
      </c>
      <c r="S255" s="103">
        <f t="shared" si="107"/>
        <v>0</v>
      </c>
      <c r="T255" s="104">
        <f t="shared" si="108"/>
        <v>0</v>
      </c>
      <c r="U255" s="104">
        <f t="shared" si="109"/>
        <v>0</v>
      </c>
      <c r="V255" s="104">
        <f t="shared" si="110"/>
        <v>0</v>
      </c>
      <c r="W255" s="105">
        <f t="shared" si="111"/>
        <v>0</v>
      </c>
      <c r="X255" s="96"/>
      <c r="Y255" s="106" t="str">
        <f>$AO$21</f>
        <v>M</v>
      </c>
      <c r="Z255" s="262" t="str">
        <f t="shared" si="102"/>
        <v>Sun</v>
      </c>
      <c r="AA255" s="107">
        <f t="shared" si="103"/>
        <v>0</v>
      </c>
      <c r="AB255" s="107">
        <f t="shared" si="104"/>
        <v>0</v>
      </c>
      <c r="AC255" s="107">
        <f t="shared" si="105"/>
        <v>0</v>
      </c>
    </row>
    <row r="256" spans="1:29" ht="12.75" customHeight="1">
      <c r="A256" s="69"/>
      <c r="B256" s="124"/>
      <c r="C256" s="70"/>
      <c r="D256" s="202"/>
      <c r="E256" s="140"/>
      <c r="F256" s="139"/>
      <c r="G256" s="74" t="s">
        <v>22</v>
      </c>
      <c r="H256" s="99">
        <f>+D256*F256</f>
        <v>0</v>
      </c>
      <c r="I256" s="76">
        <f t="shared" si="99"/>
        <v>18</v>
      </c>
      <c r="J256" s="100">
        <f>$AN$22</f>
        <v>41092</v>
      </c>
      <c r="K256" s="101">
        <v>1</v>
      </c>
      <c r="L256" s="261">
        <v>10</v>
      </c>
      <c r="M256" s="232">
        <f t="shared" si="114"/>
        <v>0.33333333333333331</v>
      </c>
      <c r="N256" s="241">
        <f t="shared" si="106"/>
        <v>0.70833333333333337</v>
      </c>
      <c r="O256" s="244">
        <f t="shared" si="100"/>
        <v>9.0000000000000018</v>
      </c>
      <c r="P256" s="245" t="str">
        <f t="shared" si="112"/>
        <v>1</v>
      </c>
      <c r="Q256" s="257">
        <f t="shared" si="101"/>
        <v>8.0000000000000018</v>
      </c>
      <c r="R256" s="102">
        <f t="shared" si="113"/>
        <v>1.9999999999999982</v>
      </c>
      <c r="S256" s="103">
        <f t="shared" si="107"/>
        <v>1</v>
      </c>
      <c r="T256" s="104">
        <f t="shared" si="108"/>
        <v>0.99999999999999822</v>
      </c>
      <c r="U256" s="104">
        <f t="shared" si="109"/>
        <v>0</v>
      </c>
      <c r="V256" s="104">
        <f t="shared" si="110"/>
        <v>0</v>
      </c>
      <c r="W256" s="105">
        <f t="shared" si="111"/>
        <v>1.9999999999999982</v>
      </c>
      <c r="X256" s="96"/>
      <c r="Y256" s="106" t="str">
        <f>$AO$22</f>
        <v>D</v>
      </c>
      <c r="Z256" s="262" t="str">
        <f t="shared" si="102"/>
        <v>Mon</v>
      </c>
      <c r="AA256" s="107">
        <f t="shared" si="103"/>
        <v>0</v>
      </c>
      <c r="AB256" s="107">
        <f t="shared" si="104"/>
        <v>0</v>
      </c>
      <c r="AC256" s="107">
        <f t="shared" si="105"/>
        <v>0</v>
      </c>
    </row>
    <row r="257" spans="1:29" ht="12.75" customHeight="1">
      <c r="A257" s="69"/>
      <c r="B257" s="150" t="s">
        <v>19</v>
      </c>
      <c r="C257" s="150"/>
      <c r="D257" s="200"/>
      <c r="E257" s="127"/>
      <c r="F257" s="151"/>
      <c r="G257" s="134" t="s">
        <v>22</v>
      </c>
      <c r="H257" s="152">
        <f>SUM(H248:H256)</f>
        <v>2616777.1098265899</v>
      </c>
      <c r="I257" s="76">
        <f t="shared" si="99"/>
        <v>19</v>
      </c>
      <c r="J257" s="100">
        <f>$AN$23</f>
        <v>41093</v>
      </c>
      <c r="K257" s="101">
        <v>1</v>
      </c>
      <c r="L257" s="261">
        <v>11</v>
      </c>
      <c r="M257" s="232">
        <f t="shared" si="114"/>
        <v>0.33333333333333331</v>
      </c>
      <c r="N257" s="241">
        <f t="shared" si="106"/>
        <v>0.70833333333333337</v>
      </c>
      <c r="O257" s="244">
        <f t="shared" si="100"/>
        <v>9.0000000000000018</v>
      </c>
      <c r="P257" s="245" t="str">
        <f t="shared" si="112"/>
        <v>1</v>
      </c>
      <c r="Q257" s="257">
        <f t="shared" si="101"/>
        <v>8.0000000000000018</v>
      </c>
      <c r="R257" s="102">
        <f t="shared" si="113"/>
        <v>2.9999999999999982</v>
      </c>
      <c r="S257" s="103">
        <f t="shared" si="107"/>
        <v>1</v>
      </c>
      <c r="T257" s="104">
        <f t="shared" si="108"/>
        <v>1.9999999999999982</v>
      </c>
      <c r="U257" s="104">
        <f t="shared" si="109"/>
        <v>0</v>
      </c>
      <c r="V257" s="104">
        <f t="shared" si="110"/>
        <v>0</v>
      </c>
      <c r="W257" s="105">
        <f t="shared" si="111"/>
        <v>2.9999999999999982</v>
      </c>
      <c r="X257" s="96"/>
      <c r="Y257" s="106" t="str">
        <f>$AO$23</f>
        <v>D</v>
      </c>
      <c r="Z257" s="207" t="str">
        <f t="shared" si="102"/>
        <v>Tue</v>
      </c>
      <c r="AA257" s="107">
        <f t="shared" si="103"/>
        <v>0</v>
      </c>
      <c r="AB257" s="107">
        <f t="shared" si="104"/>
        <v>0</v>
      </c>
      <c r="AC257" s="107">
        <f t="shared" si="105"/>
        <v>0</v>
      </c>
    </row>
    <row r="258" spans="1:29" ht="12.75" customHeight="1">
      <c r="A258" s="69"/>
      <c r="B258" s="131" t="s">
        <v>25</v>
      </c>
      <c r="C258" s="70"/>
      <c r="D258" s="200"/>
      <c r="E258" s="127"/>
      <c r="F258" s="151"/>
      <c r="G258" s="74"/>
      <c r="H258" s="75"/>
      <c r="I258" s="76">
        <f t="shared" si="99"/>
        <v>20</v>
      </c>
      <c r="J258" s="100">
        <f>$AN$24</f>
        <v>41094</v>
      </c>
      <c r="K258" s="101">
        <v>1</v>
      </c>
      <c r="L258" s="261">
        <v>11</v>
      </c>
      <c r="M258" s="232">
        <f t="shared" si="114"/>
        <v>0.33333333333333331</v>
      </c>
      <c r="N258" s="241">
        <f t="shared" si="106"/>
        <v>0.70833333333333337</v>
      </c>
      <c r="O258" s="244">
        <f t="shared" si="100"/>
        <v>9.0000000000000018</v>
      </c>
      <c r="P258" s="245" t="str">
        <f t="shared" si="112"/>
        <v>1</v>
      </c>
      <c r="Q258" s="257">
        <f t="shared" si="101"/>
        <v>8.0000000000000018</v>
      </c>
      <c r="R258" s="102">
        <f t="shared" si="113"/>
        <v>2.9999999999999982</v>
      </c>
      <c r="S258" s="103">
        <f t="shared" si="107"/>
        <v>1</v>
      </c>
      <c r="T258" s="104">
        <f t="shared" si="108"/>
        <v>1.9999999999999982</v>
      </c>
      <c r="U258" s="104">
        <f t="shared" si="109"/>
        <v>0</v>
      </c>
      <c r="V258" s="104">
        <f t="shared" si="110"/>
        <v>0</v>
      </c>
      <c r="W258" s="105">
        <f t="shared" si="111"/>
        <v>2.9999999999999982</v>
      </c>
      <c r="X258" s="96"/>
      <c r="Y258" s="106" t="str">
        <f>$AO$24</f>
        <v>D</v>
      </c>
      <c r="Z258" s="207" t="str">
        <f t="shared" si="102"/>
        <v>Wed</v>
      </c>
      <c r="AA258" s="107">
        <f t="shared" si="103"/>
        <v>0</v>
      </c>
      <c r="AB258" s="107">
        <f t="shared" si="104"/>
        <v>0</v>
      </c>
      <c r="AC258" s="107">
        <f t="shared" si="105"/>
        <v>0</v>
      </c>
    </row>
    <row r="259" spans="1:29" ht="12.75" customHeight="1">
      <c r="A259" s="69"/>
      <c r="B259" s="124" t="s">
        <v>26</v>
      </c>
      <c r="C259" s="125" t="s">
        <v>22</v>
      </c>
      <c r="D259" s="153">
        <f>-H248</f>
        <v>-1244560</v>
      </c>
      <c r="E259" s="127" t="s">
        <v>24</v>
      </c>
      <c r="F259" s="149">
        <v>0.02</v>
      </c>
      <c r="G259" s="134" t="s">
        <v>22</v>
      </c>
      <c r="H259" s="130">
        <f>F259*D259</f>
        <v>-24891.200000000001</v>
      </c>
      <c r="I259" s="76">
        <f t="shared" si="99"/>
        <v>21</v>
      </c>
      <c r="J259" s="100">
        <f>$AN$25</f>
        <v>41095</v>
      </c>
      <c r="K259" s="101">
        <v>1</v>
      </c>
      <c r="L259" s="261">
        <v>11</v>
      </c>
      <c r="M259" s="232">
        <f t="shared" si="114"/>
        <v>0.33333333333333331</v>
      </c>
      <c r="N259" s="241">
        <f t="shared" si="106"/>
        <v>0.70833333333333337</v>
      </c>
      <c r="O259" s="244">
        <f t="shared" si="100"/>
        <v>9.0000000000000018</v>
      </c>
      <c r="P259" s="245" t="str">
        <f t="shared" si="112"/>
        <v>1</v>
      </c>
      <c r="Q259" s="257">
        <f t="shared" si="101"/>
        <v>8.0000000000000018</v>
      </c>
      <c r="R259" s="102">
        <f t="shared" si="113"/>
        <v>2.9999999999999982</v>
      </c>
      <c r="S259" s="103">
        <f t="shared" si="107"/>
        <v>1</v>
      </c>
      <c r="T259" s="104">
        <f t="shared" si="108"/>
        <v>1.9999999999999982</v>
      </c>
      <c r="U259" s="104">
        <f t="shared" si="109"/>
        <v>0</v>
      </c>
      <c r="V259" s="104">
        <f t="shared" si="110"/>
        <v>0</v>
      </c>
      <c r="W259" s="105">
        <f t="shared" si="111"/>
        <v>2.9999999999999982</v>
      </c>
      <c r="X259" s="96"/>
      <c r="Y259" s="106" t="str">
        <f>$AO$25</f>
        <v>D</v>
      </c>
      <c r="Z259" s="207" t="str">
        <f t="shared" si="102"/>
        <v>Thu</v>
      </c>
      <c r="AA259" s="107">
        <f t="shared" si="103"/>
        <v>0</v>
      </c>
      <c r="AB259" s="107">
        <f t="shared" si="104"/>
        <v>0</v>
      </c>
      <c r="AC259" s="107">
        <f t="shared" si="105"/>
        <v>0</v>
      </c>
    </row>
    <row r="260" spans="1:29" ht="12.75" customHeight="1">
      <c r="A260" s="69"/>
      <c r="B260" s="124" t="s">
        <v>47</v>
      </c>
      <c r="C260" s="125" t="s">
        <v>22</v>
      </c>
      <c r="D260" s="200"/>
      <c r="E260" s="127"/>
      <c r="F260" s="155"/>
      <c r="G260" s="134" t="s">
        <v>22</v>
      </c>
      <c r="H260" s="130">
        <f>SUM(AA275:AC275)*-F248/21</f>
        <v>-59264.761904761908</v>
      </c>
      <c r="I260" s="76">
        <f t="shared" si="99"/>
        <v>22</v>
      </c>
      <c r="J260" s="100">
        <f>$AN$26</f>
        <v>41096</v>
      </c>
      <c r="K260" s="101">
        <v>1</v>
      </c>
      <c r="L260" s="261">
        <v>8</v>
      </c>
      <c r="M260" s="232">
        <f t="shared" si="114"/>
        <v>0.33333333333333331</v>
      </c>
      <c r="N260" s="241">
        <f t="shared" si="106"/>
        <v>0.70833333333333337</v>
      </c>
      <c r="O260" s="244">
        <f t="shared" si="100"/>
        <v>9.0000000000000018</v>
      </c>
      <c r="P260" s="245" t="str">
        <f t="shared" si="112"/>
        <v>1</v>
      </c>
      <c r="Q260" s="257">
        <f t="shared" si="101"/>
        <v>8.0000000000000018</v>
      </c>
      <c r="R260" s="102">
        <f t="shared" si="113"/>
        <v>0</v>
      </c>
      <c r="S260" s="103">
        <f t="shared" si="107"/>
        <v>0</v>
      </c>
      <c r="T260" s="104">
        <f t="shared" si="108"/>
        <v>0</v>
      </c>
      <c r="U260" s="104">
        <f t="shared" si="109"/>
        <v>0</v>
      </c>
      <c r="V260" s="104">
        <f t="shared" si="110"/>
        <v>0</v>
      </c>
      <c r="W260" s="105">
        <f t="shared" si="111"/>
        <v>0</v>
      </c>
      <c r="X260" s="96"/>
      <c r="Y260" s="106" t="str">
        <f>$AO$26</f>
        <v>D</v>
      </c>
      <c r="Z260" s="207" t="str">
        <f t="shared" si="102"/>
        <v>Fri</v>
      </c>
      <c r="AA260" s="107">
        <f t="shared" si="103"/>
        <v>0</v>
      </c>
      <c r="AB260" s="107">
        <f t="shared" si="104"/>
        <v>0</v>
      </c>
      <c r="AC260" s="107">
        <f t="shared" si="105"/>
        <v>0</v>
      </c>
    </row>
    <row r="261" spans="1:29" ht="12.75" customHeight="1">
      <c r="A261" s="69"/>
      <c r="B261" s="124" t="s">
        <v>27</v>
      </c>
      <c r="C261" s="125" t="s">
        <v>22</v>
      </c>
      <c r="D261" s="200"/>
      <c r="E261" s="127"/>
      <c r="F261" s="155"/>
      <c r="G261" s="134" t="s">
        <v>22</v>
      </c>
      <c r="H261" s="156">
        <f>+F267</f>
        <v>-57388.4</v>
      </c>
      <c r="I261" s="76">
        <f t="shared" si="99"/>
        <v>23</v>
      </c>
      <c r="J261" s="100">
        <f>$AN$27</f>
        <v>41097</v>
      </c>
      <c r="K261" s="101" t="s">
        <v>50</v>
      </c>
      <c r="L261" s="261"/>
      <c r="M261" s="232">
        <f t="shared" si="114"/>
        <v>0</v>
      </c>
      <c r="N261" s="241">
        <f t="shared" si="106"/>
        <v>0</v>
      </c>
      <c r="O261" s="244">
        <f t="shared" si="100"/>
        <v>0</v>
      </c>
      <c r="P261" s="245">
        <f t="shared" si="112"/>
        <v>0</v>
      </c>
      <c r="Q261" s="257">
        <f t="shared" si="101"/>
        <v>0</v>
      </c>
      <c r="R261" s="102">
        <f t="shared" si="113"/>
        <v>0</v>
      </c>
      <c r="S261" s="103">
        <f t="shared" si="107"/>
        <v>0</v>
      </c>
      <c r="T261" s="104">
        <f t="shared" si="108"/>
        <v>0</v>
      </c>
      <c r="U261" s="104">
        <f t="shared" si="109"/>
        <v>0</v>
      </c>
      <c r="V261" s="104">
        <f t="shared" si="110"/>
        <v>0</v>
      </c>
      <c r="W261" s="105">
        <f t="shared" si="111"/>
        <v>0</v>
      </c>
      <c r="X261" s="96"/>
      <c r="Y261" s="106" t="str">
        <f>$AO$27</f>
        <v>M</v>
      </c>
      <c r="Z261" s="207" t="str">
        <f t="shared" si="102"/>
        <v>Sat</v>
      </c>
      <c r="AA261" s="107">
        <f t="shared" si="103"/>
        <v>0</v>
      </c>
      <c r="AB261" s="107">
        <f t="shared" si="104"/>
        <v>0</v>
      </c>
      <c r="AC261" s="107">
        <f t="shared" si="105"/>
        <v>0</v>
      </c>
    </row>
    <row r="262" spans="1:29" ht="12.75" customHeight="1">
      <c r="A262" s="69"/>
      <c r="B262" s="98"/>
      <c r="C262" s="98"/>
      <c r="D262" s="158" t="s">
        <v>28</v>
      </c>
      <c r="E262" s="159"/>
      <c r="F262" s="160">
        <f>VLOOKUP(C241,$AD$1:$AG$6,2)</f>
        <v>-1320000</v>
      </c>
      <c r="G262" s="160"/>
      <c r="H262" s="99"/>
      <c r="I262" s="76">
        <f t="shared" si="99"/>
        <v>24</v>
      </c>
      <c r="J262" s="100">
        <f>$AN$28</f>
        <v>41098</v>
      </c>
      <c r="K262" s="101" t="s">
        <v>50</v>
      </c>
      <c r="L262" s="261"/>
      <c r="M262" s="232">
        <f t="shared" si="114"/>
        <v>0</v>
      </c>
      <c r="N262" s="241">
        <f t="shared" si="106"/>
        <v>0</v>
      </c>
      <c r="O262" s="244">
        <f t="shared" si="100"/>
        <v>0</v>
      </c>
      <c r="P262" s="245">
        <f t="shared" si="112"/>
        <v>0</v>
      </c>
      <c r="Q262" s="257">
        <f t="shared" si="101"/>
        <v>0</v>
      </c>
      <c r="R262" s="102">
        <f t="shared" si="113"/>
        <v>0</v>
      </c>
      <c r="S262" s="103">
        <f t="shared" si="107"/>
        <v>0</v>
      </c>
      <c r="T262" s="104">
        <f t="shared" si="108"/>
        <v>0</v>
      </c>
      <c r="U262" s="104">
        <f t="shared" si="109"/>
        <v>0</v>
      </c>
      <c r="V262" s="104">
        <f t="shared" si="110"/>
        <v>0</v>
      </c>
      <c r="W262" s="105">
        <f t="shared" si="111"/>
        <v>0</v>
      </c>
      <c r="X262" s="96"/>
      <c r="Y262" s="106" t="str">
        <f>$AO$28</f>
        <v>M</v>
      </c>
      <c r="Z262" s="262" t="str">
        <f t="shared" si="102"/>
        <v>Sun</v>
      </c>
      <c r="AA262" s="107">
        <f t="shared" si="103"/>
        <v>0</v>
      </c>
      <c r="AB262" s="107">
        <f t="shared" si="104"/>
        <v>0</v>
      </c>
      <c r="AC262" s="107">
        <f t="shared" si="105"/>
        <v>0</v>
      </c>
    </row>
    <row r="263" spans="1:29" ht="12.75" customHeight="1">
      <c r="A263" s="69"/>
      <c r="B263" s="98"/>
      <c r="C263" s="98"/>
      <c r="D263" s="162" t="s">
        <v>26</v>
      </c>
      <c r="E263" s="159"/>
      <c r="F263" s="163">
        <f>+(H248)*0.54%</f>
        <v>6720.6240000000007</v>
      </c>
      <c r="G263" s="163"/>
      <c r="H263" s="99"/>
      <c r="I263" s="76">
        <f t="shared" si="99"/>
        <v>25</v>
      </c>
      <c r="J263" s="100">
        <f>$AN$29</f>
        <v>41099</v>
      </c>
      <c r="K263" s="101">
        <v>2</v>
      </c>
      <c r="L263" s="261">
        <v>11</v>
      </c>
      <c r="M263" s="232">
        <f t="shared" si="114"/>
        <v>0.83333333333333337</v>
      </c>
      <c r="N263" s="241">
        <f t="shared" si="106"/>
        <v>1.2083333333333333</v>
      </c>
      <c r="O263" s="244">
        <f t="shared" si="100"/>
        <v>8.9999999999999964</v>
      </c>
      <c r="P263" s="245" t="str">
        <f t="shared" si="112"/>
        <v>1</v>
      </c>
      <c r="Q263" s="257">
        <f t="shared" si="101"/>
        <v>7.9999999999999964</v>
      </c>
      <c r="R263" s="102">
        <f t="shared" si="113"/>
        <v>3.0000000000000036</v>
      </c>
      <c r="S263" s="103">
        <f t="shared" si="107"/>
        <v>1</v>
      </c>
      <c r="T263" s="104">
        <f t="shared" si="108"/>
        <v>2.0000000000000036</v>
      </c>
      <c r="U263" s="104">
        <f t="shared" si="109"/>
        <v>0</v>
      </c>
      <c r="V263" s="104">
        <f t="shared" si="110"/>
        <v>0</v>
      </c>
      <c r="W263" s="105">
        <f t="shared" si="111"/>
        <v>3.0000000000000036</v>
      </c>
      <c r="X263" s="96"/>
      <c r="Y263" s="106" t="str">
        <f>$AO$29</f>
        <v>D</v>
      </c>
      <c r="Z263" s="262" t="str">
        <f t="shared" si="102"/>
        <v>Mon</v>
      </c>
      <c r="AA263" s="107">
        <f t="shared" si="103"/>
        <v>0</v>
      </c>
      <c r="AB263" s="107">
        <f t="shared" si="104"/>
        <v>0</v>
      </c>
      <c r="AC263" s="107">
        <f t="shared" si="105"/>
        <v>0</v>
      </c>
    </row>
    <row r="264" spans="1:29" ht="12.75" customHeight="1">
      <c r="A264" s="69"/>
      <c r="B264" s="98"/>
      <c r="C264" s="98"/>
      <c r="D264" s="162" t="s">
        <v>29</v>
      </c>
      <c r="E264" s="159"/>
      <c r="F264" s="160">
        <f>-IF(H257*5%&gt;500000,500000,H257*5%)</f>
        <v>-130838.85549132951</v>
      </c>
      <c r="G264" s="160"/>
      <c r="H264" s="99"/>
      <c r="I264" s="76">
        <f t="shared" si="99"/>
        <v>26</v>
      </c>
      <c r="J264" s="100">
        <f>$AN$30</f>
        <v>41100</v>
      </c>
      <c r="K264" s="101">
        <v>2</v>
      </c>
      <c r="L264" s="261">
        <v>11</v>
      </c>
      <c r="M264" s="232">
        <f t="shared" si="114"/>
        <v>0.83333333333333337</v>
      </c>
      <c r="N264" s="241">
        <f t="shared" si="106"/>
        <v>1.2083333333333333</v>
      </c>
      <c r="O264" s="244">
        <f t="shared" si="100"/>
        <v>8.9999999999999964</v>
      </c>
      <c r="P264" s="245" t="str">
        <f t="shared" si="112"/>
        <v>1</v>
      </c>
      <c r="Q264" s="257">
        <f t="shared" si="101"/>
        <v>7.9999999999999964</v>
      </c>
      <c r="R264" s="102">
        <f t="shared" si="113"/>
        <v>3.0000000000000036</v>
      </c>
      <c r="S264" s="103">
        <f t="shared" si="107"/>
        <v>1</v>
      </c>
      <c r="T264" s="104">
        <f t="shared" si="108"/>
        <v>2.0000000000000036</v>
      </c>
      <c r="U264" s="104">
        <f t="shared" si="109"/>
        <v>0</v>
      </c>
      <c r="V264" s="104">
        <f t="shared" si="110"/>
        <v>0</v>
      </c>
      <c r="W264" s="105">
        <f t="shared" si="111"/>
        <v>3.0000000000000036</v>
      </c>
      <c r="X264" s="96"/>
      <c r="Y264" s="106" t="str">
        <f>$AO$30</f>
        <v>D</v>
      </c>
      <c r="Z264" s="207" t="str">
        <f t="shared" si="102"/>
        <v>Tue</v>
      </c>
      <c r="AA264" s="107">
        <f t="shared" si="103"/>
        <v>0</v>
      </c>
      <c r="AB264" s="107">
        <f t="shared" si="104"/>
        <v>0</v>
      </c>
      <c r="AC264" s="107">
        <f t="shared" si="105"/>
        <v>0</v>
      </c>
    </row>
    <row r="265" spans="1:29" ht="12.75" customHeight="1">
      <c r="A265" s="69"/>
      <c r="B265" s="98"/>
      <c r="C265" s="98"/>
      <c r="D265" s="162" t="s">
        <v>30</v>
      </c>
      <c r="E265" s="159"/>
      <c r="F265" s="163">
        <f>ROUND(H257+H259+F263+F264,0)*12</f>
        <v>29613216</v>
      </c>
      <c r="G265" s="163"/>
      <c r="H265" s="99"/>
      <c r="I265" s="76">
        <f t="shared" si="99"/>
        <v>27</v>
      </c>
      <c r="J265" s="100">
        <f>$AN$31</f>
        <v>41101</v>
      </c>
      <c r="K265" s="101">
        <v>2</v>
      </c>
      <c r="L265" s="261">
        <v>11</v>
      </c>
      <c r="M265" s="232">
        <f t="shared" si="114"/>
        <v>0.83333333333333337</v>
      </c>
      <c r="N265" s="241">
        <f t="shared" si="106"/>
        <v>1.2083333333333333</v>
      </c>
      <c r="O265" s="244">
        <f t="shared" si="100"/>
        <v>8.9999999999999964</v>
      </c>
      <c r="P265" s="245" t="str">
        <f t="shared" si="112"/>
        <v>1</v>
      </c>
      <c r="Q265" s="257">
        <f t="shared" si="101"/>
        <v>7.9999999999999964</v>
      </c>
      <c r="R265" s="102">
        <f t="shared" si="113"/>
        <v>3.0000000000000036</v>
      </c>
      <c r="S265" s="103">
        <f t="shared" si="107"/>
        <v>1</v>
      </c>
      <c r="T265" s="104">
        <f t="shared" si="108"/>
        <v>2.0000000000000036</v>
      </c>
      <c r="U265" s="104">
        <f t="shared" si="109"/>
        <v>0</v>
      </c>
      <c r="V265" s="104">
        <f t="shared" si="110"/>
        <v>0</v>
      </c>
      <c r="W265" s="105">
        <f t="shared" si="111"/>
        <v>3.0000000000000036</v>
      </c>
      <c r="X265" s="96"/>
      <c r="Y265" s="106" t="str">
        <f>$AO$31</f>
        <v>D</v>
      </c>
      <c r="Z265" s="207" t="str">
        <f t="shared" si="102"/>
        <v>Wed</v>
      </c>
      <c r="AA265" s="107">
        <f t="shared" si="103"/>
        <v>0</v>
      </c>
      <c r="AB265" s="107">
        <f t="shared" si="104"/>
        <v>0</v>
      </c>
      <c r="AC265" s="107">
        <f t="shared" si="105"/>
        <v>0</v>
      </c>
    </row>
    <row r="266" spans="1:29" ht="12.75" customHeight="1">
      <c r="A266" s="69"/>
      <c r="B266" s="98"/>
      <c r="C266" s="98"/>
      <c r="D266" s="168" t="s">
        <v>31</v>
      </c>
      <c r="E266" s="159"/>
      <c r="F266" s="169">
        <f>(F265)+(F262*12)</f>
        <v>13773216</v>
      </c>
      <c r="G266" s="169"/>
      <c r="H266" s="99"/>
      <c r="I266" s="76">
        <f t="shared" si="99"/>
        <v>28</v>
      </c>
      <c r="J266" s="100">
        <f>$AN$32</f>
        <v>41102</v>
      </c>
      <c r="K266" s="101">
        <v>2</v>
      </c>
      <c r="L266" s="261">
        <v>10.5</v>
      </c>
      <c r="M266" s="232">
        <f t="shared" si="114"/>
        <v>0.83333333333333337</v>
      </c>
      <c r="N266" s="241">
        <f t="shared" si="106"/>
        <v>1.2083333333333333</v>
      </c>
      <c r="O266" s="244">
        <f t="shared" si="100"/>
        <v>8.9999999999999964</v>
      </c>
      <c r="P266" s="245" t="str">
        <f t="shared" si="112"/>
        <v>1</v>
      </c>
      <c r="Q266" s="257">
        <f t="shared" si="101"/>
        <v>7.9999999999999964</v>
      </c>
      <c r="R266" s="102">
        <f t="shared" si="113"/>
        <v>2.5000000000000036</v>
      </c>
      <c r="S266" s="103">
        <f t="shared" si="107"/>
        <v>1</v>
      </c>
      <c r="T266" s="104">
        <f t="shared" si="108"/>
        <v>1.5000000000000036</v>
      </c>
      <c r="U266" s="104">
        <f t="shared" si="109"/>
        <v>0</v>
      </c>
      <c r="V266" s="104">
        <f t="shared" si="110"/>
        <v>0</v>
      </c>
      <c r="W266" s="105">
        <f t="shared" si="111"/>
        <v>2.5000000000000036</v>
      </c>
      <c r="X266" s="96"/>
      <c r="Y266" s="106" t="str">
        <f>$AO$32</f>
        <v>D</v>
      </c>
      <c r="Z266" s="207" t="str">
        <f t="shared" si="102"/>
        <v>Thu</v>
      </c>
      <c r="AA266" s="107">
        <f t="shared" si="103"/>
        <v>0</v>
      </c>
      <c r="AB266" s="107">
        <f t="shared" si="104"/>
        <v>0</v>
      </c>
      <c r="AC266" s="107">
        <f t="shared" si="105"/>
        <v>0</v>
      </c>
    </row>
    <row r="267" spans="1:29" ht="12.75" customHeight="1">
      <c r="A267" s="69"/>
      <c r="B267" s="98"/>
      <c r="C267" s="98"/>
      <c r="D267" s="168" t="s">
        <v>32</v>
      </c>
      <c r="E267" s="159"/>
      <c r="F267" s="170">
        <f>-(IF(F266&lt;=0,0,IF(F266&lt;=50000000,F266*0.05,IF(F266&lt;=200000000,(F266-50000000)*0.15+2500000,IF(F266&lt;=500000000,(F266-250000000)*0.25+32500000,(F266-500000000)*0.3+95000000)))))/12</f>
        <v>-57388.4</v>
      </c>
      <c r="G267" s="171">
        <f>-(IF(F267&lt;=0,0,IF(F267&lt;=50000000,F267*0.05,IF(F267&lt;=200000000,(F267-50000000)*0.15+2500000,IF(F267&lt;=500000000,(F267-250000000)*0.25+32500000,(F267-500000000)*0.3+95000000)))))/12</f>
        <v>0</v>
      </c>
      <c r="H267" s="99"/>
      <c r="I267" s="76">
        <f t="shared" si="99"/>
        <v>29</v>
      </c>
      <c r="J267" s="100">
        <f>$AN$33</f>
        <v>41103</v>
      </c>
      <c r="K267" s="101">
        <v>2</v>
      </c>
      <c r="L267" s="261">
        <v>11</v>
      </c>
      <c r="M267" s="232">
        <f t="shared" si="114"/>
        <v>0.83333333333333337</v>
      </c>
      <c r="N267" s="241">
        <f t="shared" si="106"/>
        <v>1.2083333333333333</v>
      </c>
      <c r="O267" s="244">
        <f t="shared" si="100"/>
        <v>8.9999999999999964</v>
      </c>
      <c r="P267" s="245" t="str">
        <f t="shared" si="112"/>
        <v>1</v>
      </c>
      <c r="Q267" s="257">
        <f t="shared" si="101"/>
        <v>7.9999999999999964</v>
      </c>
      <c r="R267" s="102">
        <f t="shared" si="113"/>
        <v>3.0000000000000036</v>
      </c>
      <c r="S267" s="103">
        <f t="shared" si="107"/>
        <v>1</v>
      </c>
      <c r="T267" s="104">
        <f t="shared" si="108"/>
        <v>2.0000000000000036</v>
      </c>
      <c r="U267" s="104">
        <f t="shared" si="109"/>
        <v>0</v>
      </c>
      <c r="V267" s="104">
        <f t="shared" si="110"/>
        <v>0</v>
      </c>
      <c r="W267" s="105">
        <f t="shared" si="111"/>
        <v>3.0000000000000036</v>
      </c>
      <c r="X267" s="96"/>
      <c r="Y267" s="106" t="str">
        <f>$AO$33</f>
        <v>D</v>
      </c>
      <c r="Z267" s="207" t="str">
        <f t="shared" si="102"/>
        <v>Fri</v>
      </c>
      <c r="AA267" s="107">
        <f t="shared" si="103"/>
        <v>0</v>
      </c>
      <c r="AB267" s="107">
        <f t="shared" si="104"/>
        <v>0</v>
      </c>
      <c r="AC267" s="107">
        <f t="shared" si="105"/>
        <v>0</v>
      </c>
    </row>
    <row r="268" spans="1:29" ht="12.75" customHeight="1">
      <c r="A268" s="69"/>
      <c r="B268" s="98"/>
      <c r="C268" s="125"/>
      <c r="D268" s="172"/>
      <c r="E268" s="173"/>
      <c r="F268" s="174"/>
      <c r="G268" s="72"/>
      <c r="H268" s="175"/>
      <c r="I268" s="76">
        <f t="shared" si="99"/>
        <v>30</v>
      </c>
      <c r="J268" s="100">
        <f>$AN$34</f>
        <v>41104</v>
      </c>
      <c r="K268" s="339" t="s">
        <v>72</v>
      </c>
      <c r="L268" s="261">
        <v>11</v>
      </c>
      <c r="M268" s="232">
        <f t="shared" si="114"/>
        <v>0</v>
      </c>
      <c r="N268" s="241">
        <f t="shared" si="106"/>
        <v>0</v>
      </c>
      <c r="O268" s="244">
        <f t="shared" si="100"/>
        <v>0</v>
      </c>
      <c r="P268" s="245">
        <f t="shared" si="112"/>
        <v>0</v>
      </c>
      <c r="Q268" s="257">
        <f t="shared" si="101"/>
        <v>0</v>
      </c>
      <c r="R268" s="102">
        <f t="shared" si="113"/>
        <v>11</v>
      </c>
      <c r="S268" s="103">
        <f t="shared" si="107"/>
        <v>0</v>
      </c>
      <c r="T268" s="104">
        <f t="shared" si="108"/>
        <v>7</v>
      </c>
      <c r="U268" s="104">
        <f t="shared" si="109"/>
        <v>1</v>
      </c>
      <c r="V268" s="104">
        <f t="shared" si="110"/>
        <v>3</v>
      </c>
      <c r="W268" s="105">
        <f t="shared" si="111"/>
        <v>11</v>
      </c>
      <c r="X268" s="96"/>
      <c r="Y268" s="106" t="str">
        <f>$AO$34</f>
        <v>M</v>
      </c>
      <c r="Z268" s="207" t="str">
        <f t="shared" si="102"/>
        <v>Sat</v>
      </c>
      <c r="AA268" s="107">
        <f t="shared" si="103"/>
        <v>0</v>
      </c>
      <c r="AB268" s="107">
        <f t="shared" si="104"/>
        <v>0</v>
      </c>
      <c r="AC268" s="107">
        <f t="shared" si="105"/>
        <v>0</v>
      </c>
    </row>
    <row r="269" spans="1:29" ht="12.75" customHeight="1">
      <c r="A269" s="69"/>
      <c r="B269" s="176" t="s">
        <v>33</v>
      </c>
      <c r="C269" s="177"/>
      <c r="D269" s="178"/>
      <c r="E269" s="127"/>
      <c r="F269" s="179"/>
      <c r="G269" s="180" t="s">
        <v>22</v>
      </c>
      <c r="H269" s="152">
        <f>+H257+H259+H260+H261</f>
        <v>2475232.7479218277</v>
      </c>
      <c r="I269" s="76">
        <f t="shared" si="99"/>
        <v>31</v>
      </c>
      <c r="J269" s="100">
        <f>$AN$35</f>
        <v>41105</v>
      </c>
      <c r="K269" s="101" t="s">
        <v>50</v>
      </c>
      <c r="L269" s="261"/>
      <c r="M269" s="232">
        <f t="shared" si="114"/>
        <v>0</v>
      </c>
      <c r="N269" s="241">
        <f t="shared" si="106"/>
        <v>0</v>
      </c>
      <c r="O269" s="244">
        <f t="shared" si="100"/>
        <v>0</v>
      </c>
      <c r="P269" s="245">
        <f t="shared" si="112"/>
        <v>0</v>
      </c>
      <c r="Q269" s="257">
        <f t="shared" si="101"/>
        <v>0</v>
      </c>
      <c r="R269" s="102">
        <f t="shared" si="113"/>
        <v>0</v>
      </c>
      <c r="S269" s="103">
        <f t="shared" si="107"/>
        <v>0</v>
      </c>
      <c r="T269" s="104">
        <f t="shared" si="108"/>
        <v>0</v>
      </c>
      <c r="U269" s="104">
        <f t="shared" si="109"/>
        <v>0</v>
      </c>
      <c r="V269" s="104">
        <f t="shared" si="110"/>
        <v>0</v>
      </c>
      <c r="W269" s="105">
        <f t="shared" si="111"/>
        <v>0</v>
      </c>
      <c r="X269" s="96"/>
      <c r="Y269" s="106" t="str">
        <f>$AO$35</f>
        <v>M</v>
      </c>
      <c r="Z269" s="262" t="str">
        <f t="shared" si="102"/>
        <v>Sun</v>
      </c>
      <c r="AA269" s="107">
        <f t="shared" si="103"/>
        <v>0</v>
      </c>
      <c r="AB269" s="107">
        <f t="shared" si="104"/>
        <v>0</v>
      </c>
      <c r="AC269" s="107">
        <f t="shared" si="105"/>
        <v>0</v>
      </c>
    </row>
    <row r="270" spans="1:29" ht="12.75" customHeight="1">
      <c r="A270" s="69"/>
      <c r="B270" s="70"/>
      <c r="C270" s="70"/>
      <c r="D270" s="200"/>
      <c r="E270" s="127"/>
      <c r="F270" s="155"/>
      <c r="G270" s="74"/>
      <c r="H270" s="75"/>
      <c r="I270" s="76">
        <f t="shared" si="99"/>
        <v>32</v>
      </c>
      <c r="J270" s="100">
        <f>$AN$36</f>
        <v>41106</v>
      </c>
      <c r="K270" s="101">
        <v>1</v>
      </c>
      <c r="L270" s="261">
        <v>11</v>
      </c>
      <c r="M270" s="232">
        <f t="shared" si="114"/>
        <v>0.33333333333333331</v>
      </c>
      <c r="N270" s="241">
        <f t="shared" si="106"/>
        <v>0.70833333333333337</v>
      </c>
      <c r="O270" s="244">
        <f t="shared" si="100"/>
        <v>9.0000000000000018</v>
      </c>
      <c r="P270" s="245" t="str">
        <f t="shared" si="112"/>
        <v>1</v>
      </c>
      <c r="Q270" s="257">
        <f t="shared" si="101"/>
        <v>8.0000000000000018</v>
      </c>
      <c r="R270" s="102">
        <f t="shared" si="113"/>
        <v>2.9999999999999982</v>
      </c>
      <c r="S270" s="103">
        <f t="shared" si="107"/>
        <v>1</v>
      </c>
      <c r="T270" s="104">
        <f t="shared" si="108"/>
        <v>1.9999999999999982</v>
      </c>
      <c r="U270" s="104">
        <f t="shared" si="109"/>
        <v>0</v>
      </c>
      <c r="V270" s="104">
        <f t="shared" si="110"/>
        <v>0</v>
      </c>
      <c r="W270" s="105">
        <f t="shared" si="111"/>
        <v>2.9999999999999982</v>
      </c>
      <c r="X270" s="96"/>
      <c r="Y270" s="106" t="str">
        <f>$AO$36</f>
        <v>D</v>
      </c>
      <c r="Z270" s="262" t="str">
        <f t="shared" si="102"/>
        <v>Mon</v>
      </c>
      <c r="AA270" s="107">
        <f t="shared" si="103"/>
        <v>0</v>
      </c>
      <c r="AB270" s="107">
        <f t="shared" si="104"/>
        <v>0</v>
      </c>
      <c r="AC270" s="107">
        <f t="shared" si="105"/>
        <v>0</v>
      </c>
    </row>
    <row r="271" spans="1:29" ht="12.75" customHeight="1">
      <c r="A271" s="69"/>
      <c r="B271" s="181" t="s">
        <v>34</v>
      </c>
      <c r="C271" s="181"/>
      <c r="D271" s="72"/>
      <c r="E271" s="73"/>
      <c r="F271" s="72"/>
      <c r="G271" s="181" t="s">
        <v>35</v>
      </c>
      <c r="H271" s="99"/>
      <c r="I271" s="76">
        <f t="shared" si="99"/>
        <v>33</v>
      </c>
      <c r="J271" s="100">
        <f>$AN$37</f>
        <v>41107</v>
      </c>
      <c r="K271" s="101">
        <v>1</v>
      </c>
      <c r="L271" s="261">
        <v>11</v>
      </c>
      <c r="M271" s="232">
        <f t="shared" si="114"/>
        <v>0.33333333333333331</v>
      </c>
      <c r="N271" s="241">
        <f t="shared" si="106"/>
        <v>0.70833333333333337</v>
      </c>
      <c r="O271" s="244">
        <f t="shared" si="100"/>
        <v>9.0000000000000018</v>
      </c>
      <c r="P271" s="245" t="str">
        <f t="shared" si="112"/>
        <v>1</v>
      </c>
      <c r="Q271" s="257">
        <f t="shared" si="101"/>
        <v>8.0000000000000018</v>
      </c>
      <c r="R271" s="102">
        <f t="shared" si="113"/>
        <v>2.9999999999999982</v>
      </c>
      <c r="S271" s="103">
        <f t="shared" si="107"/>
        <v>1</v>
      </c>
      <c r="T271" s="104">
        <f t="shared" si="108"/>
        <v>1.9999999999999982</v>
      </c>
      <c r="U271" s="104">
        <f t="shared" si="109"/>
        <v>0</v>
      </c>
      <c r="V271" s="104">
        <f t="shared" si="110"/>
        <v>0</v>
      </c>
      <c r="W271" s="105">
        <f t="shared" si="111"/>
        <v>2.9999999999999982</v>
      </c>
      <c r="X271" s="96"/>
      <c r="Y271" s="106" t="str">
        <f>$AO$37</f>
        <v>D</v>
      </c>
      <c r="Z271" s="207" t="str">
        <f t="shared" si="102"/>
        <v>Tue</v>
      </c>
      <c r="AA271" s="107">
        <f t="shared" si="103"/>
        <v>0</v>
      </c>
      <c r="AB271" s="107">
        <f t="shared" si="104"/>
        <v>0</v>
      </c>
      <c r="AC271" s="107">
        <f t="shared" si="105"/>
        <v>0</v>
      </c>
    </row>
    <row r="272" spans="1:29" ht="12.75" customHeight="1">
      <c r="A272" s="69"/>
      <c r="B272" s="181"/>
      <c r="C272" s="181"/>
      <c r="D272" s="72"/>
      <c r="E272" s="73"/>
      <c r="F272" s="72"/>
      <c r="G272" s="181"/>
      <c r="H272" s="99"/>
      <c r="I272" s="76">
        <f t="shared" si="99"/>
        <v>34</v>
      </c>
      <c r="J272" s="100">
        <f>$AN$38</f>
        <v>41108</v>
      </c>
      <c r="K272" s="101"/>
      <c r="L272" s="261"/>
      <c r="M272" s="232">
        <f t="shared" si="114"/>
        <v>0</v>
      </c>
      <c r="N272" s="241">
        <f t="shared" si="106"/>
        <v>0</v>
      </c>
      <c r="O272" s="244">
        <f t="shared" si="100"/>
        <v>0</v>
      </c>
      <c r="P272" s="245">
        <f t="shared" si="112"/>
        <v>0</v>
      </c>
      <c r="Q272" s="257">
        <f t="shared" si="101"/>
        <v>0</v>
      </c>
      <c r="R272" s="102">
        <f t="shared" si="113"/>
        <v>0</v>
      </c>
      <c r="S272" s="103">
        <f t="shared" si="107"/>
        <v>0</v>
      </c>
      <c r="T272" s="104">
        <f t="shared" si="108"/>
        <v>0</v>
      </c>
      <c r="U272" s="104">
        <f t="shared" si="109"/>
        <v>0</v>
      </c>
      <c r="V272" s="104">
        <f t="shared" si="110"/>
        <v>0</v>
      </c>
      <c r="W272" s="105">
        <f t="shared" si="111"/>
        <v>0</v>
      </c>
      <c r="X272" s="96"/>
      <c r="Y272" s="106" t="str">
        <f>$AO$38</f>
        <v>D</v>
      </c>
      <c r="Z272" s="207" t="str">
        <f t="shared" si="102"/>
        <v>Wed</v>
      </c>
      <c r="AA272" s="107">
        <v>1</v>
      </c>
      <c r="AB272" s="107">
        <f t="shared" si="104"/>
        <v>0</v>
      </c>
      <c r="AC272" s="107">
        <f t="shared" si="105"/>
        <v>0</v>
      </c>
    </row>
    <row r="273" spans="1:29" ht="12.75" customHeight="1">
      <c r="A273" s="69"/>
      <c r="B273" s="181"/>
      <c r="C273" s="181"/>
      <c r="D273" s="72"/>
      <c r="E273" s="73"/>
      <c r="F273" s="72"/>
      <c r="G273" s="181"/>
      <c r="H273" s="99"/>
      <c r="I273" s="76">
        <f t="shared" si="99"/>
        <v>35</v>
      </c>
      <c r="J273" s="100"/>
      <c r="K273" s="101"/>
      <c r="L273" s="261"/>
      <c r="M273" s="232"/>
      <c r="N273" s="241"/>
      <c r="O273" s="244"/>
      <c r="P273" s="245"/>
      <c r="Q273" s="257"/>
      <c r="R273" s="102"/>
      <c r="S273" s="103"/>
      <c r="T273" s="104"/>
      <c r="U273" s="104"/>
      <c r="V273" s="104"/>
      <c r="W273" s="105"/>
      <c r="X273" s="96"/>
      <c r="Y273" s="106"/>
      <c r="Z273" s="207" t="str">
        <f t="shared" si="102"/>
        <v>Sat</v>
      </c>
      <c r="AA273" s="107">
        <f>COUNTIF(K273,"S")</f>
        <v>0</v>
      </c>
      <c r="AB273" s="107">
        <f>COUNTIF(K273,"I")</f>
        <v>0</v>
      </c>
      <c r="AC273" s="107">
        <f>COUNTIF(K273,"A")</f>
        <v>0</v>
      </c>
    </row>
    <row r="274" spans="1:29" ht="12.75" customHeight="1">
      <c r="A274" s="69"/>
      <c r="B274" s="181"/>
      <c r="C274" s="181"/>
      <c r="D274" s="72"/>
      <c r="E274" s="73"/>
      <c r="F274" s="72"/>
      <c r="G274" s="181"/>
      <c r="H274" s="99"/>
      <c r="I274" s="76">
        <f t="shared" si="99"/>
        <v>36</v>
      </c>
      <c r="J274" s="210" t="s">
        <v>19</v>
      </c>
      <c r="K274" s="211"/>
      <c r="L274" s="251"/>
      <c r="M274" s="212" t="s">
        <v>45</v>
      </c>
      <c r="N274" s="212" t="s">
        <v>46</v>
      </c>
      <c r="O274" s="242"/>
      <c r="P274" s="243"/>
      <c r="Q274" s="258"/>
      <c r="R274" s="212"/>
      <c r="S274" s="213"/>
      <c r="T274" s="214"/>
      <c r="U274" s="214"/>
      <c r="V274" s="215"/>
      <c r="W274" s="216" t="s">
        <v>36</v>
      </c>
      <c r="X274" s="182"/>
      <c r="Y274" s="183" t="s">
        <v>37</v>
      </c>
      <c r="Z274" s="83"/>
      <c r="AA274" s="84"/>
      <c r="AB274" s="84"/>
      <c r="AC274" s="96"/>
    </row>
    <row r="275" spans="1:29" ht="12.75" customHeight="1">
      <c r="A275" s="69"/>
      <c r="B275" s="184" t="str">
        <f>C239</f>
        <v>ADE</v>
      </c>
      <c r="C275" s="181"/>
      <c r="D275" s="72"/>
      <c r="E275" s="73"/>
      <c r="F275" s="129"/>
      <c r="G275" s="181" t="s">
        <v>38</v>
      </c>
      <c r="H275" s="99"/>
      <c r="I275" s="76">
        <f t="shared" si="99"/>
        <v>37</v>
      </c>
      <c r="J275" s="333">
        <f>+K275+L275</f>
        <v>37</v>
      </c>
      <c r="K275" s="334">
        <f>+COUNTIF(K242:K273,"1")+COUNTIF(K242:K273,"2")+COUNTIF(K242:K273,"L2")+COUNTIF(K242:K273,"L1")</f>
        <v>24</v>
      </c>
      <c r="L275" s="334">
        <f>+COUNTIF(K242:K273,"2")+COUNTIF(K242:K273,"L2")</f>
        <v>13</v>
      </c>
      <c r="M275" s="334">
        <f>+COUNTIF(K242:K273,"1")+COUNTIF(K242:K273,"L1")</f>
        <v>11</v>
      </c>
      <c r="N275" s="185"/>
      <c r="O275" s="185"/>
      <c r="P275" s="101"/>
      <c r="Q275" s="259"/>
      <c r="R275" s="185">
        <f>+COUNTIF(K243:K273,"S2")</f>
        <v>0</v>
      </c>
      <c r="S275" s="102">
        <f>SUM(S243:S273)</f>
        <v>19</v>
      </c>
      <c r="T275" s="102">
        <f>SUM(T243:T273)</f>
        <v>52.500000000000014</v>
      </c>
      <c r="U275" s="102">
        <f>SUM(U243:U273)</f>
        <v>2</v>
      </c>
      <c r="V275" s="102">
        <f>SUM(V243:V273)</f>
        <v>6</v>
      </c>
      <c r="W275" s="105">
        <f>+(S275*1.5)+(T275*2)+(U275*3)+(V275*4)</f>
        <v>163.50000000000003</v>
      </c>
      <c r="X275" s="186"/>
      <c r="Y275" s="187">
        <f>+COUNTIF(Y243:Y273,"D")</f>
        <v>22</v>
      </c>
      <c r="Z275" s="83"/>
      <c r="AA275" s="102">
        <f>SUM(AA243:AA273)</f>
        <v>1</v>
      </c>
      <c r="AB275" s="102">
        <f>SUM(AB243:AB273)</f>
        <v>0</v>
      </c>
      <c r="AC275" s="102">
        <f>SUM(AC243:AC273)</f>
        <v>0</v>
      </c>
    </row>
    <row r="276" spans="1:29" ht="12.75" customHeight="1">
      <c r="A276" s="69"/>
      <c r="B276" s="263"/>
      <c r="C276" s="189" t="s">
        <v>57</v>
      </c>
      <c r="D276" s="189"/>
      <c r="E276" s="190"/>
      <c r="F276" s="72"/>
      <c r="G276" s="72"/>
      <c r="H276" s="99"/>
      <c r="I276" s="76">
        <f t="shared" si="99"/>
        <v>38</v>
      </c>
      <c r="J276" s="191"/>
      <c r="K276" s="192"/>
      <c r="L276" s="252"/>
      <c r="M276" s="193"/>
      <c r="N276" s="193"/>
      <c r="O276" s="193"/>
      <c r="P276" s="239"/>
      <c r="Q276" s="260"/>
      <c r="R276" s="194">
        <f>S275+T275+U275+V275</f>
        <v>79.500000000000014</v>
      </c>
      <c r="S276" s="103"/>
      <c r="T276" s="103"/>
      <c r="U276" s="103"/>
      <c r="V276" s="103"/>
      <c r="W276" s="103"/>
      <c r="X276" s="195"/>
      <c r="Y276" s="187"/>
      <c r="Z276" s="196"/>
      <c r="AA276" s="196"/>
      <c r="AB276" s="196"/>
      <c r="AC276" s="197"/>
    </row>
    <row r="278" spans="1:29" ht="12.75" customHeight="1">
      <c r="A278" s="52">
        <f>A239+1</f>
        <v>8</v>
      </c>
      <c r="B278" s="53" t="s">
        <v>2</v>
      </c>
      <c r="C278" s="54" t="s">
        <v>201</v>
      </c>
      <c r="D278" s="55"/>
      <c r="E278" s="56" t="s">
        <v>55</v>
      </c>
      <c r="F278" s="209" t="s">
        <v>83</v>
      </c>
      <c r="G278" s="57"/>
      <c r="H278" s="58"/>
      <c r="I278" s="59">
        <v>1</v>
      </c>
      <c r="J278" s="486" t="str">
        <f>+C278</f>
        <v>ADE</v>
      </c>
      <c r="K278" s="486"/>
      <c r="L278" s="486"/>
      <c r="M278" s="486"/>
      <c r="N278" s="486"/>
      <c r="O278" s="486"/>
      <c r="P278" s="486"/>
      <c r="Q278" s="486"/>
      <c r="R278" s="486"/>
      <c r="S278" s="486"/>
      <c r="T278" s="486"/>
      <c r="U278" s="486"/>
      <c r="V278" s="486"/>
      <c r="W278" s="486"/>
      <c r="X278" s="60"/>
      <c r="Y278" s="61"/>
      <c r="Z278" s="62"/>
      <c r="AA278" s="63"/>
      <c r="AB278" s="63"/>
      <c r="AC278" s="64"/>
    </row>
    <row r="279" spans="1:29" ht="12.75" customHeight="1">
      <c r="A279" s="69"/>
      <c r="B279" s="70" t="s">
        <v>3</v>
      </c>
      <c r="C279" s="71" t="s">
        <v>62</v>
      </c>
      <c r="D279" s="72"/>
      <c r="E279" s="73"/>
      <c r="F279" s="72"/>
      <c r="G279" s="74"/>
      <c r="H279" s="75"/>
      <c r="I279" s="76">
        <f t="shared" ref="I279:I315" si="115">+I278+1</f>
        <v>2</v>
      </c>
      <c r="J279" s="77" t="s">
        <v>4</v>
      </c>
      <c r="K279" s="78"/>
      <c r="L279" s="248"/>
      <c r="M279" s="79"/>
      <c r="N279" s="79"/>
      <c r="O279" s="79"/>
      <c r="P279" s="236"/>
      <c r="Q279" s="254"/>
      <c r="R279" s="79"/>
      <c r="S279" s="79"/>
      <c r="T279" s="79"/>
      <c r="U279" s="79"/>
      <c r="V279" s="79"/>
      <c r="W279" s="80" t="str">
        <f>$Y$1</f>
        <v>Period: 1 May 2012 - 31 May 2012</v>
      </c>
      <c r="X279" s="81"/>
      <c r="Y279" s="82"/>
      <c r="Z279" s="83"/>
      <c r="AA279" s="84"/>
      <c r="AB279" s="84"/>
      <c r="AC279" s="85"/>
    </row>
    <row r="280" spans="1:29" ht="12.75" customHeight="1">
      <c r="A280" s="69"/>
      <c r="B280" s="70" t="s">
        <v>6</v>
      </c>
      <c r="C280" s="71" t="s">
        <v>5</v>
      </c>
      <c r="D280" s="72"/>
      <c r="E280" s="73"/>
      <c r="F280" s="91"/>
      <c r="G280" s="91"/>
      <c r="H280" s="92"/>
      <c r="I280" s="76">
        <f t="shared" si="115"/>
        <v>3</v>
      </c>
      <c r="J280" s="487" t="s">
        <v>7</v>
      </c>
      <c r="K280" s="488" t="s">
        <v>8</v>
      </c>
      <c r="L280" s="249"/>
      <c r="M280" s="489" t="s">
        <v>49</v>
      </c>
      <c r="N280" s="490"/>
      <c r="O280" s="220"/>
      <c r="P280" s="237"/>
      <c r="Q280" s="255"/>
      <c r="R280" s="491" t="s">
        <v>64</v>
      </c>
      <c r="S280" s="493" t="s">
        <v>9</v>
      </c>
      <c r="T280" s="493"/>
      <c r="U280" s="493"/>
      <c r="V280" s="493"/>
      <c r="W280" s="494" t="s">
        <v>10</v>
      </c>
      <c r="X280" s="93"/>
      <c r="Y280" s="94"/>
      <c r="Z280" s="83"/>
      <c r="AA280" s="84"/>
      <c r="AB280" s="84"/>
      <c r="AC280" s="85"/>
    </row>
    <row r="281" spans="1:29" ht="12.75" customHeight="1">
      <c r="A281" s="69"/>
      <c r="B281" s="70" t="s">
        <v>48</v>
      </c>
      <c r="C281" s="71"/>
      <c r="D281" s="72"/>
      <c r="E281" s="73"/>
      <c r="F281" s="91"/>
      <c r="G281" s="91"/>
      <c r="H281" s="92"/>
      <c r="I281" s="76">
        <f t="shared" si="115"/>
        <v>4</v>
      </c>
      <c r="J281" s="487"/>
      <c r="K281" s="488"/>
      <c r="L281" s="250"/>
      <c r="M281" s="231" t="s">
        <v>11</v>
      </c>
      <c r="N281" s="231" t="s">
        <v>12</v>
      </c>
      <c r="O281" s="231"/>
      <c r="P281" s="238"/>
      <c r="Q281" s="256" t="s">
        <v>67</v>
      </c>
      <c r="R281" s="492"/>
      <c r="S281" s="201">
        <v>1.5</v>
      </c>
      <c r="T281" s="201">
        <v>2</v>
      </c>
      <c r="U281" s="201">
        <v>3</v>
      </c>
      <c r="V281" s="201">
        <v>4</v>
      </c>
      <c r="W281" s="494"/>
      <c r="X281" s="93"/>
      <c r="Y281" s="94"/>
      <c r="Z281" s="83"/>
      <c r="AA281" s="95" t="s">
        <v>13</v>
      </c>
      <c r="AB281" s="95" t="s">
        <v>14</v>
      </c>
      <c r="AC281" s="96" t="s">
        <v>15</v>
      </c>
    </row>
    <row r="282" spans="1:29" ht="12.75" customHeight="1">
      <c r="A282" s="69"/>
      <c r="B282" s="70" t="s">
        <v>16</v>
      </c>
      <c r="C282" s="71"/>
      <c r="D282" s="72"/>
      <c r="E282" s="73"/>
      <c r="F282" s="98"/>
      <c r="G282" s="72"/>
      <c r="H282" s="99"/>
      <c r="I282" s="76">
        <f t="shared" si="115"/>
        <v>5</v>
      </c>
      <c r="J282" s="100">
        <f>$AN$9</f>
        <v>41079</v>
      </c>
      <c r="K282" s="101">
        <v>1</v>
      </c>
      <c r="L282" s="261">
        <v>11</v>
      </c>
      <c r="M282" s="232">
        <f>VLOOKUP(K282,$AE$23:$AG$30,2,0)</f>
        <v>0.33333333333333331</v>
      </c>
      <c r="N282" s="241">
        <f>VLOOKUP(K282,$AE$23:$AG$30,3,0)</f>
        <v>0.70833333333333337</v>
      </c>
      <c r="O282" s="244">
        <f t="shared" ref="O282:O311" si="116">(N282-M282)*24</f>
        <v>9.0000000000000018</v>
      </c>
      <c r="P282" s="245" t="str">
        <f>+IF(((N282-M282)*24)&gt;4,"1",0)</f>
        <v>1</v>
      </c>
      <c r="Q282" s="257">
        <f t="shared" ref="Q282:Q311" si="117">O282-P282</f>
        <v>8.0000000000000018</v>
      </c>
      <c r="R282" s="102">
        <f>+L282-Q282</f>
        <v>2.9999999999999982</v>
      </c>
      <c r="S282" s="103">
        <f>IF(AND(Y282="d",W282&gt;0),1,0)</f>
        <v>1</v>
      </c>
      <c r="T282" s="104">
        <f>IF(AND(Y282="D",W282-S282&lt;0),0,IF(AND(Y282="M",W282&gt;=7),7,IF(AND(Y282="M",W282&lt;7),W282,IF(W282-S282&lt;0,0,IF(AND(Y282="D",W282-S282&gt;=7),7,IF(AND(Y282="D",W282-S282&lt;7),W282-S282,0))))))</f>
        <v>1.9999999999999982</v>
      </c>
      <c r="U282" s="104">
        <f>IF(AND(Y282="D",W282&lt;1),0,IF(AND(Y282="D",W282-S282-T282&gt;0,W282-S282-T282&lt;1),W282-S282-T282,IF(AND(Y282="D",W282-S282-T282&gt;=1),1,IF(AND(Y282="M",W282-T282&gt;=1),1,IF(AND(Y282="M",W282-T282&lt;1),W282-T282,0)))))</f>
        <v>0</v>
      </c>
      <c r="V282" s="104">
        <f>IF(AND(Y282="D",W282&lt;1),0,IF(AND(Y282="D",W282-S282-T282-U282&gt;0),W282-S282-T282-U282,IF(AND(Y282="M",W282-T282-U282&gt;0),W282-T282-U282,0)))</f>
        <v>0</v>
      </c>
      <c r="W282" s="105">
        <f>+R282</f>
        <v>2.9999999999999982</v>
      </c>
      <c r="X282" s="96"/>
      <c r="Y282" s="106" t="str">
        <f>$AO$9</f>
        <v>D</v>
      </c>
      <c r="Z282" s="207" t="str">
        <f t="shared" ref="Z282:Z312" si="118">TEXT(WEEKDAY(J282),"ddd")</f>
        <v>Tue</v>
      </c>
      <c r="AA282" s="107">
        <f t="shared" ref="AA282:AA311" si="119">COUNTIF(K282,"S")</f>
        <v>0</v>
      </c>
      <c r="AB282" s="107">
        <f t="shared" ref="AB282:AB311" si="120">COUNTIF(K282,"I")</f>
        <v>0</v>
      </c>
      <c r="AC282" s="107">
        <f t="shared" ref="AC282:AC311" si="121">COUNTIF(K282,"A")</f>
        <v>0</v>
      </c>
    </row>
    <row r="283" spans="1:29" ht="12.75" customHeight="1">
      <c r="A283" s="69"/>
      <c r="B283" s="70" t="s">
        <v>18</v>
      </c>
      <c r="C283" s="108" t="s">
        <v>61</v>
      </c>
      <c r="D283" s="109"/>
      <c r="E283" s="73"/>
      <c r="F283" s="110"/>
      <c r="G283" s="72"/>
      <c r="H283" s="99"/>
      <c r="I283" s="76">
        <f t="shared" si="115"/>
        <v>6</v>
      </c>
      <c r="J283" s="100">
        <f>$AN$10</f>
        <v>41080</v>
      </c>
      <c r="K283" s="101">
        <v>1</v>
      </c>
      <c r="L283" s="261">
        <v>10</v>
      </c>
      <c r="M283" s="232">
        <f>VLOOKUP(K283,$AE$23:$AG$30,2,0)</f>
        <v>0.33333333333333331</v>
      </c>
      <c r="N283" s="241">
        <f t="shared" ref="N283:N311" si="122">VLOOKUP(K283,$AE$23:$AG$30,3,0)</f>
        <v>0.70833333333333337</v>
      </c>
      <c r="O283" s="244">
        <f t="shared" si="116"/>
        <v>9.0000000000000018</v>
      </c>
      <c r="P283" s="245" t="str">
        <f>+IF(((N283-M283)*24)&gt;4,"1",0)</f>
        <v>1</v>
      </c>
      <c r="Q283" s="257">
        <f t="shared" si="117"/>
        <v>8.0000000000000018</v>
      </c>
      <c r="R283" s="102">
        <f>+L283-Q283</f>
        <v>1.9999999999999982</v>
      </c>
      <c r="S283" s="103">
        <f t="shared" ref="S283:S311" si="123">IF(AND(Y283="d",W283&gt;0),1,0)</f>
        <v>1</v>
      </c>
      <c r="T283" s="104">
        <f t="shared" ref="T283:T311" si="124">IF(AND(Y283="D",W283-S283&lt;0),0,IF(AND(Y283="M",W283&gt;=7),7,IF(AND(Y283="M",W283&lt;7),W283,IF(W283-S283&lt;0,0,IF(AND(Y283="D",W283-S283&gt;=7),7,IF(AND(Y283="D",W283-S283&lt;7),W283-S283,0))))))</f>
        <v>0.99999999999999822</v>
      </c>
      <c r="U283" s="104">
        <f t="shared" ref="U283:U311" si="125">IF(AND(Y283="D",W283&lt;1),0,IF(AND(Y283="D",W283-S283-T283&gt;0,W283-S283-T283&lt;1),W283-S283-T283,IF(AND(Y283="D",W283-S283-T283&gt;=1),1,IF(AND(Y283="M",W283-T283&gt;=1),1,IF(AND(Y283="M",W283-T283&lt;1),W283-T283,0)))))</f>
        <v>0</v>
      </c>
      <c r="V283" s="104">
        <f t="shared" ref="V283:V311" si="126">IF(AND(Y283="D",W283&lt;1),0,IF(AND(Y283="D",W283-S283-T283-U283&gt;0),W283-S283-T283-U283,IF(AND(Y283="M",W283-T283-U283&gt;0),W283-T283-U283,0)))</f>
        <v>0</v>
      </c>
      <c r="W283" s="105">
        <f t="shared" ref="W283:W311" si="127">+R283</f>
        <v>1.9999999999999982</v>
      </c>
      <c r="X283" s="96"/>
      <c r="Y283" s="106" t="str">
        <f>$AO$10</f>
        <v>D</v>
      </c>
      <c r="Z283" s="207" t="str">
        <f t="shared" si="118"/>
        <v>Wed</v>
      </c>
      <c r="AA283" s="107">
        <f t="shared" si="119"/>
        <v>0</v>
      </c>
      <c r="AB283" s="107">
        <f t="shared" si="120"/>
        <v>0</v>
      </c>
      <c r="AC283" s="107">
        <f t="shared" si="121"/>
        <v>0</v>
      </c>
    </row>
    <row r="284" spans="1:29" ht="12.75" customHeight="1">
      <c r="A284" s="69"/>
      <c r="B284" s="98" t="s">
        <v>20</v>
      </c>
      <c r="C284" s="199">
        <v>40245</v>
      </c>
      <c r="D284" s="199">
        <v>41340</v>
      </c>
      <c r="E284" s="73"/>
      <c r="F284" s="72"/>
      <c r="G284" s="72"/>
      <c r="H284" s="99"/>
      <c r="I284" s="76">
        <f t="shared" si="115"/>
        <v>7</v>
      </c>
      <c r="J284" s="100">
        <f>$AN$11</f>
        <v>41081</v>
      </c>
      <c r="K284" s="101">
        <v>1</v>
      </c>
      <c r="L284" s="261">
        <v>10</v>
      </c>
      <c r="M284" s="232">
        <f>VLOOKUP(K284,$AE$23:$AG$30,2,0)</f>
        <v>0.33333333333333331</v>
      </c>
      <c r="N284" s="241">
        <f t="shared" si="122"/>
        <v>0.70833333333333337</v>
      </c>
      <c r="O284" s="244">
        <f t="shared" si="116"/>
        <v>9.0000000000000018</v>
      </c>
      <c r="P284" s="245" t="str">
        <f t="shared" ref="P284:P311" si="128">+IF(((N284-M284)*24)&gt;4,"1",0)</f>
        <v>1</v>
      </c>
      <c r="Q284" s="257">
        <f t="shared" si="117"/>
        <v>8.0000000000000018</v>
      </c>
      <c r="R284" s="102">
        <f t="shared" ref="R284:R311" si="129">+L284-Q284</f>
        <v>1.9999999999999982</v>
      </c>
      <c r="S284" s="103">
        <f t="shared" si="123"/>
        <v>1</v>
      </c>
      <c r="T284" s="104">
        <f t="shared" si="124"/>
        <v>0.99999999999999822</v>
      </c>
      <c r="U284" s="104">
        <f t="shared" si="125"/>
        <v>0</v>
      </c>
      <c r="V284" s="104">
        <f t="shared" si="126"/>
        <v>0</v>
      </c>
      <c r="W284" s="105">
        <f t="shared" si="127"/>
        <v>1.9999999999999982</v>
      </c>
      <c r="X284" s="96"/>
      <c r="Y284" s="106" t="str">
        <f>$AO$11</f>
        <v>D</v>
      </c>
      <c r="Z284" s="207" t="str">
        <f t="shared" si="118"/>
        <v>Thu</v>
      </c>
      <c r="AA284" s="107">
        <f t="shared" si="119"/>
        <v>0</v>
      </c>
      <c r="AB284" s="107">
        <f t="shared" si="120"/>
        <v>0</v>
      </c>
      <c r="AC284" s="107">
        <f t="shared" si="121"/>
        <v>0</v>
      </c>
    </row>
    <row r="285" spans="1:29" ht="12.75" customHeight="1">
      <c r="A285" s="69"/>
      <c r="B285" s="98"/>
      <c r="C285" s="98"/>
      <c r="D285" s="72"/>
      <c r="E285" s="73"/>
      <c r="F285" s="72"/>
      <c r="G285" s="72"/>
      <c r="H285" s="99"/>
      <c r="I285" s="76">
        <f t="shared" si="115"/>
        <v>8</v>
      </c>
      <c r="J285" s="100">
        <f>$AN$12</f>
        <v>41082</v>
      </c>
      <c r="K285" s="101">
        <v>1</v>
      </c>
      <c r="L285" s="261">
        <v>8</v>
      </c>
      <c r="M285" s="232">
        <f t="shared" ref="M285:M311" si="130">VLOOKUP(K285,$AE$23:$AG$30,2,0)</f>
        <v>0.33333333333333331</v>
      </c>
      <c r="N285" s="241">
        <f t="shared" si="122"/>
        <v>0.70833333333333337</v>
      </c>
      <c r="O285" s="244">
        <f t="shared" si="116"/>
        <v>9.0000000000000018</v>
      </c>
      <c r="P285" s="245" t="str">
        <f t="shared" si="128"/>
        <v>1</v>
      </c>
      <c r="Q285" s="257">
        <f t="shared" si="117"/>
        <v>8.0000000000000018</v>
      </c>
      <c r="R285" s="102">
        <f t="shared" si="129"/>
        <v>0</v>
      </c>
      <c r="S285" s="103">
        <f t="shared" si="123"/>
        <v>0</v>
      </c>
      <c r="T285" s="104">
        <f t="shared" si="124"/>
        <v>0</v>
      </c>
      <c r="U285" s="104">
        <f t="shared" si="125"/>
        <v>0</v>
      </c>
      <c r="V285" s="104">
        <f t="shared" si="126"/>
        <v>0</v>
      </c>
      <c r="W285" s="105">
        <f t="shared" si="127"/>
        <v>0</v>
      </c>
      <c r="X285" s="96"/>
      <c r="Y285" s="106" t="str">
        <f>$AO$12</f>
        <v>D</v>
      </c>
      <c r="Z285" s="207" t="str">
        <f t="shared" si="118"/>
        <v>Fri</v>
      </c>
      <c r="AA285" s="107">
        <f t="shared" si="119"/>
        <v>0</v>
      </c>
      <c r="AB285" s="107">
        <f t="shared" si="120"/>
        <v>0</v>
      </c>
      <c r="AC285" s="107">
        <f t="shared" si="121"/>
        <v>0</v>
      </c>
    </row>
    <row r="286" spans="1:29" ht="12.75" customHeight="1">
      <c r="A286" s="69"/>
      <c r="B286" s="98"/>
      <c r="C286" s="98"/>
      <c r="D286" s="72"/>
      <c r="E286" s="73"/>
      <c r="F286" s="198"/>
      <c r="G286" s="72"/>
      <c r="H286" s="99"/>
      <c r="I286" s="76">
        <f t="shared" si="115"/>
        <v>9</v>
      </c>
      <c r="J286" s="100">
        <f>$AN$13</f>
        <v>41083</v>
      </c>
      <c r="K286" s="339" t="s">
        <v>50</v>
      </c>
      <c r="L286" s="261"/>
      <c r="M286" s="232">
        <f t="shared" si="130"/>
        <v>0</v>
      </c>
      <c r="N286" s="241">
        <f t="shared" si="122"/>
        <v>0</v>
      </c>
      <c r="O286" s="244">
        <f t="shared" si="116"/>
        <v>0</v>
      </c>
      <c r="P286" s="245">
        <f t="shared" si="128"/>
        <v>0</v>
      </c>
      <c r="Q286" s="257">
        <f t="shared" si="117"/>
        <v>0</v>
      </c>
      <c r="R286" s="102">
        <f t="shared" si="129"/>
        <v>0</v>
      </c>
      <c r="S286" s="103">
        <f t="shared" si="123"/>
        <v>0</v>
      </c>
      <c r="T286" s="104">
        <f t="shared" si="124"/>
        <v>0</v>
      </c>
      <c r="U286" s="104">
        <f t="shared" si="125"/>
        <v>0</v>
      </c>
      <c r="V286" s="104">
        <f t="shared" si="126"/>
        <v>0</v>
      </c>
      <c r="W286" s="105">
        <f t="shared" si="127"/>
        <v>0</v>
      </c>
      <c r="X286" s="96"/>
      <c r="Y286" s="106" t="str">
        <f>$AO$13</f>
        <v>M</v>
      </c>
      <c r="Z286" s="207" t="str">
        <f t="shared" si="118"/>
        <v>Sat</v>
      </c>
      <c r="AA286" s="107">
        <f t="shared" si="119"/>
        <v>0</v>
      </c>
      <c r="AB286" s="107">
        <f t="shared" si="120"/>
        <v>0</v>
      </c>
      <c r="AC286" s="107">
        <f t="shared" si="121"/>
        <v>0</v>
      </c>
    </row>
    <row r="287" spans="1:29" ht="12.75" customHeight="1">
      <c r="A287" s="69"/>
      <c r="B287" s="124" t="s">
        <v>21</v>
      </c>
      <c r="C287" s="125" t="s">
        <v>22</v>
      </c>
      <c r="D287" s="126"/>
      <c r="E287" s="127"/>
      <c r="F287" s="198">
        <v>1244560</v>
      </c>
      <c r="G287" s="129" t="s">
        <v>22</v>
      </c>
      <c r="H287" s="130">
        <f>+F287</f>
        <v>1244560</v>
      </c>
      <c r="I287" s="76">
        <f t="shared" si="115"/>
        <v>10</v>
      </c>
      <c r="J287" s="100">
        <f>$AN$14</f>
        <v>41084</v>
      </c>
      <c r="K287" s="339" t="s">
        <v>50</v>
      </c>
      <c r="L287" s="261"/>
      <c r="M287" s="232">
        <f t="shared" si="130"/>
        <v>0</v>
      </c>
      <c r="N287" s="241">
        <f t="shared" si="122"/>
        <v>0</v>
      </c>
      <c r="O287" s="244">
        <f t="shared" si="116"/>
        <v>0</v>
      </c>
      <c r="P287" s="245">
        <f t="shared" si="128"/>
        <v>0</v>
      </c>
      <c r="Q287" s="257">
        <f t="shared" si="117"/>
        <v>0</v>
      </c>
      <c r="R287" s="102">
        <f t="shared" si="129"/>
        <v>0</v>
      </c>
      <c r="S287" s="103">
        <f t="shared" si="123"/>
        <v>0</v>
      </c>
      <c r="T287" s="104">
        <f t="shared" si="124"/>
        <v>0</v>
      </c>
      <c r="U287" s="104">
        <f t="shared" si="125"/>
        <v>0</v>
      </c>
      <c r="V287" s="104">
        <f t="shared" si="126"/>
        <v>0</v>
      </c>
      <c r="W287" s="105">
        <f t="shared" si="127"/>
        <v>0</v>
      </c>
      <c r="X287" s="96"/>
      <c r="Y287" s="106" t="str">
        <f>$AO$14</f>
        <v>M</v>
      </c>
      <c r="Z287" s="262" t="str">
        <f t="shared" si="118"/>
        <v>Sun</v>
      </c>
      <c r="AA287" s="107">
        <f t="shared" si="119"/>
        <v>0</v>
      </c>
      <c r="AB287" s="107">
        <f t="shared" si="120"/>
        <v>0</v>
      </c>
      <c r="AC287" s="107">
        <f t="shared" si="121"/>
        <v>0</v>
      </c>
    </row>
    <row r="288" spans="1:29" ht="12.75" customHeight="1">
      <c r="A288" s="69"/>
      <c r="B288" s="124" t="s">
        <v>23</v>
      </c>
      <c r="C288" s="125" t="s">
        <v>22</v>
      </c>
      <c r="D288" s="133">
        <f>+F287/173</f>
        <v>7193.9884393063585</v>
      </c>
      <c r="E288" s="127" t="s">
        <v>24</v>
      </c>
      <c r="F288" s="128">
        <f>+W314</f>
        <v>83.5</v>
      </c>
      <c r="G288" s="134" t="s">
        <v>22</v>
      </c>
      <c r="H288" s="130">
        <f>F288*D288</f>
        <v>600698.03468208096</v>
      </c>
      <c r="I288" s="76">
        <f t="shared" si="115"/>
        <v>11</v>
      </c>
      <c r="J288" s="100">
        <f>$AN$15</f>
        <v>41085</v>
      </c>
      <c r="K288" s="101">
        <v>1</v>
      </c>
      <c r="L288" s="261">
        <v>8</v>
      </c>
      <c r="M288" s="232">
        <f t="shared" si="130"/>
        <v>0.33333333333333331</v>
      </c>
      <c r="N288" s="241">
        <f t="shared" si="122"/>
        <v>0.70833333333333337</v>
      </c>
      <c r="O288" s="244">
        <f t="shared" si="116"/>
        <v>9.0000000000000018</v>
      </c>
      <c r="P288" s="245" t="str">
        <f t="shared" si="128"/>
        <v>1</v>
      </c>
      <c r="Q288" s="257">
        <f t="shared" si="117"/>
        <v>8.0000000000000018</v>
      </c>
      <c r="R288" s="102">
        <f t="shared" si="129"/>
        <v>0</v>
      </c>
      <c r="S288" s="103">
        <f t="shared" si="123"/>
        <v>0</v>
      </c>
      <c r="T288" s="104">
        <f t="shared" si="124"/>
        <v>0</v>
      </c>
      <c r="U288" s="104">
        <f t="shared" si="125"/>
        <v>0</v>
      </c>
      <c r="V288" s="104">
        <f t="shared" si="126"/>
        <v>0</v>
      </c>
      <c r="W288" s="105">
        <f t="shared" si="127"/>
        <v>0</v>
      </c>
      <c r="X288" s="96"/>
      <c r="Y288" s="106" t="str">
        <f>$AO$15</f>
        <v>D</v>
      </c>
      <c r="Z288" s="262" t="str">
        <f t="shared" si="118"/>
        <v>Mon</v>
      </c>
      <c r="AA288" s="107">
        <f t="shared" si="119"/>
        <v>0</v>
      </c>
      <c r="AB288" s="107">
        <f t="shared" si="120"/>
        <v>0</v>
      </c>
      <c r="AC288" s="107">
        <f t="shared" si="121"/>
        <v>0</v>
      </c>
    </row>
    <row r="289" spans="1:29" ht="12.75" customHeight="1">
      <c r="A289" s="69"/>
      <c r="B289" s="124" t="s">
        <v>65</v>
      </c>
      <c r="C289" s="125" t="s">
        <v>22</v>
      </c>
      <c r="D289" s="133">
        <v>6000</v>
      </c>
      <c r="E289" s="127" t="s">
        <v>24</v>
      </c>
      <c r="F289" s="203">
        <f>+K314</f>
        <v>21</v>
      </c>
      <c r="G289" s="134" t="s">
        <v>22</v>
      </c>
      <c r="H289" s="130">
        <f>F289*D289</f>
        <v>126000</v>
      </c>
      <c r="I289" s="76">
        <f t="shared" si="115"/>
        <v>12</v>
      </c>
      <c r="J289" s="100">
        <f>$AN$16</f>
        <v>41086</v>
      </c>
      <c r="K289" s="101">
        <v>1</v>
      </c>
      <c r="L289" s="261">
        <v>8</v>
      </c>
      <c r="M289" s="232">
        <f t="shared" si="130"/>
        <v>0.33333333333333331</v>
      </c>
      <c r="N289" s="241">
        <f t="shared" si="122"/>
        <v>0.70833333333333337</v>
      </c>
      <c r="O289" s="244">
        <f t="shared" si="116"/>
        <v>9.0000000000000018</v>
      </c>
      <c r="P289" s="245" t="str">
        <f t="shared" si="128"/>
        <v>1</v>
      </c>
      <c r="Q289" s="257">
        <f t="shared" si="117"/>
        <v>8.0000000000000018</v>
      </c>
      <c r="R289" s="102">
        <f t="shared" si="129"/>
        <v>0</v>
      </c>
      <c r="S289" s="103">
        <f t="shared" si="123"/>
        <v>0</v>
      </c>
      <c r="T289" s="104">
        <f t="shared" si="124"/>
        <v>0</v>
      </c>
      <c r="U289" s="104">
        <f t="shared" si="125"/>
        <v>0</v>
      </c>
      <c r="V289" s="104">
        <f t="shared" si="126"/>
        <v>0</v>
      </c>
      <c r="W289" s="105">
        <f t="shared" si="127"/>
        <v>0</v>
      </c>
      <c r="X289" s="96"/>
      <c r="Y289" s="106" t="str">
        <f>$AO$16</f>
        <v>D</v>
      </c>
      <c r="Z289" s="207" t="str">
        <f t="shared" si="118"/>
        <v>Tue</v>
      </c>
      <c r="AA289" s="107">
        <f t="shared" si="119"/>
        <v>0</v>
      </c>
      <c r="AB289" s="107">
        <f t="shared" si="120"/>
        <v>0</v>
      </c>
      <c r="AC289" s="107">
        <f t="shared" si="121"/>
        <v>0</v>
      </c>
    </row>
    <row r="290" spans="1:29" ht="12.75" customHeight="1">
      <c r="A290" s="69"/>
      <c r="B290" s="124" t="s">
        <v>66</v>
      </c>
      <c r="C290" s="125" t="s">
        <v>22</v>
      </c>
      <c r="D290" s="200">
        <v>4000</v>
      </c>
      <c r="E290" s="127" t="s">
        <v>24</v>
      </c>
      <c r="F290" s="139">
        <f>+L314</f>
        <v>5</v>
      </c>
      <c r="G290" s="134" t="s">
        <v>22</v>
      </c>
      <c r="H290" s="130">
        <f>F290*D290</f>
        <v>20000</v>
      </c>
      <c r="I290" s="76">
        <f t="shared" si="115"/>
        <v>13</v>
      </c>
      <c r="J290" s="100">
        <f>$AN$17</f>
        <v>41087</v>
      </c>
      <c r="K290" s="101">
        <v>1</v>
      </c>
      <c r="L290" s="261">
        <v>9</v>
      </c>
      <c r="M290" s="232">
        <f t="shared" si="130"/>
        <v>0.33333333333333331</v>
      </c>
      <c r="N290" s="241">
        <f t="shared" si="122"/>
        <v>0.70833333333333337</v>
      </c>
      <c r="O290" s="244">
        <f t="shared" si="116"/>
        <v>9.0000000000000018</v>
      </c>
      <c r="P290" s="245" t="str">
        <f t="shared" si="128"/>
        <v>1</v>
      </c>
      <c r="Q290" s="257">
        <f t="shared" si="117"/>
        <v>8.0000000000000018</v>
      </c>
      <c r="R290" s="102">
        <f t="shared" si="129"/>
        <v>0.99999999999999822</v>
      </c>
      <c r="S290" s="103">
        <f t="shared" si="123"/>
        <v>1</v>
      </c>
      <c r="T290" s="104">
        <f t="shared" si="124"/>
        <v>0</v>
      </c>
      <c r="U290" s="104">
        <f t="shared" si="125"/>
        <v>0</v>
      </c>
      <c r="V290" s="104">
        <f t="shared" si="126"/>
        <v>0</v>
      </c>
      <c r="W290" s="105">
        <f t="shared" si="127"/>
        <v>0.99999999999999822</v>
      </c>
      <c r="X290" s="96"/>
      <c r="Y290" s="106" t="str">
        <f>$AO$17</f>
        <v>D</v>
      </c>
      <c r="Z290" s="207" t="str">
        <f t="shared" si="118"/>
        <v>Wed</v>
      </c>
      <c r="AA290" s="107">
        <f t="shared" si="119"/>
        <v>0</v>
      </c>
      <c r="AB290" s="107">
        <f t="shared" si="120"/>
        <v>0</v>
      </c>
      <c r="AC290" s="107">
        <f t="shared" si="121"/>
        <v>0</v>
      </c>
    </row>
    <row r="291" spans="1:29" ht="12.75" customHeight="1">
      <c r="A291" s="69"/>
      <c r="B291" s="335" t="s">
        <v>75</v>
      </c>
      <c r="C291" s="336" t="s">
        <v>22</v>
      </c>
      <c r="D291" s="337"/>
      <c r="E291" s="127" t="s">
        <v>24</v>
      </c>
      <c r="F291" s="338">
        <f>+M314</f>
        <v>16</v>
      </c>
      <c r="G291" s="142" t="s">
        <v>22</v>
      </c>
      <c r="H291" s="143">
        <f>+F291*D291</f>
        <v>0</v>
      </c>
      <c r="I291" s="76">
        <f t="shared" si="115"/>
        <v>14</v>
      </c>
      <c r="J291" s="100">
        <f>$AN$18</f>
        <v>41088</v>
      </c>
      <c r="K291" s="101">
        <v>1</v>
      </c>
      <c r="L291" s="261">
        <v>8</v>
      </c>
      <c r="M291" s="232">
        <f t="shared" si="130"/>
        <v>0.33333333333333331</v>
      </c>
      <c r="N291" s="241">
        <f t="shared" si="122"/>
        <v>0.70833333333333337</v>
      </c>
      <c r="O291" s="244">
        <f t="shared" si="116"/>
        <v>9.0000000000000018</v>
      </c>
      <c r="P291" s="245" t="str">
        <f t="shared" si="128"/>
        <v>1</v>
      </c>
      <c r="Q291" s="257">
        <f t="shared" si="117"/>
        <v>8.0000000000000018</v>
      </c>
      <c r="R291" s="102">
        <f t="shared" si="129"/>
        <v>0</v>
      </c>
      <c r="S291" s="103">
        <f t="shared" si="123"/>
        <v>0</v>
      </c>
      <c r="T291" s="104">
        <f t="shared" si="124"/>
        <v>0</v>
      </c>
      <c r="U291" s="104">
        <f t="shared" si="125"/>
        <v>0</v>
      </c>
      <c r="V291" s="104">
        <f t="shared" si="126"/>
        <v>0</v>
      </c>
      <c r="W291" s="105">
        <f t="shared" si="127"/>
        <v>0</v>
      </c>
      <c r="X291" s="96"/>
      <c r="Y291" s="106" t="str">
        <f>$AO$18</f>
        <v>D</v>
      </c>
      <c r="Z291" s="207" t="str">
        <f t="shared" si="118"/>
        <v>Thu</v>
      </c>
      <c r="AA291" s="107">
        <f t="shared" si="119"/>
        <v>0</v>
      </c>
      <c r="AB291" s="107">
        <f t="shared" si="120"/>
        <v>0</v>
      </c>
      <c r="AC291" s="107">
        <f t="shared" si="121"/>
        <v>0</v>
      </c>
    </row>
    <row r="292" spans="1:29" ht="12.75" customHeight="1">
      <c r="A292" s="69"/>
      <c r="B292" s="124"/>
      <c r="C292" s="70"/>
      <c r="D292" s="202"/>
      <c r="E292" s="140"/>
      <c r="F292" s="141"/>
      <c r="G292" s="74" t="s">
        <v>22</v>
      </c>
      <c r="H292" s="99">
        <f>+D292*F292</f>
        <v>0</v>
      </c>
      <c r="I292" s="76">
        <f t="shared" si="115"/>
        <v>15</v>
      </c>
      <c r="J292" s="100">
        <f>$AN$19</f>
        <v>41089</v>
      </c>
      <c r="K292" s="269"/>
      <c r="L292" s="270"/>
      <c r="M292" s="232">
        <f t="shared" si="130"/>
        <v>0</v>
      </c>
      <c r="N292" s="241">
        <f t="shared" si="122"/>
        <v>0</v>
      </c>
      <c r="O292" s="244">
        <f t="shared" si="116"/>
        <v>0</v>
      </c>
      <c r="P292" s="245">
        <f t="shared" si="128"/>
        <v>0</v>
      </c>
      <c r="Q292" s="257">
        <f t="shared" si="117"/>
        <v>0</v>
      </c>
      <c r="R292" s="102">
        <f t="shared" si="129"/>
        <v>0</v>
      </c>
      <c r="S292" s="103">
        <f t="shared" si="123"/>
        <v>0</v>
      </c>
      <c r="T292" s="104">
        <f t="shared" si="124"/>
        <v>0</v>
      </c>
      <c r="U292" s="104">
        <f t="shared" si="125"/>
        <v>0</v>
      </c>
      <c r="V292" s="104">
        <f t="shared" si="126"/>
        <v>0</v>
      </c>
      <c r="W292" s="105">
        <f t="shared" si="127"/>
        <v>0</v>
      </c>
      <c r="X292" s="96"/>
      <c r="Y292" s="106" t="str">
        <f>$AO$19</f>
        <v>D</v>
      </c>
      <c r="Z292" s="207" t="str">
        <f t="shared" si="118"/>
        <v>Fri</v>
      </c>
      <c r="AA292" s="107">
        <f t="shared" si="119"/>
        <v>0</v>
      </c>
      <c r="AB292" s="107">
        <f t="shared" si="120"/>
        <v>0</v>
      </c>
      <c r="AC292" s="107">
        <f t="shared" si="121"/>
        <v>0</v>
      </c>
    </row>
    <row r="293" spans="1:29" ht="12.75" customHeight="1">
      <c r="A293" s="69"/>
      <c r="B293" s="124"/>
      <c r="C293" s="70"/>
      <c r="D293" s="202"/>
      <c r="E293" s="140"/>
      <c r="F293" s="139"/>
      <c r="G293" s="74" t="s">
        <v>22</v>
      </c>
      <c r="H293" s="99">
        <f>+D293*F293</f>
        <v>0</v>
      </c>
      <c r="I293" s="76">
        <f t="shared" si="115"/>
        <v>16</v>
      </c>
      <c r="J293" s="100">
        <f>$AN$20</f>
        <v>41090</v>
      </c>
      <c r="K293" s="339" t="s">
        <v>50</v>
      </c>
      <c r="L293" s="261"/>
      <c r="M293" s="232">
        <f t="shared" si="130"/>
        <v>0</v>
      </c>
      <c r="N293" s="241">
        <f t="shared" si="122"/>
        <v>0</v>
      </c>
      <c r="O293" s="244">
        <f t="shared" si="116"/>
        <v>0</v>
      </c>
      <c r="P293" s="245">
        <f t="shared" si="128"/>
        <v>0</v>
      </c>
      <c r="Q293" s="257">
        <f t="shared" si="117"/>
        <v>0</v>
      </c>
      <c r="R293" s="102">
        <f t="shared" si="129"/>
        <v>0</v>
      </c>
      <c r="S293" s="103">
        <f t="shared" si="123"/>
        <v>0</v>
      </c>
      <c r="T293" s="104">
        <f t="shared" si="124"/>
        <v>0</v>
      </c>
      <c r="U293" s="104">
        <f t="shared" si="125"/>
        <v>0</v>
      </c>
      <c r="V293" s="104">
        <f t="shared" si="126"/>
        <v>0</v>
      </c>
      <c r="W293" s="105">
        <f t="shared" si="127"/>
        <v>0</v>
      </c>
      <c r="X293" s="96"/>
      <c r="Y293" s="106" t="str">
        <f>$AO$20</f>
        <v>M</v>
      </c>
      <c r="Z293" s="207" t="str">
        <f t="shared" si="118"/>
        <v>Sat</v>
      </c>
      <c r="AA293" s="107">
        <f t="shared" si="119"/>
        <v>0</v>
      </c>
      <c r="AB293" s="107">
        <f t="shared" si="120"/>
        <v>0</v>
      </c>
      <c r="AC293" s="107">
        <f t="shared" si="121"/>
        <v>0</v>
      </c>
    </row>
    <row r="294" spans="1:29" ht="12.75" customHeight="1">
      <c r="A294" s="69"/>
      <c r="B294" s="124" t="s">
        <v>56</v>
      </c>
      <c r="C294" s="70" t="s">
        <v>22</v>
      </c>
      <c r="D294" s="202"/>
      <c r="E294" s="140"/>
      <c r="F294" s="141"/>
      <c r="G294" s="74" t="s">
        <v>22</v>
      </c>
      <c r="H294" s="99">
        <v>0</v>
      </c>
      <c r="I294" s="76">
        <f t="shared" si="115"/>
        <v>17</v>
      </c>
      <c r="J294" s="100">
        <f>$AN$21</f>
        <v>41091</v>
      </c>
      <c r="K294" s="101" t="s">
        <v>50</v>
      </c>
      <c r="L294" s="261"/>
      <c r="M294" s="232">
        <f t="shared" si="130"/>
        <v>0</v>
      </c>
      <c r="N294" s="241">
        <f t="shared" si="122"/>
        <v>0</v>
      </c>
      <c r="O294" s="244">
        <f t="shared" si="116"/>
        <v>0</v>
      </c>
      <c r="P294" s="245">
        <f t="shared" si="128"/>
        <v>0</v>
      </c>
      <c r="Q294" s="257">
        <f t="shared" si="117"/>
        <v>0</v>
      </c>
      <c r="R294" s="102">
        <f t="shared" si="129"/>
        <v>0</v>
      </c>
      <c r="S294" s="103">
        <f t="shared" si="123"/>
        <v>0</v>
      </c>
      <c r="T294" s="104">
        <f t="shared" si="124"/>
        <v>0</v>
      </c>
      <c r="U294" s="104">
        <f t="shared" si="125"/>
        <v>0</v>
      </c>
      <c r="V294" s="104">
        <f t="shared" si="126"/>
        <v>0</v>
      </c>
      <c r="W294" s="105">
        <f t="shared" si="127"/>
        <v>0</v>
      </c>
      <c r="X294" s="96"/>
      <c r="Y294" s="106" t="str">
        <f>$AO$21</f>
        <v>M</v>
      </c>
      <c r="Z294" s="262" t="str">
        <f t="shared" si="118"/>
        <v>Sun</v>
      </c>
      <c r="AA294" s="107">
        <f t="shared" si="119"/>
        <v>0</v>
      </c>
      <c r="AB294" s="107">
        <f t="shared" si="120"/>
        <v>0</v>
      </c>
      <c r="AC294" s="107">
        <f t="shared" si="121"/>
        <v>0</v>
      </c>
    </row>
    <row r="295" spans="1:29" ht="12.75" customHeight="1">
      <c r="A295" s="69"/>
      <c r="B295" s="124"/>
      <c r="C295" s="70"/>
      <c r="D295" s="202"/>
      <c r="E295" s="140"/>
      <c r="F295" s="139"/>
      <c r="G295" s="74" t="s">
        <v>22</v>
      </c>
      <c r="H295" s="99">
        <f>+D295*F295</f>
        <v>0</v>
      </c>
      <c r="I295" s="76">
        <f t="shared" si="115"/>
        <v>18</v>
      </c>
      <c r="J295" s="100">
        <f>$AN$22</f>
        <v>41092</v>
      </c>
      <c r="K295" s="101"/>
      <c r="L295" s="261"/>
      <c r="M295" s="232">
        <f t="shared" si="130"/>
        <v>0</v>
      </c>
      <c r="N295" s="241">
        <f t="shared" si="122"/>
        <v>0</v>
      </c>
      <c r="O295" s="244">
        <f t="shared" si="116"/>
        <v>0</v>
      </c>
      <c r="P295" s="245">
        <f t="shared" si="128"/>
        <v>0</v>
      </c>
      <c r="Q295" s="257">
        <f t="shared" si="117"/>
        <v>0</v>
      </c>
      <c r="R295" s="102">
        <f t="shared" si="129"/>
        <v>0</v>
      </c>
      <c r="S295" s="103">
        <f t="shared" si="123"/>
        <v>0</v>
      </c>
      <c r="T295" s="104">
        <f t="shared" si="124"/>
        <v>0</v>
      </c>
      <c r="U295" s="104">
        <f t="shared" si="125"/>
        <v>0</v>
      </c>
      <c r="V295" s="104">
        <f t="shared" si="126"/>
        <v>0</v>
      </c>
      <c r="W295" s="105">
        <f t="shared" si="127"/>
        <v>0</v>
      </c>
      <c r="X295" s="96"/>
      <c r="Y295" s="106" t="str">
        <f>$AO$22</f>
        <v>D</v>
      </c>
      <c r="Z295" s="262" t="str">
        <f t="shared" si="118"/>
        <v>Mon</v>
      </c>
      <c r="AA295" s="107">
        <f t="shared" si="119"/>
        <v>0</v>
      </c>
      <c r="AB295" s="107">
        <f t="shared" si="120"/>
        <v>0</v>
      </c>
      <c r="AC295" s="107">
        <f t="shared" si="121"/>
        <v>0</v>
      </c>
    </row>
    <row r="296" spans="1:29" ht="12.75" customHeight="1">
      <c r="A296" s="69"/>
      <c r="B296" s="150" t="s">
        <v>19</v>
      </c>
      <c r="C296" s="150"/>
      <c r="D296" s="200"/>
      <c r="E296" s="127"/>
      <c r="F296" s="151"/>
      <c r="G296" s="134" t="s">
        <v>22</v>
      </c>
      <c r="H296" s="152">
        <f>SUM(H287:H295)</f>
        <v>1991258.0346820811</v>
      </c>
      <c r="I296" s="76">
        <f t="shared" si="115"/>
        <v>19</v>
      </c>
      <c r="J296" s="100">
        <f>$AN$23</f>
        <v>41093</v>
      </c>
      <c r="K296" s="101">
        <v>1</v>
      </c>
      <c r="L296" s="261">
        <v>11</v>
      </c>
      <c r="M296" s="232">
        <f t="shared" si="130"/>
        <v>0.33333333333333331</v>
      </c>
      <c r="N296" s="241">
        <f t="shared" si="122"/>
        <v>0.70833333333333337</v>
      </c>
      <c r="O296" s="244">
        <f t="shared" si="116"/>
        <v>9.0000000000000018</v>
      </c>
      <c r="P296" s="245" t="str">
        <f t="shared" si="128"/>
        <v>1</v>
      </c>
      <c r="Q296" s="257">
        <f t="shared" si="117"/>
        <v>8.0000000000000018</v>
      </c>
      <c r="R296" s="102">
        <f t="shared" si="129"/>
        <v>2.9999999999999982</v>
      </c>
      <c r="S296" s="103">
        <f t="shared" si="123"/>
        <v>1</v>
      </c>
      <c r="T296" s="104">
        <f t="shared" si="124"/>
        <v>1.9999999999999982</v>
      </c>
      <c r="U296" s="104">
        <f t="shared" si="125"/>
        <v>0</v>
      </c>
      <c r="V296" s="104">
        <f t="shared" si="126"/>
        <v>0</v>
      </c>
      <c r="W296" s="105">
        <f t="shared" si="127"/>
        <v>2.9999999999999982</v>
      </c>
      <c r="X296" s="96"/>
      <c r="Y296" s="106" t="str">
        <f>$AO$23</f>
        <v>D</v>
      </c>
      <c r="Z296" s="207" t="str">
        <f t="shared" si="118"/>
        <v>Tue</v>
      </c>
      <c r="AA296" s="107">
        <f t="shared" si="119"/>
        <v>0</v>
      </c>
      <c r="AB296" s="107">
        <f t="shared" si="120"/>
        <v>0</v>
      </c>
      <c r="AC296" s="107">
        <f t="shared" si="121"/>
        <v>0</v>
      </c>
    </row>
    <row r="297" spans="1:29" ht="12.75" customHeight="1">
      <c r="A297" s="69"/>
      <c r="B297" s="131" t="s">
        <v>25</v>
      </c>
      <c r="C297" s="70"/>
      <c r="D297" s="200"/>
      <c r="E297" s="127"/>
      <c r="F297" s="151"/>
      <c r="G297" s="74"/>
      <c r="H297" s="75"/>
      <c r="I297" s="76">
        <f t="shared" si="115"/>
        <v>20</v>
      </c>
      <c r="J297" s="100">
        <f>$AN$24</f>
        <v>41094</v>
      </c>
      <c r="K297" s="101">
        <v>1</v>
      </c>
      <c r="L297" s="261">
        <v>11</v>
      </c>
      <c r="M297" s="232">
        <f t="shared" si="130"/>
        <v>0.33333333333333331</v>
      </c>
      <c r="N297" s="241">
        <f t="shared" si="122"/>
        <v>0.70833333333333337</v>
      </c>
      <c r="O297" s="244">
        <f t="shared" si="116"/>
        <v>9.0000000000000018</v>
      </c>
      <c r="P297" s="245" t="str">
        <f t="shared" si="128"/>
        <v>1</v>
      </c>
      <c r="Q297" s="257">
        <f t="shared" si="117"/>
        <v>8.0000000000000018</v>
      </c>
      <c r="R297" s="102">
        <f t="shared" si="129"/>
        <v>2.9999999999999982</v>
      </c>
      <c r="S297" s="103">
        <f t="shared" si="123"/>
        <v>1</v>
      </c>
      <c r="T297" s="104">
        <f t="shared" si="124"/>
        <v>1.9999999999999982</v>
      </c>
      <c r="U297" s="104">
        <f t="shared" si="125"/>
        <v>0</v>
      </c>
      <c r="V297" s="104">
        <f t="shared" si="126"/>
        <v>0</v>
      </c>
      <c r="W297" s="105">
        <f t="shared" si="127"/>
        <v>2.9999999999999982</v>
      </c>
      <c r="X297" s="96"/>
      <c r="Y297" s="106" t="str">
        <f>$AO$24</f>
        <v>D</v>
      </c>
      <c r="Z297" s="207" t="str">
        <f t="shared" si="118"/>
        <v>Wed</v>
      </c>
      <c r="AA297" s="107">
        <f t="shared" si="119"/>
        <v>0</v>
      </c>
      <c r="AB297" s="107">
        <f t="shared" si="120"/>
        <v>0</v>
      </c>
      <c r="AC297" s="107">
        <f t="shared" si="121"/>
        <v>0</v>
      </c>
    </row>
    <row r="298" spans="1:29" ht="12.75" customHeight="1">
      <c r="A298" s="69"/>
      <c r="B298" s="124" t="s">
        <v>26</v>
      </c>
      <c r="C298" s="125" t="s">
        <v>22</v>
      </c>
      <c r="D298" s="153">
        <f>-H287</f>
        <v>-1244560</v>
      </c>
      <c r="E298" s="127" t="s">
        <v>24</v>
      </c>
      <c r="F298" s="149">
        <v>0.02</v>
      </c>
      <c r="G298" s="134" t="s">
        <v>22</v>
      </c>
      <c r="H298" s="130">
        <f>F298*D298</f>
        <v>-24891.200000000001</v>
      </c>
      <c r="I298" s="76">
        <f t="shared" si="115"/>
        <v>21</v>
      </c>
      <c r="J298" s="100">
        <f>$AN$25</f>
        <v>41095</v>
      </c>
      <c r="K298" s="101">
        <v>1</v>
      </c>
      <c r="L298" s="261">
        <v>8</v>
      </c>
      <c r="M298" s="232">
        <f t="shared" si="130"/>
        <v>0.33333333333333331</v>
      </c>
      <c r="N298" s="241">
        <f t="shared" si="122"/>
        <v>0.70833333333333337</v>
      </c>
      <c r="O298" s="244">
        <f t="shared" si="116"/>
        <v>9.0000000000000018</v>
      </c>
      <c r="P298" s="245" t="str">
        <f t="shared" si="128"/>
        <v>1</v>
      </c>
      <c r="Q298" s="257">
        <f t="shared" si="117"/>
        <v>8.0000000000000018</v>
      </c>
      <c r="R298" s="102">
        <f t="shared" si="129"/>
        <v>0</v>
      </c>
      <c r="S298" s="103">
        <f t="shared" si="123"/>
        <v>0</v>
      </c>
      <c r="T298" s="104">
        <f t="shared" si="124"/>
        <v>0</v>
      </c>
      <c r="U298" s="104">
        <f t="shared" si="125"/>
        <v>0</v>
      </c>
      <c r="V298" s="104">
        <f t="shared" si="126"/>
        <v>0</v>
      </c>
      <c r="W298" s="105">
        <f t="shared" si="127"/>
        <v>0</v>
      </c>
      <c r="X298" s="96"/>
      <c r="Y298" s="106" t="str">
        <f>$AO$25</f>
        <v>D</v>
      </c>
      <c r="Z298" s="207" t="str">
        <f t="shared" si="118"/>
        <v>Thu</v>
      </c>
      <c r="AA298" s="107">
        <f t="shared" si="119"/>
        <v>0</v>
      </c>
      <c r="AB298" s="107">
        <f t="shared" si="120"/>
        <v>0</v>
      </c>
      <c r="AC298" s="107">
        <f t="shared" si="121"/>
        <v>0</v>
      </c>
    </row>
    <row r="299" spans="1:29" ht="12.75" customHeight="1">
      <c r="A299" s="69"/>
      <c r="B299" s="124" t="s">
        <v>47</v>
      </c>
      <c r="C299" s="125" t="s">
        <v>22</v>
      </c>
      <c r="D299" s="200"/>
      <c r="E299" s="127"/>
      <c r="F299" s="155"/>
      <c r="G299" s="134" t="s">
        <v>22</v>
      </c>
      <c r="H299" s="130">
        <f>SUM(AA314:AC314)*-F287/21</f>
        <v>0</v>
      </c>
      <c r="I299" s="76">
        <f t="shared" si="115"/>
        <v>22</v>
      </c>
      <c r="J299" s="100">
        <f>$AN$26</f>
        <v>41096</v>
      </c>
      <c r="K299" s="101">
        <v>1</v>
      </c>
      <c r="L299" s="261">
        <v>10</v>
      </c>
      <c r="M299" s="232">
        <f t="shared" si="130"/>
        <v>0.33333333333333331</v>
      </c>
      <c r="N299" s="241">
        <f t="shared" si="122"/>
        <v>0.70833333333333337</v>
      </c>
      <c r="O299" s="244">
        <f t="shared" si="116"/>
        <v>9.0000000000000018</v>
      </c>
      <c r="P299" s="245" t="str">
        <f t="shared" si="128"/>
        <v>1</v>
      </c>
      <c r="Q299" s="257">
        <f t="shared" si="117"/>
        <v>8.0000000000000018</v>
      </c>
      <c r="R299" s="102">
        <f t="shared" si="129"/>
        <v>1.9999999999999982</v>
      </c>
      <c r="S299" s="103">
        <f t="shared" si="123"/>
        <v>1</v>
      </c>
      <c r="T299" s="104">
        <f t="shared" si="124"/>
        <v>0.99999999999999822</v>
      </c>
      <c r="U299" s="104">
        <f t="shared" si="125"/>
        <v>0</v>
      </c>
      <c r="V299" s="104">
        <f t="shared" si="126"/>
        <v>0</v>
      </c>
      <c r="W299" s="105">
        <f t="shared" si="127"/>
        <v>1.9999999999999982</v>
      </c>
      <c r="X299" s="96"/>
      <c r="Y299" s="106" t="str">
        <f>$AO$26</f>
        <v>D</v>
      </c>
      <c r="Z299" s="207" t="str">
        <f t="shared" si="118"/>
        <v>Fri</v>
      </c>
      <c r="AA299" s="107">
        <f t="shared" si="119"/>
        <v>0</v>
      </c>
      <c r="AB299" s="107">
        <f t="shared" si="120"/>
        <v>0</v>
      </c>
      <c r="AC299" s="107">
        <f t="shared" si="121"/>
        <v>0</v>
      </c>
    </row>
    <row r="300" spans="1:29" ht="12.75" customHeight="1">
      <c r="A300" s="69"/>
      <c r="B300" s="124" t="s">
        <v>27</v>
      </c>
      <c r="C300" s="125" t="s">
        <v>22</v>
      </c>
      <c r="D300" s="200"/>
      <c r="E300" s="127"/>
      <c r="F300" s="155"/>
      <c r="G300" s="134" t="s">
        <v>22</v>
      </c>
      <c r="H300" s="156">
        <f>+F306</f>
        <v>-27676.25</v>
      </c>
      <c r="I300" s="76">
        <f t="shared" si="115"/>
        <v>23</v>
      </c>
      <c r="J300" s="100">
        <f>$AN$27</f>
        <v>41097</v>
      </c>
      <c r="K300" s="339" t="s">
        <v>63</v>
      </c>
      <c r="L300" s="261">
        <v>11</v>
      </c>
      <c r="M300" s="232">
        <f t="shared" si="130"/>
        <v>0</v>
      </c>
      <c r="N300" s="241">
        <f t="shared" si="122"/>
        <v>0</v>
      </c>
      <c r="O300" s="244">
        <f t="shared" si="116"/>
        <v>0</v>
      </c>
      <c r="P300" s="245">
        <f t="shared" si="128"/>
        <v>0</v>
      </c>
      <c r="Q300" s="257">
        <f t="shared" si="117"/>
        <v>0</v>
      </c>
      <c r="R300" s="102">
        <f t="shared" si="129"/>
        <v>11</v>
      </c>
      <c r="S300" s="103">
        <f t="shared" si="123"/>
        <v>0</v>
      </c>
      <c r="T300" s="104">
        <f t="shared" si="124"/>
        <v>7</v>
      </c>
      <c r="U300" s="104">
        <f t="shared" si="125"/>
        <v>1</v>
      </c>
      <c r="V300" s="104">
        <f t="shared" si="126"/>
        <v>3</v>
      </c>
      <c r="W300" s="105">
        <f t="shared" si="127"/>
        <v>11</v>
      </c>
      <c r="X300" s="96"/>
      <c r="Y300" s="106" t="str">
        <f>$AO$27</f>
        <v>M</v>
      </c>
      <c r="Z300" s="207" t="str">
        <f t="shared" si="118"/>
        <v>Sat</v>
      </c>
      <c r="AA300" s="107">
        <f t="shared" si="119"/>
        <v>0</v>
      </c>
      <c r="AB300" s="107">
        <f t="shared" si="120"/>
        <v>0</v>
      </c>
      <c r="AC300" s="107">
        <f t="shared" si="121"/>
        <v>0</v>
      </c>
    </row>
    <row r="301" spans="1:29" ht="12.75" customHeight="1">
      <c r="A301" s="69"/>
      <c r="B301" s="98"/>
      <c r="C301" s="98"/>
      <c r="D301" s="158" t="s">
        <v>28</v>
      </c>
      <c r="E301" s="159"/>
      <c r="F301" s="160">
        <f>VLOOKUP(C280,$AD$1:$AG$6,2)</f>
        <v>-1320000</v>
      </c>
      <c r="G301" s="160"/>
      <c r="H301" s="99"/>
      <c r="I301" s="76">
        <f t="shared" si="115"/>
        <v>24</v>
      </c>
      <c r="J301" s="100">
        <f>$AN$28</f>
        <v>41098</v>
      </c>
      <c r="K301" s="101" t="s">
        <v>50</v>
      </c>
      <c r="L301" s="261"/>
      <c r="M301" s="232">
        <f t="shared" si="130"/>
        <v>0</v>
      </c>
      <c r="N301" s="241">
        <f t="shared" si="122"/>
        <v>0</v>
      </c>
      <c r="O301" s="244">
        <f t="shared" si="116"/>
        <v>0</v>
      </c>
      <c r="P301" s="245">
        <f t="shared" si="128"/>
        <v>0</v>
      </c>
      <c r="Q301" s="257">
        <f t="shared" si="117"/>
        <v>0</v>
      </c>
      <c r="R301" s="102">
        <f t="shared" si="129"/>
        <v>0</v>
      </c>
      <c r="S301" s="103">
        <f t="shared" si="123"/>
        <v>0</v>
      </c>
      <c r="T301" s="104">
        <f t="shared" si="124"/>
        <v>0</v>
      </c>
      <c r="U301" s="104">
        <f t="shared" si="125"/>
        <v>0</v>
      </c>
      <c r="V301" s="104">
        <f t="shared" si="126"/>
        <v>0</v>
      </c>
      <c r="W301" s="105">
        <f t="shared" si="127"/>
        <v>0</v>
      </c>
      <c r="X301" s="96"/>
      <c r="Y301" s="106" t="str">
        <f>$AO$28</f>
        <v>M</v>
      </c>
      <c r="Z301" s="262" t="str">
        <f t="shared" si="118"/>
        <v>Sun</v>
      </c>
      <c r="AA301" s="107">
        <f t="shared" si="119"/>
        <v>0</v>
      </c>
      <c r="AB301" s="107">
        <f t="shared" si="120"/>
        <v>0</v>
      </c>
      <c r="AC301" s="107">
        <f t="shared" si="121"/>
        <v>0</v>
      </c>
    </row>
    <row r="302" spans="1:29" ht="12.75" customHeight="1">
      <c r="A302" s="69"/>
      <c r="B302" s="98"/>
      <c r="C302" s="98"/>
      <c r="D302" s="162" t="s">
        <v>26</v>
      </c>
      <c r="E302" s="159"/>
      <c r="F302" s="163">
        <f>+(H287)*0.54%</f>
        <v>6720.6240000000007</v>
      </c>
      <c r="G302" s="163"/>
      <c r="H302" s="99"/>
      <c r="I302" s="76">
        <f t="shared" si="115"/>
        <v>25</v>
      </c>
      <c r="J302" s="100">
        <f>$AN$29</f>
        <v>41099</v>
      </c>
      <c r="K302" s="101">
        <v>2</v>
      </c>
      <c r="L302" s="261">
        <v>10</v>
      </c>
      <c r="M302" s="232">
        <f t="shared" si="130"/>
        <v>0.83333333333333337</v>
      </c>
      <c r="N302" s="241">
        <f t="shared" si="122"/>
        <v>1.2083333333333333</v>
      </c>
      <c r="O302" s="244">
        <f t="shared" si="116"/>
        <v>8.9999999999999964</v>
      </c>
      <c r="P302" s="245" t="str">
        <f t="shared" si="128"/>
        <v>1</v>
      </c>
      <c r="Q302" s="257">
        <f t="shared" si="117"/>
        <v>7.9999999999999964</v>
      </c>
      <c r="R302" s="102">
        <f t="shared" si="129"/>
        <v>2.0000000000000036</v>
      </c>
      <c r="S302" s="103">
        <f t="shared" si="123"/>
        <v>1</v>
      </c>
      <c r="T302" s="104">
        <f t="shared" si="124"/>
        <v>1.0000000000000036</v>
      </c>
      <c r="U302" s="104">
        <f t="shared" si="125"/>
        <v>0</v>
      </c>
      <c r="V302" s="104">
        <f t="shared" si="126"/>
        <v>0</v>
      </c>
      <c r="W302" s="105">
        <f t="shared" si="127"/>
        <v>2.0000000000000036</v>
      </c>
      <c r="X302" s="96"/>
      <c r="Y302" s="106" t="str">
        <f>$AO$29</f>
        <v>D</v>
      </c>
      <c r="Z302" s="262" t="str">
        <f t="shared" si="118"/>
        <v>Mon</v>
      </c>
      <c r="AA302" s="107">
        <f t="shared" si="119"/>
        <v>0</v>
      </c>
      <c r="AB302" s="107">
        <f t="shared" si="120"/>
        <v>0</v>
      </c>
      <c r="AC302" s="107">
        <f t="shared" si="121"/>
        <v>0</v>
      </c>
    </row>
    <row r="303" spans="1:29" ht="12.75" customHeight="1">
      <c r="A303" s="69"/>
      <c r="B303" s="98"/>
      <c r="C303" s="98"/>
      <c r="D303" s="162" t="s">
        <v>29</v>
      </c>
      <c r="E303" s="159"/>
      <c r="F303" s="160">
        <f>-IF(H296*5%&gt;500000,500000,H296*5%)</f>
        <v>-99562.90173410406</v>
      </c>
      <c r="G303" s="160"/>
      <c r="H303" s="99"/>
      <c r="I303" s="76">
        <f t="shared" si="115"/>
        <v>26</v>
      </c>
      <c r="J303" s="100">
        <f>$AN$30</f>
        <v>41100</v>
      </c>
      <c r="K303" s="101">
        <v>2</v>
      </c>
      <c r="L303" s="261">
        <v>11</v>
      </c>
      <c r="M303" s="232">
        <f t="shared" si="130"/>
        <v>0.83333333333333337</v>
      </c>
      <c r="N303" s="241">
        <f t="shared" si="122"/>
        <v>1.2083333333333333</v>
      </c>
      <c r="O303" s="244">
        <f t="shared" si="116"/>
        <v>8.9999999999999964</v>
      </c>
      <c r="P303" s="245" t="str">
        <f t="shared" si="128"/>
        <v>1</v>
      </c>
      <c r="Q303" s="257">
        <f t="shared" si="117"/>
        <v>7.9999999999999964</v>
      </c>
      <c r="R303" s="102">
        <f t="shared" si="129"/>
        <v>3.0000000000000036</v>
      </c>
      <c r="S303" s="103">
        <f t="shared" si="123"/>
        <v>1</v>
      </c>
      <c r="T303" s="104">
        <f t="shared" si="124"/>
        <v>2.0000000000000036</v>
      </c>
      <c r="U303" s="104">
        <f t="shared" si="125"/>
        <v>0</v>
      </c>
      <c r="V303" s="104">
        <f t="shared" si="126"/>
        <v>0</v>
      </c>
      <c r="W303" s="105">
        <f t="shared" si="127"/>
        <v>3.0000000000000036</v>
      </c>
      <c r="X303" s="96"/>
      <c r="Y303" s="106" t="str">
        <f>$AO$30</f>
        <v>D</v>
      </c>
      <c r="Z303" s="207" t="str">
        <f t="shared" si="118"/>
        <v>Tue</v>
      </c>
      <c r="AA303" s="107">
        <f t="shared" si="119"/>
        <v>0</v>
      </c>
      <c r="AB303" s="107">
        <f t="shared" si="120"/>
        <v>0</v>
      </c>
      <c r="AC303" s="107">
        <f t="shared" si="121"/>
        <v>0</v>
      </c>
    </row>
    <row r="304" spans="1:29" ht="12.75" customHeight="1">
      <c r="A304" s="69"/>
      <c r="B304" s="98"/>
      <c r="C304" s="98"/>
      <c r="D304" s="162" t="s">
        <v>30</v>
      </c>
      <c r="E304" s="159"/>
      <c r="F304" s="163">
        <f>ROUND(H296+H298+F302+F303,0)*12</f>
        <v>22482300</v>
      </c>
      <c r="G304" s="163"/>
      <c r="H304" s="99"/>
      <c r="I304" s="76">
        <f t="shared" si="115"/>
        <v>27</v>
      </c>
      <c r="J304" s="100">
        <f>$AN$31</f>
        <v>41101</v>
      </c>
      <c r="K304" s="101">
        <v>2</v>
      </c>
      <c r="L304" s="261">
        <v>8</v>
      </c>
      <c r="M304" s="232">
        <f t="shared" si="130"/>
        <v>0.83333333333333337</v>
      </c>
      <c r="N304" s="241">
        <f t="shared" si="122"/>
        <v>1.2083333333333333</v>
      </c>
      <c r="O304" s="244">
        <f t="shared" si="116"/>
        <v>8.9999999999999964</v>
      </c>
      <c r="P304" s="245" t="str">
        <f t="shared" si="128"/>
        <v>1</v>
      </c>
      <c r="Q304" s="257">
        <f t="shared" si="117"/>
        <v>7.9999999999999964</v>
      </c>
      <c r="R304" s="102">
        <f t="shared" si="129"/>
        <v>0</v>
      </c>
      <c r="S304" s="103">
        <f t="shared" si="123"/>
        <v>0</v>
      </c>
      <c r="T304" s="104">
        <f t="shared" si="124"/>
        <v>0</v>
      </c>
      <c r="U304" s="104">
        <f t="shared" si="125"/>
        <v>0</v>
      </c>
      <c r="V304" s="104">
        <f t="shared" si="126"/>
        <v>0</v>
      </c>
      <c r="W304" s="105">
        <f t="shared" si="127"/>
        <v>0</v>
      </c>
      <c r="X304" s="96"/>
      <c r="Y304" s="106" t="str">
        <f>$AO$31</f>
        <v>D</v>
      </c>
      <c r="Z304" s="207" t="str">
        <f t="shared" si="118"/>
        <v>Wed</v>
      </c>
      <c r="AA304" s="107">
        <f t="shared" si="119"/>
        <v>0</v>
      </c>
      <c r="AB304" s="107">
        <f t="shared" si="120"/>
        <v>0</v>
      </c>
      <c r="AC304" s="107">
        <f t="shared" si="121"/>
        <v>0</v>
      </c>
    </row>
    <row r="305" spans="1:29" ht="12.75" customHeight="1">
      <c r="A305" s="69"/>
      <c r="B305" s="98"/>
      <c r="C305" s="98"/>
      <c r="D305" s="168" t="s">
        <v>31</v>
      </c>
      <c r="E305" s="159"/>
      <c r="F305" s="169">
        <f>(F304)+(F301*12)</f>
        <v>6642300</v>
      </c>
      <c r="G305" s="169"/>
      <c r="H305" s="99"/>
      <c r="I305" s="76">
        <f t="shared" si="115"/>
        <v>28</v>
      </c>
      <c r="J305" s="100">
        <f>$AN$32</f>
        <v>41102</v>
      </c>
      <c r="K305" s="101">
        <v>2</v>
      </c>
      <c r="L305" s="261">
        <v>10.5</v>
      </c>
      <c r="M305" s="232">
        <f t="shared" si="130"/>
        <v>0.83333333333333337</v>
      </c>
      <c r="N305" s="241">
        <f t="shared" si="122"/>
        <v>1.2083333333333333</v>
      </c>
      <c r="O305" s="244">
        <f t="shared" si="116"/>
        <v>8.9999999999999964</v>
      </c>
      <c r="P305" s="245" t="str">
        <f t="shared" si="128"/>
        <v>1</v>
      </c>
      <c r="Q305" s="257">
        <f t="shared" si="117"/>
        <v>7.9999999999999964</v>
      </c>
      <c r="R305" s="102">
        <f t="shared" si="129"/>
        <v>2.5000000000000036</v>
      </c>
      <c r="S305" s="103">
        <f t="shared" si="123"/>
        <v>1</v>
      </c>
      <c r="T305" s="104">
        <f t="shared" si="124"/>
        <v>1.5000000000000036</v>
      </c>
      <c r="U305" s="104">
        <f t="shared" si="125"/>
        <v>0</v>
      </c>
      <c r="V305" s="104">
        <f t="shared" si="126"/>
        <v>0</v>
      </c>
      <c r="W305" s="105">
        <f t="shared" si="127"/>
        <v>2.5000000000000036</v>
      </c>
      <c r="X305" s="96"/>
      <c r="Y305" s="106" t="str">
        <f>$AO$32</f>
        <v>D</v>
      </c>
      <c r="Z305" s="207" t="str">
        <f t="shared" si="118"/>
        <v>Thu</v>
      </c>
      <c r="AA305" s="107">
        <f t="shared" si="119"/>
        <v>0</v>
      </c>
      <c r="AB305" s="107">
        <f t="shared" si="120"/>
        <v>0</v>
      </c>
      <c r="AC305" s="107">
        <f t="shared" si="121"/>
        <v>0</v>
      </c>
    </row>
    <row r="306" spans="1:29" ht="12.75" customHeight="1">
      <c r="A306" s="69"/>
      <c r="B306" s="98"/>
      <c r="C306" s="98"/>
      <c r="D306" s="168" t="s">
        <v>32</v>
      </c>
      <c r="E306" s="159"/>
      <c r="F306" s="170">
        <f>-(IF(F305&lt;=0,0,IF(F305&lt;=50000000,F305*0.05,IF(F305&lt;=200000000,(F305-50000000)*0.15+2500000,IF(F305&lt;=500000000,(F305-250000000)*0.25+32500000,(F305-500000000)*0.3+95000000)))))/12</f>
        <v>-27676.25</v>
      </c>
      <c r="G306" s="171">
        <f>-(IF(F306&lt;=0,0,IF(F306&lt;=50000000,F306*0.05,IF(F306&lt;=200000000,(F306-50000000)*0.15+2500000,IF(F306&lt;=500000000,(F306-250000000)*0.25+32500000,(F306-500000000)*0.3+95000000)))))/12</f>
        <v>0</v>
      </c>
      <c r="H306" s="99"/>
      <c r="I306" s="76">
        <f t="shared" si="115"/>
        <v>29</v>
      </c>
      <c r="J306" s="100">
        <f>$AN$33</f>
        <v>41103</v>
      </c>
      <c r="K306" s="101">
        <v>2</v>
      </c>
      <c r="L306" s="261">
        <v>8</v>
      </c>
      <c r="M306" s="232">
        <f t="shared" si="130"/>
        <v>0.83333333333333337</v>
      </c>
      <c r="N306" s="241">
        <f t="shared" si="122"/>
        <v>1.2083333333333333</v>
      </c>
      <c r="O306" s="244">
        <f t="shared" si="116"/>
        <v>8.9999999999999964</v>
      </c>
      <c r="P306" s="245" t="str">
        <f t="shared" si="128"/>
        <v>1</v>
      </c>
      <c r="Q306" s="257">
        <f t="shared" si="117"/>
        <v>7.9999999999999964</v>
      </c>
      <c r="R306" s="102">
        <f t="shared" si="129"/>
        <v>0</v>
      </c>
      <c r="S306" s="103">
        <f t="shared" si="123"/>
        <v>0</v>
      </c>
      <c r="T306" s="104">
        <f t="shared" si="124"/>
        <v>0</v>
      </c>
      <c r="U306" s="104">
        <f t="shared" si="125"/>
        <v>0</v>
      </c>
      <c r="V306" s="104">
        <f t="shared" si="126"/>
        <v>0</v>
      </c>
      <c r="W306" s="105">
        <f t="shared" si="127"/>
        <v>0</v>
      </c>
      <c r="X306" s="96"/>
      <c r="Y306" s="106" t="str">
        <f>$AO$33</f>
        <v>D</v>
      </c>
      <c r="Z306" s="207" t="str">
        <f t="shared" si="118"/>
        <v>Fri</v>
      </c>
      <c r="AA306" s="107">
        <f t="shared" si="119"/>
        <v>0</v>
      </c>
      <c r="AB306" s="107">
        <f t="shared" si="120"/>
        <v>0</v>
      </c>
      <c r="AC306" s="107">
        <f t="shared" si="121"/>
        <v>0</v>
      </c>
    </row>
    <row r="307" spans="1:29" ht="12.75" customHeight="1">
      <c r="A307" s="69"/>
      <c r="B307" s="98"/>
      <c r="C307" s="125"/>
      <c r="D307" s="172"/>
      <c r="E307" s="173"/>
      <c r="F307" s="174"/>
      <c r="G307" s="72"/>
      <c r="H307" s="175"/>
      <c r="I307" s="76">
        <f t="shared" si="115"/>
        <v>30</v>
      </c>
      <c r="J307" s="100">
        <f>$AN$34</f>
        <v>41104</v>
      </c>
      <c r="K307" s="101" t="s">
        <v>50</v>
      </c>
      <c r="L307" s="261"/>
      <c r="M307" s="232">
        <f t="shared" si="130"/>
        <v>0</v>
      </c>
      <c r="N307" s="241">
        <f t="shared" si="122"/>
        <v>0</v>
      </c>
      <c r="O307" s="244">
        <f t="shared" si="116"/>
        <v>0</v>
      </c>
      <c r="P307" s="245">
        <f t="shared" si="128"/>
        <v>0</v>
      </c>
      <c r="Q307" s="257">
        <f t="shared" si="117"/>
        <v>0</v>
      </c>
      <c r="R307" s="102">
        <f t="shared" si="129"/>
        <v>0</v>
      </c>
      <c r="S307" s="103">
        <f t="shared" si="123"/>
        <v>0</v>
      </c>
      <c r="T307" s="104">
        <f t="shared" si="124"/>
        <v>0</v>
      </c>
      <c r="U307" s="104">
        <f t="shared" si="125"/>
        <v>0</v>
      </c>
      <c r="V307" s="104">
        <f t="shared" si="126"/>
        <v>0</v>
      </c>
      <c r="W307" s="105">
        <f t="shared" si="127"/>
        <v>0</v>
      </c>
      <c r="X307" s="96"/>
      <c r="Y307" s="106" t="str">
        <f>$AO$34</f>
        <v>M</v>
      </c>
      <c r="Z307" s="207" t="str">
        <f t="shared" si="118"/>
        <v>Sat</v>
      </c>
      <c r="AA307" s="107">
        <f t="shared" si="119"/>
        <v>0</v>
      </c>
      <c r="AB307" s="107">
        <f t="shared" si="120"/>
        <v>0</v>
      </c>
      <c r="AC307" s="107">
        <f t="shared" si="121"/>
        <v>0</v>
      </c>
    </row>
    <row r="308" spans="1:29" ht="12.75" customHeight="1">
      <c r="A308" s="69"/>
      <c r="B308" s="176" t="s">
        <v>33</v>
      </c>
      <c r="C308" s="177"/>
      <c r="D308" s="178"/>
      <c r="E308" s="127"/>
      <c r="F308" s="179"/>
      <c r="G308" s="180" t="s">
        <v>22</v>
      </c>
      <c r="H308" s="152">
        <f>+H296+H298+H299+H300</f>
        <v>1938690.5846820811</v>
      </c>
      <c r="I308" s="76">
        <f t="shared" si="115"/>
        <v>31</v>
      </c>
      <c r="J308" s="100">
        <f>$AN$35</f>
        <v>41105</v>
      </c>
      <c r="K308" s="101" t="s">
        <v>50</v>
      </c>
      <c r="L308" s="261"/>
      <c r="M308" s="232">
        <f t="shared" si="130"/>
        <v>0</v>
      </c>
      <c r="N308" s="241">
        <f t="shared" si="122"/>
        <v>0</v>
      </c>
      <c r="O308" s="244">
        <f t="shared" si="116"/>
        <v>0</v>
      </c>
      <c r="P308" s="245">
        <f t="shared" si="128"/>
        <v>0</v>
      </c>
      <c r="Q308" s="257">
        <f t="shared" si="117"/>
        <v>0</v>
      </c>
      <c r="R308" s="102">
        <f t="shared" si="129"/>
        <v>0</v>
      </c>
      <c r="S308" s="103">
        <f t="shared" si="123"/>
        <v>0</v>
      </c>
      <c r="T308" s="104">
        <f t="shared" si="124"/>
        <v>0</v>
      </c>
      <c r="U308" s="104">
        <f t="shared" si="125"/>
        <v>0</v>
      </c>
      <c r="V308" s="104">
        <f t="shared" si="126"/>
        <v>0</v>
      </c>
      <c r="W308" s="105">
        <f t="shared" si="127"/>
        <v>0</v>
      </c>
      <c r="X308" s="96"/>
      <c r="Y308" s="106" t="str">
        <f>$AO$35</f>
        <v>M</v>
      </c>
      <c r="Z308" s="262" t="str">
        <f t="shared" si="118"/>
        <v>Sun</v>
      </c>
      <c r="AA308" s="107">
        <f t="shared" si="119"/>
        <v>0</v>
      </c>
      <c r="AB308" s="107">
        <f t="shared" si="120"/>
        <v>0</v>
      </c>
      <c r="AC308" s="107">
        <f t="shared" si="121"/>
        <v>0</v>
      </c>
    </row>
    <row r="309" spans="1:29" ht="12.75" customHeight="1">
      <c r="A309" s="69"/>
      <c r="B309" s="70"/>
      <c r="C309" s="70"/>
      <c r="D309" s="200"/>
      <c r="E309" s="127"/>
      <c r="F309" s="155"/>
      <c r="G309" s="74"/>
      <c r="H309" s="75"/>
      <c r="I309" s="76">
        <f t="shared" si="115"/>
        <v>32</v>
      </c>
      <c r="J309" s="100">
        <f>$AN$36</f>
        <v>41106</v>
      </c>
      <c r="K309" s="101">
        <v>1</v>
      </c>
      <c r="L309" s="261">
        <v>11</v>
      </c>
      <c r="M309" s="232">
        <f t="shared" si="130"/>
        <v>0.33333333333333331</v>
      </c>
      <c r="N309" s="241">
        <f t="shared" si="122"/>
        <v>0.70833333333333337</v>
      </c>
      <c r="O309" s="244">
        <f t="shared" si="116"/>
        <v>9.0000000000000018</v>
      </c>
      <c r="P309" s="245" t="str">
        <f t="shared" si="128"/>
        <v>1</v>
      </c>
      <c r="Q309" s="257">
        <f t="shared" si="117"/>
        <v>8.0000000000000018</v>
      </c>
      <c r="R309" s="102">
        <f t="shared" si="129"/>
        <v>2.9999999999999982</v>
      </c>
      <c r="S309" s="103">
        <f t="shared" si="123"/>
        <v>1</v>
      </c>
      <c r="T309" s="104">
        <f t="shared" si="124"/>
        <v>1.9999999999999982</v>
      </c>
      <c r="U309" s="104">
        <f t="shared" si="125"/>
        <v>0</v>
      </c>
      <c r="V309" s="104">
        <f t="shared" si="126"/>
        <v>0</v>
      </c>
      <c r="W309" s="105">
        <f t="shared" si="127"/>
        <v>2.9999999999999982</v>
      </c>
      <c r="X309" s="96"/>
      <c r="Y309" s="106" t="str">
        <f>$AO$36</f>
        <v>D</v>
      </c>
      <c r="Z309" s="262" t="str">
        <f t="shared" si="118"/>
        <v>Mon</v>
      </c>
      <c r="AA309" s="107">
        <f t="shared" si="119"/>
        <v>0</v>
      </c>
      <c r="AB309" s="107">
        <f t="shared" si="120"/>
        <v>0</v>
      </c>
      <c r="AC309" s="107">
        <f t="shared" si="121"/>
        <v>0</v>
      </c>
    </row>
    <row r="310" spans="1:29" ht="12.75" customHeight="1">
      <c r="A310" s="69"/>
      <c r="B310" s="181" t="s">
        <v>34</v>
      </c>
      <c r="C310" s="181"/>
      <c r="D310" s="72"/>
      <c r="E310" s="73"/>
      <c r="F310" s="72"/>
      <c r="G310" s="181" t="s">
        <v>35</v>
      </c>
      <c r="H310" s="99"/>
      <c r="I310" s="76">
        <f t="shared" si="115"/>
        <v>33</v>
      </c>
      <c r="J310" s="100">
        <f>$AN$37</f>
        <v>41107</v>
      </c>
      <c r="K310" s="101">
        <v>1</v>
      </c>
      <c r="L310" s="261">
        <v>11</v>
      </c>
      <c r="M310" s="232">
        <f t="shared" si="130"/>
        <v>0.33333333333333331</v>
      </c>
      <c r="N310" s="241">
        <f t="shared" si="122"/>
        <v>0.70833333333333337</v>
      </c>
      <c r="O310" s="244">
        <f t="shared" si="116"/>
        <v>9.0000000000000018</v>
      </c>
      <c r="P310" s="245" t="str">
        <f t="shared" si="128"/>
        <v>1</v>
      </c>
      <c r="Q310" s="257">
        <f t="shared" si="117"/>
        <v>8.0000000000000018</v>
      </c>
      <c r="R310" s="102">
        <f t="shared" si="129"/>
        <v>2.9999999999999982</v>
      </c>
      <c r="S310" s="103">
        <f t="shared" si="123"/>
        <v>1</v>
      </c>
      <c r="T310" s="104">
        <f t="shared" si="124"/>
        <v>1.9999999999999982</v>
      </c>
      <c r="U310" s="104">
        <f t="shared" si="125"/>
        <v>0</v>
      </c>
      <c r="V310" s="104">
        <f t="shared" si="126"/>
        <v>0</v>
      </c>
      <c r="W310" s="105">
        <f t="shared" si="127"/>
        <v>2.9999999999999982</v>
      </c>
      <c r="X310" s="96"/>
      <c r="Y310" s="106" t="str">
        <f>$AO$37</f>
        <v>D</v>
      </c>
      <c r="Z310" s="207" t="str">
        <f t="shared" si="118"/>
        <v>Tue</v>
      </c>
      <c r="AA310" s="107">
        <f t="shared" si="119"/>
        <v>0</v>
      </c>
      <c r="AB310" s="107">
        <f t="shared" si="120"/>
        <v>0</v>
      </c>
      <c r="AC310" s="107">
        <f t="shared" si="121"/>
        <v>0</v>
      </c>
    </row>
    <row r="311" spans="1:29" ht="12.75" customHeight="1">
      <c r="A311" s="69"/>
      <c r="B311" s="181"/>
      <c r="C311" s="181"/>
      <c r="D311" s="72"/>
      <c r="E311" s="73"/>
      <c r="F311" s="72"/>
      <c r="G311" s="181"/>
      <c r="H311" s="99"/>
      <c r="I311" s="76">
        <f t="shared" si="115"/>
        <v>34</v>
      </c>
      <c r="J311" s="100">
        <f>$AN$38</f>
        <v>41108</v>
      </c>
      <c r="K311" s="101">
        <v>1</v>
      </c>
      <c r="L311" s="261">
        <v>9</v>
      </c>
      <c r="M311" s="232">
        <f t="shared" si="130"/>
        <v>0.33333333333333331</v>
      </c>
      <c r="N311" s="241">
        <f t="shared" si="122"/>
        <v>0.70833333333333337</v>
      </c>
      <c r="O311" s="244">
        <f t="shared" si="116"/>
        <v>9.0000000000000018</v>
      </c>
      <c r="P311" s="245" t="str">
        <f t="shared" si="128"/>
        <v>1</v>
      </c>
      <c r="Q311" s="257">
        <f t="shared" si="117"/>
        <v>8.0000000000000018</v>
      </c>
      <c r="R311" s="102">
        <f t="shared" si="129"/>
        <v>0.99999999999999822</v>
      </c>
      <c r="S311" s="103">
        <f t="shared" si="123"/>
        <v>1</v>
      </c>
      <c r="T311" s="104">
        <f t="shared" si="124"/>
        <v>0</v>
      </c>
      <c r="U311" s="104">
        <f t="shared" si="125"/>
        <v>0</v>
      </c>
      <c r="V311" s="104">
        <f t="shared" si="126"/>
        <v>0</v>
      </c>
      <c r="W311" s="105">
        <f t="shared" si="127"/>
        <v>0.99999999999999822</v>
      </c>
      <c r="X311" s="96"/>
      <c r="Y311" s="106" t="str">
        <f>$AO$38</f>
        <v>D</v>
      </c>
      <c r="Z311" s="207" t="str">
        <f t="shared" si="118"/>
        <v>Wed</v>
      </c>
      <c r="AA311" s="107">
        <f t="shared" si="119"/>
        <v>0</v>
      </c>
      <c r="AB311" s="107">
        <f t="shared" si="120"/>
        <v>0</v>
      </c>
      <c r="AC311" s="107">
        <f t="shared" si="121"/>
        <v>0</v>
      </c>
    </row>
    <row r="312" spans="1:29" ht="12.75" customHeight="1">
      <c r="A312" s="69"/>
      <c r="B312" s="181"/>
      <c r="C312" s="181"/>
      <c r="D312" s="72"/>
      <c r="E312" s="73"/>
      <c r="F312" s="72"/>
      <c r="G312" s="181"/>
      <c r="H312" s="99"/>
      <c r="I312" s="76">
        <f t="shared" si="115"/>
        <v>35</v>
      </c>
      <c r="J312" s="100"/>
      <c r="K312" s="101"/>
      <c r="L312" s="261"/>
      <c r="M312" s="232"/>
      <c r="N312" s="241"/>
      <c r="O312" s="244"/>
      <c r="P312" s="245"/>
      <c r="Q312" s="257"/>
      <c r="R312" s="102"/>
      <c r="S312" s="103"/>
      <c r="T312" s="104"/>
      <c r="U312" s="104"/>
      <c r="V312" s="104"/>
      <c r="W312" s="105"/>
      <c r="X312" s="96"/>
      <c r="Y312" s="106"/>
      <c r="Z312" s="207" t="str">
        <f t="shared" si="118"/>
        <v>Sat</v>
      </c>
      <c r="AA312" s="107">
        <f>COUNTIF(K312,"S")</f>
        <v>0</v>
      </c>
      <c r="AB312" s="107">
        <f>COUNTIF(K312,"I")</f>
        <v>0</v>
      </c>
      <c r="AC312" s="107">
        <f>COUNTIF(K312,"A")</f>
        <v>0</v>
      </c>
    </row>
    <row r="313" spans="1:29" ht="12.75" customHeight="1">
      <c r="A313" s="69"/>
      <c r="B313" s="181"/>
      <c r="C313" s="181"/>
      <c r="D313" s="72"/>
      <c r="E313" s="73"/>
      <c r="F313" s="72"/>
      <c r="G313" s="181"/>
      <c r="H313" s="99"/>
      <c r="I313" s="76">
        <f t="shared" si="115"/>
        <v>36</v>
      </c>
      <c r="J313" s="210" t="s">
        <v>19</v>
      </c>
      <c r="K313" s="211"/>
      <c r="L313" s="251"/>
      <c r="M313" s="212" t="s">
        <v>45</v>
      </c>
      <c r="N313" s="212" t="s">
        <v>46</v>
      </c>
      <c r="O313" s="242"/>
      <c r="P313" s="243"/>
      <c r="Q313" s="258"/>
      <c r="R313" s="212"/>
      <c r="S313" s="213"/>
      <c r="T313" s="214"/>
      <c r="U313" s="214"/>
      <c r="V313" s="215"/>
      <c r="W313" s="216" t="s">
        <v>36</v>
      </c>
      <c r="X313" s="182"/>
      <c r="Y313" s="183" t="s">
        <v>37</v>
      </c>
      <c r="Z313" s="83"/>
      <c r="AA313" s="84"/>
      <c r="AB313" s="84"/>
      <c r="AC313" s="96"/>
    </row>
    <row r="314" spans="1:29" ht="12.75" customHeight="1">
      <c r="A314" s="69"/>
      <c r="B314" s="184" t="str">
        <f>C278</f>
        <v>ADE</v>
      </c>
      <c r="C314" s="181"/>
      <c r="D314" s="72"/>
      <c r="E314" s="73"/>
      <c r="F314" s="72"/>
      <c r="G314" s="181" t="s">
        <v>38</v>
      </c>
      <c r="H314" s="99"/>
      <c r="I314" s="76">
        <f t="shared" si="115"/>
        <v>37</v>
      </c>
      <c r="J314" s="333">
        <f>+K314+L314</f>
        <v>26</v>
      </c>
      <c r="K314" s="334">
        <f>+COUNTIF(K281:K312,"1")+COUNTIF(K281:K312,"2")+COUNTIF(K281:K312,"L2")+COUNTIF(K281:K312,"L1")</f>
        <v>21</v>
      </c>
      <c r="L314" s="334">
        <f>+COUNTIF(K281:K312,"2")+COUNTIF(K281:K312,"L2")</f>
        <v>5</v>
      </c>
      <c r="M314" s="334">
        <f>+COUNTIF(K281:K312,"1")+COUNTIF(K281:K312,"L1")</f>
        <v>16</v>
      </c>
      <c r="N314" s="185"/>
      <c r="O314" s="185"/>
      <c r="P314" s="101"/>
      <c r="Q314" s="259"/>
      <c r="R314" s="185">
        <f>+COUNTIF(K282:K312,"S2")</f>
        <v>0</v>
      </c>
      <c r="S314" s="102">
        <f>SUM(S282:S312)</f>
        <v>13</v>
      </c>
      <c r="T314" s="102">
        <f>SUM(T282:T312)</f>
        <v>24.5</v>
      </c>
      <c r="U314" s="102">
        <f>SUM(U282:U312)</f>
        <v>1</v>
      </c>
      <c r="V314" s="102">
        <f>SUM(V282:V312)</f>
        <v>3</v>
      </c>
      <c r="W314" s="105">
        <f>+(S314*1.5)+(T314*2)+(U314*3)+(V314*4)</f>
        <v>83.5</v>
      </c>
      <c r="X314" s="186"/>
      <c r="Y314" s="187">
        <f>+COUNTIF(Y282:Y312,"D")</f>
        <v>22</v>
      </c>
      <c r="Z314" s="83"/>
      <c r="AA314" s="102">
        <f>SUM(AA282:AA312)</f>
        <v>0</v>
      </c>
      <c r="AB314" s="102">
        <f>SUM(AB282:AB312)</f>
        <v>0</v>
      </c>
      <c r="AC314" s="102">
        <f>SUM(AC282:AC312)</f>
        <v>0</v>
      </c>
    </row>
    <row r="315" spans="1:29" ht="12.75" customHeight="1">
      <c r="A315" s="69"/>
      <c r="B315" s="263"/>
      <c r="C315" s="189" t="s">
        <v>57</v>
      </c>
      <c r="D315" s="189"/>
      <c r="E315" s="190"/>
      <c r="F315" s="72"/>
      <c r="G315" s="72"/>
      <c r="H315" s="99"/>
      <c r="I315" s="76">
        <f t="shared" si="115"/>
        <v>38</v>
      </c>
      <c r="J315" s="191"/>
      <c r="K315" s="192"/>
      <c r="L315" s="252"/>
      <c r="M315" s="193"/>
      <c r="N315" s="193"/>
      <c r="O315" s="193"/>
      <c r="P315" s="239"/>
      <c r="Q315" s="260"/>
      <c r="R315" s="194">
        <f>S314+T314+U314+V314</f>
        <v>41.5</v>
      </c>
      <c r="S315" s="103"/>
      <c r="T315" s="103"/>
      <c r="U315" s="103"/>
      <c r="V315" s="103"/>
      <c r="W315" s="103"/>
      <c r="X315" s="195"/>
      <c r="Y315" s="187"/>
      <c r="Z315" s="196"/>
      <c r="AA315" s="196"/>
      <c r="AB315" s="196"/>
      <c r="AC315" s="197"/>
    </row>
    <row r="317" spans="1:29" ht="12.75" customHeight="1">
      <c r="A317" s="52">
        <f>A278+1</f>
        <v>9</v>
      </c>
      <c r="B317" s="53" t="s">
        <v>2</v>
      </c>
      <c r="C317" s="54" t="s">
        <v>201</v>
      </c>
      <c r="D317" s="55"/>
      <c r="E317" s="56" t="s">
        <v>55</v>
      </c>
      <c r="F317" s="209" t="s">
        <v>84</v>
      </c>
      <c r="G317" s="57"/>
      <c r="H317" s="58"/>
      <c r="I317" s="59">
        <v>1</v>
      </c>
      <c r="J317" s="486" t="str">
        <f>+C317</f>
        <v>ADE</v>
      </c>
      <c r="K317" s="486"/>
      <c r="L317" s="486"/>
      <c r="M317" s="486"/>
      <c r="N317" s="486"/>
      <c r="O317" s="486"/>
      <c r="P317" s="486"/>
      <c r="Q317" s="486"/>
      <c r="R317" s="486"/>
      <c r="S317" s="486"/>
      <c r="T317" s="486"/>
      <c r="U317" s="486"/>
      <c r="V317" s="486"/>
      <c r="W317" s="486"/>
      <c r="X317" s="60"/>
      <c r="Y317" s="61"/>
      <c r="Z317" s="62"/>
      <c r="AA317" s="63"/>
      <c r="AB317" s="63"/>
      <c r="AC317" s="64"/>
    </row>
    <row r="318" spans="1:29" ht="12.75" customHeight="1">
      <c r="A318" s="69"/>
      <c r="B318" s="70" t="s">
        <v>3</v>
      </c>
      <c r="C318" s="71" t="s">
        <v>62</v>
      </c>
      <c r="D318" s="72"/>
      <c r="E318" s="73"/>
      <c r="F318" s="72"/>
      <c r="G318" s="74"/>
      <c r="H318" s="75"/>
      <c r="I318" s="76">
        <f t="shared" ref="I318:I354" si="131">+I317+1</f>
        <v>2</v>
      </c>
      <c r="J318" s="77" t="s">
        <v>4</v>
      </c>
      <c r="K318" s="78"/>
      <c r="L318" s="248"/>
      <c r="M318" s="79"/>
      <c r="N318" s="79"/>
      <c r="O318" s="79"/>
      <c r="P318" s="236"/>
      <c r="Q318" s="254"/>
      <c r="R318" s="79"/>
      <c r="S318" s="79"/>
      <c r="T318" s="79"/>
      <c r="U318" s="79"/>
      <c r="V318" s="79"/>
      <c r="W318" s="80" t="str">
        <f>$Y$1</f>
        <v>Period: 1 May 2012 - 31 May 2012</v>
      </c>
      <c r="X318" s="81"/>
      <c r="Y318" s="82"/>
      <c r="Z318" s="83"/>
      <c r="AA318" s="84"/>
      <c r="AB318" s="84"/>
      <c r="AC318" s="85"/>
    </row>
    <row r="319" spans="1:29" ht="12.75" customHeight="1">
      <c r="A319" s="69"/>
      <c r="B319" s="70" t="s">
        <v>6</v>
      </c>
      <c r="C319" s="71" t="s">
        <v>5</v>
      </c>
      <c r="D319" s="72"/>
      <c r="E319" s="73"/>
      <c r="F319" s="91"/>
      <c r="G319" s="91"/>
      <c r="H319" s="92"/>
      <c r="I319" s="76">
        <f t="shared" si="131"/>
        <v>3</v>
      </c>
      <c r="J319" s="487" t="s">
        <v>7</v>
      </c>
      <c r="K319" s="488" t="s">
        <v>8</v>
      </c>
      <c r="L319" s="249"/>
      <c r="M319" s="489" t="s">
        <v>49</v>
      </c>
      <c r="N319" s="490"/>
      <c r="O319" s="220"/>
      <c r="P319" s="237"/>
      <c r="Q319" s="255"/>
      <c r="R319" s="491" t="s">
        <v>64</v>
      </c>
      <c r="S319" s="493" t="s">
        <v>9</v>
      </c>
      <c r="T319" s="493"/>
      <c r="U319" s="493"/>
      <c r="V319" s="493"/>
      <c r="W319" s="494" t="s">
        <v>10</v>
      </c>
      <c r="X319" s="93"/>
      <c r="Y319" s="94"/>
      <c r="Z319" s="83"/>
      <c r="AA319" s="84"/>
      <c r="AB319" s="84"/>
      <c r="AC319" s="85"/>
    </row>
    <row r="320" spans="1:29" ht="12.75" customHeight="1">
      <c r="A320" s="69"/>
      <c r="B320" s="70" t="s">
        <v>48</v>
      </c>
      <c r="C320" s="71"/>
      <c r="D320" s="72"/>
      <c r="E320" s="73"/>
      <c r="F320" s="91"/>
      <c r="G320" s="91"/>
      <c r="H320" s="92"/>
      <c r="I320" s="76">
        <f t="shared" si="131"/>
        <v>4</v>
      </c>
      <c r="J320" s="487"/>
      <c r="K320" s="488"/>
      <c r="L320" s="250"/>
      <c r="M320" s="231" t="s">
        <v>11</v>
      </c>
      <c r="N320" s="231" t="s">
        <v>12</v>
      </c>
      <c r="O320" s="231"/>
      <c r="P320" s="238"/>
      <c r="Q320" s="256" t="s">
        <v>67</v>
      </c>
      <c r="R320" s="492"/>
      <c r="S320" s="201">
        <v>1.5</v>
      </c>
      <c r="T320" s="201">
        <v>2</v>
      </c>
      <c r="U320" s="201">
        <v>3</v>
      </c>
      <c r="V320" s="201">
        <v>4</v>
      </c>
      <c r="W320" s="494"/>
      <c r="X320" s="93"/>
      <c r="Y320" s="94"/>
      <c r="Z320" s="83"/>
      <c r="AA320" s="95" t="s">
        <v>13</v>
      </c>
      <c r="AB320" s="95" t="s">
        <v>14</v>
      </c>
      <c r="AC320" s="96" t="s">
        <v>15</v>
      </c>
    </row>
    <row r="321" spans="1:29" ht="12.75" customHeight="1">
      <c r="A321" s="69"/>
      <c r="B321" s="70" t="s">
        <v>16</v>
      </c>
      <c r="C321" s="71"/>
      <c r="D321" s="72"/>
      <c r="E321" s="73"/>
      <c r="F321" s="98"/>
      <c r="G321" s="72"/>
      <c r="H321" s="99"/>
      <c r="I321" s="76">
        <f t="shared" si="131"/>
        <v>5</v>
      </c>
      <c r="J321" s="100">
        <f>$AN$9</f>
        <v>41079</v>
      </c>
      <c r="K321" s="101">
        <v>1</v>
      </c>
      <c r="L321" s="261">
        <v>9</v>
      </c>
      <c r="M321" s="232">
        <f>VLOOKUP(K321,$AE$23:$AG$30,2,0)</f>
        <v>0.33333333333333331</v>
      </c>
      <c r="N321" s="241">
        <f>VLOOKUP(K321,$AE$23:$AG$30,3,0)</f>
        <v>0.70833333333333337</v>
      </c>
      <c r="O321" s="244">
        <f t="shared" ref="O321:O350" si="132">(N321-M321)*24</f>
        <v>9.0000000000000018</v>
      </c>
      <c r="P321" s="245" t="str">
        <f>+IF(((N321-M321)*24)&gt;4,"1",0)</f>
        <v>1</v>
      </c>
      <c r="Q321" s="257">
        <f t="shared" ref="Q321:Q350" si="133">O321-P321</f>
        <v>8.0000000000000018</v>
      </c>
      <c r="R321" s="102">
        <f>+L321-Q321</f>
        <v>0.99999999999999822</v>
      </c>
      <c r="S321" s="103">
        <f>IF(AND(Y321="d",W321&gt;0),1,0)</f>
        <v>1</v>
      </c>
      <c r="T321" s="104">
        <f>IF(AND(Y321="D",W321-S321&lt;0),0,IF(AND(Y321="M",W321&gt;=7),7,IF(AND(Y321="M",W321&lt;7),W321,IF(W321-S321&lt;0,0,IF(AND(Y321="D",W321-S321&gt;=7),7,IF(AND(Y321="D",W321-S321&lt;7),W321-S321,0))))))</f>
        <v>0</v>
      </c>
      <c r="U321" s="104">
        <f>IF(AND(Y321="D",W321&lt;1),0,IF(AND(Y321="D",W321-S321-T321&gt;0,W321-S321-T321&lt;1),W321-S321-T321,IF(AND(Y321="D",W321-S321-T321&gt;=1),1,IF(AND(Y321="M",W321-T321&gt;=1),1,IF(AND(Y321="M",W321-T321&lt;1),W321-T321,0)))))</f>
        <v>0</v>
      </c>
      <c r="V321" s="104">
        <f>IF(AND(Y321="D",W321&lt;1),0,IF(AND(Y321="D",W321-S321-T321-U321&gt;0),W321-S321-T321-U321,IF(AND(Y321="M",W321-T321-U321&gt;0),W321-T321-U321,0)))</f>
        <v>0</v>
      </c>
      <c r="W321" s="105">
        <f>+R321</f>
        <v>0.99999999999999822</v>
      </c>
      <c r="X321" s="96"/>
      <c r="Y321" s="106" t="str">
        <f>$AO$9</f>
        <v>D</v>
      </c>
      <c r="Z321" s="207" t="str">
        <f t="shared" ref="Z321:Z351" si="134">TEXT(WEEKDAY(J321),"ddd")</f>
        <v>Tue</v>
      </c>
      <c r="AA321" s="107">
        <f t="shared" ref="AA321:AA350" si="135">COUNTIF(K321,"S")</f>
        <v>0</v>
      </c>
      <c r="AB321" s="107">
        <f t="shared" ref="AB321:AB350" si="136">COUNTIF(K321,"I")</f>
        <v>0</v>
      </c>
      <c r="AC321" s="107">
        <f t="shared" ref="AC321:AC350" si="137">COUNTIF(K321,"A")</f>
        <v>0</v>
      </c>
    </row>
    <row r="322" spans="1:29" ht="12.75" customHeight="1">
      <c r="A322" s="69"/>
      <c r="B322" s="70" t="s">
        <v>18</v>
      </c>
      <c r="C322" s="108" t="s">
        <v>61</v>
      </c>
      <c r="D322" s="109"/>
      <c r="E322" s="73"/>
      <c r="F322" s="110"/>
      <c r="G322" s="72"/>
      <c r="H322" s="99"/>
      <c r="I322" s="76">
        <f t="shared" si="131"/>
        <v>6</v>
      </c>
      <c r="J322" s="100">
        <f>$AN$10</f>
        <v>41080</v>
      </c>
      <c r="K322" s="101">
        <v>1</v>
      </c>
      <c r="L322" s="261">
        <v>10</v>
      </c>
      <c r="M322" s="232">
        <f>VLOOKUP(K322,$AE$23:$AG$30,2,0)</f>
        <v>0.33333333333333331</v>
      </c>
      <c r="N322" s="241">
        <f t="shared" ref="N322:N350" si="138">VLOOKUP(K322,$AE$23:$AG$30,3,0)</f>
        <v>0.70833333333333337</v>
      </c>
      <c r="O322" s="244">
        <f t="shared" si="132"/>
        <v>9.0000000000000018</v>
      </c>
      <c r="P322" s="245" t="str">
        <f>+IF(((N322-M322)*24)&gt;4,"1",0)</f>
        <v>1</v>
      </c>
      <c r="Q322" s="257">
        <f t="shared" si="133"/>
        <v>8.0000000000000018</v>
      </c>
      <c r="R322" s="102">
        <f>+L322-Q322</f>
        <v>1.9999999999999982</v>
      </c>
      <c r="S322" s="103">
        <f t="shared" ref="S322:S350" si="139">IF(AND(Y322="d",W322&gt;0),1,0)</f>
        <v>1</v>
      </c>
      <c r="T322" s="104">
        <f t="shared" ref="T322:T350" si="140">IF(AND(Y322="D",W322-S322&lt;0),0,IF(AND(Y322="M",W322&gt;=7),7,IF(AND(Y322="M",W322&lt;7),W322,IF(W322-S322&lt;0,0,IF(AND(Y322="D",W322-S322&gt;=7),7,IF(AND(Y322="D",W322-S322&lt;7),W322-S322,0))))))</f>
        <v>0.99999999999999822</v>
      </c>
      <c r="U322" s="104">
        <f t="shared" ref="U322:U350" si="141">IF(AND(Y322="D",W322&lt;1),0,IF(AND(Y322="D",W322-S322-T322&gt;0,W322-S322-T322&lt;1),W322-S322-T322,IF(AND(Y322="D",W322-S322-T322&gt;=1),1,IF(AND(Y322="M",W322-T322&gt;=1),1,IF(AND(Y322="M",W322-T322&lt;1),W322-T322,0)))))</f>
        <v>0</v>
      </c>
      <c r="V322" s="104">
        <f t="shared" ref="V322:V350" si="142">IF(AND(Y322="D",W322&lt;1),0,IF(AND(Y322="D",W322-S322-T322-U322&gt;0),W322-S322-T322-U322,IF(AND(Y322="M",W322-T322-U322&gt;0),W322-T322-U322,0)))</f>
        <v>0</v>
      </c>
      <c r="W322" s="105">
        <f t="shared" ref="W322:W350" si="143">+R322</f>
        <v>1.9999999999999982</v>
      </c>
      <c r="X322" s="96"/>
      <c r="Y322" s="106" t="str">
        <f>$AO$10</f>
        <v>D</v>
      </c>
      <c r="Z322" s="207" t="str">
        <f t="shared" si="134"/>
        <v>Wed</v>
      </c>
      <c r="AA322" s="107">
        <f t="shared" si="135"/>
        <v>0</v>
      </c>
      <c r="AB322" s="107">
        <f t="shared" si="136"/>
        <v>0</v>
      </c>
      <c r="AC322" s="107">
        <f t="shared" si="137"/>
        <v>0</v>
      </c>
    </row>
    <row r="323" spans="1:29" ht="12.75" customHeight="1">
      <c r="A323" s="69"/>
      <c r="B323" s="98" t="s">
        <v>20</v>
      </c>
      <c r="C323" s="199">
        <v>40245</v>
      </c>
      <c r="D323" s="199">
        <v>41340</v>
      </c>
      <c r="E323" s="73"/>
      <c r="F323" s="72"/>
      <c r="G323" s="72"/>
      <c r="H323" s="99"/>
      <c r="I323" s="76">
        <f t="shared" si="131"/>
        <v>7</v>
      </c>
      <c r="J323" s="100">
        <f>$AN$11</f>
        <v>41081</v>
      </c>
      <c r="K323" s="101">
        <v>1</v>
      </c>
      <c r="L323" s="261">
        <v>9</v>
      </c>
      <c r="M323" s="232">
        <f>VLOOKUP(K323,$AE$23:$AG$30,2,0)</f>
        <v>0.33333333333333331</v>
      </c>
      <c r="N323" s="241">
        <f t="shared" si="138"/>
        <v>0.70833333333333337</v>
      </c>
      <c r="O323" s="244">
        <f t="shared" si="132"/>
        <v>9.0000000000000018</v>
      </c>
      <c r="P323" s="245" t="str">
        <f t="shared" ref="P323:P350" si="144">+IF(((N323-M323)*24)&gt;4,"1",0)</f>
        <v>1</v>
      </c>
      <c r="Q323" s="257">
        <f t="shared" si="133"/>
        <v>8.0000000000000018</v>
      </c>
      <c r="R323" s="102">
        <f t="shared" ref="R323:R350" si="145">+L323-Q323</f>
        <v>0.99999999999999822</v>
      </c>
      <c r="S323" s="103">
        <f t="shared" si="139"/>
        <v>1</v>
      </c>
      <c r="T323" s="104">
        <f t="shared" si="140"/>
        <v>0</v>
      </c>
      <c r="U323" s="104">
        <f t="shared" si="141"/>
        <v>0</v>
      </c>
      <c r="V323" s="104">
        <f t="shared" si="142"/>
        <v>0</v>
      </c>
      <c r="W323" s="105">
        <f t="shared" si="143"/>
        <v>0.99999999999999822</v>
      </c>
      <c r="X323" s="96"/>
      <c r="Y323" s="106" t="str">
        <f>$AO$11</f>
        <v>D</v>
      </c>
      <c r="Z323" s="207" t="str">
        <f t="shared" si="134"/>
        <v>Thu</v>
      </c>
      <c r="AA323" s="107">
        <f t="shared" si="135"/>
        <v>0</v>
      </c>
      <c r="AB323" s="107">
        <f t="shared" si="136"/>
        <v>0</v>
      </c>
      <c r="AC323" s="107">
        <f t="shared" si="137"/>
        <v>0</v>
      </c>
    </row>
    <row r="324" spans="1:29" ht="12.75" customHeight="1">
      <c r="A324" s="69"/>
      <c r="B324" s="98"/>
      <c r="C324" s="98"/>
      <c r="D324" s="72"/>
      <c r="E324" s="73"/>
      <c r="F324" s="72"/>
      <c r="G324" s="72"/>
      <c r="H324" s="99"/>
      <c r="I324" s="76">
        <f t="shared" si="131"/>
        <v>8</v>
      </c>
      <c r="J324" s="100">
        <f>$AN$12</f>
        <v>41082</v>
      </c>
      <c r="K324" s="101">
        <v>1</v>
      </c>
      <c r="L324" s="261">
        <v>9</v>
      </c>
      <c r="M324" s="232">
        <f t="shared" ref="M324:M350" si="146">VLOOKUP(K324,$AE$23:$AG$30,2,0)</f>
        <v>0.33333333333333331</v>
      </c>
      <c r="N324" s="241">
        <f t="shared" si="138"/>
        <v>0.70833333333333337</v>
      </c>
      <c r="O324" s="244">
        <f t="shared" si="132"/>
        <v>9.0000000000000018</v>
      </c>
      <c r="P324" s="245" t="str">
        <f t="shared" si="144"/>
        <v>1</v>
      </c>
      <c r="Q324" s="257">
        <f t="shared" si="133"/>
        <v>8.0000000000000018</v>
      </c>
      <c r="R324" s="102">
        <f t="shared" si="145"/>
        <v>0.99999999999999822</v>
      </c>
      <c r="S324" s="103">
        <f t="shared" si="139"/>
        <v>1</v>
      </c>
      <c r="T324" s="104">
        <f t="shared" si="140"/>
        <v>0</v>
      </c>
      <c r="U324" s="104">
        <f t="shared" si="141"/>
        <v>0</v>
      </c>
      <c r="V324" s="104">
        <f t="shared" si="142"/>
        <v>0</v>
      </c>
      <c r="W324" s="105">
        <f t="shared" si="143"/>
        <v>0.99999999999999822</v>
      </c>
      <c r="X324" s="96"/>
      <c r="Y324" s="106" t="str">
        <f>$AO$12</f>
        <v>D</v>
      </c>
      <c r="Z324" s="207" t="str">
        <f t="shared" si="134"/>
        <v>Fri</v>
      </c>
      <c r="AA324" s="107">
        <f t="shared" si="135"/>
        <v>0</v>
      </c>
      <c r="AB324" s="107">
        <f t="shared" si="136"/>
        <v>0</v>
      </c>
      <c r="AC324" s="107">
        <f t="shared" si="137"/>
        <v>0</v>
      </c>
    </row>
    <row r="325" spans="1:29" ht="12.75" customHeight="1">
      <c r="A325" s="69"/>
      <c r="B325" s="98"/>
      <c r="C325" s="98"/>
      <c r="D325" s="72"/>
      <c r="E325" s="73"/>
      <c r="F325" s="198"/>
      <c r="G325" s="72"/>
      <c r="H325" s="99"/>
      <c r="I325" s="76">
        <f t="shared" si="131"/>
        <v>9</v>
      </c>
      <c r="J325" s="100">
        <f>$AN$13</f>
        <v>41083</v>
      </c>
      <c r="K325" s="339" t="s">
        <v>50</v>
      </c>
      <c r="L325" s="261"/>
      <c r="M325" s="232">
        <f t="shared" si="146"/>
        <v>0</v>
      </c>
      <c r="N325" s="241">
        <f t="shared" si="138"/>
        <v>0</v>
      </c>
      <c r="O325" s="244">
        <f t="shared" si="132"/>
        <v>0</v>
      </c>
      <c r="P325" s="245">
        <f t="shared" si="144"/>
        <v>0</v>
      </c>
      <c r="Q325" s="257">
        <f t="shared" si="133"/>
        <v>0</v>
      </c>
      <c r="R325" s="102">
        <f t="shared" si="145"/>
        <v>0</v>
      </c>
      <c r="S325" s="103">
        <f t="shared" si="139"/>
        <v>0</v>
      </c>
      <c r="T325" s="104">
        <f t="shared" si="140"/>
        <v>0</v>
      </c>
      <c r="U325" s="104">
        <f t="shared" si="141"/>
        <v>0</v>
      </c>
      <c r="V325" s="104">
        <f t="shared" si="142"/>
        <v>0</v>
      </c>
      <c r="W325" s="105">
        <f t="shared" si="143"/>
        <v>0</v>
      </c>
      <c r="X325" s="96"/>
      <c r="Y325" s="106" t="str">
        <f>$AO$13</f>
        <v>M</v>
      </c>
      <c r="Z325" s="207" t="str">
        <f t="shared" si="134"/>
        <v>Sat</v>
      </c>
      <c r="AA325" s="107">
        <f t="shared" si="135"/>
        <v>0</v>
      </c>
      <c r="AB325" s="107">
        <f t="shared" si="136"/>
        <v>0</v>
      </c>
      <c r="AC325" s="107">
        <f t="shared" si="137"/>
        <v>0</v>
      </c>
    </row>
    <row r="326" spans="1:29" ht="12.75" customHeight="1">
      <c r="A326" s="69"/>
      <c r="B326" s="124" t="s">
        <v>21</v>
      </c>
      <c r="C326" s="125" t="s">
        <v>22</v>
      </c>
      <c r="D326" s="126"/>
      <c r="E326" s="127"/>
      <c r="F326" s="198">
        <v>1244560</v>
      </c>
      <c r="G326" s="129" t="s">
        <v>22</v>
      </c>
      <c r="H326" s="130">
        <f>+F326</f>
        <v>1244560</v>
      </c>
      <c r="I326" s="76">
        <f t="shared" si="131"/>
        <v>10</v>
      </c>
      <c r="J326" s="100">
        <f>$AN$14</f>
        <v>41084</v>
      </c>
      <c r="K326" s="339" t="s">
        <v>50</v>
      </c>
      <c r="L326" s="261"/>
      <c r="M326" s="232">
        <f t="shared" si="146"/>
        <v>0</v>
      </c>
      <c r="N326" s="241">
        <f t="shared" si="138"/>
        <v>0</v>
      </c>
      <c r="O326" s="244">
        <f t="shared" si="132"/>
        <v>0</v>
      </c>
      <c r="P326" s="245">
        <f t="shared" si="144"/>
        <v>0</v>
      </c>
      <c r="Q326" s="257">
        <f t="shared" si="133"/>
        <v>0</v>
      </c>
      <c r="R326" s="102">
        <f t="shared" si="145"/>
        <v>0</v>
      </c>
      <c r="S326" s="103">
        <f t="shared" si="139"/>
        <v>0</v>
      </c>
      <c r="T326" s="104">
        <f t="shared" si="140"/>
        <v>0</v>
      </c>
      <c r="U326" s="104">
        <f t="shared" si="141"/>
        <v>0</v>
      </c>
      <c r="V326" s="104">
        <f t="shared" si="142"/>
        <v>0</v>
      </c>
      <c r="W326" s="105">
        <f t="shared" si="143"/>
        <v>0</v>
      </c>
      <c r="X326" s="96"/>
      <c r="Y326" s="106" t="str">
        <f>$AO$14</f>
        <v>M</v>
      </c>
      <c r="Z326" s="262" t="str">
        <f t="shared" si="134"/>
        <v>Sun</v>
      </c>
      <c r="AA326" s="107">
        <f t="shared" si="135"/>
        <v>0</v>
      </c>
      <c r="AB326" s="107">
        <f t="shared" si="136"/>
        <v>0</v>
      </c>
      <c r="AC326" s="107">
        <f t="shared" si="137"/>
        <v>0</v>
      </c>
    </row>
    <row r="327" spans="1:29" ht="12.75" customHeight="1">
      <c r="A327" s="69"/>
      <c r="B327" s="124" t="s">
        <v>23</v>
      </c>
      <c r="C327" s="125" t="s">
        <v>22</v>
      </c>
      <c r="D327" s="133">
        <f>+F326/173</f>
        <v>7193.9884393063585</v>
      </c>
      <c r="E327" s="127" t="s">
        <v>24</v>
      </c>
      <c r="F327" s="128">
        <f>+W353</f>
        <v>44.999999999999986</v>
      </c>
      <c r="G327" s="134" t="s">
        <v>22</v>
      </c>
      <c r="H327" s="130">
        <f>F327*D327</f>
        <v>323729.47976878606</v>
      </c>
      <c r="I327" s="76">
        <f t="shared" si="131"/>
        <v>11</v>
      </c>
      <c r="J327" s="100">
        <f>$AN$15</f>
        <v>41085</v>
      </c>
      <c r="K327" s="101">
        <v>1</v>
      </c>
      <c r="L327" s="261">
        <v>9</v>
      </c>
      <c r="M327" s="232">
        <f t="shared" si="146"/>
        <v>0.33333333333333331</v>
      </c>
      <c r="N327" s="241">
        <f t="shared" si="138"/>
        <v>0.70833333333333337</v>
      </c>
      <c r="O327" s="244">
        <f t="shared" si="132"/>
        <v>9.0000000000000018</v>
      </c>
      <c r="P327" s="245" t="str">
        <f t="shared" si="144"/>
        <v>1</v>
      </c>
      <c r="Q327" s="257">
        <f t="shared" si="133"/>
        <v>8.0000000000000018</v>
      </c>
      <c r="R327" s="102">
        <f t="shared" si="145"/>
        <v>0.99999999999999822</v>
      </c>
      <c r="S327" s="103">
        <f t="shared" si="139"/>
        <v>1</v>
      </c>
      <c r="T327" s="104">
        <f t="shared" si="140"/>
        <v>0</v>
      </c>
      <c r="U327" s="104">
        <f t="shared" si="141"/>
        <v>0</v>
      </c>
      <c r="V327" s="104">
        <f t="shared" si="142"/>
        <v>0</v>
      </c>
      <c r="W327" s="105">
        <f t="shared" si="143"/>
        <v>0.99999999999999822</v>
      </c>
      <c r="X327" s="96"/>
      <c r="Y327" s="106" t="str">
        <f>$AO$15</f>
        <v>D</v>
      </c>
      <c r="Z327" s="262" t="str">
        <f t="shared" si="134"/>
        <v>Mon</v>
      </c>
      <c r="AA327" s="107">
        <f t="shared" si="135"/>
        <v>0</v>
      </c>
      <c r="AB327" s="107">
        <f t="shared" si="136"/>
        <v>0</v>
      </c>
      <c r="AC327" s="107">
        <f t="shared" si="137"/>
        <v>0</v>
      </c>
    </row>
    <row r="328" spans="1:29" ht="12.75" customHeight="1">
      <c r="A328" s="69"/>
      <c r="B328" s="124" t="s">
        <v>65</v>
      </c>
      <c r="C328" s="125" t="s">
        <v>22</v>
      </c>
      <c r="D328" s="133">
        <v>6000</v>
      </c>
      <c r="E328" s="127" t="s">
        <v>24</v>
      </c>
      <c r="F328" s="203">
        <f>+K353</f>
        <v>22</v>
      </c>
      <c r="G328" s="134" t="s">
        <v>22</v>
      </c>
      <c r="H328" s="130">
        <f>F328*D328</f>
        <v>132000</v>
      </c>
      <c r="I328" s="76">
        <f t="shared" si="131"/>
        <v>12</v>
      </c>
      <c r="J328" s="100">
        <f>$AN$16</f>
        <v>41086</v>
      </c>
      <c r="K328" s="101">
        <v>1</v>
      </c>
      <c r="L328" s="261">
        <v>9</v>
      </c>
      <c r="M328" s="232">
        <f t="shared" si="146"/>
        <v>0.33333333333333331</v>
      </c>
      <c r="N328" s="241">
        <f t="shared" si="138"/>
        <v>0.70833333333333337</v>
      </c>
      <c r="O328" s="244">
        <f t="shared" si="132"/>
        <v>9.0000000000000018</v>
      </c>
      <c r="P328" s="245" t="str">
        <f t="shared" si="144"/>
        <v>1</v>
      </c>
      <c r="Q328" s="257">
        <f t="shared" si="133"/>
        <v>8.0000000000000018</v>
      </c>
      <c r="R328" s="102">
        <f t="shared" si="145"/>
        <v>0.99999999999999822</v>
      </c>
      <c r="S328" s="103">
        <f t="shared" si="139"/>
        <v>1</v>
      </c>
      <c r="T328" s="104">
        <f t="shared" si="140"/>
        <v>0</v>
      </c>
      <c r="U328" s="104">
        <f t="shared" si="141"/>
        <v>0</v>
      </c>
      <c r="V328" s="104">
        <f t="shared" si="142"/>
        <v>0</v>
      </c>
      <c r="W328" s="105">
        <f t="shared" si="143"/>
        <v>0.99999999999999822</v>
      </c>
      <c r="X328" s="96"/>
      <c r="Y328" s="106" t="str">
        <f>$AO$16</f>
        <v>D</v>
      </c>
      <c r="Z328" s="207" t="str">
        <f t="shared" si="134"/>
        <v>Tue</v>
      </c>
      <c r="AA328" s="107">
        <f t="shared" si="135"/>
        <v>0</v>
      </c>
      <c r="AB328" s="107">
        <f t="shared" si="136"/>
        <v>0</v>
      </c>
      <c r="AC328" s="107">
        <f t="shared" si="137"/>
        <v>0</v>
      </c>
    </row>
    <row r="329" spans="1:29" ht="12.75" customHeight="1">
      <c r="A329" s="69"/>
      <c r="B329" s="124" t="s">
        <v>66</v>
      </c>
      <c r="C329" s="125" t="s">
        <v>22</v>
      </c>
      <c r="D329" s="200">
        <v>4000</v>
      </c>
      <c r="E329" s="127" t="s">
        <v>24</v>
      </c>
      <c r="F329" s="139">
        <f>+L353</f>
        <v>0</v>
      </c>
      <c r="G329" s="134" t="s">
        <v>22</v>
      </c>
      <c r="H329" s="130">
        <f>F329*D329</f>
        <v>0</v>
      </c>
      <c r="I329" s="76">
        <f t="shared" si="131"/>
        <v>13</v>
      </c>
      <c r="J329" s="100">
        <f>$AN$17</f>
        <v>41087</v>
      </c>
      <c r="K329" s="101">
        <v>1</v>
      </c>
      <c r="L329" s="261">
        <v>10</v>
      </c>
      <c r="M329" s="232">
        <f t="shared" si="146"/>
        <v>0.33333333333333331</v>
      </c>
      <c r="N329" s="241">
        <f t="shared" si="138"/>
        <v>0.70833333333333337</v>
      </c>
      <c r="O329" s="244">
        <f t="shared" si="132"/>
        <v>9.0000000000000018</v>
      </c>
      <c r="P329" s="245" t="str">
        <f t="shared" si="144"/>
        <v>1</v>
      </c>
      <c r="Q329" s="257">
        <f t="shared" si="133"/>
        <v>8.0000000000000018</v>
      </c>
      <c r="R329" s="102">
        <f t="shared" si="145"/>
        <v>1.9999999999999982</v>
      </c>
      <c r="S329" s="103">
        <f t="shared" si="139"/>
        <v>1</v>
      </c>
      <c r="T329" s="104">
        <f t="shared" si="140"/>
        <v>0.99999999999999822</v>
      </c>
      <c r="U329" s="104">
        <f t="shared" si="141"/>
        <v>0</v>
      </c>
      <c r="V329" s="104">
        <f t="shared" si="142"/>
        <v>0</v>
      </c>
      <c r="W329" s="105">
        <f t="shared" si="143"/>
        <v>1.9999999999999982</v>
      </c>
      <c r="X329" s="96"/>
      <c r="Y329" s="106" t="str">
        <f>$AO$17</f>
        <v>D</v>
      </c>
      <c r="Z329" s="207" t="str">
        <f t="shared" si="134"/>
        <v>Wed</v>
      </c>
      <c r="AA329" s="107">
        <f t="shared" si="135"/>
        <v>0</v>
      </c>
      <c r="AB329" s="107">
        <f t="shared" si="136"/>
        <v>0</v>
      </c>
      <c r="AC329" s="107">
        <f t="shared" si="137"/>
        <v>0</v>
      </c>
    </row>
    <row r="330" spans="1:29" ht="12.75" customHeight="1">
      <c r="A330" s="69"/>
      <c r="B330" s="335" t="s">
        <v>75</v>
      </c>
      <c r="C330" s="336" t="s">
        <v>22</v>
      </c>
      <c r="D330" s="337"/>
      <c r="E330" s="127" t="s">
        <v>24</v>
      </c>
      <c r="F330" s="338">
        <f>+M353</f>
        <v>22</v>
      </c>
      <c r="G330" s="142" t="s">
        <v>22</v>
      </c>
      <c r="H330" s="143">
        <f>+F330*D330</f>
        <v>0</v>
      </c>
      <c r="I330" s="76">
        <f t="shared" si="131"/>
        <v>14</v>
      </c>
      <c r="J330" s="100">
        <f>$AN$18</f>
        <v>41088</v>
      </c>
      <c r="K330" s="101">
        <v>1</v>
      </c>
      <c r="L330" s="261">
        <v>9</v>
      </c>
      <c r="M330" s="232">
        <f t="shared" si="146"/>
        <v>0.33333333333333331</v>
      </c>
      <c r="N330" s="241">
        <f t="shared" si="138"/>
        <v>0.70833333333333337</v>
      </c>
      <c r="O330" s="244">
        <f t="shared" si="132"/>
        <v>9.0000000000000018</v>
      </c>
      <c r="P330" s="245" t="str">
        <f t="shared" si="144"/>
        <v>1</v>
      </c>
      <c r="Q330" s="257">
        <f t="shared" si="133"/>
        <v>8.0000000000000018</v>
      </c>
      <c r="R330" s="102">
        <f t="shared" si="145"/>
        <v>0.99999999999999822</v>
      </c>
      <c r="S330" s="103">
        <f t="shared" si="139"/>
        <v>1</v>
      </c>
      <c r="T330" s="104">
        <f t="shared" si="140"/>
        <v>0</v>
      </c>
      <c r="U330" s="104">
        <f t="shared" si="141"/>
        <v>0</v>
      </c>
      <c r="V330" s="104">
        <f t="shared" si="142"/>
        <v>0</v>
      </c>
      <c r="W330" s="105">
        <f t="shared" si="143"/>
        <v>0.99999999999999822</v>
      </c>
      <c r="X330" s="96"/>
      <c r="Y330" s="106" t="str">
        <f>$AO$18</f>
        <v>D</v>
      </c>
      <c r="Z330" s="207" t="str">
        <f t="shared" si="134"/>
        <v>Thu</v>
      </c>
      <c r="AA330" s="107">
        <f t="shared" si="135"/>
        <v>0</v>
      </c>
      <c r="AB330" s="107">
        <f t="shared" si="136"/>
        <v>0</v>
      </c>
      <c r="AC330" s="107">
        <f t="shared" si="137"/>
        <v>0</v>
      </c>
    </row>
    <row r="331" spans="1:29" ht="12.75" customHeight="1">
      <c r="A331" s="69"/>
      <c r="B331" s="124"/>
      <c r="C331" s="70"/>
      <c r="D331" s="202"/>
      <c r="E331" s="140"/>
      <c r="F331" s="141"/>
      <c r="G331" s="74" t="s">
        <v>22</v>
      </c>
      <c r="H331" s="99">
        <f>+D331*F331</f>
        <v>0</v>
      </c>
      <c r="I331" s="76">
        <f t="shared" si="131"/>
        <v>15</v>
      </c>
      <c r="J331" s="100">
        <f>$AN$19</f>
        <v>41089</v>
      </c>
      <c r="K331" s="101">
        <v>1</v>
      </c>
      <c r="L331" s="261">
        <v>9</v>
      </c>
      <c r="M331" s="232">
        <f t="shared" si="146"/>
        <v>0.33333333333333331</v>
      </c>
      <c r="N331" s="241">
        <f t="shared" si="138"/>
        <v>0.70833333333333337</v>
      </c>
      <c r="O331" s="244">
        <f t="shared" si="132"/>
        <v>9.0000000000000018</v>
      </c>
      <c r="P331" s="245" t="str">
        <f t="shared" si="144"/>
        <v>1</v>
      </c>
      <c r="Q331" s="257">
        <f t="shared" si="133"/>
        <v>8.0000000000000018</v>
      </c>
      <c r="R331" s="102">
        <f t="shared" si="145"/>
        <v>0.99999999999999822</v>
      </c>
      <c r="S331" s="103">
        <f t="shared" si="139"/>
        <v>1</v>
      </c>
      <c r="T331" s="104">
        <f t="shared" si="140"/>
        <v>0</v>
      </c>
      <c r="U331" s="104">
        <f t="shared" si="141"/>
        <v>0</v>
      </c>
      <c r="V331" s="104">
        <f t="shared" si="142"/>
        <v>0</v>
      </c>
      <c r="W331" s="105">
        <f t="shared" si="143"/>
        <v>0.99999999999999822</v>
      </c>
      <c r="X331" s="96"/>
      <c r="Y331" s="106" t="str">
        <f>$AO$19</f>
        <v>D</v>
      </c>
      <c r="Z331" s="207" t="str">
        <f t="shared" si="134"/>
        <v>Fri</v>
      </c>
      <c r="AA331" s="107">
        <f t="shared" si="135"/>
        <v>0</v>
      </c>
      <c r="AB331" s="107">
        <f t="shared" si="136"/>
        <v>0</v>
      </c>
      <c r="AC331" s="107">
        <f t="shared" si="137"/>
        <v>0</v>
      </c>
    </row>
    <row r="332" spans="1:29" ht="12.75" customHeight="1">
      <c r="A332" s="69"/>
      <c r="B332" s="124"/>
      <c r="C332" s="70"/>
      <c r="D332" s="202"/>
      <c r="E332" s="140"/>
      <c r="F332" s="139"/>
      <c r="G332" s="74" t="s">
        <v>22</v>
      </c>
      <c r="H332" s="99">
        <f>+D332*F332</f>
        <v>0</v>
      </c>
      <c r="I332" s="76">
        <f t="shared" si="131"/>
        <v>16</v>
      </c>
      <c r="J332" s="100">
        <f>$AN$20</f>
        <v>41090</v>
      </c>
      <c r="K332" s="101" t="s">
        <v>50</v>
      </c>
      <c r="L332" s="261"/>
      <c r="M332" s="232">
        <f t="shared" si="146"/>
        <v>0</v>
      </c>
      <c r="N332" s="241">
        <f t="shared" si="138"/>
        <v>0</v>
      </c>
      <c r="O332" s="244">
        <f t="shared" si="132"/>
        <v>0</v>
      </c>
      <c r="P332" s="245">
        <f t="shared" si="144"/>
        <v>0</v>
      </c>
      <c r="Q332" s="257">
        <f t="shared" si="133"/>
        <v>0</v>
      </c>
      <c r="R332" s="102">
        <f t="shared" si="145"/>
        <v>0</v>
      </c>
      <c r="S332" s="103">
        <f t="shared" si="139"/>
        <v>0</v>
      </c>
      <c r="T332" s="104">
        <f t="shared" si="140"/>
        <v>0</v>
      </c>
      <c r="U332" s="104">
        <f t="shared" si="141"/>
        <v>0</v>
      </c>
      <c r="V332" s="104">
        <f t="shared" si="142"/>
        <v>0</v>
      </c>
      <c r="W332" s="105">
        <f t="shared" si="143"/>
        <v>0</v>
      </c>
      <c r="X332" s="96"/>
      <c r="Y332" s="106" t="str">
        <f>$AO$20</f>
        <v>M</v>
      </c>
      <c r="Z332" s="207" t="str">
        <f t="shared" si="134"/>
        <v>Sat</v>
      </c>
      <c r="AA332" s="107">
        <f t="shared" si="135"/>
        <v>0</v>
      </c>
      <c r="AB332" s="107">
        <f t="shared" si="136"/>
        <v>0</v>
      </c>
      <c r="AC332" s="107">
        <f t="shared" si="137"/>
        <v>0</v>
      </c>
    </row>
    <row r="333" spans="1:29" ht="12.75" customHeight="1">
      <c r="A333" s="69"/>
      <c r="B333" s="124" t="s">
        <v>56</v>
      </c>
      <c r="C333" s="70" t="s">
        <v>22</v>
      </c>
      <c r="D333" s="202"/>
      <c r="E333" s="140"/>
      <c r="F333" s="141"/>
      <c r="G333" s="74" t="s">
        <v>22</v>
      </c>
      <c r="H333" s="99">
        <v>0</v>
      </c>
      <c r="I333" s="76">
        <f t="shared" si="131"/>
        <v>17</v>
      </c>
      <c r="J333" s="100">
        <f>$AN$21</f>
        <v>41091</v>
      </c>
      <c r="K333" s="101" t="s">
        <v>50</v>
      </c>
      <c r="L333" s="261"/>
      <c r="M333" s="232">
        <f t="shared" si="146"/>
        <v>0</v>
      </c>
      <c r="N333" s="241">
        <f t="shared" si="138"/>
        <v>0</v>
      </c>
      <c r="O333" s="244">
        <f t="shared" si="132"/>
        <v>0</v>
      </c>
      <c r="P333" s="245">
        <f t="shared" si="144"/>
        <v>0</v>
      </c>
      <c r="Q333" s="257">
        <f t="shared" si="133"/>
        <v>0</v>
      </c>
      <c r="R333" s="102">
        <f t="shared" si="145"/>
        <v>0</v>
      </c>
      <c r="S333" s="103">
        <f t="shared" si="139"/>
        <v>0</v>
      </c>
      <c r="T333" s="104">
        <f t="shared" si="140"/>
        <v>0</v>
      </c>
      <c r="U333" s="104">
        <f t="shared" si="141"/>
        <v>0</v>
      </c>
      <c r="V333" s="104">
        <f t="shared" si="142"/>
        <v>0</v>
      </c>
      <c r="W333" s="105">
        <f t="shared" si="143"/>
        <v>0</v>
      </c>
      <c r="X333" s="96"/>
      <c r="Y333" s="106" t="str">
        <f>$AO$21</f>
        <v>M</v>
      </c>
      <c r="Z333" s="262" t="str">
        <f t="shared" si="134"/>
        <v>Sun</v>
      </c>
      <c r="AA333" s="107">
        <f t="shared" si="135"/>
        <v>0</v>
      </c>
      <c r="AB333" s="107">
        <f t="shared" si="136"/>
        <v>0</v>
      </c>
      <c r="AC333" s="107">
        <f t="shared" si="137"/>
        <v>0</v>
      </c>
    </row>
    <row r="334" spans="1:29" ht="12.75" customHeight="1">
      <c r="A334" s="69"/>
      <c r="B334" s="124"/>
      <c r="C334" s="70"/>
      <c r="D334" s="202"/>
      <c r="E334" s="140"/>
      <c r="F334" s="139"/>
      <c r="G334" s="74" t="s">
        <v>22</v>
      </c>
      <c r="H334" s="99">
        <f>+D334*F334</f>
        <v>0</v>
      </c>
      <c r="I334" s="76">
        <f t="shared" si="131"/>
        <v>18</v>
      </c>
      <c r="J334" s="100">
        <f>$AN$22</f>
        <v>41092</v>
      </c>
      <c r="K334" s="101">
        <v>1</v>
      </c>
      <c r="L334" s="261">
        <v>9</v>
      </c>
      <c r="M334" s="232">
        <f t="shared" si="146"/>
        <v>0.33333333333333331</v>
      </c>
      <c r="N334" s="241">
        <f t="shared" si="138"/>
        <v>0.70833333333333337</v>
      </c>
      <c r="O334" s="244">
        <f t="shared" si="132"/>
        <v>9.0000000000000018</v>
      </c>
      <c r="P334" s="245" t="str">
        <f t="shared" si="144"/>
        <v>1</v>
      </c>
      <c r="Q334" s="257">
        <f t="shared" si="133"/>
        <v>8.0000000000000018</v>
      </c>
      <c r="R334" s="102">
        <f t="shared" si="145"/>
        <v>0.99999999999999822</v>
      </c>
      <c r="S334" s="103">
        <f t="shared" si="139"/>
        <v>1</v>
      </c>
      <c r="T334" s="104">
        <f t="shared" si="140"/>
        <v>0</v>
      </c>
      <c r="U334" s="104">
        <f t="shared" si="141"/>
        <v>0</v>
      </c>
      <c r="V334" s="104">
        <f t="shared" si="142"/>
        <v>0</v>
      </c>
      <c r="W334" s="105">
        <f t="shared" si="143"/>
        <v>0.99999999999999822</v>
      </c>
      <c r="X334" s="96"/>
      <c r="Y334" s="106" t="str">
        <f>$AO$22</f>
        <v>D</v>
      </c>
      <c r="Z334" s="262" t="str">
        <f t="shared" si="134"/>
        <v>Mon</v>
      </c>
      <c r="AA334" s="107">
        <f t="shared" si="135"/>
        <v>0</v>
      </c>
      <c r="AB334" s="107">
        <f t="shared" si="136"/>
        <v>0</v>
      </c>
      <c r="AC334" s="107">
        <f t="shared" si="137"/>
        <v>0</v>
      </c>
    </row>
    <row r="335" spans="1:29" ht="12.75" customHeight="1">
      <c r="A335" s="69"/>
      <c r="B335" s="150" t="s">
        <v>19</v>
      </c>
      <c r="C335" s="150"/>
      <c r="D335" s="200"/>
      <c r="E335" s="127"/>
      <c r="F335" s="151"/>
      <c r="G335" s="134" t="s">
        <v>22</v>
      </c>
      <c r="H335" s="152">
        <f>SUM(H326:H334)</f>
        <v>1700289.4797687861</v>
      </c>
      <c r="I335" s="76">
        <f t="shared" si="131"/>
        <v>19</v>
      </c>
      <c r="J335" s="100">
        <f>$AN$23</f>
        <v>41093</v>
      </c>
      <c r="K335" s="101">
        <v>1</v>
      </c>
      <c r="L335" s="261">
        <v>9</v>
      </c>
      <c r="M335" s="232">
        <f t="shared" si="146"/>
        <v>0.33333333333333331</v>
      </c>
      <c r="N335" s="241">
        <f t="shared" si="138"/>
        <v>0.70833333333333337</v>
      </c>
      <c r="O335" s="244">
        <f t="shared" si="132"/>
        <v>9.0000000000000018</v>
      </c>
      <c r="P335" s="245" t="str">
        <f t="shared" si="144"/>
        <v>1</v>
      </c>
      <c r="Q335" s="257">
        <f t="shared" si="133"/>
        <v>8.0000000000000018</v>
      </c>
      <c r="R335" s="102">
        <f t="shared" si="145"/>
        <v>0.99999999999999822</v>
      </c>
      <c r="S335" s="103">
        <f t="shared" si="139"/>
        <v>1</v>
      </c>
      <c r="T335" s="104">
        <f t="shared" si="140"/>
        <v>0</v>
      </c>
      <c r="U335" s="104">
        <f t="shared" si="141"/>
        <v>0</v>
      </c>
      <c r="V335" s="104">
        <f t="shared" si="142"/>
        <v>0</v>
      </c>
      <c r="W335" s="105">
        <f t="shared" si="143"/>
        <v>0.99999999999999822</v>
      </c>
      <c r="X335" s="96"/>
      <c r="Y335" s="106" t="str">
        <f>$AO$23</f>
        <v>D</v>
      </c>
      <c r="Z335" s="207" t="str">
        <f t="shared" si="134"/>
        <v>Tue</v>
      </c>
      <c r="AA335" s="107">
        <f t="shared" si="135"/>
        <v>0</v>
      </c>
      <c r="AB335" s="107">
        <f t="shared" si="136"/>
        <v>0</v>
      </c>
      <c r="AC335" s="107">
        <f t="shared" si="137"/>
        <v>0</v>
      </c>
    </row>
    <row r="336" spans="1:29" ht="12.75" customHeight="1">
      <c r="A336" s="69"/>
      <c r="B336" s="131" t="s">
        <v>25</v>
      </c>
      <c r="C336" s="70"/>
      <c r="D336" s="200"/>
      <c r="E336" s="127"/>
      <c r="F336" s="151"/>
      <c r="G336" s="74"/>
      <c r="H336" s="75"/>
      <c r="I336" s="76">
        <f t="shared" si="131"/>
        <v>20</v>
      </c>
      <c r="J336" s="100">
        <f>$AN$24</f>
        <v>41094</v>
      </c>
      <c r="K336" s="101">
        <v>1</v>
      </c>
      <c r="L336" s="261">
        <v>10</v>
      </c>
      <c r="M336" s="232">
        <f t="shared" si="146"/>
        <v>0.33333333333333331</v>
      </c>
      <c r="N336" s="241">
        <f t="shared" si="138"/>
        <v>0.70833333333333337</v>
      </c>
      <c r="O336" s="244">
        <f t="shared" si="132"/>
        <v>9.0000000000000018</v>
      </c>
      <c r="P336" s="245" t="str">
        <f t="shared" si="144"/>
        <v>1</v>
      </c>
      <c r="Q336" s="257">
        <f t="shared" si="133"/>
        <v>8.0000000000000018</v>
      </c>
      <c r="R336" s="102">
        <f t="shared" si="145"/>
        <v>1.9999999999999982</v>
      </c>
      <c r="S336" s="103">
        <f t="shared" si="139"/>
        <v>1</v>
      </c>
      <c r="T336" s="104">
        <f t="shared" si="140"/>
        <v>0.99999999999999822</v>
      </c>
      <c r="U336" s="104">
        <f t="shared" si="141"/>
        <v>0</v>
      </c>
      <c r="V336" s="104">
        <f t="shared" si="142"/>
        <v>0</v>
      </c>
      <c r="W336" s="105">
        <f t="shared" si="143"/>
        <v>1.9999999999999982</v>
      </c>
      <c r="X336" s="96"/>
      <c r="Y336" s="106" t="str">
        <f>$AO$24</f>
        <v>D</v>
      </c>
      <c r="Z336" s="207" t="str">
        <f t="shared" si="134"/>
        <v>Wed</v>
      </c>
      <c r="AA336" s="107">
        <f t="shared" si="135"/>
        <v>0</v>
      </c>
      <c r="AB336" s="107">
        <f t="shared" si="136"/>
        <v>0</v>
      </c>
      <c r="AC336" s="107">
        <f t="shared" si="137"/>
        <v>0</v>
      </c>
    </row>
    <row r="337" spans="1:29" ht="12.75" customHeight="1">
      <c r="A337" s="69"/>
      <c r="B337" s="124" t="s">
        <v>26</v>
      </c>
      <c r="C337" s="125" t="s">
        <v>22</v>
      </c>
      <c r="D337" s="153">
        <f>-H326</f>
        <v>-1244560</v>
      </c>
      <c r="E337" s="127" t="s">
        <v>24</v>
      </c>
      <c r="F337" s="149">
        <v>0.02</v>
      </c>
      <c r="G337" s="134" t="s">
        <v>22</v>
      </c>
      <c r="H337" s="130">
        <f>F337*D337</f>
        <v>-24891.200000000001</v>
      </c>
      <c r="I337" s="76">
        <f t="shared" si="131"/>
        <v>21</v>
      </c>
      <c r="J337" s="100">
        <f>$AN$25</f>
        <v>41095</v>
      </c>
      <c r="K337" s="101">
        <v>1</v>
      </c>
      <c r="L337" s="261">
        <v>9</v>
      </c>
      <c r="M337" s="232">
        <f t="shared" si="146"/>
        <v>0.33333333333333331</v>
      </c>
      <c r="N337" s="241">
        <f t="shared" si="138"/>
        <v>0.70833333333333337</v>
      </c>
      <c r="O337" s="244">
        <f t="shared" si="132"/>
        <v>9.0000000000000018</v>
      </c>
      <c r="P337" s="245" t="str">
        <f t="shared" si="144"/>
        <v>1</v>
      </c>
      <c r="Q337" s="257">
        <f t="shared" si="133"/>
        <v>8.0000000000000018</v>
      </c>
      <c r="R337" s="102">
        <f t="shared" si="145"/>
        <v>0.99999999999999822</v>
      </c>
      <c r="S337" s="103">
        <f t="shared" si="139"/>
        <v>1</v>
      </c>
      <c r="T337" s="104">
        <f t="shared" si="140"/>
        <v>0</v>
      </c>
      <c r="U337" s="104">
        <f t="shared" si="141"/>
        <v>0</v>
      </c>
      <c r="V337" s="104">
        <f t="shared" si="142"/>
        <v>0</v>
      </c>
      <c r="W337" s="105">
        <f t="shared" si="143"/>
        <v>0.99999999999999822</v>
      </c>
      <c r="X337" s="96"/>
      <c r="Y337" s="106" t="str">
        <f>$AO$25</f>
        <v>D</v>
      </c>
      <c r="Z337" s="207" t="str">
        <f t="shared" si="134"/>
        <v>Thu</v>
      </c>
      <c r="AA337" s="107">
        <f t="shared" si="135"/>
        <v>0</v>
      </c>
      <c r="AB337" s="107">
        <f t="shared" si="136"/>
        <v>0</v>
      </c>
      <c r="AC337" s="107">
        <f t="shared" si="137"/>
        <v>0</v>
      </c>
    </row>
    <row r="338" spans="1:29" ht="12.75" customHeight="1">
      <c r="A338" s="69"/>
      <c r="B338" s="124" t="s">
        <v>47</v>
      </c>
      <c r="C338" s="125" t="s">
        <v>22</v>
      </c>
      <c r="D338" s="200"/>
      <c r="E338" s="127"/>
      <c r="F338" s="155"/>
      <c r="G338" s="134" t="s">
        <v>22</v>
      </c>
      <c r="H338" s="130">
        <f>SUM(AA353:AC353)*-F326/21</f>
        <v>0</v>
      </c>
      <c r="I338" s="76">
        <f t="shared" si="131"/>
        <v>22</v>
      </c>
      <c r="J338" s="100">
        <f>$AN$26</f>
        <v>41096</v>
      </c>
      <c r="K338" s="101">
        <v>1</v>
      </c>
      <c r="L338" s="261">
        <v>9</v>
      </c>
      <c r="M338" s="232">
        <f t="shared" si="146"/>
        <v>0.33333333333333331</v>
      </c>
      <c r="N338" s="241">
        <f t="shared" si="138"/>
        <v>0.70833333333333337</v>
      </c>
      <c r="O338" s="244">
        <f t="shared" si="132"/>
        <v>9.0000000000000018</v>
      </c>
      <c r="P338" s="245" t="str">
        <f t="shared" si="144"/>
        <v>1</v>
      </c>
      <c r="Q338" s="257">
        <f t="shared" si="133"/>
        <v>8.0000000000000018</v>
      </c>
      <c r="R338" s="102">
        <f t="shared" si="145"/>
        <v>0.99999999999999822</v>
      </c>
      <c r="S338" s="103">
        <f t="shared" si="139"/>
        <v>1</v>
      </c>
      <c r="T338" s="104">
        <f t="shared" si="140"/>
        <v>0</v>
      </c>
      <c r="U338" s="104">
        <f t="shared" si="141"/>
        <v>0</v>
      </c>
      <c r="V338" s="104">
        <f t="shared" si="142"/>
        <v>0</v>
      </c>
      <c r="W338" s="105">
        <f t="shared" si="143"/>
        <v>0.99999999999999822</v>
      </c>
      <c r="X338" s="96"/>
      <c r="Y338" s="106" t="str">
        <f>$AO$26</f>
        <v>D</v>
      </c>
      <c r="Z338" s="207" t="str">
        <f t="shared" si="134"/>
        <v>Fri</v>
      </c>
      <c r="AA338" s="107">
        <f t="shared" si="135"/>
        <v>0</v>
      </c>
      <c r="AB338" s="107">
        <f t="shared" si="136"/>
        <v>0</v>
      </c>
      <c r="AC338" s="107">
        <f t="shared" si="137"/>
        <v>0</v>
      </c>
    </row>
    <row r="339" spans="1:29" ht="12.75" customHeight="1">
      <c r="A339" s="69"/>
      <c r="B339" s="124" t="s">
        <v>27</v>
      </c>
      <c r="C339" s="125" t="s">
        <v>22</v>
      </c>
      <c r="D339" s="200"/>
      <c r="E339" s="127"/>
      <c r="F339" s="155"/>
      <c r="G339" s="134" t="s">
        <v>22</v>
      </c>
      <c r="H339" s="156">
        <f>+F345</f>
        <v>-13855.200000000003</v>
      </c>
      <c r="I339" s="76">
        <f t="shared" si="131"/>
        <v>23</v>
      </c>
      <c r="J339" s="100">
        <f>$AN$27</f>
        <v>41097</v>
      </c>
      <c r="K339" s="101" t="s">
        <v>50</v>
      </c>
      <c r="L339" s="261"/>
      <c r="M339" s="232">
        <f t="shared" si="146"/>
        <v>0</v>
      </c>
      <c r="N339" s="241">
        <f t="shared" si="138"/>
        <v>0</v>
      </c>
      <c r="O339" s="244">
        <f t="shared" si="132"/>
        <v>0</v>
      </c>
      <c r="P339" s="245">
        <f t="shared" si="144"/>
        <v>0</v>
      </c>
      <c r="Q339" s="257">
        <f t="shared" si="133"/>
        <v>0</v>
      </c>
      <c r="R339" s="102">
        <f t="shared" si="145"/>
        <v>0</v>
      </c>
      <c r="S339" s="103">
        <f t="shared" si="139"/>
        <v>0</v>
      </c>
      <c r="T339" s="104">
        <f t="shared" si="140"/>
        <v>0</v>
      </c>
      <c r="U339" s="104">
        <f t="shared" si="141"/>
        <v>0</v>
      </c>
      <c r="V339" s="104">
        <f t="shared" si="142"/>
        <v>0</v>
      </c>
      <c r="W339" s="105">
        <f t="shared" si="143"/>
        <v>0</v>
      </c>
      <c r="X339" s="96"/>
      <c r="Y339" s="106" t="str">
        <f>$AO$27</f>
        <v>M</v>
      </c>
      <c r="Z339" s="207" t="str">
        <f t="shared" si="134"/>
        <v>Sat</v>
      </c>
      <c r="AA339" s="107">
        <f t="shared" si="135"/>
        <v>0</v>
      </c>
      <c r="AB339" s="107">
        <f t="shared" si="136"/>
        <v>0</v>
      </c>
      <c r="AC339" s="107">
        <f t="shared" si="137"/>
        <v>0</v>
      </c>
    </row>
    <row r="340" spans="1:29" ht="12.75" customHeight="1">
      <c r="A340" s="69"/>
      <c r="B340" s="98"/>
      <c r="C340" s="98"/>
      <c r="D340" s="158" t="s">
        <v>28</v>
      </c>
      <c r="E340" s="159"/>
      <c r="F340" s="160">
        <f>VLOOKUP(C319,$AD$1:$AG$6,2)</f>
        <v>-1320000</v>
      </c>
      <c r="G340" s="160"/>
      <c r="H340" s="99"/>
      <c r="I340" s="76">
        <f t="shared" si="131"/>
        <v>24</v>
      </c>
      <c r="J340" s="100">
        <f>$AN$28</f>
        <v>41098</v>
      </c>
      <c r="K340" s="101" t="s">
        <v>50</v>
      </c>
      <c r="L340" s="261"/>
      <c r="M340" s="232">
        <f t="shared" si="146"/>
        <v>0</v>
      </c>
      <c r="N340" s="241">
        <f t="shared" si="138"/>
        <v>0</v>
      </c>
      <c r="O340" s="244">
        <f t="shared" si="132"/>
        <v>0</v>
      </c>
      <c r="P340" s="245">
        <f t="shared" si="144"/>
        <v>0</v>
      </c>
      <c r="Q340" s="257">
        <f t="shared" si="133"/>
        <v>0</v>
      </c>
      <c r="R340" s="102">
        <f t="shared" si="145"/>
        <v>0</v>
      </c>
      <c r="S340" s="103">
        <f t="shared" si="139"/>
        <v>0</v>
      </c>
      <c r="T340" s="104">
        <f t="shared" si="140"/>
        <v>0</v>
      </c>
      <c r="U340" s="104">
        <f t="shared" si="141"/>
        <v>0</v>
      </c>
      <c r="V340" s="104">
        <f t="shared" si="142"/>
        <v>0</v>
      </c>
      <c r="W340" s="105">
        <f t="shared" si="143"/>
        <v>0</v>
      </c>
      <c r="X340" s="96"/>
      <c r="Y340" s="106" t="str">
        <f>$AO$28</f>
        <v>M</v>
      </c>
      <c r="Z340" s="262" t="str">
        <f t="shared" si="134"/>
        <v>Sun</v>
      </c>
      <c r="AA340" s="107">
        <f t="shared" si="135"/>
        <v>0</v>
      </c>
      <c r="AB340" s="107">
        <f t="shared" si="136"/>
        <v>0</v>
      </c>
      <c r="AC340" s="107">
        <f t="shared" si="137"/>
        <v>0</v>
      </c>
    </row>
    <row r="341" spans="1:29" ht="12.75" customHeight="1">
      <c r="A341" s="69"/>
      <c r="B341" s="98"/>
      <c r="C341" s="98"/>
      <c r="D341" s="162" t="s">
        <v>26</v>
      </c>
      <c r="E341" s="159"/>
      <c r="F341" s="163">
        <f>+(H326)*0.54%</f>
        <v>6720.6240000000007</v>
      </c>
      <c r="G341" s="163"/>
      <c r="H341" s="99"/>
      <c r="I341" s="76">
        <f t="shared" si="131"/>
        <v>25</v>
      </c>
      <c r="J341" s="100">
        <f>$AN$29</f>
        <v>41099</v>
      </c>
      <c r="K341" s="101">
        <v>1</v>
      </c>
      <c r="L341" s="261">
        <v>9</v>
      </c>
      <c r="M341" s="232">
        <f t="shared" si="146"/>
        <v>0.33333333333333331</v>
      </c>
      <c r="N341" s="241">
        <f t="shared" si="138"/>
        <v>0.70833333333333337</v>
      </c>
      <c r="O341" s="244">
        <f t="shared" si="132"/>
        <v>9.0000000000000018</v>
      </c>
      <c r="P341" s="245" t="str">
        <f t="shared" si="144"/>
        <v>1</v>
      </c>
      <c r="Q341" s="257">
        <f t="shared" si="133"/>
        <v>8.0000000000000018</v>
      </c>
      <c r="R341" s="102">
        <f t="shared" si="145"/>
        <v>0.99999999999999822</v>
      </c>
      <c r="S341" s="103">
        <f t="shared" si="139"/>
        <v>1</v>
      </c>
      <c r="T341" s="104">
        <f t="shared" si="140"/>
        <v>0</v>
      </c>
      <c r="U341" s="104">
        <f t="shared" si="141"/>
        <v>0</v>
      </c>
      <c r="V341" s="104">
        <f t="shared" si="142"/>
        <v>0</v>
      </c>
      <c r="W341" s="105">
        <f t="shared" si="143"/>
        <v>0.99999999999999822</v>
      </c>
      <c r="X341" s="96"/>
      <c r="Y341" s="106" t="str">
        <f>$AO$29</f>
        <v>D</v>
      </c>
      <c r="Z341" s="262" t="str">
        <f t="shared" si="134"/>
        <v>Mon</v>
      </c>
      <c r="AA341" s="107">
        <f t="shared" si="135"/>
        <v>0</v>
      </c>
      <c r="AB341" s="107">
        <f t="shared" si="136"/>
        <v>0</v>
      </c>
      <c r="AC341" s="107">
        <f t="shared" si="137"/>
        <v>0</v>
      </c>
    </row>
    <row r="342" spans="1:29" ht="12.75" customHeight="1">
      <c r="A342" s="69"/>
      <c r="B342" s="98"/>
      <c r="C342" s="98"/>
      <c r="D342" s="162" t="s">
        <v>29</v>
      </c>
      <c r="E342" s="159"/>
      <c r="F342" s="160">
        <f>-IF(H335*5%&gt;500000,500000,H335*5%)</f>
        <v>-85014.473988439306</v>
      </c>
      <c r="G342" s="160"/>
      <c r="H342" s="99"/>
      <c r="I342" s="76">
        <f t="shared" si="131"/>
        <v>26</v>
      </c>
      <c r="J342" s="100">
        <f>$AN$30</f>
        <v>41100</v>
      </c>
      <c r="K342" s="101">
        <v>1</v>
      </c>
      <c r="L342" s="261">
        <v>11</v>
      </c>
      <c r="M342" s="232">
        <f t="shared" si="146"/>
        <v>0.33333333333333331</v>
      </c>
      <c r="N342" s="241">
        <f t="shared" si="138"/>
        <v>0.70833333333333337</v>
      </c>
      <c r="O342" s="244">
        <f t="shared" si="132"/>
        <v>9.0000000000000018</v>
      </c>
      <c r="P342" s="245" t="str">
        <f t="shared" si="144"/>
        <v>1</v>
      </c>
      <c r="Q342" s="257">
        <f t="shared" si="133"/>
        <v>8.0000000000000018</v>
      </c>
      <c r="R342" s="102">
        <f t="shared" si="145"/>
        <v>2.9999999999999982</v>
      </c>
      <c r="S342" s="103">
        <f t="shared" si="139"/>
        <v>1</v>
      </c>
      <c r="T342" s="104">
        <f t="shared" si="140"/>
        <v>1.9999999999999982</v>
      </c>
      <c r="U342" s="104">
        <f t="shared" si="141"/>
        <v>0</v>
      </c>
      <c r="V342" s="104">
        <f t="shared" si="142"/>
        <v>0</v>
      </c>
      <c r="W342" s="105">
        <f t="shared" si="143"/>
        <v>2.9999999999999982</v>
      </c>
      <c r="X342" s="96"/>
      <c r="Y342" s="106" t="str">
        <f>$AO$30</f>
        <v>D</v>
      </c>
      <c r="Z342" s="207" t="str">
        <f t="shared" si="134"/>
        <v>Tue</v>
      </c>
      <c r="AA342" s="107">
        <f t="shared" si="135"/>
        <v>0</v>
      </c>
      <c r="AB342" s="107">
        <f t="shared" si="136"/>
        <v>0</v>
      </c>
      <c r="AC342" s="107">
        <f t="shared" si="137"/>
        <v>0</v>
      </c>
    </row>
    <row r="343" spans="1:29" ht="12.75" customHeight="1">
      <c r="A343" s="69"/>
      <c r="B343" s="98"/>
      <c r="C343" s="98"/>
      <c r="D343" s="162" t="s">
        <v>30</v>
      </c>
      <c r="E343" s="159"/>
      <c r="F343" s="163">
        <f>ROUND(H335+H337+F341+F342,0)*12</f>
        <v>19165248</v>
      </c>
      <c r="G343" s="163"/>
      <c r="H343" s="99"/>
      <c r="I343" s="76">
        <f t="shared" si="131"/>
        <v>27</v>
      </c>
      <c r="J343" s="100">
        <f>$AN$31</f>
        <v>41101</v>
      </c>
      <c r="K343" s="101">
        <v>1</v>
      </c>
      <c r="L343" s="261">
        <v>10</v>
      </c>
      <c r="M343" s="232">
        <f t="shared" si="146"/>
        <v>0.33333333333333331</v>
      </c>
      <c r="N343" s="241">
        <f t="shared" si="138"/>
        <v>0.70833333333333337</v>
      </c>
      <c r="O343" s="244">
        <f t="shared" si="132"/>
        <v>9.0000000000000018</v>
      </c>
      <c r="P343" s="245" t="str">
        <f t="shared" si="144"/>
        <v>1</v>
      </c>
      <c r="Q343" s="257">
        <f t="shared" si="133"/>
        <v>8.0000000000000018</v>
      </c>
      <c r="R343" s="102">
        <f t="shared" si="145"/>
        <v>1.9999999999999982</v>
      </c>
      <c r="S343" s="103">
        <f t="shared" si="139"/>
        <v>1</v>
      </c>
      <c r="T343" s="104">
        <f t="shared" si="140"/>
        <v>0.99999999999999822</v>
      </c>
      <c r="U343" s="104">
        <f t="shared" si="141"/>
        <v>0</v>
      </c>
      <c r="V343" s="104">
        <f t="shared" si="142"/>
        <v>0</v>
      </c>
      <c r="W343" s="105">
        <f t="shared" si="143"/>
        <v>1.9999999999999982</v>
      </c>
      <c r="X343" s="96"/>
      <c r="Y343" s="106" t="str">
        <f>$AO$31</f>
        <v>D</v>
      </c>
      <c r="Z343" s="207" t="str">
        <f t="shared" si="134"/>
        <v>Wed</v>
      </c>
      <c r="AA343" s="107">
        <f t="shared" si="135"/>
        <v>0</v>
      </c>
      <c r="AB343" s="107">
        <f t="shared" si="136"/>
        <v>0</v>
      </c>
      <c r="AC343" s="107">
        <f t="shared" si="137"/>
        <v>0</v>
      </c>
    </row>
    <row r="344" spans="1:29" ht="12.75" customHeight="1">
      <c r="A344" s="69"/>
      <c r="B344" s="98"/>
      <c r="C344" s="98"/>
      <c r="D344" s="168" t="s">
        <v>31</v>
      </c>
      <c r="E344" s="159"/>
      <c r="F344" s="169">
        <f>(F343)+(F340*12)</f>
        <v>3325248</v>
      </c>
      <c r="G344" s="169"/>
      <c r="H344" s="99"/>
      <c r="I344" s="76">
        <f t="shared" si="131"/>
        <v>28</v>
      </c>
      <c r="J344" s="100">
        <f>$AN$32</f>
        <v>41102</v>
      </c>
      <c r="K344" s="101">
        <v>1</v>
      </c>
      <c r="L344" s="261">
        <v>9</v>
      </c>
      <c r="M344" s="232">
        <f t="shared" si="146"/>
        <v>0.33333333333333331</v>
      </c>
      <c r="N344" s="241">
        <f t="shared" si="138"/>
        <v>0.70833333333333337</v>
      </c>
      <c r="O344" s="244">
        <f t="shared" si="132"/>
        <v>9.0000000000000018</v>
      </c>
      <c r="P344" s="245" t="str">
        <f t="shared" si="144"/>
        <v>1</v>
      </c>
      <c r="Q344" s="257">
        <f t="shared" si="133"/>
        <v>8.0000000000000018</v>
      </c>
      <c r="R344" s="102">
        <f t="shared" si="145"/>
        <v>0.99999999999999822</v>
      </c>
      <c r="S344" s="103">
        <f t="shared" si="139"/>
        <v>1</v>
      </c>
      <c r="T344" s="104">
        <f t="shared" si="140"/>
        <v>0</v>
      </c>
      <c r="U344" s="104">
        <f t="shared" si="141"/>
        <v>0</v>
      </c>
      <c r="V344" s="104">
        <f t="shared" si="142"/>
        <v>0</v>
      </c>
      <c r="W344" s="105">
        <f t="shared" si="143"/>
        <v>0.99999999999999822</v>
      </c>
      <c r="X344" s="96"/>
      <c r="Y344" s="106" t="str">
        <f>$AO$32</f>
        <v>D</v>
      </c>
      <c r="Z344" s="207" t="str">
        <f t="shared" si="134"/>
        <v>Thu</v>
      </c>
      <c r="AA344" s="107">
        <f t="shared" si="135"/>
        <v>0</v>
      </c>
      <c r="AB344" s="107">
        <f t="shared" si="136"/>
        <v>0</v>
      </c>
      <c r="AC344" s="107">
        <f t="shared" si="137"/>
        <v>0</v>
      </c>
    </row>
    <row r="345" spans="1:29" ht="12.75" customHeight="1">
      <c r="A345" s="69"/>
      <c r="B345" s="98"/>
      <c r="C345" s="98"/>
      <c r="D345" s="168" t="s">
        <v>32</v>
      </c>
      <c r="E345" s="159"/>
      <c r="F345" s="170">
        <f>-(IF(F344&lt;=0,0,IF(F344&lt;=50000000,F344*0.05,IF(F344&lt;=200000000,(F344-50000000)*0.15+2500000,IF(F344&lt;=500000000,(F344-250000000)*0.25+32500000,(F344-500000000)*0.3+95000000)))))/12</f>
        <v>-13855.200000000003</v>
      </c>
      <c r="G345" s="171">
        <f>-(IF(F345&lt;=0,0,IF(F345&lt;=50000000,F345*0.05,IF(F345&lt;=200000000,(F345-50000000)*0.15+2500000,IF(F345&lt;=500000000,(F345-250000000)*0.25+32500000,(F345-500000000)*0.3+95000000)))))/12</f>
        <v>0</v>
      </c>
      <c r="H345" s="99"/>
      <c r="I345" s="76">
        <f t="shared" si="131"/>
        <v>29</v>
      </c>
      <c r="J345" s="100">
        <f>$AN$33</f>
        <v>41103</v>
      </c>
      <c r="K345" s="101">
        <v>1</v>
      </c>
      <c r="L345" s="261">
        <v>9</v>
      </c>
      <c r="M345" s="232">
        <f t="shared" si="146"/>
        <v>0.33333333333333331</v>
      </c>
      <c r="N345" s="241">
        <f t="shared" si="138"/>
        <v>0.70833333333333337</v>
      </c>
      <c r="O345" s="244">
        <f t="shared" si="132"/>
        <v>9.0000000000000018</v>
      </c>
      <c r="P345" s="245" t="str">
        <f t="shared" si="144"/>
        <v>1</v>
      </c>
      <c r="Q345" s="257">
        <f t="shared" si="133"/>
        <v>8.0000000000000018</v>
      </c>
      <c r="R345" s="102">
        <f t="shared" si="145"/>
        <v>0.99999999999999822</v>
      </c>
      <c r="S345" s="103">
        <f t="shared" si="139"/>
        <v>1</v>
      </c>
      <c r="T345" s="104">
        <f t="shared" si="140"/>
        <v>0</v>
      </c>
      <c r="U345" s="104">
        <f t="shared" si="141"/>
        <v>0</v>
      </c>
      <c r="V345" s="104">
        <f t="shared" si="142"/>
        <v>0</v>
      </c>
      <c r="W345" s="105">
        <f t="shared" si="143"/>
        <v>0.99999999999999822</v>
      </c>
      <c r="X345" s="96"/>
      <c r="Y345" s="106" t="str">
        <f>$AO$33</f>
        <v>D</v>
      </c>
      <c r="Z345" s="207" t="str">
        <f t="shared" si="134"/>
        <v>Fri</v>
      </c>
      <c r="AA345" s="107">
        <f t="shared" si="135"/>
        <v>0</v>
      </c>
      <c r="AB345" s="107">
        <f t="shared" si="136"/>
        <v>0</v>
      </c>
      <c r="AC345" s="107">
        <f t="shared" si="137"/>
        <v>0</v>
      </c>
    </row>
    <row r="346" spans="1:29" ht="12.75" customHeight="1">
      <c r="A346" s="69"/>
      <c r="B346" s="98"/>
      <c r="C346" s="125"/>
      <c r="D346" s="172"/>
      <c r="E346" s="173"/>
      <c r="F346" s="174"/>
      <c r="G346" s="72"/>
      <c r="H346" s="175"/>
      <c r="I346" s="76">
        <f t="shared" si="131"/>
        <v>30</v>
      </c>
      <c r="J346" s="100">
        <f>$AN$34</f>
        <v>41104</v>
      </c>
      <c r="K346" s="101" t="s">
        <v>50</v>
      </c>
      <c r="L346" s="261"/>
      <c r="M346" s="232">
        <f t="shared" si="146"/>
        <v>0</v>
      </c>
      <c r="N346" s="241">
        <f t="shared" si="138"/>
        <v>0</v>
      </c>
      <c r="O346" s="244">
        <f t="shared" si="132"/>
        <v>0</v>
      </c>
      <c r="P346" s="245">
        <f t="shared" si="144"/>
        <v>0</v>
      </c>
      <c r="Q346" s="257">
        <f t="shared" si="133"/>
        <v>0</v>
      </c>
      <c r="R346" s="102">
        <f t="shared" si="145"/>
        <v>0</v>
      </c>
      <c r="S346" s="103">
        <f t="shared" si="139"/>
        <v>0</v>
      </c>
      <c r="T346" s="104">
        <f t="shared" si="140"/>
        <v>0</v>
      </c>
      <c r="U346" s="104">
        <f t="shared" si="141"/>
        <v>0</v>
      </c>
      <c r="V346" s="104">
        <f t="shared" si="142"/>
        <v>0</v>
      </c>
      <c r="W346" s="105">
        <f t="shared" si="143"/>
        <v>0</v>
      </c>
      <c r="X346" s="96"/>
      <c r="Y346" s="106" t="str">
        <f>$AO$34</f>
        <v>M</v>
      </c>
      <c r="Z346" s="207" t="str">
        <f t="shared" si="134"/>
        <v>Sat</v>
      </c>
      <c r="AA346" s="107">
        <f t="shared" si="135"/>
        <v>0</v>
      </c>
      <c r="AB346" s="107">
        <f t="shared" si="136"/>
        <v>0</v>
      </c>
      <c r="AC346" s="107">
        <f t="shared" si="137"/>
        <v>0</v>
      </c>
    </row>
    <row r="347" spans="1:29" ht="12.75" customHeight="1">
      <c r="A347" s="69"/>
      <c r="B347" s="176" t="s">
        <v>33</v>
      </c>
      <c r="C347" s="177"/>
      <c r="D347" s="178"/>
      <c r="E347" s="127"/>
      <c r="F347" s="179"/>
      <c r="G347" s="180" t="s">
        <v>22</v>
      </c>
      <c r="H347" s="152">
        <f>+H335+H337+H338+H339</f>
        <v>1661543.0797687862</v>
      </c>
      <c r="I347" s="76">
        <f t="shared" si="131"/>
        <v>31</v>
      </c>
      <c r="J347" s="100">
        <f>$AN$35</f>
        <v>41105</v>
      </c>
      <c r="K347" s="101" t="s">
        <v>50</v>
      </c>
      <c r="L347" s="261"/>
      <c r="M347" s="232">
        <f t="shared" si="146"/>
        <v>0</v>
      </c>
      <c r="N347" s="241">
        <f t="shared" si="138"/>
        <v>0</v>
      </c>
      <c r="O347" s="244">
        <f t="shared" si="132"/>
        <v>0</v>
      </c>
      <c r="P347" s="245">
        <f t="shared" si="144"/>
        <v>0</v>
      </c>
      <c r="Q347" s="257">
        <f t="shared" si="133"/>
        <v>0</v>
      </c>
      <c r="R347" s="102">
        <f t="shared" si="145"/>
        <v>0</v>
      </c>
      <c r="S347" s="103">
        <f t="shared" si="139"/>
        <v>0</v>
      </c>
      <c r="T347" s="104">
        <f t="shared" si="140"/>
        <v>0</v>
      </c>
      <c r="U347" s="104">
        <f t="shared" si="141"/>
        <v>0</v>
      </c>
      <c r="V347" s="104">
        <f t="shared" si="142"/>
        <v>0</v>
      </c>
      <c r="W347" s="105">
        <f t="shared" si="143"/>
        <v>0</v>
      </c>
      <c r="X347" s="96"/>
      <c r="Y347" s="106" t="str">
        <f>$AO$35</f>
        <v>M</v>
      </c>
      <c r="Z347" s="262" t="str">
        <f t="shared" si="134"/>
        <v>Sun</v>
      </c>
      <c r="AA347" s="107">
        <f t="shared" si="135"/>
        <v>0</v>
      </c>
      <c r="AB347" s="107">
        <f t="shared" si="136"/>
        <v>0</v>
      </c>
      <c r="AC347" s="107">
        <f t="shared" si="137"/>
        <v>0</v>
      </c>
    </row>
    <row r="348" spans="1:29" ht="12.75" customHeight="1">
      <c r="A348" s="69"/>
      <c r="B348" s="70"/>
      <c r="C348" s="70"/>
      <c r="D348" s="200"/>
      <c r="E348" s="127"/>
      <c r="F348" s="155"/>
      <c r="G348" s="74"/>
      <c r="H348" s="75"/>
      <c r="I348" s="76">
        <f t="shared" si="131"/>
        <v>32</v>
      </c>
      <c r="J348" s="100">
        <f>$AN$36</f>
        <v>41106</v>
      </c>
      <c r="K348" s="101">
        <v>1</v>
      </c>
      <c r="L348" s="261">
        <v>9</v>
      </c>
      <c r="M348" s="232">
        <f t="shared" si="146"/>
        <v>0.33333333333333331</v>
      </c>
      <c r="N348" s="241">
        <f t="shared" si="138"/>
        <v>0.70833333333333337</v>
      </c>
      <c r="O348" s="244">
        <f t="shared" si="132"/>
        <v>9.0000000000000018</v>
      </c>
      <c r="P348" s="245" t="str">
        <f t="shared" si="144"/>
        <v>1</v>
      </c>
      <c r="Q348" s="257">
        <f t="shared" si="133"/>
        <v>8.0000000000000018</v>
      </c>
      <c r="R348" s="102">
        <f t="shared" si="145"/>
        <v>0.99999999999999822</v>
      </c>
      <c r="S348" s="103">
        <f t="shared" si="139"/>
        <v>1</v>
      </c>
      <c r="T348" s="104">
        <f t="shared" si="140"/>
        <v>0</v>
      </c>
      <c r="U348" s="104">
        <f t="shared" si="141"/>
        <v>0</v>
      </c>
      <c r="V348" s="104">
        <f t="shared" si="142"/>
        <v>0</v>
      </c>
      <c r="W348" s="105">
        <f t="shared" si="143"/>
        <v>0.99999999999999822</v>
      </c>
      <c r="X348" s="96"/>
      <c r="Y348" s="106" t="str">
        <f>$AO$36</f>
        <v>D</v>
      </c>
      <c r="Z348" s="262" t="str">
        <f t="shared" si="134"/>
        <v>Mon</v>
      </c>
      <c r="AA348" s="107">
        <f t="shared" si="135"/>
        <v>0</v>
      </c>
      <c r="AB348" s="107">
        <f t="shared" si="136"/>
        <v>0</v>
      </c>
      <c r="AC348" s="107">
        <f t="shared" si="137"/>
        <v>0</v>
      </c>
    </row>
    <row r="349" spans="1:29" ht="12.75" customHeight="1">
      <c r="A349" s="69"/>
      <c r="B349" s="181" t="s">
        <v>34</v>
      </c>
      <c r="C349" s="181"/>
      <c r="D349" s="72"/>
      <c r="E349" s="73"/>
      <c r="F349" s="72"/>
      <c r="G349" s="181" t="s">
        <v>35</v>
      </c>
      <c r="H349" s="99"/>
      <c r="I349" s="76">
        <f t="shared" si="131"/>
        <v>33</v>
      </c>
      <c r="J349" s="100">
        <f>$AN$37</f>
        <v>41107</v>
      </c>
      <c r="K349" s="101">
        <v>1</v>
      </c>
      <c r="L349" s="261">
        <v>9</v>
      </c>
      <c r="M349" s="232">
        <f t="shared" si="146"/>
        <v>0.33333333333333331</v>
      </c>
      <c r="N349" s="241">
        <f t="shared" si="138"/>
        <v>0.70833333333333337</v>
      </c>
      <c r="O349" s="244">
        <f t="shared" si="132"/>
        <v>9.0000000000000018</v>
      </c>
      <c r="P349" s="245" t="str">
        <f t="shared" si="144"/>
        <v>1</v>
      </c>
      <c r="Q349" s="257">
        <f t="shared" si="133"/>
        <v>8.0000000000000018</v>
      </c>
      <c r="R349" s="102">
        <f t="shared" si="145"/>
        <v>0.99999999999999822</v>
      </c>
      <c r="S349" s="103">
        <f t="shared" si="139"/>
        <v>1</v>
      </c>
      <c r="T349" s="104">
        <f t="shared" si="140"/>
        <v>0</v>
      </c>
      <c r="U349" s="104">
        <f t="shared" si="141"/>
        <v>0</v>
      </c>
      <c r="V349" s="104">
        <f t="shared" si="142"/>
        <v>0</v>
      </c>
      <c r="W349" s="105">
        <f t="shared" si="143"/>
        <v>0.99999999999999822</v>
      </c>
      <c r="X349" s="96"/>
      <c r="Y349" s="106" t="str">
        <f>$AO$37</f>
        <v>D</v>
      </c>
      <c r="Z349" s="207" t="str">
        <f t="shared" si="134"/>
        <v>Tue</v>
      </c>
      <c r="AA349" s="107">
        <f t="shared" si="135"/>
        <v>0</v>
      </c>
      <c r="AB349" s="107">
        <f t="shared" si="136"/>
        <v>0</v>
      </c>
      <c r="AC349" s="107">
        <f t="shared" si="137"/>
        <v>0</v>
      </c>
    </row>
    <row r="350" spans="1:29" ht="12.75" customHeight="1">
      <c r="A350" s="69"/>
      <c r="B350" s="181"/>
      <c r="C350" s="181"/>
      <c r="D350" s="72"/>
      <c r="E350" s="73"/>
      <c r="F350" s="72"/>
      <c r="G350" s="181"/>
      <c r="H350" s="99"/>
      <c r="I350" s="76">
        <f t="shared" si="131"/>
        <v>34</v>
      </c>
      <c r="J350" s="100">
        <f>$AN$38</f>
        <v>41108</v>
      </c>
      <c r="K350" s="101">
        <v>1</v>
      </c>
      <c r="L350" s="261">
        <v>9</v>
      </c>
      <c r="M350" s="232">
        <f t="shared" si="146"/>
        <v>0.33333333333333331</v>
      </c>
      <c r="N350" s="241">
        <f t="shared" si="138"/>
        <v>0.70833333333333337</v>
      </c>
      <c r="O350" s="244">
        <f t="shared" si="132"/>
        <v>9.0000000000000018</v>
      </c>
      <c r="P350" s="245" t="str">
        <f t="shared" si="144"/>
        <v>1</v>
      </c>
      <c r="Q350" s="257">
        <f t="shared" si="133"/>
        <v>8.0000000000000018</v>
      </c>
      <c r="R350" s="102">
        <f t="shared" si="145"/>
        <v>0.99999999999999822</v>
      </c>
      <c r="S350" s="103">
        <f t="shared" si="139"/>
        <v>1</v>
      </c>
      <c r="T350" s="104">
        <f t="shared" si="140"/>
        <v>0</v>
      </c>
      <c r="U350" s="104">
        <f t="shared" si="141"/>
        <v>0</v>
      </c>
      <c r="V350" s="104">
        <f t="shared" si="142"/>
        <v>0</v>
      </c>
      <c r="W350" s="105">
        <f t="shared" si="143"/>
        <v>0.99999999999999822</v>
      </c>
      <c r="X350" s="96"/>
      <c r="Y350" s="106" t="str">
        <f>$AO$38</f>
        <v>D</v>
      </c>
      <c r="Z350" s="207" t="str">
        <f t="shared" si="134"/>
        <v>Wed</v>
      </c>
      <c r="AA350" s="107">
        <f t="shared" si="135"/>
        <v>0</v>
      </c>
      <c r="AB350" s="107">
        <f t="shared" si="136"/>
        <v>0</v>
      </c>
      <c r="AC350" s="107">
        <f t="shared" si="137"/>
        <v>0</v>
      </c>
    </row>
    <row r="351" spans="1:29" ht="12.75" customHeight="1">
      <c r="A351" s="69"/>
      <c r="B351" s="181"/>
      <c r="C351" s="181"/>
      <c r="D351" s="72"/>
      <c r="E351" s="73"/>
      <c r="F351" s="72"/>
      <c r="G351" s="181"/>
      <c r="H351" s="99"/>
      <c r="I351" s="76">
        <f t="shared" si="131"/>
        <v>35</v>
      </c>
      <c r="J351" s="100"/>
      <c r="K351" s="101"/>
      <c r="L351" s="261"/>
      <c r="M351" s="232"/>
      <c r="N351" s="241"/>
      <c r="O351" s="244"/>
      <c r="P351" s="245"/>
      <c r="Q351" s="257"/>
      <c r="R351" s="102"/>
      <c r="S351" s="103"/>
      <c r="T351" s="104"/>
      <c r="U351" s="104"/>
      <c r="V351" s="104"/>
      <c r="W351" s="105"/>
      <c r="X351" s="96"/>
      <c r="Y351" s="106"/>
      <c r="Z351" s="207" t="str">
        <f t="shared" si="134"/>
        <v>Sat</v>
      </c>
      <c r="AA351" s="107">
        <f>COUNTIF(K351,"S")</f>
        <v>0</v>
      </c>
      <c r="AB351" s="107">
        <f>COUNTIF(K351,"I")</f>
        <v>0</v>
      </c>
      <c r="AC351" s="107">
        <f>COUNTIF(K351,"A")</f>
        <v>0</v>
      </c>
    </row>
    <row r="352" spans="1:29" ht="12.75" customHeight="1">
      <c r="A352" s="69"/>
      <c r="B352" s="181"/>
      <c r="C352" s="181"/>
      <c r="D352" s="72"/>
      <c r="E352" s="73"/>
      <c r="F352" s="72"/>
      <c r="G352" s="181"/>
      <c r="H352" s="99"/>
      <c r="I352" s="76">
        <f t="shared" si="131"/>
        <v>36</v>
      </c>
      <c r="J352" s="210" t="s">
        <v>19</v>
      </c>
      <c r="K352" s="211"/>
      <c r="L352" s="251"/>
      <c r="M352" s="212" t="s">
        <v>45</v>
      </c>
      <c r="N352" s="212" t="s">
        <v>46</v>
      </c>
      <c r="O352" s="242"/>
      <c r="P352" s="243"/>
      <c r="Q352" s="258"/>
      <c r="R352" s="212"/>
      <c r="S352" s="213"/>
      <c r="T352" s="214"/>
      <c r="U352" s="214"/>
      <c r="V352" s="215"/>
      <c r="W352" s="216" t="s">
        <v>36</v>
      </c>
      <c r="X352" s="182"/>
      <c r="Y352" s="183" t="s">
        <v>37</v>
      </c>
      <c r="Z352" s="83"/>
      <c r="AA352" s="84"/>
      <c r="AB352" s="84"/>
      <c r="AC352" s="96"/>
    </row>
    <row r="353" spans="1:29" ht="12.75" customHeight="1">
      <c r="A353" s="69"/>
      <c r="B353" s="184" t="str">
        <f>C317</f>
        <v>ADE</v>
      </c>
      <c r="C353" s="181"/>
      <c r="D353" s="72"/>
      <c r="E353" s="73"/>
      <c r="F353" s="72"/>
      <c r="G353" s="181" t="s">
        <v>38</v>
      </c>
      <c r="H353" s="99"/>
      <c r="I353" s="76">
        <f t="shared" si="131"/>
        <v>37</v>
      </c>
      <c r="J353" s="333">
        <f>+K353+L353</f>
        <v>22</v>
      </c>
      <c r="K353" s="334">
        <f>+COUNTIF(K320:K351,"1")+COUNTIF(K320:K351,"2")+COUNTIF(K320:K351,"L2")+COUNTIF(K320:K351,"L1")</f>
        <v>22</v>
      </c>
      <c r="L353" s="334">
        <f>+COUNTIF(K320:K351,"2")+COUNTIF(K320:K351,"L2")</f>
        <v>0</v>
      </c>
      <c r="M353" s="334">
        <f>+COUNTIF(K320:K351,"1")+COUNTIF(K320:K351,"L1")</f>
        <v>22</v>
      </c>
      <c r="N353" s="185"/>
      <c r="O353" s="185"/>
      <c r="P353" s="101"/>
      <c r="Q353" s="259"/>
      <c r="R353" s="185">
        <f>+COUNTIF(K321:K351,"S2")</f>
        <v>0</v>
      </c>
      <c r="S353" s="102">
        <f>SUM(S321:S351)</f>
        <v>22</v>
      </c>
      <c r="T353" s="102">
        <f>SUM(T321:T351)</f>
        <v>5.9999999999999911</v>
      </c>
      <c r="U353" s="102">
        <f>SUM(U321:U351)</f>
        <v>0</v>
      </c>
      <c r="V353" s="102">
        <f>SUM(V321:V351)</f>
        <v>0</v>
      </c>
      <c r="W353" s="105">
        <f>+(S353*1.5)+(T353*2)+(U353*3)+(V353*4)</f>
        <v>44.999999999999986</v>
      </c>
      <c r="X353" s="186"/>
      <c r="Y353" s="187">
        <f>+COUNTIF(Y321:Y351,"D")</f>
        <v>22</v>
      </c>
      <c r="Z353" s="83"/>
      <c r="AA353" s="102">
        <f>SUM(AA321:AA351)</f>
        <v>0</v>
      </c>
      <c r="AB353" s="102">
        <f>SUM(AB321:AB351)</f>
        <v>0</v>
      </c>
      <c r="AC353" s="102">
        <f>SUM(AC321:AC351)</f>
        <v>0</v>
      </c>
    </row>
    <row r="354" spans="1:29" ht="12.75" customHeight="1">
      <c r="A354" s="69"/>
      <c r="B354" s="263"/>
      <c r="C354" s="189" t="s">
        <v>57</v>
      </c>
      <c r="D354" s="189"/>
      <c r="E354" s="190"/>
      <c r="F354" s="72"/>
      <c r="G354" s="72"/>
      <c r="H354" s="99"/>
      <c r="I354" s="76">
        <f t="shared" si="131"/>
        <v>38</v>
      </c>
      <c r="J354" s="191"/>
      <c r="K354" s="192"/>
      <c r="L354" s="252"/>
      <c r="M354" s="193"/>
      <c r="N354" s="193"/>
      <c r="O354" s="193"/>
      <c r="P354" s="239"/>
      <c r="Q354" s="260"/>
      <c r="R354" s="194">
        <f>S353+T353+U353+V353</f>
        <v>27.999999999999993</v>
      </c>
      <c r="S354" s="103"/>
      <c r="T354" s="103"/>
      <c r="U354" s="103"/>
      <c r="V354" s="103"/>
      <c r="W354" s="103"/>
      <c r="X354" s="195"/>
      <c r="Y354" s="187"/>
      <c r="Z354" s="196"/>
      <c r="AA354" s="196"/>
      <c r="AB354" s="196"/>
      <c r="AC354" s="197"/>
    </row>
    <row r="356" spans="1:29" ht="12.75" customHeight="1">
      <c r="A356" s="52">
        <f>A317+1</f>
        <v>10</v>
      </c>
      <c r="B356" s="53" t="s">
        <v>2</v>
      </c>
      <c r="C356" s="54" t="s">
        <v>201</v>
      </c>
      <c r="D356" s="55"/>
      <c r="E356" s="56" t="s">
        <v>55</v>
      </c>
      <c r="F356" s="209" t="s">
        <v>85</v>
      </c>
      <c r="G356" s="57"/>
      <c r="H356" s="58"/>
      <c r="I356" s="59">
        <v>1</v>
      </c>
      <c r="J356" s="486" t="str">
        <f>+C356</f>
        <v>ADE</v>
      </c>
      <c r="K356" s="486"/>
      <c r="L356" s="486"/>
      <c r="M356" s="486"/>
      <c r="N356" s="486"/>
      <c r="O356" s="486"/>
      <c r="P356" s="486"/>
      <c r="Q356" s="486"/>
      <c r="R356" s="486"/>
      <c r="S356" s="486"/>
      <c r="T356" s="486"/>
      <c r="U356" s="486"/>
      <c r="V356" s="486"/>
      <c r="W356" s="486"/>
      <c r="X356" s="60"/>
      <c r="Y356" s="61"/>
      <c r="Z356" s="62"/>
      <c r="AA356" s="63"/>
      <c r="AB356" s="63"/>
      <c r="AC356" s="64"/>
    </row>
    <row r="357" spans="1:29" ht="12.75" customHeight="1">
      <c r="A357" s="69"/>
      <c r="B357" s="70" t="s">
        <v>3</v>
      </c>
      <c r="C357" s="71" t="s">
        <v>62</v>
      </c>
      <c r="D357" s="72"/>
      <c r="E357" s="73"/>
      <c r="F357" s="72"/>
      <c r="G357" s="74"/>
      <c r="H357" s="75"/>
      <c r="I357" s="76">
        <f t="shared" ref="I357:I393" si="147">+I356+1</f>
        <v>2</v>
      </c>
      <c r="J357" s="77" t="s">
        <v>4</v>
      </c>
      <c r="K357" s="78"/>
      <c r="L357" s="248"/>
      <c r="M357" s="79"/>
      <c r="N357" s="79"/>
      <c r="O357" s="79"/>
      <c r="P357" s="236"/>
      <c r="Q357" s="254"/>
      <c r="R357" s="79"/>
      <c r="S357" s="79"/>
      <c r="T357" s="79"/>
      <c r="U357" s="79"/>
      <c r="V357" s="79"/>
      <c r="W357" s="80" t="str">
        <f>$Y$1</f>
        <v>Period: 1 May 2012 - 31 May 2012</v>
      </c>
      <c r="X357" s="81"/>
      <c r="Y357" s="82"/>
      <c r="Z357" s="83"/>
      <c r="AA357" s="84"/>
      <c r="AB357" s="84"/>
      <c r="AC357" s="85"/>
    </row>
    <row r="358" spans="1:29" ht="12.75" customHeight="1">
      <c r="A358" s="69"/>
      <c r="B358" s="70" t="s">
        <v>6</v>
      </c>
      <c r="C358" s="71" t="s">
        <v>5</v>
      </c>
      <c r="D358" s="72"/>
      <c r="E358" s="73"/>
      <c r="F358" s="91"/>
      <c r="G358" s="91"/>
      <c r="H358" s="92"/>
      <c r="I358" s="76">
        <f t="shared" si="147"/>
        <v>3</v>
      </c>
      <c r="J358" s="487" t="s">
        <v>7</v>
      </c>
      <c r="K358" s="488" t="s">
        <v>8</v>
      </c>
      <c r="L358" s="249"/>
      <c r="M358" s="489" t="s">
        <v>49</v>
      </c>
      <c r="N358" s="490"/>
      <c r="O358" s="220"/>
      <c r="P358" s="237"/>
      <c r="Q358" s="255"/>
      <c r="R358" s="491" t="s">
        <v>64</v>
      </c>
      <c r="S358" s="493" t="s">
        <v>9</v>
      </c>
      <c r="T358" s="493"/>
      <c r="U358" s="493"/>
      <c r="V358" s="493"/>
      <c r="W358" s="494" t="s">
        <v>10</v>
      </c>
      <c r="X358" s="93"/>
      <c r="Y358" s="94"/>
      <c r="Z358" s="83"/>
      <c r="AA358" s="84"/>
      <c r="AB358" s="84"/>
      <c r="AC358" s="85"/>
    </row>
    <row r="359" spans="1:29" ht="12.75" customHeight="1">
      <c r="A359" s="69"/>
      <c r="B359" s="70" t="s">
        <v>48</v>
      </c>
      <c r="C359" s="71"/>
      <c r="D359" s="72"/>
      <c r="E359" s="73"/>
      <c r="F359" s="91"/>
      <c r="G359" s="91"/>
      <c r="H359" s="92"/>
      <c r="I359" s="76">
        <f t="shared" si="147"/>
        <v>4</v>
      </c>
      <c r="J359" s="487"/>
      <c r="K359" s="488"/>
      <c r="L359" s="250"/>
      <c r="M359" s="231" t="s">
        <v>11</v>
      </c>
      <c r="N359" s="231" t="s">
        <v>12</v>
      </c>
      <c r="O359" s="231"/>
      <c r="P359" s="238"/>
      <c r="Q359" s="256" t="s">
        <v>67</v>
      </c>
      <c r="R359" s="492"/>
      <c r="S359" s="201">
        <v>1.5</v>
      </c>
      <c r="T359" s="201">
        <v>2</v>
      </c>
      <c r="U359" s="201">
        <v>3</v>
      </c>
      <c r="V359" s="201">
        <v>4</v>
      </c>
      <c r="W359" s="494"/>
      <c r="X359" s="93"/>
      <c r="Y359" s="94"/>
      <c r="Z359" s="83"/>
      <c r="AA359" s="95" t="s">
        <v>13</v>
      </c>
      <c r="AB359" s="95" t="s">
        <v>14</v>
      </c>
      <c r="AC359" s="96" t="s">
        <v>15</v>
      </c>
    </row>
    <row r="360" spans="1:29" ht="12.75" customHeight="1">
      <c r="A360" s="69"/>
      <c r="B360" s="70" t="s">
        <v>16</v>
      </c>
      <c r="C360" s="71"/>
      <c r="D360" s="72"/>
      <c r="E360" s="73"/>
      <c r="F360" s="98"/>
      <c r="G360" s="72"/>
      <c r="H360" s="99"/>
      <c r="I360" s="76">
        <f t="shared" si="147"/>
        <v>5</v>
      </c>
      <c r="J360" s="100">
        <f>$AN$9</f>
        <v>41079</v>
      </c>
      <c r="K360" s="101">
        <v>1</v>
      </c>
      <c r="L360" s="261">
        <v>11</v>
      </c>
      <c r="M360" s="232">
        <f>VLOOKUP(K360,$AE$23:$AG$30,2,0)</f>
        <v>0.33333333333333331</v>
      </c>
      <c r="N360" s="241">
        <f>VLOOKUP(K360,$AE$23:$AG$30,3,0)</f>
        <v>0.70833333333333337</v>
      </c>
      <c r="O360" s="244">
        <f t="shared" ref="O360:O389" si="148">(N360-M360)*24</f>
        <v>9.0000000000000018</v>
      </c>
      <c r="P360" s="245" t="str">
        <f>+IF(((N360-M360)*24)&gt;4,"1",0)</f>
        <v>1</v>
      </c>
      <c r="Q360" s="257">
        <f t="shared" ref="Q360:Q389" si="149">O360-P360</f>
        <v>8.0000000000000018</v>
      </c>
      <c r="R360" s="102">
        <f>+L360-Q360</f>
        <v>2.9999999999999982</v>
      </c>
      <c r="S360" s="103">
        <f>IF(AND(Y360="d",W360&gt;0),1,0)</f>
        <v>1</v>
      </c>
      <c r="T360" s="104">
        <f>IF(AND(Y360="D",W360-S360&lt;0),0,IF(AND(Y360="M",W360&gt;=7),7,IF(AND(Y360="M",W360&lt;7),W360,IF(W360-S360&lt;0,0,IF(AND(Y360="D",W360-S360&gt;=7),7,IF(AND(Y360="D",W360-S360&lt;7),W360-S360,0))))))</f>
        <v>1.9999999999999982</v>
      </c>
      <c r="U360" s="104">
        <f>IF(AND(Y360="D",W360&lt;1),0,IF(AND(Y360="D",W360-S360-T360&gt;0,W360-S360-T360&lt;1),W360-S360-T360,IF(AND(Y360="D",W360-S360-T360&gt;=1),1,IF(AND(Y360="M",W360-T360&gt;=1),1,IF(AND(Y360="M",W360-T360&lt;1),W360-T360,0)))))</f>
        <v>0</v>
      </c>
      <c r="V360" s="104">
        <f>IF(AND(Y360="D",W360&lt;1),0,IF(AND(Y360="D",W360-S360-T360-U360&gt;0),W360-S360-T360-U360,IF(AND(Y360="M",W360-T360-U360&gt;0),W360-T360-U360,0)))</f>
        <v>0</v>
      </c>
      <c r="W360" s="105">
        <f>+R360</f>
        <v>2.9999999999999982</v>
      </c>
      <c r="X360" s="96"/>
      <c r="Y360" s="106" t="str">
        <f>$AO$9</f>
        <v>D</v>
      </c>
      <c r="Z360" s="207" t="str">
        <f t="shared" ref="Z360:Z390" si="150">TEXT(WEEKDAY(J360),"ddd")</f>
        <v>Tue</v>
      </c>
      <c r="AA360" s="107">
        <f t="shared" ref="AA360:AA389" si="151">COUNTIF(K360,"S")</f>
        <v>0</v>
      </c>
      <c r="AB360" s="107">
        <f t="shared" ref="AB360:AB389" si="152">COUNTIF(K360,"I")</f>
        <v>0</v>
      </c>
      <c r="AC360" s="107">
        <f t="shared" ref="AC360:AC389" si="153">COUNTIF(K360,"A")</f>
        <v>0</v>
      </c>
    </row>
    <row r="361" spans="1:29" ht="12.75" customHeight="1">
      <c r="A361" s="69"/>
      <c r="B361" s="70" t="s">
        <v>18</v>
      </c>
      <c r="C361" s="108" t="s">
        <v>61</v>
      </c>
      <c r="D361" s="109"/>
      <c r="E361" s="73"/>
      <c r="F361" s="110"/>
      <c r="G361" s="72"/>
      <c r="H361" s="99"/>
      <c r="I361" s="76">
        <f t="shared" si="147"/>
        <v>6</v>
      </c>
      <c r="J361" s="100">
        <f>$AN$10</f>
        <v>41080</v>
      </c>
      <c r="K361" s="101">
        <v>1</v>
      </c>
      <c r="L361" s="261">
        <v>11</v>
      </c>
      <c r="M361" s="232">
        <f>VLOOKUP(K361,$AE$23:$AG$30,2,0)</f>
        <v>0.33333333333333331</v>
      </c>
      <c r="N361" s="241">
        <f t="shared" ref="N361:N389" si="154">VLOOKUP(K361,$AE$23:$AG$30,3,0)</f>
        <v>0.70833333333333337</v>
      </c>
      <c r="O361" s="244">
        <f t="shared" si="148"/>
        <v>9.0000000000000018</v>
      </c>
      <c r="P361" s="245" t="str">
        <f>+IF(((N361-M361)*24)&gt;4,"1",0)</f>
        <v>1</v>
      </c>
      <c r="Q361" s="257">
        <f t="shared" si="149"/>
        <v>8.0000000000000018</v>
      </c>
      <c r="R361" s="102">
        <f>+L361-Q361</f>
        <v>2.9999999999999982</v>
      </c>
      <c r="S361" s="103">
        <f t="shared" ref="S361:S389" si="155">IF(AND(Y361="d",W361&gt;0),1,0)</f>
        <v>1</v>
      </c>
      <c r="T361" s="104">
        <f t="shared" ref="T361:T389" si="156">IF(AND(Y361="D",W361-S361&lt;0),0,IF(AND(Y361="M",W361&gt;=7),7,IF(AND(Y361="M",W361&lt;7),W361,IF(W361-S361&lt;0,0,IF(AND(Y361="D",W361-S361&gt;=7),7,IF(AND(Y361="D",W361-S361&lt;7),W361-S361,0))))))</f>
        <v>1.9999999999999982</v>
      </c>
      <c r="U361" s="104">
        <f t="shared" ref="U361:U389" si="157">IF(AND(Y361="D",W361&lt;1),0,IF(AND(Y361="D",W361-S361-T361&gt;0,W361-S361-T361&lt;1),W361-S361-T361,IF(AND(Y361="D",W361-S361-T361&gt;=1),1,IF(AND(Y361="M",W361-T361&gt;=1),1,IF(AND(Y361="M",W361-T361&lt;1),W361-T361,0)))))</f>
        <v>0</v>
      </c>
      <c r="V361" s="104">
        <f t="shared" ref="V361:V389" si="158">IF(AND(Y361="D",W361&lt;1),0,IF(AND(Y361="D",W361-S361-T361-U361&gt;0),W361-S361-T361-U361,IF(AND(Y361="M",W361-T361-U361&gt;0),W361-T361-U361,0)))</f>
        <v>0</v>
      </c>
      <c r="W361" s="105">
        <f t="shared" ref="W361:W389" si="159">+R361</f>
        <v>2.9999999999999982</v>
      </c>
      <c r="X361" s="96"/>
      <c r="Y361" s="106" t="str">
        <f>$AO$10</f>
        <v>D</v>
      </c>
      <c r="Z361" s="207" t="str">
        <f t="shared" si="150"/>
        <v>Wed</v>
      </c>
      <c r="AA361" s="107">
        <f t="shared" si="151"/>
        <v>0</v>
      </c>
      <c r="AB361" s="107">
        <f t="shared" si="152"/>
        <v>0</v>
      </c>
      <c r="AC361" s="107">
        <f t="shared" si="153"/>
        <v>0</v>
      </c>
    </row>
    <row r="362" spans="1:29" ht="12.75" customHeight="1">
      <c r="A362" s="69"/>
      <c r="B362" s="98" t="s">
        <v>20</v>
      </c>
      <c r="C362" s="199">
        <v>40245</v>
      </c>
      <c r="D362" s="199">
        <v>41340</v>
      </c>
      <c r="E362" s="73"/>
      <c r="F362" s="72"/>
      <c r="G362" s="72"/>
      <c r="H362" s="99"/>
      <c r="I362" s="76">
        <f t="shared" si="147"/>
        <v>7</v>
      </c>
      <c r="J362" s="100">
        <f>$AN$11</f>
        <v>41081</v>
      </c>
      <c r="K362" s="101">
        <v>1</v>
      </c>
      <c r="L362" s="261">
        <v>11</v>
      </c>
      <c r="M362" s="232">
        <f>VLOOKUP(K362,$AE$23:$AG$30,2,0)</f>
        <v>0.33333333333333331</v>
      </c>
      <c r="N362" s="241">
        <f t="shared" si="154"/>
        <v>0.70833333333333337</v>
      </c>
      <c r="O362" s="244">
        <f t="shared" si="148"/>
        <v>9.0000000000000018</v>
      </c>
      <c r="P362" s="245" t="str">
        <f t="shared" ref="P362:P389" si="160">+IF(((N362-M362)*24)&gt;4,"1",0)</f>
        <v>1</v>
      </c>
      <c r="Q362" s="257">
        <f t="shared" si="149"/>
        <v>8.0000000000000018</v>
      </c>
      <c r="R362" s="102">
        <f t="shared" ref="R362:R389" si="161">+L362-Q362</f>
        <v>2.9999999999999982</v>
      </c>
      <c r="S362" s="103">
        <f t="shared" si="155"/>
        <v>1</v>
      </c>
      <c r="T362" s="104">
        <f t="shared" si="156"/>
        <v>1.9999999999999982</v>
      </c>
      <c r="U362" s="104">
        <f t="shared" si="157"/>
        <v>0</v>
      </c>
      <c r="V362" s="104">
        <f t="shared" si="158"/>
        <v>0</v>
      </c>
      <c r="W362" s="105">
        <f t="shared" si="159"/>
        <v>2.9999999999999982</v>
      </c>
      <c r="X362" s="96"/>
      <c r="Y362" s="106" t="str">
        <f>$AO$11</f>
        <v>D</v>
      </c>
      <c r="Z362" s="207" t="str">
        <f t="shared" si="150"/>
        <v>Thu</v>
      </c>
      <c r="AA362" s="107">
        <f t="shared" si="151"/>
        <v>0</v>
      </c>
      <c r="AB362" s="107">
        <f t="shared" si="152"/>
        <v>0</v>
      </c>
      <c r="AC362" s="107">
        <f t="shared" si="153"/>
        <v>0</v>
      </c>
    </row>
    <row r="363" spans="1:29" ht="12.75" customHeight="1">
      <c r="A363" s="69"/>
      <c r="B363" s="98"/>
      <c r="C363" s="98"/>
      <c r="D363" s="72"/>
      <c r="E363" s="73"/>
      <c r="F363" s="72"/>
      <c r="G363" s="72"/>
      <c r="H363" s="99"/>
      <c r="I363" s="76">
        <f t="shared" si="147"/>
        <v>8</v>
      </c>
      <c r="J363" s="100">
        <f>$AN$12</f>
        <v>41082</v>
      </c>
      <c r="K363" s="101">
        <v>1</v>
      </c>
      <c r="L363" s="261">
        <v>8</v>
      </c>
      <c r="M363" s="232">
        <f t="shared" ref="M363:M389" si="162">VLOOKUP(K363,$AE$23:$AG$30,2,0)</f>
        <v>0.33333333333333331</v>
      </c>
      <c r="N363" s="241">
        <f t="shared" si="154"/>
        <v>0.70833333333333337</v>
      </c>
      <c r="O363" s="244">
        <f t="shared" si="148"/>
        <v>9.0000000000000018</v>
      </c>
      <c r="P363" s="245" t="str">
        <f t="shared" si="160"/>
        <v>1</v>
      </c>
      <c r="Q363" s="257">
        <f t="shared" si="149"/>
        <v>8.0000000000000018</v>
      </c>
      <c r="R363" s="102">
        <f t="shared" si="161"/>
        <v>0</v>
      </c>
      <c r="S363" s="103">
        <f t="shared" si="155"/>
        <v>0</v>
      </c>
      <c r="T363" s="104">
        <f t="shared" si="156"/>
        <v>0</v>
      </c>
      <c r="U363" s="104">
        <f t="shared" si="157"/>
        <v>0</v>
      </c>
      <c r="V363" s="104">
        <f t="shared" si="158"/>
        <v>0</v>
      </c>
      <c r="W363" s="105">
        <f t="shared" si="159"/>
        <v>0</v>
      </c>
      <c r="X363" s="96"/>
      <c r="Y363" s="106" t="str">
        <f>$AO$12</f>
        <v>D</v>
      </c>
      <c r="Z363" s="207" t="str">
        <f t="shared" si="150"/>
        <v>Fri</v>
      </c>
      <c r="AA363" s="107">
        <f t="shared" si="151"/>
        <v>0</v>
      </c>
      <c r="AB363" s="107">
        <f t="shared" si="152"/>
        <v>0</v>
      </c>
      <c r="AC363" s="107">
        <f t="shared" si="153"/>
        <v>0</v>
      </c>
    </row>
    <row r="364" spans="1:29" ht="12.75" customHeight="1">
      <c r="A364" s="69"/>
      <c r="B364" s="98"/>
      <c r="C364" s="98"/>
      <c r="D364" s="72"/>
      <c r="E364" s="73"/>
      <c r="F364" s="198"/>
      <c r="G364" s="72"/>
      <c r="H364" s="99"/>
      <c r="I364" s="76">
        <f t="shared" si="147"/>
        <v>9</v>
      </c>
      <c r="J364" s="100">
        <f>$AN$13</f>
        <v>41083</v>
      </c>
      <c r="K364" s="339" t="s">
        <v>50</v>
      </c>
      <c r="L364" s="261"/>
      <c r="M364" s="232">
        <f t="shared" si="162"/>
        <v>0</v>
      </c>
      <c r="N364" s="241">
        <f t="shared" si="154"/>
        <v>0</v>
      </c>
      <c r="O364" s="244">
        <f t="shared" si="148"/>
        <v>0</v>
      </c>
      <c r="P364" s="245">
        <f t="shared" si="160"/>
        <v>0</v>
      </c>
      <c r="Q364" s="257">
        <f t="shared" si="149"/>
        <v>0</v>
      </c>
      <c r="R364" s="102">
        <f t="shared" si="161"/>
        <v>0</v>
      </c>
      <c r="S364" s="103">
        <f t="shared" si="155"/>
        <v>0</v>
      </c>
      <c r="T364" s="104">
        <f t="shared" si="156"/>
        <v>0</v>
      </c>
      <c r="U364" s="104">
        <f t="shared" si="157"/>
        <v>0</v>
      </c>
      <c r="V364" s="104">
        <f t="shared" si="158"/>
        <v>0</v>
      </c>
      <c r="W364" s="105">
        <f t="shared" si="159"/>
        <v>0</v>
      </c>
      <c r="X364" s="96"/>
      <c r="Y364" s="106" t="str">
        <f>$AO$13</f>
        <v>M</v>
      </c>
      <c r="Z364" s="207" t="str">
        <f t="shared" si="150"/>
        <v>Sat</v>
      </c>
      <c r="AA364" s="107">
        <f t="shared" si="151"/>
        <v>0</v>
      </c>
      <c r="AB364" s="107">
        <f t="shared" si="152"/>
        <v>0</v>
      </c>
      <c r="AC364" s="107">
        <f t="shared" si="153"/>
        <v>0</v>
      </c>
    </row>
    <row r="365" spans="1:29" ht="12.75" customHeight="1">
      <c r="A365" s="69"/>
      <c r="B365" s="124" t="s">
        <v>21</v>
      </c>
      <c r="C365" s="125" t="s">
        <v>22</v>
      </c>
      <c r="D365" s="126"/>
      <c r="E365" s="127"/>
      <c r="F365" s="198">
        <v>1244560</v>
      </c>
      <c r="G365" s="129" t="s">
        <v>22</v>
      </c>
      <c r="H365" s="130">
        <f>+F365</f>
        <v>1244560</v>
      </c>
      <c r="I365" s="76">
        <f t="shared" si="147"/>
        <v>10</v>
      </c>
      <c r="J365" s="100">
        <f>$AN$14</f>
        <v>41084</v>
      </c>
      <c r="K365" s="339" t="s">
        <v>50</v>
      </c>
      <c r="L365" s="261"/>
      <c r="M365" s="232">
        <f t="shared" si="162"/>
        <v>0</v>
      </c>
      <c r="N365" s="241">
        <f t="shared" si="154"/>
        <v>0</v>
      </c>
      <c r="O365" s="244">
        <f t="shared" si="148"/>
        <v>0</v>
      </c>
      <c r="P365" s="245">
        <f t="shared" si="160"/>
        <v>0</v>
      </c>
      <c r="Q365" s="257">
        <f t="shared" si="149"/>
        <v>0</v>
      </c>
      <c r="R365" s="102">
        <f t="shared" si="161"/>
        <v>0</v>
      </c>
      <c r="S365" s="103">
        <f t="shared" si="155"/>
        <v>0</v>
      </c>
      <c r="T365" s="104">
        <f t="shared" si="156"/>
        <v>0</v>
      </c>
      <c r="U365" s="104">
        <f t="shared" si="157"/>
        <v>0</v>
      </c>
      <c r="V365" s="104">
        <f t="shared" si="158"/>
        <v>0</v>
      </c>
      <c r="W365" s="105">
        <f t="shared" si="159"/>
        <v>0</v>
      </c>
      <c r="X365" s="96"/>
      <c r="Y365" s="106" t="str">
        <f>$AO$14</f>
        <v>M</v>
      </c>
      <c r="Z365" s="262" t="str">
        <f t="shared" si="150"/>
        <v>Sun</v>
      </c>
      <c r="AA365" s="107">
        <f t="shared" si="151"/>
        <v>0</v>
      </c>
      <c r="AB365" s="107">
        <f t="shared" si="152"/>
        <v>0</v>
      </c>
      <c r="AC365" s="107">
        <f t="shared" si="153"/>
        <v>0</v>
      </c>
    </row>
    <row r="366" spans="1:29" ht="12.75" customHeight="1">
      <c r="A366" s="69"/>
      <c r="B366" s="124" t="s">
        <v>23</v>
      </c>
      <c r="C366" s="125" t="s">
        <v>22</v>
      </c>
      <c r="D366" s="133">
        <f>+F365/173</f>
        <v>7193.9884393063585</v>
      </c>
      <c r="E366" s="127" t="s">
        <v>24</v>
      </c>
      <c r="F366" s="128">
        <f>+W392</f>
        <v>212.99999999999997</v>
      </c>
      <c r="G366" s="134" t="s">
        <v>22</v>
      </c>
      <c r="H366" s="130">
        <f>F366*D366</f>
        <v>1532319.5375722542</v>
      </c>
      <c r="I366" s="76">
        <f t="shared" si="147"/>
        <v>11</v>
      </c>
      <c r="J366" s="100">
        <f>$AN$15</f>
        <v>41085</v>
      </c>
      <c r="K366" s="101">
        <v>1</v>
      </c>
      <c r="L366" s="261">
        <v>11</v>
      </c>
      <c r="M366" s="232">
        <f t="shared" si="162"/>
        <v>0.33333333333333331</v>
      </c>
      <c r="N366" s="241">
        <f t="shared" si="154"/>
        <v>0.70833333333333337</v>
      </c>
      <c r="O366" s="244">
        <f t="shared" si="148"/>
        <v>9.0000000000000018</v>
      </c>
      <c r="P366" s="245" t="str">
        <f t="shared" si="160"/>
        <v>1</v>
      </c>
      <c r="Q366" s="257">
        <f t="shared" si="149"/>
        <v>8.0000000000000018</v>
      </c>
      <c r="R366" s="102">
        <f t="shared" si="161"/>
        <v>2.9999999999999982</v>
      </c>
      <c r="S366" s="103">
        <f t="shared" si="155"/>
        <v>1</v>
      </c>
      <c r="T366" s="104">
        <f t="shared" si="156"/>
        <v>1.9999999999999982</v>
      </c>
      <c r="U366" s="104">
        <f t="shared" si="157"/>
        <v>0</v>
      </c>
      <c r="V366" s="104">
        <f t="shared" si="158"/>
        <v>0</v>
      </c>
      <c r="W366" s="105">
        <f t="shared" si="159"/>
        <v>2.9999999999999982</v>
      </c>
      <c r="X366" s="96"/>
      <c r="Y366" s="106" t="str">
        <f>$AO$15</f>
        <v>D</v>
      </c>
      <c r="Z366" s="262" t="str">
        <f t="shared" si="150"/>
        <v>Mon</v>
      </c>
      <c r="AA366" s="107">
        <f t="shared" si="151"/>
        <v>0</v>
      </c>
      <c r="AB366" s="107">
        <f t="shared" si="152"/>
        <v>0</v>
      </c>
      <c r="AC366" s="107">
        <f t="shared" si="153"/>
        <v>0</v>
      </c>
    </row>
    <row r="367" spans="1:29" ht="12.75" customHeight="1">
      <c r="A367" s="69"/>
      <c r="B367" s="124" t="s">
        <v>65</v>
      </c>
      <c r="C367" s="125" t="s">
        <v>22</v>
      </c>
      <c r="D367" s="133">
        <v>6000</v>
      </c>
      <c r="E367" s="127" t="s">
        <v>24</v>
      </c>
      <c r="F367" s="203">
        <f>+K392</f>
        <v>26</v>
      </c>
      <c r="G367" s="134" t="s">
        <v>22</v>
      </c>
      <c r="H367" s="130">
        <f>F367*D367</f>
        <v>156000</v>
      </c>
      <c r="I367" s="76">
        <f t="shared" si="147"/>
        <v>12</v>
      </c>
      <c r="J367" s="100">
        <f>$AN$16</f>
        <v>41086</v>
      </c>
      <c r="K367" s="101">
        <v>1</v>
      </c>
      <c r="L367" s="261">
        <v>11</v>
      </c>
      <c r="M367" s="232">
        <f t="shared" si="162"/>
        <v>0.33333333333333331</v>
      </c>
      <c r="N367" s="241">
        <f t="shared" si="154"/>
        <v>0.70833333333333337</v>
      </c>
      <c r="O367" s="244">
        <f t="shared" si="148"/>
        <v>9.0000000000000018</v>
      </c>
      <c r="P367" s="245" t="str">
        <f t="shared" si="160"/>
        <v>1</v>
      </c>
      <c r="Q367" s="257">
        <f t="shared" si="149"/>
        <v>8.0000000000000018</v>
      </c>
      <c r="R367" s="102">
        <f t="shared" si="161"/>
        <v>2.9999999999999982</v>
      </c>
      <c r="S367" s="103">
        <f t="shared" si="155"/>
        <v>1</v>
      </c>
      <c r="T367" s="104">
        <f t="shared" si="156"/>
        <v>1.9999999999999982</v>
      </c>
      <c r="U367" s="104">
        <f t="shared" si="157"/>
        <v>0</v>
      </c>
      <c r="V367" s="104">
        <f t="shared" si="158"/>
        <v>0</v>
      </c>
      <c r="W367" s="105">
        <f t="shared" si="159"/>
        <v>2.9999999999999982</v>
      </c>
      <c r="X367" s="96"/>
      <c r="Y367" s="106" t="str">
        <f>$AO$16</f>
        <v>D</v>
      </c>
      <c r="Z367" s="207" t="str">
        <f t="shared" si="150"/>
        <v>Tue</v>
      </c>
      <c r="AA367" s="107">
        <f t="shared" si="151"/>
        <v>0</v>
      </c>
      <c r="AB367" s="107">
        <f t="shared" si="152"/>
        <v>0</v>
      </c>
      <c r="AC367" s="107">
        <f t="shared" si="153"/>
        <v>0</v>
      </c>
    </row>
    <row r="368" spans="1:29" ht="12.75" customHeight="1">
      <c r="A368" s="69"/>
      <c r="B368" s="124" t="s">
        <v>66</v>
      </c>
      <c r="C368" s="125" t="s">
        <v>22</v>
      </c>
      <c r="D368" s="200">
        <v>4000</v>
      </c>
      <c r="E368" s="127" t="s">
        <v>24</v>
      </c>
      <c r="F368" s="139">
        <f>+L392</f>
        <v>0</v>
      </c>
      <c r="G368" s="134" t="s">
        <v>22</v>
      </c>
      <c r="H368" s="130">
        <f>F368*D368</f>
        <v>0</v>
      </c>
      <c r="I368" s="76">
        <f t="shared" si="147"/>
        <v>13</v>
      </c>
      <c r="J368" s="100">
        <f>$AN$17</f>
        <v>41087</v>
      </c>
      <c r="K368" s="101">
        <v>1</v>
      </c>
      <c r="L368" s="261">
        <v>11</v>
      </c>
      <c r="M368" s="232">
        <f t="shared" si="162"/>
        <v>0.33333333333333331</v>
      </c>
      <c r="N368" s="241">
        <f t="shared" si="154"/>
        <v>0.70833333333333337</v>
      </c>
      <c r="O368" s="244">
        <f t="shared" si="148"/>
        <v>9.0000000000000018</v>
      </c>
      <c r="P368" s="245" t="str">
        <f t="shared" si="160"/>
        <v>1</v>
      </c>
      <c r="Q368" s="257">
        <f t="shared" si="149"/>
        <v>8.0000000000000018</v>
      </c>
      <c r="R368" s="102">
        <f t="shared" si="161"/>
        <v>2.9999999999999982</v>
      </c>
      <c r="S368" s="103">
        <f t="shared" si="155"/>
        <v>1</v>
      </c>
      <c r="T368" s="104">
        <f t="shared" si="156"/>
        <v>1.9999999999999982</v>
      </c>
      <c r="U368" s="104">
        <f t="shared" si="157"/>
        <v>0</v>
      </c>
      <c r="V368" s="104">
        <f t="shared" si="158"/>
        <v>0</v>
      </c>
      <c r="W368" s="105">
        <f t="shared" si="159"/>
        <v>2.9999999999999982</v>
      </c>
      <c r="X368" s="96"/>
      <c r="Y368" s="106" t="str">
        <f>$AO$17</f>
        <v>D</v>
      </c>
      <c r="Z368" s="207" t="str">
        <f t="shared" si="150"/>
        <v>Wed</v>
      </c>
      <c r="AA368" s="107">
        <f t="shared" si="151"/>
        <v>0</v>
      </c>
      <c r="AB368" s="107">
        <f t="shared" si="152"/>
        <v>0</v>
      </c>
      <c r="AC368" s="107">
        <f t="shared" si="153"/>
        <v>0</v>
      </c>
    </row>
    <row r="369" spans="1:29" ht="12.75" customHeight="1">
      <c r="A369" s="69"/>
      <c r="B369" s="335" t="s">
        <v>75</v>
      </c>
      <c r="C369" s="336" t="s">
        <v>22</v>
      </c>
      <c r="D369" s="337"/>
      <c r="E369" s="127" t="s">
        <v>24</v>
      </c>
      <c r="F369" s="338">
        <f>+M392</f>
        <v>26</v>
      </c>
      <c r="G369" s="142" t="s">
        <v>22</v>
      </c>
      <c r="H369" s="143">
        <f>+F369*D369</f>
        <v>0</v>
      </c>
      <c r="I369" s="76">
        <f t="shared" si="147"/>
        <v>14</v>
      </c>
      <c r="J369" s="100">
        <f>$AN$18</f>
        <v>41088</v>
      </c>
      <c r="K369" s="101">
        <v>1</v>
      </c>
      <c r="L369" s="261">
        <v>11</v>
      </c>
      <c r="M369" s="232">
        <f t="shared" si="162"/>
        <v>0.33333333333333331</v>
      </c>
      <c r="N369" s="241">
        <f t="shared" si="154"/>
        <v>0.70833333333333337</v>
      </c>
      <c r="O369" s="244">
        <f t="shared" si="148"/>
        <v>9.0000000000000018</v>
      </c>
      <c r="P369" s="245" t="str">
        <f t="shared" si="160"/>
        <v>1</v>
      </c>
      <c r="Q369" s="257">
        <f t="shared" si="149"/>
        <v>8.0000000000000018</v>
      </c>
      <c r="R369" s="102">
        <f t="shared" si="161"/>
        <v>2.9999999999999982</v>
      </c>
      <c r="S369" s="103">
        <f t="shared" si="155"/>
        <v>1</v>
      </c>
      <c r="T369" s="104">
        <f t="shared" si="156"/>
        <v>1.9999999999999982</v>
      </c>
      <c r="U369" s="104">
        <f t="shared" si="157"/>
        <v>0</v>
      </c>
      <c r="V369" s="104">
        <f t="shared" si="158"/>
        <v>0</v>
      </c>
      <c r="W369" s="105">
        <f t="shared" si="159"/>
        <v>2.9999999999999982</v>
      </c>
      <c r="X369" s="96"/>
      <c r="Y369" s="106" t="str">
        <f>$AO$18</f>
        <v>D</v>
      </c>
      <c r="Z369" s="207" t="str">
        <f t="shared" si="150"/>
        <v>Thu</v>
      </c>
      <c r="AA369" s="107">
        <f t="shared" si="151"/>
        <v>0</v>
      </c>
      <c r="AB369" s="107">
        <f t="shared" si="152"/>
        <v>0</v>
      </c>
      <c r="AC369" s="107">
        <f t="shared" si="153"/>
        <v>0</v>
      </c>
    </row>
    <row r="370" spans="1:29" ht="12.75" customHeight="1">
      <c r="A370" s="69"/>
      <c r="B370" s="124"/>
      <c r="C370" s="70"/>
      <c r="D370" s="202"/>
      <c r="E370" s="140"/>
      <c r="F370" s="141"/>
      <c r="G370" s="74" t="s">
        <v>22</v>
      </c>
      <c r="H370" s="99">
        <f>+D370*F370</f>
        <v>0</v>
      </c>
      <c r="I370" s="76">
        <f t="shared" si="147"/>
        <v>15</v>
      </c>
      <c r="J370" s="100">
        <f>$AN$19</f>
        <v>41089</v>
      </c>
      <c r="K370" s="101">
        <v>1</v>
      </c>
      <c r="L370" s="261">
        <v>11</v>
      </c>
      <c r="M370" s="232">
        <f t="shared" si="162"/>
        <v>0.33333333333333331</v>
      </c>
      <c r="N370" s="241">
        <f t="shared" si="154"/>
        <v>0.70833333333333337</v>
      </c>
      <c r="O370" s="244">
        <f t="shared" si="148"/>
        <v>9.0000000000000018</v>
      </c>
      <c r="P370" s="245" t="str">
        <f t="shared" si="160"/>
        <v>1</v>
      </c>
      <c r="Q370" s="257">
        <f t="shared" si="149"/>
        <v>8.0000000000000018</v>
      </c>
      <c r="R370" s="102">
        <f t="shared" si="161"/>
        <v>2.9999999999999982</v>
      </c>
      <c r="S370" s="103">
        <f t="shared" si="155"/>
        <v>1</v>
      </c>
      <c r="T370" s="104">
        <f t="shared" si="156"/>
        <v>1.9999999999999982</v>
      </c>
      <c r="U370" s="104">
        <f t="shared" si="157"/>
        <v>0</v>
      </c>
      <c r="V370" s="104">
        <f t="shared" si="158"/>
        <v>0</v>
      </c>
      <c r="W370" s="105">
        <f t="shared" si="159"/>
        <v>2.9999999999999982</v>
      </c>
      <c r="X370" s="96"/>
      <c r="Y370" s="106" t="str">
        <f>$AO$19</f>
        <v>D</v>
      </c>
      <c r="Z370" s="207" t="str">
        <f t="shared" si="150"/>
        <v>Fri</v>
      </c>
      <c r="AA370" s="107">
        <f t="shared" si="151"/>
        <v>0</v>
      </c>
      <c r="AB370" s="107">
        <f t="shared" si="152"/>
        <v>0</v>
      </c>
      <c r="AC370" s="107">
        <f t="shared" si="153"/>
        <v>0</v>
      </c>
    </row>
    <row r="371" spans="1:29" ht="12.75" customHeight="1">
      <c r="A371" s="69"/>
      <c r="B371" s="124"/>
      <c r="C371" s="70"/>
      <c r="D371" s="202"/>
      <c r="E371" s="140"/>
      <c r="F371" s="139"/>
      <c r="G371" s="74" t="s">
        <v>22</v>
      </c>
      <c r="H371" s="99">
        <f>+D371*F371</f>
        <v>0</v>
      </c>
      <c r="I371" s="76">
        <f t="shared" si="147"/>
        <v>16</v>
      </c>
      <c r="J371" s="100">
        <f>$AN$20</f>
        <v>41090</v>
      </c>
      <c r="K371" s="339" t="s">
        <v>63</v>
      </c>
      <c r="L371" s="261">
        <v>11</v>
      </c>
      <c r="M371" s="232">
        <f t="shared" si="162"/>
        <v>0</v>
      </c>
      <c r="N371" s="241">
        <f t="shared" si="154"/>
        <v>0</v>
      </c>
      <c r="O371" s="244">
        <f t="shared" si="148"/>
        <v>0</v>
      </c>
      <c r="P371" s="245">
        <f t="shared" si="160"/>
        <v>0</v>
      </c>
      <c r="Q371" s="257">
        <f t="shared" si="149"/>
        <v>0</v>
      </c>
      <c r="R371" s="102">
        <f t="shared" si="161"/>
        <v>11</v>
      </c>
      <c r="S371" s="103">
        <f t="shared" si="155"/>
        <v>0</v>
      </c>
      <c r="T371" s="104">
        <f t="shared" si="156"/>
        <v>7</v>
      </c>
      <c r="U371" s="104">
        <f t="shared" si="157"/>
        <v>1</v>
      </c>
      <c r="V371" s="104">
        <f t="shared" si="158"/>
        <v>3</v>
      </c>
      <c r="W371" s="105">
        <f t="shared" si="159"/>
        <v>11</v>
      </c>
      <c r="X371" s="96"/>
      <c r="Y371" s="106" t="str">
        <f>$AO$20</f>
        <v>M</v>
      </c>
      <c r="Z371" s="207" t="str">
        <f t="shared" si="150"/>
        <v>Sat</v>
      </c>
      <c r="AA371" s="107">
        <f t="shared" si="151"/>
        <v>0</v>
      </c>
      <c r="AB371" s="107">
        <f t="shared" si="152"/>
        <v>0</v>
      </c>
      <c r="AC371" s="107">
        <f t="shared" si="153"/>
        <v>0</v>
      </c>
    </row>
    <row r="372" spans="1:29" ht="12.75" customHeight="1">
      <c r="A372" s="69"/>
      <c r="B372" s="124" t="s">
        <v>56</v>
      </c>
      <c r="C372" s="70" t="s">
        <v>22</v>
      </c>
      <c r="D372" s="202"/>
      <c r="E372" s="140"/>
      <c r="F372" s="141"/>
      <c r="G372" s="74" t="s">
        <v>22</v>
      </c>
      <c r="H372" s="99">
        <v>0</v>
      </c>
      <c r="I372" s="76">
        <f t="shared" si="147"/>
        <v>17</v>
      </c>
      <c r="J372" s="100">
        <f>$AN$21</f>
        <v>41091</v>
      </c>
      <c r="K372" s="101" t="s">
        <v>50</v>
      </c>
      <c r="L372" s="261">
        <v>10</v>
      </c>
      <c r="M372" s="232">
        <f t="shared" si="162"/>
        <v>0</v>
      </c>
      <c r="N372" s="241">
        <f t="shared" si="154"/>
        <v>0</v>
      </c>
      <c r="O372" s="244">
        <f t="shared" si="148"/>
        <v>0</v>
      </c>
      <c r="P372" s="245">
        <f t="shared" si="160"/>
        <v>0</v>
      </c>
      <c r="Q372" s="257">
        <f t="shared" si="149"/>
        <v>0</v>
      </c>
      <c r="R372" s="102">
        <f t="shared" si="161"/>
        <v>10</v>
      </c>
      <c r="S372" s="103">
        <f t="shared" si="155"/>
        <v>0</v>
      </c>
      <c r="T372" s="104">
        <f t="shared" si="156"/>
        <v>7</v>
      </c>
      <c r="U372" s="104">
        <f t="shared" si="157"/>
        <v>1</v>
      </c>
      <c r="V372" s="104">
        <f t="shared" si="158"/>
        <v>2</v>
      </c>
      <c r="W372" s="105">
        <f t="shared" si="159"/>
        <v>10</v>
      </c>
      <c r="X372" s="96"/>
      <c r="Y372" s="106" t="str">
        <f>$AO$21</f>
        <v>M</v>
      </c>
      <c r="Z372" s="262" t="str">
        <f t="shared" si="150"/>
        <v>Sun</v>
      </c>
      <c r="AA372" s="107">
        <f t="shared" si="151"/>
        <v>0</v>
      </c>
      <c r="AB372" s="107">
        <f t="shared" si="152"/>
        <v>0</v>
      </c>
      <c r="AC372" s="107">
        <f t="shared" si="153"/>
        <v>0</v>
      </c>
    </row>
    <row r="373" spans="1:29" ht="12.75" customHeight="1">
      <c r="A373" s="69"/>
      <c r="B373" s="124"/>
      <c r="C373" s="70"/>
      <c r="D373" s="202"/>
      <c r="E373" s="140"/>
      <c r="F373" s="139"/>
      <c r="G373" s="74" t="s">
        <v>22</v>
      </c>
      <c r="H373" s="99">
        <f>+D373*F373</f>
        <v>0</v>
      </c>
      <c r="I373" s="76">
        <f t="shared" si="147"/>
        <v>18</v>
      </c>
      <c r="J373" s="100">
        <f>$AN$22</f>
        <v>41092</v>
      </c>
      <c r="K373" s="101">
        <v>1</v>
      </c>
      <c r="L373" s="261">
        <v>11</v>
      </c>
      <c r="M373" s="232">
        <f t="shared" si="162"/>
        <v>0.33333333333333331</v>
      </c>
      <c r="N373" s="241">
        <f t="shared" si="154"/>
        <v>0.70833333333333337</v>
      </c>
      <c r="O373" s="244">
        <f t="shared" si="148"/>
        <v>9.0000000000000018</v>
      </c>
      <c r="P373" s="245" t="str">
        <f t="shared" si="160"/>
        <v>1</v>
      </c>
      <c r="Q373" s="257">
        <f t="shared" si="149"/>
        <v>8.0000000000000018</v>
      </c>
      <c r="R373" s="102">
        <f t="shared" si="161"/>
        <v>2.9999999999999982</v>
      </c>
      <c r="S373" s="103">
        <f t="shared" si="155"/>
        <v>1</v>
      </c>
      <c r="T373" s="104">
        <f t="shared" si="156"/>
        <v>1.9999999999999982</v>
      </c>
      <c r="U373" s="104">
        <f t="shared" si="157"/>
        <v>0</v>
      </c>
      <c r="V373" s="104">
        <f t="shared" si="158"/>
        <v>0</v>
      </c>
      <c r="W373" s="105">
        <f t="shared" si="159"/>
        <v>2.9999999999999982</v>
      </c>
      <c r="X373" s="96"/>
      <c r="Y373" s="106" t="str">
        <f>$AO$22</f>
        <v>D</v>
      </c>
      <c r="Z373" s="262" t="str">
        <f t="shared" si="150"/>
        <v>Mon</v>
      </c>
      <c r="AA373" s="107">
        <f t="shared" si="151"/>
        <v>0</v>
      </c>
      <c r="AB373" s="107">
        <f t="shared" si="152"/>
        <v>0</v>
      </c>
      <c r="AC373" s="107">
        <f t="shared" si="153"/>
        <v>0</v>
      </c>
    </row>
    <row r="374" spans="1:29" ht="12.75" customHeight="1">
      <c r="A374" s="69"/>
      <c r="B374" s="150" t="s">
        <v>19</v>
      </c>
      <c r="C374" s="150"/>
      <c r="D374" s="200"/>
      <c r="E374" s="127"/>
      <c r="F374" s="151"/>
      <c r="G374" s="134" t="s">
        <v>22</v>
      </c>
      <c r="H374" s="152">
        <f>SUM(H365:H373)</f>
        <v>2932879.5375722544</v>
      </c>
      <c r="I374" s="76">
        <f t="shared" si="147"/>
        <v>19</v>
      </c>
      <c r="J374" s="100">
        <f>$AN$23</f>
        <v>41093</v>
      </c>
      <c r="K374" s="101">
        <v>1</v>
      </c>
      <c r="L374" s="261">
        <v>11</v>
      </c>
      <c r="M374" s="232">
        <f t="shared" si="162"/>
        <v>0.33333333333333331</v>
      </c>
      <c r="N374" s="241">
        <f t="shared" si="154"/>
        <v>0.70833333333333337</v>
      </c>
      <c r="O374" s="244">
        <f t="shared" si="148"/>
        <v>9.0000000000000018</v>
      </c>
      <c r="P374" s="245" t="str">
        <f t="shared" si="160"/>
        <v>1</v>
      </c>
      <c r="Q374" s="257">
        <f t="shared" si="149"/>
        <v>8.0000000000000018</v>
      </c>
      <c r="R374" s="102">
        <f t="shared" si="161"/>
        <v>2.9999999999999982</v>
      </c>
      <c r="S374" s="103">
        <f t="shared" si="155"/>
        <v>1</v>
      </c>
      <c r="T374" s="104">
        <f t="shared" si="156"/>
        <v>1.9999999999999982</v>
      </c>
      <c r="U374" s="104">
        <f t="shared" si="157"/>
        <v>0</v>
      </c>
      <c r="V374" s="104">
        <f t="shared" si="158"/>
        <v>0</v>
      </c>
      <c r="W374" s="105">
        <f t="shared" si="159"/>
        <v>2.9999999999999982</v>
      </c>
      <c r="X374" s="96"/>
      <c r="Y374" s="106" t="str">
        <f>$AO$23</f>
        <v>D</v>
      </c>
      <c r="Z374" s="207" t="str">
        <f t="shared" si="150"/>
        <v>Tue</v>
      </c>
      <c r="AA374" s="107">
        <f t="shared" si="151"/>
        <v>0</v>
      </c>
      <c r="AB374" s="107">
        <f t="shared" si="152"/>
        <v>0</v>
      </c>
      <c r="AC374" s="107">
        <f t="shared" si="153"/>
        <v>0</v>
      </c>
    </row>
    <row r="375" spans="1:29" ht="12.75" customHeight="1">
      <c r="A375" s="69"/>
      <c r="B375" s="131" t="s">
        <v>25</v>
      </c>
      <c r="C375" s="70"/>
      <c r="D375" s="200"/>
      <c r="E375" s="127"/>
      <c r="F375" s="151"/>
      <c r="G375" s="74"/>
      <c r="H375" s="75"/>
      <c r="I375" s="76">
        <f t="shared" si="147"/>
        <v>20</v>
      </c>
      <c r="J375" s="100">
        <f>$AN$24</f>
        <v>41094</v>
      </c>
      <c r="K375" s="101">
        <v>1</v>
      </c>
      <c r="L375" s="261">
        <v>11</v>
      </c>
      <c r="M375" s="232">
        <f t="shared" si="162"/>
        <v>0.33333333333333331</v>
      </c>
      <c r="N375" s="241">
        <f t="shared" si="154"/>
        <v>0.70833333333333337</v>
      </c>
      <c r="O375" s="244">
        <f t="shared" si="148"/>
        <v>9.0000000000000018</v>
      </c>
      <c r="P375" s="245" t="str">
        <f t="shared" si="160"/>
        <v>1</v>
      </c>
      <c r="Q375" s="257">
        <f t="shared" si="149"/>
        <v>8.0000000000000018</v>
      </c>
      <c r="R375" s="102">
        <f t="shared" si="161"/>
        <v>2.9999999999999982</v>
      </c>
      <c r="S375" s="103">
        <f t="shared" si="155"/>
        <v>1</v>
      </c>
      <c r="T375" s="104">
        <f t="shared" si="156"/>
        <v>1.9999999999999982</v>
      </c>
      <c r="U375" s="104">
        <f t="shared" si="157"/>
        <v>0</v>
      </c>
      <c r="V375" s="104">
        <f t="shared" si="158"/>
        <v>0</v>
      </c>
      <c r="W375" s="105">
        <f t="shared" si="159"/>
        <v>2.9999999999999982</v>
      </c>
      <c r="X375" s="96"/>
      <c r="Y375" s="106" t="str">
        <f>$AO$24</f>
        <v>D</v>
      </c>
      <c r="Z375" s="207" t="str">
        <f t="shared" si="150"/>
        <v>Wed</v>
      </c>
      <c r="AA375" s="107">
        <f t="shared" si="151"/>
        <v>0</v>
      </c>
      <c r="AB375" s="107">
        <f t="shared" si="152"/>
        <v>0</v>
      </c>
      <c r="AC375" s="107">
        <f t="shared" si="153"/>
        <v>0</v>
      </c>
    </row>
    <row r="376" spans="1:29" ht="12.75" customHeight="1">
      <c r="A376" s="69"/>
      <c r="B376" s="124" t="s">
        <v>26</v>
      </c>
      <c r="C376" s="125" t="s">
        <v>22</v>
      </c>
      <c r="D376" s="153">
        <f>-H365</f>
        <v>-1244560</v>
      </c>
      <c r="E376" s="127" t="s">
        <v>24</v>
      </c>
      <c r="F376" s="149">
        <v>0.02</v>
      </c>
      <c r="G376" s="134" t="s">
        <v>22</v>
      </c>
      <c r="H376" s="130">
        <f>F376*D376</f>
        <v>-24891.200000000001</v>
      </c>
      <c r="I376" s="76">
        <f t="shared" si="147"/>
        <v>21</v>
      </c>
      <c r="J376" s="100">
        <f>$AN$25</f>
        <v>41095</v>
      </c>
      <c r="K376" s="101">
        <v>1</v>
      </c>
      <c r="L376" s="261">
        <v>11</v>
      </c>
      <c r="M376" s="232">
        <f t="shared" si="162"/>
        <v>0.33333333333333331</v>
      </c>
      <c r="N376" s="241">
        <f t="shared" si="154"/>
        <v>0.70833333333333337</v>
      </c>
      <c r="O376" s="244">
        <f t="shared" si="148"/>
        <v>9.0000000000000018</v>
      </c>
      <c r="P376" s="245" t="str">
        <f t="shared" si="160"/>
        <v>1</v>
      </c>
      <c r="Q376" s="257">
        <f t="shared" si="149"/>
        <v>8.0000000000000018</v>
      </c>
      <c r="R376" s="102">
        <f t="shared" si="161"/>
        <v>2.9999999999999982</v>
      </c>
      <c r="S376" s="103">
        <f t="shared" si="155"/>
        <v>1</v>
      </c>
      <c r="T376" s="104">
        <f t="shared" si="156"/>
        <v>1.9999999999999982</v>
      </c>
      <c r="U376" s="104">
        <f t="shared" si="157"/>
        <v>0</v>
      </c>
      <c r="V376" s="104">
        <f t="shared" si="158"/>
        <v>0</v>
      </c>
      <c r="W376" s="105">
        <f t="shared" si="159"/>
        <v>2.9999999999999982</v>
      </c>
      <c r="X376" s="96"/>
      <c r="Y376" s="106" t="str">
        <f>$AO$25</f>
        <v>D</v>
      </c>
      <c r="Z376" s="207" t="str">
        <f t="shared" si="150"/>
        <v>Thu</v>
      </c>
      <c r="AA376" s="107">
        <f t="shared" si="151"/>
        <v>0</v>
      </c>
      <c r="AB376" s="107">
        <f t="shared" si="152"/>
        <v>0</v>
      </c>
      <c r="AC376" s="107">
        <f t="shared" si="153"/>
        <v>0</v>
      </c>
    </row>
    <row r="377" spans="1:29" ht="12.75" customHeight="1">
      <c r="A377" s="69"/>
      <c r="B377" s="124" t="s">
        <v>47</v>
      </c>
      <c r="C377" s="125" t="s">
        <v>22</v>
      </c>
      <c r="D377" s="200"/>
      <c r="E377" s="127"/>
      <c r="F377" s="155"/>
      <c r="G377" s="134" t="s">
        <v>22</v>
      </c>
      <c r="H377" s="130">
        <f>SUM(AA392:AC392)*-F365/21</f>
        <v>0</v>
      </c>
      <c r="I377" s="76">
        <f t="shared" si="147"/>
        <v>22</v>
      </c>
      <c r="J377" s="100">
        <f>$AN$26</f>
        <v>41096</v>
      </c>
      <c r="K377" s="101">
        <v>1</v>
      </c>
      <c r="L377" s="261">
        <v>8</v>
      </c>
      <c r="M377" s="232">
        <f t="shared" si="162"/>
        <v>0.33333333333333331</v>
      </c>
      <c r="N377" s="241">
        <f t="shared" si="154"/>
        <v>0.70833333333333337</v>
      </c>
      <c r="O377" s="244">
        <f t="shared" si="148"/>
        <v>9.0000000000000018</v>
      </c>
      <c r="P377" s="245" t="str">
        <f t="shared" si="160"/>
        <v>1</v>
      </c>
      <c r="Q377" s="257">
        <f t="shared" si="149"/>
        <v>8.0000000000000018</v>
      </c>
      <c r="R377" s="102">
        <f t="shared" si="161"/>
        <v>0</v>
      </c>
      <c r="S377" s="103">
        <f t="shared" si="155"/>
        <v>0</v>
      </c>
      <c r="T377" s="104">
        <f t="shared" si="156"/>
        <v>0</v>
      </c>
      <c r="U377" s="104">
        <f t="shared" si="157"/>
        <v>0</v>
      </c>
      <c r="V377" s="104">
        <f t="shared" si="158"/>
        <v>0</v>
      </c>
      <c r="W377" s="105">
        <f t="shared" si="159"/>
        <v>0</v>
      </c>
      <c r="X377" s="96"/>
      <c r="Y377" s="106" t="str">
        <f>$AO$26</f>
        <v>D</v>
      </c>
      <c r="Z377" s="207" t="str">
        <f t="shared" si="150"/>
        <v>Fri</v>
      </c>
      <c r="AA377" s="107">
        <f t="shared" si="151"/>
        <v>0</v>
      </c>
      <c r="AB377" s="107">
        <f t="shared" si="152"/>
        <v>0</v>
      </c>
      <c r="AC377" s="107">
        <f t="shared" si="153"/>
        <v>0</v>
      </c>
    </row>
    <row r="378" spans="1:29" ht="12.75" customHeight="1">
      <c r="A378" s="69"/>
      <c r="B378" s="124" t="s">
        <v>27</v>
      </c>
      <c r="C378" s="125" t="s">
        <v>22</v>
      </c>
      <c r="D378" s="200"/>
      <c r="E378" s="127"/>
      <c r="F378" s="155"/>
      <c r="G378" s="134" t="s">
        <v>22</v>
      </c>
      <c r="H378" s="156">
        <f>+F384</f>
        <v>-72403.25</v>
      </c>
      <c r="I378" s="76">
        <f t="shared" si="147"/>
        <v>23</v>
      </c>
      <c r="J378" s="100">
        <f>$AN$27</f>
        <v>41097</v>
      </c>
      <c r="K378" s="339" t="s">
        <v>63</v>
      </c>
      <c r="L378" s="261">
        <v>8</v>
      </c>
      <c r="M378" s="232">
        <f t="shared" si="162"/>
        <v>0</v>
      </c>
      <c r="N378" s="241">
        <f t="shared" si="154"/>
        <v>0</v>
      </c>
      <c r="O378" s="244">
        <f t="shared" si="148"/>
        <v>0</v>
      </c>
      <c r="P378" s="245">
        <f t="shared" si="160"/>
        <v>0</v>
      </c>
      <c r="Q378" s="257">
        <f t="shared" si="149"/>
        <v>0</v>
      </c>
      <c r="R378" s="102">
        <f t="shared" si="161"/>
        <v>8</v>
      </c>
      <c r="S378" s="103">
        <f t="shared" si="155"/>
        <v>0</v>
      </c>
      <c r="T378" s="104">
        <f t="shared" si="156"/>
        <v>7</v>
      </c>
      <c r="U378" s="104">
        <f t="shared" si="157"/>
        <v>1</v>
      </c>
      <c r="V378" s="104">
        <f t="shared" si="158"/>
        <v>0</v>
      </c>
      <c r="W378" s="105">
        <f t="shared" si="159"/>
        <v>8</v>
      </c>
      <c r="X378" s="96"/>
      <c r="Y378" s="106" t="str">
        <f>$AO$27</f>
        <v>M</v>
      </c>
      <c r="Z378" s="207" t="str">
        <f t="shared" si="150"/>
        <v>Sat</v>
      </c>
      <c r="AA378" s="107">
        <f t="shared" si="151"/>
        <v>0</v>
      </c>
      <c r="AB378" s="107">
        <f t="shared" si="152"/>
        <v>0</v>
      </c>
      <c r="AC378" s="107">
        <f t="shared" si="153"/>
        <v>0</v>
      </c>
    </row>
    <row r="379" spans="1:29" ht="12.75" customHeight="1">
      <c r="A379" s="69"/>
      <c r="B379" s="98"/>
      <c r="C379" s="98"/>
      <c r="D379" s="158" t="s">
        <v>28</v>
      </c>
      <c r="E379" s="159"/>
      <c r="F379" s="160">
        <f>VLOOKUP(C358,$AD$1:$AG$6,2)</f>
        <v>-1320000</v>
      </c>
      <c r="G379" s="160"/>
      <c r="H379" s="99"/>
      <c r="I379" s="76">
        <f t="shared" si="147"/>
        <v>24</v>
      </c>
      <c r="J379" s="100">
        <f>$AN$28</f>
        <v>41098</v>
      </c>
      <c r="K379" s="339" t="s">
        <v>63</v>
      </c>
      <c r="L379" s="261">
        <v>6</v>
      </c>
      <c r="M379" s="232">
        <f t="shared" si="162"/>
        <v>0</v>
      </c>
      <c r="N379" s="241">
        <f t="shared" si="154"/>
        <v>0</v>
      </c>
      <c r="O379" s="244">
        <f t="shared" si="148"/>
        <v>0</v>
      </c>
      <c r="P379" s="245">
        <f t="shared" si="160"/>
        <v>0</v>
      </c>
      <c r="Q379" s="257">
        <f t="shared" si="149"/>
        <v>0</v>
      </c>
      <c r="R379" s="102">
        <f t="shared" si="161"/>
        <v>6</v>
      </c>
      <c r="S379" s="103">
        <f t="shared" si="155"/>
        <v>0</v>
      </c>
      <c r="T379" s="104">
        <f t="shared" si="156"/>
        <v>6</v>
      </c>
      <c r="U379" s="104">
        <f t="shared" si="157"/>
        <v>0</v>
      </c>
      <c r="V379" s="104">
        <f t="shared" si="158"/>
        <v>0</v>
      </c>
      <c r="W379" s="105">
        <f t="shared" si="159"/>
        <v>6</v>
      </c>
      <c r="X379" s="96"/>
      <c r="Y379" s="106" t="str">
        <f>$AO$28</f>
        <v>M</v>
      </c>
      <c r="Z379" s="262" t="str">
        <f t="shared" si="150"/>
        <v>Sun</v>
      </c>
      <c r="AA379" s="107">
        <f t="shared" si="151"/>
        <v>0</v>
      </c>
      <c r="AB379" s="107">
        <f t="shared" si="152"/>
        <v>0</v>
      </c>
      <c r="AC379" s="107">
        <f t="shared" si="153"/>
        <v>0</v>
      </c>
    </row>
    <row r="380" spans="1:29" ht="12.75" customHeight="1">
      <c r="A380" s="69"/>
      <c r="B380" s="98"/>
      <c r="C380" s="98"/>
      <c r="D380" s="162" t="s">
        <v>26</v>
      </c>
      <c r="E380" s="159"/>
      <c r="F380" s="163">
        <f>+(H365)*0.54%</f>
        <v>6720.6240000000007</v>
      </c>
      <c r="G380" s="163"/>
      <c r="H380" s="99"/>
      <c r="I380" s="76">
        <f t="shared" si="147"/>
        <v>25</v>
      </c>
      <c r="J380" s="100">
        <f>$AN$29</f>
        <v>41099</v>
      </c>
      <c r="K380" s="101">
        <v>1</v>
      </c>
      <c r="L380" s="261">
        <v>9.5</v>
      </c>
      <c r="M380" s="232">
        <f t="shared" si="162"/>
        <v>0.33333333333333331</v>
      </c>
      <c r="N380" s="241">
        <f t="shared" si="154"/>
        <v>0.70833333333333337</v>
      </c>
      <c r="O380" s="244">
        <f t="shared" si="148"/>
        <v>9.0000000000000018</v>
      </c>
      <c r="P380" s="245" t="str">
        <f t="shared" si="160"/>
        <v>1</v>
      </c>
      <c r="Q380" s="257">
        <f t="shared" si="149"/>
        <v>8.0000000000000018</v>
      </c>
      <c r="R380" s="102">
        <f t="shared" si="161"/>
        <v>1.4999999999999982</v>
      </c>
      <c r="S380" s="103">
        <f t="shared" si="155"/>
        <v>1</v>
      </c>
      <c r="T380" s="104">
        <f t="shared" si="156"/>
        <v>0.49999999999999822</v>
      </c>
      <c r="U380" s="104">
        <f t="shared" si="157"/>
        <v>0</v>
      </c>
      <c r="V380" s="104">
        <f t="shared" si="158"/>
        <v>0</v>
      </c>
      <c r="W380" s="105">
        <f t="shared" si="159"/>
        <v>1.4999999999999982</v>
      </c>
      <c r="X380" s="96"/>
      <c r="Y380" s="106" t="str">
        <f>$AO$29</f>
        <v>D</v>
      </c>
      <c r="Z380" s="262" t="str">
        <f t="shared" si="150"/>
        <v>Mon</v>
      </c>
      <c r="AA380" s="107">
        <f t="shared" si="151"/>
        <v>0</v>
      </c>
      <c r="AB380" s="107">
        <f t="shared" si="152"/>
        <v>0</v>
      </c>
      <c r="AC380" s="107">
        <f t="shared" si="153"/>
        <v>0</v>
      </c>
    </row>
    <row r="381" spans="1:29" ht="12.75" customHeight="1">
      <c r="A381" s="69"/>
      <c r="B381" s="98"/>
      <c r="C381" s="98"/>
      <c r="D381" s="162" t="s">
        <v>29</v>
      </c>
      <c r="E381" s="159"/>
      <c r="F381" s="160">
        <f>-IF(H374*5%&gt;500000,500000,H374*5%)</f>
        <v>-146643.97687861274</v>
      </c>
      <c r="G381" s="160"/>
      <c r="H381" s="99"/>
      <c r="I381" s="76">
        <f t="shared" si="147"/>
        <v>26</v>
      </c>
      <c r="J381" s="100">
        <f>$AN$30</f>
        <v>41100</v>
      </c>
      <c r="K381" s="101">
        <v>1</v>
      </c>
      <c r="L381" s="261">
        <v>10</v>
      </c>
      <c r="M381" s="232">
        <f t="shared" si="162"/>
        <v>0.33333333333333331</v>
      </c>
      <c r="N381" s="241">
        <f t="shared" si="154"/>
        <v>0.70833333333333337</v>
      </c>
      <c r="O381" s="244">
        <f t="shared" si="148"/>
        <v>9.0000000000000018</v>
      </c>
      <c r="P381" s="245" t="str">
        <f t="shared" si="160"/>
        <v>1</v>
      </c>
      <c r="Q381" s="257">
        <f t="shared" si="149"/>
        <v>8.0000000000000018</v>
      </c>
      <c r="R381" s="102">
        <f t="shared" si="161"/>
        <v>1.9999999999999982</v>
      </c>
      <c r="S381" s="103">
        <f t="shared" si="155"/>
        <v>1</v>
      </c>
      <c r="T381" s="104">
        <f t="shared" si="156"/>
        <v>0.99999999999999822</v>
      </c>
      <c r="U381" s="104">
        <f t="shared" si="157"/>
        <v>0</v>
      </c>
      <c r="V381" s="104">
        <f t="shared" si="158"/>
        <v>0</v>
      </c>
      <c r="W381" s="105">
        <f t="shared" si="159"/>
        <v>1.9999999999999982</v>
      </c>
      <c r="X381" s="96"/>
      <c r="Y381" s="106" t="str">
        <f>$AO$30</f>
        <v>D</v>
      </c>
      <c r="Z381" s="207" t="str">
        <f t="shared" si="150"/>
        <v>Tue</v>
      </c>
      <c r="AA381" s="107">
        <f t="shared" si="151"/>
        <v>0</v>
      </c>
      <c r="AB381" s="107">
        <f t="shared" si="152"/>
        <v>0</v>
      </c>
      <c r="AC381" s="107">
        <f t="shared" si="153"/>
        <v>0</v>
      </c>
    </row>
    <row r="382" spans="1:29" ht="12.75" customHeight="1">
      <c r="A382" s="69"/>
      <c r="B382" s="98"/>
      <c r="C382" s="98"/>
      <c r="D382" s="162" t="s">
        <v>30</v>
      </c>
      <c r="E382" s="159"/>
      <c r="F382" s="163">
        <f>ROUND(H374+H376+F380+F381,0)*12</f>
        <v>33216780</v>
      </c>
      <c r="G382" s="163"/>
      <c r="H382" s="99"/>
      <c r="I382" s="76">
        <f t="shared" si="147"/>
        <v>27</v>
      </c>
      <c r="J382" s="100">
        <f>$AN$31</f>
        <v>41101</v>
      </c>
      <c r="K382" s="101">
        <v>1</v>
      </c>
      <c r="L382" s="261">
        <v>15</v>
      </c>
      <c r="M382" s="232">
        <f t="shared" si="162"/>
        <v>0.33333333333333331</v>
      </c>
      <c r="N382" s="241">
        <f t="shared" si="154"/>
        <v>0.70833333333333337</v>
      </c>
      <c r="O382" s="244">
        <f t="shared" si="148"/>
        <v>9.0000000000000018</v>
      </c>
      <c r="P382" s="245" t="str">
        <f t="shared" si="160"/>
        <v>1</v>
      </c>
      <c r="Q382" s="257">
        <f t="shared" si="149"/>
        <v>8.0000000000000018</v>
      </c>
      <c r="R382" s="102">
        <f t="shared" si="161"/>
        <v>6.9999999999999982</v>
      </c>
      <c r="S382" s="103">
        <f t="shared" si="155"/>
        <v>1</v>
      </c>
      <c r="T382" s="104">
        <f t="shared" si="156"/>
        <v>5.9999999999999982</v>
      </c>
      <c r="U382" s="104">
        <f t="shared" si="157"/>
        <v>0</v>
      </c>
      <c r="V382" s="104">
        <f t="shared" si="158"/>
        <v>0</v>
      </c>
      <c r="W382" s="105">
        <f t="shared" si="159"/>
        <v>6.9999999999999982</v>
      </c>
      <c r="X382" s="96"/>
      <c r="Y382" s="106" t="str">
        <f>$AO$31</f>
        <v>D</v>
      </c>
      <c r="Z382" s="207" t="str">
        <f t="shared" si="150"/>
        <v>Wed</v>
      </c>
      <c r="AA382" s="107">
        <f t="shared" si="151"/>
        <v>0</v>
      </c>
      <c r="AB382" s="107">
        <f t="shared" si="152"/>
        <v>0</v>
      </c>
      <c r="AC382" s="107">
        <f t="shared" si="153"/>
        <v>0</v>
      </c>
    </row>
    <row r="383" spans="1:29" ht="12.75" customHeight="1">
      <c r="A383" s="69"/>
      <c r="B383" s="98"/>
      <c r="C383" s="98"/>
      <c r="D383" s="168" t="s">
        <v>31</v>
      </c>
      <c r="E383" s="159"/>
      <c r="F383" s="169">
        <f>(F382)+(F379*12)</f>
        <v>17376780</v>
      </c>
      <c r="G383" s="169"/>
      <c r="H383" s="99"/>
      <c r="I383" s="76">
        <f t="shared" si="147"/>
        <v>28</v>
      </c>
      <c r="J383" s="100">
        <f>$AN$32</f>
        <v>41102</v>
      </c>
      <c r="K383" s="101">
        <v>1</v>
      </c>
      <c r="L383" s="261">
        <v>11</v>
      </c>
      <c r="M383" s="232">
        <f t="shared" si="162"/>
        <v>0.33333333333333331</v>
      </c>
      <c r="N383" s="241">
        <f t="shared" si="154"/>
        <v>0.70833333333333337</v>
      </c>
      <c r="O383" s="244">
        <f t="shared" si="148"/>
        <v>9.0000000000000018</v>
      </c>
      <c r="P383" s="245" t="str">
        <f t="shared" si="160"/>
        <v>1</v>
      </c>
      <c r="Q383" s="257">
        <f t="shared" si="149"/>
        <v>8.0000000000000018</v>
      </c>
      <c r="R383" s="102">
        <f t="shared" si="161"/>
        <v>2.9999999999999982</v>
      </c>
      <c r="S383" s="103">
        <f t="shared" si="155"/>
        <v>1</v>
      </c>
      <c r="T383" s="104">
        <f t="shared" si="156"/>
        <v>1.9999999999999982</v>
      </c>
      <c r="U383" s="104">
        <f t="shared" si="157"/>
        <v>0</v>
      </c>
      <c r="V383" s="104">
        <f t="shared" si="158"/>
        <v>0</v>
      </c>
      <c r="W383" s="105">
        <f t="shared" si="159"/>
        <v>2.9999999999999982</v>
      </c>
      <c r="X383" s="96"/>
      <c r="Y383" s="106" t="str">
        <f>$AO$32</f>
        <v>D</v>
      </c>
      <c r="Z383" s="207" t="str">
        <f t="shared" si="150"/>
        <v>Thu</v>
      </c>
      <c r="AA383" s="107">
        <f t="shared" si="151"/>
        <v>0</v>
      </c>
      <c r="AB383" s="107">
        <f t="shared" si="152"/>
        <v>0</v>
      </c>
      <c r="AC383" s="107">
        <f t="shared" si="153"/>
        <v>0</v>
      </c>
    </row>
    <row r="384" spans="1:29" ht="12.75" customHeight="1">
      <c r="A384" s="69"/>
      <c r="B384" s="98"/>
      <c r="C384" s="98"/>
      <c r="D384" s="168" t="s">
        <v>32</v>
      </c>
      <c r="E384" s="159"/>
      <c r="F384" s="170">
        <f>-(IF(F383&lt;=0,0,IF(F383&lt;=50000000,F383*0.05,IF(F383&lt;=200000000,(F383-50000000)*0.15+2500000,IF(F383&lt;=500000000,(F383-250000000)*0.25+32500000,(F383-500000000)*0.3+95000000)))))/12</f>
        <v>-72403.25</v>
      </c>
      <c r="G384" s="171">
        <f>-(IF(F384&lt;=0,0,IF(F384&lt;=50000000,F384*0.05,IF(F384&lt;=200000000,(F384-50000000)*0.15+2500000,IF(F384&lt;=500000000,(F384-250000000)*0.25+32500000,(F384-500000000)*0.3+95000000)))))/12</f>
        <v>0</v>
      </c>
      <c r="H384" s="99"/>
      <c r="I384" s="76">
        <f t="shared" si="147"/>
        <v>29</v>
      </c>
      <c r="J384" s="100">
        <f>$AN$33</f>
        <v>41103</v>
      </c>
      <c r="K384" s="101">
        <v>1</v>
      </c>
      <c r="L384" s="261">
        <v>11</v>
      </c>
      <c r="M384" s="232">
        <f t="shared" si="162"/>
        <v>0.33333333333333331</v>
      </c>
      <c r="N384" s="241">
        <f t="shared" si="154"/>
        <v>0.70833333333333337</v>
      </c>
      <c r="O384" s="244">
        <f t="shared" si="148"/>
        <v>9.0000000000000018</v>
      </c>
      <c r="P384" s="245" t="str">
        <f t="shared" si="160"/>
        <v>1</v>
      </c>
      <c r="Q384" s="257">
        <f t="shared" si="149"/>
        <v>8.0000000000000018</v>
      </c>
      <c r="R384" s="102">
        <f t="shared" si="161"/>
        <v>2.9999999999999982</v>
      </c>
      <c r="S384" s="103">
        <f t="shared" si="155"/>
        <v>1</v>
      </c>
      <c r="T384" s="104">
        <f t="shared" si="156"/>
        <v>1.9999999999999982</v>
      </c>
      <c r="U384" s="104">
        <f t="shared" si="157"/>
        <v>0</v>
      </c>
      <c r="V384" s="104">
        <f t="shared" si="158"/>
        <v>0</v>
      </c>
      <c r="W384" s="105">
        <f t="shared" si="159"/>
        <v>2.9999999999999982</v>
      </c>
      <c r="X384" s="96"/>
      <c r="Y384" s="106" t="str">
        <f>$AO$33</f>
        <v>D</v>
      </c>
      <c r="Z384" s="207" t="str">
        <f t="shared" si="150"/>
        <v>Fri</v>
      </c>
      <c r="AA384" s="107">
        <f t="shared" si="151"/>
        <v>0</v>
      </c>
      <c r="AB384" s="107">
        <f t="shared" si="152"/>
        <v>0</v>
      </c>
      <c r="AC384" s="107">
        <f t="shared" si="153"/>
        <v>0</v>
      </c>
    </row>
    <row r="385" spans="1:29" ht="12.75" customHeight="1">
      <c r="A385" s="69"/>
      <c r="B385" s="98"/>
      <c r="C385" s="125"/>
      <c r="D385" s="172"/>
      <c r="E385" s="173"/>
      <c r="F385" s="174"/>
      <c r="G385" s="72"/>
      <c r="H385" s="175"/>
      <c r="I385" s="76">
        <f t="shared" si="147"/>
        <v>30</v>
      </c>
      <c r="J385" s="100">
        <f>$AN$34</f>
        <v>41104</v>
      </c>
      <c r="K385" s="101" t="s">
        <v>50</v>
      </c>
      <c r="L385" s="261"/>
      <c r="M385" s="232">
        <f t="shared" si="162"/>
        <v>0</v>
      </c>
      <c r="N385" s="241">
        <f t="shared" si="154"/>
        <v>0</v>
      </c>
      <c r="O385" s="244">
        <f t="shared" si="148"/>
        <v>0</v>
      </c>
      <c r="P385" s="245">
        <f t="shared" si="160"/>
        <v>0</v>
      </c>
      <c r="Q385" s="257">
        <f t="shared" si="149"/>
        <v>0</v>
      </c>
      <c r="R385" s="102">
        <f t="shared" si="161"/>
        <v>0</v>
      </c>
      <c r="S385" s="103">
        <f t="shared" si="155"/>
        <v>0</v>
      </c>
      <c r="T385" s="104">
        <f t="shared" si="156"/>
        <v>0</v>
      </c>
      <c r="U385" s="104">
        <f t="shared" si="157"/>
        <v>0</v>
      </c>
      <c r="V385" s="104">
        <f t="shared" si="158"/>
        <v>0</v>
      </c>
      <c r="W385" s="105">
        <f t="shared" si="159"/>
        <v>0</v>
      </c>
      <c r="X385" s="96"/>
      <c r="Y385" s="106" t="str">
        <f>$AO$34</f>
        <v>M</v>
      </c>
      <c r="Z385" s="207" t="str">
        <f t="shared" si="150"/>
        <v>Sat</v>
      </c>
      <c r="AA385" s="107">
        <f t="shared" si="151"/>
        <v>0</v>
      </c>
      <c r="AB385" s="107">
        <f t="shared" si="152"/>
        <v>0</v>
      </c>
      <c r="AC385" s="107">
        <f t="shared" si="153"/>
        <v>0</v>
      </c>
    </row>
    <row r="386" spans="1:29" ht="12.75" customHeight="1">
      <c r="A386" s="69"/>
      <c r="B386" s="176" t="s">
        <v>33</v>
      </c>
      <c r="C386" s="177"/>
      <c r="D386" s="178"/>
      <c r="E386" s="127"/>
      <c r="F386" s="179"/>
      <c r="G386" s="180" t="s">
        <v>22</v>
      </c>
      <c r="H386" s="152">
        <f>+H374+H376+H377+H378</f>
        <v>2835585.0875722542</v>
      </c>
      <c r="I386" s="76">
        <f t="shared" si="147"/>
        <v>31</v>
      </c>
      <c r="J386" s="100">
        <f>$AN$35</f>
        <v>41105</v>
      </c>
      <c r="K386" s="339" t="s">
        <v>63</v>
      </c>
      <c r="L386" s="261">
        <v>8</v>
      </c>
      <c r="M386" s="232">
        <f t="shared" si="162"/>
        <v>0</v>
      </c>
      <c r="N386" s="241">
        <f t="shared" si="154"/>
        <v>0</v>
      </c>
      <c r="O386" s="244">
        <f t="shared" si="148"/>
        <v>0</v>
      </c>
      <c r="P386" s="245">
        <f t="shared" si="160"/>
        <v>0</v>
      </c>
      <c r="Q386" s="257">
        <f t="shared" si="149"/>
        <v>0</v>
      </c>
      <c r="R386" s="102">
        <f t="shared" si="161"/>
        <v>8</v>
      </c>
      <c r="S386" s="103">
        <f t="shared" si="155"/>
        <v>0</v>
      </c>
      <c r="T386" s="104">
        <f t="shared" si="156"/>
        <v>7</v>
      </c>
      <c r="U386" s="104">
        <f t="shared" si="157"/>
        <v>1</v>
      </c>
      <c r="V386" s="104">
        <f t="shared" si="158"/>
        <v>0</v>
      </c>
      <c r="W386" s="105">
        <f t="shared" si="159"/>
        <v>8</v>
      </c>
      <c r="X386" s="96"/>
      <c r="Y386" s="106" t="str">
        <f>$AO$35</f>
        <v>M</v>
      </c>
      <c r="Z386" s="262" t="str">
        <f t="shared" si="150"/>
        <v>Sun</v>
      </c>
      <c r="AA386" s="107">
        <f t="shared" si="151"/>
        <v>0</v>
      </c>
      <c r="AB386" s="107">
        <f t="shared" si="152"/>
        <v>0</v>
      </c>
      <c r="AC386" s="107">
        <f t="shared" si="153"/>
        <v>0</v>
      </c>
    </row>
    <row r="387" spans="1:29" ht="12.75" customHeight="1">
      <c r="A387" s="69"/>
      <c r="B387" s="70"/>
      <c r="C387" s="70"/>
      <c r="D387" s="200"/>
      <c r="E387" s="127"/>
      <c r="F387" s="155"/>
      <c r="G387" s="74"/>
      <c r="H387" s="75"/>
      <c r="I387" s="76">
        <f t="shared" si="147"/>
        <v>32</v>
      </c>
      <c r="J387" s="100">
        <f>$AN$36</f>
        <v>41106</v>
      </c>
      <c r="K387" s="101">
        <v>1</v>
      </c>
      <c r="L387" s="261">
        <v>11</v>
      </c>
      <c r="M387" s="232">
        <f t="shared" si="162"/>
        <v>0.33333333333333331</v>
      </c>
      <c r="N387" s="241">
        <f t="shared" si="154"/>
        <v>0.70833333333333337</v>
      </c>
      <c r="O387" s="244">
        <f t="shared" si="148"/>
        <v>9.0000000000000018</v>
      </c>
      <c r="P387" s="245" t="str">
        <f t="shared" si="160"/>
        <v>1</v>
      </c>
      <c r="Q387" s="257">
        <f t="shared" si="149"/>
        <v>8.0000000000000018</v>
      </c>
      <c r="R387" s="102">
        <f t="shared" si="161"/>
        <v>2.9999999999999982</v>
      </c>
      <c r="S387" s="103">
        <f t="shared" si="155"/>
        <v>1</v>
      </c>
      <c r="T387" s="104">
        <f t="shared" si="156"/>
        <v>1.9999999999999982</v>
      </c>
      <c r="U387" s="104">
        <f t="shared" si="157"/>
        <v>0</v>
      </c>
      <c r="V387" s="104">
        <f t="shared" si="158"/>
        <v>0</v>
      </c>
      <c r="W387" s="105">
        <f t="shared" si="159"/>
        <v>2.9999999999999982</v>
      </c>
      <c r="X387" s="96"/>
      <c r="Y387" s="106" t="str">
        <f>$AO$36</f>
        <v>D</v>
      </c>
      <c r="Z387" s="262" t="str">
        <f t="shared" si="150"/>
        <v>Mon</v>
      </c>
      <c r="AA387" s="107">
        <f t="shared" si="151"/>
        <v>0</v>
      </c>
      <c r="AB387" s="107">
        <f t="shared" si="152"/>
        <v>0</v>
      </c>
      <c r="AC387" s="107">
        <f t="shared" si="153"/>
        <v>0</v>
      </c>
    </row>
    <row r="388" spans="1:29" ht="12.75" customHeight="1">
      <c r="A388" s="69"/>
      <c r="B388" s="181" t="s">
        <v>34</v>
      </c>
      <c r="C388" s="181"/>
      <c r="D388" s="72"/>
      <c r="E388" s="73"/>
      <c r="F388" s="72"/>
      <c r="G388" s="181" t="s">
        <v>35</v>
      </c>
      <c r="H388" s="99"/>
      <c r="I388" s="76">
        <f t="shared" si="147"/>
        <v>33</v>
      </c>
      <c r="J388" s="100">
        <f>$AN$37</f>
        <v>41107</v>
      </c>
      <c r="K388" s="101">
        <v>1</v>
      </c>
      <c r="L388" s="261">
        <v>11</v>
      </c>
      <c r="M388" s="232">
        <f t="shared" si="162"/>
        <v>0.33333333333333331</v>
      </c>
      <c r="N388" s="241">
        <f t="shared" si="154"/>
        <v>0.70833333333333337</v>
      </c>
      <c r="O388" s="244">
        <f t="shared" si="148"/>
        <v>9.0000000000000018</v>
      </c>
      <c r="P388" s="245" t="str">
        <f t="shared" si="160"/>
        <v>1</v>
      </c>
      <c r="Q388" s="257">
        <f t="shared" si="149"/>
        <v>8.0000000000000018</v>
      </c>
      <c r="R388" s="102">
        <f t="shared" si="161"/>
        <v>2.9999999999999982</v>
      </c>
      <c r="S388" s="103">
        <f t="shared" si="155"/>
        <v>1</v>
      </c>
      <c r="T388" s="104">
        <f t="shared" si="156"/>
        <v>1.9999999999999982</v>
      </c>
      <c r="U388" s="104">
        <f t="shared" si="157"/>
        <v>0</v>
      </c>
      <c r="V388" s="104">
        <f t="shared" si="158"/>
        <v>0</v>
      </c>
      <c r="W388" s="105">
        <f t="shared" si="159"/>
        <v>2.9999999999999982</v>
      </c>
      <c r="X388" s="96"/>
      <c r="Y388" s="106" t="str">
        <f>$AO$37</f>
        <v>D</v>
      </c>
      <c r="Z388" s="207" t="str">
        <f t="shared" si="150"/>
        <v>Tue</v>
      </c>
      <c r="AA388" s="107">
        <f t="shared" si="151"/>
        <v>0</v>
      </c>
      <c r="AB388" s="107">
        <f t="shared" si="152"/>
        <v>0</v>
      </c>
      <c r="AC388" s="107">
        <f t="shared" si="153"/>
        <v>0</v>
      </c>
    </row>
    <row r="389" spans="1:29" ht="12.75" customHeight="1">
      <c r="A389" s="69"/>
      <c r="B389" s="181"/>
      <c r="C389" s="181"/>
      <c r="D389" s="72"/>
      <c r="E389" s="73"/>
      <c r="F389" s="72"/>
      <c r="G389" s="181"/>
      <c r="H389" s="99"/>
      <c r="I389" s="76">
        <f t="shared" si="147"/>
        <v>34</v>
      </c>
      <c r="J389" s="100">
        <f>$AN$38</f>
        <v>41108</v>
      </c>
      <c r="K389" s="101">
        <v>1</v>
      </c>
      <c r="L389" s="261">
        <v>11</v>
      </c>
      <c r="M389" s="232">
        <f t="shared" si="162"/>
        <v>0.33333333333333331</v>
      </c>
      <c r="N389" s="241">
        <f t="shared" si="154"/>
        <v>0.70833333333333337</v>
      </c>
      <c r="O389" s="244">
        <f t="shared" si="148"/>
        <v>9.0000000000000018</v>
      </c>
      <c r="P389" s="245" t="str">
        <f t="shared" si="160"/>
        <v>1</v>
      </c>
      <c r="Q389" s="257">
        <f t="shared" si="149"/>
        <v>8.0000000000000018</v>
      </c>
      <c r="R389" s="102">
        <f t="shared" si="161"/>
        <v>2.9999999999999982</v>
      </c>
      <c r="S389" s="103">
        <f t="shared" si="155"/>
        <v>1</v>
      </c>
      <c r="T389" s="104">
        <f t="shared" si="156"/>
        <v>1.9999999999999982</v>
      </c>
      <c r="U389" s="104">
        <f t="shared" si="157"/>
        <v>0</v>
      </c>
      <c r="V389" s="104">
        <f t="shared" si="158"/>
        <v>0</v>
      </c>
      <c r="W389" s="105">
        <f t="shared" si="159"/>
        <v>2.9999999999999982</v>
      </c>
      <c r="X389" s="96"/>
      <c r="Y389" s="106" t="str">
        <f>$AO$38</f>
        <v>D</v>
      </c>
      <c r="Z389" s="207" t="str">
        <f t="shared" si="150"/>
        <v>Wed</v>
      </c>
      <c r="AA389" s="107">
        <f t="shared" si="151"/>
        <v>0</v>
      </c>
      <c r="AB389" s="107">
        <f t="shared" si="152"/>
        <v>0</v>
      </c>
      <c r="AC389" s="107">
        <f t="shared" si="153"/>
        <v>0</v>
      </c>
    </row>
    <row r="390" spans="1:29" ht="12.75" customHeight="1">
      <c r="A390" s="69"/>
      <c r="B390" s="181"/>
      <c r="C390" s="181"/>
      <c r="D390" s="72"/>
      <c r="E390" s="73"/>
      <c r="F390" s="72"/>
      <c r="G390" s="181"/>
      <c r="H390" s="99"/>
      <c r="I390" s="76">
        <f t="shared" si="147"/>
        <v>35</v>
      </c>
      <c r="J390" s="100"/>
      <c r="K390" s="101"/>
      <c r="L390" s="261"/>
      <c r="M390" s="232"/>
      <c r="N390" s="241"/>
      <c r="O390" s="244"/>
      <c r="P390" s="245"/>
      <c r="Q390" s="257"/>
      <c r="R390" s="102"/>
      <c r="S390" s="103"/>
      <c r="T390" s="104"/>
      <c r="U390" s="104"/>
      <c r="V390" s="104"/>
      <c r="W390" s="105"/>
      <c r="X390" s="96"/>
      <c r="Y390" s="106"/>
      <c r="Z390" s="207" t="str">
        <f t="shared" si="150"/>
        <v>Sat</v>
      </c>
      <c r="AA390" s="107">
        <f>COUNTIF(K390,"S")</f>
        <v>0</v>
      </c>
      <c r="AB390" s="107">
        <f>COUNTIF(K390,"I")</f>
        <v>0</v>
      </c>
      <c r="AC390" s="107">
        <f>COUNTIF(K390,"A")</f>
        <v>0</v>
      </c>
    </row>
    <row r="391" spans="1:29" ht="12.75" customHeight="1">
      <c r="A391" s="69"/>
      <c r="B391" s="181"/>
      <c r="C391" s="181"/>
      <c r="D391" s="72"/>
      <c r="E391" s="73"/>
      <c r="F391" s="72"/>
      <c r="G391" s="181"/>
      <c r="H391" s="99"/>
      <c r="I391" s="76">
        <f t="shared" si="147"/>
        <v>36</v>
      </c>
      <c r="J391" s="210" t="s">
        <v>19</v>
      </c>
      <c r="K391" s="211"/>
      <c r="L391" s="251"/>
      <c r="M391" s="212" t="s">
        <v>45</v>
      </c>
      <c r="N391" s="212" t="s">
        <v>46</v>
      </c>
      <c r="O391" s="242"/>
      <c r="P391" s="243"/>
      <c r="Q391" s="258"/>
      <c r="R391" s="212"/>
      <c r="S391" s="213"/>
      <c r="T391" s="214"/>
      <c r="U391" s="214"/>
      <c r="V391" s="215"/>
      <c r="W391" s="216" t="s">
        <v>36</v>
      </c>
      <c r="X391" s="182"/>
      <c r="Y391" s="183" t="s">
        <v>37</v>
      </c>
      <c r="Z391" s="83"/>
      <c r="AA391" s="84"/>
      <c r="AB391" s="84"/>
      <c r="AC391" s="96"/>
    </row>
    <row r="392" spans="1:29" ht="12.75" customHeight="1">
      <c r="A392" s="69"/>
      <c r="B392" s="184" t="str">
        <f>C356</f>
        <v>ADE</v>
      </c>
      <c r="C392" s="181"/>
      <c r="D392" s="72"/>
      <c r="E392" s="73"/>
      <c r="F392" s="72"/>
      <c r="G392" s="181" t="s">
        <v>38</v>
      </c>
      <c r="H392" s="99"/>
      <c r="I392" s="76">
        <f t="shared" si="147"/>
        <v>37</v>
      </c>
      <c r="J392" s="333">
        <f>+K392+L392</f>
        <v>26</v>
      </c>
      <c r="K392" s="334">
        <f>+COUNTIF(K359:K390,"1")+COUNTIF(K359:K390,"2")+COUNTIF(K359:K390,"L2")+COUNTIF(K359:K390,"L1")</f>
        <v>26</v>
      </c>
      <c r="L392" s="334">
        <f>+COUNTIF(K359:K390,"2")+COUNTIF(K359:K390,"L2")</f>
        <v>0</v>
      </c>
      <c r="M392" s="334">
        <f>+COUNTIF(K359:K390,"1")+COUNTIF(K359:K390,"L1")</f>
        <v>26</v>
      </c>
      <c r="N392" s="185"/>
      <c r="O392" s="185"/>
      <c r="P392" s="101"/>
      <c r="Q392" s="259"/>
      <c r="R392" s="185">
        <f>+COUNTIF(K360:K390,"S2")</f>
        <v>0</v>
      </c>
      <c r="S392" s="102">
        <f>SUM(S360:S390)</f>
        <v>20</v>
      </c>
      <c r="T392" s="102">
        <f>SUM(T360:T390)</f>
        <v>75.499999999999986</v>
      </c>
      <c r="U392" s="102">
        <f>SUM(U360:U390)</f>
        <v>4</v>
      </c>
      <c r="V392" s="102">
        <f>SUM(V360:V390)</f>
        <v>5</v>
      </c>
      <c r="W392" s="105">
        <f>+(S392*1.5)+(T392*2)+(U392*3)+(V392*4)</f>
        <v>212.99999999999997</v>
      </c>
      <c r="X392" s="186"/>
      <c r="Y392" s="187">
        <f>+COUNTIF(Y360:Y390,"D")</f>
        <v>22</v>
      </c>
      <c r="Z392" s="83"/>
      <c r="AA392" s="102">
        <f>SUM(AA360:AA390)</f>
        <v>0</v>
      </c>
      <c r="AB392" s="102">
        <f>SUM(AB360:AB390)</f>
        <v>0</v>
      </c>
      <c r="AC392" s="102">
        <f>SUM(AC360:AC390)</f>
        <v>0</v>
      </c>
    </row>
    <row r="393" spans="1:29" ht="12.75" customHeight="1">
      <c r="A393" s="69"/>
      <c r="B393" s="263"/>
      <c r="C393" s="189" t="s">
        <v>57</v>
      </c>
      <c r="D393" s="189"/>
      <c r="E393" s="190"/>
      <c r="F393" s="72"/>
      <c r="G393" s="72"/>
      <c r="H393" s="99"/>
      <c r="I393" s="76">
        <f t="shared" si="147"/>
        <v>38</v>
      </c>
      <c r="J393" s="191"/>
      <c r="K393" s="192"/>
      <c r="L393" s="252"/>
      <c r="M393" s="193"/>
      <c r="N393" s="193"/>
      <c r="O393" s="193"/>
      <c r="P393" s="239"/>
      <c r="Q393" s="260"/>
      <c r="R393" s="194">
        <f>S392+T392+U392+V392</f>
        <v>104.49999999999999</v>
      </c>
      <c r="S393" s="103"/>
      <c r="T393" s="103"/>
      <c r="U393" s="103"/>
      <c r="V393" s="103"/>
      <c r="W393" s="103"/>
      <c r="X393" s="195"/>
      <c r="Y393" s="187"/>
      <c r="Z393" s="196"/>
      <c r="AA393" s="196"/>
      <c r="AB393" s="196"/>
      <c r="AC393" s="197"/>
    </row>
    <row r="395" spans="1:29" ht="12.75" customHeight="1">
      <c r="A395" s="52">
        <f>A356+1</f>
        <v>11</v>
      </c>
      <c r="B395" s="53" t="s">
        <v>2</v>
      </c>
      <c r="C395" s="54" t="s">
        <v>201</v>
      </c>
      <c r="D395" s="55"/>
      <c r="E395" s="56" t="s">
        <v>55</v>
      </c>
      <c r="F395" s="209" t="s">
        <v>86</v>
      </c>
      <c r="G395" s="57"/>
      <c r="H395" s="58"/>
      <c r="I395" s="59">
        <v>1</v>
      </c>
      <c r="J395" s="486" t="str">
        <f>+C395</f>
        <v>ADE</v>
      </c>
      <c r="K395" s="486"/>
      <c r="L395" s="486"/>
      <c r="M395" s="486"/>
      <c r="N395" s="486"/>
      <c r="O395" s="486"/>
      <c r="P395" s="486"/>
      <c r="Q395" s="486"/>
      <c r="R395" s="486"/>
      <c r="S395" s="486"/>
      <c r="T395" s="486"/>
      <c r="U395" s="486"/>
      <c r="V395" s="486"/>
      <c r="W395" s="486"/>
      <c r="X395" s="60"/>
      <c r="Y395" s="61"/>
      <c r="Z395" s="62"/>
      <c r="AA395" s="63"/>
      <c r="AB395" s="63"/>
      <c r="AC395" s="64"/>
    </row>
    <row r="396" spans="1:29" ht="12.75" customHeight="1">
      <c r="A396" s="69"/>
      <c r="B396" s="70" t="s">
        <v>3</v>
      </c>
      <c r="C396" s="71" t="s">
        <v>62</v>
      </c>
      <c r="D396" s="72"/>
      <c r="E396" s="73"/>
      <c r="F396" s="72"/>
      <c r="G396" s="74"/>
      <c r="H396" s="75"/>
      <c r="I396" s="76">
        <f t="shared" ref="I396:I432" si="163">+I395+1</f>
        <v>2</v>
      </c>
      <c r="J396" s="77" t="s">
        <v>4</v>
      </c>
      <c r="K396" s="78"/>
      <c r="L396" s="248"/>
      <c r="M396" s="79"/>
      <c r="N396" s="79"/>
      <c r="O396" s="79"/>
      <c r="P396" s="236"/>
      <c r="Q396" s="254"/>
      <c r="R396" s="79"/>
      <c r="S396" s="79"/>
      <c r="T396" s="79"/>
      <c r="U396" s="79"/>
      <c r="V396" s="79"/>
      <c r="W396" s="80" t="str">
        <f>$Y$1</f>
        <v>Period: 1 May 2012 - 31 May 2012</v>
      </c>
      <c r="X396" s="81"/>
      <c r="Y396" s="82"/>
      <c r="Z396" s="83"/>
      <c r="AA396" s="84"/>
      <c r="AB396" s="84"/>
      <c r="AC396" s="85"/>
    </row>
    <row r="397" spans="1:29" ht="12.75" customHeight="1">
      <c r="A397" s="69"/>
      <c r="B397" s="70" t="s">
        <v>6</v>
      </c>
      <c r="C397" s="71" t="s">
        <v>5</v>
      </c>
      <c r="D397" s="72"/>
      <c r="E397" s="73"/>
      <c r="F397" s="91"/>
      <c r="G397" s="91"/>
      <c r="H397" s="92"/>
      <c r="I397" s="76">
        <f t="shared" si="163"/>
        <v>3</v>
      </c>
      <c r="J397" s="487" t="s">
        <v>7</v>
      </c>
      <c r="K397" s="488" t="s">
        <v>8</v>
      </c>
      <c r="L397" s="249"/>
      <c r="M397" s="489" t="s">
        <v>49</v>
      </c>
      <c r="N397" s="490"/>
      <c r="O397" s="220"/>
      <c r="P397" s="237"/>
      <c r="Q397" s="255"/>
      <c r="R397" s="491" t="s">
        <v>64</v>
      </c>
      <c r="S397" s="493" t="s">
        <v>9</v>
      </c>
      <c r="T397" s="493"/>
      <c r="U397" s="493"/>
      <c r="V397" s="493"/>
      <c r="W397" s="494" t="s">
        <v>10</v>
      </c>
      <c r="X397" s="93"/>
      <c r="Y397" s="94"/>
      <c r="Z397" s="83"/>
      <c r="AA397" s="84"/>
      <c r="AB397" s="84"/>
      <c r="AC397" s="85"/>
    </row>
    <row r="398" spans="1:29" ht="12.75" customHeight="1">
      <c r="A398" s="69"/>
      <c r="B398" s="70" t="s">
        <v>48</v>
      </c>
      <c r="C398" s="71"/>
      <c r="D398" s="72"/>
      <c r="E398" s="73"/>
      <c r="F398" s="91"/>
      <c r="G398" s="91"/>
      <c r="H398" s="92"/>
      <c r="I398" s="76">
        <f t="shared" si="163"/>
        <v>4</v>
      </c>
      <c r="J398" s="487"/>
      <c r="K398" s="488"/>
      <c r="L398" s="250"/>
      <c r="M398" s="231" t="s">
        <v>11</v>
      </c>
      <c r="N398" s="231" t="s">
        <v>12</v>
      </c>
      <c r="O398" s="231"/>
      <c r="P398" s="238"/>
      <c r="Q398" s="256" t="s">
        <v>67</v>
      </c>
      <c r="R398" s="492"/>
      <c r="S398" s="201">
        <v>1.5</v>
      </c>
      <c r="T398" s="201">
        <v>2</v>
      </c>
      <c r="U398" s="201">
        <v>3</v>
      </c>
      <c r="V398" s="201">
        <v>4</v>
      </c>
      <c r="W398" s="494"/>
      <c r="X398" s="93"/>
      <c r="Y398" s="94"/>
      <c r="Z398" s="83"/>
      <c r="AA398" s="95" t="s">
        <v>13</v>
      </c>
      <c r="AB398" s="95" t="s">
        <v>14</v>
      </c>
      <c r="AC398" s="96" t="s">
        <v>15</v>
      </c>
    </row>
    <row r="399" spans="1:29" ht="12.75" customHeight="1">
      <c r="A399" s="69"/>
      <c r="B399" s="70" t="s">
        <v>16</v>
      </c>
      <c r="C399" s="71"/>
      <c r="D399" s="72"/>
      <c r="E399" s="73"/>
      <c r="F399" s="98"/>
      <c r="G399" s="72"/>
      <c r="H399" s="99"/>
      <c r="I399" s="76">
        <f t="shared" si="163"/>
        <v>5</v>
      </c>
      <c r="J399" s="100">
        <f>$AN$9</f>
        <v>41079</v>
      </c>
      <c r="K399" s="101">
        <v>1</v>
      </c>
      <c r="L399" s="261">
        <v>10</v>
      </c>
      <c r="M399" s="232">
        <f>VLOOKUP(K399,$AE$23:$AG$30,2,0)</f>
        <v>0.33333333333333331</v>
      </c>
      <c r="N399" s="241">
        <f>VLOOKUP(K399,$AE$23:$AG$30,3,0)</f>
        <v>0.70833333333333337</v>
      </c>
      <c r="O399" s="244">
        <f t="shared" ref="O399:O428" si="164">(N399-M399)*24</f>
        <v>9.0000000000000018</v>
      </c>
      <c r="P399" s="245" t="str">
        <f>+IF(((N399-M399)*24)&gt;4,"1",0)</f>
        <v>1</v>
      </c>
      <c r="Q399" s="257">
        <f t="shared" ref="Q399:Q428" si="165">O399-P399</f>
        <v>8.0000000000000018</v>
      </c>
      <c r="R399" s="102">
        <f>+L399-Q399</f>
        <v>1.9999999999999982</v>
      </c>
      <c r="S399" s="103">
        <f>IF(AND(Y399="d",W399&gt;0),1,0)</f>
        <v>1</v>
      </c>
      <c r="T399" s="104">
        <f>IF(AND(Y399="D",W399-S399&lt;0),0,IF(AND(Y399="M",W399&gt;=7),7,IF(AND(Y399="M",W399&lt;7),W399,IF(W399-S399&lt;0,0,IF(AND(Y399="D",W399-S399&gt;=7),7,IF(AND(Y399="D",W399-S399&lt;7),W399-S399,0))))))</f>
        <v>0.99999999999999822</v>
      </c>
      <c r="U399" s="104">
        <f>IF(AND(Y399="D",W399&lt;1),0,IF(AND(Y399="D",W399-S399-T399&gt;0,W399-S399-T399&lt;1),W399-S399-T399,IF(AND(Y399="D",W399-S399-T399&gt;=1),1,IF(AND(Y399="M",W399-T399&gt;=1),1,IF(AND(Y399="M",W399-T399&lt;1),W399-T399,0)))))</f>
        <v>0</v>
      </c>
      <c r="V399" s="104">
        <f>IF(AND(Y399="D",W399&lt;1),0,IF(AND(Y399="D",W399-S399-T399-U399&gt;0),W399-S399-T399-U399,IF(AND(Y399="M",W399-T399-U399&gt;0),W399-T399-U399,0)))</f>
        <v>0</v>
      </c>
      <c r="W399" s="105">
        <f>+R399</f>
        <v>1.9999999999999982</v>
      </c>
      <c r="X399" s="96"/>
      <c r="Y399" s="106" t="str">
        <f>$AO$9</f>
        <v>D</v>
      </c>
      <c r="Z399" s="207" t="str">
        <f t="shared" ref="Z399:Z429" si="166">TEXT(WEEKDAY(J399),"ddd")</f>
        <v>Tue</v>
      </c>
      <c r="AA399" s="107">
        <f t="shared" ref="AA399:AA428" si="167">COUNTIF(K399,"S")</f>
        <v>0</v>
      </c>
      <c r="AB399" s="107">
        <f t="shared" ref="AB399:AB428" si="168">COUNTIF(K399,"I")</f>
        <v>0</v>
      </c>
      <c r="AC399" s="107">
        <f t="shared" ref="AC399:AC428" si="169">COUNTIF(K399,"A")</f>
        <v>0</v>
      </c>
    </row>
    <row r="400" spans="1:29" ht="12.75" customHeight="1">
      <c r="A400" s="69"/>
      <c r="B400" s="70" t="s">
        <v>18</v>
      </c>
      <c r="C400" s="108" t="s">
        <v>61</v>
      </c>
      <c r="D400" s="109"/>
      <c r="E400" s="73"/>
      <c r="F400" s="110"/>
      <c r="G400" s="72"/>
      <c r="H400" s="99"/>
      <c r="I400" s="76">
        <f t="shared" si="163"/>
        <v>6</v>
      </c>
      <c r="J400" s="100">
        <f>$AN$10</f>
        <v>41080</v>
      </c>
      <c r="K400" s="101">
        <v>1</v>
      </c>
      <c r="L400" s="261">
        <v>10</v>
      </c>
      <c r="M400" s="232">
        <f>VLOOKUP(K400,$AE$23:$AG$30,2,0)</f>
        <v>0.33333333333333331</v>
      </c>
      <c r="N400" s="241">
        <f t="shared" ref="N400:N428" si="170">VLOOKUP(K400,$AE$23:$AG$30,3,0)</f>
        <v>0.70833333333333337</v>
      </c>
      <c r="O400" s="244">
        <f t="shared" si="164"/>
        <v>9.0000000000000018</v>
      </c>
      <c r="P400" s="245" t="str">
        <f>+IF(((N400-M400)*24)&gt;4,"1",0)</f>
        <v>1</v>
      </c>
      <c r="Q400" s="257">
        <f t="shared" si="165"/>
        <v>8.0000000000000018</v>
      </c>
      <c r="R400" s="102">
        <f>+L400-Q400</f>
        <v>1.9999999999999982</v>
      </c>
      <c r="S400" s="103">
        <f t="shared" ref="S400:S428" si="171">IF(AND(Y400="d",W400&gt;0),1,0)</f>
        <v>1</v>
      </c>
      <c r="T400" s="104">
        <f t="shared" ref="T400:T428" si="172">IF(AND(Y400="D",W400-S400&lt;0),0,IF(AND(Y400="M",W400&gt;=7),7,IF(AND(Y400="M",W400&lt;7),W400,IF(W400-S400&lt;0,0,IF(AND(Y400="D",W400-S400&gt;=7),7,IF(AND(Y400="D",W400-S400&lt;7),W400-S400,0))))))</f>
        <v>0.99999999999999822</v>
      </c>
      <c r="U400" s="104">
        <f t="shared" ref="U400:U428" si="173">IF(AND(Y400="D",W400&lt;1),0,IF(AND(Y400="D",W400-S400-T400&gt;0,W400-S400-T400&lt;1),W400-S400-T400,IF(AND(Y400="D",W400-S400-T400&gt;=1),1,IF(AND(Y400="M",W400-T400&gt;=1),1,IF(AND(Y400="M",W400-T400&lt;1),W400-T400,0)))))</f>
        <v>0</v>
      </c>
      <c r="V400" s="104">
        <f t="shared" ref="V400:V428" si="174">IF(AND(Y400="D",W400&lt;1),0,IF(AND(Y400="D",W400-S400-T400-U400&gt;0),W400-S400-T400-U400,IF(AND(Y400="M",W400-T400-U400&gt;0),W400-T400-U400,0)))</f>
        <v>0</v>
      </c>
      <c r="W400" s="105">
        <f t="shared" ref="W400:W428" si="175">+R400</f>
        <v>1.9999999999999982</v>
      </c>
      <c r="X400" s="96"/>
      <c r="Y400" s="106" t="str">
        <f>$AO$10</f>
        <v>D</v>
      </c>
      <c r="Z400" s="207" t="str">
        <f t="shared" si="166"/>
        <v>Wed</v>
      </c>
      <c r="AA400" s="107">
        <f t="shared" si="167"/>
        <v>0</v>
      </c>
      <c r="AB400" s="107">
        <f t="shared" si="168"/>
        <v>0</v>
      </c>
      <c r="AC400" s="107">
        <f t="shared" si="169"/>
        <v>0</v>
      </c>
    </row>
    <row r="401" spans="1:29" ht="12.75" customHeight="1">
      <c r="A401" s="69"/>
      <c r="B401" s="98" t="s">
        <v>20</v>
      </c>
      <c r="C401" s="199">
        <v>40245</v>
      </c>
      <c r="D401" s="199">
        <v>41340</v>
      </c>
      <c r="E401" s="73"/>
      <c r="F401" s="72"/>
      <c r="G401" s="72"/>
      <c r="H401" s="99"/>
      <c r="I401" s="76">
        <f t="shared" si="163"/>
        <v>7</v>
      </c>
      <c r="J401" s="100">
        <f>$AN$11</f>
        <v>41081</v>
      </c>
      <c r="K401" s="101">
        <v>1</v>
      </c>
      <c r="L401" s="261">
        <v>10</v>
      </c>
      <c r="M401" s="232">
        <f>VLOOKUP(K401,$AE$23:$AG$30,2,0)</f>
        <v>0.33333333333333331</v>
      </c>
      <c r="N401" s="241">
        <f t="shared" si="170"/>
        <v>0.70833333333333337</v>
      </c>
      <c r="O401" s="244">
        <f t="shared" si="164"/>
        <v>9.0000000000000018</v>
      </c>
      <c r="P401" s="245" t="str">
        <f t="shared" ref="P401:P428" si="176">+IF(((N401-M401)*24)&gt;4,"1",0)</f>
        <v>1</v>
      </c>
      <c r="Q401" s="257">
        <f t="shared" si="165"/>
        <v>8.0000000000000018</v>
      </c>
      <c r="R401" s="102">
        <f t="shared" ref="R401:R428" si="177">+L401-Q401</f>
        <v>1.9999999999999982</v>
      </c>
      <c r="S401" s="103">
        <f t="shared" si="171"/>
        <v>1</v>
      </c>
      <c r="T401" s="104">
        <f t="shared" si="172"/>
        <v>0.99999999999999822</v>
      </c>
      <c r="U401" s="104">
        <f t="shared" si="173"/>
        <v>0</v>
      </c>
      <c r="V401" s="104">
        <f t="shared" si="174"/>
        <v>0</v>
      </c>
      <c r="W401" s="105">
        <f t="shared" si="175"/>
        <v>1.9999999999999982</v>
      </c>
      <c r="X401" s="96"/>
      <c r="Y401" s="106" t="str">
        <f>$AO$11</f>
        <v>D</v>
      </c>
      <c r="Z401" s="207" t="str">
        <f t="shared" si="166"/>
        <v>Thu</v>
      </c>
      <c r="AA401" s="107">
        <f t="shared" si="167"/>
        <v>0</v>
      </c>
      <c r="AB401" s="107">
        <f t="shared" si="168"/>
        <v>0</v>
      </c>
      <c r="AC401" s="107">
        <f t="shared" si="169"/>
        <v>0</v>
      </c>
    </row>
    <row r="402" spans="1:29" ht="12.75" customHeight="1">
      <c r="A402" s="69"/>
      <c r="B402" s="98"/>
      <c r="C402" s="98"/>
      <c r="D402" s="72"/>
      <c r="E402" s="73"/>
      <c r="F402" s="72"/>
      <c r="G402" s="72"/>
      <c r="H402" s="99"/>
      <c r="I402" s="76">
        <f t="shared" si="163"/>
        <v>8</v>
      </c>
      <c r="J402" s="100">
        <f>$AN$12</f>
        <v>41082</v>
      </c>
      <c r="K402" s="101">
        <v>1</v>
      </c>
      <c r="L402" s="261">
        <v>10</v>
      </c>
      <c r="M402" s="232">
        <f t="shared" ref="M402:M428" si="178">VLOOKUP(K402,$AE$23:$AG$30,2,0)</f>
        <v>0.33333333333333331</v>
      </c>
      <c r="N402" s="241">
        <f t="shared" si="170"/>
        <v>0.70833333333333337</v>
      </c>
      <c r="O402" s="244">
        <f t="shared" si="164"/>
        <v>9.0000000000000018</v>
      </c>
      <c r="P402" s="245" t="str">
        <f t="shared" si="176"/>
        <v>1</v>
      </c>
      <c r="Q402" s="257">
        <f t="shared" si="165"/>
        <v>8.0000000000000018</v>
      </c>
      <c r="R402" s="102">
        <f t="shared" si="177"/>
        <v>1.9999999999999982</v>
      </c>
      <c r="S402" s="103">
        <f t="shared" si="171"/>
        <v>1</v>
      </c>
      <c r="T402" s="104">
        <f t="shared" si="172"/>
        <v>0.99999999999999822</v>
      </c>
      <c r="U402" s="104">
        <f t="shared" si="173"/>
        <v>0</v>
      </c>
      <c r="V402" s="104">
        <f t="shared" si="174"/>
        <v>0</v>
      </c>
      <c r="W402" s="105">
        <f t="shared" si="175"/>
        <v>1.9999999999999982</v>
      </c>
      <c r="X402" s="96"/>
      <c r="Y402" s="106" t="str">
        <f>$AO$12</f>
        <v>D</v>
      </c>
      <c r="Z402" s="207" t="str">
        <f t="shared" si="166"/>
        <v>Fri</v>
      </c>
      <c r="AA402" s="107">
        <f t="shared" si="167"/>
        <v>0</v>
      </c>
      <c r="AB402" s="107">
        <f t="shared" si="168"/>
        <v>0</v>
      </c>
      <c r="AC402" s="107">
        <f t="shared" si="169"/>
        <v>0</v>
      </c>
    </row>
    <row r="403" spans="1:29" ht="12.75" customHeight="1">
      <c r="A403" s="69"/>
      <c r="B403" s="98"/>
      <c r="C403" s="98"/>
      <c r="D403" s="72"/>
      <c r="E403" s="73"/>
      <c r="F403" s="198"/>
      <c r="G403" s="72"/>
      <c r="H403" s="99"/>
      <c r="I403" s="76">
        <f t="shared" si="163"/>
        <v>9</v>
      </c>
      <c r="J403" s="100">
        <f>$AN$13</f>
        <v>41083</v>
      </c>
      <c r="K403" s="101" t="s">
        <v>63</v>
      </c>
      <c r="L403" s="261">
        <v>8</v>
      </c>
      <c r="M403" s="232">
        <f t="shared" si="178"/>
        <v>0</v>
      </c>
      <c r="N403" s="241">
        <f t="shared" si="170"/>
        <v>0</v>
      </c>
      <c r="O403" s="244">
        <f t="shared" si="164"/>
        <v>0</v>
      </c>
      <c r="P403" s="245">
        <f t="shared" si="176"/>
        <v>0</v>
      </c>
      <c r="Q403" s="257">
        <f t="shared" si="165"/>
        <v>0</v>
      </c>
      <c r="R403" s="102">
        <f t="shared" si="177"/>
        <v>8</v>
      </c>
      <c r="S403" s="103">
        <f t="shared" si="171"/>
        <v>0</v>
      </c>
      <c r="T403" s="104">
        <f t="shared" si="172"/>
        <v>7</v>
      </c>
      <c r="U403" s="104">
        <f t="shared" si="173"/>
        <v>1</v>
      </c>
      <c r="V403" s="104">
        <f t="shared" si="174"/>
        <v>0</v>
      </c>
      <c r="W403" s="105">
        <f t="shared" si="175"/>
        <v>8</v>
      </c>
      <c r="X403" s="96"/>
      <c r="Y403" s="106" t="str">
        <f>$AO$13</f>
        <v>M</v>
      </c>
      <c r="Z403" s="207" t="str">
        <f t="shared" si="166"/>
        <v>Sat</v>
      </c>
      <c r="AA403" s="107">
        <f t="shared" si="167"/>
        <v>0</v>
      </c>
      <c r="AB403" s="107">
        <f t="shared" si="168"/>
        <v>0</v>
      </c>
      <c r="AC403" s="107">
        <f t="shared" si="169"/>
        <v>0</v>
      </c>
    </row>
    <row r="404" spans="1:29" ht="12.75" customHeight="1">
      <c r="A404" s="69"/>
      <c r="B404" s="124" t="s">
        <v>21</v>
      </c>
      <c r="C404" s="125" t="s">
        <v>22</v>
      </c>
      <c r="D404" s="126"/>
      <c r="E404" s="127"/>
      <c r="F404" s="198">
        <v>1244560</v>
      </c>
      <c r="G404" s="129" t="s">
        <v>22</v>
      </c>
      <c r="H404" s="130">
        <f>+F404</f>
        <v>1244560</v>
      </c>
      <c r="I404" s="76">
        <f t="shared" si="163"/>
        <v>10</v>
      </c>
      <c r="J404" s="100">
        <f>$AN$14</f>
        <v>41084</v>
      </c>
      <c r="K404" s="339" t="s">
        <v>50</v>
      </c>
      <c r="L404" s="261"/>
      <c r="M404" s="232">
        <f t="shared" si="178"/>
        <v>0</v>
      </c>
      <c r="N404" s="241">
        <f t="shared" si="170"/>
        <v>0</v>
      </c>
      <c r="O404" s="244">
        <f t="shared" si="164"/>
        <v>0</v>
      </c>
      <c r="P404" s="245">
        <f t="shared" si="176"/>
        <v>0</v>
      </c>
      <c r="Q404" s="257">
        <f t="shared" si="165"/>
        <v>0</v>
      </c>
      <c r="R404" s="102">
        <f t="shared" si="177"/>
        <v>0</v>
      </c>
      <c r="S404" s="103">
        <f t="shared" si="171"/>
        <v>0</v>
      </c>
      <c r="T404" s="104">
        <f t="shared" si="172"/>
        <v>0</v>
      </c>
      <c r="U404" s="104">
        <f t="shared" si="173"/>
        <v>0</v>
      </c>
      <c r="V404" s="104">
        <f t="shared" si="174"/>
        <v>0</v>
      </c>
      <c r="W404" s="105">
        <f t="shared" si="175"/>
        <v>0</v>
      </c>
      <c r="X404" s="96"/>
      <c r="Y404" s="106" t="str">
        <f>$AO$14</f>
        <v>M</v>
      </c>
      <c r="Z404" s="262" t="str">
        <f t="shared" si="166"/>
        <v>Sun</v>
      </c>
      <c r="AA404" s="107">
        <f t="shared" si="167"/>
        <v>0</v>
      </c>
      <c r="AB404" s="107">
        <f t="shared" si="168"/>
        <v>0</v>
      </c>
      <c r="AC404" s="107">
        <f t="shared" si="169"/>
        <v>0</v>
      </c>
    </row>
    <row r="405" spans="1:29" ht="12.75" customHeight="1">
      <c r="A405" s="69"/>
      <c r="B405" s="124" t="s">
        <v>23</v>
      </c>
      <c r="C405" s="125" t="s">
        <v>22</v>
      </c>
      <c r="D405" s="133">
        <f>+F404/173</f>
        <v>7193.9884393063585</v>
      </c>
      <c r="E405" s="127" t="s">
        <v>24</v>
      </c>
      <c r="F405" s="128">
        <f>+W431</f>
        <v>127.99999999999996</v>
      </c>
      <c r="G405" s="134" t="s">
        <v>22</v>
      </c>
      <c r="H405" s="130">
        <f>F405*D405</f>
        <v>920830.52023121354</v>
      </c>
      <c r="I405" s="76">
        <f t="shared" si="163"/>
        <v>11</v>
      </c>
      <c r="J405" s="100">
        <f>$AN$15</f>
        <v>41085</v>
      </c>
      <c r="K405" s="101">
        <v>1</v>
      </c>
      <c r="L405" s="261">
        <v>10</v>
      </c>
      <c r="M405" s="232">
        <f t="shared" si="178"/>
        <v>0.33333333333333331</v>
      </c>
      <c r="N405" s="241">
        <f t="shared" si="170"/>
        <v>0.70833333333333337</v>
      </c>
      <c r="O405" s="244">
        <f t="shared" si="164"/>
        <v>9.0000000000000018</v>
      </c>
      <c r="P405" s="245" t="str">
        <f t="shared" si="176"/>
        <v>1</v>
      </c>
      <c r="Q405" s="257">
        <f t="shared" si="165"/>
        <v>8.0000000000000018</v>
      </c>
      <c r="R405" s="102">
        <f t="shared" si="177"/>
        <v>1.9999999999999982</v>
      </c>
      <c r="S405" s="103">
        <f t="shared" si="171"/>
        <v>1</v>
      </c>
      <c r="T405" s="104">
        <f t="shared" si="172"/>
        <v>0.99999999999999822</v>
      </c>
      <c r="U405" s="104">
        <f t="shared" si="173"/>
        <v>0</v>
      </c>
      <c r="V405" s="104">
        <f t="shared" si="174"/>
        <v>0</v>
      </c>
      <c r="W405" s="105">
        <f t="shared" si="175"/>
        <v>1.9999999999999982</v>
      </c>
      <c r="X405" s="96"/>
      <c r="Y405" s="106" t="str">
        <f>$AO$15</f>
        <v>D</v>
      </c>
      <c r="Z405" s="262" t="str">
        <f t="shared" si="166"/>
        <v>Mon</v>
      </c>
      <c r="AA405" s="107">
        <f t="shared" si="167"/>
        <v>0</v>
      </c>
      <c r="AB405" s="107">
        <f t="shared" si="168"/>
        <v>0</v>
      </c>
      <c r="AC405" s="107">
        <f t="shared" si="169"/>
        <v>0</v>
      </c>
    </row>
    <row r="406" spans="1:29" ht="12.75" customHeight="1">
      <c r="A406" s="69"/>
      <c r="B406" s="124" t="s">
        <v>65</v>
      </c>
      <c r="C406" s="125" t="s">
        <v>22</v>
      </c>
      <c r="D406" s="133">
        <v>6000</v>
      </c>
      <c r="E406" s="127" t="s">
        <v>24</v>
      </c>
      <c r="F406" s="203">
        <f>+K431</f>
        <v>24</v>
      </c>
      <c r="G406" s="134" t="s">
        <v>22</v>
      </c>
      <c r="H406" s="130">
        <f>F406*D406</f>
        <v>144000</v>
      </c>
      <c r="I406" s="76">
        <f t="shared" si="163"/>
        <v>12</v>
      </c>
      <c r="J406" s="100">
        <f>$AN$16</f>
        <v>41086</v>
      </c>
      <c r="K406" s="101">
        <v>1</v>
      </c>
      <c r="L406" s="261">
        <v>10</v>
      </c>
      <c r="M406" s="232">
        <f t="shared" si="178"/>
        <v>0.33333333333333331</v>
      </c>
      <c r="N406" s="241">
        <f t="shared" si="170"/>
        <v>0.70833333333333337</v>
      </c>
      <c r="O406" s="244">
        <f t="shared" si="164"/>
        <v>9.0000000000000018</v>
      </c>
      <c r="P406" s="245" t="str">
        <f t="shared" si="176"/>
        <v>1</v>
      </c>
      <c r="Q406" s="257">
        <f t="shared" si="165"/>
        <v>8.0000000000000018</v>
      </c>
      <c r="R406" s="102">
        <f t="shared" si="177"/>
        <v>1.9999999999999982</v>
      </c>
      <c r="S406" s="103">
        <f t="shared" si="171"/>
        <v>1</v>
      </c>
      <c r="T406" s="104">
        <f t="shared" si="172"/>
        <v>0.99999999999999822</v>
      </c>
      <c r="U406" s="104">
        <f t="shared" si="173"/>
        <v>0</v>
      </c>
      <c r="V406" s="104">
        <f t="shared" si="174"/>
        <v>0</v>
      </c>
      <c r="W406" s="105">
        <f t="shared" si="175"/>
        <v>1.9999999999999982</v>
      </c>
      <c r="X406" s="96"/>
      <c r="Y406" s="106" t="str">
        <f>$AO$16</f>
        <v>D</v>
      </c>
      <c r="Z406" s="207" t="str">
        <f t="shared" si="166"/>
        <v>Tue</v>
      </c>
      <c r="AA406" s="107">
        <f t="shared" si="167"/>
        <v>0</v>
      </c>
      <c r="AB406" s="107">
        <f t="shared" si="168"/>
        <v>0</v>
      </c>
      <c r="AC406" s="107">
        <f t="shared" si="169"/>
        <v>0</v>
      </c>
    </row>
    <row r="407" spans="1:29" ht="12.75" customHeight="1">
      <c r="A407" s="69"/>
      <c r="B407" s="124" t="s">
        <v>66</v>
      </c>
      <c r="C407" s="125" t="s">
        <v>22</v>
      </c>
      <c r="D407" s="200">
        <v>4000</v>
      </c>
      <c r="E407" s="127" t="s">
        <v>24</v>
      </c>
      <c r="F407" s="139">
        <f>+L431</f>
        <v>0</v>
      </c>
      <c r="G407" s="134" t="s">
        <v>22</v>
      </c>
      <c r="H407" s="130">
        <f>F407*D407</f>
        <v>0</v>
      </c>
      <c r="I407" s="76">
        <f t="shared" si="163"/>
        <v>13</v>
      </c>
      <c r="J407" s="100">
        <f>$AN$17</f>
        <v>41087</v>
      </c>
      <c r="K407" s="101">
        <v>1</v>
      </c>
      <c r="L407" s="261">
        <v>10</v>
      </c>
      <c r="M407" s="232">
        <f t="shared" si="178"/>
        <v>0.33333333333333331</v>
      </c>
      <c r="N407" s="241">
        <f t="shared" si="170"/>
        <v>0.70833333333333337</v>
      </c>
      <c r="O407" s="244">
        <f t="shared" si="164"/>
        <v>9.0000000000000018</v>
      </c>
      <c r="P407" s="245" t="str">
        <f t="shared" si="176"/>
        <v>1</v>
      </c>
      <c r="Q407" s="257">
        <f t="shared" si="165"/>
        <v>8.0000000000000018</v>
      </c>
      <c r="R407" s="102">
        <f t="shared" si="177"/>
        <v>1.9999999999999982</v>
      </c>
      <c r="S407" s="103">
        <f t="shared" si="171"/>
        <v>1</v>
      </c>
      <c r="T407" s="104">
        <f t="shared" si="172"/>
        <v>0.99999999999999822</v>
      </c>
      <c r="U407" s="104">
        <f t="shared" si="173"/>
        <v>0</v>
      </c>
      <c r="V407" s="104">
        <f t="shared" si="174"/>
        <v>0</v>
      </c>
      <c r="W407" s="105">
        <f t="shared" si="175"/>
        <v>1.9999999999999982</v>
      </c>
      <c r="X407" s="96"/>
      <c r="Y407" s="106" t="str">
        <f>$AO$17</f>
        <v>D</v>
      </c>
      <c r="Z407" s="207" t="str">
        <f t="shared" si="166"/>
        <v>Wed</v>
      </c>
      <c r="AA407" s="107">
        <f t="shared" si="167"/>
        <v>0</v>
      </c>
      <c r="AB407" s="107">
        <f t="shared" si="168"/>
        <v>0</v>
      </c>
      <c r="AC407" s="107">
        <f t="shared" si="169"/>
        <v>0</v>
      </c>
    </row>
    <row r="408" spans="1:29" ht="12.75" customHeight="1">
      <c r="A408" s="69"/>
      <c r="B408" s="335" t="s">
        <v>75</v>
      </c>
      <c r="C408" s="336" t="s">
        <v>22</v>
      </c>
      <c r="D408" s="337"/>
      <c r="E408" s="127" t="s">
        <v>24</v>
      </c>
      <c r="F408" s="338">
        <f>+M431</f>
        <v>24</v>
      </c>
      <c r="G408" s="142" t="s">
        <v>22</v>
      </c>
      <c r="H408" s="143">
        <f>+F408*D408</f>
        <v>0</v>
      </c>
      <c r="I408" s="76">
        <f t="shared" si="163"/>
        <v>14</v>
      </c>
      <c r="J408" s="100">
        <f>$AN$18</f>
        <v>41088</v>
      </c>
      <c r="K408" s="101">
        <v>1</v>
      </c>
      <c r="L408" s="261">
        <v>10</v>
      </c>
      <c r="M408" s="232">
        <f t="shared" si="178"/>
        <v>0.33333333333333331</v>
      </c>
      <c r="N408" s="241">
        <f t="shared" si="170"/>
        <v>0.70833333333333337</v>
      </c>
      <c r="O408" s="244">
        <f t="shared" si="164"/>
        <v>9.0000000000000018</v>
      </c>
      <c r="P408" s="245" t="str">
        <f t="shared" si="176"/>
        <v>1</v>
      </c>
      <c r="Q408" s="257">
        <f t="shared" si="165"/>
        <v>8.0000000000000018</v>
      </c>
      <c r="R408" s="102">
        <f t="shared" si="177"/>
        <v>1.9999999999999982</v>
      </c>
      <c r="S408" s="103">
        <f t="shared" si="171"/>
        <v>1</v>
      </c>
      <c r="T408" s="104">
        <f t="shared" si="172"/>
        <v>0.99999999999999822</v>
      </c>
      <c r="U408" s="104">
        <f t="shared" si="173"/>
        <v>0</v>
      </c>
      <c r="V408" s="104">
        <f t="shared" si="174"/>
        <v>0</v>
      </c>
      <c r="W408" s="105">
        <f t="shared" si="175"/>
        <v>1.9999999999999982</v>
      </c>
      <c r="X408" s="96"/>
      <c r="Y408" s="106" t="str">
        <f>$AO$18</f>
        <v>D</v>
      </c>
      <c r="Z408" s="207" t="str">
        <f t="shared" si="166"/>
        <v>Thu</v>
      </c>
      <c r="AA408" s="107">
        <f t="shared" si="167"/>
        <v>0</v>
      </c>
      <c r="AB408" s="107">
        <f t="shared" si="168"/>
        <v>0</v>
      </c>
      <c r="AC408" s="107">
        <f t="shared" si="169"/>
        <v>0</v>
      </c>
    </row>
    <row r="409" spans="1:29" ht="12.75" customHeight="1">
      <c r="A409" s="69"/>
      <c r="B409" s="124"/>
      <c r="C409" s="70"/>
      <c r="D409" s="202"/>
      <c r="E409" s="140"/>
      <c r="F409" s="141"/>
      <c r="G409" s="74" t="s">
        <v>22</v>
      </c>
      <c r="H409" s="99">
        <f>+D409*F409</f>
        <v>0</v>
      </c>
      <c r="I409" s="76">
        <f t="shared" si="163"/>
        <v>15</v>
      </c>
      <c r="J409" s="100">
        <f>$AN$19</f>
        <v>41089</v>
      </c>
      <c r="K409" s="101">
        <v>1</v>
      </c>
      <c r="L409" s="261">
        <v>10</v>
      </c>
      <c r="M409" s="232">
        <f t="shared" si="178"/>
        <v>0.33333333333333331</v>
      </c>
      <c r="N409" s="241">
        <f t="shared" si="170"/>
        <v>0.70833333333333337</v>
      </c>
      <c r="O409" s="244">
        <f t="shared" si="164"/>
        <v>9.0000000000000018</v>
      </c>
      <c r="P409" s="245" t="str">
        <f t="shared" si="176"/>
        <v>1</v>
      </c>
      <c r="Q409" s="257">
        <f t="shared" si="165"/>
        <v>8.0000000000000018</v>
      </c>
      <c r="R409" s="102">
        <f t="shared" si="177"/>
        <v>1.9999999999999982</v>
      </c>
      <c r="S409" s="103">
        <f t="shared" si="171"/>
        <v>1</v>
      </c>
      <c r="T409" s="104">
        <f t="shared" si="172"/>
        <v>0.99999999999999822</v>
      </c>
      <c r="U409" s="104">
        <f t="shared" si="173"/>
        <v>0</v>
      </c>
      <c r="V409" s="104">
        <f t="shared" si="174"/>
        <v>0</v>
      </c>
      <c r="W409" s="105">
        <f t="shared" si="175"/>
        <v>1.9999999999999982</v>
      </c>
      <c r="X409" s="96"/>
      <c r="Y409" s="106" t="str">
        <f>$AO$19</f>
        <v>D</v>
      </c>
      <c r="Z409" s="207" t="str">
        <f t="shared" si="166"/>
        <v>Fri</v>
      </c>
      <c r="AA409" s="107">
        <f t="shared" si="167"/>
        <v>0</v>
      </c>
      <c r="AB409" s="107">
        <f t="shared" si="168"/>
        <v>0</v>
      </c>
      <c r="AC409" s="107">
        <f t="shared" si="169"/>
        <v>0</v>
      </c>
    </row>
    <row r="410" spans="1:29" ht="12.75" customHeight="1">
      <c r="A410" s="69"/>
      <c r="B410" s="124"/>
      <c r="C410" s="70"/>
      <c r="D410" s="202"/>
      <c r="E410" s="140"/>
      <c r="F410" s="139"/>
      <c r="G410" s="74" t="s">
        <v>22</v>
      </c>
      <c r="H410" s="99">
        <f>+D410*F410</f>
        <v>0</v>
      </c>
      <c r="I410" s="76">
        <f t="shared" si="163"/>
        <v>16</v>
      </c>
      <c r="J410" s="100">
        <f>$AN$20</f>
        <v>41090</v>
      </c>
      <c r="K410" s="101" t="s">
        <v>50</v>
      </c>
      <c r="L410" s="261"/>
      <c r="M410" s="232">
        <f>VLOOKUP(K410,$AE$23:$AG$30,2,0)</f>
        <v>0</v>
      </c>
      <c r="N410" s="241">
        <f>VLOOKUP(K410,$AE$23:$AG$30,3,0)</f>
        <v>0</v>
      </c>
      <c r="O410" s="244">
        <f t="shared" si="164"/>
        <v>0</v>
      </c>
      <c r="P410" s="245">
        <f t="shared" si="176"/>
        <v>0</v>
      </c>
      <c r="Q410" s="257">
        <f t="shared" si="165"/>
        <v>0</v>
      </c>
      <c r="R410" s="102">
        <f t="shared" si="177"/>
        <v>0</v>
      </c>
      <c r="S410" s="103">
        <f t="shared" si="171"/>
        <v>0</v>
      </c>
      <c r="T410" s="104">
        <f t="shared" si="172"/>
        <v>0</v>
      </c>
      <c r="U410" s="104">
        <f t="shared" si="173"/>
        <v>0</v>
      </c>
      <c r="V410" s="104">
        <f t="shared" si="174"/>
        <v>0</v>
      </c>
      <c r="W410" s="105">
        <f t="shared" si="175"/>
        <v>0</v>
      </c>
      <c r="X410" s="96"/>
      <c r="Y410" s="106" t="str">
        <f>$AO$20</f>
        <v>M</v>
      </c>
      <c r="Z410" s="207" t="str">
        <f t="shared" si="166"/>
        <v>Sat</v>
      </c>
      <c r="AA410" s="107">
        <f>COUNTIF(K410,"S")</f>
        <v>0</v>
      </c>
      <c r="AB410" s="107">
        <f>COUNTIF(K410,"I")</f>
        <v>0</v>
      </c>
      <c r="AC410" s="107">
        <f>COUNTIF(K410,"A")</f>
        <v>0</v>
      </c>
    </row>
    <row r="411" spans="1:29" ht="12.75" customHeight="1">
      <c r="A411" s="69"/>
      <c r="B411" s="124" t="s">
        <v>56</v>
      </c>
      <c r="C411" s="70" t="s">
        <v>22</v>
      </c>
      <c r="D411" s="202"/>
      <c r="E411" s="140"/>
      <c r="F411" s="141"/>
      <c r="G411" s="74" t="s">
        <v>22</v>
      </c>
      <c r="H411" s="99">
        <v>0</v>
      </c>
      <c r="I411" s="76">
        <f t="shared" si="163"/>
        <v>17</v>
      </c>
      <c r="J411" s="100">
        <f>$AN$21</f>
        <v>41091</v>
      </c>
      <c r="K411" s="101" t="s">
        <v>50</v>
      </c>
      <c r="L411" s="261"/>
      <c r="M411" s="232">
        <f>VLOOKUP(K411,$AE$23:$AG$30,2,0)</f>
        <v>0</v>
      </c>
      <c r="N411" s="241">
        <f>VLOOKUP(K411,$AE$23:$AG$30,3,0)</f>
        <v>0</v>
      </c>
      <c r="O411" s="244">
        <f t="shared" si="164"/>
        <v>0</v>
      </c>
      <c r="P411" s="245">
        <f t="shared" si="176"/>
        <v>0</v>
      </c>
      <c r="Q411" s="257">
        <f t="shared" si="165"/>
        <v>0</v>
      </c>
      <c r="R411" s="102">
        <f t="shared" si="177"/>
        <v>0</v>
      </c>
      <c r="S411" s="103">
        <f t="shared" si="171"/>
        <v>0</v>
      </c>
      <c r="T411" s="104">
        <f t="shared" si="172"/>
        <v>0</v>
      </c>
      <c r="U411" s="104">
        <f t="shared" si="173"/>
        <v>0</v>
      </c>
      <c r="V411" s="104">
        <f t="shared" si="174"/>
        <v>0</v>
      </c>
      <c r="W411" s="105">
        <f t="shared" si="175"/>
        <v>0</v>
      </c>
      <c r="X411" s="96"/>
      <c r="Y411" s="106" t="str">
        <f>$AO$21</f>
        <v>M</v>
      </c>
      <c r="Z411" s="262" t="str">
        <f t="shared" si="166"/>
        <v>Sun</v>
      </c>
      <c r="AA411" s="107">
        <f>COUNTIF(K411,"S")</f>
        <v>0</v>
      </c>
      <c r="AB411" s="107">
        <f>COUNTIF(K411,"I")</f>
        <v>0</v>
      </c>
      <c r="AC411" s="107">
        <f>COUNTIF(K411,"A")</f>
        <v>0</v>
      </c>
    </row>
    <row r="412" spans="1:29" ht="12.75" customHeight="1">
      <c r="A412" s="69"/>
      <c r="B412" s="124"/>
      <c r="C412" s="70"/>
      <c r="D412" s="202"/>
      <c r="E412" s="140"/>
      <c r="F412" s="139"/>
      <c r="G412" s="74" t="s">
        <v>22</v>
      </c>
      <c r="H412" s="99">
        <f>+D412*F412</f>
        <v>0</v>
      </c>
      <c r="I412" s="76">
        <f t="shared" si="163"/>
        <v>18</v>
      </c>
      <c r="J412" s="100">
        <f>$AN$22</f>
        <v>41092</v>
      </c>
      <c r="K412" s="101">
        <v>1</v>
      </c>
      <c r="L412" s="261">
        <v>11</v>
      </c>
      <c r="M412" s="232">
        <f t="shared" si="178"/>
        <v>0.33333333333333331</v>
      </c>
      <c r="N412" s="241">
        <f t="shared" si="170"/>
        <v>0.70833333333333337</v>
      </c>
      <c r="O412" s="244">
        <f t="shared" si="164"/>
        <v>9.0000000000000018</v>
      </c>
      <c r="P412" s="245" t="str">
        <f t="shared" si="176"/>
        <v>1</v>
      </c>
      <c r="Q412" s="257">
        <f t="shared" si="165"/>
        <v>8.0000000000000018</v>
      </c>
      <c r="R412" s="102">
        <f t="shared" si="177"/>
        <v>2.9999999999999982</v>
      </c>
      <c r="S412" s="103">
        <f t="shared" si="171"/>
        <v>1</v>
      </c>
      <c r="T412" s="104">
        <f t="shared" si="172"/>
        <v>1.9999999999999982</v>
      </c>
      <c r="U412" s="104">
        <f t="shared" si="173"/>
        <v>0</v>
      </c>
      <c r="V412" s="104">
        <f t="shared" si="174"/>
        <v>0</v>
      </c>
      <c r="W412" s="105">
        <f t="shared" si="175"/>
        <v>2.9999999999999982</v>
      </c>
      <c r="X412" s="96"/>
      <c r="Y412" s="106" t="str">
        <f>$AO$22</f>
        <v>D</v>
      </c>
      <c r="Z412" s="262" t="str">
        <f t="shared" si="166"/>
        <v>Mon</v>
      </c>
      <c r="AA412" s="107">
        <f t="shared" si="167"/>
        <v>0</v>
      </c>
      <c r="AB412" s="107">
        <f t="shared" si="168"/>
        <v>0</v>
      </c>
      <c r="AC412" s="107">
        <f t="shared" si="169"/>
        <v>0</v>
      </c>
    </row>
    <row r="413" spans="1:29" ht="12.75" customHeight="1">
      <c r="A413" s="69"/>
      <c r="B413" s="150" t="s">
        <v>19</v>
      </c>
      <c r="C413" s="150"/>
      <c r="D413" s="200"/>
      <c r="E413" s="127"/>
      <c r="F413" s="151"/>
      <c r="G413" s="134" t="s">
        <v>22</v>
      </c>
      <c r="H413" s="152">
        <f>SUM(H404:H412)</f>
        <v>2309390.5202312134</v>
      </c>
      <c r="I413" s="76">
        <f t="shared" si="163"/>
        <v>19</v>
      </c>
      <c r="J413" s="100">
        <f>$AN$23</f>
        <v>41093</v>
      </c>
      <c r="K413" s="101">
        <v>1</v>
      </c>
      <c r="L413" s="261">
        <v>11</v>
      </c>
      <c r="M413" s="232">
        <f t="shared" si="178"/>
        <v>0.33333333333333331</v>
      </c>
      <c r="N413" s="241">
        <f t="shared" si="170"/>
        <v>0.70833333333333337</v>
      </c>
      <c r="O413" s="244">
        <f t="shared" si="164"/>
        <v>9.0000000000000018</v>
      </c>
      <c r="P413" s="245" t="str">
        <f t="shared" si="176"/>
        <v>1</v>
      </c>
      <c r="Q413" s="257">
        <f t="shared" si="165"/>
        <v>8.0000000000000018</v>
      </c>
      <c r="R413" s="102">
        <f t="shared" si="177"/>
        <v>2.9999999999999982</v>
      </c>
      <c r="S413" s="103">
        <f t="shared" si="171"/>
        <v>1</v>
      </c>
      <c r="T413" s="104">
        <f t="shared" si="172"/>
        <v>1.9999999999999982</v>
      </c>
      <c r="U413" s="104">
        <f t="shared" si="173"/>
        <v>0</v>
      </c>
      <c r="V413" s="104">
        <f t="shared" si="174"/>
        <v>0</v>
      </c>
      <c r="W413" s="105">
        <f t="shared" si="175"/>
        <v>2.9999999999999982</v>
      </c>
      <c r="X413" s="96"/>
      <c r="Y413" s="106" t="str">
        <f>$AO$23</f>
        <v>D</v>
      </c>
      <c r="Z413" s="207" t="str">
        <f t="shared" si="166"/>
        <v>Tue</v>
      </c>
      <c r="AA413" s="107">
        <f t="shared" si="167"/>
        <v>0</v>
      </c>
      <c r="AB413" s="107">
        <f t="shared" si="168"/>
        <v>0</v>
      </c>
      <c r="AC413" s="107">
        <f t="shared" si="169"/>
        <v>0</v>
      </c>
    </row>
    <row r="414" spans="1:29" ht="12.75" customHeight="1">
      <c r="A414" s="69"/>
      <c r="B414" s="131" t="s">
        <v>25</v>
      </c>
      <c r="C414" s="70"/>
      <c r="D414" s="200"/>
      <c r="E414" s="127"/>
      <c r="F414" s="151"/>
      <c r="G414" s="74"/>
      <c r="H414" s="75"/>
      <c r="I414" s="76">
        <f t="shared" si="163"/>
        <v>20</v>
      </c>
      <c r="J414" s="100">
        <f>$AN$24</f>
        <v>41094</v>
      </c>
      <c r="K414" s="101">
        <v>1</v>
      </c>
      <c r="L414" s="261">
        <v>10</v>
      </c>
      <c r="M414" s="232">
        <f t="shared" si="178"/>
        <v>0.33333333333333331</v>
      </c>
      <c r="N414" s="241">
        <f t="shared" si="170"/>
        <v>0.70833333333333337</v>
      </c>
      <c r="O414" s="244">
        <f t="shared" si="164"/>
        <v>9.0000000000000018</v>
      </c>
      <c r="P414" s="245" t="str">
        <f t="shared" si="176"/>
        <v>1</v>
      </c>
      <c r="Q414" s="257">
        <f t="shared" si="165"/>
        <v>8.0000000000000018</v>
      </c>
      <c r="R414" s="102">
        <f t="shared" si="177"/>
        <v>1.9999999999999982</v>
      </c>
      <c r="S414" s="103">
        <f t="shared" si="171"/>
        <v>1</v>
      </c>
      <c r="T414" s="104">
        <f t="shared" si="172"/>
        <v>0.99999999999999822</v>
      </c>
      <c r="U414" s="104">
        <f t="shared" si="173"/>
        <v>0</v>
      </c>
      <c r="V414" s="104">
        <f t="shared" si="174"/>
        <v>0</v>
      </c>
      <c r="W414" s="105">
        <f t="shared" si="175"/>
        <v>1.9999999999999982</v>
      </c>
      <c r="X414" s="96"/>
      <c r="Y414" s="106" t="str">
        <f>$AO$24</f>
        <v>D</v>
      </c>
      <c r="Z414" s="207" t="str">
        <f t="shared" si="166"/>
        <v>Wed</v>
      </c>
      <c r="AA414" s="107">
        <f t="shared" si="167"/>
        <v>0</v>
      </c>
      <c r="AB414" s="107">
        <f t="shared" si="168"/>
        <v>0</v>
      </c>
      <c r="AC414" s="107">
        <f t="shared" si="169"/>
        <v>0</v>
      </c>
    </row>
    <row r="415" spans="1:29" ht="12.75" customHeight="1">
      <c r="A415" s="69"/>
      <c r="B415" s="124" t="s">
        <v>26</v>
      </c>
      <c r="C415" s="125" t="s">
        <v>22</v>
      </c>
      <c r="D415" s="153">
        <f>-H404</f>
        <v>-1244560</v>
      </c>
      <c r="E415" s="127" t="s">
        <v>24</v>
      </c>
      <c r="F415" s="149">
        <v>0.02</v>
      </c>
      <c r="G415" s="134" t="s">
        <v>22</v>
      </c>
      <c r="H415" s="130">
        <f>F415*D415</f>
        <v>-24891.200000000001</v>
      </c>
      <c r="I415" s="76">
        <f t="shared" si="163"/>
        <v>21</v>
      </c>
      <c r="J415" s="100">
        <f>$AN$25</f>
        <v>41095</v>
      </c>
      <c r="K415" s="101">
        <v>1</v>
      </c>
      <c r="L415" s="261">
        <v>11</v>
      </c>
      <c r="M415" s="232">
        <f t="shared" si="178"/>
        <v>0.33333333333333331</v>
      </c>
      <c r="N415" s="241">
        <f t="shared" si="170"/>
        <v>0.70833333333333337</v>
      </c>
      <c r="O415" s="244">
        <f t="shared" si="164"/>
        <v>9.0000000000000018</v>
      </c>
      <c r="P415" s="245" t="str">
        <f t="shared" si="176"/>
        <v>1</v>
      </c>
      <c r="Q415" s="257">
        <f t="shared" si="165"/>
        <v>8.0000000000000018</v>
      </c>
      <c r="R415" s="102">
        <f t="shared" si="177"/>
        <v>2.9999999999999982</v>
      </c>
      <c r="S415" s="103">
        <f t="shared" si="171"/>
        <v>1</v>
      </c>
      <c r="T415" s="104">
        <f t="shared" si="172"/>
        <v>1.9999999999999982</v>
      </c>
      <c r="U415" s="104">
        <f t="shared" si="173"/>
        <v>0</v>
      </c>
      <c r="V415" s="104">
        <f t="shared" si="174"/>
        <v>0</v>
      </c>
      <c r="W415" s="105">
        <f t="shared" si="175"/>
        <v>2.9999999999999982</v>
      </c>
      <c r="X415" s="96"/>
      <c r="Y415" s="106" t="str">
        <f>$AO$25</f>
        <v>D</v>
      </c>
      <c r="Z415" s="207" t="str">
        <f t="shared" si="166"/>
        <v>Thu</v>
      </c>
      <c r="AA415" s="107">
        <f t="shared" si="167"/>
        <v>0</v>
      </c>
      <c r="AB415" s="107">
        <f t="shared" si="168"/>
        <v>0</v>
      </c>
      <c r="AC415" s="107">
        <f t="shared" si="169"/>
        <v>0</v>
      </c>
    </row>
    <row r="416" spans="1:29" ht="12.75" customHeight="1">
      <c r="A416" s="69"/>
      <c r="B416" s="124" t="s">
        <v>47</v>
      </c>
      <c r="C416" s="125" t="s">
        <v>22</v>
      </c>
      <c r="D416" s="200"/>
      <c r="E416" s="127"/>
      <c r="F416" s="155"/>
      <c r="G416" s="134" t="s">
        <v>22</v>
      </c>
      <c r="H416" s="130">
        <f>SUM(AA431:AC431)*-F404/21</f>
        <v>0</v>
      </c>
      <c r="I416" s="76">
        <f t="shared" si="163"/>
        <v>22</v>
      </c>
      <c r="J416" s="100">
        <f>$AN$26</f>
        <v>41096</v>
      </c>
      <c r="K416" s="101">
        <v>1</v>
      </c>
      <c r="L416" s="261">
        <v>10</v>
      </c>
      <c r="M416" s="232">
        <f t="shared" si="178"/>
        <v>0.33333333333333331</v>
      </c>
      <c r="N416" s="241">
        <f t="shared" si="170"/>
        <v>0.70833333333333337</v>
      </c>
      <c r="O416" s="244">
        <f t="shared" si="164"/>
        <v>9.0000000000000018</v>
      </c>
      <c r="P416" s="245" t="str">
        <f t="shared" si="176"/>
        <v>1</v>
      </c>
      <c r="Q416" s="257">
        <f t="shared" si="165"/>
        <v>8.0000000000000018</v>
      </c>
      <c r="R416" s="102">
        <f t="shared" si="177"/>
        <v>1.9999999999999982</v>
      </c>
      <c r="S416" s="103">
        <f t="shared" si="171"/>
        <v>1</v>
      </c>
      <c r="T416" s="104">
        <f t="shared" si="172"/>
        <v>0.99999999999999822</v>
      </c>
      <c r="U416" s="104">
        <f t="shared" si="173"/>
        <v>0</v>
      </c>
      <c r="V416" s="104">
        <f t="shared" si="174"/>
        <v>0</v>
      </c>
      <c r="W416" s="105">
        <f t="shared" si="175"/>
        <v>1.9999999999999982</v>
      </c>
      <c r="X416" s="96"/>
      <c r="Y416" s="106" t="str">
        <f>$AO$26</f>
        <v>D</v>
      </c>
      <c r="Z416" s="207" t="str">
        <f t="shared" si="166"/>
        <v>Fri</v>
      </c>
      <c r="AA416" s="107">
        <f t="shared" si="167"/>
        <v>0</v>
      </c>
      <c r="AB416" s="107">
        <f t="shared" si="168"/>
        <v>0</v>
      </c>
      <c r="AC416" s="107">
        <f t="shared" si="169"/>
        <v>0</v>
      </c>
    </row>
    <row r="417" spans="1:29" ht="12.75" customHeight="1">
      <c r="A417" s="69"/>
      <c r="B417" s="124" t="s">
        <v>27</v>
      </c>
      <c r="C417" s="125" t="s">
        <v>22</v>
      </c>
      <c r="D417" s="200"/>
      <c r="E417" s="127"/>
      <c r="F417" s="155"/>
      <c r="G417" s="134" t="s">
        <v>22</v>
      </c>
      <c r="H417" s="156">
        <f>+F423</f>
        <v>-42787.5</v>
      </c>
      <c r="I417" s="76">
        <f t="shared" si="163"/>
        <v>23</v>
      </c>
      <c r="J417" s="100">
        <f>$AN$27</f>
        <v>41097</v>
      </c>
      <c r="K417" s="339" t="s">
        <v>63</v>
      </c>
      <c r="L417" s="261">
        <v>8</v>
      </c>
      <c r="M417" s="232">
        <f t="shared" si="178"/>
        <v>0</v>
      </c>
      <c r="N417" s="241">
        <f t="shared" si="170"/>
        <v>0</v>
      </c>
      <c r="O417" s="244">
        <f t="shared" si="164"/>
        <v>0</v>
      </c>
      <c r="P417" s="245">
        <f t="shared" si="176"/>
        <v>0</v>
      </c>
      <c r="Q417" s="257">
        <f t="shared" si="165"/>
        <v>0</v>
      </c>
      <c r="R417" s="102">
        <f t="shared" si="177"/>
        <v>8</v>
      </c>
      <c r="S417" s="103">
        <f t="shared" si="171"/>
        <v>0</v>
      </c>
      <c r="T417" s="104">
        <f t="shared" si="172"/>
        <v>7</v>
      </c>
      <c r="U417" s="104">
        <f t="shared" si="173"/>
        <v>1</v>
      </c>
      <c r="V417" s="104">
        <f t="shared" si="174"/>
        <v>0</v>
      </c>
      <c r="W417" s="105">
        <f t="shared" si="175"/>
        <v>8</v>
      </c>
      <c r="X417" s="96"/>
      <c r="Y417" s="106" t="str">
        <f>$AO$27</f>
        <v>M</v>
      </c>
      <c r="Z417" s="207" t="str">
        <f t="shared" si="166"/>
        <v>Sat</v>
      </c>
      <c r="AA417" s="107">
        <f t="shared" si="167"/>
        <v>0</v>
      </c>
      <c r="AB417" s="107">
        <f t="shared" si="168"/>
        <v>0</v>
      </c>
      <c r="AC417" s="107">
        <f t="shared" si="169"/>
        <v>0</v>
      </c>
    </row>
    <row r="418" spans="1:29" ht="12.75" customHeight="1">
      <c r="A418" s="69"/>
      <c r="B418" s="98"/>
      <c r="C418" s="98"/>
      <c r="D418" s="158" t="s">
        <v>28</v>
      </c>
      <c r="E418" s="159"/>
      <c r="F418" s="160">
        <f>VLOOKUP(C397,$AD$1:$AG$6,2)</f>
        <v>-1320000</v>
      </c>
      <c r="G418" s="160"/>
      <c r="H418" s="99"/>
      <c r="I418" s="76">
        <f t="shared" si="163"/>
        <v>24</v>
      </c>
      <c r="J418" s="100">
        <f>$AN$28</f>
        <v>41098</v>
      </c>
      <c r="K418" s="101" t="s">
        <v>50</v>
      </c>
      <c r="L418" s="261"/>
      <c r="M418" s="232">
        <f t="shared" si="178"/>
        <v>0</v>
      </c>
      <c r="N418" s="241">
        <f t="shared" si="170"/>
        <v>0</v>
      </c>
      <c r="O418" s="244">
        <f t="shared" si="164"/>
        <v>0</v>
      </c>
      <c r="P418" s="245">
        <f t="shared" si="176"/>
        <v>0</v>
      </c>
      <c r="Q418" s="257">
        <f t="shared" si="165"/>
        <v>0</v>
      </c>
      <c r="R418" s="102">
        <f t="shared" si="177"/>
        <v>0</v>
      </c>
      <c r="S418" s="103">
        <f t="shared" si="171"/>
        <v>0</v>
      </c>
      <c r="T418" s="104">
        <f t="shared" si="172"/>
        <v>0</v>
      </c>
      <c r="U418" s="104">
        <f t="shared" si="173"/>
        <v>0</v>
      </c>
      <c r="V418" s="104">
        <f t="shared" si="174"/>
        <v>0</v>
      </c>
      <c r="W418" s="105">
        <f t="shared" si="175"/>
        <v>0</v>
      </c>
      <c r="X418" s="96"/>
      <c r="Y418" s="106" t="str">
        <f>$AO$28</f>
        <v>M</v>
      </c>
      <c r="Z418" s="262" t="str">
        <f t="shared" si="166"/>
        <v>Sun</v>
      </c>
      <c r="AA418" s="107">
        <f t="shared" si="167"/>
        <v>0</v>
      </c>
      <c r="AB418" s="107">
        <f t="shared" si="168"/>
        <v>0</v>
      </c>
      <c r="AC418" s="107">
        <f t="shared" si="169"/>
        <v>0</v>
      </c>
    </row>
    <row r="419" spans="1:29" ht="12.75" customHeight="1">
      <c r="A419" s="69"/>
      <c r="B419" s="98"/>
      <c r="C419" s="98"/>
      <c r="D419" s="162" t="s">
        <v>26</v>
      </c>
      <c r="E419" s="159"/>
      <c r="F419" s="163">
        <f>+(H404)*0.54%</f>
        <v>6720.6240000000007</v>
      </c>
      <c r="G419" s="163"/>
      <c r="H419" s="99"/>
      <c r="I419" s="76">
        <f t="shared" si="163"/>
        <v>25</v>
      </c>
      <c r="J419" s="100">
        <f>$AN$29</f>
        <v>41099</v>
      </c>
      <c r="K419" s="101">
        <v>1</v>
      </c>
      <c r="L419" s="261">
        <v>9.5</v>
      </c>
      <c r="M419" s="232">
        <f t="shared" si="178"/>
        <v>0.33333333333333331</v>
      </c>
      <c r="N419" s="241">
        <f t="shared" si="170"/>
        <v>0.70833333333333337</v>
      </c>
      <c r="O419" s="244">
        <f t="shared" si="164"/>
        <v>9.0000000000000018</v>
      </c>
      <c r="P419" s="245" t="str">
        <f t="shared" si="176"/>
        <v>1</v>
      </c>
      <c r="Q419" s="257">
        <f t="shared" si="165"/>
        <v>8.0000000000000018</v>
      </c>
      <c r="R419" s="102">
        <f t="shared" si="177"/>
        <v>1.4999999999999982</v>
      </c>
      <c r="S419" s="103">
        <f t="shared" si="171"/>
        <v>1</v>
      </c>
      <c r="T419" s="104">
        <f t="shared" si="172"/>
        <v>0.49999999999999822</v>
      </c>
      <c r="U419" s="104">
        <f t="shared" si="173"/>
        <v>0</v>
      </c>
      <c r="V419" s="104">
        <f t="shared" si="174"/>
        <v>0</v>
      </c>
      <c r="W419" s="105">
        <f t="shared" si="175"/>
        <v>1.4999999999999982</v>
      </c>
      <c r="X419" s="96"/>
      <c r="Y419" s="106" t="str">
        <f>$AO$29</f>
        <v>D</v>
      </c>
      <c r="Z419" s="262" t="str">
        <f t="shared" si="166"/>
        <v>Mon</v>
      </c>
      <c r="AA419" s="107">
        <f t="shared" si="167"/>
        <v>0</v>
      </c>
      <c r="AB419" s="107">
        <f t="shared" si="168"/>
        <v>0</v>
      </c>
      <c r="AC419" s="107">
        <f t="shared" si="169"/>
        <v>0</v>
      </c>
    </row>
    <row r="420" spans="1:29" ht="12.75" customHeight="1">
      <c r="A420" s="69"/>
      <c r="B420" s="98"/>
      <c r="C420" s="98"/>
      <c r="D420" s="162" t="s">
        <v>29</v>
      </c>
      <c r="E420" s="159"/>
      <c r="F420" s="160">
        <f>-IF(H413*5%&gt;500000,500000,H413*5%)</f>
        <v>-115469.52601156068</v>
      </c>
      <c r="G420" s="160"/>
      <c r="H420" s="99"/>
      <c r="I420" s="76">
        <f t="shared" si="163"/>
        <v>26</v>
      </c>
      <c r="J420" s="100">
        <f>$AN$30</f>
        <v>41100</v>
      </c>
      <c r="K420" s="101">
        <v>1</v>
      </c>
      <c r="L420" s="261">
        <v>10</v>
      </c>
      <c r="M420" s="232">
        <f t="shared" si="178"/>
        <v>0.33333333333333331</v>
      </c>
      <c r="N420" s="241">
        <f t="shared" si="170"/>
        <v>0.70833333333333337</v>
      </c>
      <c r="O420" s="244">
        <f t="shared" si="164"/>
        <v>9.0000000000000018</v>
      </c>
      <c r="P420" s="245" t="str">
        <f t="shared" si="176"/>
        <v>1</v>
      </c>
      <c r="Q420" s="257">
        <f t="shared" si="165"/>
        <v>8.0000000000000018</v>
      </c>
      <c r="R420" s="102">
        <f t="shared" si="177"/>
        <v>1.9999999999999982</v>
      </c>
      <c r="S420" s="103">
        <f t="shared" si="171"/>
        <v>1</v>
      </c>
      <c r="T420" s="104">
        <f t="shared" si="172"/>
        <v>0.99999999999999822</v>
      </c>
      <c r="U420" s="104">
        <f t="shared" si="173"/>
        <v>0</v>
      </c>
      <c r="V420" s="104">
        <f t="shared" si="174"/>
        <v>0</v>
      </c>
      <c r="W420" s="105">
        <f t="shared" si="175"/>
        <v>1.9999999999999982</v>
      </c>
      <c r="X420" s="96"/>
      <c r="Y420" s="106" t="str">
        <f>$AO$30</f>
        <v>D</v>
      </c>
      <c r="Z420" s="207" t="str">
        <f t="shared" si="166"/>
        <v>Tue</v>
      </c>
      <c r="AA420" s="107">
        <f t="shared" si="167"/>
        <v>0</v>
      </c>
      <c r="AB420" s="107">
        <f t="shared" si="168"/>
        <v>0</v>
      </c>
      <c r="AC420" s="107">
        <f t="shared" si="169"/>
        <v>0</v>
      </c>
    </row>
    <row r="421" spans="1:29" ht="12.75" customHeight="1">
      <c r="A421" s="69"/>
      <c r="B421" s="98"/>
      <c r="C421" s="98"/>
      <c r="D421" s="162" t="s">
        <v>30</v>
      </c>
      <c r="E421" s="159"/>
      <c r="F421" s="163">
        <f>ROUND(H413+H415+F419+F420,0)*12</f>
        <v>26109000</v>
      </c>
      <c r="G421" s="163"/>
      <c r="H421" s="99"/>
      <c r="I421" s="76">
        <f t="shared" si="163"/>
        <v>27</v>
      </c>
      <c r="J421" s="100">
        <f>$AN$31</f>
        <v>41101</v>
      </c>
      <c r="K421" s="101">
        <v>1</v>
      </c>
      <c r="L421" s="261">
        <v>15</v>
      </c>
      <c r="M421" s="232">
        <f t="shared" si="178"/>
        <v>0.33333333333333331</v>
      </c>
      <c r="N421" s="241">
        <f t="shared" si="170"/>
        <v>0.70833333333333337</v>
      </c>
      <c r="O421" s="244">
        <f t="shared" si="164"/>
        <v>9.0000000000000018</v>
      </c>
      <c r="P421" s="245" t="str">
        <f t="shared" si="176"/>
        <v>1</v>
      </c>
      <c r="Q421" s="257">
        <f t="shared" si="165"/>
        <v>8.0000000000000018</v>
      </c>
      <c r="R421" s="102">
        <f t="shared" si="177"/>
        <v>6.9999999999999982</v>
      </c>
      <c r="S421" s="103">
        <f t="shared" si="171"/>
        <v>1</v>
      </c>
      <c r="T421" s="104">
        <f t="shared" si="172"/>
        <v>5.9999999999999982</v>
      </c>
      <c r="U421" s="104">
        <f t="shared" si="173"/>
        <v>0</v>
      </c>
      <c r="V421" s="104">
        <f t="shared" si="174"/>
        <v>0</v>
      </c>
      <c r="W421" s="105">
        <f t="shared" si="175"/>
        <v>6.9999999999999982</v>
      </c>
      <c r="X421" s="96"/>
      <c r="Y421" s="106" t="str">
        <f>$AO$31</f>
        <v>D</v>
      </c>
      <c r="Z421" s="207" t="str">
        <f t="shared" si="166"/>
        <v>Wed</v>
      </c>
      <c r="AA421" s="107">
        <f t="shared" si="167"/>
        <v>0</v>
      </c>
      <c r="AB421" s="107">
        <f t="shared" si="168"/>
        <v>0</v>
      </c>
      <c r="AC421" s="107">
        <f t="shared" si="169"/>
        <v>0</v>
      </c>
    </row>
    <row r="422" spans="1:29" ht="12.75" customHeight="1">
      <c r="A422" s="69"/>
      <c r="B422" s="98"/>
      <c r="C422" s="98"/>
      <c r="D422" s="168" t="s">
        <v>31</v>
      </c>
      <c r="E422" s="159"/>
      <c r="F422" s="169">
        <f>(F421)+(F418*12)</f>
        <v>10269000</v>
      </c>
      <c r="G422" s="169"/>
      <c r="H422" s="99"/>
      <c r="I422" s="76">
        <f t="shared" si="163"/>
        <v>28</v>
      </c>
      <c r="J422" s="100">
        <f>$AN$32</f>
        <v>41102</v>
      </c>
      <c r="K422" s="101">
        <v>1</v>
      </c>
      <c r="L422" s="261">
        <v>10</v>
      </c>
      <c r="M422" s="232">
        <f t="shared" si="178"/>
        <v>0.33333333333333331</v>
      </c>
      <c r="N422" s="241">
        <f t="shared" si="170"/>
        <v>0.70833333333333337</v>
      </c>
      <c r="O422" s="244">
        <f t="shared" si="164"/>
        <v>9.0000000000000018</v>
      </c>
      <c r="P422" s="245" t="str">
        <f t="shared" si="176"/>
        <v>1</v>
      </c>
      <c r="Q422" s="257">
        <f t="shared" si="165"/>
        <v>8.0000000000000018</v>
      </c>
      <c r="R422" s="102">
        <f t="shared" si="177"/>
        <v>1.9999999999999982</v>
      </c>
      <c r="S422" s="103">
        <f t="shared" si="171"/>
        <v>1</v>
      </c>
      <c r="T422" s="104">
        <f t="shared" si="172"/>
        <v>0.99999999999999822</v>
      </c>
      <c r="U422" s="104">
        <f t="shared" si="173"/>
        <v>0</v>
      </c>
      <c r="V422" s="104">
        <f t="shared" si="174"/>
        <v>0</v>
      </c>
      <c r="W422" s="105">
        <f t="shared" si="175"/>
        <v>1.9999999999999982</v>
      </c>
      <c r="X422" s="96"/>
      <c r="Y422" s="106" t="str">
        <f>$AO$32</f>
        <v>D</v>
      </c>
      <c r="Z422" s="207" t="str">
        <f t="shared" si="166"/>
        <v>Thu</v>
      </c>
      <c r="AA422" s="107">
        <f t="shared" si="167"/>
        <v>0</v>
      </c>
      <c r="AB422" s="107">
        <f t="shared" si="168"/>
        <v>0</v>
      </c>
      <c r="AC422" s="107">
        <f t="shared" si="169"/>
        <v>0</v>
      </c>
    </row>
    <row r="423" spans="1:29" ht="12.75" customHeight="1">
      <c r="A423" s="69"/>
      <c r="B423" s="98"/>
      <c r="C423" s="98"/>
      <c r="D423" s="168" t="s">
        <v>32</v>
      </c>
      <c r="E423" s="159"/>
      <c r="F423" s="170">
        <f>-(IF(F422&lt;=0,0,IF(F422&lt;=50000000,F422*0.05,IF(F422&lt;=200000000,(F422-50000000)*0.15+2500000,IF(F422&lt;=500000000,(F422-250000000)*0.25+32500000,(F422-500000000)*0.3+95000000)))))/12</f>
        <v>-42787.5</v>
      </c>
      <c r="G423" s="171">
        <f>-(IF(F423&lt;=0,0,IF(F423&lt;=50000000,F423*0.05,IF(F423&lt;=200000000,(F423-50000000)*0.15+2500000,IF(F423&lt;=500000000,(F423-250000000)*0.25+32500000,(F423-500000000)*0.3+95000000)))))/12</f>
        <v>0</v>
      </c>
      <c r="H423" s="99"/>
      <c r="I423" s="76">
        <f t="shared" si="163"/>
        <v>29</v>
      </c>
      <c r="J423" s="100">
        <f>$AN$33</f>
        <v>41103</v>
      </c>
      <c r="K423" s="101">
        <v>1</v>
      </c>
      <c r="L423" s="261">
        <v>9</v>
      </c>
      <c r="M423" s="232">
        <f t="shared" si="178"/>
        <v>0.33333333333333331</v>
      </c>
      <c r="N423" s="241">
        <f t="shared" si="170"/>
        <v>0.70833333333333337</v>
      </c>
      <c r="O423" s="244">
        <f t="shared" si="164"/>
        <v>9.0000000000000018</v>
      </c>
      <c r="P423" s="245" t="str">
        <f t="shared" si="176"/>
        <v>1</v>
      </c>
      <c r="Q423" s="257">
        <f t="shared" si="165"/>
        <v>8.0000000000000018</v>
      </c>
      <c r="R423" s="102">
        <f t="shared" si="177"/>
        <v>0.99999999999999822</v>
      </c>
      <c r="S423" s="103">
        <f t="shared" si="171"/>
        <v>1</v>
      </c>
      <c r="T423" s="104">
        <f t="shared" si="172"/>
        <v>0</v>
      </c>
      <c r="U423" s="104">
        <f t="shared" si="173"/>
        <v>0</v>
      </c>
      <c r="V423" s="104">
        <f t="shared" si="174"/>
        <v>0</v>
      </c>
      <c r="W423" s="105">
        <f t="shared" si="175"/>
        <v>0.99999999999999822</v>
      </c>
      <c r="X423" s="96"/>
      <c r="Y423" s="106" t="str">
        <f>$AO$33</f>
        <v>D</v>
      </c>
      <c r="Z423" s="207" t="str">
        <f t="shared" si="166"/>
        <v>Fri</v>
      </c>
      <c r="AA423" s="107">
        <f t="shared" si="167"/>
        <v>0</v>
      </c>
      <c r="AB423" s="107">
        <f t="shared" si="168"/>
        <v>0</v>
      </c>
      <c r="AC423" s="107">
        <f t="shared" si="169"/>
        <v>0</v>
      </c>
    </row>
    <row r="424" spans="1:29" ht="12.75" customHeight="1">
      <c r="A424" s="69"/>
      <c r="B424" s="98"/>
      <c r="C424" s="125"/>
      <c r="D424" s="172"/>
      <c r="E424" s="173"/>
      <c r="F424" s="174"/>
      <c r="G424" s="72"/>
      <c r="H424" s="175"/>
      <c r="I424" s="76">
        <f t="shared" si="163"/>
        <v>30</v>
      </c>
      <c r="J424" s="100">
        <f>$AN$34</f>
        <v>41104</v>
      </c>
      <c r="K424" s="101" t="s">
        <v>50</v>
      </c>
      <c r="L424" s="261"/>
      <c r="M424" s="232">
        <f t="shared" si="178"/>
        <v>0</v>
      </c>
      <c r="N424" s="241">
        <f t="shared" si="170"/>
        <v>0</v>
      </c>
      <c r="O424" s="244">
        <f t="shared" si="164"/>
        <v>0</v>
      </c>
      <c r="P424" s="245">
        <f t="shared" si="176"/>
        <v>0</v>
      </c>
      <c r="Q424" s="257">
        <f t="shared" si="165"/>
        <v>0</v>
      </c>
      <c r="R424" s="102">
        <f t="shared" si="177"/>
        <v>0</v>
      </c>
      <c r="S424" s="103">
        <f t="shared" si="171"/>
        <v>0</v>
      </c>
      <c r="T424" s="104">
        <f t="shared" si="172"/>
        <v>0</v>
      </c>
      <c r="U424" s="104">
        <f t="shared" si="173"/>
        <v>0</v>
      </c>
      <c r="V424" s="104">
        <f t="shared" si="174"/>
        <v>0</v>
      </c>
      <c r="W424" s="105">
        <f t="shared" si="175"/>
        <v>0</v>
      </c>
      <c r="X424" s="96"/>
      <c r="Y424" s="106" t="str">
        <f>$AO$34</f>
        <v>M</v>
      </c>
      <c r="Z424" s="207" t="str">
        <f t="shared" si="166"/>
        <v>Sat</v>
      </c>
      <c r="AA424" s="107">
        <f t="shared" si="167"/>
        <v>0</v>
      </c>
      <c r="AB424" s="107">
        <f t="shared" si="168"/>
        <v>0</v>
      </c>
      <c r="AC424" s="107">
        <f t="shared" si="169"/>
        <v>0</v>
      </c>
    </row>
    <row r="425" spans="1:29" ht="12.75" customHeight="1">
      <c r="A425" s="69"/>
      <c r="B425" s="176" t="s">
        <v>33</v>
      </c>
      <c r="C425" s="177"/>
      <c r="D425" s="178"/>
      <c r="E425" s="127"/>
      <c r="F425" s="179"/>
      <c r="G425" s="180" t="s">
        <v>22</v>
      </c>
      <c r="H425" s="152">
        <f>+H413+H415+H416+H417</f>
        <v>2241711.8202312132</v>
      </c>
      <c r="I425" s="76">
        <f t="shared" si="163"/>
        <v>31</v>
      </c>
      <c r="J425" s="100">
        <f>$AN$35</f>
        <v>41105</v>
      </c>
      <c r="K425" s="101" t="s">
        <v>50</v>
      </c>
      <c r="L425" s="261"/>
      <c r="M425" s="232">
        <f t="shared" si="178"/>
        <v>0</v>
      </c>
      <c r="N425" s="241">
        <f t="shared" si="170"/>
        <v>0</v>
      </c>
      <c r="O425" s="244">
        <f t="shared" si="164"/>
        <v>0</v>
      </c>
      <c r="P425" s="245">
        <f t="shared" si="176"/>
        <v>0</v>
      </c>
      <c r="Q425" s="257">
        <f t="shared" si="165"/>
        <v>0</v>
      </c>
      <c r="R425" s="102">
        <f t="shared" si="177"/>
        <v>0</v>
      </c>
      <c r="S425" s="103">
        <f t="shared" si="171"/>
        <v>0</v>
      </c>
      <c r="T425" s="104">
        <f t="shared" si="172"/>
        <v>0</v>
      </c>
      <c r="U425" s="104">
        <f t="shared" si="173"/>
        <v>0</v>
      </c>
      <c r="V425" s="104">
        <f t="shared" si="174"/>
        <v>0</v>
      </c>
      <c r="W425" s="105">
        <f t="shared" si="175"/>
        <v>0</v>
      </c>
      <c r="X425" s="96"/>
      <c r="Y425" s="106" t="str">
        <f>$AO$35</f>
        <v>M</v>
      </c>
      <c r="Z425" s="262" t="str">
        <f t="shared" si="166"/>
        <v>Sun</v>
      </c>
      <c r="AA425" s="107">
        <f t="shared" si="167"/>
        <v>0</v>
      </c>
      <c r="AB425" s="107">
        <f t="shared" si="168"/>
        <v>0</v>
      </c>
      <c r="AC425" s="107">
        <f t="shared" si="169"/>
        <v>0</v>
      </c>
    </row>
    <row r="426" spans="1:29" ht="12.75" customHeight="1">
      <c r="A426" s="69"/>
      <c r="B426" s="70"/>
      <c r="C426" s="70"/>
      <c r="D426" s="200"/>
      <c r="E426" s="127"/>
      <c r="F426" s="155"/>
      <c r="G426" s="74"/>
      <c r="H426" s="75"/>
      <c r="I426" s="76">
        <f t="shared" si="163"/>
        <v>32</v>
      </c>
      <c r="J426" s="100">
        <f>$AN$36</f>
        <v>41106</v>
      </c>
      <c r="K426" s="101">
        <v>1</v>
      </c>
      <c r="L426" s="261">
        <v>10</v>
      </c>
      <c r="M426" s="232">
        <f t="shared" si="178"/>
        <v>0.33333333333333331</v>
      </c>
      <c r="N426" s="241">
        <f t="shared" si="170"/>
        <v>0.70833333333333337</v>
      </c>
      <c r="O426" s="244">
        <f t="shared" si="164"/>
        <v>9.0000000000000018</v>
      </c>
      <c r="P426" s="245" t="str">
        <f t="shared" si="176"/>
        <v>1</v>
      </c>
      <c r="Q426" s="257">
        <f t="shared" si="165"/>
        <v>8.0000000000000018</v>
      </c>
      <c r="R426" s="102">
        <f t="shared" si="177"/>
        <v>1.9999999999999982</v>
      </c>
      <c r="S426" s="103">
        <f t="shared" si="171"/>
        <v>1</v>
      </c>
      <c r="T426" s="104">
        <f t="shared" si="172"/>
        <v>0.99999999999999822</v>
      </c>
      <c r="U426" s="104">
        <f t="shared" si="173"/>
        <v>0</v>
      </c>
      <c r="V426" s="104">
        <f t="shared" si="174"/>
        <v>0</v>
      </c>
      <c r="W426" s="105">
        <f t="shared" si="175"/>
        <v>1.9999999999999982</v>
      </c>
      <c r="X426" s="96"/>
      <c r="Y426" s="106" t="str">
        <f>$AO$36</f>
        <v>D</v>
      </c>
      <c r="Z426" s="262" t="str">
        <f t="shared" si="166"/>
        <v>Mon</v>
      </c>
      <c r="AA426" s="107">
        <f t="shared" si="167"/>
        <v>0</v>
      </c>
      <c r="AB426" s="107">
        <f t="shared" si="168"/>
        <v>0</v>
      </c>
      <c r="AC426" s="107">
        <f t="shared" si="169"/>
        <v>0</v>
      </c>
    </row>
    <row r="427" spans="1:29" ht="12.75" customHeight="1">
      <c r="A427" s="69"/>
      <c r="B427" s="181" t="s">
        <v>34</v>
      </c>
      <c r="C427" s="181"/>
      <c r="D427" s="72"/>
      <c r="E427" s="73"/>
      <c r="F427" s="72"/>
      <c r="G427" s="181" t="s">
        <v>35</v>
      </c>
      <c r="H427" s="99"/>
      <c r="I427" s="76">
        <f t="shared" si="163"/>
        <v>33</v>
      </c>
      <c r="J427" s="100">
        <f>$AN$37</f>
        <v>41107</v>
      </c>
      <c r="K427" s="101">
        <v>1</v>
      </c>
      <c r="L427" s="261">
        <v>11</v>
      </c>
      <c r="M427" s="232">
        <f t="shared" si="178"/>
        <v>0.33333333333333331</v>
      </c>
      <c r="N427" s="241">
        <f t="shared" si="170"/>
        <v>0.70833333333333337</v>
      </c>
      <c r="O427" s="244">
        <f t="shared" si="164"/>
        <v>9.0000000000000018</v>
      </c>
      <c r="P427" s="245" t="str">
        <f t="shared" si="176"/>
        <v>1</v>
      </c>
      <c r="Q427" s="257">
        <f t="shared" si="165"/>
        <v>8.0000000000000018</v>
      </c>
      <c r="R427" s="102">
        <f t="shared" si="177"/>
        <v>2.9999999999999982</v>
      </c>
      <c r="S427" s="103">
        <f t="shared" si="171"/>
        <v>1</v>
      </c>
      <c r="T427" s="104">
        <f t="shared" si="172"/>
        <v>1.9999999999999982</v>
      </c>
      <c r="U427" s="104">
        <f t="shared" si="173"/>
        <v>0</v>
      </c>
      <c r="V427" s="104">
        <f t="shared" si="174"/>
        <v>0</v>
      </c>
      <c r="W427" s="105">
        <f t="shared" si="175"/>
        <v>2.9999999999999982</v>
      </c>
      <c r="X427" s="96"/>
      <c r="Y427" s="106" t="str">
        <f>$AO$37</f>
        <v>D</v>
      </c>
      <c r="Z427" s="207" t="str">
        <f t="shared" si="166"/>
        <v>Tue</v>
      </c>
      <c r="AA427" s="107">
        <f t="shared" si="167"/>
        <v>0</v>
      </c>
      <c r="AB427" s="107">
        <f t="shared" si="168"/>
        <v>0</v>
      </c>
      <c r="AC427" s="107">
        <f t="shared" si="169"/>
        <v>0</v>
      </c>
    </row>
    <row r="428" spans="1:29" ht="12.75" customHeight="1">
      <c r="A428" s="69"/>
      <c r="B428" s="181"/>
      <c r="C428" s="181"/>
      <c r="D428" s="72"/>
      <c r="E428" s="73"/>
      <c r="F428" s="72"/>
      <c r="G428" s="181"/>
      <c r="H428" s="99"/>
      <c r="I428" s="76">
        <f t="shared" si="163"/>
        <v>34</v>
      </c>
      <c r="J428" s="100">
        <f>$AN$38</f>
        <v>41108</v>
      </c>
      <c r="K428" s="101">
        <v>1</v>
      </c>
      <c r="L428" s="261">
        <v>11</v>
      </c>
      <c r="M428" s="232">
        <f t="shared" si="178"/>
        <v>0.33333333333333331</v>
      </c>
      <c r="N428" s="241">
        <f t="shared" si="170"/>
        <v>0.70833333333333337</v>
      </c>
      <c r="O428" s="244">
        <f t="shared" si="164"/>
        <v>9.0000000000000018</v>
      </c>
      <c r="P428" s="245" t="str">
        <f t="shared" si="176"/>
        <v>1</v>
      </c>
      <c r="Q428" s="257">
        <f t="shared" si="165"/>
        <v>8.0000000000000018</v>
      </c>
      <c r="R428" s="102">
        <f t="shared" si="177"/>
        <v>2.9999999999999982</v>
      </c>
      <c r="S428" s="103">
        <f t="shared" si="171"/>
        <v>1</v>
      </c>
      <c r="T428" s="104">
        <f t="shared" si="172"/>
        <v>1.9999999999999982</v>
      </c>
      <c r="U428" s="104">
        <f t="shared" si="173"/>
        <v>0</v>
      </c>
      <c r="V428" s="104">
        <f t="shared" si="174"/>
        <v>0</v>
      </c>
      <c r="W428" s="105">
        <f t="shared" si="175"/>
        <v>2.9999999999999982</v>
      </c>
      <c r="X428" s="96"/>
      <c r="Y428" s="106" t="str">
        <f>$AO$38</f>
        <v>D</v>
      </c>
      <c r="Z428" s="207" t="str">
        <f t="shared" si="166"/>
        <v>Wed</v>
      </c>
      <c r="AA428" s="107">
        <f t="shared" si="167"/>
        <v>0</v>
      </c>
      <c r="AB428" s="107">
        <f t="shared" si="168"/>
        <v>0</v>
      </c>
      <c r="AC428" s="107">
        <f t="shared" si="169"/>
        <v>0</v>
      </c>
    </row>
    <row r="429" spans="1:29" ht="12.75" customHeight="1">
      <c r="A429" s="69"/>
      <c r="B429" s="181"/>
      <c r="C429" s="181"/>
      <c r="D429" s="72"/>
      <c r="E429" s="73"/>
      <c r="F429" s="72"/>
      <c r="G429" s="181"/>
      <c r="H429" s="99"/>
      <c r="I429" s="76">
        <f t="shared" si="163"/>
        <v>35</v>
      </c>
      <c r="J429" s="100"/>
      <c r="K429" s="101"/>
      <c r="L429" s="261"/>
      <c r="M429" s="232"/>
      <c r="N429" s="241"/>
      <c r="O429" s="244"/>
      <c r="P429" s="245"/>
      <c r="Q429" s="257"/>
      <c r="R429" s="102"/>
      <c r="S429" s="103"/>
      <c r="T429" s="104"/>
      <c r="U429" s="104"/>
      <c r="V429" s="104"/>
      <c r="W429" s="105"/>
      <c r="X429" s="96"/>
      <c r="Y429" s="106"/>
      <c r="Z429" s="207" t="str">
        <f t="shared" si="166"/>
        <v>Sat</v>
      </c>
      <c r="AA429" s="107">
        <f>COUNTIF(K429,"S")</f>
        <v>0</v>
      </c>
      <c r="AB429" s="107">
        <f>COUNTIF(K429,"I")</f>
        <v>0</v>
      </c>
      <c r="AC429" s="107">
        <f>COUNTIF(K429,"A")</f>
        <v>0</v>
      </c>
    </row>
    <row r="430" spans="1:29" ht="12.75" customHeight="1">
      <c r="A430" s="69"/>
      <c r="B430" s="181"/>
      <c r="C430" s="181"/>
      <c r="D430" s="72"/>
      <c r="E430" s="73"/>
      <c r="F430" s="72"/>
      <c r="G430" s="181"/>
      <c r="H430" s="99"/>
      <c r="I430" s="76">
        <f t="shared" si="163"/>
        <v>36</v>
      </c>
      <c r="J430" s="210" t="s">
        <v>19</v>
      </c>
      <c r="K430" s="211"/>
      <c r="L430" s="251"/>
      <c r="M430" s="212" t="s">
        <v>45</v>
      </c>
      <c r="N430" s="212" t="s">
        <v>46</v>
      </c>
      <c r="O430" s="242"/>
      <c r="P430" s="243"/>
      <c r="Q430" s="258"/>
      <c r="R430" s="212"/>
      <c r="S430" s="213"/>
      <c r="T430" s="214"/>
      <c r="U430" s="214"/>
      <c r="V430" s="215"/>
      <c r="W430" s="216" t="s">
        <v>36</v>
      </c>
      <c r="X430" s="182"/>
      <c r="Y430" s="183" t="s">
        <v>37</v>
      </c>
      <c r="Z430" s="83"/>
      <c r="AA430" s="84"/>
      <c r="AB430" s="84"/>
      <c r="AC430" s="96"/>
    </row>
    <row r="431" spans="1:29" ht="12.75" customHeight="1">
      <c r="A431" s="69"/>
      <c r="B431" s="184" t="str">
        <f>C395</f>
        <v>ADE</v>
      </c>
      <c r="C431" s="181"/>
      <c r="D431" s="72"/>
      <c r="E431" s="73"/>
      <c r="F431" s="72"/>
      <c r="G431" s="181" t="s">
        <v>38</v>
      </c>
      <c r="H431" s="99"/>
      <c r="I431" s="76">
        <f t="shared" si="163"/>
        <v>37</v>
      </c>
      <c r="J431" s="333">
        <f>+K431+L431</f>
        <v>24</v>
      </c>
      <c r="K431" s="334">
        <f>+COUNTIF(K398:K429,"1")+COUNTIF(K398:K429,"2")+COUNTIF(K398:K429,"L2")+COUNTIF(K398:K429,"L1")</f>
        <v>24</v>
      </c>
      <c r="L431" s="334">
        <f>+COUNTIF(K398:K429,"2")+COUNTIF(K398:K429,"L2")</f>
        <v>0</v>
      </c>
      <c r="M431" s="334">
        <f>+COUNTIF(K398:K429,"1")+COUNTIF(K398:K429,"L1")</f>
        <v>24</v>
      </c>
      <c r="N431" s="185"/>
      <c r="O431" s="185"/>
      <c r="P431" s="101"/>
      <c r="Q431" s="259"/>
      <c r="R431" s="185">
        <f>+COUNTIF(K399:K429,"S2")</f>
        <v>0</v>
      </c>
      <c r="S431" s="102">
        <f>SUM(S399:S429)</f>
        <v>22</v>
      </c>
      <c r="T431" s="102">
        <f>SUM(T399:T429)</f>
        <v>44.499999999999979</v>
      </c>
      <c r="U431" s="102">
        <f>SUM(U399:U429)</f>
        <v>2</v>
      </c>
      <c r="V431" s="102">
        <f>SUM(V399:V429)</f>
        <v>0</v>
      </c>
      <c r="W431" s="105">
        <f>+(S431*1.5)+(T431*2)+(U431*3)+(V431*4)</f>
        <v>127.99999999999996</v>
      </c>
      <c r="X431" s="186"/>
      <c r="Y431" s="187">
        <f>+COUNTIF(Y399:Y429,"D")</f>
        <v>22</v>
      </c>
      <c r="Z431" s="83"/>
      <c r="AA431" s="102">
        <f>SUM(AA399:AA429)</f>
        <v>0</v>
      </c>
      <c r="AB431" s="102">
        <f>SUM(AB399:AB429)</f>
        <v>0</v>
      </c>
      <c r="AC431" s="102">
        <f>SUM(AC399:AC429)</f>
        <v>0</v>
      </c>
    </row>
    <row r="432" spans="1:29" ht="12.75" customHeight="1">
      <c r="A432" s="69"/>
      <c r="B432" s="263"/>
      <c r="C432" s="189" t="s">
        <v>57</v>
      </c>
      <c r="D432" s="189"/>
      <c r="E432" s="190"/>
      <c r="F432" s="72"/>
      <c r="G432" s="72"/>
      <c r="H432" s="99"/>
      <c r="I432" s="76">
        <f t="shared" si="163"/>
        <v>38</v>
      </c>
      <c r="J432" s="191"/>
      <c r="K432" s="192"/>
      <c r="L432" s="252"/>
      <c r="M432" s="193"/>
      <c r="N432" s="193"/>
      <c r="O432" s="193"/>
      <c r="P432" s="239"/>
      <c r="Q432" s="260"/>
      <c r="R432" s="194">
        <f>S431+T431+U431+V431</f>
        <v>68.499999999999972</v>
      </c>
      <c r="S432" s="103"/>
      <c r="T432" s="103"/>
      <c r="U432" s="103"/>
      <c r="V432" s="103"/>
      <c r="W432" s="103"/>
      <c r="X432" s="195"/>
      <c r="Y432" s="187"/>
      <c r="Z432" s="196"/>
      <c r="AA432" s="196"/>
      <c r="AB432" s="196"/>
      <c r="AC432" s="197"/>
    </row>
    <row r="434" spans="1:29" ht="12.75" customHeight="1">
      <c r="A434" s="52">
        <f>A395+1</f>
        <v>12</v>
      </c>
      <c r="B434" s="53" t="s">
        <v>2</v>
      </c>
      <c r="C434" s="54" t="s">
        <v>201</v>
      </c>
      <c r="D434" s="55"/>
      <c r="E434" s="56" t="s">
        <v>55</v>
      </c>
      <c r="F434" s="209" t="s">
        <v>87</v>
      </c>
      <c r="G434" s="57"/>
      <c r="H434" s="58"/>
      <c r="I434" s="59">
        <v>1</v>
      </c>
      <c r="J434" s="486" t="str">
        <f>+C434</f>
        <v>ADE</v>
      </c>
      <c r="K434" s="486"/>
      <c r="L434" s="486"/>
      <c r="M434" s="486"/>
      <c r="N434" s="486"/>
      <c r="O434" s="486"/>
      <c r="P434" s="486"/>
      <c r="Q434" s="486"/>
      <c r="R434" s="486"/>
      <c r="S434" s="486"/>
      <c r="T434" s="486"/>
      <c r="U434" s="486"/>
      <c r="V434" s="486"/>
      <c r="W434" s="486"/>
      <c r="X434" s="60"/>
      <c r="Y434" s="61"/>
      <c r="Z434" s="62"/>
      <c r="AA434" s="63"/>
      <c r="AB434" s="63"/>
      <c r="AC434" s="64"/>
    </row>
    <row r="435" spans="1:29" ht="12.75" customHeight="1">
      <c r="A435" s="69"/>
      <c r="B435" s="70" t="s">
        <v>3</v>
      </c>
      <c r="C435" s="71" t="s">
        <v>62</v>
      </c>
      <c r="D435" s="72"/>
      <c r="E435" s="73"/>
      <c r="F435" s="72"/>
      <c r="G435" s="74"/>
      <c r="H435" s="75"/>
      <c r="I435" s="76">
        <f t="shared" ref="I435:I471" si="179">+I434+1</f>
        <v>2</v>
      </c>
      <c r="J435" s="77" t="s">
        <v>4</v>
      </c>
      <c r="K435" s="78"/>
      <c r="L435" s="248"/>
      <c r="M435" s="79"/>
      <c r="N435" s="79"/>
      <c r="O435" s="79"/>
      <c r="P435" s="236"/>
      <c r="Q435" s="254"/>
      <c r="R435" s="79"/>
      <c r="S435" s="79"/>
      <c r="T435" s="79"/>
      <c r="U435" s="79"/>
      <c r="V435" s="79"/>
      <c r="W435" s="80" t="str">
        <f>$Y$1</f>
        <v>Period: 1 May 2012 - 31 May 2012</v>
      </c>
      <c r="X435" s="81"/>
      <c r="Y435" s="82"/>
      <c r="Z435" s="83"/>
      <c r="AA435" s="84"/>
      <c r="AB435" s="84"/>
      <c r="AC435" s="85"/>
    </row>
    <row r="436" spans="1:29" ht="12.75" customHeight="1">
      <c r="A436" s="69"/>
      <c r="B436" s="70" t="s">
        <v>6</v>
      </c>
      <c r="C436" s="71" t="s">
        <v>5</v>
      </c>
      <c r="D436" s="72"/>
      <c r="E436" s="73"/>
      <c r="F436" s="91"/>
      <c r="G436" s="91"/>
      <c r="H436" s="92"/>
      <c r="I436" s="76">
        <f t="shared" si="179"/>
        <v>3</v>
      </c>
      <c r="J436" s="487" t="s">
        <v>7</v>
      </c>
      <c r="K436" s="488" t="s">
        <v>8</v>
      </c>
      <c r="L436" s="249"/>
      <c r="M436" s="489" t="s">
        <v>49</v>
      </c>
      <c r="N436" s="490"/>
      <c r="O436" s="220"/>
      <c r="P436" s="237"/>
      <c r="Q436" s="255"/>
      <c r="R436" s="491" t="s">
        <v>64</v>
      </c>
      <c r="S436" s="493" t="s">
        <v>9</v>
      </c>
      <c r="T436" s="493"/>
      <c r="U436" s="493"/>
      <c r="V436" s="493"/>
      <c r="W436" s="494" t="s">
        <v>10</v>
      </c>
      <c r="X436" s="93"/>
      <c r="Y436" s="94"/>
      <c r="Z436" s="83"/>
      <c r="AA436" s="84"/>
      <c r="AB436" s="84"/>
      <c r="AC436" s="85"/>
    </row>
    <row r="437" spans="1:29" ht="12.75" customHeight="1">
      <c r="A437" s="69"/>
      <c r="B437" s="70" t="s">
        <v>48</v>
      </c>
      <c r="C437" s="71"/>
      <c r="D437" s="72"/>
      <c r="E437" s="73"/>
      <c r="F437" s="91"/>
      <c r="G437" s="91"/>
      <c r="H437" s="92"/>
      <c r="I437" s="76">
        <f t="shared" si="179"/>
        <v>4</v>
      </c>
      <c r="J437" s="487"/>
      <c r="K437" s="488"/>
      <c r="L437" s="250"/>
      <c r="M437" s="231" t="s">
        <v>11</v>
      </c>
      <c r="N437" s="231" t="s">
        <v>12</v>
      </c>
      <c r="O437" s="231"/>
      <c r="P437" s="238"/>
      <c r="Q437" s="256" t="s">
        <v>67</v>
      </c>
      <c r="R437" s="492"/>
      <c r="S437" s="201">
        <v>1.5</v>
      </c>
      <c r="T437" s="201">
        <v>2</v>
      </c>
      <c r="U437" s="201">
        <v>3</v>
      </c>
      <c r="V437" s="201">
        <v>4</v>
      </c>
      <c r="W437" s="494"/>
      <c r="X437" s="93"/>
      <c r="Y437" s="94"/>
      <c r="Z437" s="83"/>
      <c r="AA437" s="95" t="s">
        <v>13</v>
      </c>
      <c r="AB437" s="95" t="s">
        <v>14</v>
      </c>
      <c r="AC437" s="96" t="s">
        <v>15</v>
      </c>
    </row>
    <row r="438" spans="1:29" ht="12.75" customHeight="1">
      <c r="A438" s="69"/>
      <c r="B438" s="70" t="s">
        <v>16</v>
      </c>
      <c r="C438" s="71"/>
      <c r="D438" s="72"/>
      <c r="E438" s="73"/>
      <c r="F438" s="98"/>
      <c r="G438" s="72"/>
      <c r="H438" s="99"/>
      <c r="I438" s="76">
        <f t="shared" si="179"/>
        <v>5</v>
      </c>
      <c r="J438" s="100">
        <f>$AN$9</f>
        <v>41079</v>
      </c>
      <c r="K438" s="101">
        <v>1</v>
      </c>
      <c r="L438" s="261">
        <v>11</v>
      </c>
      <c r="M438" s="232">
        <f>VLOOKUP(K438,$AE$23:$AG$30,2,0)</f>
        <v>0.33333333333333331</v>
      </c>
      <c r="N438" s="241">
        <f>VLOOKUP(K438,$AE$23:$AG$30,3,0)</f>
        <v>0.70833333333333337</v>
      </c>
      <c r="O438" s="244">
        <f t="shared" ref="O438:O467" si="180">(N438-M438)*24</f>
        <v>9.0000000000000018</v>
      </c>
      <c r="P438" s="245" t="str">
        <f>+IF(((N438-M438)*24)&gt;4,"1",0)</f>
        <v>1</v>
      </c>
      <c r="Q438" s="257">
        <f t="shared" ref="Q438:Q467" si="181">O438-P438</f>
        <v>8.0000000000000018</v>
      </c>
      <c r="R438" s="102">
        <f>+L438-Q438</f>
        <v>2.9999999999999982</v>
      </c>
      <c r="S438" s="103">
        <f>IF(AND(Y438="d",W438&gt;0),1,0)</f>
        <v>1</v>
      </c>
      <c r="T438" s="104">
        <f>IF(AND(Y438="D",W438-S438&lt;0),0,IF(AND(Y438="M",W438&gt;=7),7,IF(AND(Y438="M",W438&lt;7),W438,IF(W438-S438&lt;0,0,IF(AND(Y438="D",W438-S438&gt;=7),7,IF(AND(Y438="D",W438-S438&lt;7),W438-S438,0))))))</f>
        <v>1.9999999999999982</v>
      </c>
      <c r="U438" s="104">
        <f>IF(AND(Y438="D",W438&lt;1),0,IF(AND(Y438="D",W438-S438-T438&gt;0,W438-S438-T438&lt;1),W438-S438-T438,IF(AND(Y438="D",W438-S438-T438&gt;=1),1,IF(AND(Y438="M",W438-T438&gt;=1),1,IF(AND(Y438="M",W438-T438&lt;1),W438-T438,0)))))</f>
        <v>0</v>
      </c>
      <c r="V438" s="104">
        <f>IF(AND(Y438="D",W438&lt;1),0,IF(AND(Y438="D",W438-S438-T438-U438&gt;0),W438-S438-T438-U438,IF(AND(Y438="M",W438-T438-U438&gt;0),W438-T438-U438,0)))</f>
        <v>0</v>
      </c>
      <c r="W438" s="105">
        <f>+R438</f>
        <v>2.9999999999999982</v>
      </c>
      <c r="X438" s="96"/>
      <c r="Y438" s="106" t="str">
        <f>$AO$9</f>
        <v>D</v>
      </c>
      <c r="Z438" s="207" t="str">
        <f t="shared" ref="Z438:Z468" si="182">TEXT(WEEKDAY(J438),"ddd")</f>
        <v>Tue</v>
      </c>
      <c r="AA438" s="107">
        <f t="shared" ref="AA438:AA467" si="183">COUNTIF(K438,"S")</f>
        <v>0</v>
      </c>
      <c r="AB438" s="107">
        <f t="shared" ref="AB438:AB467" si="184">COUNTIF(K438,"I")</f>
        <v>0</v>
      </c>
      <c r="AC438" s="107">
        <f t="shared" ref="AC438:AC467" si="185">COUNTIF(K438,"A")</f>
        <v>0</v>
      </c>
    </row>
    <row r="439" spans="1:29" ht="12.75" customHeight="1">
      <c r="A439" s="69"/>
      <c r="B439" s="70" t="s">
        <v>18</v>
      </c>
      <c r="C439" s="108" t="s">
        <v>61</v>
      </c>
      <c r="D439" s="109"/>
      <c r="E439" s="73"/>
      <c r="F439" s="110"/>
      <c r="G439" s="72"/>
      <c r="H439" s="99"/>
      <c r="I439" s="76">
        <f t="shared" si="179"/>
        <v>6</v>
      </c>
      <c r="J439" s="100">
        <f>$AN$10</f>
        <v>41080</v>
      </c>
      <c r="K439" s="101">
        <v>1</v>
      </c>
      <c r="L439" s="261">
        <v>11</v>
      </c>
      <c r="M439" s="232">
        <f>VLOOKUP(K439,$AE$23:$AG$30,2,0)</f>
        <v>0.33333333333333331</v>
      </c>
      <c r="N439" s="241">
        <f t="shared" ref="N439:N467" si="186">VLOOKUP(K439,$AE$23:$AG$30,3,0)</f>
        <v>0.70833333333333337</v>
      </c>
      <c r="O439" s="244">
        <f t="shared" si="180"/>
        <v>9.0000000000000018</v>
      </c>
      <c r="P439" s="245" t="str">
        <f>+IF(((N439-M439)*24)&gt;4,"1",0)</f>
        <v>1</v>
      </c>
      <c r="Q439" s="257">
        <f t="shared" si="181"/>
        <v>8.0000000000000018</v>
      </c>
      <c r="R439" s="102">
        <f>+L439-Q439</f>
        <v>2.9999999999999982</v>
      </c>
      <c r="S439" s="103">
        <f t="shared" ref="S439:S467" si="187">IF(AND(Y439="d",W439&gt;0),1,0)</f>
        <v>1</v>
      </c>
      <c r="T439" s="104">
        <f t="shared" ref="T439:T467" si="188">IF(AND(Y439="D",W439-S439&lt;0),0,IF(AND(Y439="M",W439&gt;=7),7,IF(AND(Y439="M",W439&lt;7),W439,IF(W439-S439&lt;0,0,IF(AND(Y439="D",W439-S439&gt;=7),7,IF(AND(Y439="D",W439-S439&lt;7),W439-S439,0))))))</f>
        <v>1.9999999999999982</v>
      </c>
      <c r="U439" s="104">
        <f t="shared" ref="U439:U467" si="189">IF(AND(Y439="D",W439&lt;1),0,IF(AND(Y439="D",W439-S439-T439&gt;0,W439-S439-T439&lt;1),W439-S439-T439,IF(AND(Y439="D",W439-S439-T439&gt;=1),1,IF(AND(Y439="M",W439-T439&gt;=1),1,IF(AND(Y439="M",W439-T439&lt;1),W439-T439,0)))))</f>
        <v>0</v>
      </c>
      <c r="V439" s="104">
        <f t="shared" ref="V439:V467" si="190">IF(AND(Y439="D",W439&lt;1),0,IF(AND(Y439="D",W439-S439-T439-U439&gt;0),W439-S439-T439-U439,IF(AND(Y439="M",W439-T439-U439&gt;0),W439-T439-U439,0)))</f>
        <v>0</v>
      </c>
      <c r="W439" s="105">
        <f t="shared" ref="W439:W467" si="191">+R439</f>
        <v>2.9999999999999982</v>
      </c>
      <c r="X439" s="96"/>
      <c r="Y439" s="106" t="str">
        <f>$AO$10</f>
        <v>D</v>
      </c>
      <c r="Z439" s="207" t="str">
        <f t="shared" si="182"/>
        <v>Wed</v>
      </c>
      <c r="AA439" s="107">
        <f t="shared" si="183"/>
        <v>0</v>
      </c>
      <c r="AB439" s="107">
        <f t="shared" si="184"/>
        <v>0</v>
      </c>
      <c r="AC439" s="107">
        <f t="shared" si="185"/>
        <v>0</v>
      </c>
    </row>
    <row r="440" spans="1:29" ht="12.75" customHeight="1">
      <c r="A440" s="69"/>
      <c r="B440" s="98" t="s">
        <v>20</v>
      </c>
      <c r="C440" s="199">
        <v>40245</v>
      </c>
      <c r="D440" s="199">
        <v>41340</v>
      </c>
      <c r="E440" s="73"/>
      <c r="F440" s="72"/>
      <c r="G440" s="72"/>
      <c r="H440" s="99"/>
      <c r="I440" s="76">
        <f t="shared" si="179"/>
        <v>7</v>
      </c>
      <c r="J440" s="100">
        <f>$AN$11</f>
        <v>41081</v>
      </c>
      <c r="K440" s="101">
        <v>1</v>
      </c>
      <c r="L440" s="261">
        <v>11</v>
      </c>
      <c r="M440" s="232">
        <f>VLOOKUP(K440,$AE$23:$AG$30,2,0)</f>
        <v>0.33333333333333331</v>
      </c>
      <c r="N440" s="241">
        <f t="shared" si="186"/>
        <v>0.70833333333333337</v>
      </c>
      <c r="O440" s="244">
        <f t="shared" si="180"/>
        <v>9.0000000000000018</v>
      </c>
      <c r="P440" s="245" t="str">
        <f t="shared" ref="P440:P467" si="192">+IF(((N440-M440)*24)&gt;4,"1",0)</f>
        <v>1</v>
      </c>
      <c r="Q440" s="257">
        <f t="shared" si="181"/>
        <v>8.0000000000000018</v>
      </c>
      <c r="R440" s="102">
        <f t="shared" ref="R440:R467" si="193">+L440-Q440</f>
        <v>2.9999999999999982</v>
      </c>
      <c r="S440" s="103">
        <f t="shared" si="187"/>
        <v>1</v>
      </c>
      <c r="T440" s="104">
        <f t="shared" si="188"/>
        <v>1.9999999999999982</v>
      </c>
      <c r="U440" s="104">
        <f t="shared" si="189"/>
        <v>0</v>
      </c>
      <c r="V440" s="104">
        <f t="shared" si="190"/>
        <v>0</v>
      </c>
      <c r="W440" s="105">
        <f t="shared" si="191"/>
        <v>2.9999999999999982</v>
      </c>
      <c r="X440" s="96"/>
      <c r="Y440" s="106" t="str">
        <f>$AO$11</f>
        <v>D</v>
      </c>
      <c r="Z440" s="207" t="str">
        <f t="shared" si="182"/>
        <v>Thu</v>
      </c>
      <c r="AA440" s="107">
        <f t="shared" si="183"/>
        <v>0</v>
      </c>
      <c r="AB440" s="107">
        <f t="shared" si="184"/>
        <v>0</v>
      </c>
      <c r="AC440" s="107">
        <f t="shared" si="185"/>
        <v>0</v>
      </c>
    </row>
    <row r="441" spans="1:29" ht="12.75" customHeight="1">
      <c r="A441" s="69"/>
      <c r="B441" s="98"/>
      <c r="C441" s="98"/>
      <c r="D441" s="72"/>
      <c r="E441" s="73"/>
      <c r="F441" s="72"/>
      <c r="G441" s="72"/>
      <c r="H441" s="99"/>
      <c r="I441" s="76">
        <f t="shared" si="179"/>
        <v>8</v>
      </c>
      <c r="J441" s="100">
        <f>$AN$12</f>
        <v>41082</v>
      </c>
      <c r="K441" s="101">
        <v>1</v>
      </c>
      <c r="L441" s="261">
        <v>8</v>
      </c>
      <c r="M441" s="232">
        <f t="shared" ref="M441:M467" si="194">VLOOKUP(K441,$AE$23:$AG$30,2,0)</f>
        <v>0.33333333333333331</v>
      </c>
      <c r="N441" s="241">
        <f t="shared" si="186"/>
        <v>0.70833333333333337</v>
      </c>
      <c r="O441" s="244">
        <f t="shared" si="180"/>
        <v>9.0000000000000018</v>
      </c>
      <c r="P441" s="245" t="str">
        <f t="shared" si="192"/>
        <v>1</v>
      </c>
      <c r="Q441" s="257">
        <f t="shared" si="181"/>
        <v>8.0000000000000018</v>
      </c>
      <c r="R441" s="102">
        <f t="shared" si="193"/>
        <v>0</v>
      </c>
      <c r="S441" s="103">
        <f t="shared" si="187"/>
        <v>0</v>
      </c>
      <c r="T441" s="104">
        <f t="shared" si="188"/>
        <v>0</v>
      </c>
      <c r="U441" s="104">
        <f t="shared" si="189"/>
        <v>0</v>
      </c>
      <c r="V441" s="104">
        <f t="shared" si="190"/>
        <v>0</v>
      </c>
      <c r="W441" s="105">
        <f t="shared" si="191"/>
        <v>0</v>
      </c>
      <c r="X441" s="96"/>
      <c r="Y441" s="106" t="str">
        <f>$AO$12</f>
        <v>D</v>
      </c>
      <c r="Z441" s="207" t="str">
        <f t="shared" si="182"/>
        <v>Fri</v>
      </c>
      <c r="AA441" s="107">
        <f t="shared" si="183"/>
        <v>0</v>
      </c>
      <c r="AB441" s="107">
        <f t="shared" si="184"/>
        <v>0</v>
      </c>
      <c r="AC441" s="107">
        <f t="shared" si="185"/>
        <v>0</v>
      </c>
    </row>
    <row r="442" spans="1:29" ht="12.75" customHeight="1">
      <c r="A442" s="69"/>
      <c r="B442" s="98"/>
      <c r="C442" s="98"/>
      <c r="D442" s="72"/>
      <c r="E442" s="73"/>
      <c r="F442" s="198"/>
      <c r="G442" s="72"/>
      <c r="H442" s="99"/>
      <c r="I442" s="76">
        <f t="shared" si="179"/>
        <v>9</v>
      </c>
      <c r="J442" s="100">
        <f>$AN$13</f>
        <v>41083</v>
      </c>
      <c r="K442" s="339" t="s">
        <v>50</v>
      </c>
      <c r="L442" s="261"/>
      <c r="M442" s="232">
        <f t="shared" si="194"/>
        <v>0</v>
      </c>
      <c r="N442" s="241">
        <f t="shared" si="186"/>
        <v>0</v>
      </c>
      <c r="O442" s="244">
        <f t="shared" si="180"/>
        <v>0</v>
      </c>
      <c r="P442" s="245">
        <f t="shared" si="192"/>
        <v>0</v>
      </c>
      <c r="Q442" s="257">
        <f t="shared" si="181"/>
        <v>0</v>
      </c>
      <c r="R442" s="102">
        <f t="shared" si="193"/>
        <v>0</v>
      </c>
      <c r="S442" s="103">
        <f t="shared" si="187"/>
        <v>0</v>
      </c>
      <c r="T442" s="104">
        <f t="shared" si="188"/>
        <v>0</v>
      </c>
      <c r="U442" s="104">
        <f t="shared" si="189"/>
        <v>0</v>
      </c>
      <c r="V442" s="104">
        <f t="shared" si="190"/>
        <v>0</v>
      </c>
      <c r="W442" s="105">
        <f t="shared" si="191"/>
        <v>0</v>
      </c>
      <c r="X442" s="96"/>
      <c r="Y442" s="106" t="str">
        <f>$AO$13</f>
        <v>M</v>
      </c>
      <c r="Z442" s="207" t="str">
        <f t="shared" si="182"/>
        <v>Sat</v>
      </c>
      <c r="AA442" s="107">
        <f t="shared" si="183"/>
        <v>0</v>
      </c>
      <c r="AB442" s="107">
        <f t="shared" si="184"/>
        <v>0</v>
      </c>
      <c r="AC442" s="107">
        <f t="shared" si="185"/>
        <v>0</v>
      </c>
    </row>
    <row r="443" spans="1:29" ht="12.75" customHeight="1">
      <c r="A443" s="69"/>
      <c r="B443" s="124" t="s">
        <v>21</v>
      </c>
      <c r="C443" s="125" t="s">
        <v>22</v>
      </c>
      <c r="D443" s="126"/>
      <c r="E443" s="127"/>
      <c r="F443" s="198">
        <v>1244560</v>
      </c>
      <c r="G443" s="129" t="s">
        <v>22</v>
      </c>
      <c r="H443" s="130">
        <f>+F443</f>
        <v>1244560</v>
      </c>
      <c r="I443" s="76">
        <f t="shared" si="179"/>
        <v>10</v>
      </c>
      <c r="J443" s="100">
        <f>$AN$14</f>
        <v>41084</v>
      </c>
      <c r="K443" s="101" t="s">
        <v>72</v>
      </c>
      <c r="L443" s="261">
        <v>11</v>
      </c>
      <c r="M443" s="232">
        <f t="shared" si="194"/>
        <v>0</v>
      </c>
      <c r="N443" s="241">
        <f t="shared" si="186"/>
        <v>0</v>
      </c>
      <c r="O443" s="244">
        <f t="shared" si="180"/>
        <v>0</v>
      </c>
      <c r="P443" s="245">
        <f t="shared" si="192"/>
        <v>0</v>
      </c>
      <c r="Q443" s="257">
        <f t="shared" si="181"/>
        <v>0</v>
      </c>
      <c r="R443" s="102">
        <f t="shared" si="193"/>
        <v>11</v>
      </c>
      <c r="S443" s="103">
        <f t="shared" si="187"/>
        <v>0</v>
      </c>
      <c r="T443" s="104">
        <f t="shared" si="188"/>
        <v>7</v>
      </c>
      <c r="U443" s="104">
        <f t="shared" si="189"/>
        <v>1</v>
      </c>
      <c r="V443" s="104">
        <f t="shared" si="190"/>
        <v>3</v>
      </c>
      <c r="W443" s="105">
        <f t="shared" si="191"/>
        <v>11</v>
      </c>
      <c r="X443" s="96"/>
      <c r="Y443" s="106" t="str">
        <f>$AO$14</f>
        <v>M</v>
      </c>
      <c r="Z443" s="262" t="str">
        <f t="shared" si="182"/>
        <v>Sun</v>
      </c>
      <c r="AA443" s="107">
        <f t="shared" si="183"/>
        <v>0</v>
      </c>
      <c r="AB443" s="107">
        <f t="shared" si="184"/>
        <v>0</v>
      </c>
      <c r="AC443" s="107">
        <f t="shared" si="185"/>
        <v>0</v>
      </c>
    </row>
    <row r="444" spans="1:29" ht="12.75" customHeight="1">
      <c r="A444" s="69"/>
      <c r="B444" s="124" t="s">
        <v>23</v>
      </c>
      <c r="C444" s="125" t="s">
        <v>22</v>
      </c>
      <c r="D444" s="133">
        <f>+F443/173</f>
        <v>7193.9884393063585</v>
      </c>
      <c r="E444" s="127" t="s">
        <v>24</v>
      </c>
      <c r="F444" s="128">
        <f>+W470</f>
        <v>201.00000000000003</v>
      </c>
      <c r="G444" s="134" t="s">
        <v>22</v>
      </c>
      <c r="H444" s="130">
        <f>F444*D444</f>
        <v>1445991.6763005783</v>
      </c>
      <c r="I444" s="76">
        <f t="shared" si="179"/>
        <v>11</v>
      </c>
      <c r="J444" s="100">
        <f>$AN$15</f>
        <v>41085</v>
      </c>
      <c r="K444" s="101">
        <v>2</v>
      </c>
      <c r="L444" s="261">
        <v>9</v>
      </c>
      <c r="M444" s="232">
        <f t="shared" si="194"/>
        <v>0.83333333333333337</v>
      </c>
      <c r="N444" s="241">
        <f t="shared" si="186"/>
        <v>1.2083333333333333</v>
      </c>
      <c r="O444" s="244">
        <f t="shared" si="180"/>
        <v>8.9999999999999964</v>
      </c>
      <c r="P444" s="245" t="str">
        <f t="shared" si="192"/>
        <v>1</v>
      </c>
      <c r="Q444" s="257">
        <f t="shared" si="181"/>
        <v>7.9999999999999964</v>
      </c>
      <c r="R444" s="102">
        <f t="shared" si="193"/>
        <v>1.0000000000000036</v>
      </c>
      <c r="S444" s="103">
        <f t="shared" si="187"/>
        <v>1</v>
      </c>
      <c r="T444" s="104">
        <f t="shared" si="188"/>
        <v>3.5527136788005009E-15</v>
      </c>
      <c r="U444" s="104">
        <f t="shared" si="189"/>
        <v>0</v>
      </c>
      <c r="V444" s="104">
        <f t="shared" si="190"/>
        <v>0</v>
      </c>
      <c r="W444" s="105">
        <f t="shared" si="191"/>
        <v>1.0000000000000036</v>
      </c>
      <c r="X444" s="96"/>
      <c r="Y444" s="106" t="str">
        <f>$AO$15</f>
        <v>D</v>
      </c>
      <c r="Z444" s="262" t="str">
        <f t="shared" si="182"/>
        <v>Mon</v>
      </c>
      <c r="AA444" s="107">
        <f t="shared" si="183"/>
        <v>0</v>
      </c>
      <c r="AB444" s="107">
        <f t="shared" si="184"/>
        <v>0</v>
      </c>
      <c r="AC444" s="107">
        <f t="shared" si="185"/>
        <v>0</v>
      </c>
    </row>
    <row r="445" spans="1:29" ht="12.75" customHeight="1">
      <c r="A445" s="69"/>
      <c r="B445" s="124" t="s">
        <v>65</v>
      </c>
      <c r="C445" s="125" t="s">
        <v>22</v>
      </c>
      <c r="D445" s="133">
        <v>6000</v>
      </c>
      <c r="E445" s="127" t="s">
        <v>24</v>
      </c>
      <c r="F445" s="203">
        <f>+K470</f>
        <v>25</v>
      </c>
      <c r="G445" s="134" t="s">
        <v>22</v>
      </c>
      <c r="H445" s="130">
        <f>F445*D445</f>
        <v>150000</v>
      </c>
      <c r="I445" s="76">
        <f t="shared" si="179"/>
        <v>12</v>
      </c>
      <c r="J445" s="100">
        <f>$AN$16</f>
        <v>41086</v>
      </c>
      <c r="K445" s="101">
        <v>2</v>
      </c>
      <c r="L445" s="261">
        <v>11</v>
      </c>
      <c r="M445" s="232">
        <f t="shared" si="194"/>
        <v>0.83333333333333337</v>
      </c>
      <c r="N445" s="241">
        <f t="shared" si="186"/>
        <v>1.2083333333333333</v>
      </c>
      <c r="O445" s="244">
        <f t="shared" si="180"/>
        <v>8.9999999999999964</v>
      </c>
      <c r="P445" s="245" t="str">
        <f t="shared" si="192"/>
        <v>1</v>
      </c>
      <c r="Q445" s="257">
        <f t="shared" si="181"/>
        <v>7.9999999999999964</v>
      </c>
      <c r="R445" s="102">
        <f t="shared" si="193"/>
        <v>3.0000000000000036</v>
      </c>
      <c r="S445" s="103">
        <f t="shared" si="187"/>
        <v>1</v>
      </c>
      <c r="T445" s="104">
        <f t="shared" si="188"/>
        <v>2.0000000000000036</v>
      </c>
      <c r="U445" s="104">
        <f t="shared" si="189"/>
        <v>0</v>
      </c>
      <c r="V445" s="104">
        <f t="shared" si="190"/>
        <v>0</v>
      </c>
      <c r="W445" s="105">
        <f t="shared" si="191"/>
        <v>3.0000000000000036</v>
      </c>
      <c r="X445" s="96"/>
      <c r="Y445" s="106" t="str">
        <f>$AO$16</f>
        <v>D</v>
      </c>
      <c r="Z445" s="207" t="str">
        <f t="shared" si="182"/>
        <v>Tue</v>
      </c>
      <c r="AA445" s="107">
        <f t="shared" si="183"/>
        <v>0</v>
      </c>
      <c r="AB445" s="107">
        <f t="shared" si="184"/>
        <v>0</v>
      </c>
      <c r="AC445" s="107">
        <f t="shared" si="185"/>
        <v>0</v>
      </c>
    </row>
    <row r="446" spans="1:29" ht="12.75" customHeight="1">
      <c r="A446" s="69"/>
      <c r="B446" s="124" t="s">
        <v>66</v>
      </c>
      <c r="C446" s="125" t="s">
        <v>22</v>
      </c>
      <c r="D446" s="200">
        <v>4000</v>
      </c>
      <c r="E446" s="127" t="s">
        <v>24</v>
      </c>
      <c r="F446" s="139">
        <f>+L470</f>
        <v>13</v>
      </c>
      <c r="G446" s="134" t="s">
        <v>22</v>
      </c>
      <c r="H446" s="130">
        <f>F446*D446</f>
        <v>52000</v>
      </c>
      <c r="I446" s="76">
        <f t="shared" si="179"/>
        <v>13</v>
      </c>
      <c r="J446" s="100">
        <f>$AN$17</f>
        <v>41087</v>
      </c>
      <c r="K446" s="101">
        <v>2</v>
      </c>
      <c r="L446" s="261">
        <v>8</v>
      </c>
      <c r="M446" s="232">
        <f t="shared" si="194"/>
        <v>0.83333333333333337</v>
      </c>
      <c r="N446" s="241">
        <f t="shared" si="186"/>
        <v>1.2083333333333333</v>
      </c>
      <c r="O446" s="244">
        <f t="shared" si="180"/>
        <v>8.9999999999999964</v>
      </c>
      <c r="P446" s="245" t="str">
        <f t="shared" si="192"/>
        <v>1</v>
      </c>
      <c r="Q446" s="257">
        <f t="shared" si="181"/>
        <v>7.9999999999999964</v>
      </c>
      <c r="R446" s="102">
        <f t="shared" si="193"/>
        <v>0</v>
      </c>
      <c r="S446" s="103">
        <f t="shared" si="187"/>
        <v>0</v>
      </c>
      <c r="T446" s="104">
        <f t="shared" si="188"/>
        <v>0</v>
      </c>
      <c r="U446" s="104">
        <f t="shared" si="189"/>
        <v>0</v>
      </c>
      <c r="V446" s="104">
        <f t="shared" si="190"/>
        <v>0</v>
      </c>
      <c r="W446" s="105">
        <f t="shared" si="191"/>
        <v>0</v>
      </c>
      <c r="X446" s="96"/>
      <c r="Y446" s="106" t="str">
        <f>$AO$17</f>
        <v>D</v>
      </c>
      <c r="Z446" s="207" t="str">
        <f t="shared" si="182"/>
        <v>Wed</v>
      </c>
      <c r="AA446" s="107">
        <f t="shared" si="183"/>
        <v>0</v>
      </c>
      <c r="AB446" s="107">
        <f t="shared" si="184"/>
        <v>0</v>
      </c>
      <c r="AC446" s="107">
        <f t="shared" si="185"/>
        <v>0</v>
      </c>
    </row>
    <row r="447" spans="1:29" ht="12.75" customHeight="1">
      <c r="A447" s="69"/>
      <c r="B447" s="335" t="s">
        <v>75</v>
      </c>
      <c r="C447" s="336" t="s">
        <v>22</v>
      </c>
      <c r="D447" s="337"/>
      <c r="E447" s="127" t="s">
        <v>24</v>
      </c>
      <c r="F447" s="338">
        <f>+M470</f>
        <v>12</v>
      </c>
      <c r="G447" s="142" t="s">
        <v>22</v>
      </c>
      <c r="H447" s="143">
        <f>+F447*D447</f>
        <v>0</v>
      </c>
      <c r="I447" s="76">
        <f t="shared" si="179"/>
        <v>14</v>
      </c>
      <c r="J447" s="100">
        <f>$AN$18</f>
        <v>41088</v>
      </c>
      <c r="K447" s="101">
        <v>2</v>
      </c>
      <c r="L447" s="261">
        <v>10</v>
      </c>
      <c r="M447" s="232">
        <f t="shared" si="194"/>
        <v>0.83333333333333337</v>
      </c>
      <c r="N447" s="241">
        <f t="shared" si="186"/>
        <v>1.2083333333333333</v>
      </c>
      <c r="O447" s="244">
        <f t="shared" si="180"/>
        <v>8.9999999999999964</v>
      </c>
      <c r="P447" s="245" t="str">
        <f t="shared" si="192"/>
        <v>1</v>
      </c>
      <c r="Q447" s="257">
        <f t="shared" si="181"/>
        <v>7.9999999999999964</v>
      </c>
      <c r="R447" s="102">
        <f t="shared" si="193"/>
        <v>2.0000000000000036</v>
      </c>
      <c r="S447" s="103">
        <f t="shared" si="187"/>
        <v>1</v>
      </c>
      <c r="T447" s="104">
        <f t="shared" si="188"/>
        <v>1.0000000000000036</v>
      </c>
      <c r="U447" s="104">
        <f t="shared" si="189"/>
        <v>0</v>
      </c>
      <c r="V447" s="104">
        <f t="shared" si="190"/>
        <v>0</v>
      </c>
      <c r="W447" s="105">
        <f t="shared" si="191"/>
        <v>2.0000000000000036</v>
      </c>
      <c r="X447" s="96"/>
      <c r="Y447" s="106" t="str">
        <f>$AO$18</f>
        <v>D</v>
      </c>
      <c r="Z447" s="207" t="str">
        <f t="shared" si="182"/>
        <v>Thu</v>
      </c>
      <c r="AA447" s="107">
        <f t="shared" si="183"/>
        <v>0</v>
      </c>
      <c r="AB447" s="107">
        <f t="shared" si="184"/>
        <v>0</v>
      </c>
      <c r="AC447" s="107">
        <f t="shared" si="185"/>
        <v>0</v>
      </c>
    </row>
    <row r="448" spans="1:29" ht="12.75" customHeight="1">
      <c r="A448" s="69"/>
      <c r="B448" s="124"/>
      <c r="C448" s="70"/>
      <c r="D448" s="202"/>
      <c r="E448" s="140"/>
      <c r="F448" s="141"/>
      <c r="G448" s="74" t="s">
        <v>22</v>
      </c>
      <c r="H448" s="99">
        <f>+D448*F448</f>
        <v>0</v>
      </c>
      <c r="I448" s="76">
        <f t="shared" si="179"/>
        <v>15</v>
      </c>
      <c r="J448" s="100">
        <f>$AN$19</f>
        <v>41089</v>
      </c>
      <c r="K448" s="101">
        <v>2</v>
      </c>
      <c r="L448" s="261">
        <v>8</v>
      </c>
      <c r="M448" s="232">
        <f t="shared" si="194"/>
        <v>0.83333333333333337</v>
      </c>
      <c r="N448" s="241">
        <f t="shared" si="186"/>
        <v>1.2083333333333333</v>
      </c>
      <c r="O448" s="244">
        <f t="shared" si="180"/>
        <v>8.9999999999999964</v>
      </c>
      <c r="P448" s="245" t="str">
        <f t="shared" si="192"/>
        <v>1</v>
      </c>
      <c r="Q448" s="257">
        <f t="shared" si="181"/>
        <v>7.9999999999999964</v>
      </c>
      <c r="R448" s="102">
        <f t="shared" si="193"/>
        <v>0</v>
      </c>
      <c r="S448" s="103">
        <f t="shared" si="187"/>
        <v>0</v>
      </c>
      <c r="T448" s="104">
        <f t="shared" si="188"/>
        <v>0</v>
      </c>
      <c r="U448" s="104">
        <f t="shared" si="189"/>
        <v>0</v>
      </c>
      <c r="V448" s="104">
        <f t="shared" si="190"/>
        <v>0</v>
      </c>
      <c r="W448" s="105">
        <f t="shared" si="191"/>
        <v>0</v>
      </c>
      <c r="X448" s="96"/>
      <c r="Y448" s="106" t="str">
        <f>$AO$19</f>
        <v>D</v>
      </c>
      <c r="Z448" s="207" t="str">
        <f t="shared" si="182"/>
        <v>Fri</v>
      </c>
      <c r="AA448" s="107">
        <f t="shared" si="183"/>
        <v>0</v>
      </c>
      <c r="AB448" s="107">
        <f t="shared" si="184"/>
        <v>0</v>
      </c>
      <c r="AC448" s="107">
        <f t="shared" si="185"/>
        <v>0</v>
      </c>
    </row>
    <row r="449" spans="1:29" ht="12.75" customHeight="1">
      <c r="A449" s="69"/>
      <c r="B449" s="124"/>
      <c r="C449" s="70"/>
      <c r="D449" s="202"/>
      <c r="E449" s="140"/>
      <c r="F449" s="139"/>
      <c r="G449" s="74" t="s">
        <v>22</v>
      </c>
      <c r="H449" s="99">
        <f>+D449*F449</f>
        <v>0</v>
      </c>
      <c r="I449" s="76">
        <f t="shared" si="179"/>
        <v>16</v>
      </c>
      <c r="J449" s="100">
        <f>$AN$20</f>
        <v>41090</v>
      </c>
      <c r="K449" s="101" t="s">
        <v>50</v>
      </c>
      <c r="L449" s="261"/>
      <c r="M449" s="232">
        <f t="shared" si="194"/>
        <v>0</v>
      </c>
      <c r="N449" s="241">
        <f t="shared" si="186"/>
        <v>0</v>
      </c>
      <c r="O449" s="244">
        <f t="shared" si="180"/>
        <v>0</v>
      </c>
      <c r="P449" s="245">
        <f t="shared" si="192"/>
        <v>0</v>
      </c>
      <c r="Q449" s="257">
        <f t="shared" si="181"/>
        <v>0</v>
      </c>
      <c r="R449" s="102">
        <f t="shared" si="193"/>
        <v>0</v>
      </c>
      <c r="S449" s="103">
        <f t="shared" si="187"/>
        <v>0</v>
      </c>
      <c r="T449" s="104">
        <f t="shared" si="188"/>
        <v>0</v>
      </c>
      <c r="U449" s="104">
        <f t="shared" si="189"/>
        <v>0</v>
      </c>
      <c r="V449" s="104">
        <f t="shared" si="190"/>
        <v>0</v>
      </c>
      <c r="W449" s="105">
        <f t="shared" si="191"/>
        <v>0</v>
      </c>
      <c r="X449" s="96"/>
      <c r="Y449" s="106" t="str">
        <f>$AO$20</f>
        <v>M</v>
      </c>
      <c r="Z449" s="207" t="str">
        <f t="shared" si="182"/>
        <v>Sat</v>
      </c>
      <c r="AA449" s="107">
        <f t="shared" si="183"/>
        <v>0</v>
      </c>
      <c r="AB449" s="107">
        <f t="shared" si="184"/>
        <v>0</v>
      </c>
      <c r="AC449" s="107">
        <f t="shared" si="185"/>
        <v>0</v>
      </c>
    </row>
    <row r="450" spans="1:29" ht="12.75" customHeight="1">
      <c r="A450" s="69"/>
      <c r="B450" s="124" t="s">
        <v>56</v>
      </c>
      <c r="C450" s="70" t="s">
        <v>22</v>
      </c>
      <c r="D450" s="202"/>
      <c r="E450" s="140"/>
      <c r="F450" s="141"/>
      <c r="G450" s="74" t="s">
        <v>22</v>
      </c>
      <c r="H450" s="99">
        <v>0</v>
      </c>
      <c r="I450" s="76">
        <f t="shared" si="179"/>
        <v>17</v>
      </c>
      <c r="J450" s="100">
        <f>$AN$21</f>
        <v>41091</v>
      </c>
      <c r="K450" s="101" t="s">
        <v>50</v>
      </c>
      <c r="L450" s="261"/>
      <c r="M450" s="232">
        <f t="shared" si="194"/>
        <v>0</v>
      </c>
      <c r="N450" s="241">
        <f t="shared" si="186"/>
        <v>0</v>
      </c>
      <c r="O450" s="244">
        <f t="shared" si="180"/>
        <v>0</v>
      </c>
      <c r="P450" s="245">
        <f t="shared" si="192"/>
        <v>0</v>
      </c>
      <c r="Q450" s="257">
        <f t="shared" si="181"/>
        <v>0</v>
      </c>
      <c r="R450" s="102">
        <f t="shared" si="193"/>
        <v>0</v>
      </c>
      <c r="S450" s="103">
        <f t="shared" si="187"/>
        <v>0</v>
      </c>
      <c r="T450" s="104">
        <f t="shared" si="188"/>
        <v>0</v>
      </c>
      <c r="U450" s="104">
        <f t="shared" si="189"/>
        <v>0</v>
      </c>
      <c r="V450" s="104">
        <f t="shared" si="190"/>
        <v>0</v>
      </c>
      <c r="W450" s="105">
        <f t="shared" si="191"/>
        <v>0</v>
      </c>
      <c r="X450" s="96"/>
      <c r="Y450" s="106" t="str">
        <f>$AO$21</f>
        <v>M</v>
      </c>
      <c r="Z450" s="262" t="str">
        <f t="shared" si="182"/>
        <v>Sun</v>
      </c>
      <c r="AA450" s="107">
        <f t="shared" si="183"/>
        <v>0</v>
      </c>
      <c r="AB450" s="107">
        <f t="shared" si="184"/>
        <v>0</v>
      </c>
      <c r="AC450" s="107">
        <f t="shared" si="185"/>
        <v>0</v>
      </c>
    </row>
    <row r="451" spans="1:29" ht="12.75" customHeight="1">
      <c r="A451" s="69"/>
      <c r="B451" s="124"/>
      <c r="C451" s="70"/>
      <c r="D451" s="202"/>
      <c r="E451" s="140"/>
      <c r="F451" s="139"/>
      <c r="G451" s="74" t="s">
        <v>22</v>
      </c>
      <c r="H451" s="99">
        <f>+D451*F451</f>
        <v>0</v>
      </c>
      <c r="I451" s="76">
        <f t="shared" si="179"/>
        <v>18</v>
      </c>
      <c r="J451" s="100">
        <f>$AN$22</f>
        <v>41092</v>
      </c>
      <c r="K451" s="101">
        <v>1</v>
      </c>
      <c r="L451" s="261">
        <v>8</v>
      </c>
      <c r="M451" s="232">
        <f t="shared" si="194"/>
        <v>0.33333333333333331</v>
      </c>
      <c r="N451" s="241">
        <f t="shared" si="186"/>
        <v>0.70833333333333337</v>
      </c>
      <c r="O451" s="244">
        <f t="shared" si="180"/>
        <v>9.0000000000000018</v>
      </c>
      <c r="P451" s="245" t="str">
        <f t="shared" si="192"/>
        <v>1</v>
      </c>
      <c r="Q451" s="257">
        <f t="shared" si="181"/>
        <v>8.0000000000000018</v>
      </c>
      <c r="R451" s="102">
        <f t="shared" si="193"/>
        <v>0</v>
      </c>
      <c r="S451" s="103">
        <f t="shared" si="187"/>
        <v>0</v>
      </c>
      <c r="T451" s="104">
        <f t="shared" si="188"/>
        <v>0</v>
      </c>
      <c r="U451" s="104">
        <f t="shared" si="189"/>
        <v>0</v>
      </c>
      <c r="V451" s="104">
        <f t="shared" si="190"/>
        <v>0</v>
      </c>
      <c r="W451" s="105">
        <f t="shared" si="191"/>
        <v>0</v>
      </c>
      <c r="X451" s="96"/>
      <c r="Y451" s="106" t="str">
        <f>$AO$22</f>
        <v>D</v>
      </c>
      <c r="Z451" s="262" t="str">
        <f t="shared" si="182"/>
        <v>Mon</v>
      </c>
      <c r="AA451" s="107">
        <f t="shared" si="183"/>
        <v>0</v>
      </c>
      <c r="AB451" s="107">
        <f t="shared" si="184"/>
        <v>0</v>
      </c>
      <c r="AC451" s="107">
        <f t="shared" si="185"/>
        <v>0</v>
      </c>
    </row>
    <row r="452" spans="1:29" ht="12.75" customHeight="1">
      <c r="A452" s="69"/>
      <c r="B452" s="150" t="s">
        <v>19</v>
      </c>
      <c r="C452" s="150"/>
      <c r="D452" s="200"/>
      <c r="E452" s="127"/>
      <c r="F452" s="151"/>
      <c r="G452" s="134" t="s">
        <v>22</v>
      </c>
      <c r="H452" s="152">
        <f>SUM(H443:H451)</f>
        <v>2892551.6763005783</v>
      </c>
      <c r="I452" s="76">
        <f t="shared" si="179"/>
        <v>19</v>
      </c>
      <c r="J452" s="100">
        <f>$AN$23</f>
        <v>41093</v>
      </c>
      <c r="K452" s="101">
        <v>1</v>
      </c>
      <c r="L452" s="261">
        <v>10</v>
      </c>
      <c r="M452" s="232">
        <f t="shared" si="194"/>
        <v>0.33333333333333331</v>
      </c>
      <c r="N452" s="241">
        <f t="shared" si="186"/>
        <v>0.70833333333333337</v>
      </c>
      <c r="O452" s="244">
        <f t="shared" si="180"/>
        <v>9.0000000000000018</v>
      </c>
      <c r="P452" s="245" t="str">
        <f t="shared" si="192"/>
        <v>1</v>
      </c>
      <c r="Q452" s="257">
        <f t="shared" si="181"/>
        <v>8.0000000000000018</v>
      </c>
      <c r="R452" s="102">
        <f t="shared" si="193"/>
        <v>1.9999999999999982</v>
      </c>
      <c r="S452" s="103">
        <f t="shared" si="187"/>
        <v>1</v>
      </c>
      <c r="T452" s="104">
        <f t="shared" si="188"/>
        <v>0.99999999999999822</v>
      </c>
      <c r="U452" s="104">
        <f t="shared" si="189"/>
        <v>0</v>
      </c>
      <c r="V452" s="104">
        <f t="shared" si="190"/>
        <v>0</v>
      </c>
      <c r="W452" s="105">
        <f t="shared" si="191"/>
        <v>1.9999999999999982</v>
      </c>
      <c r="X452" s="96"/>
      <c r="Y452" s="106" t="str">
        <f>$AO$23</f>
        <v>D</v>
      </c>
      <c r="Z452" s="207" t="str">
        <f t="shared" si="182"/>
        <v>Tue</v>
      </c>
      <c r="AA452" s="107">
        <f t="shared" si="183"/>
        <v>0</v>
      </c>
      <c r="AB452" s="107">
        <f t="shared" si="184"/>
        <v>0</v>
      </c>
      <c r="AC452" s="107">
        <f t="shared" si="185"/>
        <v>0</v>
      </c>
    </row>
    <row r="453" spans="1:29" ht="12.75" customHeight="1">
      <c r="A453" s="69"/>
      <c r="B453" s="131" t="s">
        <v>25</v>
      </c>
      <c r="C453" s="70"/>
      <c r="D453" s="200"/>
      <c r="E453" s="127"/>
      <c r="F453" s="151"/>
      <c r="G453" s="74"/>
      <c r="H453" s="75"/>
      <c r="I453" s="76">
        <f t="shared" si="179"/>
        <v>20</v>
      </c>
      <c r="J453" s="100">
        <f>$AN$24</f>
        <v>41094</v>
      </c>
      <c r="K453" s="101">
        <v>1</v>
      </c>
      <c r="L453" s="261">
        <v>11</v>
      </c>
      <c r="M453" s="232">
        <f t="shared" si="194"/>
        <v>0.33333333333333331</v>
      </c>
      <c r="N453" s="241">
        <f t="shared" si="186"/>
        <v>0.70833333333333337</v>
      </c>
      <c r="O453" s="244">
        <f t="shared" si="180"/>
        <v>9.0000000000000018</v>
      </c>
      <c r="P453" s="245" t="str">
        <f t="shared" si="192"/>
        <v>1</v>
      </c>
      <c r="Q453" s="257">
        <f t="shared" si="181"/>
        <v>8.0000000000000018</v>
      </c>
      <c r="R453" s="102">
        <f t="shared" si="193"/>
        <v>2.9999999999999982</v>
      </c>
      <c r="S453" s="103">
        <f t="shared" si="187"/>
        <v>1</v>
      </c>
      <c r="T453" s="104">
        <f t="shared" si="188"/>
        <v>1.9999999999999982</v>
      </c>
      <c r="U453" s="104">
        <f t="shared" si="189"/>
        <v>0</v>
      </c>
      <c r="V453" s="104">
        <f t="shared" si="190"/>
        <v>0</v>
      </c>
      <c r="W453" s="105">
        <f t="shared" si="191"/>
        <v>2.9999999999999982</v>
      </c>
      <c r="X453" s="96"/>
      <c r="Y453" s="106" t="str">
        <f>$AO$24</f>
        <v>D</v>
      </c>
      <c r="Z453" s="207" t="str">
        <f t="shared" si="182"/>
        <v>Wed</v>
      </c>
      <c r="AA453" s="107">
        <f t="shared" si="183"/>
        <v>0</v>
      </c>
      <c r="AB453" s="107">
        <f t="shared" si="184"/>
        <v>0</v>
      </c>
      <c r="AC453" s="107">
        <f t="shared" si="185"/>
        <v>0</v>
      </c>
    </row>
    <row r="454" spans="1:29" ht="12.75" customHeight="1">
      <c r="A454" s="69"/>
      <c r="B454" s="124" t="s">
        <v>26</v>
      </c>
      <c r="C454" s="125" t="s">
        <v>22</v>
      </c>
      <c r="D454" s="153">
        <f>-H443</f>
        <v>-1244560</v>
      </c>
      <c r="E454" s="127" t="s">
        <v>24</v>
      </c>
      <c r="F454" s="149">
        <v>0.02</v>
      </c>
      <c r="G454" s="134" t="s">
        <v>22</v>
      </c>
      <c r="H454" s="130">
        <f>F454*D454</f>
        <v>-24891.200000000001</v>
      </c>
      <c r="I454" s="76">
        <f t="shared" si="179"/>
        <v>21</v>
      </c>
      <c r="J454" s="100">
        <f>$AN$25</f>
        <v>41095</v>
      </c>
      <c r="K454" s="101">
        <v>1</v>
      </c>
      <c r="L454" s="261">
        <v>11</v>
      </c>
      <c r="M454" s="232">
        <f t="shared" si="194"/>
        <v>0.33333333333333331</v>
      </c>
      <c r="N454" s="241">
        <f t="shared" si="186"/>
        <v>0.70833333333333337</v>
      </c>
      <c r="O454" s="244">
        <f t="shared" si="180"/>
        <v>9.0000000000000018</v>
      </c>
      <c r="P454" s="245" t="str">
        <f t="shared" si="192"/>
        <v>1</v>
      </c>
      <c r="Q454" s="257">
        <f t="shared" si="181"/>
        <v>8.0000000000000018</v>
      </c>
      <c r="R454" s="102">
        <f t="shared" si="193"/>
        <v>2.9999999999999982</v>
      </c>
      <c r="S454" s="103">
        <f t="shared" si="187"/>
        <v>1</v>
      </c>
      <c r="T454" s="104">
        <f t="shared" si="188"/>
        <v>1.9999999999999982</v>
      </c>
      <c r="U454" s="104">
        <f t="shared" si="189"/>
        <v>0</v>
      </c>
      <c r="V454" s="104">
        <f t="shared" si="190"/>
        <v>0</v>
      </c>
      <c r="W454" s="105">
        <f t="shared" si="191"/>
        <v>2.9999999999999982</v>
      </c>
      <c r="X454" s="96"/>
      <c r="Y454" s="106" t="str">
        <f>$AO$25</f>
        <v>D</v>
      </c>
      <c r="Z454" s="207" t="str">
        <f t="shared" si="182"/>
        <v>Thu</v>
      </c>
      <c r="AA454" s="107">
        <f t="shared" si="183"/>
        <v>0</v>
      </c>
      <c r="AB454" s="107">
        <f t="shared" si="184"/>
        <v>0</v>
      </c>
      <c r="AC454" s="107">
        <f t="shared" si="185"/>
        <v>0</v>
      </c>
    </row>
    <row r="455" spans="1:29" ht="12.75" customHeight="1">
      <c r="A455" s="69"/>
      <c r="B455" s="124" t="s">
        <v>47</v>
      </c>
      <c r="C455" s="125" t="s">
        <v>22</v>
      </c>
      <c r="D455" s="200"/>
      <c r="E455" s="127"/>
      <c r="F455" s="155"/>
      <c r="G455" s="134" t="s">
        <v>22</v>
      </c>
      <c r="H455" s="130">
        <f>SUM(AA470:AC470)*-F443/21</f>
        <v>0</v>
      </c>
      <c r="I455" s="76">
        <f t="shared" si="179"/>
        <v>22</v>
      </c>
      <c r="J455" s="100">
        <f>$AN$26</f>
        <v>41096</v>
      </c>
      <c r="K455" s="101">
        <v>1</v>
      </c>
      <c r="L455" s="261">
        <v>10</v>
      </c>
      <c r="M455" s="232">
        <f t="shared" si="194"/>
        <v>0.33333333333333331</v>
      </c>
      <c r="N455" s="241">
        <f t="shared" si="186"/>
        <v>0.70833333333333337</v>
      </c>
      <c r="O455" s="244">
        <f t="shared" si="180"/>
        <v>9.0000000000000018</v>
      </c>
      <c r="P455" s="245" t="str">
        <f t="shared" si="192"/>
        <v>1</v>
      </c>
      <c r="Q455" s="257">
        <f t="shared" si="181"/>
        <v>8.0000000000000018</v>
      </c>
      <c r="R455" s="102">
        <f t="shared" si="193"/>
        <v>1.9999999999999982</v>
      </c>
      <c r="S455" s="103">
        <f t="shared" si="187"/>
        <v>1</v>
      </c>
      <c r="T455" s="104">
        <f t="shared" si="188"/>
        <v>0.99999999999999822</v>
      </c>
      <c r="U455" s="104">
        <f t="shared" si="189"/>
        <v>0</v>
      </c>
      <c r="V455" s="104">
        <f t="shared" si="190"/>
        <v>0</v>
      </c>
      <c r="W455" s="105">
        <f t="shared" si="191"/>
        <v>1.9999999999999982</v>
      </c>
      <c r="X455" s="96"/>
      <c r="Y455" s="106" t="str">
        <f>$AO$26</f>
        <v>D</v>
      </c>
      <c r="Z455" s="207" t="str">
        <f t="shared" si="182"/>
        <v>Fri</v>
      </c>
      <c r="AA455" s="107">
        <f t="shared" si="183"/>
        <v>0</v>
      </c>
      <c r="AB455" s="107">
        <f t="shared" si="184"/>
        <v>0</v>
      </c>
      <c r="AC455" s="107">
        <f t="shared" si="185"/>
        <v>0</v>
      </c>
    </row>
    <row r="456" spans="1:29" ht="12.75" customHeight="1">
      <c r="A456" s="69"/>
      <c r="B456" s="124" t="s">
        <v>27</v>
      </c>
      <c r="C456" s="125" t="s">
        <v>22</v>
      </c>
      <c r="D456" s="200"/>
      <c r="E456" s="127"/>
      <c r="F456" s="155"/>
      <c r="G456" s="134" t="s">
        <v>22</v>
      </c>
      <c r="H456" s="156">
        <f>+F462</f>
        <v>-70487.7</v>
      </c>
      <c r="I456" s="76">
        <f t="shared" si="179"/>
        <v>23</v>
      </c>
      <c r="J456" s="100">
        <f>$AN$27</f>
        <v>41097</v>
      </c>
      <c r="K456" s="101" t="s">
        <v>50</v>
      </c>
      <c r="L456" s="261">
        <v>11</v>
      </c>
      <c r="M456" s="232">
        <f t="shared" si="194"/>
        <v>0</v>
      </c>
      <c r="N456" s="241">
        <f t="shared" si="186"/>
        <v>0</v>
      </c>
      <c r="O456" s="244">
        <f t="shared" si="180"/>
        <v>0</v>
      </c>
      <c r="P456" s="245">
        <f t="shared" si="192"/>
        <v>0</v>
      </c>
      <c r="Q456" s="257">
        <f t="shared" si="181"/>
        <v>0</v>
      </c>
      <c r="R456" s="102">
        <f t="shared" si="193"/>
        <v>11</v>
      </c>
      <c r="S456" s="103">
        <f t="shared" si="187"/>
        <v>0</v>
      </c>
      <c r="T456" s="104">
        <f t="shared" si="188"/>
        <v>7</v>
      </c>
      <c r="U456" s="104">
        <f t="shared" si="189"/>
        <v>1</v>
      </c>
      <c r="V456" s="104">
        <f t="shared" si="190"/>
        <v>3</v>
      </c>
      <c r="W456" s="105">
        <f t="shared" si="191"/>
        <v>11</v>
      </c>
      <c r="X456" s="96"/>
      <c r="Y456" s="106" t="str">
        <f>$AO$27</f>
        <v>M</v>
      </c>
      <c r="Z456" s="207" t="str">
        <f t="shared" si="182"/>
        <v>Sat</v>
      </c>
      <c r="AA456" s="107">
        <f t="shared" si="183"/>
        <v>0</v>
      </c>
      <c r="AB456" s="107">
        <f t="shared" si="184"/>
        <v>0</v>
      </c>
      <c r="AC456" s="107">
        <f t="shared" si="185"/>
        <v>0</v>
      </c>
    </row>
    <row r="457" spans="1:29" ht="12.75" customHeight="1">
      <c r="A457" s="69"/>
      <c r="B457" s="98"/>
      <c r="C457" s="98"/>
      <c r="D457" s="158" t="s">
        <v>28</v>
      </c>
      <c r="E457" s="159"/>
      <c r="F457" s="160">
        <f>VLOOKUP(C436,$AD$1:$AG$6,2)</f>
        <v>-1320000</v>
      </c>
      <c r="G457" s="160"/>
      <c r="H457" s="99"/>
      <c r="I457" s="76">
        <f t="shared" si="179"/>
        <v>24</v>
      </c>
      <c r="J457" s="100">
        <f>$AN$28</f>
        <v>41098</v>
      </c>
      <c r="K457" s="339" t="s">
        <v>72</v>
      </c>
      <c r="L457" s="261">
        <v>11</v>
      </c>
      <c r="M457" s="232">
        <f t="shared" si="194"/>
        <v>0</v>
      </c>
      <c r="N457" s="241">
        <f t="shared" si="186"/>
        <v>0</v>
      </c>
      <c r="O457" s="244">
        <f t="shared" si="180"/>
        <v>0</v>
      </c>
      <c r="P457" s="245">
        <f t="shared" si="192"/>
        <v>0</v>
      </c>
      <c r="Q457" s="257">
        <f t="shared" si="181"/>
        <v>0</v>
      </c>
      <c r="R457" s="102">
        <f t="shared" si="193"/>
        <v>11</v>
      </c>
      <c r="S457" s="103">
        <f t="shared" si="187"/>
        <v>0</v>
      </c>
      <c r="T457" s="104">
        <f t="shared" si="188"/>
        <v>7</v>
      </c>
      <c r="U457" s="104">
        <f t="shared" si="189"/>
        <v>1</v>
      </c>
      <c r="V457" s="104">
        <f t="shared" si="190"/>
        <v>3</v>
      </c>
      <c r="W457" s="105">
        <f t="shared" si="191"/>
        <v>11</v>
      </c>
      <c r="X457" s="96"/>
      <c r="Y457" s="106" t="str">
        <f>$AO$28</f>
        <v>M</v>
      </c>
      <c r="Z457" s="262" t="str">
        <f t="shared" si="182"/>
        <v>Sun</v>
      </c>
      <c r="AA457" s="107">
        <f t="shared" si="183"/>
        <v>0</v>
      </c>
      <c r="AB457" s="107">
        <f t="shared" si="184"/>
        <v>0</v>
      </c>
      <c r="AC457" s="107">
        <f t="shared" si="185"/>
        <v>0</v>
      </c>
    </row>
    <row r="458" spans="1:29" ht="12.75" customHeight="1">
      <c r="A458" s="69"/>
      <c r="B458" s="98"/>
      <c r="C458" s="98"/>
      <c r="D458" s="162" t="s">
        <v>26</v>
      </c>
      <c r="E458" s="159"/>
      <c r="F458" s="163">
        <f>+(H443)*0.54%</f>
        <v>6720.6240000000007</v>
      </c>
      <c r="G458" s="163"/>
      <c r="H458" s="99"/>
      <c r="I458" s="76">
        <f t="shared" si="179"/>
        <v>25</v>
      </c>
      <c r="J458" s="100">
        <f>$AN$29</f>
        <v>41099</v>
      </c>
      <c r="K458" s="101">
        <v>2</v>
      </c>
      <c r="L458" s="261">
        <v>11</v>
      </c>
      <c r="M458" s="232">
        <f t="shared" si="194"/>
        <v>0.83333333333333337</v>
      </c>
      <c r="N458" s="241">
        <f t="shared" si="186"/>
        <v>1.2083333333333333</v>
      </c>
      <c r="O458" s="244">
        <f t="shared" si="180"/>
        <v>8.9999999999999964</v>
      </c>
      <c r="P458" s="245" t="str">
        <f t="shared" si="192"/>
        <v>1</v>
      </c>
      <c r="Q458" s="257">
        <f t="shared" si="181"/>
        <v>7.9999999999999964</v>
      </c>
      <c r="R458" s="102">
        <f t="shared" si="193"/>
        <v>3.0000000000000036</v>
      </c>
      <c r="S458" s="103">
        <f t="shared" si="187"/>
        <v>1</v>
      </c>
      <c r="T458" s="104">
        <f t="shared" si="188"/>
        <v>2.0000000000000036</v>
      </c>
      <c r="U458" s="104">
        <f t="shared" si="189"/>
        <v>0</v>
      </c>
      <c r="V458" s="104">
        <f t="shared" si="190"/>
        <v>0</v>
      </c>
      <c r="W458" s="105">
        <f t="shared" si="191"/>
        <v>3.0000000000000036</v>
      </c>
      <c r="X458" s="96"/>
      <c r="Y458" s="106" t="str">
        <f>$AO$29</f>
        <v>D</v>
      </c>
      <c r="Z458" s="262" t="str">
        <f t="shared" si="182"/>
        <v>Mon</v>
      </c>
      <c r="AA458" s="107">
        <f t="shared" si="183"/>
        <v>0</v>
      </c>
      <c r="AB458" s="107">
        <f t="shared" si="184"/>
        <v>0</v>
      </c>
      <c r="AC458" s="107">
        <f t="shared" si="185"/>
        <v>0</v>
      </c>
    </row>
    <row r="459" spans="1:29" ht="12.75" customHeight="1">
      <c r="A459" s="69"/>
      <c r="B459" s="98"/>
      <c r="C459" s="98"/>
      <c r="D459" s="162" t="s">
        <v>29</v>
      </c>
      <c r="E459" s="159"/>
      <c r="F459" s="160">
        <f>-IF(H452*5%&gt;500000,500000,H452*5%)</f>
        <v>-144627.58381502892</v>
      </c>
      <c r="G459" s="160"/>
      <c r="H459" s="99"/>
      <c r="I459" s="76">
        <f t="shared" si="179"/>
        <v>26</v>
      </c>
      <c r="J459" s="100">
        <f>$AN$30</f>
        <v>41100</v>
      </c>
      <c r="K459" s="101">
        <v>2</v>
      </c>
      <c r="L459" s="261">
        <v>11</v>
      </c>
      <c r="M459" s="232">
        <f t="shared" si="194"/>
        <v>0.83333333333333337</v>
      </c>
      <c r="N459" s="241">
        <f t="shared" si="186"/>
        <v>1.2083333333333333</v>
      </c>
      <c r="O459" s="244">
        <f t="shared" si="180"/>
        <v>8.9999999999999964</v>
      </c>
      <c r="P459" s="245" t="str">
        <f t="shared" si="192"/>
        <v>1</v>
      </c>
      <c r="Q459" s="257">
        <f t="shared" si="181"/>
        <v>7.9999999999999964</v>
      </c>
      <c r="R459" s="102">
        <f t="shared" si="193"/>
        <v>3.0000000000000036</v>
      </c>
      <c r="S459" s="103">
        <f t="shared" si="187"/>
        <v>1</v>
      </c>
      <c r="T459" s="104">
        <f t="shared" si="188"/>
        <v>2.0000000000000036</v>
      </c>
      <c r="U459" s="104">
        <f t="shared" si="189"/>
        <v>0</v>
      </c>
      <c r="V459" s="104">
        <f t="shared" si="190"/>
        <v>0</v>
      </c>
      <c r="W459" s="105">
        <f t="shared" si="191"/>
        <v>3.0000000000000036</v>
      </c>
      <c r="X459" s="96"/>
      <c r="Y459" s="106" t="str">
        <f>$AO$30</f>
        <v>D</v>
      </c>
      <c r="Z459" s="207" t="str">
        <f t="shared" si="182"/>
        <v>Tue</v>
      </c>
      <c r="AA459" s="107">
        <f t="shared" si="183"/>
        <v>0</v>
      </c>
      <c r="AB459" s="107">
        <f t="shared" si="184"/>
        <v>0</v>
      </c>
      <c r="AC459" s="107">
        <f t="shared" si="185"/>
        <v>0</v>
      </c>
    </row>
    <row r="460" spans="1:29" ht="12.75" customHeight="1">
      <c r="A460" s="69"/>
      <c r="B460" s="98"/>
      <c r="C460" s="98"/>
      <c r="D460" s="162" t="s">
        <v>30</v>
      </c>
      <c r="E460" s="159"/>
      <c r="F460" s="163">
        <f>ROUND(H452+H454+F458+F459,0)*12</f>
        <v>32757048</v>
      </c>
      <c r="G460" s="163"/>
      <c r="H460" s="99"/>
      <c r="I460" s="76">
        <f t="shared" si="179"/>
        <v>27</v>
      </c>
      <c r="J460" s="100">
        <f>$AN$31</f>
        <v>41101</v>
      </c>
      <c r="K460" s="101">
        <v>2</v>
      </c>
      <c r="L460" s="261">
        <v>10</v>
      </c>
      <c r="M460" s="232">
        <f t="shared" si="194"/>
        <v>0.83333333333333337</v>
      </c>
      <c r="N460" s="241">
        <f t="shared" si="186"/>
        <v>1.2083333333333333</v>
      </c>
      <c r="O460" s="244">
        <f t="shared" si="180"/>
        <v>8.9999999999999964</v>
      </c>
      <c r="P460" s="245" t="str">
        <f t="shared" si="192"/>
        <v>1</v>
      </c>
      <c r="Q460" s="257">
        <f t="shared" si="181"/>
        <v>7.9999999999999964</v>
      </c>
      <c r="R460" s="102">
        <f t="shared" si="193"/>
        <v>2.0000000000000036</v>
      </c>
      <c r="S460" s="103">
        <f t="shared" si="187"/>
        <v>1</v>
      </c>
      <c r="T460" s="104">
        <f t="shared" si="188"/>
        <v>1.0000000000000036</v>
      </c>
      <c r="U460" s="104">
        <f t="shared" si="189"/>
        <v>0</v>
      </c>
      <c r="V460" s="104">
        <f t="shared" si="190"/>
        <v>0</v>
      </c>
      <c r="W460" s="105">
        <f t="shared" si="191"/>
        <v>2.0000000000000036</v>
      </c>
      <c r="X460" s="96"/>
      <c r="Y460" s="106" t="str">
        <f>$AO$31</f>
        <v>D</v>
      </c>
      <c r="Z460" s="207" t="str">
        <f t="shared" si="182"/>
        <v>Wed</v>
      </c>
      <c r="AA460" s="107">
        <f t="shared" si="183"/>
        <v>0</v>
      </c>
      <c r="AB460" s="107">
        <f t="shared" si="184"/>
        <v>0</v>
      </c>
      <c r="AC460" s="107">
        <f t="shared" si="185"/>
        <v>0</v>
      </c>
    </row>
    <row r="461" spans="1:29" ht="12.75" customHeight="1">
      <c r="A461" s="69"/>
      <c r="B461" s="98"/>
      <c r="C461" s="98"/>
      <c r="D461" s="168" t="s">
        <v>31</v>
      </c>
      <c r="E461" s="159"/>
      <c r="F461" s="169">
        <f>(F460)+(F457*12)</f>
        <v>16917048</v>
      </c>
      <c r="G461" s="169"/>
      <c r="H461" s="99"/>
      <c r="I461" s="76">
        <f t="shared" si="179"/>
        <v>28</v>
      </c>
      <c r="J461" s="100">
        <f>$AN$32</f>
        <v>41102</v>
      </c>
      <c r="K461" s="101">
        <v>2</v>
      </c>
      <c r="L461" s="261">
        <v>10</v>
      </c>
      <c r="M461" s="232">
        <f t="shared" si="194"/>
        <v>0.83333333333333337</v>
      </c>
      <c r="N461" s="241">
        <f t="shared" si="186"/>
        <v>1.2083333333333333</v>
      </c>
      <c r="O461" s="244">
        <f t="shared" si="180"/>
        <v>8.9999999999999964</v>
      </c>
      <c r="P461" s="245" t="str">
        <f t="shared" si="192"/>
        <v>1</v>
      </c>
      <c r="Q461" s="257">
        <f t="shared" si="181"/>
        <v>7.9999999999999964</v>
      </c>
      <c r="R461" s="102">
        <f t="shared" si="193"/>
        <v>2.0000000000000036</v>
      </c>
      <c r="S461" s="103">
        <f t="shared" si="187"/>
        <v>1</v>
      </c>
      <c r="T461" s="104">
        <f t="shared" si="188"/>
        <v>1.0000000000000036</v>
      </c>
      <c r="U461" s="104">
        <f t="shared" si="189"/>
        <v>0</v>
      </c>
      <c r="V461" s="104">
        <f t="shared" si="190"/>
        <v>0</v>
      </c>
      <c r="W461" s="105">
        <f t="shared" si="191"/>
        <v>2.0000000000000036</v>
      </c>
      <c r="X461" s="96"/>
      <c r="Y461" s="106" t="str">
        <f>$AO$32</f>
        <v>D</v>
      </c>
      <c r="Z461" s="207" t="str">
        <f t="shared" si="182"/>
        <v>Thu</v>
      </c>
      <c r="AA461" s="107">
        <f t="shared" si="183"/>
        <v>0</v>
      </c>
      <c r="AB461" s="107">
        <f t="shared" si="184"/>
        <v>0</v>
      </c>
      <c r="AC461" s="107">
        <f t="shared" si="185"/>
        <v>0</v>
      </c>
    </row>
    <row r="462" spans="1:29" ht="12.75" customHeight="1">
      <c r="A462" s="69"/>
      <c r="B462" s="98"/>
      <c r="C462" s="98"/>
      <c r="D462" s="168" t="s">
        <v>32</v>
      </c>
      <c r="E462" s="159"/>
      <c r="F462" s="170">
        <f>-(IF(F461&lt;=0,0,IF(F461&lt;=50000000,F461*0.05,IF(F461&lt;=200000000,(F461-50000000)*0.15+2500000,IF(F461&lt;=500000000,(F461-250000000)*0.25+32500000,(F461-500000000)*0.3+95000000)))))/12</f>
        <v>-70487.7</v>
      </c>
      <c r="G462" s="171">
        <f>-(IF(F462&lt;=0,0,IF(F462&lt;=50000000,F462*0.05,IF(F462&lt;=200000000,(F462-50000000)*0.15+2500000,IF(F462&lt;=500000000,(F462-250000000)*0.25+32500000,(F462-500000000)*0.3+95000000)))))/12</f>
        <v>0</v>
      </c>
      <c r="H462" s="99"/>
      <c r="I462" s="76">
        <f t="shared" si="179"/>
        <v>29</v>
      </c>
      <c r="J462" s="100">
        <f>$AN$33</f>
        <v>41103</v>
      </c>
      <c r="K462" s="101">
        <v>2</v>
      </c>
      <c r="L462" s="261">
        <v>11</v>
      </c>
      <c r="M462" s="232">
        <f t="shared" si="194"/>
        <v>0.83333333333333337</v>
      </c>
      <c r="N462" s="241">
        <f t="shared" si="186"/>
        <v>1.2083333333333333</v>
      </c>
      <c r="O462" s="244">
        <f t="shared" si="180"/>
        <v>8.9999999999999964</v>
      </c>
      <c r="P462" s="245" t="str">
        <f t="shared" si="192"/>
        <v>1</v>
      </c>
      <c r="Q462" s="257">
        <f t="shared" si="181"/>
        <v>7.9999999999999964</v>
      </c>
      <c r="R462" s="102">
        <f t="shared" si="193"/>
        <v>3.0000000000000036</v>
      </c>
      <c r="S462" s="103">
        <f t="shared" si="187"/>
        <v>1</v>
      </c>
      <c r="T462" s="104">
        <f t="shared" si="188"/>
        <v>2.0000000000000036</v>
      </c>
      <c r="U462" s="104">
        <f t="shared" si="189"/>
        <v>0</v>
      </c>
      <c r="V462" s="104">
        <f t="shared" si="190"/>
        <v>0</v>
      </c>
      <c r="W462" s="105">
        <f t="shared" si="191"/>
        <v>3.0000000000000036</v>
      </c>
      <c r="X462" s="96"/>
      <c r="Y462" s="106" t="str">
        <f>$AO$33</f>
        <v>D</v>
      </c>
      <c r="Z462" s="207" t="str">
        <f t="shared" si="182"/>
        <v>Fri</v>
      </c>
      <c r="AA462" s="107">
        <f t="shared" si="183"/>
        <v>0</v>
      </c>
      <c r="AB462" s="107">
        <f t="shared" si="184"/>
        <v>0</v>
      </c>
      <c r="AC462" s="107">
        <f t="shared" si="185"/>
        <v>0</v>
      </c>
    </row>
    <row r="463" spans="1:29" ht="12.75" customHeight="1">
      <c r="A463" s="69"/>
      <c r="B463" s="98"/>
      <c r="C463" s="125"/>
      <c r="D463" s="172"/>
      <c r="E463" s="173"/>
      <c r="F463" s="174"/>
      <c r="G463" s="72"/>
      <c r="H463" s="175"/>
      <c r="I463" s="76">
        <f t="shared" si="179"/>
        <v>30</v>
      </c>
      <c r="J463" s="100">
        <f>$AN$34</f>
        <v>41104</v>
      </c>
      <c r="K463" s="339" t="s">
        <v>72</v>
      </c>
      <c r="L463" s="261">
        <v>11</v>
      </c>
      <c r="M463" s="232">
        <f t="shared" si="194"/>
        <v>0</v>
      </c>
      <c r="N463" s="241">
        <f t="shared" si="186"/>
        <v>0</v>
      </c>
      <c r="O463" s="244">
        <f t="shared" si="180"/>
        <v>0</v>
      </c>
      <c r="P463" s="245">
        <f t="shared" si="192"/>
        <v>0</v>
      </c>
      <c r="Q463" s="257">
        <f t="shared" si="181"/>
        <v>0</v>
      </c>
      <c r="R463" s="102">
        <f t="shared" si="193"/>
        <v>11</v>
      </c>
      <c r="S463" s="103">
        <f t="shared" si="187"/>
        <v>0</v>
      </c>
      <c r="T463" s="104">
        <f t="shared" si="188"/>
        <v>7</v>
      </c>
      <c r="U463" s="104">
        <f t="shared" si="189"/>
        <v>1</v>
      </c>
      <c r="V463" s="104">
        <f t="shared" si="190"/>
        <v>3</v>
      </c>
      <c r="W463" s="105">
        <f t="shared" si="191"/>
        <v>11</v>
      </c>
      <c r="X463" s="96"/>
      <c r="Y463" s="106" t="str">
        <f>$AO$34</f>
        <v>M</v>
      </c>
      <c r="Z463" s="207" t="str">
        <f t="shared" si="182"/>
        <v>Sat</v>
      </c>
      <c r="AA463" s="107">
        <f t="shared" si="183"/>
        <v>0</v>
      </c>
      <c r="AB463" s="107">
        <f t="shared" si="184"/>
        <v>0</v>
      </c>
      <c r="AC463" s="107">
        <f t="shared" si="185"/>
        <v>0</v>
      </c>
    </row>
    <row r="464" spans="1:29" ht="12.75" customHeight="1">
      <c r="A464" s="69"/>
      <c r="B464" s="176" t="s">
        <v>33</v>
      </c>
      <c r="C464" s="177"/>
      <c r="D464" s="178"/>
      <c r="E464" s="127"/>
      <c r="F464" s="179"/>
      <c r="G464" s="180" t="s">
        <v>22</v>
      </c>
      <c r="H464" s="152">
        <f>+H452+H454+H455+H456</f>
        <v>2797172.7763005779</v>
      </c>
      <c r="I464" s="76">
        <f t="shared" si="179"/>
        <v>31</v>
      </c>
      <c r="J464" s="100">
        <f>$AN$35</f>
        <v>41105</v>
      </c>
      <c r="K464" s="101" t="s">
        <v>50</v>
      </c>
      <c r="L464" s="261"/>
      <c r="M464" s="232">
        <f t="shared" si="194"/>
        <v>0</v>
      </c>
      <c r="N464" s="241">
        <f t="shared" si="186"/>
        <v>0</v>
      </c>
      <c r="O464" s="244">
        <f t="shared" si="180"/>
        <v>0</v>
      </c>
      <c r="P464" s="245">
        <f t="shared" si="192"/>
        <v>0</v>
      </c>
      <c r="Q464" s="257">
        <f t="shared" si="181"/>
        <v>0</v>
      </c>
      <c r="R464" s="102">
        <f t="shared" si="193"/>
        <v>0</v>
      </c>
      <c r="S464" s="103">
        <f t="shared" si="187"/>
        <v>0</v>
      </c>
      <c r="T464" s="104">
        <f t="shared" si="188"/>
        <v>0</v>
      </c>
      <c r="U464" s="104">
        <f t="shared" si="189"/>
        <v>0</v>
      </c>
      <c r="V464" s="104">
        <f t="shared" si="190"/>
        <v>0</v>
      </c>
      <c r="W464" s="105">
        <f t="shared" si="191"/>
        <v>0</v>
      </c>
      <c r="X464" s="96"/>
      <c r="Y464" s="106" t="str">
        <f>$AO$35</f>
        <v>M</v>
      </c>
      <c r="Z464" s="262" t="str">
        <f t="shared" si="182"/>
        <v>Sun</v>
      </c>
      <c r="AA464" s="107">
        <f t="shared" si="183"/>
        <v>0</v>
      </c>
      <c r="AB464" s="107">
        <f t="shared" si="184"/>
        <v>0</v>
      </c>
      <c r="AC464" s="107">
        <f t="shared" si="185"/>
        <v>0</v>
      </c>
    </row>
    <row r="465" spans="1:29" ht="12.75" customHeight="1">
      <c r="A465" s="69"/>
      <c r="B465" s="70"/>
      <c r="C465" s="70"/>
      <c r="D465" s="200"/>
      <c r="E465" s="127"/>
      <c r="F465" s="155"/>
      <c r="G465" s="74"/>
      <c r="H465" s="75"/>
      <c r="I465" s="76">
        <f t="shared" si="179"/>
        <v>32</v>
      </c>
      <c r="J465" s="100">
        <f>$AN$36</f>
        <v>41106</v>
      </c>
      <c r="K465" s="101">
        <v>1</v>
      </c>
      <c r="L465" s="261">
        <v>11</v>
      </c>
      <c r="M465" s="232">
        <f t="shared" si="194"/>
        <v>0.33333333333333331</v>
      </c>
      <c r="N465" s="241">
        <f t="shared" si="186"/>
        <v>0.70833333333333337</v>
      </c>
      <c r="O465" s="244">
        <f t="shared" si="180"/>
        <v>9.0000000000000018</v>
      </c>
      <c r="P465" s="245" t="str">
        <f t="shared" si="192"/>
        <v>1</v>
      </c>
      <c r="Q465" s="257">
        <f t="shared" si="181"/>
        <v>8.0000000000000018</v>
      </c>
      <c r="R465" s="102">
        <f t="shared" si="193"/>
        <v>2.9999999999999982</v>
      </c>
      <c r="S465" s="103">
        <f t="shared" si="187"/>
        <v>1</v>
      </c>
      <c r="T465" s="104">
        <f t="shared" si="188"/>
        <v>1.9999999999999982</v>
      </c>
      <c r="U465" s="104">
        <f t="shared" si="189"/>
        <v>0</v>
      </c>
      <c r="V465" s="104">
        <f t="shared" si="190"/>
        <v>0</v>
      </c>
      <c r="W465" s="105">
        <f t="shared" si="191"/>
        <v>2.9999999999999982</v>
      </c>
      <c r="X465" s="96"/>
      <c r="Y465" s="106" t="str">
        <f>$AO$36</f>
        <v>D</v>
      </c>
      <c r="Z465" s="262" t="str">
        <f t="shared" si="182"/>
        <v>Mon</v>
      </c>
      <c r="AA465" s="107">
        <f t="shared" si="183"/>
        <v>0</v>
      </c>
      <c r="AB465" s="107">
        <f t="shared" si="184"/>
        <v>0</v>
      </c>
      <c r="AC465" s="107">
        <f t="shared" si="185"/>
        <v>0</v>
      </c>
    </row>
    <row r="466" spans="1:29" ht="12.75" customHeight="1">
      <c r="A466" s="69"/>
      <c r="B466" s="181" t="s">
        <v>34</v>
      </c>
      <c r="C466" s="181"/>
      <c r="D466" s="72"/>
      <c r="E466" s="73"/>
      <c r="F466" s="72"/>
      <c r="G466" s="181" t="s">
        <v>35</v>
      </c>
      <c r="H466" s="99"/>
      <c r="I466" s="76">
        <f t="shared" si="179"/>
        <v>33</v>
      </c>
      <c r="J466" s="100">
        <f>$AN$37</f>
        <v>41107</v>
      </c>
      <c r="K466" s="101">
        <v>1</v>
      </c>
      <c r="L466" s="261">
        <v>11</v>
      </c>
      <c r="M466" s="232">
        <f t="shared" si="194"/>
        <v>0.33333333333333331</v>
      </c>
      <c r="N466" s="241">
        <f t="shared" si="186"/>
        <v>0.70833333333333337</v>
      </c>
      <c r="O466" s="244">
        <f t="shared" si="180"/>
        <v>9.0000000000000018</v>
      </c>
      <c r="P466" s="245" t="str">
        <f t="shared" si="192"/>
        <v>1</v>
      </c>
      <c r="Q466" s="257">
        <f t="shared" si="181"/>
        <v>8.0000000000000018</v>
      </c>
      <c r="R466" s="102">
        <f t="shared" si="193"/>
        <v>2.9999999999999982</v>
      </c>
      <c r="S466" s="103">
        <f t="shared" si="187"/>
        <v>1</v>
      </c>
      <c r="T466" s="104">
        <f t="shared" si="188"/>
        <v>1.9999999999999982</v>
      </c>
      <c r="U466" s="104">
        <f t="shared" si="189"/>
        <v>0</v>
      </c>
      <c r="V466" s="104">
        <f t="shared" si="190"/>
        <v>0</v>
      </c>
      <c r="W466" s="105">
        <f t="shared" si="191"/>
        <v>2.9999999999999982</v>
      </c>
      <c r="X466" s="96"/>
      <c r="Y466" s="106" t="str">
        <f>$AO$37</f>
        <v>D</v>
      </c>
      <c r="Z466" s="207" t="str">
        <f t="shared" si="182"/>
        <v>Tue</v>
      </c>
      <c r="AA466" s="107">
        <f t="shared" si="183"/>
        <v>0</v>
      </c>
      <c r="AB466" s="107">
        <f t="shared" si="184"/>
        <v>0</v>
      </c>
      <c r="AC466" s="107">
        <f t="shared" si="185"/>
        <v>0</v>
      </c>
    </row>
    <row r="467" spans="1:29" ht="12.75" customHeight="1">
      <c r="A467" s="69"/>
      <c r="B467" s="181"/>
      <c r="C467" s="181"/>
      <c r="D467" s="72"/>
      <c r="E467" s="73"/>
      <c r="F467" s="72"/>
      <c r="G467" s="181"/>
      <c r="H467" s="99"/>
      <c r="I467" s="76">
        <f t="shared" si="179"/>
        <v>34</v>
      </c>
      <c r="J467" s="100">
        <f>$AN$38</f>
        <v>41108</v>
      </c>
      <c r="K467" s="101">
        <v>1</v>
      </c>
      <c r="L467" s="261">
        <v>11</v>
      </c>
      <c r="M467" s="232">
        <f t="shared" si="194"/>
        <v>0.33333333333333331</v>
      </c>
      <c r="N467" s="241">
        <f t="shared" si="186"/>
        <v>0.70833333333333337</v>
      </c>
      <c r="O467" s="244">
        <f t="shared" si="180"/>
        <v>9.0000000000000018</v>
      </c>
      <c r="P467" s="245" t="str">
        <f t="shared" si="192"/>
        <v>1</v>
      </c>
      <c r="Q467" s="257">
        <f t="shared" si="181"/>
        <v>8.0000000000000018</v>
      </c>
      <c r="R467" s="102">
        <f t="shared" si="193"/>
        <v>2.9999999999999982</v>
      </c>
      <c r="S467" s="103">
        <f t="shared" si="187"/>
        <v>1</v>
      </c>
      <c r="T467" s="104">
        <f t="shared" si="188"/>
        <v>1.9999999999999982</v>
      </c>
      <c r="U467" s="104">
        <f t="shared" si="189"/>
        <v>0</v>
      </c>
      <c r="V467" s="104">
        <f t="shared" si="190"/>
        <v>0</v>
      </c>
      <c r="W467" s="105">
        <f t="shared" si="191"/>
        <v>2.9999999999999982</v>
      </c>
      <c r="X467" s="96"/>
      <c r="Y467" s="106" t="str">
        <f>$AO$38</f>
        <v>D</v>
      </c>
      <c r="Z467" s="207" t="str">
        <f t="shared" si="182"/>
        <v>Wed</v>
      </c>
      <c r="AA467" s="107">
        <f t="shared" si="183"/>
        <v>0</v>
      </c>
      <c r="AB467" s="107">
        <f t="shared" si="184"/>
        <v>0</v>
      </c>
      <c r="AC467" s="107">
        <f t="shared" si="185"/>
        <v>0</v>
      </c>
    </row>
    <row r="468" spans="1:29" ht="12.75" customHeight="1">
      <c r="A468" s="69"/>
      <c r="B468" s="181"/>
      <c r="C468" s="181"/>
      <c r="D468" s="72"/>
      <c r="E468" s="73"/>
      <c r="F468" s="72"/>
      <c r="G468" s="181"/>
      <c r="H468" s="99"/>
      <c r="I468" s="76">
        <f t="shared" si="179"/>
        <v>35</v>
      </c>
      <c r="J468" s="100"/>
      <c r="K468" s="101"/>
      <c r="L468" s="261"/>
      <c r="M468" s="232"/>
      <c r="N468" s="241"/>
      <c r="O468" s="244"/>
      <c r="P468" s="245"/>
      <c r="Q468" s="257"/>
      <c r="R468" s="102"/>
      <c r="S468" s="103"/>
      <c r="T468" s="104"/>
      <c r="U468" s="104"/>
      <c r="V468" s="104"/>
      <c r="W468" s="105"/>
      <c r="X468" s="96"/>
      <c r="Y468" s="106"/>
      <c r="Z468" s="207" t="str">
        <f t="shared" si="182"/>
        <v>Sat</v>
      </c>
      <c r="AA468" s="107">
        <f>COUNTIF(K468,"S")</f>
        <v>0</v>
      </c>
      <c r="AB468" s="107">
        <f>COUNTIF(K468,"I")</f>
        <v>0</v>
      </c>
      <c r="AC468" s="107">
        <f>COUNTIF(K468,"A")</f>
        <v>0</v>
      </c>
    </row>
    <row r="469" spans="1:29" ht="12.75" customHeight="1">
      <c r="A469" s="69"/>
      <c r="B469" s="181"/>
      <c r="C469" s="181"/>
      <c r="D469" s="72"/>
      <c r="E469" s="73"/>
      <c r="F469" s="72"/>
      <c r="G469" s="181"/>
      <c r="H469" s="99"/>
      <c r="I469" s="76">
        <f t="shared" si="179"/>
        <v>36</v>
      </c>
      <c r="J469" s="210" t="s">
        <v>19</v>
      </c>
      <c r="K469" s="211"/>
      <c r="L469" s="251"/>
      <c r="M469" s="212" t="s">
        <v>45</v>
      </c>
      <c r="N469" s="212" t="s">
        <v>46</v>
      </c>
      <c r="O469" s="242"/>
      <c r="P469" s="243"/>
      <c r="Q469" s="258"/>
      <c r="R469" s="212"/>
      <c r="S469" s="213"/>
      <c r="T469" s="214"/>
      <c r="U469" s="214"/>
      <c r="V469" s="215"/>
      <c r="W469" s="216" t="s">
        <v>36</v>
      </c>
      <c r="X469" s="182"/>
      <c r="Y469" s="183" t="s">
        <v>37</v>
      </c>
      <c r="Z469" s="83"/>
      <c r="AA469" s="84"/>
      <c r="AB469" s="84"/>
      <c r="AC469" s="96"/>
    </row>
    <row r="470" spans="1:29" ht="12.75" customHeight="1">
      <c r="A470" s="69"/>
      <c r="B470" s="184" t="str">
        <f>C434</f>
        <v>ADE</v>
      </c>
      <c r="C470" s="181"/>
      <c r="D470" s="72"/>
      <c r="E470" s="73"/>
      <c r="F470" s="72"/>
      <c r="G470" s="181" t="s">
        <v>38</v>
      </c>
      <c r="H470" s="99"/>
      <c r="I470" s="76">
        <f t="shared" si="179"/>
        <v>37</v>
      </c>
      <c r="J470" s="333">
        <f>+K470+L470</f>
        <v>38</v>
      </c>
      <c r="K470" s="334">
        <f>+COUNTIF(K437:K468,"1")+COUNTIF(K437:K468,"2")+COUNTIF(K437:K468,"L2")+COUNTIF(K437:K468,"L1")</f>
        <v>25</v>
      </c>
      <c r="L470" s="334">
        <f>+COUNTIF(K437:K468,"2")+COUNTIF(K437:K468,"L2")</f>
        <v>13</v>
      </c>
      <c r="M470" s="334">
        <f>+COUNTIF(K437:K468,"1")+COUNTIF(K437:K468,"L1")</f>
        <v>12</v>
      </c>
      <c r="N470" s="185"/>
      <c r="O470" s="185"/>
      <c r="P470" s="101"/>
      <c r="Q470" s="259"/>
      <c r="R470" s="185">
        <f>+COUNTIF(K438:K468,"S2")</f>
        <v>0</v>
      </c>
      <c r="S470" s="102">
        <f>SUM(S438:S468)</f>
        <v>18</v>
      </c>
      <c r="T470" s="102">
        <f>SUM(T438:T468)</f>
        <v>57.000000000000014</v>
      </c>
      <c r="U470" s="102">
        <f>SUM(U438:U468)</f>
        <v>4</v>
      </c>
      <c r="V470" s="102">
        <f>SUM(V438:V468)</f>
        <v>12</v>
      </c>
      <c r="W470" s="105">
        <f>+(S470*1.5)+(T470*2)+(U470*3)+(V470*4)</f>
        <v>201.00000000000003</v>
      </c>
      <c r="X470" s="186"/>
      <c r="Y470" s="187">
        <f>+COUNTIF(Y438:Y468,"D")</f>
        <v>22</v>
      </c>
      <c r="Z470" s="83"/>
      <c r="AA470" s="102">
        <f>SUM(AA438:AA468)</f>
        <v>0</v>
      </c>
      <c r="AB470" s="102">
        <f>SUM(AB438:AB468)</f>
        <v>0</v>
      </c>
      <c r="AC470" s="102">
        <f>SUM(AC438:AC468)</f>
        <v>0</v>
      </c>
    </row>
    <row r="471" spans="1:29" ht="12.75" customHeight="1">
      <c r="A471" s="69"/>
      <c r="B471" s="263"/>
      <c r="C471" s="189" t="s">
        <v>57</v>
      </c>
      <c r="D471" s="189"/>
      <c r="E471" s="190"/>
      <c r="F471" s="72"/>
      <c r="G471" s="72"/>
      <c r="H471" s="99"/>
      <c r="I471" s="76">
        <f t="shared" si="179"/>
        <v>38</v>
      </c>
      <c r="J471" s="191"/>
      <c r="K471" s="192"/>
      <c r="L471" s="252"/>
      <c r="M471" s="193"/>
      <c r="N471" s="193"/>
      <c r="O471" s="193"/>
      <c r="P471" s="239"/>
      <c r="Q471" s="260"/>
      <c r="R471" s="194">
        <f>S470+T470+U470+V470</f>
        <v>91.000000000000014</v>
      </c>
      <c r="S471" s="103"/>
      <c r="T471" s="103"/>
      <c r="U471" s="103"/>
      <c r="V471" s="103"/>
      <c r="W471" s="103"/>
      <c r="X471" s="195"/>
      <c r="Y471" s="187"/>
      <c r="Z471" s="196"/>
      <c r="AA471" s="196"/>
      <c r="AB471" s="196"/>
      <c r="AC471" s="197"/>
    </row>
    <row r="473" spans="1:29" ht="12.75" customHeight="1">
      <c r="A473" s="52">
        <f>A434+1</f>
        <v>13</v>
      </c>
      <c r="B473" s="53" t="s">
        <v>2</v>
      </c>
      <c r="C473" s="54" t="s">
        <v>201</v>
      </c>
      <c r="D473" s="55"/>
      <c r="E473" s="56" t="s">
        <v>55</v>
      </c>
      <c r="F473" s="209" t="s">
        <v>88</v>
      </c>
      <c r="G473" s="57"/>
      <c r="H473" s="58"/>
      <c r="I473" s="59">
        <v>1</v>
      </c>
      <c r="J473" s="486" t="str">
        <f>+C473</f>
        <v>ADE</v>
      </c>
      <c r="K473" s="486"/>
      <c r="L473" s="486"/>
      <c r="M473" s="486"/>
      <c r="N473" s="486"/>
      <c r="O473" s="486"/>
      <c r="P473" s="486"/>
      <c r="Q473" s="486"/>
      <c r="R473" s="486"/>
      <c r="S473" s="486"/>
      <c r="T473" s="486"/>
      <c r="U473" s="486"/>
      <c r="V473" s="486"/>
      <c r="W473" s="486"/>
      <c r="X473" s="60"/>
      <c r="Y473" s="61"/>
      <c r="Z473" s="62"/>
      <c r="AA473" s="63"/>
      <c r="AB473" s="63"/>
      <c r="AC473" s="64"/>
    </row>
    <row r="474" spans="1:29" ht="12.75" customHeight="1">
      <c r="A474" s="69"/>
      <c r="B474" s="70" t="s">
        <v>3</v>
      </c>
      <c r="C474" s="71" t="s">
        <v>62</v>
      </c>
      <c r="D474" s="72"/>
      <c r="E474" s="73"/>
      <c r="F474" s="72"/>
      <c r="G474" s="74"/>
      <c r="H474" s="75"/>
      <c r="I474" s="76">
        <f t="shared" ref="I474:I510" si="195">+I473+1</f>
        <v>2</v>
      </c>
      <c r="J474" s="77" t="s">
        <v>4</v>
      </c>
      <c r="K474" s="78"/>
      <c r="L474" s="248"/>
      <c r="M474" s="79"/>
      <c r="N474" s="79"/>
      <c r="O474" s="79"/>
      <c r="P474" s="236"/>
      <c r="Q474" s="254"/>
      <c r="R474" s="79"/>
      <c r="S474" s="79"/>
      <c r="T474" s="79"/>
      <c r="U474" s="79"/>
      <c r="V474" s="79"/>
      <c r="W474" s="80" t="str">
        <f>$Y$1</f>
        <v>Period: 1 May 2012 - 31 May 2012</v>
      </c>
      <c r="X474" s="81"/>
      <c r="Y474" s="82"/>
      <c r="Z474" s="83"/>
      <c r="AA474" s="84"/>
      <c r="AB474" s="84"/>
      <c r="AC474" s="85"/>
    </row>
    <row r="475" spans="1:29" ht="12.75" customHeight="1">
      <c r="A475" s="69"/>
      <c r="B475" s="70" t="s">
        <v>6</v>
      </c>
      <c r="C475" s="71" t="s">
        <v>5</v>
      </c>
      <c r="D475" s="72"/>
      <c r="E475" s="73"/>
      <c r="F475" s="91"/>
      <c r="G475" s="91"/>
      <c r="H475" s="92"/>
      <c r="I475" s="76">
        <f t="shared" si="195"/>
        <v>3</v>
      </c>
      <c r="J475" s="487" t="s">
        <v>7</v>
      </c>
      <c r="K475" s="488" t="s">
        <v>8</v>
      </c>
      <c r="L475" s="249"/>
      <c r="M475" s="489" t="s">
        <v>49</v>
      </c>
      <c r="N475" s="490"/>
      <c r="O475" s="220"/>
      <c r="P475" s="237"/>
      <c r="Q475" s="255"/>
      <c r="R475" s="491" t="s">
        <v>64</v>
      </c>
      <c r="S475" s="493" t="s">
        <v>9</v>
      </c>
      <c r="T475" s="493"/>
      <c r="U475" s="493"/>
      <c r="V475" s="493"/>
      <c r="W475" s="494" t="s">
        <v>10</v>
      </c>
      <c r="X475" s="93"/>
      <c r="Y475" s="94"/>
      <c r="Z475" s="83"/>
      <c r="AA475" s="84"/>
      <c r="AB475" s="84"/>
      <c r="AC475" s="85"/>
    </row>
    <row r="476" spans="1:29" ht="12.75" customHeight="1">
      <c r="A476" s="69"/>
      <c r="B476" s="70" t="s">
        <v>48</v>
      </c>
      <c r="C476" s="71"/>
      <c r="D476" s="72"/>
      <c r="E476" s="73"/>
      <c r="F476" s="91"/>
      <c r="G476" s="91"/>
      <c r="H476" s="92"/>
      <c r="I476" s="76">
        <f t="shared" si="195"/>
        <v>4</v>
      </c>
      <c r="J476" s="487"/>
      <c r="K476" s="488"/>
      <c r="L476" s="250"/>
      <c r="M476" s="231" t="s">
        <v>11</v>
      </c>
      <c r="N476" s="231" t="s">
        <v>12</v>
      </c>
      <c r="O476" s="231"/>
      <c r="P476" s="238"/>
      <c r="Q476" s="256" t="s">
        <v>67</v>
      </c>
      <c r="R476" s="492"/>
      <c r="S476" s="201">
        <v>1.5</v>
      </c>
      <c r="T476" s="201">
        <v>2</v>
      </c>
      <c r="U476" s="201">
        <v>3</v>
      </c>
      <c r="V476" s="201">
        <v>4</v>
      </c>
      <c r="W476" s="494"/>
      <c r="X476" s="93"/>
      <c r="Y476" s="94"/>
      <c r="Z476" s="83"/>
      <c r="AA476" s="95" t="s">
        <v>13</v>
      </c>
      <c r="AB476" s="95" t="s">
        <v>14</v>
      </c>
      <c r="AC476" s="96" t="s">
        <v>15</v>
      </c>
    </row>
    <row r="477" spans="1:29" ht="12.75" customHeight="1">
      <c r="A477" s="69"/>
      <c r="B477" s="70" t="s">
        <v>16</v>
      </c>
      <c r="C477" s="71"/>
      <c r="D477" s="72"/>
      <c r="E477" s="73"/>
      <c r="F477" s="98"/>
      <c r="G477" s="72"/>
      <c r="H477" s="99"/>
      <c r="I477" s="76">
        <f t="shared" si="195"/>
        <v>5</v>
      </c>
      <c r="J477" s="100">
        <f>$AN$9</f>
        <v>41079</v>
      </c>
      <c r="K477" s="101">
        <v>2</v>
      </c>
      <c r="L477" s="261">
        <v>11</v>
      </c>
      <c r="M477" s="232">
        <f>VLOOKUP(K477,$AE$23:$AG$30,2,0)</f>
        <v>0.83333333333333337</v>
      </c>
      <c r="N477" s="241">
        <f>VLOOKUP(K477,$AE$23:$AG$30,3,0)</f>
        <v>1.2083333333333333</v>
      </c>
      <c r="O477" s="244">
        <f t="shared" ref="O477:O506" si="196">(N477-M477)*24</f>
        <v>8.9999999999999964</v>
      </c>
      <c r="P477" s="245" t="str">
        <f>+IF(((N477-M477)*24)&gt;4,"1",0)</f>
        <v>1</v>
      </c>
      <c r="Q477" s="257">
        <f t="shared" ref="Q477:Q506" si="197">O477-P477</f>
        <v>7.9999999999999964</v>
      </c>
      <c r="R477" s="102">
        <f>+L477-Q477</f>
        <v>3.0000000000000036</v>
      </c>
      <c r="S477" s="103">
        <f>IF(AND(Y477="d",W477&gt;0),1,0)</f>
        <v>1</v>
      </c>
      <c r="T477" s="104">
        <f>IF(AND(Y477="D",W477-S477&lt;0),0,IF(AND(Y477="M",W477&gt;=7),7,IF(AND(Y477="M",W477&lt;7),W477,IF(W477-S477&lt;0,0,IF(AND(Y477="D",W477-S477&gt;=7),7,IF(AND(Y477="D",W477-S477&lt;7),W477-S477,0))))))</f>
        <v>2.0000000000000036</v>
      </c>
      <c r="U477" s="104">
        <f>IF(AND(Y477="D",W477&lt;1),0,IF(AND(Y477="D",W477-S477-T477&gt;0,W477-S477-T477&lt;1),W477-S477-T477,IF(AND(Y477="D",W477-S477-T477&gt;=1),1,IF(AND(Y477="M",W477-T477&gt;=1),1,IF(AND(Y477="M",W477-T477&lt;1),W477-T477,0)))))</f>
        <v>0</v>
      </c>
      <c r="V477" s="104">
        <f>IF(AND(Y477="D",W477&lt;1),0,IF(AND(Y477="D",W477-S477-T477-U477&gt;0),W477-S477-T477-U477,IF(AND(Y477="M",W477-T477-U477&gt;0),W477-T477-U477,0)))</f>
        <v>0</v>
      </c>
      <c r="W477" s="105">
        <f>+R477</f>
        <v>3.0000000000000036</v>
      </c>
      <c r="X477" s="96"/>
      <c r="Y477" s="106" t="str">
        <f>$AO$9</f>
        <v>D</v>
      </c>
      <c r="Z477" s="207" t="str">
        <f t="shared" ref="Z477:Z507" si="198">TEXT(WEEKDAY(J477),"ddd")</f>
        <v>Tue</v>
      </c>
      <c r="AA477" s="107">
        <f t="shared" ref="AA477:AA506" si="199">COUNTIF(K477,"S")</f>
        <v>0</v>
      </c>
      <c r="AB477" s="107">
        <f t="shared" ref="AB477:AB506" si="200">COUNTIF(K477,"I")</f>
        <v>0</v>
      </c>
      <c r="AC477" s="107">
        <f t="shared" ref="AC477:AC506" si="201">COUNTIF(K477,"A")</f>
        <v>0</v>
      </c>
    </row>
    <row r="478" spans="1:29" ht="12.75" customHeight="1">
      <c r="A478" s="69"/>
      <c r="B478" s="70" t="s">
        <v>18</v>
      </c>
      <c r="C478" s="108" t="s">
        <v>61</v>
      </c>
      <c r="D478" s="109"/>
      <c r="E478" s="73"/>
      <c r="F478" s="110"/>
      <c r="G478" s="72"/>
      <c r="H478" s="99"/>
      <c r="I478" s="76">
        <f t="shared" si="195"/>
        <v>6</v>
      </c>
      <c r="J478" s="100">
        <f>$AN$10</f>
        <v>41080</v>
      </c>
      <c r="K478" s="101">
        <v>2</v>
      </c>
      <c r="L478" s="261">
        <v>8</v>
      </c>
      <c r="M478" s="232">
        <f>VLOOKUP(K478,$AE$23:$AG$30,2,0)</f>
        <v>0.83333333333333337</v>
      </c>
      <c r="N478" s="241">
        <f t="shared" ref="N478:N506" si="202">VLOOKUP(K478,$AE$23:$AG$30,3,0)</f>
        <v>1.2083333333333333</v>
      </c>
      <c r="O478" s="244">
        <f t="shared" si="196"/>
        <v>8.9999999999999964</v>
      </c>
      <c r="P478" s="245" t="str">
        <f>+IF(((N478-M478)*24)&gt;4,"1",0)</f>
        <v>1</v>
      </c>
      <c r="Q478" s="257">
        <f t="shared" si="197"/>
        <v>7.9999999999999964</v>
      </c>
      <c r="R478" s="102">
        <f>+L478-Q478</f>
        <v>0</v>
      </c>
      <c r="S478" s="103">
        <f t="shared" ref="S478:S506" si="203">IF(AND(Y478="d",W478&gt;0),1,0)</f>
        <v>0</v>
      </c>
      <c r="T478" s="104">
        <f t="shared" ref="T478:T506" si="204">IF(AND(Y478="D",W478-S478&lt;0),0,IF(AND(Y478="M",W478&gt;=7),7,IF(AND(Y478="M",W478&lt;7),W478,IF(W478-S478&lt;0,0,IF(AND(Y478="D",W478-S478&gt;=7),7,IF(AND(Y478="D",W478-S478&lt;7),W478-S478,0))))))</f>
        <v>0</v>
      </c>
      <c r="U478" s="104">
        <f t="shared" ref="U478:U506" si="205">IF(AND(Y478="D",W478&lt;1),0,IF(AND(Y478="D",W478-S478-T478&gt;0,W478-S478-T478&lt;1),W478-S478-T478,IF(AND(Y478="D",W478-S478-T478&gt;=1),1,IF(AND(Y478="M",W478-T478&gt;=1),1,IF(AND(Y478="M",W478-T478&lt;1),W478-T478,0)))))</f>
        <v>0</v>
      </c>
      <c r="V478" s="104">
        <f t="shared" ref="V478:V506" si="206">IF(AND(Y478="D",W478&lt;1),0,IF(AND(Y478="D",W478-S478-T478-U478&gt;0),W478-S478-T478-U478,IF(AND(Y478="M",W478-T478-U478&gt;0),W478-T478-U478,0)))</f>
        <v>0</v>
      </c>
      <c r="W478" s="105">
        <f t="shared" ref="W478:W506" si="207">+R478</f>
        <v>0</v>
      </c>
      <c r="X478" s="96"/>
      <c r="Y478" s="106" t="str">
        <f>$AO$10</f>
        <v>D</v>
      </c>
      <c r="Z478" s="207" t="str">
        <f t="shared" si="198"/>
        <v>Wed</v>
      </c>
      <c r="AA478" s="107">
        <f t="shared" si="199"/>
        <v>0</v>
      </c>
      <c r="AB478" s="107">
        <f t="shared" si="200"/>
        <v>0</v>
      </c>
      <c r="AC478" s="107">
        <f t="shared" si="201"/>
        <v>0</v>
      </c>
    </row>
    <row r="479" spans="1:29" ht="12.75" customHeight="1">
      <c r="A479" s="69"/>
      <c r="B479" s="98" t="s">
        <v>20</v>
      </c>
      <c r="C479" s="199">
        <v>40245</v>
      </c>
      <c r="D479" s="199">
        <v>41340</v>
      </c>
      <c r="E479" s="73"/>
      <c r="F479" s="72"/>
      <c r="G479" s="72"/>
      <c r="H479" s="99"/>
      <c r="I479" s="76">
        <f t="shared" si="195"/>
        <v>7</v>
      </c>
      <c r="J479" s="100">
        <f>$AN$11</f>
        <v>41081</v>
      </c>
      <c r="K479" s="101">
        <v>2</v>
      </c>
      <c r="L479" s="261">
        <v>10.5</v>
      </c>
      <c r="M479" s="232">
        <f>VLOOKUP(K479,$AE$23:$AG$30,2,0)</f>
        <v>0.83333333333333337</v>
      </c>
      <c r="N479" s="241">
        <f t="shared" si="202"/>
        <v>1.2083333333333333</v>
      </c>
      <c r="O479" s="244">
        <f t="shared" si="196"/>
        <v>8.9999999999999964</v>
      </c>
      <c r="P479" s="245" t="str">
        <f t="shared" ref="P479:P506" si="208">+IF(((N479-M479)*24)&gt;4,"1",0)</f>
        <v>1</v>
      </c>
      <c r="Q479" s="257">
        <f t="shared" si="197"/>
        <v>7.9999999999999964</v>
      </c>
      <c r="R479" s="102">
        <f t="shared" ref="R479:R506" si="209">+L479-Q479</f>
        <v>2.5000000000000036</v>
      </c>
      <c r="S479" s="103">
        <f t="shared" si="203"/>
        <v>1</v>
      </c>
      <c r="T479" s="104">
        <f t="shared" si="204"/>
        <v>1.5000000000000036</v>
      </c>
      <c r="U479" s="104">
        <f t="shared" si="205"/>
        <v>0</v>
      </c>
      <c r="V479" s="104">
        <f t="shared" si="206"/>
        <v>0</v>
      </c>
      <c r="W479" s="105">
        <f t="shared" si="207"/>
        <v>2.5000000000000036</v>
      </c>
      <c r="X479" s="96"/>
      <c r="Y479" s="106" t="str">
        <f>$AO$11</f>
        <v>D</v>
      </c>
      <c r="Z479" s="207" t="str">
        <f t="shared" si="198"/>
        <v>Thu</v>
      </c>
      <c r="AA479" s="107">
        <f t="shared" si="199"/>
        <v>0</v>
      </c>
      <c r="AB479" s="107">
        <f t="shared" si="200"/>
        <v>0</v>
      </c>
      <c r="AC479" s="107">
        <f t="shared" si="201"/>
        <v>0</v>
      </c>
    </row>
    <row r="480" spans="1:29" ht="12.75" customHeight="1">
      <c r="A480" s="69"/>
      <c r="B480" s="98"/>
      <c r="C480" s="98"/>
      <c r="D480" s="72"/>
      <c r="E480" s="73"/>
      <c r="F480" s="72"/>
      <c r="G480" s="72"/>
      <c r="H480" s="99"/>
      <c r="I480" s="76">
        <f t="shared" si="195"/>
        <v>8</v>
      </c>
      <c r="J480" s="100">
        <f>$AN$12</f>
        <v>41082</v>
      </c>
      <c r="K480" s="101">
        <v>2</v>
      </c>
      <c r="L480" s="261">
        <v>8</v>
      </c>
      <c r="M480" s="232">
        <f t="shared" ref="M480:M506" si="210">VLOOKUP(K480,$AE$23:$AG$30,2,0)</f>
        <v>0.83333333333333337</v>
      </c>
      <c r="N480" s="241">
        <f t="shared" si="202"/>
        <v>1.2083333333333333</v>
      </c>
      <c r="O480" s="244">
        <f t="shared" si="196"/>
        <v>8.9999999999999964</v>
      </c>
      <c r="P480" s="245" t="str">
        <f t="shared" si="208"/>
        <v>1</v>
      </c>
      <c r="Q480" s="257">
        <f t="shared" si="197"/>
        <v>7.9999999999999964</v>
      </c>
      <c r="R480" s="102">
        <f t="shared" si="209"/>
        <v>0</v>
      </c>
      <c r="S480" s="103">
        <f t="shared" si="203"/>
        <v>0</v>
      </c>
      <c r="T480" s="104">
        <f t="shared" si="204"/>
        <v>0</v>
      </c>
      <c r="U480" s="104">
        <f t="shared" si="205"/>
        <v>0</v>
      </c>
      <c r="V480" s="104">
        <f t="shared" si="206"/>
        <v>0</v>
      </c>
      <c r="W480" s="105">
        <f t="shared" si="207"/>
        <v>0</v>
      </c>
      <c r="X480" s="96"/>
      <c r="Y480" s="106" t="str">
        <f>$AO$12</f>
        <v>D</v>
      </c>
      <c r="Z480" s="207" t="str">
        <f t="shared" si="198"/>
        <v>Fri</v>
      </c>
      <c r="AA480" s="107">
        <f t="shared" si="199"/>
        <v>0</v>
      </c>
      <c r="AB480" s="107">
        <f t="shared" si="200"/>
        <v>0</v>
      </c>
      <c r="AC480" s="107">
        <f t="shared" si="201"/>
        <v>0</v>
      </c>
    </row>
    <row r="481" spans="1:29" ht="12.75" customHeight="1">
      <c r="A481" s="69"/>
      <c r="B481" s="98"/>
      <c r="C481" s="98"/>
      <c r="D481" s="72"/>
      <c r="E481" s="73"/>
      <c r="F481" s="198"/>
      <c r="G481" s="72"/>
      <c r="H481" s="99"/>
      <c r="I481" s="76">
        <f t="shared" si="195"/>
        <v>9</v>
      </c>
      <c r="J481" s="100">
        <f>$AN$13</f>
        <v>41083</v>
      </c>
      <c r="K481" s="339" t="s">
        <v>50</v>
      </c>
      <c r="L481" s="261"/>
      <c r="M481" s="232">
        <f t="shared" si="210"/>
        <v>0</v>
      </c>
      <c r="N481" s="241">
        <f t="shared" si="202"/>
        <v>0</v>
      </c>
      <c r="O481" s="244">
        <f t="shared" si="196"/>
        <v>0</v>
      </c>
      <c r="P481" s="245">
        <f t="shared" si="208"/>
        <v>0</v>
      </c>
      <c r="Q481" s="257">
        <f t="shared" si="197"/>
        <v>0</v>
      </c>
      <c r="R481" s="102">
        <f t="shared" si="209"/>
        <v>0</v>
      </c>
      <c r="S481" s="103">
        <f t="shared" si="203"/>
        <v>0</v>
      </c>
      <c r="T481" s="104">
        <f t="shared" si="204"/>
        <v>0</v>
      </c>
      <c r="U481" s="104">
        <f t="shared" si="205"/>
        <v>0</v>
      </c>
      <c r="V481" s="104">
        <f t="shared" si="206"/>
        <v>0</v>
      </c>
      <c r="W481" s="105">
        <f t="shared" si="207"/>
        <v>0</v>
      </c>
      <c r="X481" s="96"/>
      <c r="Y481" s="106" t="str">
        <f>$AO$13</f>
        <v>M</v>
      </c>
      <c r="Z481" s="207" t="str">
        <f t="shared" si="198"/>
        <v>Sat</v>
      </c>
      <c r="AA481" s="107">
        <f t="shared" si="199"/>
        <v>0</v>
      </c>
      <c r="AB481" s="107">
        <f t="shared" si="200"/>
        <v>0</v>
      </c>
      <c r="AC481" s="107">
        <f t="shared" si="201"/>
        <v>0</v>
      </c>
    </row>
    <row r="482" spans="1:29" ht="12.75" customHeight="1">
      <c r="A482" s="69"/>
      <c r="B482" s="124" t="s">
        <v>21</v>
      </c>
      <c r="C482" s="125" t="s">
        <v>22</v>
      </c>
      <c r="D482" s="126"/>
      <c r="E482" s="127"/>
      <c r="F482" s="198">
        <v>1244560</v>
      </c>
      <c r="G482" s="129" t="s">
        <v>22</v>
      </c>
      <c r="H482" s="130">
        <f>+F482</f>
        <v>1244560</v>
      </c>
      <c r="I482" s="76">
        <f t="shared" si="195"/>
        <v>10</v>
      </c>
      <c r="J482" s="100">
        <f>$AN$14</f>
        <v>41084</v>
      </c>
      <c r="K482" s="339" t="s">
        <v>50</v>
      </c>
      <c r="L482" s="261"/>
      <c r="M482" s="232">
        <f t="shared" si="210"/>
        <v>0</v>
      </c>
      <c r="N482" s="241">
        <f t="shared" si="202"/>
        <v>0</v>
      </c>
      <c r="O482" s="244">
        <f t="shared" si="196"/>
        <v>0</v>
      </c>
      <c r="P482" s="245">
        <f t="shared" si="208"/>
        <v>0</v>
      </c>
      <c r="Q482" s="257">
        <f t="shared" si="197"/>
        <v>0</v>
      </c>
      <c r="R482" s="102">
        <f t="shared" si="209"/>
        <v>0</v>
      </c>
      <c r="S482" s="103">
        <f t="shared" si="203"/>
        <v>0</v>
      </c>
      <c r="T482" s="104">
        <f t="shared" si="204"/>
        <v>0</v>
      </c>
      <c r="U482" s="104">
        <f t="shared" si="205"/>
        <v>0</v>
      </c>
      <c r="V482" s="104">
        <f t="shared" si="206"/>
        <v>0</v>
      </c>
      <c r="W482" s="105">
        <f t="shared" si="207"/>
        <v>0</v>
      </c>
      <c r="X482" s="96"/>
      <c r="Y482" s="106" t="str">
        <f>$AO$14</f>
        <v>M</v>
      </c>
      <c r="Z482" s="262" t="str">
        <f t="shared" si="198"/>
        <v>Sun</v>
      </c>
      <c r="AA482" s="107">
        <f t="shared" si="199"/>
        <v>0</v>
      </c>
      <c r="AB482" s="107">
        <f t="shared" si="200"/>
        <v>0</v>
      </c>
      <c r="AC482" s="107">
        <f t="shared" si="201"/>
        <v>0</v>
      </c>
    </row>
    <row r="483" spans="1:29" ht="12.75" customHeight="1">
      <c r="A483" s="69"/>
      <c r="B483" s="124" t="s">
        <v>23</v>
      </c>
      <c r="C483" s="125" t="s">
        <v>22</v>
      </c>
      <c r="D483" s="133">
        <f>+F482/173</f>
        <v>7193.9884393063585</v>
      </c>
      <c r="E483" s="127" t="s">
        <v>24</v>
      </c>
      <c r="F483" s="128">
        <f>+W509</f>
        <v>148.50000000000003</v>
      </c>
      <c r="G483" s="134" t="s">
        <v>22</v>
      </c>
      <c r="H483" s="130">
        <f>F483*D483</f>
        <v>1068307.2832369944</v>
      </c>
      <c r="I483" s="76">
        <f t="shared" si="195"/>
        <v>11</v>
      </c>
      <c r="J483" s="100">
        <f>$AN$15</f>
        <v>41085</v>
      </c>
      <c r="K483" s="101">
        <v>1</v>
      </c>
      <c r="L483" s="261">
        <v>11</v>
      </c>
      <c r="M483" s="232">
        <f t="shared" si="210"/>
        <v>0.33333333333333331</v>
      </c>
      <c r="N483" s="241">
        <f t="shared" si="202"/>
        <v>0.70833333333333337</v>
      </c>
      <c r="O483" s="244">
        <f t="shared" si="196"/>
        <v>9.0000000000000018</v>
      </c>
      <c r="P483" s="245" t="str">
        <f t="shared" si="208"/>
        <v>1</v>
      </c>
      <c r="Q483" s="257">
        <f t="shared" si="197"/>
        <v>8.0000000000000018</v>
      </c>
      <c r="R483" s="102">
        <f t="shared" si="209"/>
        <v>2.9999999999999982</v>
      </c>
      <c r="S483" s="103">
        <f t="shared" si="203"/>
        <v>1</v>
      </c>
      <c r="T483" s="104">
        <f t="shared" si="204"/>
        <v>1.9999999999999982</v>
      </c>
      <c r="U483" s="104">
        <f t="shared" si="205"/>
        <v>0</v>
      </c>
      <c r="V483" s="104">
        <f t="shared" si="206"/>
        <v>0</v>
      </c>
      <c r="W483" s="105">
        <f t="shared" si="207"/>
        <v>2.9999999999999982</v>
      </c>
      <c r="X483" s="96"/>
      <c r="Y483" s="106" t="str">
        <f>$AO$15</f>
        <v>D</v>
      </c>
      <c r="Z483" s="262" t="str">
        <f t="shared" si="198"/>
        <v>Mon</v>
      </c>
      <c r="AA483" s="107">
        <f t="shared" si="199"/>
        <v>0</v>
      </c>
      <c r="AB483" s="107">
        <f t="shared" si="200"/>
        <v>0</v>
      </c>
      <c r="AC483" s="107">
        <f t="shared" si="201"/>
        <v>0</v>
      </c>
    </row>
    <row r="484" spans="1:29" ht="12.75" customHeight="1">
      <c r="A484" s="69"/>
      <c r="B484" s="124" t="s">
        <v>65</v>
      </c>
      <c r="C484" s="125" t="s">
        <v>22</v>
      </c>
      <c r="D484" s="133">
        <v>6000</v>
      </c>
      <c r="E484" s="127" t="s">
        <v>24</v>
      </c>
      <c r="F484" s="203">
        <f>+K509</f>
        <v>24</v>
      </c>
      <c r="G484" s="134" t="s">
        <v>22</v>
      </c>
      <c r="H484" s="130">
        <f>F484*D484</f>
        <v>144000</v>
      </c>
      <c r="I484" s="76">
        <f t="shared" si="195"/>
        <v>12</v>
      </c>
      <c r="J484" s="100">
        <f>$AN$16</f>
        <v>41086</v>
      </c>
      <c r="K484" s="101">
        <v>1</v>
      </c>
      <c r="L484" s="261">
        <v>11</v>
      </c>
      <c r="M484" s="232">
        <f t="shared" si="210"/>
        <v>0.33333333333333331</v>
      </c>
      <c r="N484" s="241">
        <f t="shared" si="202"/>
        <v>0.70833333333333337</v>
      </c>
      <c r="O484" s="244">
        <f t="shared" si="196"/>
        <v>9.0000000000000018</v>
      </c>
      <c r="P484" s="245" t="str">
        <f t="shared" si="208"/>
        <v>1</v>
      </c>
      <c r="Q484" s="257">
        <f t="shared" si="197"/>
        <v>8.0000000000000018</v>
      </c>
      <c r="R484" s="102">
        <f t="shared" si="209"/>
        <v>2.9999999999999982</v>
      </c>
      <c r="S484" s="103">
        <f t="shared" si="203"/>
        <v>1</v>
      </c>
      <c r="T484" s="104">
        <f t="shared" si="204"/>
        <v>1.9999999999999982</v>
      </c>
      <c r="U484" s="104">
        <f t="shared" si="205"/>
        <v>0</v>
      </c>
      <c r="V484" s="104">
        <f t="shared" si="206"/>
        <v>0</v>
      </c>
      <c r="W484" s="105">
        <f t="shared" si="207"/>
        <v>2.9999999999999982</v>
      </c>
      <c r="X484" s="96"/>
      <c r="Y484" s="106" t="str">
        <f>$AO$16</f>
        <v>D</v>
      </c>
      <c r="Z484" s="207" t="str">
        <f t="shared" si="198"/>
        <v>Tue</v>
      </c>
      <c r="AA484" s="107">
        <f t="shared" si="199"/>
        <v>0</v>
      </c>
      <c r="AB484" s="107">
        <f t="shared" si="200"/>
        <v>0</v>
      </c>
      <c r="AC484" s="107">
        <f t="shared" si="201"/>
        <v>0</v>
      </c>
    </row>
    <row r="485" spans="1:29" ht="12.75" customHeight="1">
      <c r="A485" s="69"/>
      <c r="B485" s="124" t="s">
        <v>66</v>
      </c>
      <c r="C485" s="125" t="s">
        <v>22</v>
      </c>
      <c r="D485" s="200">
        <v>4000</v>
      </c>
      <c r="E485" s="127" t="s">
        <v>24</v>
      </c>
      <c r="F485" s="139">
        <f>+L509</f>
        <v>14</v>
      </c>
      <c r="G485" s="134" t="s">
        <v>22</v>
      </c>
      <c r="H485" s="130">
        <f>F485*D485</f>
        <v>56000</v>
      </c>
      <c r="I485" s="76">
        <f t="shared" si="195"/>
        <v>13</v>
      </c>
      <c r="J485" s="100">
        <f>$AN$17</f>
        <v>41087</v>
      </c>
      <c r="K485" s="101">
        <v>1</v>
      </c>
      <c r="L485" s="261">
        <v>11</v>
      </c>
      <c r="M485" s="232">
        <f t="shared" si="210"/>
        <v>0.33333333333333331</v>
      </c>
      <c r="N485" s="241">
        <f t="shared" si="202"/>
        <v>0.70833333333333337</v>
      </c>
      <c r="O485" s="244">
        <f t="shared" si="196"/>
        <v>9.0000000000000018</v>
      </c>
      <c r="P485" s="245" t="str">
        <f t="shared" si="208"/>
        <v>1</v>
      </c>
      <c r="Q485" s="257">
        <f t="shared" si="197"/>
        <v>8.0000000000000018</v>
      </c>
      <c r="R485" s="102">
        <f t="shared" si="209"/>
        <v>2.9999999999999982</v>
      </c>
      <c r="S485" s="103">
        <f t="shared" si="203"/>
        <v>1</v>
      </c>
      <c r="T485" s="104">
        <f t="shared" si="204"/>
        <v>1.9999999999999982</v>
      </c>
      <c r="U485" s="104">
        <f t="shared" si="205"/>
        <v>0</v>
      </c>
      <c r="V485" s="104">
        <f t="shared" si="206"/>
        <v>0</v>
      </c>
      <c r="W485" s="105">
        <f t="shared" si="207"/>
        <v>2.9999999999999982</v>
      </c>
      <c r="X485" s="96"/>
      <c r="Y485" s="106" t="str">
        <f>$AO$17</f>
        <v>D</v>
      </c>
      <c r="Z485" s="207" t="str">
        <f t="shared" si="198"/>
        <v>Wed</v>
      </c>
      <c r="AA485" s="107">
        <f t="shared" si="199"/>
        <v>0</v>
      </c>
      <c r="AB485" s="107">
        <f t="shared" si="200"/>
        <v>0</v>
      </c>
      <c r="AC485" s="107">
        <f t="shared" si="201"/>
        <v>0</v>
      </c>
    </row>
    <row r="486" spans="1:29" ht="12.75" customHeight="1">
      <c r="A486" s="69"/>
      <c r="B486" s="335" t="s">
        <v>75</v>
      </c>
      <c r="C486" s="336" t="s">
        <v>22</v>
      </c>
      <c r="D486" s="337"/>
      <c r="E486" s="127" t="s">
        <v>24</v>
      </c>
      <c r="F486" s="338">
        <f>+M509</f>
        <v>10</v>
      </c>
      <c r="G486" s="142" t="s">
        <v>22</v>
      </c>
      <c r="H486" s="143">
        <f>+F486*D486</f>
        <v>0</v>
      </c>
      <c r="I486" s="76">
        <f t="shared" si="195"/>
        <v>14</v>
      </c>
      <c r="J486" s="100">
        <f>$AN$18</f>
        <v>41088</v>
      </c>
      <c r="K486" s="101">
        <v>1</v>
      </c>
      <c r="L486" s="261">
        <v>8</v>
      </c>
      <c r="M486" s="232">
        <f t="shared" si="210"/>
        <v>0.33333333333333331</v>
      </c>
      <c r="N486" s="241">
        <f t="shared" si="202"/>
        <v>0.70833333333333337</v>
      </c>
      <c r="O486" s="244">
        <f t="shared" si="196"/>
        <v>9.0000000000000018</v>
      </c>
      <c r="P486" s="245" t="str">
        <f t="shared" si="208"/>
        <v>1</v>
      </c>
      <c r="Q486" s="257">
        <f t="shared" si="197"/>
        <v>8.0000000000000018</v>
      </c>
      <c r="R486" s="102">
        <f t="shared" si="209"/>
        <v>0</v>
      </c>
      <c r="S486" s="103">
        <f t="shared" si="203"/>
        <v>0</v>
      </c>
      <c r="T486" s="104">
        <f t="shared" si="204"/>
        <v>0</v>
      </c>
      <c r="U486" s="104">
        <f t="shared" si="205"/>
        <v>0</v>
      </c>
      <c r="V486" s="104">
        <f t="shared" si="206"/>
        <v>0</v>
      </c>
      <c r="W486" s="105">
        <f t="shared" si="207"/>
        <v>0</v>
      </c>
      <c r="X486" s="96"/>
      <c r="Y486" s="106" t="str">
        <f>$AO$18</f>
        <v>D</v>
      </c>
      <c r="Z486" s="207" t="str">
        <f t="shared" si="198"/>
        <v>Thu</v>
      </c>
      <c r="AA486" s="107">
        <f t="shared" si="199"/>
        <v>0</v>
      </c>
      <c r="AB486" s="107">
        <f t="shared" si="200"/>
        <v>0</v>
      </c>
      <c r="AC486" s="107">
        <f t="shared" si="201"/>
        <v>0</v>
      </c>
    </row>
    <row r="487" spans="1:29" ht="12.75" customHeight="1">
      <c r="A487" s="69"/>
      <c r="B487" s="124"/>
      <c r="C487" s="70"/>
      <c r="D487" s="202"/>
      <c r="E487" s="140"/>
      <c r="F487" s="141"/>
      <c r="G487" s="74" t="s">
        <v>22</v>
      </c>
      <c r="H487" s="99">
        <f>+D487*F487</f>
        <v>0</v>
      </c>
      <c r="I487" s="76">
        <f t="shared" si="195"/>
        <v>15</v>
      </c>
      <c r="J487" s="100">
        <f>$AN$19</f>
        <v>41089</v>
      </c>
      <c r="K487" s="101">
        <v>1</v>
      </c>
      <c r="L487" s="261">
        <v>8</v>
      </c>
      <c r="M487" s="232">
        <f t="shared" si="210"/>
        <v>0.33333333333333331</v>
      </c>
      <c r="N487" s="241">
        <f t="shared" si="202"/>
        <v>0.70833333333333337</v>
      </c>
      <c r="O487" s="244">
        <f t="shared" si="196"/>
        <v>9.0000000000000018</v>
      </c>
      <c r="P487" s="245" t="str">
        <f t="shared" si="208"/>
        <v>1</v>
      </c>
      <c r="Q487" s="257">
        <f t="shared" si="197"/>
        <v>8.0000000000000018</v>
      </c>
      <c r="R487" s="102">
        <f t="shared" si="209"/>
        <v>0</v>
      </c>
      <c r="S487" s="103">
        <f t="shared" si="203"/>
        <v>0</v>
      </c>
      <c r="T487" s="104">
        <f t="shared" si="204"/>
        <v>0</v>
      </c>
      <c r="U487" s="104">
        <f t="shared" si="205"/>
        <v>0</v>
      </c>
      <c r="V487" s="104">
        <f t="shared" si="206"/>
        <v>0</v>
      </c>
      <c r="W487" s="105">
        <f t="shared" si="207"/>
        <v>0</v>
      </c>
      <c r="X487" s="96"/>
      <c r="Y487" s="106" t="str">
        <f>$AO$19</f>
        <v>D</v>
      </c>
      <c r="Z487" s="207" t="str">
        <f t="shared" si="198"/>
        <v>Fri</v>
      </c>
      <c r="AA487" s="107">
        <f t="shared" si="199"/>
        <v>0</v>
      </c>
      <c r="AB487" s="107">
        <f t="shared" si="200"/>
        <v>0</v>
      </c>
      <c r="AC487" s="107">
        <f t="shared" si="201"/>
        <v>0</v>
      </c>
    </row>
    <row r="488" spans="1:29" ht="12.75" customHeight="1">
      <c r="A488" s="69"/>
      <c r="B488" s="124"/>
      <c r="C488" s="70"/>
      <c r="D488" s="202"/>
      <c r="E488" s="140"/>
      <c r="F488" s="139"/>
      <c r="G488" s="74" t="s">
        <v>22</v>
      </c>
      <c r="H488" s="99">
        <f>+D488*F488</f>
        <v>0</v>
      </c>
      <c r="I488" s="76">
        <f t="shared" si="195"/>
        <v>16</v>
      </c>
      <c r="J488" s="100">
        <f>$AN$20</f>
        <v>41090</v>
      </c>
      <c r="K488" s="101" t="s">
        <v>50</v>
      </c>
      <c r="L488" s="261"/>
      <c r="M488" s="232">
        <f t="shared" si="210"/>
        <v>0</v>
      </c>
      <c r="N488" s="241">
        <f t="shared" si="202"/>
        <v>0</v>
      </c>
      <c r="O488" s="244">
        <f t="shared" si="196"/>
        <v>0</v>
      </c>
      <c r="P488" s="245">
        <f t="shared" si="208"/>
        <v>0</v>
      </c>
      <c r="Q488" s="257">
        <f t="shared" si="197"/>
        <v>0</v>
      </c>
      <c r="R488" s="102">
        <f t="shared" si="209"/>
        <v>0</v>
      </c>
      <c r="S488" s="103">
        <f t="shared" si="203"/>
        <v>0</v>
      </c>
      <c r="T488" s="104">
        <f t="shared" si="204"/>
        <v>0</v>
      </c>
      <c r="U488" s="104">
        <f t="shared" si="205"/>
        <v>0</v>
      </c>
      <c r="V488" s="104">
        <f t="shared" si="206"/>
        <v>0</v>
      </c>
      <c r="W488" s="105">
        <f t="shared" si="207"/>
        <v>0</v>
      </c>
      <c r="X488" s="96"/>
      <c r="Y488" s="106" t="str">
        <f>$AO$20</f>
        <v>M</v>
      </c>
      <c r="Z488" s="207" t="str">
        <f t="shared" si="198"/>
        <v>Sat</v>
      </c>
      <c r="AA488" s="107">
        <f t="shared" si="199"/>
        <v>0</v>
      </c>
      <c r="AB488" s="107">
        <f t="shared" si="200"/>
        <v>0</v>
      </c>
      <c r="AC488" s="107">
        <f t="shared" si="201"/>
        <v>0</v>
      </c>
    </row>
    <row r="489" spans="1:29" ht="12.75" customHeight="1">
      <c r="A489" s="69"/>
      <c r="B489" s="124" t="s">
        <v>56</v>
      </c>
      <c r="C489" s="70" t="s">
        <v>22</v>
      </c>
      <c r="D489" s="202"/>
      <c r="E489" s="140"/>
      <c r="F489" s="141"/>
      <c r="G489" s="74" t="s">
        <v>22</v>
      </c>
      <c r="H489" s="99">
        <v>0</v>
      </c>
      <c r="I489" s="76">
        <f t="shared" si="195"/>
        <v>17</v>
      </c>
      <c r="J489" s="100">
        <f>$AN$21</f>
        <v>41091</v>
      </c>
      <c r="K489" s="101" t="s">
        <v>50</v>
      </c>
      <c r="L489" s="261"/>
      <c r="M489" s="232">
        <f t="shared" si="210"/>
        <v>0</v>
      </c>
      <c r="N489" s="241">
        <f t="shared" si="202"/>
        <v>0</v>
      </c>
      <c r="O489" s="244">
        <f t="shared" si="196"/>
        <v>0</v>
      </c>
      <c r="P489" s="245">
        <f t="shared" si="208"/>
        <v>0</v>
      </c>
      <c r="Q489" s="257">
        <f t="shared" si="197"/>
        <v>0</v>
      </c>
      <c r="R489" s="102">
        <f t="shared" si="209"/>
        <v>0</v>
      </c>
      <c r="S489" s="103">
        <f t="shared" si="203"/>
        <v>0</v>
      </c>
      <c r="T489" s="104">
        <f t="shared" si="204"/>
        <v>0</v>
      </c>
      <c r="U489" s="104">
        <f t="shared" si="205"/>
        <v>0</v>
      </c>
      <c r="V489" s="104">
        <f t="shared" si="206"/>
        <v>0</v>
      </c>
      <c r="W489" s="105">
        <f t="shared" si="207"/>
        <v>0</v>
      </c>
      <c r="X489" s="96"/>
      <c r="Y489" s="106" t="str">
        <f>$AO$21</f>
        <v>M</v>
      </c>
      <c r="Z489" s="262" t="str">
        <f t="shared" si="198"/>
        <v>Sun</v>
      </c>
      <c r="AA489" s="107">
        <f t="shared" si="199"/>
        <v>0</v>
      </c>
      <c r="AB489" s="107">
        <f t="shared" si="200"/>
        <v>0</v>
      </c>
      <c r="AC489" s="107">
        <f t="shared" si="201"/>
        <v>0</v>
      </c>
    </row>
    <row r="490" spans="1:29" ht="12.75" customHeight="1">
      <c r="A490" s="69"/>
      <c r="B490" s="124"/>
      <c r="C490" s="70"/>
      <c r="D490" s="202"/>
      <c r="E490" s="140"/>
      <c r="F490" s="139"/>
      <c r="G490" s="74" t="s">
        <v>22</v>
      </c>
      <c r="H490" s="99">
        <f>+D490*F490</f>
        <v>0</v>
      </c>
      <c r="I490" s="76">
        <f t="shared" si="195"/>
        <v>18</v>
      </c>
      <c r="J490" s="100">
        <f>$AN$22</f>
        <v>41092</v>
      </c>
      <c r="K490" s="101">
        <v>2</v>
      </c>
      <c r="L490" s="261">
        <v>11</v>
      </c>
      <c r="M490" s="232">
        <f t="shared" si="210"/>
        <v>0.83333333333333337</v>
      </c>
      <c r="N490" s="241">
        <f t="shared" si="202"/>
        <v>1.2083333333333333</v>
      </c>
      <c r="O490" s="244">
        <f t="shared" si="196"/>
        <v>8.9999999999999964</v>
      </c>
      <c r="P490" s="245" t="str">
        <f t="shared" si="208"/>
        <v>1</v>
      </c>
      <c r="Q490" s="257">
        <f t="shared" si="197"/>
        <v>7.9999999999999964</v>
      </c>
      <c r="R490" s="102">
        <f t="shared" si="209"/>
        <v>3.0000000000000036</v>
      </c>
      <c r="S490" s="103">
        <f t="shared" si="203"/>
        <v>1</v>
      </c>
      <c r="T490" s="104">
        <f t="shared" si="204"/>
        <v>2.0000000000000036</v>
      </c>
      <c r="U490" s="104">
        <f t="shared" si="205"/>
        <v>0</v>
      </c>
      <c r="V490" s="104">
        <f t="shared" si="206"/>
        <v>0</v>
      </c>
      <c r="W490" s="105">
        <f t="shared" si="207"/>
        <v>3.0000000000000036</v>
      </c>
      <c r="X490" s="96"/>
      <c r="Y490" s="106" t="str">
        <f>$AO$22</f>
        <v>D</v>
      </c>
      <c r="Z490" s="262" t="str">
        <f t="shared" si="198"/>
        <v>Mon</v>
      </c>
      <c r="AA490" s="107">
        <f t="shared" si="199"/>
        <v>0</v>
      </c>
      <c r="AB490" s="107">
        <f t="shared" si="200"/>
        <v>0</v>
      </c>
      <c r="AC490" s="107">
        <f t="shared" si="201"/>
        <v>0</v>
      </c>
    </row>
    <row r="491" spans="1:29" ht="12.75" customHeight="1">
      <c r="A491" s="69"/>
      <c r="B491" s="150" t="s">
        <v>19</v>
      </c>
      <c r="C491" s="150"/>
      <c r="D491" s="200"/>
      <c r="E491" s="127"/>
      <c r="F491" s="151"/>
      <c r="G491" s="134" t="s">
        <v>22</v>
      </c>
      <c r="H491" s="152">
        <f>SUM(H482:H490)</f>
        <v>2512867.2832369944</v>
      </c>
      <c r="I491" s="76">
        <f t="shared" si="195"/>
        <v>19</v>
      </c>
      <c r="J491" s="100">
        <f>$AN$23</f>
        <v>41093</v>
      </c>
      <c r="K491" s="101">
        <v>2</v>
      </c>
      <c r="L491" s="261">
        <v>11</v>
      </c>
      <c r="M491" s="232">
        <f t="shared" si="210"/>
        <v>0.83333333333333337</v>
      </c>
      <c r="N491" s="241">
        <f t="shared" si="202"/>
        <v>1.2083333333333333</v>
      </c>
      <c r="O491" s="244">
        <f t="shared" si="196"/>
        <v>8.9999999999999964</v>
      </c>
      <c r="P491" s="245" t="str">
        <f t="shared" si="208"/>
        <v>1</v>
      </c>
      <c r="Q491" s="257">
        <f t="shared" si="197"/>
        <v>7.9999999999999964</v>
      </c>
      <c r="R491" s="102">
        <f t="shared" si="209"/>
        <v>3.0000000000000036</v>
      </c>
      <c r="S491" s="103">
        <f t="shared" si="203"/>
        <v>1</v>
      </c>
      <c r="T491" s="104">
        <f t="shared" si="204"/>
        <v>2.0000000000000036</v>
      </c>
      <c r="U491" s="104">
        <f t="shared" si="205"/>
        <v>0</v>
      </c>
      <c r="V491" s="104">
        <f t="shared" si="206"/>
        <v>0</v>
      </c>
      <c r="W491" s="105">
        <f t="shared" si="207"/>
        <v>3.0000000000000036</v>
      </c>
      <c r="X491" s="96"/>
      <c r="Y491" s="106" t="str">
        <f>$AO$23</f>
        <v>D</v>
      </c>
      <c r="Z491" s="207" t="str">
        <f t="shared" si="198"/>
        <v>Tue</v>
      </c>
      <c r="AA491" s="107">
        <f t="shared" si="199"/>
        <v>0</v>
      </c>
      <c r="AB491" s="107">
        <f t="shared" si="200"/>
        <v>0</v>
      </c>
      <c r="AC491" s="107">
        <f t="shared" si="201"/>
        <v>0</v>
      </c>
    </row>
    <row r="492" spans="1:29" ht="12.75" customHeight="1">
      <c r="A492" s="69"/>
      <c r="B492" s="131" t="s">
        <v>25</v>
      </c>
      <c r="C492" s="70"/>
      <c r="D492" s="200"/>
      <c r="E492" s="127"/>
      <c r="F492" s="151"/>
      <c r="G492" s="74"/>
      <c r="H492" s="75"/>
      <c r="I492" s="76">
        <f t="shared" si="195"/>
        <v>20</v>
      </c>
      <c r="J492" s="100">
        <f>$AN$24</f>
        <v>41094</v>
      </c>
      <c r="K492" s="101">
        <v>2</v>
      </c>
      <c r="L492" s="261">
        <v>11</v>
      </c>
      <c r="M492" s="232">
        <f t="shared" si="210"/>
        <v>0.83333333333333337</v>
      </c>
      <c r="N492" s="241">
        <f t="shared" si="202"/>
        <v>1.2083333333333333</v>
      </c>
      <c r="O492" s="244">
        <f t="shared" si="196"/>
        <v>8.9999999999999964</v>
      </c>
      <c r="P492" s="245" t="str">
        <f t="shared" si="208"/>
        <v>1</v>
      </c>
      <c r="Q492" s="257">
        <f t="shared" si="197"/>
        <v>7.9999999999999964</v>
      </c>
      <c r="R492" s="102">
        <f t="shared" si="209"/>
        <v>3.0000000000000036</v>
      </c>
      <c r="S492" s="103">
        <f t="shared" si="203"/>
        <v>1</v>
      </c>
      <c r="T492" s="104">
        <f t="shared" si="204"/>
        <v>2.0000000000000036</v>
      </c>
      <c r="U492" s="104">
        <f t="shared" si="205"/>
        <v>0</v>
      </c>
      <c r="V492" s="104">
        <f t="shared" si="206"/>
        <v>0</v>
      </c>
      <c r="W492" s="105">
        <f t="shared" si="207"/>
        <v>3.0000000000000036</v>
      </c>
      <c r="X492" s="96"/>
      <c r="Y492" s="106" t="str">
        <f>$AO$24</f>
        <v>D</v>
      </c>
      <c r="Z492" s="207" t="str">
        <f t="shared" si="198"/>
        <v>Wed</v>
      </c>
      <c r="AA492" s="107">
        <f t="shared" si="199"/>
        <v>0</v>
      </c>
      <c r="AB492" s="107">
        <f t="shared" si="200"/>
        <v>0</v>
      </c>
      <c r="AC492" s="107">
        <f t="shared" si="201"/>
        <v>0</v>
      </c>
    </row>
    <row r="493" spans="1:29" ht="12.75" customHeight="1">
      <c r="A493" s="69"/>
      <c r="B493" s="124" t="s">
        <v>26</v>
      </c>
      <c r="C493" s="125" t="s">
        <v>22</v>
      </c>
      <c r="D493" s="153">
        <f>-H482</f>
        <v>-1244560</v>
      </c>
      <c r="E493" s="127" t="s">
        <v>24</v>
      </c>
      <c r="F493" s="149">
        <v>0.02</v>
      </c>
      <c r="G493" s="134" t="s">
        <v>22</v>
      </c>
      <c r="H493" s="130">
        <f>F493*D493</f>
        <v>-24891.200000000001</v>
      </c>
      <c r="I493" s="76">
        <f t="shared" si="195"/>
        <v>21</v>
      </c>
      <c r="J493" s="100">
        <f>$AN$25</f>
        <v>41095</v>
      </c>
      <c r="K493" s="101">
        <v>2</v>
      </c>
      <c r="L493" s="261">
        <v>11</v>
      </c>
      <c r="M493" s="232">
        <f t="shared" si="210"/>
        <v>0.83333333333333337</v>
      </c>
      <c r="N493" s="241">
        <f t="shared" si="202"/>
        <v>1.2083333333333333</v>
      </c>
      <c r="O493" s="244">
        <f t="shared" si="196"/>
        <v>8.9999999999999964</v>
      </c>
      <c r="P493" s="245" t="str">
        <f t="shared" si="208"/>
        <v>1</v>
      </c>
      <c r="Q493" s="257">
        <f t="shared" si="197"/>
        <v>7.9999999999999964</v>
      </c>
      <c r="R493" s="102">
        <f t="shared" si="209"/>
        <v>3.0000000000000036</v>
      </c>
      <c r="S493" s="103">
        <f t="shared" si="203"/>
        <v>1</v>
      </c>
      <c r="T493" s="104">
        <f t="shared" si="204"/>
        <v>2.0000000000000036</v>
      </c>
      <c r="U493" s="104">
        <f t="shared" si="205"/>
        <v>0</v>
      </c>
      <c r="V493" s="104">
        <f t="shared" si="206"/>
        <v>0</v>
      </c>
      <c r="W493" s="105">
        <f t="shared" si="207"/>
        <v>3.0000000000000036</v>
      </c>
      <c r="X493" s="96"/>
      <c r="Y493" s="106" t="str">
        <f>$AO$25</f>
        <v>D</v>
      </c>
      <c r="Z493" s="207" t="str">
        <f t="shared" si="198"/>
        <v>Thu</v>
      </c>
      <c r="AA493" s="107">
        <f t="shared" si="199"/>
        <v>0</v>
      </c>
      <c r="AB493" s="107">
        <f t="shared" si="200"/>
        <v>0</v>
      </c>
      <c r="AC493" s="107">
        <f t="shared" si="201"/>
        <v>0</v>
      </c>
    </row>
    <row r="494" spans="1:29" ht="12.75" customHeight="1">
      <c r="A494" s="69"/>
      <c r="B494" s="124" t="s">
        <v>47</v>
      </c>
      <c r="C494" s="125" t="s">
        <v>22</v>
      </c>
      <c r="D494" s="200"/>
      <c r="E494" s="127"/>
      <c r="F494" s="155"/>
      <c r="G494" s="134" t="s">
        <v>22</v>
      </c>
      <c r="H494" s="130">
        <f>SUM(AA509:AC509)*-F482/21</f>
        <v>0</v>
      </c>
      <c r="I494" s="76">
        <f t="shared" si="195"/>
        <v>22</v>
      </c>
      <c r="J494" s="100">
        <f>$AN$26</f>
        <v>41096</v>
      </c>
      <c r="K494" s="101">
        <v>2</v>
      </c>
      <c r="L494" s="261">
        <v>11</v>
      </c>
      <c r="M494" s="232">
        <f t="shared" si="210"/>
        <v>0.83333333333333337</v>
      </c>
      <c r="N494" s="241">
        <f t="shared" si="202"/>
        <v>1.2083333333333333</v>
      </c>
      <c r="O494" s="244">
        <f t="shared" si="196"/>
        <v>8.9999999999999964</v>
      </c>
      <c r="P494" s="245" t="str">
        <f t="shared" si="208"/>
        <v>1</v>
      </c>
      <c r="Q494" s="257">
        <f t="shared" si="197"/>
        <v>7.9999999999999964</v>
      </c>
      <c r="R494" s="102">
        <f t="shared" si="209"/>
        <v>3.0000000000000036</v>
      </c>
      <c r="S494" s="103">
        <f t="shared" si="203"/>
        <v>1</v>
      </c>
      <c r="T494" s="104">
        <f t="shared" si="204"/>
        <v>2.0000000000000036</v>
      </c>
      <c r="U494" s="104">
        <f t="shared" si="205"/>
        <v>0</v>
      </c>
      <c r="V494" s="104">
        <f t="shared" si="206"/>
        <v>0</v>
      </c>
      <c r="W494" s="105">
        <f t="shared" si="207"/>
        <v>3.0000000000000036</v>
      </c>
      <c r="X494" s="96"/>
      <c r="Y494" s="106" t="str">
        <f>$AO$26</f>
        <v>D</v>
      </c>
      <c r="Z494" s="207" t="str">
        <f t="shared" si="198"/>
        <v>Fri</v>
      </c>
      <c r="AA494" s="107">
        <f t="shared" si="199"/>
        <v>0</v>
      </c>
      <c r="AB494" s="107">
        <f t="shared" si="200"/>
        <v>0</v>
      </c>
      <c r="AC494" s="107">
        <f t="shared" si="201"/>
        <v>0</v>
      </c>
    </row>
    <row r="495" spans="1:29" ht="12.75" customHeight="1">
      <c r="A495" s="69"/>
      <c r="B495" s="124" t="s">
        <v>27</v>
      </c>
      <c r="C495" s="125" t="s">
        <v>22</v>
      </c>
      <c r="D495" s="200"/>
      <c r="E495" s="127"/>
      <c r="F495" s="155"/>
      <c r="G495" s="134" t="s">
        <v>22</v>
      </c>
      <c r="H495" s="156">
        <f>+F501</f>
        <v>-52452.65</v>
      </c>
      <c r="I495" s="76">
        <f t="shared" si="195"/>
        <v>23</v>
      </c>
      <c r="J495" s="100">
        <f>$AN$27</f>
        <v>41097</v>
      </c>
      <c r="K495" s="339" t="s">
        <v>72</v>
      </c>
      <c r="L495" s="261">
        <v>11</v>
      </c>
      <c r="M495" s="232">
        <f t="shared" si="210"/>
        <v>0</v>
      </c>
      <c r="N495" s="241">
        <f t="shared" si="202"/>
        <v>0</v>
      </c>
      <c r="O495" s="244">
        <f t="shared" si="196"/>
        <v>0</v>
      </c>
      <c r="P495" s="245">
        <f t="shared" si="208"/>
        <v>0</v>
      </c>
      <c r="Q495" s="257">
        <f t="shared" si="197"/>
        <v>0</v>
      </c>
      <c r="R495" s="102">
        <f t="shared" si="209"/>
        <v>11</v>
      </c>
      <c r="S495" s="103">
        <f t="shared" si="203"/>
        <v>0</v>
      </c>
      <c r="T495" s="104">
        <f t="shared" si="204"/>
        <v>7</v>
      </c>
      <c r="U495" s="104">
        <f t="shared" si="205"/>
        <v>1</v>
      </c>
      <c r="V495" s="104">
        <f t="shared" si="206"/>
        <v>3</v>
      </c>
      <c r="W495" s="105">
        <f t="shared" si="207"/>
        <v>11</v>
      </c>
      <c r="X495" s="96"/>
      <c r="Y495" s="106" t="str">
        <f>$AO$27</f>
        <v>M</v>
      </c>
      <c r="Z495" s="207" t="str">
        <f t="shared" si="198"/>
        <v>Sat</v>
      </c>
      <c r="AA495" s="107">
        <f t="shared" si="199"/>
        <v>0</v>
      </c>
      <c r="AB495" s="107">
        <f t="shared" si="200"/>
        <v>0</v>
      </c>
      <c r="AC495" s="107">
        <f t="shared" si="201"/>
        <v>0</v>
      </c>
    </row>
    <row r="496" spans="1:29" ht="12.75" customHeight="1">
      <c r="A496" s="69"/>
      <c r="B496" s="98"/>
      <c r="C496" s="98"/>
      <c r="D496" s="158" t="s">
        <v>28</v>
      </c>
      <c r="E496" s="159"/>
      <c r="F496" s="160">
        <f>VLOOKUP(C475,$AD$1:$AG$6,2)</f>
        <v>-1320000</v>
      </c>
      <c r="G496" s="160"/>
      <c r="H496" s="99"/>
      <c r="I496" s="76">
        <f t="shared" si="195"/>
        <v>24</v>
      </c>
      <c r="J496" s="100">
        <f>$AN$28</f>
        <v>41098</v>
      </c>
      <c r="K496" s="101" t="s">
        <v>50</v>
      </c>
      <c r="L496" s="261"/>
      <c r="M496" s="232">
        <f t="shared" si="210"/>
        <v>0</v>
      </c>
      <c r="N496" s="241">
        <f t="shared" si="202"/>
        <v>0</v>
      </c>
      <c r="O496" s="244">
        <f t="shared" si="196"/>
        <v>0</v>
      </c>
      <c r="P496" s="245">
        <f t="shared" si="208"/>
        <v>0</v>
      </c>
      <c r="Q496" s="257">
        <f t="shared" si="197"/>
        <v>0</v>
      </c>
      <c r="R496" s="102">
        <f t="shared" si="209"/>
        <v>0</v>
      </c>
      <c r="S496" s="103">
        <f t="shared" si="203"/>
        <v>0</v>
      </c>
      <c r="T496" s="104">
        <f t="shared" si="204"/>
        <v>0</v>
      </c>
      <c r="U496" s="104">
        <f t="shared" si="205"/>
        <v>0</v>
      </c>
      <c r="V496" s="104">
        <f t="shared" si="206"/>
        <v>0</v>
      </c>
      <c r="W496" s="105">
        <f t="shared" si="207"/>
        <v>0</v>
      </c>
      <c r="X496" s="96"/>
      <c r="Y496" s="106" t="str">
        <f>$AO$28</f>
        <v>M</v>
      </c>
      <c r="Z496" s="262" t="str">
        <f t="shared" si="198"/>
        <v>Sun</v>
      </c>
      <c r="AA496" s="107">
        <f t="shared" si="199"/>
        <v>0</v>
      </c>
      <c r="AB496" s="107">
        <f t="shared" si="200"/>
        <v>0</v>
      </c>
      <c r="AC496" s="107">
        <f t="shared" si="201"/>
        <v>0</v>
      </c>
    </row>
    <row r="497" spans="1:29" ht="12.75" customHeight="1">
      <c r="A497" s="69"/>
      <c r="B497" s="98"/>
      <c r="C497" s="98"/>
      <c r="D497" s="162" t="s">
        <v>26</v>
      </c>
      <c r="E497" s="159"/>
      <c r="F497" s="163">
        <f>+(H482)*0.54%</f>
        <v>6720.6240000000007</v>
      </c>
      <c r="G497" s="163"/>
      <c r="H497" s="99"/>
      <c r="I497" s="76">
        <f t="shared" si="195"/>
        <v>25</v>
      </c>
      <c r="J497" s="100">
        <f>$AN$29</f>
        <v>41099</v>
      </c>
      <c r="K497" s="101">
        <v>1</v>
      </c>
      <c r="L497" s="261">
        <v>11</v>
      </c>
      <c r="M497" s="232">
        <f t="shared" si="210"/>
        <v>0.33333333333333331</v>
      </c>
      <c r="N497" s="241">
        <f t="shared" si="202"/>
        <v>0.70833333333333337</v>
      </c>
      <c r="O497" s="244">
        <f t="shared" si="196"/>
        <v>9.0000000000000018</v>
      </c>
      <c r="P497" s="245" t="str">
        <f t="shared" si="208"/>
        <v>1</v>
      </c>
      <c r="Q497" s="257">
        <f t="shared" si="197"/>
        <v>8.0000000000000018</v>
      </c>
      <c r="R497" s="102">
        <f t="shared" si="209"/>
        <v>2.9999999999999982</v>
      </c>
      <c r="S497" s="103">
        <f t="shared" si="203"/>
        <v>1</v>
      </c>
      <c r="T497" s="104">
        <f t="shared" si="204"/>
        <v>1.9999999999999982</v>
      </c>
      <c r="U497" s="104">
        <f t="shared" si="205"/>
        <v>0</v>
      </c>
      <c r="V497" s="104">
        <f t="shared" si="206"/>
        <v>0</v>
      </c>
      <c r="W497" s="105">
        <f t="shared" si="207"/>
        <v>2.9999999999999982</v>
      </c>
      <c r="X497" s="96"/>
      <c r="Y497" s="106" t="str">
        <f>$AO$29</f>
        <v>D</v>
      </c>
      <c r="Z497" s="262" t="str">
        <f t="shared" si="198"/>
        <v>Mon</v>
      </c>
      <c r="AA497" s="107">
        <f t="shared" si="199"/>
        <v>0</v>
      </c>
      <c r="AB497" s="107">
        <f t="shared" si="200"/>
        <v>0</v>
      </c>
      <c r="AC497" s="107">
        <f t="shared" si="201"/>
        <v>0</v>
      </c>
    </row>
    <row r="498" spans="1:29" ht="12.75" customHeight="1">
      <c r="A498" s="69"/>
      <c r="B498" s="98"/>
      <c r="C498" s="98"/>
      <c r="D498" s="162" t="s">
        <v>29</v>
      </c>
      <c r="E498" s="159"/>
      <c r="F498" s="160">
        <f>-IF(H491*5%&gt;500000,500000,H491*5%)</f>
        <v>-125643.36416184972</v>
      </c>
      <c r="G498" s="160"/>
      <c r="H498" s="99"/>
      <c r="I498" s="76">
        <f t="shared" si="195"/>
        <v>26</v>
      </c>
      <c r="J498" s="100">
        <f>$AN$30</f>
        <v>41100</v>
      </c>
      <c r="K498" s="101">
        <v>1</v>
      </c>
      <c r="L498" s="261">
        <v>10</v>
      </c>
      <c r="M498" s="232">
        <f t="shared" si="210"/>
        <v>0.33333333333333331</v>
      </c>
      <c r="N498" s="241">
        <f t="shared" si="202"/>
        <v>0.70833333333333337</v>
      </c>
      <c r="O498" s="244">
        <f t="shared" si="196"/>
        <v>9.0000000000000018</v>
      </c>
      <c r="P498" s="245" t="str">
        <f t="shared" si="208"/>
        <v>1</v>
      </c>
      <c r="Q498" s="257">
        <f t="shared" si="197"/>
        <v>8.0000000000000018</v>
      </c>
      <c r="R498" s="102">
        <f t="shared" si="209"/>
        <v>1.9999999999999982</v>
      </c>
      <c r="S498" s="103">
        <f t="shared" si="203"/>
        <v>1</v>
      </c>
      <c r="T498" s="104">
        <f t="shared" si="204"/>
        <v>0.99999999999999822</v>
      </c>
      <c r="U498" s="104">
        <f t="shared" si="205"/>
        <v>0</v>
      </c>
      <c r="V498" s="104">
        <f t="shared" si="206"/>
        <v>0</v>
      </c>
      <c r="W498" s="105">
        <f t="shared" si="207"/>
        <v>1.9999999999999982</v>
      </c>
      <c r="X498" s="96"/>
      <c r="Y498" s="106" t="str">
        <f>$AO$30</f>
        <v>D</v>
      </c>
      <c r="Z498" s="207" t="str">
        <f t="shared" si="198"/>
        <v>Tue</v>
      </c>
      <c r="AA498" s="107">
        <f t="shared" si="199"/>
        <v>0</v>
      </c>
      <c r="AB498" s="107">
        <f t="shared" si="200"/>
        <v>0</v>
      </c>
      <c r="AC498" s="107">
        <f t="shared" si="201"/>
        <v>0</v>
      </c>
    </row>
    <row r="499" spans="1:29" ht="12.75" customHeight="1">
      <c r="A499" s="69"/>
      <c r="B499" s="98"/>
      <c r="C499" s="98"/>
      <c r="D499" s="162" t="s">
        <v>30</v>
      </c>
      <c r="E499" s="159"/>
      <c r="F499" s="163">
        <f>ROUND(H491+H493+F497+F498,0)*12</f>
        <v>28428636</v>
      </c>
      <c r="G499" s="163"/>
      <c r="H499" s="99"/>
      <c r="I499" s="76">
        <f t="shared" si="195"/>
        <v>27</v>
      </c>
      <c r="J499" s="100">
        <f>$AN$31</f>
        <v>41101</v>
      </c>
      <c r="K499" s="101">
        <v>1</v>
      </c>
      <c r="L499" s="261">
        <v>11</v>
      </c>
      <c r="M499" s="232">
        <f t="shared" si="210"/>
        <v>0.33333333333333331</v>
      </c>
      <c r="N499" s="241">
        <f t="shared" si="202"/>
        <v>0.70833333333333337</v>
      </c>
      <c r="O499" s="244">
        <f t="shared" si="196"/>
        <v>9.0000000000000018</v>
      </c>
      <c r="P499" s="245" t="str">
        <f t="shared" si="208"/>
        <v>1</v>
      </c>
      <c r="Q499" s="257">
        <f t="shared" si="197"/>
        <v>8.0000000000000018</v>
      </c>
      <c r="R499" s="102">
        <f t="shared" si="209"/>
        <v>2.9999999999999982</v>
      </c>
      <c r="S499" s="103">
        <f t="shared" si="203"/>
        <v>1</v>
      </c>
      <c r="T499" s="104">
        <f t="shared" si="204"/>
        <v>1.9999999999999982</v>
      </c>
      <c r="U499" s="104">
        <f t="shared" si="205"/>
        <v>0</v>
      </c>
      <c r="V499" s="104">
        <f t="shared" si="206"/>
        <v>0</v>
      </c>
      <c r="W499" s="105">
        <f t="shared" si="207"/>
        <v>2.9999999999999982</v>
      </c>
      <c r="X499" s="96"/>
      <c r="Y499" s="106" t="str">
        <f>$AO$31</f>
        <v>D</v>
      </c>
      <c r="Z499" s="207" t="str">
        <f t="shared" si="198"/>
        <v>Wed</v>
      </c>
      <c r="AA499" s="107">
        <f t="shared" si="199"/>
        <v>0</v>
      </c>
      <c r="AB499" s="107">
        <f t="shared" si="200"/>
        <v>0</v>
      </c>
      <c r="AC499" s="107">
        <f t="shared" si="201"/>
        <v>0</v>
      </c>
    </row>
    <row r="500" spans="1:29" ht="12.75" customHeight="1">
      <c r="A500" s="69"/>
      <c r="B500" s="98"/>
      <c r="C500" s="98"/>
      <c r="D500" s="168" t="s">
        <v>31</v>
      </c>
      <c r="E500" s="159"/>
      <c r="F500" s="169">
        <f>(F499)+(F496*12)</f>
        <v>12588636</v>
      </c>
      <c r="G500" s="169"/>
      <c r="H500" s="99"/>
      <c r="I500" s="76">
        <f t="shared" si="195"/>
        <v>28</v>
      </c>
      <c r="J500" s="100">
        <f>$AN$32</f>
        <v>41102</v>
      </c>
      <c r="K500" s="101">
        <v>1</v>
      </c>
      <c r="L500" s="261">
        <v>11</v>
      </c>
      <c r="M500" s="232">
        <f t="shared" si="210"/>
        <v>0.33333333333333331</v>
      </c>
      <c r="N500" s="241">
        <f t="shared" si="202"/>
        <v>0.70833333333333337</v>
      </c>
      <c r="O500" s="244">
        <f t="shared" si="196"/>
        <v>9.0000000000000018</v>
      </c>
      <c r="P500" s="245" t="str">
        <f t="shared" si="208"/>
        <v>1</v>
      </c>
      <c r="Q500" s="257">
        <f t="shared" si="197"/>
        <v>8.0000000000000018</v>
      </c>
      <c r="R500" s="102">
        <f t="shared" si="209"/>
        <v>2.9999999999999982</v>
      </c>
      <c r="S500" s="103">
        <f t="shared" si="203"/>
        <v>1</v>
      </c>
      <c r="T500" s="104">
        <f t="shared" si="204"/>
        <v>1.9999999999999982</v>
      </c>
      <c r="U500" s="104">
        <f t="shared" si="205"/>
        <v>0</v>
      </c>
      <c r="V500" s="104">
        <f t="shared" si="206"/>
        <v>0</v>
      </c>
      <c r="W500" s="105">
        <f t="shared" si="207"/>
        <v>2.9999999999999982</v>
      </c>
      <c r="X500" s="96"/>
      <c r="Y500" s="106" t="str">
        <f>$AO$32</f>
        <v>D</v>
      </c>
      <c r="Z500" s="207" t="str">
        <f t="shared" si="198"/>
        <v>Thu</v>
      </c>
      <c r="AA500" s="107">
        <f t="shared" si="199"/>
        <v>0</v>
      </c>
      <c r="AB500" s="107">
        <f t="shared" si="200"/>
        <v>0</v>
      </c>
      <c r="AC500" s="107">
        <f t="shared" si="201"/>
        <v>0</v>
      </c>
    </row>
    <row r="501" spans="1:29" ht="12.75" customHeight="1">
      <c r="A501" s="69"/>
      <c r="B501" s="98"/>
      <c r="C501" s="98"/>
      <c r="D501" s="168" t="s">
        <v>32</v>
      </c>
      <c r="E501" s="159"/>
      <c r="F501" s="170">
        <f>-(IF(F500&lt;=0,0,IF(F500&lt;=50000000,F500*0.05,IF(F500&lt;=200000000,(F500-50000000)*0.15+2500000,IF(F500&lt;=500000000,(F500-250000000)*0.25+32500000,(F500-500000000)*0.3+95000000)))))/12</f>
        <v>-52452.65</v>
      </c>
      <c r="G501" s="171">
        <f>-(IF(F501&lt;=0,0,IF(F501&lt;=50000000,F501*0.05,IF(F501&lt;=200000000,(F501-50000000)*0.15+2500000,IF(F501&lt;=500000000,(F501-250000000)*0.25+32500000,(F501-500000000)*0.3+95000000)))))/12</f>
        <v>0</v>
      </c>
      <c r="H501" s="99"/>
      <c r="I501" s="76">
        <f t="shared" si="195"/>
        <v>29</v>
      </c>
      <c r="J501" s="100">
        <f>$AN$33</f>
        <v>41103</v>
      </c>
      <c r="K501" s="101">
        <v>1</v>
      </c>
      <c r="L501" s="261">
        <v>11</v>
      </c>
      <c r="M501" s="232">
        <f t="shared" si="210"/>
        <v>0.33333333333333331</v>
      </c>
      <c r="N501" s="241">
        <f t="shared" si="202"/>
        <v>0.70833333333333337</v>
      </c>
      <c r="O501" s="244">
        <f t="shared" si="196"/>
        <v>9.0000000000000018</v>
      </c>
      <c r="P501" s="245" t="str">
        <f t="shared" si="208"/>
        <v>1</v>
      </c>
      <c r="Q501" s="257">
        <f t="shared" si="197"/>
        <v>8.0000000000000018</v>
      </c>
      <c r="R501" s="102">
        <f t="shared" si="209"/>
        <v>2.9999999999999982</v>
      </c>
      <c r="S501" s="103">
        <f t="shared" si="203"/>
        <v>1</v>
      </c>
      <c r="T501" s="104">
        <f t="shared" si="204"/>
        <v>1.9999999999999982</v>
      </c>
      <c r="U501" s="104">
        <f t="shared" si="205"/>
        <v>0</v>
      </c>
      <c r="V501" s="104">
        <f t="shared" si="206"/>
        <v>0</v>
      </c>
      <c r="W501" s="105">
        <f t="shared" si="207"/>
        <v>2.9999999999999982</v>
      </c>
      <c r="X501" s="96"/>
      <c r="Y501" s="106" t="str">
        <f>$AO$33</f>
        <v>D</v>
      </c>
      <c r="Z501" s="207" t="str">
        <f t="shared" si="198"/>
        <v>Fri</v>
      </c>
      <c r="AA501" s="107">
        <f t="shared" si="199"/>
        <v>0</v>
      </c>
      <c r="AB501" s="107">
        <f t="shared" si="200"/>
        <v>0</v>
      </c>
      <c r="AC501" s="107">
        <f t="shared" si="201"/>
        <v>0</v>
      </c>
    </row>
    <row r="502" spans="1:29" ht="12.75" customHeight="1">
      <c r="A502" s="69"/>
      <c r="B502" s="98"/>
      <c r="C502" s="125"/>
      <c r="D502" s="172"/>
      <c r="E502" s="173"/>
      <c r="F502" s="174"/>
      <c r="G502" s="72"/>
      <c r="H502" s="175"/>
      <c r="I502" s="76">
        <f t="shared" si="195"/>
        <v>30</v>
      </c>
      <c r="J502" s="100">
        <f>$AN$34</f>
        <v>41104</v>
      </c>
      <c r="K502" s="101" t="s">
        <v>50</v>
      </c>
      <c r="L502" s="261"/>
      <c r="M502" s="232">
        <f t="shared" si="210"/>
        <v>0</v>
      </c>
      <c r="N502" s="241">
        <f t="shared" si="202"/>
        <v>0</v>
      </c>
      <c r="O502" s="244">
        <f t="shared" si="196"/>
        <v>0</v>
      </c>
      <c r="P502" s="245">
        <f t="shared" si="208"/>
        <v>0</v>
      </c>
      <c r="Q502" s="257">
        <f t="shared" si="197"/>
        <v>0</v>
      </c>
      <c r="R502" s="102">
        <f t="shared" si="209"/>
        <v>0</v>
      </c>
      <c r="S502" s="103">
        <f t="shared" si="203"/>
        <v>0</v>
      </c>
      <c r="T502" s="104">
        <f t="shared" si="204"/>
        <v>0</v>
      </c>
      <c r="U502" s="104">
        <f t="shared" si="205"/>
        <v>0</v>
      </c>
      <c r="V502" s="104">
        <f t="shared" si="206"/>
        <v>0</v>
      </c>
      <c r="W502" s="105">
        <f t="shared" si="207"/>
        <v>0</v>
      </c>
      <c r="X502" s="96"/>
      <c r="Y502" s="106" t="str">
        <f>$AO$34</f>
        <v>M</v>
      </c>
      <c r="Z502" s="207" t="str">
        <f t="shared" si="198"/>
        <v>Sat</v>
      </c>
      <c r="AA502" s="107">
        <f t="shared" si="199"/>
        <v>0</v>
      </c>
      <c r="AB502" s="107">
        <f t="shared" si="200"/>
        <v>0</v>
      </c>
      <c r="AC502" s="107">
        <f t="shared" si="201"/>
        <v>0</v>
      </c>
    </row>
    <row r="503" spans="1:29" ht="12.75" customHeight="1">
      <c r="A503" s="69"/>
      <c r="B503" s="176" t="s">
        <v>33</v>
      </c>
      <c r="C503" s="177"/>
      <c r="D503" s="178"/>
      <c r="E503" s="127"/>
      <c r="F503" s="179"/>
      <c r="G503" s="180" t="s">
        <v>22</v>
      </c>
      <c r="H503" s="152">
        <f>+H491+H493+H494+H495</f>
        <v>2435523.4332369943</v>
      </c>
      <c r="I503" s="76">
        <f t="shared" si="195"/>
        <v>31</v>
      </c>
      <c r="J503" s="100">
        <f>$AN$35</f>
        <v>41105</v>
      </c>
      <c r="K503" s="339" t="s">
        <v>72</v>
      </c>
      <c r="L503" s="261">
        <v>11</v>
      </c>
      <c r="M503" s="232">
        <f t="shared" si="210"/>
        <v>0</v>
      </c>
      <c r="N503" s="241">
        <f t="shared" si="202"/>
        <v>0</v>
      </c>
      <c r="O503" s="244">
        <f t="shared" si="196"/>
        <v>0</v>
      </c>
      <c r="P503" s="245">
        <f t="shared" si="208"/>
        <v>0</v>
      </c>
      <c r="Q503" s="257">
        <f t="shared" si="197"/>
        <v>0</v>
      </c>
      <c r="R503" s="102">
        <f t="shared" si="209"/>
        <v>11</v>
      </c>
      <c r="S503" s="103">
        <f t="shared" si="203"/>
        <v>0</v>
      </c>
      <c r="T503" s="104">
        <f t="shared" si="204"/>
        <v>7</v>
      </c>
      <c r="U503" s="104">
        <f t="shared" si="205"/>
        <v>1</v>
      </c>
      <c r="V503" s="104">
        <f t="shared" si="206"/>
        <v>3</v>
      </c>
      <c r="W503" s="105">
        <f t="shared" si="207"/>
        <v>11</v>
      </c>
      <c r="X503" s="96"/>
      <c r="Y503" s="106" t="str">
        <f>$AO$35</f>
        <v>M</v>
      </c>
      <c r="Z503" s="262" t="str">
        <f t="shared" si="198"/>
        <v>Sun</v>
      </c>
      <c r="AA503" s="107">
        <f t="shared" si="199"/>
        <v>0</v>
      </c>
      <c r="AB503" s="107">
        <f t="shared" si="200"/>
        <v>0</v>
      </c>
      <c r="AC503" s="107">
        <f t="shared" si="201"/>
        <v>0</v>
      </c>
    </row>
    <row r="504" spans="1:29" ht="12.75" customHeight="1">
      <c r="A504" s="69"/>
      <c r="B504" s="70"/>
      <c r="C504" s="70"/>
      <c r="D504" s="200"/>
      <c r="E504" s="127"/>
      <c r="F504" s="155"/>
      <c r="G504" s="74"/>
      <c r="H504" s="75"/>
      <c r="I504" s="76">
        <f t="shared" si="195"/>
        <v>32</v>
      </c>
      <c r="J504" s="100">
        <f>$AN$36</f>
        <v>41106</v>
      </c>
      <c r="K504" s="101">
        <v>2</v>
      </c>
      <c r="L504" s="261">
        <v>11</v>
      </c>
      <c r="M504" s="232">
        <f t="shared" si="210"/>
        <v>0.83333333333333337</v>
      </c>
      <c r="N504" s="241">
        <f t="shared" si="202"/>
        <v>1.2083333333333333</v>
      </c>
      <c r="O504" s="244">
        <f t="shared" si="196"/>
        <v>8.9999999999999964</v>
      </c>
      <c r="P504" s="245" t="str">
        <f t="shared" si="208"/>
        <v>1</v>
      </c>
      <c r="Q504" s="257">
        <f t="shared" si="197"/>
        <v>7.9999999999999964</v>
      </c>
      <c r="R504" s="102">
        <f t="shared" si="209"/>
        <v>3.0000000000000036</v>
      </c>
      <c r="S504" s="103">
        <f t="shared" si="203"/>
        <v>1</v>
      </c>
      <c r="T504" s="104">
        <f t="shared" si="204"/>
        <v>2.0000000000000036</v>
      </c>
      <c r="U504" s="104">
        <f t="shared" si="205"/>
        <v>0</v>
      </c>
      <c r="V504" s="104">
        <f t="shared" si="206"/>
        <v>0</v>
      </c>
      <c r="W504" s="105">
        <f t="shared" si="207"/>
        <v>3.0000000000000036</v>
      </c>
      <c r="X504" s="96"/>
      <c r="Y504" s="106" t="str">
        <f>$AO$36</f>
        <v>D</v>
      </c>
      <c r="Z504" s="262" t="str">
        <f t="shared" si="198"/>
        <v>Mon</v>
      </c>
      <c r="AA504" s="107">
        <f t="shared" si="199"/>
        <v>0</v>
      </c>
      <c r="AB504" s="107">
        <f t="shared" si="200"/>
        <v>0</v>
      </c>
      <c r="AC504" s="107">
        <f t="shared" si="201"/>
        <v>0</v>
      </c>
    </row>
    <row r="505" spans="1:29" ht="12.75" customHeight="1">
      <c r="A505" s="69"/>
      <c r="B505" s="181" t="s">
        <v>34</v>
      </c>
      <c r="C505" s="181"/>
      <c r="D505" s="72"/>
      <c r="E505" s="73"/>
      <c r="F505" s="72"/>
      <c r="G505" s="181" t="s">
        <v>35</v>
      </c>
      <c r="H505" s="99"/>
      <c r="I505" s="76">
        <f t="shared" si="195"/>
        <v>33</v>
      </c>
      <c r="J505" s="100">
        <f>$AN$37</f>
        <v>41107</v>
      </c>
      <c r="K505" s="101">
        <v>2</v>
      </c>
      <c r="L505" s="261">
        <v>11</v>
      </c>
      <c r="M505" s="232">
        <f t="shared" si="210"/>
        <v>0.83333333333333337</v>
      </c>
      <c r="N505" s="241">
        <f t="shared" si="202"/>
        <v>1.2083333333333333</v>
      </c>
      <c r="O505" s="244">
        <f t="shared" si="196"/>
        <v>8.9999999999999964</v>
      </c>
      <c r="P505" s="245" t="str">
        <f t="shared" si="208"/>
        <v>1</v>
      </c>
      <c r="Q505" s="257">
        <f t="shared" si="197"/>
        <v>7.9999999999999964</v>
      </c>
      <c r="R505" s="102">
        <f t="shared" si="209"/>
        <v>3.0000000000000036</v>
      </c>
      <c r="S505" s="103">
        <f t="shared" si="203"/>
        <v>1</v>
      </c>
      <c r="T505" s="104">
        <f t="shared" si="204"/>
        <v>2.0000000000000036</v>
      </c>
      <c r="U505" s="104">
        <f t="shared" si="205"/>
        <v>0</v>
      </c>
      <c r="V505" s="104">
        <f t="shared" si="206"/>
        <v>0</v>
      </c>
      <c r="W505" s="105">
        <f t="shared" si="207"/>
        <v>3.0000000000000036</v>
      </c>
      <c r="X505" s="96"/>
      <c r="Y505" s="106" t="str">
        <f>$AO$37</f>
        <v>D</v>
      </c>
      <c r="Z505" s="207" t="str">
        <f t="shared" si="198"/>
        <v>Tue</v>
      </c>
      <c r="AA505" s="107">
        <f t="shared" si="199"/>
        <v>0</v>
      </c>
      <c r="AB505" s="107">
        <f t="shared" si="200"/>
        <v>0</v>
      </c>
      <c r="AC505" s="107">
        <f t="shared" si="201"/>
        <v>0</v>
      </c>
    </row>
    <row r="506" spans="1:29" ht="12.75" customHeight="1">
      <c r="A506" s="69"/>
      <c r="B506" s="181"/>
      <c r="C506" s="181"/>
      <c r="D506" s="72"/>
      <c r="E506" s="73"/>
      <c r="F506" s="72"/>
      <c r="G506" s="181"/>
      <c r="H506" s="99"/>
      <c r="I506" s="76">
        <f t="shared" si="195"/>
        <v>34</v>
      </c>
      <c r="J506" s="100">
        <f>$AN$38</f>
        <v>41108</v>
      </c>
      <c r="K506" s="101">
        <v>2</v>
      </c>
      <c r="L506" s="261">
        <v>8</v>
      </c>
      <c r="M506" s="232">
        <f t="shared" si="210"/>
        <v>0.83333333333333337</v>
      </c>
      <c r="N506" s="241">
        <f t="shared" si="202"/>
        <v>1.2083333333333333</v>
      </c>
      <c r="O506" s="244">
        <f t="shared" si="196"/>
        <v>8.9999999999999964</v>
      </c>
      <c r="P506" s="245" t="str">
        <f t="shared" si="208"/>
        <v>1</v>
      </c>
      <c r="Q506" s="257">
        <f t="shared" si="197"/>
        <v>7.9999999999999964</v>
      </c>
      <c r="R506" s="102">
        <f t="shared" si="209"/>
        <v>0</v>
      </c>
      <c r="S506" s="103">
        <f t="shared" si="203"/>
        <v>0</v>
      </c>
      <c r="T506" s="104">
        <f t="shared" si="204"/>
        <v>0</v>
      </c>
      <c r="U506" s="104">
        <f t="shared" si="205"/>
        <v>0</v>
      </c>
      <c r="V506" s="104">
        <f t="shared" si="206"/>
        <v>0</v>
      </c>
      <c r="W506" s="105">
        <f t="shared" si="207"/>
        <v>0</v>
      </c>
      <c r="X506" s="96"/>
      <c r="Y506" s="106" t="str">
        <f>$AO$38</f>
        <v>D</v>
      </c>
      <c r="Z506" s="207" t="str">
        <f t="shared" si="198"/>
        <v>Wed</v>
      </c>
      <c r="AA506" s="107">
        <f t="shared" si="199"/>
        <v>0</v>
      </c>
      <c r="AB506" s="107">
        <f t="shared" si="200"/>
        <v>0</v>
      </c>
      <c r="AC506" s="107">
        <f t="shared" si="201"/>
        <v>0</v>
      </c>
    </row>
    <row r="507" spans="1:29" ht="12.75" customHeight="1">
      <c r="A507" s="69"/>
      <c r="B507" s="181"/>
      <c r="C507" s="181"/>
      <c r="D507" s="72"/>
      <c r="E507" s="73"/>
      <c r="F507" s="72"/>
      <c r="G507" s="181"/>
      <c r="H507" s="99"/>
      <c r="I507" s="76">
        <f t="shared" si="195"/>
        <v>35</v>
      </c>
      <c r="J507" s="100"/>
      <c r="K507" s="101"/>
      <c r="L507" s="261"/>
      <c r="M507" s="232"/>
      <c r="N507" s="241"/>
      <c r="O507" s="244"/>
      <c r="P507" s="245"/>
      <c r="Q507" s="257"/>
      <c r="R507" s="102"/>
      <c r="S507" s="103"/>
      <c r="T507" s="104"/>
      <c r="U507" s="104"/>
      <c r="V507" s="104"/>
      <c r="W507" s="105"/>
      <c r="X507" s="96"/>
      <c r="Y507" s="106"/>
      <c r="Z507" s="207" t="str">
        <f t="shared" si="198"/>
        <v>Sat</v>
      </c>
      <c r="AA507" s="107">
        <f>COUNTIF(K507,"S")</f>
        <v>0</v>
      </c>
      <c r="AB507" s="107">
        <f>COUNTIF(K507,"I")</f>
        <v>0</v>
      </c>
      <c r="AC507" s="107">
        <f>COUNTIF(K507,"A")</f>
        <v>0</v>
      </c>
    </row>
    <row r="508" spans="1:29" ht="12.75" customHeight="1">
      <c r="A508" s="69"/>
      <c r="B508" s="181"/>
      <c r="C508" s="181"/>
      <c r="D508" s="72"/>
      <c r="E508" s="73"/>
      <c r="F508" s="72"/>
      <c r="G508" s="181"/>
      <c r="H508" s="99"/>
      <c r="I508" s="76">
        <f t="shared" si="195"/>
        <v>36</v>
      </c>
      <c r="J508" s="210" t="s">
        <v>19</v>
      </c>
      <c r="K508" s="211"/>
      <c r="L508" s="251"/>
      <c r="M508" s="212" t="s">
        <v>45</v>
      </c>
      <c r="N508" s="212" t="s">
        <v>46</v>
      </c>
      <c r="O508" s="242"/>
      <c r="P508" s="243"/>
      <c r="Q508" s="258"/>
      <c r="R508" s="212"/>
      <c r="S508" s="213"/>
      <c r="T508" s="214"/>
      <c r="U508" s="214"/>
      <c r="V508" s="215"/>
      <c r="W508" s="216" t="s">
        <v>36</v>
      </c>
      <c r="X508" s="182"/>
      <c r="Y508" s="183" t="s">
        <v>37</v>
      </c>
      <c r="Z508" s="83"/>
      <c r="AA508" s="84"/>
      <c r="AB508" s="84"/>
      <c r="AC508" s="96"/>
    </row>
    <row r="509" spans="1:29" ht="12.75" customHeight="1">
      <c r="A509" s="69"/>
      <c r="B509" s="184" t="str">
        <f>C473</f>
        <v>ADE</v>
      </c>
      <c r="C509" s="181"/>
      <c r="D509" s="72"/>
      <c r="E509" s="73"/>
      <c r="F509" s="72"/>
      <c r="G509" s="181" t="s">
        <v>38</v>
      </c>
      <c r="H509" s="99"/>
      <c r="I509" s="76">
        <f t="shared" si="195"/>
        <v>37</v>
      </c>
      <c r="J509" s="333">
        <f>+K509+L509</f>
        <v>38</v>
      </c>
      <c r="K509" s="334">
        <f>+COUNTIF(K476:K507,"1")+COUNTIF(K476:K507,"2")+COUNTIF(K476:K507,"L2")+COUNTIF(K476:K507,"L1")</f>
        <v>24</v>
      </c>
      <c r="L509" s="334">
        <f>+COUNTIF(K476:K507,"2")+COUNTIF(K476:K507,"L2")</f>
        <v>14</v>
      </c>
      <c r="M509" s="334">
        <f>+COUNTIF(K476:K507,"1")+COUNTIF(K476:K507,"L1")</f>
        <v>10</v>
      </c>
      <c r="N509" s="185"/>
      <c r="O509" s="185"/>
      <c r="P509" s="101"/>
      <c r="Q509" s="259"/>
      <c r="R509" s="185">
        <f>+COUNTIF(K477:K507,"S2")</f>
        <v>0</v>
      </c>
      <c r="S509" s="102">
        <f>SUM(S477:S507)</f>
        <v>17</v>
      </c>
      <c r="T509" s="102">
        <f>SUM(T477:T507)</f>
        <v>46.500000000000014</v>
      </c>
      <c r="U509" s="102">
        <f>SUM(U477:U507)</f>
        <v>2</v>
      </c>
      <c r="V509" s="102">
        <f>SUM(V477:V507)</f>
        <v>6</v>
      </c>
      <c r="W509" s="105">
        <f>+(S509*1.5)+(T509*2)+(U509*3)+(V509*4)</f>
        <v>148.50000000000003</v>
      </c>
      <c r="X509" s="186"/>
      <c r="Y509" s="187">
        <f>+COUNTIF(Y477:Y507,"D")</f>
        <v>22</v>
      </c>
      <c r="Z509" s="83"/>
      <c r="AA509" s="102">
        <f>SUM(AA477:AA507)</f>
        <v>0</v>
      </c>
      <c r="AB509" s="102">
        <f>SUM(AB477:AB507)</f>
        <v>0</v>
      </c>
      <c r="AC509" s="102">
        <f>SUM(AC477:AC507)</f>
        <v>0</v>
      </c>
    </row>
    <row r="510" spans="1:29" ht="12.75" customHeight="1">
      <c r="A510" s="69"/>
      <c r="B510" s="263"/>
      <c r="C510" s="189" t="s">
        <v>57</v>
      </c>
      <c r="D510" s="189"/>
      <c r="E510" s="190"/>
      <c r="F510" s="72"/>
      <c r="G510" s="72"/>
      <c r="H510" s="99"/>
      <c r="I510" s="76">
        <f t="shared" si="195"/>
        <v>38</v>
      </c>
      <c r="J510" s="191"/>
      <c r="K510" s="192"/>
      <c r="L510" s="252"/>
      <c r="M510" s="193"/>
      <c r="N510" s="193"/>
      <c r="O510" s="193"/>
      <c r="P510" s="239"/>
      <c r="Q510" s="260"/>
      <c r="R510" s="194">
        <f>S509+T509+U509+V509</f>
        <v>71.500000000000014</v>
      </c>
      <c r="S510" s="103"/>
      <c r="T510" s="103"/>
      <c r="U510" s="103"/>
      <c r="V510" s="103"/>
      <c r="W510" s="103"/>
      <c r="X510" s="195"/>
      <c r="Y510" s="187"/>
      <c r="Z510" s="196"/>
      <c r="AA510" s="196"/>
      <c r="AB510" s="196"/>
      <c r="AC510" s="197"/>
    </row>
    <row r="512" spans="1:29" ht="12.75" customHeight="1">
      <c r="A512" s="52">
        <f>A473+1</f>
        <v>14</v>
      </c>
      <c r="B512" s="53" t="s">
        <v>2</v>
      </c>
      <c r="C512" s="54" t="s">
        <v>201</v>
      </c>
      <c r="D512" s="55"/>
      <c r="E512" s="56" t="s">
        <v>55</v>
      </c>
      <c r="F512" s="209" t="s">
        <v>89</v>
      </c>
      <c r="G512" s="57"/>
      <c r="H512" s="58"/>
      <c r="I512" s="59">
        <v>1</v>
      </c>
      <c r="J512" s="486" t="str">
        <f>+C512</f>
        <v>ADE</v>
      </c>
      <c r="K512" s="486"/>
      <c r="L512" s="486"/>
      <c r="M512" s="486"/>
      <c r="N512" s="486"/>
      <c r="O512" s="486"/>
      <c r="P512" s="486"/>
      <c r="Q512" s="486"/>
      <c r="R512" s="486"/>
      <c r="S512" s="486"/>
      <c r="T512" s="486"/>
      <c r="U512" s="486"/>
      <c r="V512" s="486"/>
      <c r="W512" s="486"/>
      <c r="X512" s="60"/>
      <c r="Y512" s="61"/>
      <c r="Z512" s="62"/>
      <c r="AA512" s="63"/>
      <c r="AB512" s="63"/>
      <c r="AC512" s="64"/>
    </row>
    <row r="513" spans="1:29" ht="12.75" customHeight="1">
      <c r="A513" s="69"/>
      <c r="B513" s="70" t="s">
        <v>3</v>
      </c>
      <c r="C513" s="71" t="s">
        <v>62</v>
      </c>
      <c r="D513" s="72"/>
      <c r="E513" s="73"/>
      <c r="F513" s="72"/>
      <c r="G513" s="74"/>
      <c r="H513" s="75"/>
      <c r="I513" s="76">
        <f t="shared" ref="I513:I549" si="211">+I512+1</f>
        <v>2</v>
      </c>
      <c r="J513" s="77" t="s">
        <v>4</v>
      </c>
      <c r="K513" s="78"/>
      <c r="L513" s="248"/>
      <c r="M513" s="79"/>
      <c r="N513" s="79"/>
      <c r="O513" s="79"/>
      <c r="P513" s="236"/>
      <c r="Q513" s="254"/>
      <c r="R513" s="79"/>
      <c r="S513" s="79"/>
      <c r="T513" s="79"/>
      <c r="U513" s="79"/>
      <c r="V513" s="79"/>
      <c r="W513" s="80" t="str">
        <f>$Y$1</f>
        <v>Period: 1 May 2012 - 31 May 2012</v>
      </c>
      <c r="X513" s="81"/>
      <c r="Y513" s="82"/>
      <c r="Z513" s="83"/>
      <c r="AA513" s="84"/>
      <c r="AB513" s="84"/>
      <c r="AC513" s="85"/>
    </row>
    <row r="514" spans="1:29" ht="12.75" customHeight="1">
      <c r="A514" s="69"/>
      <c r="B514" s="70" t="s">
        <v>6</v>
      </c>
      <c r="C514" s="71" t="s">
        <v>5</v>
      </c>
      <c r="D514" s="72"/>
      <c r="E514" s="73"/>
      <c r="F514" s="91"/>
      <c r="G514" s="91"/>
      <c r="H514" s="92"/>
      <c r="I514" s="76">
        <f t="shared" si="211"/>
        <v>3</v>
      </c>
      <c r="J514" s="487" t="s">
        <v>7</v>
      </c>
      <c r="K514" s="488" t="s">
        <v>8</v>
      </c>
      <c r="L514" s="249"/>
      <c r="M514" s="489" t="s">
        <v>49</v>
      </c>
      <c r="N514" s="490"/>
      <c r="O514" s="220"/>
      <c r="P514" s="237"/>
      <c r="Q514" s="255"/>
      <c r="R514" s="491" t="s">
        <v>64</v>
      </c>
      <c r="S514" s="493" t="s">
        <v>9</v>
      </c>
      <c r="T514" s="493"/>
      <c r="U514" s="493"/>
      <c r="V514" s="493"/>
      <c r="W514" s="494" t="s">
        <v>10</v>
      </c>
      <c r="X514" s="93"/>
      <c r="Y514" s="94"/>
      <c r="Z514" s="83"/>
      <c r="AA514" s="84"/>
      <c r="AB514" s="84"/>
      <c r="AC514" s="85"/>
    </row>
    <row r="515" spans="1:29" ht="12.75" customHeight="1">
      <c r="A515" s="69"/>
      <c r="B515" s="70" t="s">
        <v>48</v>
      </c>
      <c r="C515" s="71"/>
      <c r="D515" s="72"/>
      <c r="E515" s="73"/>
      <c r="F515" s="91"/>
      <c r="G515" s="91"/>
      <c r="H515" s="92"/>
      <c r="I515" s="76">
        <f t="shared" si="211"/>
        <v>4</v>
      </c>
      <c r="J515" s="487"/>
      <c r="K515" s="488"/>
      <c r="L515" s="250"/>
      <c r="M515" s="231" t="s">
        <v>11</v>
      </c>
      <c r="N515" s="231" t="s">
        <v>12</v>
      </c>
      <c r="O515" s="231"/>
      <c r="P515" s="238"/>
      <c r="Q515" s="256" t="s">
        <v>67</v>
      </c>
      <c r="R515" s="492"/>
      <c r="S515" s="201">
        <v>1.5</v>
      </c>
      <c r="T515" s="201">
        <v>2</v>
      </c>
      <c r="U515" s="201">
        <v>3</v>
      </c>
      <c r="V515" s="201">
        <v>4</v>
      </c>
      <c r="W515" s="494"/>
      <c r="X515" s="93"/>
      <c r="Y515" s="94"/>
      <c r="Z515" s="83"/>
      <c r="AA515" s="95" t="s">
        <v>13</v>
      </c>
      <c r="AB515" s="95" t="s">
        <v>14</v>
      </c>
      <c r="AC515" s="96" t="s">
        <v>15</v>
      </c>
    </row>
    <row r="516" spans="1:29" ht="12.75" customHeight="1">
      <c r="A516" s="69"/>
      <c r="B516" s="70" t="s">
        <v>16</v>
      </c>
      <c r="C516" s="71"/>
      <c r="D516" s="72"/>
      <c r="E516" s="73"/>
      <c r="F516" s="98"/>
      <c r="G516" s="72"/>
      <c r="H516" s="99"/>
      <c r="I516" s="76">
        <f t="shared" si="211"/>
        <v>5</v>
      </c>
      <c r="J516" s="100">
        <f>$AN$9</f>
        <v>41079</v>
      </c>
      <c r="K516" s="101">
        <v>2</v>
      </c>
      <c r="L516" s="261">
        <v>11</v>
      </c>
      <c r="M516" s="232">
        <f>VLOOKUP(K516,$AE$23:$AG$30,2,0)</f>
        <v>0.83333333333333337</v>
      </c>
      <c r="N516" s="241">
        <f>VLOOKUP(K516,$AE$23:$AG$30,3,0)</f>
        <v>1.2083333333333333</v>
      </c>
      <c r="O516" s="244">
        <f t="shared" ref="O516:O545" si="212">(N516-M516)*24</f>
        <v>8.9999999999999964</v>
      </c>
      <c r="P516" s="245" t="str">
        <f>+IF(((N516-M516)*24)&gt;4,"1",0)</f>
        <v>1</v>
      </c>
      <c r="Q516" s="257">
        <f t="shared" ref="Q516:Q545" si="213">O516-P516</f>
        <v>7.9999999999999964</v>
      </c>
      <c r="R516" s="102">
        <f>+L516-Q516</f>
        <v>3.0000000000000036</v>
      </c>
      <c r="S516" s="103">
        <f>IF(AND(Y516="d",W516&gt;0),1,0)</f>
        <v>1</v>
      </c>
      <c r="T516" s="104">
        <f>IF(AND(Y516="D",W516-S516&lt;0),0,IF(AND(Y516="M",W516&gt;=7),7,IF(AND(Y516="M",W516&lt;7),W516,IF(W516-S516&lt;0,0,IF(AND(Y516="D",W516-S516&gt;=7),7,IF(AND(Y516="D",W516-S516&lt;7),W516-S516,0))))))</f>
        <v>2.0000000000000036</v>
      </c>
      <c r="U516" s="104">
        <f>IF(AND(Y516="D",W516&lt;1),0,IF(AND(Y516="D",W516-S516-T516&gt;0,W516-S516-T516&lt;1),W516-S516-T516,IF(AND(Y516="D",W516-S516-T516&gt;=1),1,IF(AND(Y516="M",W516-T516&gt;=1),1,IF(AND(Y516="M",W516-T516&lt;1),W516-T516,0)))))</f>
        <v>0</v>
      </c>
      <c r="V516" s="104">
        <f>IF(AND(Y516="D",W516&lt;1),0,IF(AND(Y516="D",W516-S516-T516-U516&gt;0),W516-S516-T516-U516,IF(AND(Y516="M",W516-T516-U516&gt;0),W516-T516-U516,0)))</f>
        <v>0</v>
      </c>
      <c r="W516" s="105">
        <f>+R516</f>
        <v>3.0000000000000036</v>
      </c>
      <c r="X516" s="96"/>
      <c r="Y516" s="106" t="str">
        <f>$AO$9</f>
        <v>D</v>
      </c>
      <c r="Z516" s="207" t="str">
        <f t="shared" ref="Z516:Z546" si="214">TEXT(WEEKDAY(J516),"ddd")</f>
        <v>Tue</v>
      </c>
      <c r="AA516" s="107">
        <f t="shared" ref="AA516:AA545" si="215">COUNTIF(K516,"S")</f>
        <v>0</v>
      </c>
      <c r="AB516" s="107">
        <f t="shared" ref="AB516:AB545" si="216">COUNTIF(K516,"I")</f>
        <v>0</v>
      </c>
      <c r="AC516" s="107">
        <f t="shared" ref="AC516:AC545" si="217">COUNTIF(K516,"A")</f>
        <v>0</v>
      </c>
    </row>
    <row r="517" spans="1:29" ht="12.75" customHeight="1">
      <c r="A517" s="69"/>
      <c r="B517" s="70" t="s">
        <v>18</v>
      </c>
      <c r="C517" s="108" t="s">
        <v>61</v>
      </c>
      <c r="D517" s="109"/>
      <c r="E517" s="73"/>
      <c r="F517" s="110"/>
      <c r="G517" s="72"/>
      <c r="H517" s="99"/>
      <c r="I517" s="76">
        <f t="shared" si="211"/>
        <v>6</v>
      </c>
      <c r="J517" s="100">
        <f>$AN$10</f>
        <v>41080</v>
      </c>
      <c r="K517" s="101">
        <v>2</v>
      </c>
      <c r="L517" s="261">
        <v>11</v>
      </c>
      <c r="M517" s="232">
        <f>VLOOKUP(K517,$AE$23:$AG$30,2,0)</f>
        <v>0.83333333333333337</v>
      </c>
      <c r="N517" s="241">
        <f t="shared" ref="N517:N545" si="218">VLOOKUP(K517,$AE$23:$AG$30,3,0)</f>
        <v>1.2083333333333333</v>
      </c>
      <c r="O517" s="244">
        <f t="shared" si="212"/>
        <v>8.9999999999999964</v>
      </c>
      <c r="P517" s="245" t="str">
        <f>+IF(((N517-M517)*24)&gt;4,"1",0)</f>
        <v>1</v>
      </c>
      <c r="Q517" s="257">
        <f t="shared" si="213"/>
        <v>7.9999999999999964</v>
      </c>
      <c r="R517" s="102">
        <f>+L517-Q517</f>
        <v>3.0000000000000036</v>
      </c>
      <c r="S517" s="103">
        <f t="shared" ref="S517:S545" si="219">IF(AND(Y517="d",W517&gt;0),1,0)</f>
        <v>1</v>
      </c>
      <c r="T517" s="104">
        <f t="shared" ref="T517:T545" si="220">IF(AND(Y517="D",W517-S517&lt;0),0,IF(AND(Y517="M",W517&gt;=7),7,IF(AND(Y517="M",W517&lt;7),W517,IF(W517-S517&lt;0,0,IF(AND(Y517="D",W517-S517&gt;=7),7,IF(AND(Y517="D",W517-S517&lt;7),W517-S517,0))))))</f>
        <v>2.0000000000000036</v>
      </c>
      <c r="U517" s="104">
        <f t="shared" ref="U517:U545" si="221">IF(AND(Y517="D",W517&lt;1),0,IF(AND(Y517="D",W517-S517-T517&gt;0,W517-S517-T517&lt;1),W517-S517-T517,IF(AND(Y517="D",W517-S517-T517&gt;=1),1,IF(AND(Y517="M",W517-T517&gt;=1),1,IF(AND(Y517="M",W517-T517&lt;1),W517-T517,0)))))</f>
        <v>0</v>
      </c>
      <c r="V517" s="104">
        <f t="shared" ref="V517:V545" si="222">IF(AND(Y517="D",W517&lt;1),0,IF(AND(Y517="D",W517-S517-T517-U517&gt;0),W517-S517-T517-U517,IF(AND(Y517="M",W517-T517-U517&gt;0),W517-T517-U517,0)))</f>
        <v>0</v>
      </c>
      <c r="W517" s="105">
        <f t="shared" ref="W517:W545" si="223">+R517</f>
        <v>3.0000000000000036</v>
      </c>
      <c r="X517" s="96"/>
      <c r="Y517" s="106" t="str">
        <f>$AO$10</f>
        <v>D</v>
      </c>
      <c r="Z517" s="207" t="str">
        <f t="shared" si="214"/>
        <v>Wed</v>
      </c>
      <c r="AA517" s="107">
        <f t="shared" si="215"/>
        <v>0</v>
      </c>
      <c r="AB517" s="107">
        <f t="shared" si="216"/>
        <v>0</v>
      </c>
      <c r="AC517" s="107">
        <f t="shared" si="217"/>
        <v>0</v>
      </c>
    </row>
    <row r="518" spans="1:29" ht="12.75" customHeight="1">
      <c r="A518" s="69"/>
      <c r="B518" s="98" t="s">
        <v>20</v>
      </c>
      <c r="C518" s="199">
        <v>40245</v>
      </c>
      <c r="D518" s="199">
        <v>41340</v>
      </c>
      <c r="E518" s="73"/>
      <c r="F518" s="72"/>
      <c r="G518" s="72"/>
      <c r="H518" s="99"/>
      <c r="I518" s="76">
        <f t="shared" si="211"/>
        <v>7</v>
      </c>
      <c r="J518" s="100">
        <f>$AN$11</f>
        <v>41081</v>
      </c>
      <c r="K518" s="101">
        <v>2</v>
      </c>
      <c r="L518" s="261">
        <v>10.5</v>
      </c>
      <c r="M518" s="232">
        <f>VLOOKUP(K518,$AE$23:$AG$30,2,0)</f>
        <v>0.83333333333333337</v>
      </c>
      <c r="N518" s="241">
        <f t="shared" si="218"/>
        <v>1.2083333333333333</v>
      </c>
      <c r="O518" s="244">
        <f t="shared" si="212"/>
        <v>8.9999999999999964</v>
      </c>
      <c r="P518" s="245" t="str">
        <f t="shared" ref="P518:P545" si="224">+IF(((N518-M518)*24)&gt;4,"1",0)</f>
        <v>1</v>
      </c>
      <c r="Q518" s="257">
        <f t="shared" si="213"/>
        <v>7.9999999999999964</v>
      </c>
      <c r="R518" s="102">
        <f t="shared" ref="R518:R545" si="225">+L518-Q518</f>
        <v>2.5000000000000036</v>
      </c>
      <c r="S518" s="103">
        <f t="shared" si="219"/>
        <v>1</v>
      </c>
      <c r="T518" s="104">
        <f t="shared" si="220"/>
        <v>1.5000000000000036</v>
      </c>
      <c r="U518" s="104">
        <f t="shared" si="221"/>
        <v>0</v>
      </c>
      <c r="V518" s="104">
        <f t="shared" si="222"/>
        <v>0</v>
      </c>
      <c r="W518" s="105">
        <f t="shared" si="223"/>
        <v>2.5000000000000036</v>
      </c>
      <c r="X518" s="96"/>
      <c r="Y518" s="106" t="str">
        <f>$AO$11</f>
        <v>D</v>
      </c>
      <c r="Z518" s="207" t="str">
        <f t="shared" si="214"/>
        <v>Thu</v>
      </c>
      <c r="AA518" s="107">
        <f t="shared" si="215"/>
        <v>0</v>
      </c>
      <c r="AB518" s="107">
        <f t="shared" si="216"/>
        <v>0</v>
      </c>
      <c r="AC518" s="107">
        <f t="shared" si="217"/>
        <v>0</v>
      </c>
    </row>
    <row r="519" spans="1:29" ht="12.75" customHeight="1">
      <c r="A519" s="69"/>
      <c r="B519" s="98"/>
      <c r="C519" s="98"/>
      <c r="D519" s="72"/>
      <c r="E519" s="73"/>
      <c r="F519" s="72"/>
      <c r="G519" s="72"/>
      <c r="H519" s="99"/>
      <c r="I519" s="76">
        <f t="shared" si="211"/>
        <v>8</v>
      </c>
      <c r="J519" s="100">
        <f>$AN$12</f>
        <v>41082</v>
      </c>
      <c r="K519" s="101">
        <v>2</v>
      </c>
      <c r="L519" s="261">
        <v>11</v>
      </c>
      <c r="M519" s="232">
        <f t="shared" ref="M519:M545" si="226">VLOOKUP(K519,$AE$23:$AG$30,2,0)</f>
        <v>0.83333333333333337</v>
      </c>
      <c r="N519" s="241">
        <f t="shared" si="218"/>
        <v>1.2083333333333333</v>
      </c>
      <c r="O519" s="244">
        <f t="shared" si="212"/>
        <v>8.9999999999999964</v>
      </c>
      <c r="P519" s="245" t="str">
        <f t="shared" si="224"/>
        <v>1</v>
      </c>
      <c r="Q519" s="257">
        <f t="shared" si="213"/>
        <v>7.9999999999999964</v>
      </c>
      <c r="R519" s="102">
        <f t="shared" si="225"/>
        <v>3.0000000000000036</v>
      </c>
      <c r="S519" s="103">
        <f t="shared" si="219"/>
        <v>1</v>
      </c>
      <c r="T519" s="104">
        <f t="shared" si="220"/>
        <v>2.0000000000000036</v>
      </c>
      <c r="U519" s="104">
        <f t="shared" si="221"/>
        <v>0</v>
      </c>
      <c r="V519" s="104">
        <f t="shared" si="222"/>
        <v>0</v>
      </c>
      <c r="W519" s="105">
        <f t="shared" si="223"/>
        <v>3.0000000000000036</v>
      </c>
      <c r="X519" s="96"/>
      <c r="Y519" s="106" t="str">
        <f>$AO$12</f>
        <v>D</v>
      </c>
      <c r="Z519" s="207" t="str">
        <f t="shared" si="214"/>
        <v>Fri</v>
      </c>
      <c r="AA519" s="107">
        <f t="shared" si="215"/>
        <v>0</v>
      </c>
      <c r="AB519" s="107">
        <f t="shared" si="216"/>
        <v>0</v>
      </c>
      <c r="AC519" s="107">
        <f t="shared" si="217"/>
        <v>0</v>
      </c>
    </row>
    <row r="520" spans="1:29" ht="12.75" customHeight="1">
      <c r="A520" s="69"/>
      <c r="B520" s="98"/>
      <c r="C520" s="98"/>
      <c r="D520" s="72"/>
      <c r="E520" s="73"/>
      <c r="F520" s="198"/>
      <c r="G520" s="72"/>
      <c r="H520" s="99"/>
      <c r="I520" s="76">
        <f t="shared" si="211"/>
        <v>9</v>
      </c>
      <c r="J520" s="100">
        <f>$AN$13</f>
        <v>41083</v>
      </c>
      <c r="K520" s="339" t="s">
        <v>50</v>
      </c>
      <c r="L520" s="261"/>
      <c r="M520" s="232">
        <f t="shared" si="226"/>
        <v>0</v>
      </c>
      <c r="N520" s="241">
        <f t="shared" si="218"/>
        <v>0</v>
      </c>
      <c r="O520" s="244">
        <f t="shared" si="212"/>
        <v>0</v>
      </c>
      <c r="P520" s="245">
        <f t="shared" si="224"/>
        <v>0</v>
      </c>
      <c r="Q520" s="257">
        <f t="shared" si="213"/>
        <v>0</v>
      </c>
      <c r="R520" s="102">
        <f t="shared" si="225"/>
        <v>0</v>
      </c>
      <c r="S520" s="103">
        <f t="shared" si="219"/>
        <v>0</v>
      </c>
      <c r="T520" s="104">
        <f t="shared" si="220"/>
        <v>0</v>
      </c>
      <c r="U520" s="104">
        <f t="shared" si="221"/>
        <v>0</v>
      </c>
      <c r="V520" s="104">
        <f t="shared" si="222"/>
        <v>0</v>
      </c>
      <c r="W520" s="105">
        <f t="shared" si="223"/>
        <v>0</v>
      </c>
      <c r="X520" s="96"/>
      <c r="Y520" s="106" t="str">
        <f>$AO$13</f>
        <v>M</v>
      </c>
      <c r="Z520" s="207" t="str">
        <f t="shared" si="214"/>
        <v>Sat</v>
      </c>
      <c r="AA520" s="107">
        <f t="shared" si="215"/>
        <v>0</v>
      </c>
      <c r="AB520" s="107">
        <f t="shared" si="216"/>
        <v>0</v>
      </c>
      <c r="AC520" s="107">
        <f t="shared" si="217"/>
        <v>0</v>
      </c>
    </row>
    <row r="521" spans="1:29" ht="12.75" customHeight="1">
      <c r="A521" s="69"/>
      <c r="B521" s="124" t="s">
        <v>21</v>
      </c>
      <c r="C521" s="125" t="s">
        <v>22</v>
      </c>
      <c r="D521" s="126"/>
      <c r="E521" s="127"/>
      <c r="F521" s="198">
        <v>1244560</v>
      </c>
      <c r="G521" s="129" t="s">
        <v>22</v>
      </c>
      <c r="H521" s="130">
        <f>+F521</f>
        <v>1244560</v>
      </c>
      <c r="I521" s="76">
        <f t="shared" si="211"/>
        <v>10</v>
      </c>
      <c r="J521" s="100">
        <f>$AN$14</f>
        <v>41084</v>
      </c>
      <c r="K521" s="339" t="s">
        <v>50</v>
      </c>
      <c r="L521" s="261"/>
      <c r="M521" s="232">
        <f t="shared" si="226"/>
        <v>0</v>
      </c>
      <c r="N521" s="241">
        <f t="shared" si="218"/>
        <v>0</v>
      </c>
      <c r="O521" s="244">
        <f t="shared" si="212"/>
        <v>0</v>
      </c>
      <c r="P521" s="245">
        <f t="shared" si="224"/>
        <v>0</v>
      </c>
      <c r="Q521" s="257">
        <f t="shared" si="213"/>
        <v>0</v>
      </c>
      <c r="R521" s="102">
        <f t="shared" si="225"/>
        <v>0</v>
      </c>
      <c r="S521" s="103">
        <f t="shared" si="219"/>
        <v>0</v>
      </c>
      <c r="T521" s="104">
        <f t="shared" si="220"/>
        <v>0</v>
      </c>
      <c r="U521" s="104">
        <f t="shared" si="221"/>
        <v>0</v>
      </c>
      <c r="V521" s="104">
        <f t="shared" si="222"/>
        <v>0</v>
      </c>
      <c r="W521" s="105">
        <f t="shared" si="223"/>
        <v>0</v>
      </c>
      <c r="X521" s="96"/>
      <c r="Y521" s="106" t="str">
        <f>$AO$14</f>
        <v>M</v>
      </c>
      <c r="Z521" s="262" t="str">
        <f t="shared" si="214"/>
        <v>Sun</v>
      </c>
      <c r="AA521" s="107">
        <f t="shared" si="215"/>
        <v>0</v>
      </c>
      <c r="AB521" s="107">
        <f t="shared" si="216"/>
        <v>0</v>
      </c>
      <c r="AC521" s="107">
        <f t="shared" si="217"/>
        <v>0</v>
      </c>
    </row>
    <row r="522" spans="1:29" ht="12.75" customHeight="1">
      <c r="A522" s="69"/>
      <c r="B522" s="124" t="s">
        <v>23</v>
      </c>
      <c r="C522" s="125" t="s">
        <v>22</v>
      </c>
      <c r="D522" s="133">
        <f>+F521/173</f>
        <v>7193.9884393063585</v>
      </c>
      <c r="E522" s="127" t="s">
        <v>24</v>
      </c>
      <c r="F522" s="128">
        <f>+W548</f>
        <v>216.50000000000003</v>
      </c>
      <c r="G522" s="134" t="s">
        <v>22</v>
      </c>
      <c r="H522" s="130">
        <f>F522*D522</f>
        <v>1557498.4971098269</v>
      </c>
      <c r="I522" s="76">
        <f t="shared" si="211"/>
        <v>11</v>
      </c>
      <c r="J522" s="100">
        <f>$AN$15</f>
        <v>41085</v>
      </c>
      <c r="K522" s="101">
        <v>1</v>
      </c>
      <c r="L522" s="261">
        <v>11</v>
      </c>
      <c r="M522" s="232">
        <f t="shared" si="226"/>
        <v>0.33333333333333331</v>
      </c>
      <c r="N522" s="241">
        <f t="shared" si="218"/>
        <v>0.70833333333333337</v>
      </c>
      <c r="O522" s="244">
        <f t="shared" si="212"/>
        <v>9.0000000000000018</v>
      </c>
      <c r="P522" s="245" t="str">
        <f t="shared" si="224"/>
        <v>1</v>
      </c>
      <c r="Q522" s="257">
        <f t="shared" si="213"/>
        <v>8.0000000000000018</v>
      </c>
      <c r="R522" s="102">
        <f t="shared" si="225"/>
        <v>2.9999999999999982</v>
      </c>
      <c r="S522" s="103">
        <f t="shared" si="219"/>
        <v>1</v>
      </c>
      <c r="T522" s="104">
        <f t="shared" si="220"/>
        <v>1.9999999999999982</v>
      </c>
      <c r="U522" s="104">
        <f t="shared" si="221"/>
        <v>0</v>
      </c>
      <c r="V522" s="104">
        <f t="shared" si="222"/>
        <v>0</v>
      </c>
      <c r="W522" s="105">
        <f t="shared" si="223"/>
        <v>2.9999999999999982</v>
      </c>
      <c r="X522" s="96"/>
      <c r="Y522" s="106" t="str">
        <f>$AO$15</f>
        <v>D</v>
      </c>
      <c r="Z522" s="262" t="str">
        <f t="shared" si="214"/>
        <v>Mon</v>
      </c>
      <c r="AA522" s="107">
        <f t="shared" si="215"/>
        <v>0</v>
      </c>
      <c r="AB522" s="107">
        <f t="shared" si="216"/>
        <v>0</v>
      </c>
      <c r="AC522" s="107">
        <f t="shared" si="217"/>
        <v>0</v>
      </c>
    </row>
    <row r="523" spans="1:29" ht="12.75" customHeight="1">
      <c r="A523" s="69"/>
      <c r="B523" s="124" t="s">
        <v>65</v>
      </c>
      <c r="C523" s="125" t="s">
        <v>22</v>
      </c>
      <c r="D523" s="133">
        <v>6000</v>
      </c>
      <c r="E523" s="127" t="s">
        <v>24</v>
      </c>
      <c r="F523" s="203">
        <f>+K548</f>
        <v>25</v>
      </c>
      <c r="G523" s="134" t="s">
        <v>22</v>
      </c>
      <c r="H523" s="130">
        <f>F523*D523</f>
        <v>150000</v>
      </c>
      <c r="I523" s="76">
        <f t="shared" si="211"/>
        <v>12</v>
      </c>
      <c r="J523" s="100">
        <f>$AN$16</f>
        <v>41086</v>
      </c>
      <c r="K523" s="101">
        <v>1</v>
      </c>
      <c r="L523" s="261">
        <v>11</v>
      </c>
      <c r="M523" s="232">
        <f t="shared" si="226"/>
        <v>0.33333333333333331</v>
      </c>
      <c r="N523" s="241">
        <f t="shared" si="218"/>
        <v>0.70833333333333337</v>
      </c>
      <c r="O523" s="244">
        <f t="shared" si="212"/>
        <v>9.0000000000000018</v>
      </c>
      <c r="P523" s="245" t="str">
        <f t="shared" si="224"/>
        <v>1</v>
      </c>
      <c r="Q523" s="257">
        <f t="shared" si="213"/>
        <v>8.0000000000000018</v>
      </c>
      <c r="R523" s="102">
        <f t="shared" si="225"/>
        <v>2.9999999999999982</v>
      </c>
      <c r="S523" s="103">
        <f t="shared" si="219"/>
        <v>1</v>
      </c>
      <c r="T523" s="104">
        <f t="shared" si="220"/>
        <v>1.9999999999999982</v>
      </c>
      <c r="U523" s="104">
        <f t="shared" si="221"/>
        <v>0</v>
      </c>
      <c r="V523" s="104">
        <f t="shared" si="222"/>
        <v>0</v>
      </c>
      <c r="W523" s="105">
        <f t="shared" si="223"/>
        <v>2.9999999999999982</v>
      </c>
      <c r="X523" s="96"/>
      <c r="Y523" s="106" t="str">
        <f>$AO$16</f>
        <v>D</v>
      </c>
      <c r="Z523" s="207" t="str">
        <f t="shared" si="214"/>
        <v>Tue</v>
      </c>
      <c r="AA523" s="107">
        <f t="shared" si="215"/>
        <v>0</v>
      </c>
      <c r="AB523" s="107">
        <f t="shared" si="216"/>
        <v>0</v>
      </c>
      <c r="AC523" s="107">
        <f t="shared" si="217"/>
        <v>0</v>
      </c>
    </row>
    <row r="524" spans="1:29" ht="12.75" customHeight="1">
      <c r="A524" s="69"/>
      <c r="B524" s="124" t="s">
        <v>66</v>
      </c>
      <c r="C524" s="125" t="s">
        <v>22</v>
      </c>
      <c r="D524" s="200">
        <v>4000</v>
      </c>
      <c r="E524" s="127" t="s">
        <v>24</v>
      </c>
      <c r="F524" s="139">
        <f>+L548</f>
        <v>15</v>
      </c>
      <c r="G524" s="134" t="s">
        <v>22</v>
      </c>
      <c r="H524" s="130">
        <f>F524*D524</f>
        <v>60000</v>
      </c>
      <c r="I524" s="76">
        <f t="shared" si="211"/>
        <v>13</v>
      </c>
      <c r="J524" s="100">
        <f>$AN$17</f>
        <v>41087</v>
      </c>
      <c r="K524" s="101">
        <v>1</v>
      </c>
      <c r="L524" s="261">
        <v>11</v>
      </c>
      <c r="M524" s="232">
        <f t="shared" si="226"/>
        <v>0.33333333333333331</v>
      </c>
      <c r="N524" s="241">
        <f t="shared" si="218"/>
        <v>0.70833333333333337</v>
      </c>
      <c r="O524" s="244">
        <f t="shared" si="212"/>
        <v>9.0000000000000018</v>
      </c>
      <c r="P524" s="245" t="str">
        <f t="shared" si="224"/>
        <v>1</v>
      </c>
      <c r="Q524" s="257">
        <f t="shared" si="213"/>
        <v>8.0000000000000018</v>
      </c>
      <c r="R524" s="102">
        <f t="shared" si="225"/>
        <v>2.9999999999999982</v>
      </c>
      <c r="S524" s="103">
        <f t="shared" si="219"/>
        <v>1</v>
      </c>
      <c r="T524" s="104">
        <f t="shared" si="220"/>
        <v>1.9999999999999982</v>
      </c>
      <c r="U524" s="104">
        <f t="shared" si="221"/>
        <v>0</v>
      </c>
      <c r="V524" s="104">
        <f t="shared" si="222"/>
        <v>0</v>
      </c>
      <c r="W524" s="105">
        <f t="shared" si="223"/>
        <v>2.9999999999999982</v>
      </c>
      <c r="X524" s="96"/>
      <c r="Y524" s="106" t="str">
        <f>$AO$17</f>
        <v>D</v>
      </c>
      <c r="Z524" s="207" t="str">
        <f t="shared" si="214"/>
        <v>Wed</v>
      </c>
      <c r="AA524" s="107">
        <f t="shared" si="215"/>
        <v>0</v>
      </c>
      <c r="AB524" s="107">
        <f t="shared" si="216"/>
        <v>0</v>
      </c>
      <c r="AC524" s="107">
        <f t="shared" si="217"/>
        <v>0</v>
      </c>
    </row>
    <row r="525" spans="1:29" ht="12.75" customHeight="1">
      <c r="A525" s="69"/>
      <c r="B525" s="335" t="s">
        <v>75</v>
      </c>
      <c r="C525" s="336" t="s">
        <v>22</v>
      </c>
      <c r="D525" s="337"/>
      <c r="E525" s="127" t="s">
        <v>24</v>
      </c>
      <c r="F525" s="338">
        <f>+M548</f>
        <v>10</v>
      </c>
      <c r="G525" s="142" t="s">
        <v>22</v>
      </c>
      <c r="H525" s="143">
        <f>+F525*D525</f>
        <v>0</v>
      </c>
      <c r="I525" s="76">
        <f t="shared" si="211"/>
        <v>14</v>
      </c>
      <c r="J525" s="100">
        <f>$AN$18</f>
        <v>41088</v>
      </c>
      <c r="K525" s="269"/>
      <c r="L525" s="270"/>
      <c r="M525" s="232">
        <f t="shared" si="226"/>
        <v>0</v>
      </c>
      <c r="N525" s="241">
        <f t="shared" si="218"/>
        <v>0</v>
      </c>
      <c r="O525" s="244">
        <f t="shared" si="212"/>
        <v>0</v>
      </c>
      <c r="P525" s="245">
        <f t="shared" si="224"/>
        <v>0</v>
      </c>
      <c r="Q525" s="257">
        <f t="shared" si="213"/>
        <v>0</v>
      </c>
      <c r="R525" s="102">
        <f t="shared" si="225"/>
        <v>0</v>
      </c>
      <c r="S525" s="103">
        <f t="shared" si="219"/>
        <v>0</v>
      </c>
      <c r="T525" s="104">
        <f t="shared" si="220"/>
        <v>0</v>
      </c>
      <c r="U525" s="104">
        <f t="shared" si="221"/>
        <v>0</v>
      </c>
      <c r="V525" s="104">
        <f t="shared" si="222"/>
        <v>0</v>
      </c>
      <c r="W525" s="105">
        <f t="shared" si="223"/>
        <v>0</v>
      </c>
      <c r="X525" s="96"/>
      <c r="Y525" s="106" t="str">
        <f>$AO$18</f>
        <v>D</v>
      </c>
      <c r="Z525" s="207" t="str">
        <f t="shared" si="214"/>
        <v>Thu</v>
      </c>
      <c r="AA525" s="107">
        <f t="shared" si="215"/>
        <v>0</v>
      </c>
      <c r="AB525" s="107">
        <f t="shared" si="216"/>
        <v>0</v>
      </c>
      <c r="AC525" s="107">
        <f t="shared" si="217"/>
        <v>0</v>
      </c>
    </row>
    <row r="526" spans="1:29" ht="12.75" customHeight="1">
      <c r="A526" s="69"/>
      <c r="B526" s="124"/>
      <c r="C526" s="70"/>
      <c r="D526" s="202"/>
      <c r="E526" s="140"/>
      <c r="F526" s="141"/>
      <c r="G526" s="74" t="s">
        <v>22</v>
      </c>
      <c r="H526" s="99">
        <f>+D526*F526</f>
        <v>0</v>
      </c>
      <c r="I526" s="76">
        <f t="shared" si="211"/>
        <v>15</v>
      </c>
      <c r="J526" s="100">
        <f>$AN$19</f>
        <v>41089</v>
      </c>
      <c r="K526" s="101">
        <v>1</v>
      </c>
      <c r="L526" s="261">
        <v>11</v>
      </c>
      <c r="M526" s="232">
        <f t="shared" si="226"/>
        <v>0.33333333333333331</v>
      </c>
      <c r="N526" s="241">
        <f t="shared" si="218"/>
        <v>0.70833333333333337</v>
      </c>
      <c r="O526" s="244">
        <f t="shared" si="212"/>
        <v>9.0000000000000018</v>
      </c>
      <c r="P526" s="245" t="str">
        <f t="shared" si="224"/>
        <v>1</v>
      </c>
      <c r="Q526" s="257">
        <f t="shared" si="213"/>
        <v>8.0000000000000018</v>
      </c>
      <c r="R526" s="102">
        <f t="shared" si="225"/>
        <v>2.9999999999999982</v>
      </c>
      <c r="S526" s="103">
        <f t="shared" si="219"/>
        <v>1</v>
      </c>
      <c r="T526" s="104">
        <f t="shared" si="220"/>
        <v>1.9999999999999982</v>
      </c>
      <c r="U526" s="104">
        <f t="shared" si="221"/>
        <v>0</v>
      </c>
      <c r="V526" s="104">
        <f t="shared" si="222"/>
        <v>0</v>
      </c>
      <c r="W526" s="105">
        <f t="shared" si="223"/>
        <v>2.9999999999999982</v>
      </c>
      <c r="X526" s="96"/>
      <c r="Y526" s="106" t="str">
        <f>$AO$19</f>
        <v>D</v>
      </c>
      <c r="Z526" s="207" t="str">
        <f t="shared" si="214"/>
        <v>Fri</v>
      </c>
      <c r="AA526" s="107">
        <f t="shared" si="215"/>
        <v>0</v>
      </c>
      <c r="AB526" s="107">
        <f t="shared" si="216"/>
        <v>0</v>
      </c>
      <c r="AC526" s="107">
        <f t="shared" si="217"/>
        <v>0</v>
      </c>
    </row>
    <row r="527" spans="1:29" ht="12.75" customHeight="1">
      <c r="A527" s="69"/>
      <c r="B527" s="124"/>
      <c r="C527" s="70"/>
      <c r="D527" s="202"/>
      <c r="E527" s="140"/>
      <c r="F527" s="139"/>
      <c r="G527" s="74" t="s">
        <v>22</v>
      </c>
      <c r="H527" s="99">
        <f>+D527*F527</f>
        <v>0</v>
      </c>
      <c r="I527" s="76">
        <f t="shared" si="211"/>
        <v>16</v>
      </c>
      <c r="J527" s="100">
        <f>$AN$20</f>
        <v>41090</v>
      </c>
      <c r="K527" s="339" t="s">
        <v>63</v>
      </c>
      <c r="L527" s="261">
        <v>11</v>
      </c>
      <c r="M527" s="232">
        <f t="shared" si="226"/>
        <v>0</v>
      </c>
      <c r="N527" s="241">
        <f t="shared" si="218"/>
        <v>0</v>
      </c>
      <c r="O527" s="244">
        <f t="shared" si="212"/>
        <v>0</v>
      </c>
      <c r="P527" s="245">
        <f t="shared" si="224"/>
        <v>0</v>
      </c>
      <c r="Q527" s="257">
        <f t="shared" si="213"/>
        <v>0</v>
      </c>
      <c r="R527" s="102">
        <f t="shared" si="225"/>
        <v>11</v>
      </c>
      <c r="S527" s="103">
        <f t="shared" si="219"/>
        <v>0</v>
      </c>
      <c r="T527" s="104">
        <f t="shared" si="220"/>
        <v>7</v>
      </c>
      <c r="U527" s="104">
        <f t="shared" si="221"/>
        <v>1</v>
      </c>
      <c r="V527" s="104">
        <f t="shared" si="222"/>
        <v>3</v>
      </c>
      <c r="W527" s="105">
        <f t="shared" si="223"/>
        <v>11</v>
      </c>
      <c r="X527" s="96"/>
      <c r="Y527" s="106" t="str">
        <f>$AO$20</f>
        <v>M</v>
      </c>
      <c r="Z527" s="207" t="str">
        <f t="shared" si="214"/>
        <v>Sat</v>
      </c>
      <c r="AA527" s="107">
        <f t="shared" si="215"/>
        <v>0</v>
      </c>
      <c r="AB527" s="107">
        <f t="shared" si="216"/>
        <v>0</v>
      </c>
      <c r="AC527" s="107">
        <f t="shared" si="217"/>
        <v>0</v>
      </c>
    </row>
    <row r="528" spans="1:29" ht="12.75" customHeight="1">
      <c r="A528" s="69"/>
      <c r="B528" s="124" t="s">
        <v>56</v>
      </c>
      <c r="C528" s="70" t="s">
        <v>22</v>
      </c>
      <c r="D528" s="202"/>
      <c r="E528" s="140"/>
      <c r="F528" s="141"/>
      <c r="G528" s="74" t="s">
        <v>22</v>
      </c>
      <c r="H528" s="99">
        <v>0</v>
      </c>
      <c r="I528" s="76">
        <f t="shared" si="211"/>
        <v>17</v>
      </c>
      <c r="J528" s="100">
        <f>$AN$21</f>
        <v>41091</v>
      </c>
      <c r="K528" s="339" t="s">
        <v>72</v>
      </c>
      <c r="L528" s="261">
        <v>8</v>
      </c>
      <c r="M528" s="232">
        <f t="shared" si="226"/>
        <v>0</v>
      </c>
      <c r="N528" s="241">
        <f t="shared" si="218"/>
        <v>0</v>
      </c>
      <c r="O528" s="244">
        <f t="shared" si="212"/>
        <v>0</v>
      </c>
      <c r="P528" s="245">
        <f t="shared" si="224"/>
        <v>0</v>
      </c>
      <c r="Q528" s="257">
        <f t="shared" si="213"/>
        <v>0</v>
      </c>
      <c r="R528" s="102">
        <f t="shared" si="225"/>
        <v>8</v>
      </c>
      <c r="S528" s="103">
        <f t="shared" si="219"/>
        <v>0</v>
      </c>
      <c r="T528" s="104">
        <f t="shared" si="220"/>
        <v>7</v>
      </c>
      <c r="U528" s="104">
        <f t="shared" si="221"/>
        <v>1</v>
      </c>
      <c r="V528" s="104">
        <f t="shared" si="222"/>
        <v>0</v>
      </c>
      <c r="W528" s="105">
        <f t="shared" si="223"/>
        <v>8</v>
      </c>
      <c r="X528" s="96"/>
      <c r="Y528" s="106" t="str">
        <f>$AO$21</f>
        <v>M</v>
      </c>
      <c r="Z528" s="262" t="str">
        <f t="shared" si="214"/>
        <v>Sun</v>
      </c>
      <c r="AA528" s="107">
        <f t="shared" si="215"/>
        <v>0</v>
      </c>
      <c r="AB528" s="107">
        <f t="shared" si="216"/>
        <v>0</v>
      </c>
      <c r="AC528" s="107">
        <f t="shared" si="217"/>
        <v>0</v>
      </c>
    </row>
    <row r="529" spans="1:29" ht="12.75" customHeight="1">
      <c r="A529" s="69"/>
      <c r="B529" s="124"/>
      <c r="C529" s="70"/>
      <c r="D529" s="202"/>
      <c r="E529" s="140"/>
      <c r="F529" s="139"/>
      <c r="G529" s="74" t="s">
        <v>22</v>
      </c>
      <c r="H529" s="99">
        <f>+D529*F529</f>
        <v>0</v>
      </c>
      <c r="I529" s="76">
        <f t="shared" si="211"/>
        <v>18</v>
      </c>
      <c r="J529" s="100">
        <f>$AN$22</f>
        <v>41092</v>
      </c>
      <c r="K529" s="101">
        <v>2</v>
      </c>
      <c r="L529" s="261">
        <v>11</v>
      </c>
      <c r="M529" s="232">
        <f t="shared" si="226"/>
        <v>0.83333333333333337</v>
      </c>
      <c r="N529" s="241">
        <f t="shared" si="218"/>
        <v>1.2083333333333333</v>
      </c>
      <c r="O529" s="244">
        <f t="shared" si="212"/>
        <v>8.9999999999999964</v>
      </c>
      <c r="P529" s="245" t="str">
        <f t="shared" si="224"/>
        <v>1</v>
      </c>
      <c r="Q529" s="257">
        <f t="shared" si="213"/>
        <v>7.9999999999999964</v>
      </c>
      <c r="R529" s="102">
        <f t="shared" si="225"/>
        <v>3.0000000000000036</v>
      </c>
      <c r="S529" s="103">
        <f t="shared" si="219"/>
        <v>1</v>
      </c>
      <c r="T529" s="104">
        <f t="shared" si="220"/>
        <v>2.0000000000000036</v>
      </c>
      <c r="U529" s="104">
        <f t="shared" si="221"/>
        <v>0</v>
      </c>
      <c r="V529" s="104">
        <f t="shared" si="222"/>
        <v>0</v>
      </c>
      <c r="W529" s="105">
        <f t="shared" si="223"/>
        <v>3.0000000000000036</v>
      </c>
      <c r="X529" s="96"/>
      <c r="Y529" s="106" t="str">
        <f>$AO$22</f>
        <v>D</v>
      </c>
      <c r="Z529" s="262" t="str">
        <f t="shared" si="214"/>
        <v>Mon</v>
      </c>
      <c r="AA529" s="107">
        <f t="shared" si="215"/>
        <v>0</v>
      </c>
      <c r="AB529" s="107">
        <f t="shared" si="216"/>
        <v>0</v>
      </c>
      <c r="AC529" s="107">
        <f t="shared" si="217"/>
        <v>0</v>
      </c>
    </row>
    <row r="530" spans="1:29" ht="12.75" customHeight="1">
      <c r="A530" s="69"/>
      <c r="B530" s="150" t="s">
        <v>19</v>
      </c>
      <c r="C530" s="150"/>
      <c r="D530" s="200"/>
      <c r="E530" s="127"/>
      <c r="F530" s="151"/>
      <c r="G530" s="134" t="s">
        <v>22</v>
      </c>
      <c r="H530" s="152">
        <f>SUM(H521:H529)</f>
        <v>3012058.4971098267</v>
      </c>
      <c r="I530" s="76">
        <f t="shared" si="211"/>
        <v>19</v>
      </c>
      <c r="J530" s="100">
        <f>$AN$23</f>
        <v>41093</v>
      </c>
      <c r="K530" s="101">
        <v>2</v>
      </c>
      <c r="L530" s="261">
        <v>11</v>
      </c>
      <c r="M530" s="232">
        <f t="shared" si="226"/>
        <v>0.83333333333333337</v>
      </c>
      <c r="N530" s="241">
        <f t="shared" si="218"/>
        <v>1.2083333333333333</v>
      </c>
      <c r="O530" s="244">
        <f t="shared" si="212"/>
        <v>8.9999999999999964</v>
      </c>
      <c r="P530" s="245" t="str">
        <f t="shared" si="224"/>
        <v>1</v>
      </c>
      <c r="Q530" s="257">
        <f t="shared" si="213"/>
        <v>7.9999999999999964</v>
      </c>
      <c r="R530" s="102">
        <f t="shared" si="225"/>
        <v>3.0000000000000036</v>
      </c>
      <c r="S530" s="103">
        <f t="shared" si="219"/>
        <v>1</v>
      </c>
      <c r="T530" s="104">
        <f t="shared" si="220"/>
        <v>2.0000000000000036</v>
      </c>
      <c r="U530" s="104">
        <f t="shared" si="221"/>
        <v>0</v>
      </c>
      <c r="V530" s="104">
        <f t="shared" si="222"/>
        <v>0</v>
      </c>
      <c r="W530" s="105">
        <f t="shared" si="223"/>
        <v>3.0000000000000036</v>
      </c>
      <c r="X530" s="96"/>
      <c r="Y530" s="106" t="str">
        <f>$AO$23</f>
        <v>D</v>
      </c>
      <c r="Z530" s="207" t="str">
        <f t="shared" si="214"/>
        <v>Tue</v>
      </c>
      <c r="AA530" s="107">
        <f t="shared" si="215"/>
        <v>0</v>
      </c>
      <c r="AB530" s="107">
        <f t="shared" si="216"/>
        <v>0</v>
      </c>
      <c r="AC530" s="107">
        <f t="shared" si="217"/>
        <v>0</v>
      </c>
    </row>
    <row r="531" spans="1:29" ht="12.75" customHeight="1">
      <c r="A531" s="69"/>
      <c r="B531" s="131" t="s">
        <v>25</v>
      </c>
      <c r="C531" s="70"/>
      <c r="D531" s="200"/>
      <c r="E531" s="127"/>
      <c r="F531" s="151"/>
      <c r="G531" s="74"/>
      <c r="H531" s="75"/>
      <c r="I531" s="76">
        <f t="shared" si="211"/>
        <v>20</v>
      </c>
      <c r="J531" s="100">
        <f>$AN$24</f>
        <v>41094</v>
      </c>
      <c r="K531" s="101">
        <v>2</v>
      </c>
      <c r="L531" s="261">
        <v>11</v>
      </c>
      <c r="M531" s="232">
        <f t="shared" si="226"/>
        <v>0.83333333333333337</v>
      </c>
      <c r="N531" s="241">
        <f t="shared" si="218"/>
        <v>1.2083333333333333</v>
      </c>
      <c r="O531" s="244">
        <f t="shared" si="212"/>
        <v>8.9999999999999964</v>
      </c>
      <c r="P531" s="245" t="str">
        <f t="shared" si="224"/>
        <v>1</v>
      </c>
      <c r="Q531" s="257">
        <f t="shared" si="213"/>
        <v>7.9999999999999964</v>
      </c>
      <c r="R531" s="102">
        <f t="shared" si="225"/>
        <v>3.0000000000000036</v>
      </c>
      <c r="S531" s="103">
        <f t="shared" si="219"/>
        <v>1</v>
      </c>
      <c r="T531" s="104">
        <f t="shared" si="220"/>
        <v>2.0000000000000036</v>
      </c>
      <c r="U531" s="104">
        <f t="shared" si="221"/>
        <v>0</v>
      </c>
      <c r="V531" s="104">
        <f t="shared" si="222"/>
        <v>0</v>
      </c>
      <c r="W531" s="105">
        <f t="shared" si="223"/>
        <v>3.0000000000000036</v>
      </c>
      <c r="X531" s="96"/>
      <c r="Y531" s="106" t="str">
        <f>$AO$24</f>
        <v>D</v>
      </c>
      <c r="Z531" s="207" t="str">
        <f t="shared" si="214"/>
        <v>Wed</v>
      </c>
      <c r="AA531" s="107">
        <f t="shared" si="215"/>
        <v>0</v>
      </c>
      <c r="AB531" s="107">
        <f t="shared" si="216"/>
        <v>0</v>
      </c>
      <c r="AC531" s="107">
        <f t="shared" si="217"/>
        <v>0</v>
      </c>
    </row>
    <row r="532" spans="1:29" ht="12.75" customHeight="1">
      <c r="A532" s="69"/>
      <c r="B532" s="124" t="s">
        <v>26</v>
      </c>
      <c r="C532" s="125" t="s">
        <v>22</v>
      </c>
      <c r="D532" s="153">
        <f>-H521</f>
        <v>-1244560</v>
      </c>
      <c r="E532" s="127" t="s">
        <v>24</v>
      </c>
      <c r="F532" s="149">
        <v>0.02</v>
      </c>
      <c r="G532" s="134" t="s">
        <v>22</v>
      </c>
      <c r="H532" s="130">
        <f>F532*D532</f>
        <v>-24891.200000000001</v>
      </c>
      <c r="I532" s="76">
        <f t="shared" si="211"/>
        <v>21</v>
      </c>
      <c r="J532" s="100">
        <f>$AN$25</f>
        <v>41095</v>
      </c>
      <c r="K532" s="101">
        <v>2</v>
      </c>
      <c r="L532" s="261">
        <v>11</v>
      </c>
      <c r="M532" s="232">
        <f t="shared" si="226"/>
        <v>0.83333333333333337</v>
      </c>
      <c r="N532" s="241">
        <f t="shared" si="218"/>
        <v>1.2083333333333333</v>
      </c>
      <c r="O532" s="244">
        <f t="shared" si="212"/>
        <v>8.9999999999999964</v>
      </c>
      <c r="P532" s="245" t="str">
        <f t="shared" si="224"/>
        <v>1</v>
      </c>
      <c r="Q532" s="257">
        <f t="shared" si="213"/>
        <v>7.9999999999999964</v>
      </c>
      <c r="R532" s="102">
        <f t="shared" si="225"/>
        <v>3.0000000000000036</v>
      </c>
      <c r="S532" s="103">
        <f t="shared" si="219"/>
        <v>1</v>
      </c>
      <c r="T532" s="104">
        <f t="shared" si="220"/>
        <v>2.0000000000000036</v>
      </c>
      <c r="U532" s="104">
        <f t="shared" si="221"/>
        <v>0</v>
      </c>
      <c r="V532" s="104">
        <f t="shared" si="222"/>
        <v>0</v>
      </c>
      <c r="W532" s="105">
        <f t="shared" si="223"/>
        <v>3.0000000000000036</v>
      </c>
      <c r="X532" s="96"/>
      <c r="Y532" s="106" t="str">
        <f>$AO$25</f>
        <v>D</v>
      </c>
      <c r="Z532" s="207" t="str">
        <f t="shared" si="214"/>
        <v>Thu</v>
      </c>
      <c r="AA532" s="107">
        <f t="shared" si="215"/>
        <v>0</v>
      </c>
      <c r="AB532" s="107">
        <f t="shared" si="216"/>
        <v>0</v>
      </c>
      <c r="AC532" s="107">
        <f t="shared" si="217"/>
        <v>0</v>
      </c>
    </row>
    <row r="533" spans="1:29" ht="12.75" customHeight="1">
      <c r="A533" s="69"/>
      <c r="B533" s="124" t="s">
        <v>47</v>
      </c>
      <c r="C533" s="125" t="s">
        <v>22</v>
      </c>
      <c r="D533" s="200"/>
      <c r="E533" s="127"/>
      <c r="F533" s="155"/>
      <c r="G533" s="134" t="s">
        <v>22</v>
      </c>
      <c r="H533" s="130">
        <f>SUM(AA548:AC548)*-F521/21</f>
        <v>0</v>
      </c>
      <c r="I533" s="76">
        <f t="shared" si="211"/>
        <v>22</v>
      </c>
      <c r="J533" s="100">
        <f>$AN$26</f>
        <v>41096</v>
      </c>
      <c r="K533" s="101">
        <v>2</v>
      </c>
      <c r="L533" s="261">
        <v>11</v>
      </c>
      <c r="M533" s="232">
        <f t="shared" si="226"/>
        <v>0.83333333333333337</v>
      </c>
      <c r="N533" s="241">
        <f t="shared" si="218"/>
        <v>1.2083333333333333</v>
      </c>
      <c r="O533" s="244">
        <f t="shared" si="212"/>
        <v>8.9999999999999964</v>
      </c>
      <c r="P533" s="245" t="str">
        <f t="shared" si="224"/>
        <v>1</v>
      </c>
      <c r="Q533" s="257">
        <f t="shared" si="213"/>
        <v>7.9999999999999964</v>
      </c>
      <c r="R533" s="102">
        <f t="shared" si="225"/>
        <v>3.0000000000000036</v>
      </c>
      <c r="S533" s="103">
        <f t="shared" si="219"/>
        <v>1</v>
      </c>
      <c r="T533" s="104">
        <f t="shared" si="220"/>
        <v>2.0000000000000036</v>
      </c>
      <c r="U533" s="104">
        <f t="shared" si="221"/>
        <v>0</v>
      </c>
      <c r="V533" s="104">
        <f t="shared" si="222"/>
        <v>0</v>
      </c>
      <c r="W533" s="105">
        <f t="shared" si="223"/>
        <v>3.0000000000000036</v>
      </c>
      <c r="X533" s="96"/>
      <c r="Y533" s="106" t="str">
        <f>$AO$26</f>
        <v>D</v>
      </c>
      <c r="Z533" s="207" t="str">
        <f t="shared" si="214"/>
        <v>Fri</v>
      </c>
      <c r="AA533" s="107">
        <f t="shared" si="215"/>
        <v>0</v>
      </c>
      <c r="AB533" s="107">
        <f t="shared" si="216"/>
        <v>0</v>
      </c>
      <c r="AC533" s="107">
        <f t="shared" si="217"/>
        <v>0</v>
      </c>
    </row>
    <row r="534" spans="1:29" ht="12.75" customHeight="1">
      <c r="A534" s="69"/>
      <c r="B534" s="124" t="s">
        <v>27</v>
      </c>
      <c r="C534" s="125" t="s">
        <v>22</v>
      </c>
      <c r="D534" s="200"/>
      <c r="E534" s="127"/>
      <c r="F534" s="155"/>
      <c r="G534" s="134" t="s">
        <v>22</v>
      </c>
      <c r="H534" s="156">
        <f>+F540</f>
        <v>-76164.25</v>
      </c>
      <c r="I534" s="76">
        <f t="shared" si="211"/>
        <v>23</v>
      </c>
      <c r="J534" s="100">
        <f>$AN$27</f>
        <v>41097</v>
      </c>
      <c r="K534" s="339" t="s">
        <v>72</v>
      </c>
      <c r="L534" s="261">
        <v>11</v>
      </c>
      <c r="M534" s="232">
        <f t="shared" si="226"/>
        <v>0</v>
      </c>
      <c r="N534" s="241">
        <f t="shared" si="218"/>
        <v>0</v>
      </c>
      <c r="O534" s="244">
        <f t="shared" si="212"/>
        <v>0</v>
      </c>
      <c r="P534" s="245">
        <f t="shared" si="224"/>
        <v>0</v>
      </c>
      <c r="Q534" s="257">
        <f t="shared" si="213"/>
        <v>0</v>
      </c>
      <c r="R534" s="102">
        <f t="shared" si="225"/>
        <v>11</v>
      </c>
      <c r="S534" s="103">
        <f t="shared" si="219"/>
        <v>0</v>
      </c>
      <c r="T534" s="104">
        <f t="shared" si="220"/>
        <v>7</v>
      </c>
      <c r="U534" s="104">
        <f t="shared" si="221"/>
        <v>1</v>
      </c>
      <c r="V534" s="104">
        <f t="shared" si="222"/>
        <v>3</v>
      </c>
      <c r="W534" s="105">
        <f t="shared" si="223"/>
        <v>11</v>
      </c>
      <c r="X534" s="96"/>
      <c r="Y534" s="106" t="str">
        <f>$AO$27</f>
        <v>M</v>
      </c>
      <c r="Z534" s="207" t="str">
        <f t="shared" si="214"/>
        <v>Sat</v>
      </c>
      <c r="AA534" s="107">
        <f t="shared" si="215"/>
        <v>0</v>
      </c>
      <c r="AB534" s="107">
        <f t="shared" si="216"/>
        <v>0</v>
      </c>
      <c r="AC534" s="107">
        <f t="shared" si="217"/>
        <v>0</v>
      </c>
    </row>
    <row r="535" spans="1:29" ht="12.75" customHeight="1">
      <c r="A535" s="69"/>
      <c r="B535" s="98"/>
      <c r="C535" s="98"/>
      <c r="D535" s="158" t="s">
        <v>28</v>
      </c>
      <c r="E535" s="159"/>
      <c r="F535" s="160">
        <f>VLOOKUP(C514,$AD$1:$AG$6,2)</f>
        <v>-1320000</v>
      </c>
      <c r="G535" s="160"/>
      <c r="H535" s="99"/>
      <c r="I535" s="76">
        <f t="shared" si="211"/>
        <v>24</v>
      </c>
      <c r="J535" s="100">
        <f>$AN$28</f>
        <v>41098</v>
      </c>
      <c r="K535" s="101" t="s">
        <v>50</v>
      </c>
      <c r="L535" s="261"/>
      <c r="M535" s="232">
        <f t="shared" si="226"/>
        <v>0</v>
      </c>
      <c r="N535" s="241">
        <f t="shared" si="218"/>
        <v>0</v>
      </c>
      <c r="O535" s="244">
        <f t="shared" si="212"/>
        <v>0</v>
      </c>
      <c r="P535" s="245">
        <f t="shared" si="224"/>
        <v>0</v>
      </c>
      <c r="Q535" s="257">
        <f t="shared" si="213"/>
        <v>0</v>
      </c>
      <c r="R535" s="102">
        <f t="shared" si="225"/>
        <v>0</v>
      </c>
      <c r="S535" s="103">
        <f t="shared" si="219"/>
        <v>0</v>
      </c>
      <c r="T535" s="104">
        <f t="shared" si="220"/>
        <v>0</v>
      </c>
      <c r="U535" s="104">
        <f t="shared" si="221"/>
        <v>0</v>
      </c>
      <c r="V535" s="104">
        <f t="shared" si="222"/>
        <v>0</v>
      </c>
      <c r="W535" s="105">
        <f t="shared" si="223"/>
        <v>0</v>
      </c>
      <c r="X535" s="96"/>
      <c r="Y535" s="106" t="str">
        <f>$AO$28</f>
        <v>M</v>
      </c>
      <c r="Z535" s="262" t="str">
        <f t="shared" si="214"/>
        <v>Sun</v>
      </c>
      <c r="AA535" s="107">
        <f t="shared" si="215"/>
        <v>0</v>
      </c>
      <c r="AB535" s="107">
        <f t="shared" si="216"/>
        <v>0</v>
      </c>
      <c r="AC535" s="107">
        <f t="shared" si="217"/>
        <v>0</v>
      </c>
    </row>
    <row r="536" spans="1:29" ht="12.75" customHeight="1">
      <c r="A536" s="69"/>
      <c r="B536" s="98"/>
      <c r="C536" s="98"/>
      <c r="D536" s="162" t="s">
        <v>26</v>
      </c>
      <c r="E536" s="159"/>
      <c r="F536" s="163">
        <f>+(H521)*0.54%</f>
        <v>6720.6240000000007</v>
      </c>
      <c r="G536" s="163"/>
      <c r="H536" s="99"/>
      <c r="I536" s="76">
        <f t="shared" si="211"/>
        <v>25</v>
      </c>
      <c r="J536" s="100">
        <f>$AN$29</f>
        <v>41099</v>
      </c>
      <c r="K536" s="101">
        <v>1</v>
      </c>
      <c r="L536" s="261">
        <v>11</v>
      </c>
      <c r="M536" s="232">
        <f t="shared" si="226"/>
        <v>0.33333333333333331</v>
      </c>
      <c r="N536" s="241">
        <f t="shared" si="218"/>
        <v>0.70833333333333337</v>
      </c>
      <c r="O536" s="244">
        <f t="shared" si="212"/>
        <v>9.0000000000000018</v>
      </c>
      <c r="P536" s="245" t="str">
        <f t="shared" si="224"/>
        <v>1</v>
      </c>
      <c r="Q536" s="257">
        <f t="shared" si="213"/>
        <v>8.0000000000000018</v>
      </c>
      <c r="R536" s="102">
        <f t="shared" si="225"/>
        <v>2.9999999999999982</v>
      </c>
      <c r="S536" s="103">
        <f t="shared" si="219"/>
        <v>1</v>
      </c>
      <c r="T536" s="104">
        <f t="shared" si="220"/>
        <v>1.9999999999999982</v>
      </c>
      <c r="U536" s="104">
        <f t="shared" si="221"/>
        <v>0</v>
      </c>
      <c r="V536" s="104">
        <f t="shared" si="222"/>
        <v>0</v>
      </c>
      <c r="W536" s="105">
        <f t="shared" si="223"/>
        <v>2.9999999999999982</v>
      </c>
      <c r="X536" s="96"/>
      <c r="Y536" s="106" t="str">
        <f>$AO$29</f>
        <v>D</v>
      </c>
      <c r="Z536" s="262" t="str">
        <f t="shared" si="214"/>
        <v>Mon</v>
      </c>
      <c r="AA536" s="107">
        <f t="shared" si="215"/>
        <v>0</v>
      </c>
      <c r="AB536" s="107">
        <f t="shared" si="216"/>
        <v>0</v>
      </c>
      <c r="AC536" s="107">
        <f t="shared" si="217"/>
        <v>0</v>
      </c>
    </row>
    <row r="537" spans="1:29" ht="12.75" customHeight="1">
      <c r="A537" s="69"/>
      <c r="B537" s="98"/>
      <c r="C537" s="98"/>
      <c r="D537" s="162" t="s">
        <v>29</v>
      </c>
      <c r="E537" s="159"/>
      <c r="F537" s="160">
        <f>-IF(H530*5%&gt;500000,500000,H530*5%)</f>
        <v>-150602.92485549135</v>
      </c>
      <c r="G537" s="160"/>
      <c r="H537" s="99"/>
      <c r="I537" s="76">
        <f t="shared" si="211"/>
        <v>26</v>
      </c>
      <c r="J537" s="100">
        <f>$AN$30</f>
        <v>41100</v>
      </c>
      <c r="K537" s="101">
        <v>1</v>
      </c>
      <c r="L537" s="261">
        <v>10</v>
      </c>
      <c r="M537" s="232">
        <f t="shared" si="226"/>
        <v>0.33333333333333331</v>
      </c>
      <c r="N537" s="241">
        <f t="shared" si="218"/>
        <v>0.70833333333333337</v>
      </c>
      <c r="O537" s="244">
        <f t="shared" si="212"/>
        <v>9.0000000000000018</v>
      </c>
      <c r="P537" s="245" t="str">
        <f t="shared" si="224"/>
        <v>1</v>
      </c>
      <c r="Q537" s="257">
        <f t="shared" si="213"/>
        <v>8.0000000000000018</v>
      </c>
      <c r="R537" s="102">
        <f t="shared" si="225"/>
        <v>1.9999999999999982</v>
      </c>
      <c r="S537" s="103">
        <f t="shared" si="219"/>
        <v>1</v>
      </c>
      <c r="T537" s="104">
        <f t="shared" si="220"/>
        <v>0.99999999999999822</v>
      </c>
      <c r="U537" s="104">
        <f t="shared" si="221"/>
        <v>0</v>
      </c>
      <c r="V537" s="104">
        <f t="shared" si="222"/>
        <v>0</v>
      </c>
      <c r="W537" s="105">
        <f t="shared" si="223"/>
        <v>1.9999999999999982</v>
      </c>
      <c r="X537" s="96"/>
      <c r="Y537" s="106" t="str">
        <f>$AO$30</f>
        <v>D</v>
      </c>
      <c r="Z537" s="207" t="str">
        <f t="shared" si="214"/>
        <v>Tue</v>
      </c>
      <c r="AA537" s="107">
        <f t="shared" si="215"/>
        <v>0</v>
      </c>
      <c r="AB537" s="107">
        <f t="shared" si="216"/>
        <v>0</v>
      </c>
      <c r="AC537" s="107">
        <f t="shared" si="217"/>
        <v>0</v>
      </c>
    </row>
    <row r="538" spans="1:29" ht="12.75" customHeight="1">
      <c r="A538" s="69"/>
      <c r="B538" s="98"/>
      <c r="C538" s="98"/>
      <c r="D538" s="162" t="s">
        <v>30</v>
      </c>
      <c r="E538" s="159"/>
      <c r="F538" s="163">
        <f>ROUND(H530+H532+F536+F537,0)*12</f>
        <v>34119420</v>
      </c>
      <c r="G538" s="163"/>
      <c r="H538" s="99"/>
      <c r="I538" s="76">
        <f t="shared" si="211"/>
        <v>27</v>
      </c>
      <c r="J538" s="100">
        <f>$AN$31</f>
        <v>41101</v>
      </c>
      <c r="K538" s="101">
        <v>1</v>
      </c>
      <c r="L538" s="261">
        <v>11</v>
      </c>
      <c r="M538" s="232">
        <f t="shared" si="226"/>
        <v>0.33333333333333331</v>
      </c>
      <c r="N538" s="241">
        <f t="shared" si="218"/>
        <v>0.70833333333333337</v>
      </c>
      <c r="O538" s="244">
        <f t="shared" si="212"/>
        <v>9.0000000000000018</v>
      </c>
      <c r="P538" s="245" t="str">
        <f t="shared" si="224"/>
        <v>1</v>
      </c>
      <c r="Q538" s="257">
        <f t="shared" si="213"/>
        <v>8.0000000000000018</v>
      </c>
      <c r="R538" s="102">
        <f t="shared" si="225"/>
        <v>2.9999999999999982</v>
      </c>
      <c r="S538" s="103">
        <f t="shared" si="219"/>
        <v>1</v>
      </c>
      <c r="T538" s="104">
        <f t="shared" si="220"/>
        <v>1.9999999999999982</v>
      </c>
      <c r="U538" s="104">
        <f t="shared" si="221"/>
        <v>0</v>
      </c>
      <c r="V538" s="104">
        <f t="shared" si="222"/>
        <v>0</v>
      </c>
      <c r="W538" s="105">
        <f t="shared" si="223"/>
        <v>2.9999999999999982</v>
      </c>
      <c r="X538" s="96"/>
      <c r="Y538" s="106" t="str">
        <f>$AO$31</f>
        <v>D</v>
      </c>
      <c r="Z538" s="207" t="str">
        <f t="shared" si="214"/>
        <v>Wed</v>
      </c>
      <c r="AA538" s="107">
        <f t="shared" si="215"/>
        <v>0</v>
      </c>
      <c r="AB538" s="107">
        <f t="shared" si="216"/>
        <v>0</v>
      </c>
      <c r="AC538" s="107">
        <f t="shared" si="217"/>
        <v>0</v>
      </c>
    </row>
    <row r="539" spans="1:29" ht="12.75" customHeight="1">
      <c r="A539" s="69"/>
      <c r="B539" s="98"/>
      <c r="C539" s="98"/>
      <c r="D539" s="168" t="s">
        <v>31</v>
      </c>
      <c r="E539" s="159"/>
      <c r="F539" s="169">
        <f>(F538)+(F535*12)</f>
        <v>18279420</v>
      </c>
      <c r="G539" s="169"/>
      <c r="H539" s="99"/>
      <c r="I539" s="76">
        <f t="shared" si="211"/>
        <v>28</v>
      </c>
      <c r="J539" s="100">
        <f>$AN$32</f>
        <v>41102</v>
      </c>
      <c r="K539" s="101">
        <v>1</v>
      </c>
      <c r="L539" s="261">
        <v>11</v>
      </c>
      <c r="M539" s="232">
        <f t="shared" si="226"/>
        <v>0.33333333333333331</v>
      </c>
      <c r="N539" s="241">
        <f t="shared" si="218"/>
        <v>0.70833333333333337</v>
      </c>
      <c r="O539" s="244">
        <f t="shared" si="212"/>
        <v>9.0000000000000018</v>
      </c>
      <c r="P539" s="245" t="str">
        <f t="shared" si="224"/>
        <v>1</v>
      </c>
      <c r="Q539" s="257">
        <f t="shared" si="213"/>
        <v>8.0000000000000018</v>
      </c>
      <c r="R539" s="102">
        <f t="shared" si="225"/>
        <v>2.9999999999999982</v>
      </c>
      <c r="S539" s="103">
        <f t="shared" si="219"/>
        <v>1</v>
      </c>
      <c r="T539" s="104">
        <f t="shared" si="220"/>
        <v>1.9999999999999982</v>
      </c>
      <c r="U539" s="104">
        <f t="shared" si="221"/>
        <v>0</v>
      </c>
      <c r="V539" s="104">
        <f t="shared" si="222"/>
        <v>0</v>
      </c>
      <c r="W539" s="105">
        <f t="shared" si="223"/>
        <v>2.9999999999999982</v>
      </c>
      <c r="X539" s="96"/>
      <c r="Y539" s="106" t="str">
        <f>$AO$32</f>
        <v>D</v>
      </c>
      <c r="Z539" s="207" t="str">
        <f t="shared" si="214"/>
        <v>Thu</v>
      </c>
      <c r="AA539" s="107">
        <f t="shared" si="215"/>
        <v>0</v>
      </c>
      <c r="AB539" s="107">
        <f t="shared" si="216"/>
        <v>0</v>
      </c>
      <c r="AC539" s="107">
        <f t="shared" si="217"/>
        <v>0</v>
      </c>
    </row>
    <row r="540" spans="1:29" ht="12.75" customHeight="1">
      <c r="A540" s="69"/>
      <c r="B540" s="98"/>
      <c r="C540" s="98"/>
      <c r="D540" s="168" t="s">
        <v>32</v>
      </c>
      <c r="E540" s="159"/>
      <c r="F540" s="170">
        <f>-(IF(F539&lt;=0,0,IF(F539&lt;=50000000,F539*0.05,IF(F539&lt;=200000000,(F539-50000000)*0.15+2500000,IF(F539&lt;=500000000,(F539-250000000)*0.25+32500000,(F539-500000000)*0.3+95000000)))))/12</f>
        <v>-76164.25</v>
      </c>
      <c r="G540" s="171">
        <f>-(IF(F540&lt;=0,0,IF(F540&lt;=50000000,F540*0.05,IF(F540&lt;=200000000,(F540-50000000)*0.15+2500000,IF(F540&lt;=500000000,(F540-250000000)*0.25+32500000,(F540-500000000)*0.3+95000000)))))/12</f>
        <v>0</v>
      </c>
      <c r="H540" s="99"/>
      <c r="I540" s="76">
        <f t="shared" si="211"/>
        <v>29</v>
      </c>
      <c r="J540" s="100">
        <f>$AN$33</f>
        <v>41103</v>
      </c>
      <c r="K540" s="101">
        <v>1</v>
      </c>
      <c r="L540" s="261">
        <v>11</v>
      </c>
      <c r="M540" s="232">
        <f t="shared" si="226"/>
        <v>0.33333333333333331</v>
      </c>
      <c r="N540" s="241">
        <f t="shared" si="218"/>
        <v>0.70833333333333337</v>
      </c>
      <c r="O540" s="244">
        <f t="shared" si="212"/>
        <v>9.0000000000000018</v>
      </c>
      <c r="P540" s="245" t="str">
        <f t="shared" si="224"/>
        <v>1</v>
      </c>
      <c r="Q540" s="257">
        <f t="shared" si="213"/>
        <v>8.0000000000000018</v>
      </c>
      <c r="R540" s="102">
        <f t="shared" si="225"/>
        <v>2.9999999999999982</v>
      </c>
      <c r="S540" s="103">
        <f t="shared" si="219"/>
        <v>1</v>
      </c>
      <c r="T540" s="104">
        <f t="shared" si="220"/>
        <v>1.9999999999999982</v>
      </c>
      <c r="U540" s="104">
        <f t="shared" si="221"/>
        <v>0</v>
      </c>
      <c r="V540" s="104">
        <f t="shared" si="222"/>
        <v>0</v>
      </c>
      <c r="W540" s="105">
        <f t="shared" si="223"/>
        <v>2.9999999999999982</v>
      </c>
      <c r="X540" s="96"/>
      <c r="Y540" s="106" t="str">
        <f>$AO$33</f>
        <v>D</v>
      </c>
      <c r="Z540" s="207" t="str">
        <f t="shared" si="214"/>
        <v>Fri</v>
      </c>
      <c r="AA540" s="107">
        <f t="shared" si="215"/>
        <v>0</v>
      </c>
      <c r="AB540" s="107">
        <f t="shared" si="216"/>
        <v>0</v>
      </c>
      <c r="AC540" s="107">
        <f t="shared" si="217"/>
        <v>0</v>
      </c>
    </row>
    <row r="541" spans="1:29" ht="12.75" customHeight="1">
      <c r="A541" s="69"/>
      <c r="B541" s="98"/>
      <c r="C541" s="125"/>
      <c r="D541" s="172"/>
      <c r="E541" s="173"/>
      <c r="F541" s="174"/>
      <c r="G541" s="72"/>
      <c r="H541" s="175"/>
      <c r="I541" s="76">
        <f t="shared" si="211"/>
        <v>30</v>
      </c>
      <c r="J541" s="100">
        <f>$AN$34</f>
        <v>41104</v>
      </c>
      <c r="K541" s="101" t="s">
        <v>50</v>
      </c>
      <c r="L541" s="261"/>
      <c r="M541" s="232">
        <f t="shared" si="226"/>
        <v>0</v>
      </c>
      <c r="N541" s="241">
        <f t="shared" si="218"/>
        <v>0</v>
      </c>
      <c r="O541" s="244">
        <f t="shared" si="212"/>
        <v>0</v>
      </c>
      <c r="P541" s="245">
        <f t="shared" si="224"/>
        <v>0</v>
      </c>
      <c r="Q541" s="257">
        <f t="shared" si="213"/>
        <v>0</v>
      </c>
      <c r="R541" s="102">
        <f t="shared" si="225"/>
        <v>0</v>
      </c>
      <c r="S541" s="103">
        <f t="shared" si="219"/>
        <v>0</v>
      </c>
      <c r="T541" s="104">
        <f t="shared" si="220"/>
        <v>0</v>
      </c>
      <c r="U541" s="104">
        <f t="shared" si="221"/>
        <v>0</v>
      </c>
      <c r="V541" s="104">
        <f t="shared" si="222"/>
        <v>0</v>
      </c>
      <c r="W541" s="105">
        <f t="shared" si="223"/>
        <v>0</v>
      </c>
      <c r="X541" s="96"/>
      <c r="Y541" s="106" t="str">
        <f>$AO$34</f>
        <v>M</v>
      </c>
      <c r="Z541" s="207" t="str">
        <f t="shared" si="214"/>
        <v>Sat</v>
      </c>
      <c r="AA541" s="107">
        <f t="shared" si="215"/>
        <v>0</v>
      </c>
      <c r="AB541" s="107">
        <f t="shared" si="216"/>
        <v>0</v>
      </c>
      <c r="AC541" s="107">
        <f t="shared" si="217"/>
        <v>0</v>
      </c>
    </row>
    <row r="542" spans="1:29" ht="12.75" customHeight="1">
      <c r="A542" s="69"/>
      <c r="B542" s="176" t="s">
        <v>33</v>
      </c>
      <c r="C542" s="177"/>
      <c r="D542" s="178"/>
      <c r="E542" s="127"/>
      <c r="F542" s="179"/>
      <c r="G542" s="180" t="s">
        <v>22</v>
      </c>
      <c r="H542" s="152">
        <f>+H530+H532+H533+H534</f>
        <v>2911003.0471098265</v>
      </c>
      <c r="I542" s="76">
        <f t="shared" si="211"/>
        <v>31</v>
      </c>
      <c r="J542" s="100">
        <f>$AN$35</f>
        <v>41105</v>
      </c>
      <c r="K542" s="339" t="s">
        <v>72</v>
      </c>
      <c r="L542" s="261">
        <v>11</v>
      </c>
      <c r="M542" s="232">
        <f t="shared" si="226"/>
        <v>0</v>
      </c>
      <c r="N542" s="241">
        <f t="shared" si="218"/>
        <v>0</v>
      </c>
      <c r="O542" s="244">
        <f t="shared" si="212"/>
        <v>0</v>
      </c>
      <c r="P542" s="245">
        <f t="shared" si="224"/>
        <v>0</v>
      </c>
      <c r="Q542" s="257">
        <f t="shared" si="213"/>
        <v>0</v>
      </c>
      <c r="R542" s="102">
        <f t="shared" si="225"/>
        <v>11</v>
      </c>
      <c r="S542" s="103">
        <f t="shared" si="219"/>
        <v>0</v>
      </c>
      <c r="T542" s="104">
        <f t="shared" si="220"/>
        <v>7</v>
      </c>
      <c r="U542" s="104">
        <f t="shared" si="221"/>
        <v>1</v>
      </c>
      <c r="V542" s="104">
        <f t="shared" si="222"/>
        <v>3</v>
      </c>
      <c r="W542" s="105">
        <f t="shared" si="223"/>
        <v>11</v>
      </c>
      <c r="X542" s="96"/>
      <c r="Y542" s="106" t="str">
        <f>$AO$35</f>
        <v>M</v>
      </c>
      <c r="Z542" s="262" t="str">
        <f t="shared" si="214"/>
        <v>Sun</v>
      </c>
      <c r="AA542" s="107">
        <f t="shared" si="215"/>
        <v>0</v>
      </c>
      <c r="AB542" s="107">
        <f t="shared" si="216"/>
        <v>0</v>
      </c>
      <c r="AC542" s="107">
        <f t="shared" si="217"/>
        <v>0</v>
      </c>
    </row>
    <row r="543" spans="1:29" ht="12.75" customHeight="1">
      <c r="A543" s="69"/>
      <c r="B543" s="70"/>
      <c r="C543" s="70"/>
      <c r="D543" s="200"/>
      <c r="E543" s="127"/>
      <c r="F543" s="155"/>
      <c r="G543" s="74"/>
      <c r="H543" s="75"/>
      <c r="I543" s="76">
        <f t="shared" si="211"/>
        <v>32</v>
      </c>
      <c r="J543" s="100">
        <f>$AN$36</f>
        <v>41106</v>
      </c>
      <c r="K543" s="101">
        <v>2</v>
      </c>
      <c r="L543" s="261">
        <v>11</v>
      </c>
      <c r="M543" s="232">
        <f t="shared" si="226"/>
        <v>0.83333333333333337</v>
      </c>
      <c r="N543" s="241">
        <f t="shared" si="218"/>
        <v>1.2083333333333333</v>
      </c>
      <c r="O543" s="244">
        <f t="shared" si="212"/>
        <v>8.9999999999999964</v>
      </c>
      <c r="P543" s="245" t="str">
        <f t="shared" si="224"/>
        <v>1</v>
      </c>
      <c r="Q543" s="257">
        <f t="shared" si="213"/>
        <v>7.9999999999999964</v>
      </c>
      <c r="R543" s="102">
        <f t="shared" si="225"/>
        <v>3.0000000000000036</v>
      </c>
      <c r="S543" s="103">
        <f t="shared" si="219"/>
        <v>1</v>
      </c>
      <c r="T543" s="104">
        <f t="shared" si="220"/>
        <v>2.0000000000000036</v>
      </c>
      <c r="U543" s="104">
        <f t="shared" si="221"/>
        <v>0</v>
      </c>
      <c r="V543" s="104">
        <f t="shared" si="222"/>
        <v>0</v>
      </c>
      <c r="W543" s="105">
        <f t="shared" si="223"/>
        <v>3.0000000000000036</v>
      </c>
      <c r="X543" s="96"/>
      <c r="Y543" s="106" t="str">
        <f>$AO$36</f>
        <v>D</v>
      </c>
      <c r="Z543" s="262" t="str">
        <f t="shared" si="214"/>
        <v>Mon</v>
      </c>
      <c r="AA543" s="107">
        <f t="shared" si="215"/>
        <v>0</v>
      </c>
      <c r="AB543" s="107">
        <f t="shared" si="216"/>
        <v>0</v>
      </c>
      <c r="AC543" s="107">
        <f t="shared" si="217"/>
        <v>0</v>
      </c>
    </row>
    <row r="544" spans="1:29" ht="12.75" customHeight="1">
      <c r="A544" s="69"/>
      <c r="B544" s="181" t="s">
        <v>34</v>
      </c>
      <c r="C544" s="181"/>
      <c r="D544" s="72"/>
      <c r="E544" s="73"/>
      <c r="F544" s="72"/>
      <c r="G544" s="181" t="s">
        <v>35</v>
      </c>
      <c r="H544" s="99"/>
      <c r="I544" s="76">
        <f t="shared" si="211"/>
        <v>33</v>
      </c>
      <c r="J544" s="100">
        <f>$AN$37</f>
        <v>41107</v>
      </c>
      <c r="K544" s="101">
        <v>2</v>
      </c>
      <c r="L544" s="261">
        <v>11</v>
      </c>
      <c r="M544" s="232">
        <f t="shared" si="226"/>
        <v>0.83333333333333337</v>
      </c>
      <c r="N544" s="241">
        <f t="shared" si="218"/>
        <v>1.2083333333333333</v>
      </c>
      <c r="O544" s="244">
        <f t="shared" si="212"/>
        <v>8.9999999999999964</v>
      </c>
      <c r="P544" s="245" t="str">
        <f t="shared" si="224"/>
        <v>1</v>
      </c>
      <c r="Q544" s="257">
        <f t="shared" si="213"/>
        <v>7.9999999999999964</v>
      </c>
      <c r="R544" s="102">
        <f t="shared" si="225"/>
        <v>3.0000000000000036</v>
      </c>
      <c r="S544" s="103">
        <f t="shared" si="219"/>
        <v>1</v>
      </c>
      <c r="T544" s="104">
        <f t="shared" si="220"/>
        <v>2.0000000000000036</v>
      </c>
      <c r="U544" s="104">
        <f t="shared" si="221"/>
        <v>0</v>
      </c>
      <c r="V544" s="104">
        <f t="shared" si="222"/>
        <v>0</v>
      </c>
      <c r="W544" s="105">
        <f t="shared" si="223"/>
        <v>3.0000000000000036</v>
      </c>
      <c r="X544" s="96"/>
      <c r="Y544" s="106" t="str">
        <f>$AO$37</f>
        <v>D</v>
      </c>
      <c r="Z544" s="207" t="str">
        <f t="shared" si="214"/>
        <v>Tue</v>
      </c>
      <c r="AA544" s="107">
        <f t="shared" si="215"/>
        <v>0</v>
      </c>
      <c r="AB544" s="107">
        <f t="shared" si="216"/>
        <v>0</v>
      </c>
      <c r="AC544" s="107">
        <f t="shared" si="217"/>
        <v>0</v>
      </c>
    </row>
    <row r="545" spans="1:29" ht="12.75" customHeight="1">
      <c r="A545" s="69"/>
      <c r="B545" s="181"/>
      <c r="C545" s="181"/>
      <c r="D545" s="72"/>
      <c r="E545" s="73"/>
      <c r="F545" s="72"/>
      <c r="G545" s="181"/>
      <c r="H545" s="99"/>
      <c r="I545" s="76">
        <f t="shared" si="211"/>
        <v>34</v>
      </c>
      <c r="J545" s="100">
        <f>$AN$38</f>
        <v>41108</v>
      </c>
      <c r="K545" s="101">
        <v>2</v>
      </c>
      <c r="L545" s="261">
        <v>11</v>
      </c>
      <c r="M545" s="232">
        <f t="shared" si="226"/>
        <v>0.83333333333333337</v>
      </c>
      <c r="N545" s="241">
        <f t="shared" si="218"/>
        <v>1.2083333333333333</v>
      </c>
      <c r="O545" s="244">
        <f t="shared" si="212"/>
        <v>8.9999999999999964</v>
      </c>
      <c r="P545" s="245" t="str">
        <f t="shared" si="224"/>
        <v>1</v>
      </c>
      <c r="Q545" s="257">
        <f t="shared" si="213"/>
        <v>7.9999999999999964</v>
      </c>
      <c r="R545" s="102">
        <f t="shared" si="225"/>
        <v>3.0000000000000036</v>
      </c>
      <c r="S545" s="103">
        <f t="shared" si="219"/>
        <v>1</v>
      </c>
      <c r="T545" s="104">
        <f t="shared" si="220"/>
        <v>2.0000000000000036</v>
      </c>
      <c r="U545" s="104">
        <f t="shared" si="221"/>
        <v>0</v>
      </c>
      <c r="V545" s="104">
        <f t="shared" si="222"/>
        <v>0</v>
      </c>
      <c r="W545" s="105">
        <f t="shared" si="223"/>
        <v>3.0000000000000036</v>
      </c>
      <c r="X545" s="96"/>
      <c r="Y545" s="106" t="str">
        <f>$AO$38</f>
        <v>D</v>
      </c>
      <c r="Z545" s="207" t="str">
        <f t="shared" si="214"/>
        <v>Wed</v>
      </c>
      <c r="AA545" s="107">
        <f t="shared" si="215"/>
        <v>0</v>
      </c>
      <c r="AB545" s="107">
        <f t="shared" si="216"/>
        <v>0</v>
      </c>
      <c r="AC545" s="107">
        <f t="shared" si="217"/>
        <v>0</v>
      </c>
    </row>
    <row r="546" spans="1:29" ht="12.75" customHeight="1">
      <c r="A546" s="69"/>
      <c r="B546" s="181"/>
      <c r="C546" s="181"/>
      <c r="D546" s="72"/>
      <c r="E546" s="73"/>
      <c r="F546" s="72"/>
      <c r="G546" s="181"/>
      <c r="H546" s="99"/>
      <c r="I546" s="76">
        <f t="shared" si="211"/>
        <v>35</v>
      </c>
      <c r="J546" s="100"/>
      <c r="K546" s="101"/>
      <c r="L546" s="261"/>
      <c r="M546" s="232"/>
      <c r="N546" s="241"/>
      <c r="O546" s="244"/>
      <c r="P546" s="245"/>
      <c r="Q546" s="257"/>
      <c r="R546" s="102"/>
      <c r="S546" s="103"/>
      <c r="T546" s="104"/>
      <c r="U546" s="104"/>
      <c r="V546" s="104"/>
      <c r="W546" s="105"/>
      <c r="X546" s="96"/>
      <c r="Y546" s="106"/>
      <c r="Z546" s="207" t="str">
        <f t="shared" si="214"/>
        <v>Sat</v>
      </c>
      <c r="AA546" s="107">
        <f>COUNTIF(K546,"S")</f>
        <v>0</v>
      </c>
      <c r="AB546" s="107">
        <f>COUNTIF(K546,"I")</f>
        <v>0</v>
      </c>
      <c r="AC546" s="107">
        <f>COUNTIF(K546,"A")</f>
        <v>0</v>
      </c>
    </row>
    <row r="547" spans="1:29" ht="12.75" customHeight="1">
      <c r="A547" s="69"/>
      <c r="B547" s="181"/>
      <c r="C547" s="181"/>
      <c r="D547" s="72"/>
      <c r="E547" s="73"/>
      <c r="F547" s="72"/>
      <c r="G547" s="181"/>
      <c r="H547" s="99"/>
      <c r="I547" s="76">
        <f t="shared" si="211"/>
        <v>36</v>
      </c>
      <c r="J547" s="210" t="s">
        <v>19</v>
      </c>
      <c r="K547" s="211"/>
      <c r="L547" s="251"/>
      <c r="M547" s="212" t="s">
        <v>45</v>
      </c>
      <c r="N547" s="212" t="s">
        <v>46</v>
      </c>
      <c r="O547" s="242"/>
      <c r="P547" s="243"/>
      <c r="Q547" s="258"/>
      <c r="R547" s="212"/>
      <c r="S547" s="213"/>
      <c r="T547" s="214"/>
      <c r="U547" s="214"/>
      <c r="V547" s="215"/>
      <c r="W547" s="216" t="s">
        <v>36</v>
      </c>
      <c r="X547" s="182"/>
      <c r="Y547" s="183" t="s">
        <v>37</v>
      </c>
      <c r="Z547" s="83"/>
      <c r="AA547" s="84"/>
      <c r="AB547" s="84"/>
      <c r="AC547" s="96"/>
    </row>
    <row r="548" spans="1:29" ht="12.75" customHeight="1">
      <c r="A548" s="69"/>
      <c r="B548" s="184" t="str">
        <f>C512</f>
        <v>ADE</v>
      </c>
      <c r="C548" s="181"/>
      <c r="D548" s="72"/>
      <c r="E548" s="73"/>
      <c r="F548" s="72"/>
      <c r="G548" s="181" t="s">
        <v>38</v>
      </c>
      <c r="H548" s="99"/>
      <c r="I548" s="76">
        <f t="shared" si="211"/>
        <v>37</v>
      </c>
      <c r="J548" s="333">
        <f>+K548+L548</f>
        <v>40</v>
      </c>
      <c r="K548" s="334">
        <f>+COUNTIF(K515:K546,"1")+COUNTIF(K515:K546,"2")+COUNTIF(K515:K546,"L2")+COUNTIF(K515:K546,"L1")</f>
        <v>25</v>
      </c>
      <c r="L548" s="334">
        <f>+COUNTIF(K515:K546,"2")+COUNTIF(K515:K546,"L2")</f>
        <v>15</v>
      </c>
      <c r="M548" s="334">
        <f>+COUNTIF(K515:K546,"1")+COUNTIF(K515:K546,"L1")</f>
        <v>10</v>
      </c>
      <c r="N548" s="185"/>
      <c r="O548" s="185"/>
      <c r="P548" s="101"/>
      <c r="Q548" s="259"/>
      <c r="R548" s="185">
        <f>+COUNTIF(K516:K546,"S2")</f>
        <v>0</v>
      </c>
      <c r="S548" s="102">
        <f>SUM(S516:S546)</f>
        <v>21</v>
      </c>
      <c r="T548" s="102">
        <f>SUM(T516:T546)</f>
        <v>68.500000000000014</v>
      </c>
      <c r="U548" s="102">
        <f>SUM(U516:U546)</f>
        <v>4</v>
      </c>
      <c r="V548" s="102">
        <f>SUM(V516:V546)</f>
        <v>9</v>
      </c>
      <c r="W548" s="105">
        <f>+(S548*1.5)+(T548*2)+(U548*3)+(V548*4)</f>
        <v>216.50000000000003</v>
      </c>
      <c r="X548" s="186"/>
      <c r="Y548" s="187">
        <f>+COUNTIF(Y516:Y546,"D")</f>
        <v>22</v>
      </c>
      <c r="Z548" s="83"/>
      <c r="AA548" s="102">
        <f>SUM(AA516:AA546)</f>
        <v>0</v>
      </c>
      <c r="AB548" s="102">
        <f>SUM(AB516:AB546)</f>
        <v>0</v>
      </c>
      <c r="AC548" s="102">
        <f>SUM(AC516:AC546)</f>
        <v>0</v>
      </c>
    </row>
    <row r="549" spans="1:29" ht="12.75" customHeight="1">
      <c r="A549" s="69"/>
      <c r="B549" s="263"/>
      <c r="C549" s="189" t="s">
        <v>57</v>
      </c>
      <c r="D549" s="189"/>
      <c r="E549" s="190"/>
      <c r="F549" s="72"/>
      <c r="G549" s="72"/>
      <c r="H549" s="99"/>
      <c r="I549" s="76">
        <f t="shared" si="211"/>
        <v>38</v>
      </c>
      <c r="J549" s="191"/>
      <c r="K549" s="192"/>
      <c r="L549" s="252"/>
      <c r="M549" s="193"/>
      <c r="N549" s="193"/>
      <c r="O549" s="193"/>
      <c r="P549" s="239"/>
      <c r="Q549" s="260"/>
      <c r="R549" s="194">
        <f>S548+T548+U548+V548</f>
        <v>102.50000000000001</v>
      </c>
      <c r="S549" s="103"/>
      <c r="T549" s="103"/>
      <c r="U549" s="103"/>
      <c r="V549" s="103"/>
      <c r="W549" s="103"/>
      <c r="X549" s="195"/>
      <c r="Y549" s="187"/>
      <c r="Z549" s="196"/>
      <c r="AA549" s="196"/>
      <c r="AB549" s="196"/>
      <c r="AC549" s="197"/>
    </row>
    <row r="551" spans="1:29" ht="12.75" customHeight="1">
      <c r="A551" s="52">
        <f>A512+1</f>
        <v>15</v>
      </c>
      <c r="B551" s="53" t="s">
        <v>2</v>
      </c>
      <c r="C551" s="54" t="s">
        <v>201</v>
      </c>
      <c r="D551" s="55"/>
      <c r="E551" s="56" t="s">
        <v>55</v>
      </c>
      <c r="F551" s="209" t="s">
        <v>90</v>
      </c>
      <c r="G551" s="57"/>
      <c r="H551" s="58"/>
      <c r="I551" s="59">
        <v>1</v>
      </c>
      <c r="J551" s="486" t="str">
        <f>+C551</f>
        <v>ADE</v>
      </c>
      <c r="K551" s="486"/>
      <c r="L551" s="486"/>
      <c r="M551" s="486"/>
      <c r="N551" s="486"/>
      <c r="O551" s="486"/>
      <c r="P551" s="486"/>
      <c r="Q551" s="486"/>
      <c r="R551" s="486"/>
      <c r="S551" s="486"/>
      <c r="T551" s="486"/>
      <c r="U551" s="486"/>
      <c r="V551" s="486"/>
      <c r="W551" s="486"/>
      <c r="X551" s="60"/>
      <c r="Y551" s="61"/>
      <c r="Z551" s="62"/>
      <c r="AA551" s="63"/>
      <c r="AB551" s="63"/>
      <c r="AC551" s="64"/>
    </row>
    <row r="552" spans="1:29" ht="12.75" customHeight="1">
      <c r="A552" s="69"/>
      <c r="B552" s="70" t="s">
        <v>3</v>
      </c>
      <c r="C552" s="71" t="s">
        <v>62</v>
      </c>
      <c r="D552" s="72"/>
      <c r="E552" s="73"/>
      <c r="F552" s="72"/>
      <c r="G552" s="74"/>
      <c r="H552" s="75"/>
      <c r="I552" s="76">
        <f t="shared" ref="I552:I588" si="227">+I551+1</f>
        <v>2</v>
      </c>
      <c r="J552" s="77" t="s">
        <v>4</v>
      </c>
      <c r="K552" s="78"/>
      <c r="L552" s="248"/>
      <c r="M552" s="79"/>
      <c r="N552" s="79"/>
      <c r="O552" s="79"/>
      <c r="P552" s="236"/>
      <c r="Q552" s="254"/>
      <c r="R552" s="79"/>
      <c r="S552" s="79"/>
      <c r="T552" s="79"/>
      <c r="U552" s="79"/>
      <c r="V552" s="79"/>
      <c r="W552" s="80" t="str">
        <f>$Y$1</f>
        <v>Period: 1 May 2012 - 31 May 2012</v>
      </c>
      <c r="X552" s="81"/>
      <c r="Y552" s="82"/>
      <c r="Z552" s="83"/>
      <c r="AA552" s="84"/>
      <c r="AB552" s="84"/>
      <c r="AC552" s="85"/>
    </row>
    <row r="553" spans="1:29" ht="12.75" customHeight="1">
      <c r="A553" s="69"/>
      <c r="B553" s="70" t="s">
        <v>6</v>
      </c>
      <c r="C553" s="71" t="s">
        <v>5</v>
      </c>
      <c r="D553" s="72"/>
      <c r="E553" s="73"/>
      <c r="F553" s="91"/>
      <c r="G553" s="91"/>
      <c r="H553" s="92"/>
      <c r="I553" s="76">
        <f t="shared" si="227"/>
        <v>3</v>
      </c>
      <c r="J553" s="487" t="s">
        <v>7</v>
      </c>
      <c r="K553" s="488" t="s">
        <v>8</v>
      </c>
      <c r="L553" s="249"/>
      <c r="M553" s="489" t="s">
        <v>49</v>
      </c>
      <c r="N553" s="490"/>
      <c r="O553" s="220"/>
      <c r="P553" s="237"/>
      <c r="Q553" s="255"/>
      <c r="R553" s="491" t="s">
        <v>64</v>
      </c>
      <c r="S553" s="493" t="s">
        <v>9</v>
      </c>
      <c r="T553" s="493"/>
      <c r="U553" s="493"/>
      <c r="V553" s="493"/>
      <c r="W553" s="494" t="s">
        <v>10</v>
      </c>
      <c r="X553" s="93"/>
      <c r="Y553" s="94"/>
      <c r="Z553" s="83"/>
      <c r="AA553" s="84"/>
      <c r="AB553" s="84"/>
      <c r="AC553" s="85"/>
    </row>
    <row r="554" spans="1:29" ht="12.75" customHeight="1">
      <c r="A554" s="69"/>
      <c r="B554" s="70" t="s">
        <v>48</v>
      </c>
      <c r="C554" s="71"/>
      <c r="D554" s="72"/>
      <c r="E554" s="73"/>
      <c r="F554" s="91"/>
      <c r="G554" s="91"/>
      <c r="H554" s="92"/>
      <c r="I554" s="76">
        <f t="shared" si="227"/>
        <v>4</v>
      </c>
      <c r="J554" s="487"/>
      <c r="K554" s="488"/>
      <c r="L554" s="250"/>
      <c r="M554" s="231" t="s">
        <v>11</v>
      </c>
      <c r="N554" s="231" t="s">
        <v>12</v>
      </c>
      <c r="O554" s="231"/>
      <c r="P554" s="238"/>
      <c r="Q554" s="256" t="s">
        <v>67</v>
      </c>
      <c r="R554" s="492"/>
      <c r="S554" s="201">
        <v>1.5</v>
      </c>
      <c r="T554" s="201">
        <v>2</v>
      </c>
      <c r="U554" s="201">
        <v>3</v>
      </c>
      <c r="V554" s="201">
        <v>4</v>
      </c>
      <c r="W554" s="494"/>
      <c r="X554" s="93"/>
      <c r="Y554" s="94"/>
      <c r="Z554" s="83"/>
      <c r="AA554" s="95" t="s">
        <v>13</v>
      </c>
      <c r="AB554" s="95" t="s">
        <v>14</v>
      </c>
      <c r="AC554" s="96" t="s">
        <v>15</v>
      </c>
    </row>
    <row r="555" spans="1:29" ht="12.75" customHeight="1">
      <c r="A555" s="69"/>
      <c r="B555" s="70" t="s">
        <v>16</v>
      </c>
      <c r="C555" s="71"/>
      <c r="D555" s="72"/>
      <c r="E555" s="73"/>
      <c r="F555" s="98"/>
      <c r="G555" s="72"/>
      <c r="H555" s="99"/>
      <c r="I555" s="76">
        <f t="shared" si="227"/>
        <v>5</v>
      </c>
      <c r="J555" s="100">
        <f>$AN$9</f>
        <v>41079</v>
      </c>
      <c r="K555" s="101">
        <v>1</v>
      </c>
      <c r="L555" s="261">
        <v>8</v>
      </c>
      <c r="M555" s="232">
        <f>VLOOKUP(K555,$AE$23:$AG$30,2,0)</f>
        <v>0.33333333333333331</v>
      </c>
      <c r="N555" s="241">
        <f>VLOOKUP(K555,$AE$23:$AG$30,3,0)</f>
        <v>0.70833333333333337</v>
      </c>
      <c r="O555" s="244">
        <f t="shared" ref="O555:O584" si="228">(N555-M555)*24</f>
        <v>9.0000000000000018</v>
      </c>
      <c r="P555" s="245" t="str">
        <f>+IF(((N555-M555)*24)&gt;4,"1",0)</f>
        <v>1</v>
      </c>
      <c r="Q555" s="257">
        <f t="shared" ref="Q555:Q584" si="229">O555-P555</f>
        <v>8.0000000000000018</v>
      </c>
      <c r="R555" s="102">
        <f>+L555-Q555</f>
        <v>0</v>
      </c>
      <c r="S555" s="103">
        <f>IF(AND(Y555="d",W555&gt;0),1,0)</f>
        <v>0</v>
      </c>
      <c r="T555" s="104">
        <f>IF(AND(Y555="D",W555-S555&lt;0),0,IF(AND(Y555="M",W555&gt;=7),7,IF(AND(Y555="M",W555&lt;7),W555,IF(W555-S555&lt;0,0,IF(AND(Y555="D",W555-S555&gt;=7),7,IF(AND(Y555="D",W555-S555&lt;7),W555-S555,0))))))</f>
        <v>0</v>
      </c>
      <c r="U555" s="104">
        <f>IF(AND(Y555="D",W555&lt;1),0,IF(AND(Y555="D",W555-S555-T555&gt;0,W555-S555-T555&lt;1),W555-S555-T555,IF(AND(Y555="D",W555-S555-T555&gt;=1),1,IF(AND(Y555="M",W555-T555&gt;=1),1,IF(AND(Y555="M",W555-T555&lt;1),W555-T555,0)))))</f>
        <v>0</v>
      </c>
      <c r="V555" s="104">
        <f>IF(AND(Y555="D",W555&lt;1),0,IF(AND(Y555="D",W555-S555-T555-U555&gt;0),W555-S555-T555-U555,IF(AND(Y555="M",W555-T555-U555&gt;0),W555-T555-U555,0)))</f>
        <v>0</v>
      </c>
      <c r="W555" s="105">
        <f>+R555</f>
        <v>0</v>
      </c>
      <c r="X555" s="96"/>
      <c r="Y555" s="106" t="str">
        <f>$AO$9</f>
        <v>D</v>
      </c>
      <c r="Z555" s="207" t="str">
        <f t="shared" ref="Z555:Z585" si="230">TEXT(WEEKDAY(J555),"ddd")</f>
        <v>Tue</v>
      </c>
      <c r="AA555" s="107">
        <f t="shared" ref="AA555:AA584" si="231">COUNTIF(K555,"S")</f>
        <v>0</v>
      </c>
      <c r="AB555" s="107">
        <f t="shared" ref="AB555:AB584" si="232">COUNTIF(K555,"I")</f>
        <v>0</v>
      </c>
      <c r="AC555" s="107">
        <f t="shared" ref="AC555:AC584" si="233">COUNTIF(K555,"A")</f>
        <v>0</v>
      </c>
    </row>
    <row r="556" spans="1:29" ht="12.75" customHeight="1">
      <c r="A556" s="69"/>
      <c r="B556" s="70" t="s">
        <v>18</v>
      </c>
      <c r="C556" s="108" t="s">
        <v>61</v>
      </c>
      <c r="D556" s="109"/>
      <c r="E556" s="73"/>
      <c r="F556" s="110"/>
      <c r="G556" s="72"/>
      <c r="H556" s="99"/>
      <c r="I556" s="76">
        <f t="shared" si="227"/>
        <v>6</v>
      </c>
      <c r="J556" s="100">
        <f>$AN$10</f>
        <v>41080</v>
      </c>
      <c r="K556" s="101">
        <v>1</v>
      </c>
      <c r="L556" s="261">
        <v>9</v>
      </c>
      <c r="M556" s="232">
        <f>VLOOKUP(K556,$AE$23:$AG$30,2,0)</f>
        <v>0.33333333333333331</v>
      </c>
      <c r="N556" s="241">
        <f t="shared" ref="N556:N584" si="234">VLOOKUP(K556,$AE$23:$AG$30,3,0)</f>
        <v>0.70833333333333337</v>
      </c>
      <c r="O556" s="244">
        <f t="shared" si="228"/>
        <v>9.0000000000000018</v>
      </c>
      <c r="P556" s="245" t="str">
        <f>+IF(((N556-M556)*24)&gt;4,"1",0)</f>
        <v>1</v>
      </c>
      <c r="Q556" s="257">
        <f t="shared" si="229"/>
        <v>8.0000000000000018</v>
      </c>
      <c r="R556" s="102">
        <f>+L556-Q556</f>
        <v>0.99999999999999822</v>
      </c>
      <c r="S556" s="103">
        <f t="shared" ref="S556:S584" si="235">IF(AND(Y556="d",W556&gt;0),1,0)</f>
        <v>1</v>
      </c>
      <c r="T556" s="104">
        <f t="shared" ref="T556:T584" si="236">IF(AND(Y556="D",W556-S556&lt;0),0,IF(AND(Y556="M",W556&gt;=7),7,IF(AND(Y556="M",W556&lt;7),W556,IF(W556-S556&lt;0,0,IF(AND(Y556="D",W556-S556&gt;=7),7,IF(AND(Y556="D",W556-S556&lt;7),W556-S556,0))))))</f>
        <v>0</v>
      </c>
      <c r="U556" s="104">
        <f t="shared" ref="U556:U584" si="237">IF(AND(Y556="D",W556&lt;1),0,IF(AND(Y556="D",W556-S556-T556&gt;0,W556-S556-T556&lt;1),W556-S556-T556,IF(AND(Y556="D",W556-S556-T556&gt;=1),1,IF(AND(Y556="M",W556-T556&gt;=1),1,IF(AND(Y556="M",W556-T556&lt;1),W556-T556,0)))))</f>
        <v>0</v>
      </c>
      <c r="V556" s="104">
        <f t="shared" ref="V556:V584" si="238">IF(AND(Y556="D",W556&lt;1),0,IF(AND(Y556="D",W556-S556-T556-U556&gt;0),W556-S556-T556-U556,IF(AND(Y556="M",W556-T556-U556&gt;0),W556-T556-U556,0)))</f>
        <v>0</v>
      </c>
      <c r="W556" s="105">
        <f t="shared" ref="W556:W584" si="239">+R556</f>
        <v>0.99999999999999822</v>
      </c>
      <c r="X556" s="96"/>
      <c r="Y556" s="106" t="str">
        <f>$AO$10</f>
        <v>D</v>
      </c>
      <c r="Z556" s="207" t="str">
        <f t="shared" si="230"/>
        <v>Wed</v>
      </c>
      <c r="AA556" s="107">
        <f t="shared" si="231"/>
        <v>0</v>
      </c>
      <c r="AB556" s="107">
        <f t="shared" si="232"/>
        <v>0</v>
      </c>
      <c r="AC556" s="107">
        <f t="shared" si="233"/>
        <v>0</v>
      </c>
    </row>
    <row r="557" spans="1:29" ht="12.75" customHeight="1">
      <c r="A557" s="69"/>
      <c r="B557" s="98" t="s">
        <v>20</v>
      </c>
      <c r="C557" s="199">
        <v>40245</v>
      </c>
      <c r="D557" s="199">
        <v>41340</v>
      </c>
      <c r="E557" s="73"/>
      <c r="F557" s="72"/>
      <c r="G557" s="72"/>
      <c r="H557" s="99"/>
      <c r="I557" s="76">
        <f t="shared" si="227"/>
        <v>7</v>
      </c>
      <c r="J557" s="100">
        <f>$AN$11</f>
        <v>41081</v>
      </c>
      <c r="K557" s="101">
        <v>1</v>
      </c>
      <c r="L557" s="261">
        <v>8</v>
      </c>
      <c r="M557" s="232">
        <f>VLOOKUP(K557,$AE$23:$AG$30,2,0)</f>
        <v>0.33333333333333331</v>
      </c>
      <c r="N557" s="241">
        <f t="shared" si="234"/>
        <v>0.70833333333333337</v>
      </c>
      <c r="O557" s="244">
        <f t="shared" si="228"/>
        <v>9.0000000000000018</v>
      </c>
      <c r="P557" s="245" t="str">
        <f t="shared" ref="P557:P584" si="240">+IF(((N557-M557)*24)&gt;4,"1",0)</f>
        <v>1</v>
      </c>
      <c r="Q557" s="257">
        <f t="shared" si="229"/>
        <v>8.0000000000000018</v>
      </c>
      <c r="R557" s="102">
        <f t="shared" ref="R557:R584" si="241">+L557-Q557</f>
        <v>0</v>
      </c>
      <c r="S557" s="103">
        <f t="shared" si="235"/>
        <v>0</v>
      </c>
      <c r="T557" s="104">
        <f t="shared" si="236"/>
        <v>0</v>
      </c>
      <c r="U557" s="104">
        <f t="shared" si="237"/>
        <v>0</v>
      </c>
      <c r="V557" s="104">
        <f t="shared" si="238"/>
        <v>0</v>
      </c>
      <c r="W557" s="105">
        <f t="shared" si="239"/>
        <v>0</v>
      </c>
      <c r="X557" s="96"/>
      <c r="Y557" s="106" t="str">
        <f>$AO$11</f>
        <v>D</v>
      </c>
      <c r="Z557" s="207" t="str">
        <f t="shared" si="230"/>
        <v>Thu</v>
      </c>
      <c r="AA557" s="107">
        <f t="shared" si="231"/>
        <v>0</v>
      </c>
      <c r="AB557" s="107">
        <f t="shared" si="232"/>
        <v>0</v>
      </c>
      <c r="AC557" s="107">
        <f t="shared" si="233"/>
        <v>0</v>
      </c>
    </row>
    <row r="558" spans="1:29" ht="12.75" customHeight="1">
      <c r="A558" s="69"/>
      <c r="B558" s="98"/>
      <c r="C558" s="98"/>
      <c r="D558" s="72"/>
      <c r="E558" s="73"/>
      <c r="F558" s="72"/>
      <c r="G558" s="72"/>
      <c r="H558" s="99"/>
      <c r="I558" s="76">
        <f t="shared" si="227"/>
        <v>8</v>
      </c>
      <c r="J558" s="100">
        <f>$AN$12</f>
        <v>41082</v>
      </c>
      <c r="K558" s="101">
        <v>1</v>
      </c>
      <c r="L558" s="261">
        <v>8</v>
      </c>
      <c r="M558" s="232">
        <f t="shared" ref="M558:M584" si="242">VLOOKUP(K558,$AE$23:$AG$30,2,0)</f>
        <v>0.33333333333333331</v>
      </c>
      <c r="N558" s="241">
        <f t="shared" si="234"/>
        <v>0.70833333333333337</v>
      </c>
      <c r="O558" s="244">
        <f t="shared" si="228"/>
        <v>9.0000000000000018</v>
      </c>
      <c r="P558" s="245" t="str">
        <f t="shared" si="240"/>
        <v>1</v>
      </c>
      <c r="Q558" s="257">
        <f t="shared" si="229"/>
        <v>8.0000000000000018</v>
      </c>
      <c r="R558" s="102">
        <f t="shared" si="241"/>
        <v>0</v>
      </c>
      <c r="S558" s="103">
        <f t="shared" si="235"/>
        <v>0</v>
      </c>
      <c r="T558" s="104">
        <f t="shared" si="236"/>
        <v>0</v>
      </c>
      <c r="U558" s="104">
        <f t="shared" si="237"/>
        <v>0</v>
      </c>
      <c r="V558" s="104">
        <f t="shared" si="238"/>
        <v>0</v>
      </c>
      <c r="W558" s="105">
        <f t="shared" si="239"/>
        <v>0</v>
      </c>
      <c r="X558" s="96"/>
      <c r="Y558" s="106" t="str">
        <f>$AO$12</f>
        <v>D</v>
      </c>
      <c r="Z558" s="207" t="str">
        <f t="shared" si="230"/>
        <v>Fri</v>
      </c>
      <c r="AA558" s="107">
        <f t="shared" si="231"/>
        <v>0</v>
      </c>
      <c r="AB558" s="107">
        <f t="shared" si="232"/>
        <v>0</v>
      </c>
      <c r="AC558" s="107">
        <f t="shared" si="233"/>
        <v>0</v>
      </c>
    </row>
    <row r="559" spans="1:29" ht="12.75" customHeight="1">
      <c r="A559" s="69"/>
      <c r="B559" s="98"/>
      <c r="C559" s="98"/>
      <c r="D559" s="72"/>
      <c r="E559" s="73"/>
      <c r="F559" s="198"/>
      <c r="G559" s="72"/>
      <c r="H559" s="99"/>
      <c r="I559" s="76">
        <f t="shared" si="227"/>
        <v>9</v>
      </c>
      <c r="J559" s="100">
        <f>$AN$13</f>
        <v>41083</v>
      </c>
      <c r="K559" s="339" t="s">
        <v>50</v>
      </c>
      <c r="L559" s="261"/>
      <c r="M559" s="232">
        <f t="shared" si="242"/>
        <v>0</v>
      </c>
      <c r="N559" s="241">
        <f t="shared" si="234"/>
        <v>0</v>
      </c>
      <c r="O559" s="244">
        <f t="shared" si="228"/>
        <v>0</v>
      </c>
      <c r="P559" s="245">
        <f t="shared" si="240"/>
        <v>0</v>
      </c>
      <c r="Q559" s="257">
        <f t="shared" si="229"/>
        <v>0</v>
      </c>
      <c r="R559" s="102">
        <f t="shared" si="241"/>
        <v>0</v>
      </c>
      <c r="S559" s="103">
        <f t="shared" si="235"/>
        <v>0</v>
      </c>
      <c r="T559" s="104">
        <f t="shared" si="236"/>
        <v>0</v>
      </c>
      <c r="U559" s="104">
        <f t="shared" si="237"/>
        <v>0</v>
      </c>
      <c r="V559" s="104">
        <f t="shared" si="238"/>
        <v>0</v>
      </c>
      <c r="W559" s="105">
        <f t="shared" si="239"/>
        <v>0</v>
      </c>
      <c r="X559" s="96"/>
      <c r="Y559" s="106" t="str">
        <f>$AO$13</f>
        <v>M</v>
      </c>
      <c r="Z559" s="207" t="str">
        <f t="shared" si="230"/>
        <v>Sat</v>
      </c>
      <c r="AA559" s="107">
        <f t="shared" si="231"/>
        <v>0</v>
      </c>
      <c r="AB559" s="107">
        <f t="shared" si="232"/>
        <v>0</v>
      </c>
      <c r="AC559" s="107">
        <f t="shared" si="233"/>
        <v>0</v>
      </c>
    </row>
    <row r="560" spans="1:29" ht="12.75" customHeight="1">
      <c r="A560" s="69"/>
      <c r="B560" s="124" t="s">
        <v>21</v>
      </c>
      <c r="C560" s="125" t="s">
        <v>22</v>
      </c>
      <c r="D560" s="126"/>
      <c r="E560" s="127"/>
      <c r="F560" s="198">
        <v>1244560</v>
      </c>
      <c r="G560" s="129" t="s">
        <v>22</v>
      </c>
      <c r="H560" s="130">
        <f>+F560</f>
        <v>1244560</v>
      </c>
      <c r="I560" s="76">
        <f t="shared" si="227"/>
        <v>10</v>
      </c>
      <c r="J560" s="100">
        <f>$AN$14</f>
        <v>41084</v>
      </c>
      <c r="K560" s="101" t="s">
        <v>72</v>
      </c>
      <c r="L560" s="261">
        <v>11</v>
      </c>
      <c r="M560" s="232">
        <f t="shared" si="242"/>
        <v>0</v>
      </c>
      <c r="N560" s="241">
        <f t="shared" si="234"/>
        <v>0</v>
      </c>
      <c r="O560" s="244">
        <f t="shared" si="228"/>
        <v>0</v>
      </c>
      <c r="P560" s="245">
        <f t="shared" si="240"/>
        <v>0</v>
      </c>
      <c r="Q560" s="257">
        <f t="shared" si="229"/>
        <v>0</v>
      </c>
      <c r="R560" s="102">
        <f t="shared" si="241"/>
        <v>11</v>
      </c>
      <c r="S560" s="103">
        <f t="shared" si="235"/>
        <v>0</v>
      </c>
      <c r="T560" s="104">
        <f t="shared" si="236"/>
        <v>7</v>
      </c>
      <c r="U560" s="104">
        <f t="shared" si="237"/>
        <v>1</v>
      </c>
      <c r="V560" s="104">
        <f t="shared" si="238"/>
        <v>3</v>
      </c>
      <c r="W560" s="105">
        <f t="shared" si="239"/>
        <v>11</v>
      </c>
      <c r="X560" s="96"/>
      <c r="Y560" s="106" t="str">
        <f>$AO$14</f>
        <v>M</v>
      </c>
      <c r="Z560" s="262" t="str">
        <f t="shared" si="230"/>
        <v>Sun</v>
      </c>
      <c r="AA560" s="107">
        <f t="shared" si="231"/>
        <v>0</v>
      </c>
      <c r="AB560" s="107">
        <f t="shared" si="232"/>
        <v>0</v>
      </c>
      <c r="AC560" s="107">
        <f t="shared" si="233"/>
        <v>0</v>
      </c>
    </row>
    <row r="561" spans="1:29" ht="12.75" customHeight="1">
      <c r="A561" s="69"/>
      <c r="B561" s="124" t="s">
        <v>23</v>
      </c>
      <c r="C561" s="125" t="s">
        <v>22</v>
      </c>
      <c r="D561" s="133">
        <f>+F560/173</f>
        <v>7193.9884393063585</v>
      </c>
      <c r="E561" s="127" t="s">
        <v>24</v>
      </c>
      <c r="F561" s="128">
        <f>+W587</f>
        <v>175.5</v>
      </c>
      <c r="G561" s="134" t="s">
        <v>22</v>
      </c>
      <c r="H561" s="130">
        <f>F561*D561</f>
        <v>1262544.9710982658</v>
      </c>
      <c r="I561" s="76">
        <f t="shared" si="227"/>
        <v>11</v>
      </c>
      <c r="J561" s="100">
        <f>$AN$15</f>
        <v>41085</v>
      </c>
      <c r="K561" s="101">
        <v>2</v>
      </c>
      <c r="L561" s="261">
        <v>8</v>
      </c>
      <c r="M561" s="232">
        <f t="shared" si="242"/>
        <v>0.83333333333333337</v>
      </c>
      <c r="N561" s="241">
        <f t="shared" si="234"/>
        <v>1.2083333333333333</v>
      </c>
      <c r="O561" s="244">
        <f t="shared" si="228"/>
        <v>8.9999999999999964</v>
      </c>
      <c r="P561" s="245" t="str">
        <f t="shared" si="240"/>
        <v>1</v>
      </c>
      <c r="Q561" s="257">
        <f t="shared" si="229"/>
        <v>7.9999999999999964</v>
      </c>
      <c r="R561" s="102">
        <f t="shared" si="241"/>
        <v>0</v>
      </c>
      <c r="S561" s="103">
        <f t="shared" si="235"/>
        <v>0</v>
      </c>
      <c r="T561" s="104">
        <f t="shared" si="236"/>
        <v>0</v>
      </c>
      <c r="U561" s="104">
        <f t="shared" si="237"/>
        <v>0</v>
      </c>
      <c r="V561" s="104">
        <f t="shared" si="238"/>
        <v>0</v>
      </c>
      <c r="W561" s="105">
        <f t="shared" si="239"/>
        <v>0</v>
      </c>
      <c r="X561" s="96"/>
      <c r="Y561" s="106" t="str">
        <f>$AO$15</f>
        <v>D</v>
      </c>
      <c r="Z561" s="262" t="str">
        <f t="shared" si="230"/>
        <v>Mon</v>
      </c>
      <c r="AA561" s="107">
        <f t="shared" si="231"/>
        <v>0</v>
      </c>
      <c r="AB561" s="107">
        <f t="shared" si="232"/>
        <v>0</v>
      </c>
      <c r="AC561" s="107">
        <f t="shared" si="233"/>
        <v>0</v>
      </c>
    </row>
    <row r="562" spans="1:29" ht="12.75" customHeight="1">
      <c r="A562" s="69"/>
      <c r="B562" s="124" t="s">
        <v>65</v>
      </c>
      <c r="C562" s="125" t="s">
        <v>22</v>
      </c>
      <c r="D562" s="133">
        <v>6000</v>
      </c>
      <c r="E562" s="127" t="s">
        <v>24</v>
      </c>
      <c r="F562" s="203">
        <f>+K587</f>
        <v>27</v>
      </c>
      <c r="G562" s="134" t="s">
        <v>22</v>
      </c>
      <c r="H562" s="130">
        <f>F562*D562</f>
        <v>162000</v>
      </c>
      <c r="I562" s="76">
        <f t="shared" si="227"/>
        <v>12</v>
      </c>
      <c r="J562" s="100">
        <f>$AN$16</f>
        <v>41086</v>
      </c>
      <c r="K562" s="101">
        <v>2</v>
      </c>
      <c r="L562" s="261">
        <v>8</v>
      </c>
      <c r="M562" s="232">
        <f t="shared" si="242"/>
        <v>0.83333333333333337</v>
      </c>
      <c r="N562" s="241">
        <f t="shared" si="234"/>
        <v>1.2083333333333333</v>
      </c>
      <c r="O562" s="244">
        <f t="shared" si="228"/>
        <v>8.9999999999999964</v>
      </c>
      <c r="P562" s="245" t="str">
        <f t="shared" si="240"/>
        <v>1</v>
      </c>
      <c r="Q562" s="257">
        <f t="shared" si="229"/>
        <v>7.9999999999999964</v>
      </c>
      <c r="R562" s="102">
        <f t="shared" si="241"/>
        <v>0</v>
      </c>
      <c r="S562" s="103">
        <f t="shared" si="235"/>
        <v>0</v>
      </c>
      <c r="T562" s="104">
        <f t="shared" si="236"/>
        <v>0</v>
      </c>
      <c r="U562" s="104">
        <f t="shared" si="237"/>
        <v>0</v>
      </c>
      <c r="V562" s="104">
        <f t="shared" si="238"/>
        <v>0</v>
      </c>
      <c r="W562" s="105">
        <f t="shared" si="239"/>
        <v>0</v>
      </c>
      <c r="X562" s="96"/>
      <c r="Y562" s="106" t="str">
        <f>$AO$16</f>
        <v>D</v>
      </c>
      <c r="Z562" s="207" t="str">
        <f t="shared" si="230"/>
        <v>Tue</v>
      </c>
      <c r="AA562" s="107">
        <f t="shared" si="231"/>
        <v>0</v>
      </c>
      <c r="AB562" s="107">
        <f t="shared" si="232"/>
        <v>0</v>
      </c>
      <c r="AC562" s="107">
        <f t="shared" si="233"/>
        <v>0</v>
      </c>
    </row>
    <row r="563" spans="1:29" ht="12.75" customHeight="1">
      <c r="A563" s="69"/>
      <c r="B563" s="124" t="s">
        <v>66</v>
      </c>
      <c r="C563" s="125" t="s">
        <v>22</v>
      </c>
      <c r="D563" s="200">
        <v>4000</v>
      </c>
      <c r="E563" s="127" t="s">
        <v>24</v>
      </c>
      <c r="F563" s="139">
        <f>+L587</f>
        <v>14</v>
      </c>
      <c r="G563" s="134" t="s">
        <v>22</v>
      </c>
      <c r="H563" s="130">
        <f>F563*D563</f>
        <v>56000</v>
      </c>
      <c r="I563" s="76">
        <f t="shared" si="227"/>
        <v>13</v>
      </c>
      <c r="J563" s="100">
        <f>$AN$17</f>
        <v>41087</v>
      </c>
      <c r="K563" s="101">
        <v>2</v>
      </c>
      <c r="L563" s="261">
        <v>8</v>
      </c>
      <c r="M563" s="232">
        <f t="shared" si="242"/>
        <v>0.83333333333333337</v>
      </c>
      <c r="N563" s="241">
        <f t="shared" si="234"/>
        <v>1.2083333333333333</v>
      </c>
      <c r="O563" s="244">
        <f t="shared" si="228"/>
        <v>8.9999999999999964</v>
      </c>
      <c r="P563" s="245" t="str">
        <f t="shared" si="240"/>
        <v>1</v>
      </c>
      <c r="Q563" s="257">
        <f t="shared" si="229"/>
        <v>7.9999999999999964</v>
      </c>
      <c r="R563" s="102">
        <f t="shared" si="241"/>
        <v>0</v>
      </c>
      <c r="S563" s="103">
        <f t="shared" si="235"/>
        <v>0</v>
      </c>
      <c r="T563" s="104">
        <f t="shared" si="236"/>
        <v>0</v>
      </c>
      <c r="U563" s="104">
        <f t="shared" si="237"/>
        <v>0</v>
      </c>
      <c r="V563" s="104">
        <f t="shared" si="238"/>
        <v>0</v>
      </c>
      <c r="W563" s="105">
        <f t="shared" si="239"/>
        <v>0</v>
      </c>
      <c r="X563" s="96"/>
      <c r="Y563" s="106" t="str">
        <f>$AO$17</f>
        <v>D</v>
      </c>
      <c r="Z563" s="207" t="str">
        <f t="shared" si="230"/>
        <v>Wed</v>
      </c>
      <c r="AA563" s="107">
        <f t="shared" si="231"/>
        <v>0</v>
      </c>
      <c r="AB563" s="107">
        <f t="shared" si="232"/>
        <v>0</v>
      </c>
      <c r="AC563" s="107">
        <f t="shared" si="233"/>
        <v>0</v>
      </c>
    </row>
    <row r="564" spans="1:29" ht="12.75" customHeight="1">
      <c r="A564" s="69"/>
      <c r="B564" s="335" t="s">
        <v>75</v>
      </c>
      <c r="C564" s="336" t="s">
        <v>22</v>
      </c>
      <c r="D564" s="337"/>
      <c r="E564" s="127" t="s">
        <v>24</v>
      </c>
      <c r="F564" s="338">
        <f>+M587</f>
        <v>13</v>
      </c>
      <c r="G564" s="142" t="s">
        <v>22</v>
      </c>
      <c r="H564" s="143">
        <f>+F564*D564</f>
        <v>0</v>
      </c>
      <c r="I564" s="76">
        <f t="shared" si="227"/>
        <v>14</v>
      </c>
      <c r="J564" s="100">
        <f>$AN$18</f>
        <v>41088</v>
      </c>
      <c r="K564" s="101">
        <v>2</v>
      </c>
      <c r="L564" s="261">
        <v>8</v>
      </c>
      <c r="M564" s="232">
        <f t="shared" si="242"/>
        <v>0.83333333333333337</v>
      </c>
      <c r="N564" s="241">
        <f t="shared" si="234"/>
        <v>1.2083333333333333</v>
      </c>
      <c r="O564" s="244">
        <f t="shared" si="228"/>
        <v>8.9999999999999964</v>
      </c>
      <c r="P564" s="245" t="str">
        <f t="shared" si="240"/>
        <v>1</v>
      </c>
      <c r="Q564" s="257">
        <f t="shared" si="229"/>
        <v>7.9999999999999964</v>
      </c>
      <c r="R564" s="102">
        <f t="shared" si="241"/>
        <v>0</v>
      </c>
      <c r="S564" s="103">
        <f t="shared" si="235"/>
        <v>0</v>
      </c>
      <c r="T564" s="104">
        <f t="shared" si="236"/>
        <v>0</v>
      </c>
      <c r="U564" s="104">
        <f t="shared" si="237"/>
        <v>0</v>
      </c>
      <c r="V564" s="104">
        <f t="shared" si="238"/>
        <v>0</v>
      </c>
      <c r="W564" s="105">
        <f t="shared" si="239"/>
        <v>0</v>
      </c>
      <c r="X564" s="96"/>
      <c r="Y564" s="106" t="str">
        <f>$AO$18</f>
        <v>D</v>
      </c>
      <c r="Z564" s="207" t="str">
        <f t="shared" si="230"/>
        <v>Thu</v>
      </c>
      <c r="AA564" s="107">
        <f t="shared" si="231"/>
        <v>0</v>
      </c>
      <c r="AB564" s="107">
        <f t="shared" si="232"/>
        <v>0</v>
      </c>
      <c r="AC564" s="107">
        <f t="shared" si="233"/>
        <v>0</v>
      </c>
    </row>
    <row r="565" spans="1:29" ht="12.75" customHeight="1">
      <c r="A565" s="69"/>
      <c r="B565" s="124"/>
      <c r="C565" s="70"/>
      <c r="D565" s="202"/>
      <c r="E565" s="140"/>
      <c r="F565" s="141"/>
      <c r="G565" s="74" t="s">
        <v>22</v>
      </c>
      <c r="H565" s="99">
        <f>+D565*F565</f>
        <v>0</v>
      </c>
      <c r="I565" s="76">
        <f t="shared" si="227"/>
        <v>15</v>
      </c>
      <c r="J565" s="100">
        <f>$AN$19</f>
        <v>41089</v>
      </c>
      <c r="K565" s="101">
        <v>2</v>
      </c>
      <c r="L565" s="261">
        <v>8</v>
      </c>
      <c r="M565" s="232">
        <f t="shared" si="242"/>
        <v>0.83333333333333337</v>
      </c>
      <c r="N565" s="241">
        <f t="shared" si="234"/>
        <v>1.2083333333333333</v>
      </c>
      <c r="O565" s="244">
        <f t="shared" si="228"/>
        <v>8.9999999999999964</v>
      </c>
      <c r="P565" s="245" t="str">
        <f t="shared" si="240"/>
        <v>1</v>
      </c>
      <c r="Q565" s="257">
        <f t="shared" si="229"/>
        <v>7.9999999999999964</v>
      </c>
      <c r="R565" s="102">
        <f t="shared" si="241"/>
        <v>0</v>
      </c>
      <c r="S565" s="103">
        <f t="shared" si="235"/>
        <v>0</v>
      </c>
      <c r="T565" s="104">
        <f t="shared" si="236"/>
        <v>0</v>
      </c>
      <c r="U565" s="104">
        <f t="shared" si="237"/>
        <v>0</v>
      </c>
      <c r="V565" s="104">
        <f t="shared" si="238"/>
        <v>0</v>
      </c>
      <c r="W565" s="105">
        <f t="shared" si="239"/>
        <v>0</v>
      </c>
      <c r="X565" s="96"/>
      <c r="Y565" s="106" t="str">
        <f>$AO$19</f>
        <v>D</v>
      </c>
      <c r="Z565" s="207" t="str">
        <f t="shared" si="230"/>
        <v>Fri</v>
      </c>
      <c r="AA565" s="107">
        <f t="shared" si="231"/>
        <v>0</v>
      </c>
      <c r="AB565" s="107">
        <f t="shared" si="232"/>
        <v>0</v>
      </c>
      <c r="AC565" s="107">
        <f t="shared" si="233"/>
        <v>0</v>
      </c>
    </row>
    <row r="566" spans="1:29" ht="12.75" customHeight="1">
      <c r="A566" s="69"/>
      <c r="B566" s="124"/>
      <c r="C566" s="70"/>
      <c r="D566" s="202"/>
      <c r="E566" s="140"/>
      <c r="F566" s="139"/>
      <c r="G566" s="74" t="s">
        <v>22</v>
      </c>
      <c r="H566" s="99">
        <f>+D566*F566</f>
        <v>0</v>
      </c>
      <c r="I566" s="76">
        <f t="shared" si="227"/>
        <v>16</v>
      </c>
      <c r="J566" s="100">
        <f>$AN$20</f>
        <v>41090</v>
      </c>
      <c r="K566" s="339" t="s">
        <v>72</v>
      </c>
      <c r="L566" s="261">
        <v>8</v>
      </c>
      <c r="M566" s="232">
        <f t="shared" si="242"/>
        <v>0</v>
      </c>
      <c r="N566" s="241">
        <f t="shared" si="234"/>
        <v>0</v>
      </c>
      <c r="O566" s="244">
        <f t="shared" si="228"/>
        <v>0</v>
      </c>
      <c r="P566" s="245">
        <f t="shared" si="240"/>
        <v>0</v>
      </c>
      <c r="Q566" s="257">
        <f t="shared" si="229"/>
        <v>0</v>
      </c>
      <c r="R566" s="102">
        <f t="shared" si="241"/>
        <v>8</v>
      </c>
      <c r="S566" s="103">
        <f t="shared" si="235"/>
        <v>0</v>
      </c>
      <c r="T566" s="104">
        <f t="shared" si="236"/>
        <v>7</v>
      </c>
      <c r="U566" s="104">
        <f t="shared" si="237"/>
        <v>1</v>
      </c>
      <c r="V566" s="104">
        <f t="shared" si="238"/>
        <v>0</v>
      </c>
      <c r="W566" s="105">
        <f t="shared" si="239"/>
        <v>8</v>
      </c>
      <c r="X566" s="96"/>
      <c r="Y566" s="106" t="str">
        <f>$AO$20</f>
        <v>M</v>
      </c>
      <c r="Z566" s="207" t="str">
        <f t="shared" si="230"/>
        <v>Sat</v>
      </c>
      <c r="AA566" s="107">
        <f t="shared" si="231"/>
        <v>0</v>
      </c>
      <c r="AB566" s="107">
        <f t="shared" si="232"/>
        <v>0</v>
      </c>
      <c r="AC566" s="107">
        <f t="shared" si="233"/>
        <v>0</v>
      </c>
    </row>
    <row r="567" spans="1:29" ht="12.75" customHeight="1">
      <c r="A567" s="69"/>
      <c r="B567" s="124" t="s">
        <v>56</v>
      </c>
      <c r="C567" s="70" t="s">
        <v>22</v>
      </c>
      <c r="D567" s="202"/>
      <c r="E567" s="140"/>
      <c r="F567" s="141"/>
      <c r="G567" s="74" t="s">
        <v>22</v>
      </c>
      <c r="H567" s="99">
        <v>0</v>
      </c>
      <c r="I567" s="76">
        <f t="shared" si="227"/>
        <v>17</v>
      </c>
      <c r="J567" s="100">
        <f>$AN$21</f>
        <v>41091</v>
      </c>
      <c r="K567" s="101" t="s">
        <v>50</v>
      </c>
      <c r="L567" s="261"/>
      <c r="M567" s="232">
        <f t="shared" si="242"/>
        <v>0</v>
      </c>
      <c r="N567" s="241">
        <f t="shared" si="234"/>
        <v>0</v>
      </c>
      <c r="O567" s="244">
        <f t="shared" si="228"/>
        <v>0</v>
      </c>
      <c r="P567" s="245">
        <f t="shared" si="240"/>
        <v>0</v>
      </c>
      <c r="Q567" s="257">
        <f t="shared" si="229"/>
        <v>0</v>
      </c>
      <c r="R567" s="102">
        <f t="shared" si="241"/>
        <v>0</v>
      </c>
      <c r="S567" s="103">
        <f t="shared" si="235"/>
        <v>0</v>
      </c>
      <c r="T567" s="104">
        <f t="shared" si="236"/>
        <v>0</v>
      </c>
      <c r="U567" s="104">
        <f t="shared" si="237"/>
        <v>0</v>
      </c>
      <c r="V567" s="104">
        <f t="shared" si="238"/>
        <v>0</v>
      </c>
      <c r="W567" s="105">
        <f t="shared" si="239"/>
        <v>0</v>
      </c>
      <c r="X567" s="96"/>
      <c r="Y567" s="106" t="str">
        <f>$AO$21</f>
        <v>M</v>
      </c>
      <c r="Z567" s="262" t="str">
        <f t="shared" si="230"/>
        <v>Sun</v>
      </c>
      <c r="AA567" s="107">
        <f t="shared" si="231"/>
        <v>0</v>
      </c>
      <c r="AB567" s="107">
        <f t="shared" si="232"/>
        <v>0</v>
      </c>
      <c r="AC567" s="107">
        <f t="shared" si="233"/>
        <v>0</v>
      </c>
    </row>
    <row r="568" spans="1:29" ht="12.75" customHeight="1">
      <c r="A568" s="69"/>
      <c r="B568" s="124"/>
      <c r="C568" s="70"/>
      <c r="D568" s="202"/>
      <c r="E568" s="140"/>
      <c r="F568" s="139"/>
      <c r="G568" s="74" t="s">
        <v>22</v>
      </c>
      <c r="H568" s="99">
        <f>+D568*F568</f>
        <v>0</v>
      </c>
      <c r="I568" s="76">
        <f t="shared" si="227"/>
        <v>18</v>
      </c>
      <c r="J568" s="100">
        <f>$AN$22</f>
        <v>41092</v>
      </c>
      <c r="K568" s="101">
        <v>1</v>
      </c>
      <c r="L568" s="261">
        <v>10</v>
      </c>
      <c r="M568" s="232">
        <f t="shared" si="242"/>
        <v>0.33333333333333331</v>
      </c>
      <c r="N568" s="241">
        <f t="shared" si="234"/>
        <v>0.70833333333333337</v>
      </c>
      <c r="O568" s="244">
        <f t="shared" si="228"/>
        <v>9.0000000000000018</v>
      </c>
      <c r="P568" s="245" t="str">
        <f t="shared" si="240"/>
        <v>1</v>
      </c>
      <c r="Q568" s="257">
        <f t="shared" si="229"/>
        <v>8.0000000000000018</v>
      </c>
      <c r="R568" s="102">
        <f t="shared" si="241"/>
        <v>1.9999999999999982</v>
      </c>
      <c r="S568" s="103">
        <f t="shared" si="235"/>
        <v>1</v>
      </c>
      <c r="T568" s="104">
        <f t="shared" si="236"/>
        <v>0.99999999999999822</v>
      </c>
      <c r="U568" s="104">
        <f t="shared" si="237"/>
        <v>0</v>
      </c>
      <c r="V568" s="104">
        <f t="shared" si="238"/>
        <v>0</v>
      </c>
      <c r="W568" s="105">
        <f t="shared" si="239"/>
        <v>1.9999999999999982</v>
      </c>
      <c r="X568" s="96"/>
      <c r="Y568" s="106" t="str">
        <f>$AO$22</f>
        <v>D</v>
      </c>
      <c r="Z568" s="262" t="str">
        <f t="shared" si="230"/>
        <v>Mon</v>
      </c>
      <c r="AA568" s="107">
        <f t="shared" si="231"/>
        <v>0</v>
      </c>
      <c r="AB568" s="107">
        <f t="shared" si="232"/>
        <v>0</v>
      </c>
      <c r="AC568" s="107">
        <f t="shared" si="233"/>
        <v>0</v>
      </c>
    </row>
    <row r="569" spans="1:29" ht="12.75" customHeight="1">
      <c r="A569" s="69"/>
      <c r="B569" s="150" t="s">
        <v>19</v>
      </c>
      <c r="C569" s="150"/>
      <c r="D569" s="200"/>
      <c r="E569" s="127"/>
      <c r="F569" s="151"/>
      <c r="G569" s="134" t="s">
        <v>22</v>
      </c>
      <c r="H569" s="152">
        <f>SUM(H560:H568)</f>
        <v>2725104.9710982656</v>
      </c>
      <c r="I569" s="76">
        <f t="shared" si="227"/>
        <v>19</v>
      </c>
      <c r="J569" s="100">
        <f>$AN$23</f>
        <v>41093</v>
      </c>
      <c r="K569" s="101">
        <v>1</v>
      </c>
      <c r="L569" s="261">
        <v>10</v>
      </c>
      <c r="M569" s="232">
        <f t="shared" si="242"/>
        <v>0.33333333333333331</v>
      </c>
      <c r="N569" s="241">
        <f t="shared" si="234"/>
        <v>0.70833333333333337</v>
      </c>
      <c r="O569" s="244">
        <f t="shared" si="228"/>
        <v>9.0000000000000018</v>
      </c>
      <c r="P569" s="245" t="str">
        <f t="shared" si="240"/>
        <v>1</v>
      </c>
      <c r="Q569" s="257">
        <f t="shared" si="229"/>
        <v>8.0000000000000018</v>
      </c>
      <c r="R569" s="102">
        <f t="shared" si="241"/>
        <v>1.9999999999999982</v>
      </c>
      <c r="S569" s="103">
        <f t="shared" si="235"/>
        <v>1</v>
      </c>
      <c r="T569" s="104">
        <f t="shared" si="236"/>
        <v>0.99999999999999822</v>
      </c>
      <c r="U569" s="104">
        <f t="shared" si="237"/>
        <v>0</v>
      </c>
      <c r="V569" s="104">
        <f t="shared" si="238"/>
        <v>0</v>
      </c>
      <c r="W569" s="105">
        <f t="shared" si="239"/>
        <v>1.9999999999999982</v>
      </c>
      <c r="X569" s="96"/>
      <c r="Y569" s="106" t="str">
        <f>$AO$23</f>
        <v>D</v>
      </c>
      <c r="Z569" s="207" t="str">
        <f t="shared" si="230"/>
        <v>Tue</v>
      </c>
      <c r="AA569" s="107">
        <f t="shared" si="231"/>
        <v>0</v>
      </c>
      <c r="AB569" s="107">
        <f t="shared" si="232"/>
        <v>0</v>
      </c>
      <c r="AC569" s="107">
        <f t="shared" si="233"/>
        <v>0</v>
      </c>
    </row>
    <row r="570" spans="1:29" ht="12.75" customHeight="1">
      <c r="A570" s="69"/>
      <c r="B570" s="131" t="s">
        <v>25</v>
      </c>
      <c r="C570" s="70"/>
      <c r="D570" s="200"/>
      <c r="E570" s="127"/>
      <c r="F570" s="151"/>
      <c r="G570" s="74"/>
      <c r="H570" s="75"/>
      <c r="I570" s="76">
        <f t="shared" si="227"/>
        <v>20</v>
      </c>
      <c r="J570" s="100">
        <f>$AN$24</f>
        <v>41094</v>
      </c>
      <c r="K570" s="101">
        <v>1</v>
      </c>
      <c r="L570" s="261">
        <v>10</v>
      </c>
      <c r="M570" s="232">
        <f t="shared" si="242"/>
        <v>0.33333333333333331</v>
      </c>
      <c r="N570" s="241">
        <f t="shared" si="234"/>
        <v>0.70833333333333337</v>
      </c>
      <c r="O570" s="244">
        <f t="shared" si="228"/>
        <v>9.0000000000000018</v>
      </c>
      <c r="P570" s="245" t="str">
        <f t="shared" si="240"/>
        <v>1</v>
      </c>
      <c r="Q570" s="257">
        <f t="shared" si="229"/>
        <v>8.0000000000000018</v>
      </c>
      <c r="R570" s="102">
        <f t="shared" si="241"/>
        <v>1.9999999999999982</v>
      </c>
      <c r="S570" s="103">
        <f t="shared" si="235"/>
        <v>1</v>
      </c>
      <c r="T570" s="104">
        <f t="shared" si="236"/>
        <v>0.99999999999999822</v>
      </c>
      <c r="U570" s="104">
        <f t="shared" si="237"/>
        <v>0</v>
      </c>
      <c r="V570" s="104">
        <f t="shared" si="238"/>
        <v>0</v>
      </c>
      <c r="W570" s="105">
        <f t="shared" si="239"/>
        <v>1.9999999999999982</v>
      </c>
      <c r="X570" s="96"/>
      <c r="Y570" s="106" t="str">
        <f>$AO$24</f>
        <v>D</v>
      </c>
      <c r="Z570" s="207" t="str">
        <f t="shared" si="230"/>
        <v>Wed</v>
      </c>
      <c r="AA570" s="107">
        <f t="shared" si="231"/>
        <v>0</v>
      </c>
      <c r="AB570" s="107">
        <f t="shared" si="232"/>
        <v>0</v>
      </c>
      <c r="AC570" s="107">
        <f t="shared" si="233"/>
        <v>0</v>
      </c>
    </row>
    <row r="571" spans="1:29" ht="12.75" customHeight="1">
      <c r="A571" s="69"/>
      <c r="B571" s="124" t="s">
        <v>26</v>
      </c>
      <c r="C571" s="125" t="s">
        <v>22</v>
      </c>
      <c r="D571" s="153">
        <f>-H560</f>
        <v>-1244560</v>
      </c>
      <c r="E571" s="127" t="s">
        <v>24</v>
      </c>
      <c r="F571" s="149">
        <v>0.02</v>
      </c>
      <c r="G571" s="134" t="s">
        <v>22</v>
      </c>
      <c r="H571" s="130">
        <f>F571*D571</f>
        <v>-24891.200000000001</v>
      </c>
      <c r="I571" s="76">
        <f t="shared" si="227"/>
        <v>21</v>
      </c>
      <c r="J571" s="100">
        <f>$AN$25</f>
        <v>41095</v>
      </c>
      <c r="K571" s="101">
        <v>1</v>
      </c>
      <c r="L571" s="261">
        <v>10</v>
      </c>
      <c r="M571" s="232">
        <f t="shared" si="242"/>
        <v>0.33333333333333331</v>
      </c>
      <c r="N571" s="241">
        <f t="shared" si="234"/>
        <v>0.70833333333333337</v>
      </c>
      <c r="O571" s="244">
        <f t="shared" si="228"/>
        <v>9.0000000000000018</v>
      </c>
      <c r="P571" s="245" t="str">
        <f t="shared" si="240"/>
        <v>1</v>
      </c>
      <c r="Q571" s="257">
        <f t="shared" si="229"/>
        <v>8.0000000000000018</v>
      </c>
      <c r="R571" s="102">
        <f t="shared" si="241"/>
        <v>1.9999999999999982</v>
      </c>
      <c r="S571" s="103">
        <f t="shared" si="235"/>
        <v>1</v>
      </c>
      <c r="T571" s="104">
        <f t="shared" si="236"/>
        <v>0.99999999999999822</v>
      </c>
      <c r="U571" s="104">
        <f t="shared" si="237"/>
        <v>0</v>
      </c>
      <c r="V571" s="104">
        <f t="shared" si="238"/>
        <v>0</v>
      </c>
      <c r="W571" s="105">
        <f t="shared" si="239"/>
        <v>1.9999999999999982</v>
      </c>
      <c r="X571" s="96"/>
      <c r="Y571" s="106" t="str">
        <f>$AO$25</f>
        <v>D</v>
      </c>
      <c r="Z571" s="207" t="str">
        <f t="shared" si="230"/>
        <v>Thu</v>
      </c>
      <c r="AA571" s="107">
        <f t="shared" si="231"/>
        <v>0</v>
      </c>
      <c r="AB571" s="107">
        <f t="shared" si="232"/>
        <v>0</v>
      </c>
      <c r="AC571" s="107">
        <f t="shared" si="233"/>
        <v>0</v>
      </c>
    </row>
    <row r="572" spans="1:29" ht="12.75" customHeight="1">
      <c r="A572" s="69"/>
      <c r="B572" s="124" t="s">
        <v>47</v>
      </c>
      <c r="C572" s="125" t="s">
        <v>22</v>
      </c>
      <c r="D572" s="200"/>
      <c r="E572" s="127"/>
      <c r="F572" s="155"/>
      <c r="G572" s="134" t="s">
        <v>22</v>
      </c>
      <c r="H572" s="130">
        <f>SUM(AA587:AC587)*-F560/21</f>
        <v>0</v>
      </c>
      <c r="I572" s="76">
        <f t="shared" si="227"/>
        <v>22</v>
      </c>
      <c r="J572" s="100">
        <f>$AN$26</f>
        <v>41096</v>
      </c>
      <c r="K572" s="101">
        <v>1</v>
      </c>
      <c r="L572" s="261">
        <v>8</v>
      </c>
      <c r="M572" s="232">
        <f t="shared" si="242"/>
        <v>0.33333333333333331</v>
      </c>
      <c r="N572" s="241">
        <f t="shared" si="234"/>
        <v>0.70833333333333337</v>
      </c>
      <c r="O572" s="244">
        <f t="shared" si="228"/>
        <v>9.0000000000000018</v>
      </c>
      <c r="P572" s="245" t="str">
        <f t="shared" si="240"/>
        <v>1</v>
      </c>
      <c r="Q572" s="257">
        <f t="shared" si="229"/>
        <v>8.0000000000000018</v>
      </c>
      <c r="R572" s="102">
        <f t="shared" si="241"/>
        <v>0</v>
      </c>
      <c r="S572" s="103">
        <f t="shared" si="235"/>
        <v>0</v>
      </c>
      <c r="T572" s="104">
        <f t="shared" si="236"/>
        <v>0</v>
      </c>
      <c r="U572" s="104">
        <f t="shared" si="237"/>
        <v>0</v>
      </c>
      <c r="V572" s="104">
        <f t="shared" si="238"/>
        <v>0</v>
      </c>
      <c r="W572" s="105">
        <f t="shared" si="239"/>
        <v>0</v>
      </c>
      <c r="X572" s="96"/>
      <c r="Y572" s="106" t="str">
        <f>$AO$26</f>
        <v>D</v>
      </c>
      <c r="Z572" s="207" t="str">
        <f t="shared" si="230"/>
        <v>Fri</v>
      </c>
      <c r="AA572" s="107">
        <f t="shared" si="231"/>
        <v>0</v>
      </c>
      <c r="AB572" s="107">
        <f t="shared" si="232"/>
        <v>0</v>
      </c>
      <c r="AC572" s="107">
        <f t="shared" si="233"/>
        <v>0</v>
      </c>
    </row>
    <row r="573" spans="1:29" ht="12.75" customHeight="1">
      <c r="A573" s="69"/>
      <c r="B573" s="124" t="s">
        <v>27</v>
      </c>
      <c r="C573" s="125" t="s">
        <v>22</v>
      </c>
      <c r="D573" s="200"/>
      <c r="E573" s="127"/>
      <c r="F573" s="155"/>
      <c r="G573" s="134" t="s">
        <v>22</v>
      </c>
      <c r="H573" s="156">
        <f>+F579</f>
        <v>-62533.950000000004</v>
      </c>
      <c r="I573" s="76">
        <f t="shared" si="227"/>
        <v>23</v>
      </c>
      <c r="J573" s="100">
        <f>$AN$27</f>
        <v>41097</v>
      </c>
      <c r="K573" s="339" t="s">
        <v>63</v>
      </c>
      <c r="L573" s="261">
        <v>8</v>
      </c>
      <c r="M573" s="232">
        <f t="shared" si="242"/>
        <v>0</v>
      </c>
      <c r="N573" s="241">
        <f t="shared" si="234"/>
        <v>0</v>
      </c>
      <c r="O573" s="244">
        <f t="shared" si="228"/>
        <v>0</v>
      </c>
      <c r="P573" s="245">
        <f t="shared" si="240"/>
        <v>0</v>
      </c>
      <c r="Q573" s="257">
        <f t="shared" si="229"/>
        <v>0</v>
      </c>
      <c r="R573" s="102">
        <f t="shared" si="241"/>
        <v>8</v>
      </c>
      <c r="S573" s="103">
        <f t="shared" si="235"/>
        <v>0</v>
      </c>
      <c r="T573" s="104">
        <f t="shared" si="236"/>
        <v>7</v>
      </c>
      <c r="U573" s="104">
        <f t="shared" si="237"/>
        <v>1</v>
      </c>
      <c r="V573" s="104">
        <f t="shared" si="238"/>
        <v>0</v>
      </c>
      <c r="W573" s="105">
        <f t="shared" si="239"/>
        <v>8</v>
      </c>
      <c r="X573" s="96"/>
      <c r="Y573" s="106" t="str">
        <f>$AO$27</f>
        <v>M</v>
      </c>
      <c r="Z573" s="207" t="str">
        <f t="shared" si="230"/>
        <v>Sat</v>
      </c>
      <c r="AA573" s="107">
        <f t="shared" si="231"/>
        <v>0</v>
      </c>
      <c r="AB573" s="107">
        <f t="shared" si="232"/>
        <v>0</v>
      </c>
      <c r="AC573" s="107">
        <f t="shared" si="233"/>
        <v>0</v>
      </c>
    </row>
    <row r="574" spans="1:29" ht="12.75" customHeight="1">
      <c r="A574" s="69"/>
      <c r="B574" s="98"/>
      <c r="C574" s="98"/>
      <c r="D574" s="158" t="s">
        <v>28</v>
      </c>
      <c r="E574" s="159"/>
      <c r="F574" s="160">
        <f>VLOOKUP(C553,$AD$1:$AG$6,2)</f>
        <v>-1320000</v>
      </c>
      <c r="G574" s="160"/>
      <c r="H574" s="99"/>
      <c r="I574" s="76">
        <f t="shared" si="227"/>
        <v>24</v>
      </c>
      <c r="J574" s="100">
        <f>$AN$28</f>
        <v>41098</v>
      </c>
      <c r="K574" s="339" t="s">
        <v>72</v>
      </c>
      <c r="L574" s="261">
        <v>11</v>
      </c>
      <c r="M574" s="232">
        <f t="shared" si="242"/>
        <v>0</v>
      </c>
      <c r="N574" s="241">
        <f t="shared" si="234"/>
        <v>0</v>
      </c>
      <c r="O574" s="244">
        <f t="shared" si="228"/>
        <v>0</v>
      </c>
      <c r="P574" s="245">
        <f t="shared" si="240"/>
        <v>0</v>
      </c>
      <c r="Q574" s="257">
        <f t="shared" si="229"/>
        <v>0</v>
      </c>
      <c r="R574" s="102">
        <f t="shared" si="241"/>
        <v>11</v>
      </c>
      <c r="S574" s="103">
        <f t="shared" si="235"/>
        <v>0</v>
      </c>
      <c r="T574" s="104">
        <f t="shared" si="236"/>
        <v>7</v>
      </c>
      <c r="U574" s="104">
        <f t="shared" si="237"/>
        <v>1</v>
      </c>
      <c r="V574" s="104">
        <f t="shared" si="238"/>
        <v>3</v>
      </c>
      <c r="W574" s="105">
        <f t="shared" si="239"/>
        <v>11</v>
      </c>
      <c r="X574" s="96"/>
      <c r="Y574" s="106" t="str">
        <f>$AO$28</f>
        <v>M</v>
      </c>
      <c r="Z574" s="262" t="str">
        <f t="shared" si="230"/>
        <v>Sun</v>
      </c>
      <c r="AA574" s="107">
        <f t="shared" si="231"/>
        <v>0</v>
      </c>
      <c r="AB574" s="107">
        <f t="shared" si="232"/>
        <v>0</v>
      </c>
      <c r="AC574" s="107">
        <f t="shared" si="233"/>
        <v>0</v>
      </c>
    </row>
    <row r="575" spans="1:29" ht="12.75" customHeight="1">
      <c r="A575" s="69"/>
      <c r="B575" s="98"/>
      <c r="C575" s="98"/>
      <c r="D575" s="162" t="s">
        <v>26</v>
      </c>
      <c r="E575" s="159"/>
      <c r="F575" s="163">
        <f>+(H560)*0.54%</f>
        <v>6720.6240000000007</v>
      </c>
      <c r="G575" s="163"/>
      <c r="H575" s="99"/>
      <c r="I575" s="76">
        <f t="shared" si="227"/>
        <v>25</v>
      </c>
      <c r="J575" s="100">
        <f>$AN$29</f>
        <v>41099</v>
      </c>
      <c r="K575" s="101">
        <v>2</v>
      </c>
      <c r="L575" s="261">
        <v>11</v>
      </c>
      <c r="M575" s="232">
        <f t="shared" si="242"/>
        <v>0.83333333333333337</v>
      </c>
      <c r="N575" s="241">
        <f t="shared" si="234"/>
        <v>1.2083333333333333</v>
      </c>
      <c r="O575" s="244">
        <f t="shared" si="228"/>
        <v>8.9999999999999964</v>
      </c>
      <c r="P575" s="245" t="str">
        <f t="shared" si="240"/>
        <v>1</v>
      </c>
      <c r="Q575" s="257">
        <f t="shared" si="229"/>
        <v>7.9999999999999964</v>
      </c>
      <c r="R575" s="102">
        <f t="shared" si="241"/>
        <v>3.0000000000000036</v>
      </c>
      <c r="S575" s="103">
        <f t="shared" si="235"/>
        <v>1</v>
      </c>
      <c r="T575" s="104">
        <f t="shared" si="236"/>
        <v>2.0000000000000036</v>
      </c>
      <c r="U575" s="104">
        <f t="shared" si="237"/>
        <v>0</v>
      </c>
      <c r="V575" s="104">
        <f t="shared" si="238"/>
        <v>0</v>
      </c>
      <c r="W575" s="105">
        <f t="shared" si="239"/>
        <v>3.0000000000000036</v>
      </c>
      <c r="X575" s="96"/>
      <c r="Y575" s="106" t="str">
        <f>$AO$29</f>
        <v>D</v>
      </c>
      <c r="Z575" s="262" t="str">
        <f t="shared" si="230"/>
        <v>Mon</v>
      </c>
      <c r="AA575" s="107">
        <f t="shared" si="231"/>
        <v>0</v>
      </c>
      <c r="AB575" s="107">
        <f t="shared" si="232"/>
        <v>0</v>
      </c>
      <c r="AC575" s="107">
        <f t="shared" si="233"/>
        <v>0</v>
      </c>
    </row>
    <row r="576" spans="1:29" ht="12.75" customHeight="1">
      <c r="A576" s="69"/>
      <c r="B576" s="98"/>
      <c r="C576" s="98"/>
      <c r="D576" s="162" t="s">
        <v>29</v>
      </c>
      <c r="E576" s="159"/>
      <c r="F576" s="160">
        <f>-IF(H569*5%&gt;500000,500000,H569*5%)</f>
        <v>-136255.2485549133</v>
      </c>
      <c r="G576" s="160"/>
      <c r="H576" s="99"/>
      <c r="I576" s="76">
        <f t="shared" si="227"/>
        <v>26</v>
      </c>
      <c r="J576" s="100">
        <f>$AN$30</f>
        <v>41100</v>
      </c>
      <c r="K576" s="101">
        <v>2</v>
      </c>
      <c r="L576" s="261">
        <v>11</v>
      </c>
      <c r="M576" s="232">
        <f t="shared" si="242"/>
        <v>0.83333333333333337</v>
      </c>
      <c r="N576" s="241">
        <f t="shared" si="234"/>
        <v>1.2083333333333333</v>
      </c>
      <c r="O576" s="244">
        <f t="shared" si="228"/>
        <v>8.9999999999999964</v>
      </c>
      <c r="P576" s="245" t="str">
        <f t="shared" si="240"/>
        <v>1</v>
      </c>
      <c r="Q576" s="257">
        <f t="shared" si="229"/>
        <v>7.9999999999999964</v>
      </c>
      <c r="R576" s="102">
        <f t="shared" si="241"/>
        <v>3.0000000000000036</v>
      </c>
      <c r="S576" s="103">
        <f t="shared" si="235"/>
        <v>1</v>
      </c>
      <c r="T576" s="104">
        <f t="shared" si="236"/>
        <v>2.0000000000000036</v>
      </c>
      <c r="U576" s="104">
        <f t="shared" si="237"/>
        <v>0</v>
      </c>
      <c r="V576" s="104">
        <f t="shared" si="238"/>
        <v>0</v>
      </c>
      <c r="W576" s="105">
        <f t="shared" si="239"/>
        <v>3.0000000000000036</v>
      </c>
      <c r="X576" s="96"/>
      <c r="Y576" s="106" t="str">
        <f>$AO$30</f>
        <v>D</v>
      </c>
      <c r="Z576" s="207" t="str">
        <f t="shared" si="230"/>
        <v>Tue</v>
      </c>
      <c r="AA576" s="107">
        <f t="shared" si="231"/>
        <v>0</v>
      </c>
      <c r="AB576" s="107">
        <f t="shared" si="232"/>
        <v>0</v>
      </c>
      <c r="AC576" s="107">
        <f t="shared" si="233"/>
        <v>0</v>
      </c>
    </row>
    <row r="577" spans="1:29" ht="12.75" customHeight="1">
      <c r="A577" s="69"/>
      <c r="B577" s="98"/>
      <c r="C577" s="98"/>
      <c r="D577" s="162" t="s">
        <v>30</v>
      </c>
      <c r="E577" s="159"/>
      <c r="F577" s="163">
        <f>ROUND(H569+H571+F575+F576,0)*12</f>
        <v>30848148</v>
      </c>
      <c r="G577" s="163"/>
      <c r="H577" s="99"/>
      <c r="I577" s="76">
        <f t="shared" si="227"/>
        <v>27</v>
      </c>
      <c r="J577" s="100">
        <f>$AN$31</f>
        <v>41101</v>
      </c>
      <c r="K577" s="101">
        <v>2</v>
      </c>
      <c r="L577" s="261">
        <v>11</v>
      </c>
      <c r="M577" s="232">
        <f t="shared" si="242"/>
        <v>0.83333333333333337</v>
      </c>
      <c r="N577" s="241">
        <f t="shared" si="234"/>
        <v>1.2083333333333333</v>
      </c>
      <c r="O577" s="244">
        <f t="shared" si="228"/>
        <v>8.9999999999999964</v>
      </c>
      <c r="P577" s="245" t="str">
        <f t="shared" si="240"/>
        <v>1</v>
      </c>
      <c r="Q577" s="257">
        <f t="shared" si="229"/>
        <v>7.9999999999999964</v>
      </c>
      <c r="R577" s="102">
        <f t="shared" si="241"/>
        <v>3.0000000000000036</v>
      </c>
      <c r="S577" s="103">
        <f t="shared" si="235"/>
        <v>1</v>
      </c>
      <c r="T577" s="104">
        <f t="shared" si="236"/>
        <v>2.0000000000000036</v>
      </c>
      <c r="U577" s="104">
        <f t="shared" si="237"/>
        <v>0</v>
      </c>
      <c r="V577" s="104">
        <f t="shared" si="238"/>
        <v>0</v>
      </c>
      <c r="W577" s="105">
        <f t="shared" si="239"/>
        <v>3.0000000000000036</v>
      </c>
      <c r="X577" s="96"/>
      <c r="Y577" s="106" t="str">
        <f>$AO$31</f>
        <v>D</v>
      </c>
      <c r="Z577" s="207" t="str">
        <f t="shared" si="230"/>
        <v>Wed</v>
      </c>
      <c r="AA577" s="107">
        <f t="shared" si="231"/>
        <v>0</v>
      </c>
      <c r="AB577" s="107">
        <f t="shared" si="232"/>
        <v>0</v>
      </c>
      <c r="AC577" s="107">
        <f t="shared" si="233"/>
        <v>0</v>
      </c>
    </row>
    <row r="578" spans="1:29" ht="12.75" customHeight="1">
      <c r="A578" s="69"/>
      <c r="B578" s="98"/>
      <c r="C578" s="98"/>
      <c r="D578" s="168" t="s">
        <v>31</v>
      </c>
      <c r="E578" s="159"/>
      <c r="F578" s="169">
        <f>(F577)+(F574*12)</f>
        <v>15008148</v>
      </c>
      <c r="G578" s="169"/>
      <c r="H578" s="99"/>
      <c r="I578" s="76">
        <f t="shared" si="227"/>
        <v>28</v>
      </c>
      <c r="J578" s="100">
        <f>$AN$32</f>
        <v>41102</v>
      </c>
      <c r="K578" s="101">
        <v>2</v>
      </c>
      <c r="L578" s="261">
        <v>10.5</v>
      </c>
      <c r="M578" s="232">
        <f t="shared" si="242"/>
        <v>0.83333333333333337</v>
      </c>
      <c r="N578" s="241">
        <f t="shared" si="234"/>
        <v>1.2083333333333333</v>
      </c>
      <c r="O578" s="244">
        <f t="shared" si="228"/>
        <v>8.9999999999999964</v>
      </c>
      <c r="P578" s="245" t="str">
        <f t="shared" si="240"/>
        <v>1</v>
      </c>
      <c r="Q578" s="257">
        <f t="shared" si="229"/>
        <v>7.9999999999999964</v>
      </c>
      <c r="R578" s="102">
        <f t="shared" si="241"/>
        <v>2.5000000000000036</v>
      </c>
      <c r="S578" s="103">
        <f t="shared" si="235"/>
        <v>1</v>
      </c>
      <c r="T578" s="104">
        <f t="shared" si="236"/>
        <v>1.5000000000000036</v>
      </c>
      <c r="U578" s="104">
        <f t="shared" si="237"/>
        <v>0</v>
      </c>
      <c r="V578" s="104">
        <f t="shared" si="238"/>
        <v>0</v>
      </c>
      <c r="W578" s="105">
        <f t="shared" si="239"/>
        <v>2.5000000000000036</v>
      </c>
      <c r="X578" s="96"/>
      <c r="Y578" s="106" t="str">
        <f>$AO$32</f>
        <v>D</v>
      </c>
      <c r="Z578" s="207" t="str">
        <f t="shared" si="230"/>
        <v>Thu</v>
      </c>
      <c r="AA578" s="107">
        <f t="shared" si="231"/>
        <v>0</v>
      </c>
      <c r="AB578" s="107">
        <f t="shared" si="232"/>
        <v>0</v>
      </c>
      <c r="AC578" s="107">
        <f t="shared" si="233"/>
        <v>0</v>
      </c>
    </row>
    <row r="579" spans="1:29" ht="12.75" customHeight="1">
      <c r="A579" s="69"/>
      <c r="B579" s="98"/>
      <c r="C579" s="98"/>
      <c r="D579" s="168" t="s">
        <v>32</v>
      </c>
      <c r="E579" s="159"/>
      <c r="F579" s="170">
        <f>-(IF(F578&lt;=0,0,IF(F578&lt;=50000000,F578*0.05,IF(F578&lt;=200000000,(F578-50000000)*0.15+2500000,IF(F578&lt;=500000000,(F578-250000000)*0.25+32500000,(F578-500000000)*0.3+95000000)))))/12</f>
        <v>-62533.950000000004</v>
      </c>
      <c r="G579" s="171">
        <f>-(IF(F579&lt;=0,0,IF(F579&lt;=50000000,F579*0.05,IF(F579&lt;=200000000,(F579-50000000)*0.15+2500000,IF(F579&lt;=500000000,(F579-250000000)*0.25+32500000,(F579-500000000)*0.3+95000000)))))/12</f>
        <v>0</v>
      </c>
      <c r="H579" s="99"/>
      <c r="I579" s="76">
        <f t="shared" si="227"/>
        <v>29</v>
      </c>
      <c r="J579" s="100">
        <f>$AN$33</f>
        <v>41103</v>
      </c>
      <c r="K579" s="101">
        <v>2</v>
      </c>
      <c r="L579" s="261">
        <v>11</v>
      </c>
      <c r="M579" s="232">
        <f t="shared" si="242"/>
        <v>0.83333333333333337</v>
      </c>
      <c r="N579" s="241">
        <f t="shared" si="234"/>
        <v>1.2083333333333333</v>
      </c>
      <c r="O579" s="244">
        <f t="shared" si="228"/>
        <v>8.9999999999999964</v>
      </c>
      <c r="P579" s="245" t="str">
        <f t="shared" si="240"/>
        <v>1</v>
      </c>
      <c r="Q579" s="257">
        <f t="shared" si="229"/>
        <v>7.9999999999999964</v>
      </c>
      <c r="R579" s="102">
        <f t="shared" si="241"/>
        <v>3.0000000000000036</v>
      </c>
      <c r="S579" s="103">
        <f t="shared" si="235"/>
        <v>1</v>
      </c>
      <c r="T579" s="104">
        <f t="shared" si="236"/>
        <v>2.0000000000000036</v>
      </c>
      <c r="U579" s="104">
        <f t="shared" si="237"/>
        <v>0</v>
      </c>
      <c r="V579" s="104">
        <f t="shared" si="238"/>
        <v>0</v>
      </c>
      <c r="W579" s="105">
        <f t="shared" si="239"/>
        <v>3.0000000000000036</v>
      </c>
      <c r="X579" s="96"/>
      <c r="Y579" s="106" t="str">
        <f>$AO$33</f>
        <v>D</v>
      </c>
      <c r="Z579" s="207" t="str">
        <f t="shared" si="230"/>
        <v>Fri</v>
      </c>
      <c r="AA579" s="107">
        <f t="shared" si="231"/>
        <v>0</v>
      </c>
      <c r="AB579" s="107">
        <f t="shared" si="232"/>
        <v>0</v>
      </c>
      <c r="AC579" s="107">
        <f t="shared" si="233"/>
        <v>0</v>
      </c>
    </row>
    <row r="580" spans="1:29" ht="12.75" customHeight="1">
      <c r="A580" s="69"/>
      <c r="B580" s="98"/>
      <c r="C580" s="125"/>
      <c r="D580" s="172"/>
      <c r="E580" s="173"/>
      <c r="F580" s="174"/>
      <c r="G580" s="72"/>
      <c r="H580" s="175"/>
      <c r="I580" s="76">
        <f t="shared" si="227"/>
        <v>30</v>
      </c>
      <c r="J580" s="100">
        <f>$AN$34</f>
        <v>41104</v>
      </c>
      <c r="K580" s="339" t="s">
        <v>72</v>
      </c>
      <c r="L580" s="261">
        <v>11</v>
      </c>
      <c r="M580" s="232">
        <f t="shared" si="242"/>
        <v>0</v>
      </c>
      <c r="N580" s="241">
        <f t="shared" si="234"/>
        <v>0</v>
      </c>
      <c r="O580" s="244">
        <f t="shared" si="228"/>
        <v>0</v>
      </c>
      <c r="P580" s="245">
        <f t="shared" si="240"/>
        <v>0</v>
      </c>
      <c r="Q580" s="257">
        <f t="shared" si="229"/>
        <v>0</v>
      </c>
      <c r="R580" s="102">
        <f t="shared" si="241"/>
        <v>11</v>
      </c>
      <c r="S580" s="103">
        <f t="shared" si="235"/>
        <v>0</v>
      </c>
      <c r="T580" s="104">
        <f t="shared" si="236"/>
        <v>7</v>
      </c>
      <c r="U580" s="104">
        <f t="shared" si="237"/>
        <v>1</v>
      </c>
      <c r="V580" s="104">
        <f t="shared" si="238"/>
        <v>3</v>
      </c>
      <c r="W580" s="105">
        <f t="shared" si="239"/>
        <v>11</v>
      </c>
      <c r="X580" s="96"/>
      <c r="Y580" s="106" t="str">
        <f>$AO$34</f>
        <v>M</v>
      </c>
      <c r="Z580" s="207" t="str">
        <f t="shared" si="230"/>
        <v>Sat</v>
      </c>
      <c r="AA580" s="107">
        <f t="shared" si="231"/>
        <v>0</v>
      </c>
      <c r="AB580" s="107">
        <f t="shared" si="232"/>
        <v>0</v>
      </c>
      <c r="AC580" s="107">
        <f t="shared" si="233"/>
        <v>0</v>
      </c>
    </row>
    <row r="581" spans="1:29" ht="12.75" customHeight="1">
      <c r="A581" s="69"/>
      <c r="B581" s="176" t="s">
        <v>33</v>
      </c>
      <c r="C581" s="177"/>
      <c r="D581" s="178"/>
      <c r="E581" s="127"/>
      <c r="F581" s="179"/>
      <c r="G581" s="180" t="s">
        <v>22</v>
      </c>
      <c r="H581" s="152">
        <f>+H569+H571+H572+H573</f>
        <v>2637679.8210982652</v>
      </c>
      <c r="I581" s="76">
        <f t="shared" si="227"/>
        <v>31</v>
      </c>
      <c r="J581" s="100">
        <f>$AN$35</f>
        <v>41105</v>
      </c>
      <c r="K581" s="101" t="s">
        <v>50</v>
      </c>
      <c r="L581" s="261"/>
      <c r="M581" s="232">
        <f t="shared" si="242"/>
        <v>0</v>
      </c>
      <c r="N581" s="241">
        <f t="shared" si="234"/>
        <v>0</v>
      </c>
      <c r="O581" s="244">
        <f t="shared" si="228"/>
        <v>0</v>
      </c>
      <c r="P581" s="245">
        <f t="shared" si="240"/>
        <v>0</v>
      </c>
      <c r="Q581" s="257">
        <f t="shared" si="229"/>
        <v>0</v>
      </c>
      <c r="R581" s="102">
        <f t="shared" si="241"/>
        <v>0</v>
      </c>
      <c r="S581" s="103">
        <f t="shared" si="235"/>
        <v>0</v>
      </c>
      <c r="T581" s="104">
        <f t="shared" si="236"/>
        <v>0</v>
      </c>
      <c r="U581" s="104">
        <f t="shared" si="237"/>
        <v>0</v>
      </c>
      <c r="V581" s="104">
        <f t="shared" si="238"/>
        <v>0</v>
      </c>
      <c r="W581" s="105">
        <f t="shared" si="239"/>
        <v>0</v>
      </c>
      <c r="X581" s="96"/>
      <c r="Y581" s="106" t="str">
        <f>$AO$35</f>
        <v>M</v>
      </c>
      <c r="Z581" s="262" t="str">
        <f t="shared" si="230"/>
        <v>Sun</v>
      </c>
      <c r="AA581" s="107">
        <f t="shared" si="231"/>
        <v>0</v>
      </c>
      <c r="AB581" s="107">
        <f t="shared" si="232"/>
        <v>0</v>
      </c>
      <c r="AC581" s="107">
        <f t="shared" si="233"/>
        <v>0</v>
      </c>
    </row>
    <row r="582" spans="1:29" ht="12.75" customHeight="1">
      <c r="A582" s="69"/>
      <c r="B582" s="70"/>
      <c r="C582" s="70"/>
      <c r="D582" s="200"/>
      <c r="E582" s="127"/>
      <c r="F582" s="155"/>
      <c r="G582" s="74"/>
      <c r="H582" s="75"/>
      <c r="I582" s="76">
        <f t="shared" si="227"/>
        <v>32</v>
      </c>
      <c r="J582" s="100">
        <f>$AN$36</f>
        <v>41106</v>
      </c>
      <c r="K582" s="101">
        <v>1</v>
      </c>
      <c r="L582" s="261">
        <v>11</v>
      </c>
      <c r="M582" s="232">
        <f t="shared" si="242"/>
        <v>0.33333333333333331</v>
      </c>
      <c r="N582" s="241">
        <f t="shared" si="234"/>
        <v>0.70833333333333337</v>
      </c>
      <c r="O582" s="244">
        <f t="shared" si="228"/>
        <v>9.0000000000000018</v>
      </c>
      <c r="P582" s="245" t="str">
        <f t="shared" si="240"/>
        <v>1</v>
      </c>
      <c r="Q582" s="257">
        <f t="shared" si="229"/>
        <v>8.0000000000000018</v>
      </c>
      <c r="R582" s="102">
        <f t="shared" si="241"/>
        <v>2.9999999999999982</v>
      </c>
      <c r="S582" s="103">
        <f t="shared" si="235"/>
        <v>1</v>
      </c>
      <c r="T582" s="104">
        <f t="shared" si="236"/>
        <v>1.9999999999999982</v>
      </c>
      <c r="U582" s="104">
        <f t="shared" si="237"/>
        <v>0</v>
      </c>
      <c r="V582" s="104">
        <f t="shared" si="238"/>
        <v>0</v>
      </c>
      <c r="W582" s="105">
        <f t="shared" si="239"/>
        <v>2.9999999999999982</v>
      </c>
      <c r="X582" s="96"/>
      <c r="Y582" s="106" t="str">
        <f>$AO$36</f>
        <v>D</v>
      </c>
      <c r="Z582" s="262" t="str">
        <f t="shared" si="230"/>
        <v>Mon</v>
      </c>
      <c r="AA582" s="107">
        <f t="shared" si="231"/>
        <v>0</v>
      </c>
      <c r="AB582" s="107">
        <f t="shared" si="232"/>
        <v>0</v>
      </c>
      <c r="AC582" s="107">
        <f t="shared" si="233"/>
        <v>0</v>
      </c>
    </row>
    <row r="583" spans="1:29" ht="12.75" customHeight="1">
      <c r="A583" s="69"/>
      <c r="B583" s="181" t="s">
        <v>34</v>
      </c>
      <c r="C583" s="181"/>
      <c r="D583" s="72"/>
      <c r="E583" s="73"/>
      <c r="F583" s="72"/>
      <c r="G583" s="181" t="s">
        <v>35</v>
      </c>
      <c r="H583" s="99"/>
      <c r="I583" s="76">
        <f t="shared" si="227"/>
        <v>33</v>
      </c>
      <c r="J583" s="100">
        <f>$AN$37</f>
        <v>41107</v>
      </c>
      <c r="K583" s="101">
        <v>1</v>
      </c>
      <c r="L583" s="261">
        <v>11</v>
      </c>
      <c r="M583" s="232">
        <f t="shared" si="242"/>
        <v>0.33333333333333331</v>
      </c>
      <c r="N583" s="241">
        <f t="shared" si="234"/>
        <v>0.70833333333333337</v>
      </c>
      <c r="O583" s="244">
        <f t="shared" si="228"/>
        <v>9.0000000000000018</v>
      </c>
      <c r="P583" s="245" t="str">
        <f t="shared" si="240"/>
        <v>1</v>
      </c>
      <c r="Q583" s="257">
        <f t="shared" si="229"/>
        <v>8.0000000000000018</v>
      </c>
      <c r="R583" s="102">
        <f t="shared" si="241"/>
        <v>2.9999999999999982</v>
      </c>
      <c r="S583" s="103">
        <f t="shared" si="235"/>
        <v>1</v>
      </c>
      <c r="T583" s="104">
        <f t="shared" si="236"/>
        <v>1.9999999999999982</v>
      </c>
      <c r="U583" s="104">
        <f t="shared" si="237"/>
        <v>0</v>
      </c>
      <c r="V583" s="104">
        <f t="shared" si="238"/>
        <v>0</v>
      </c>
      <c r="W583" s="105">
        <f t="shared" si="239"/>
        <v>2.9999999999999982</v>
      </c>
      <c r="X583" s="96"/>
      <c r="Y583" s="106" t="str">
        <f>$AO$37</f>
        <v>D</v>
      </c>
      <c r="Z583" s="207" t="str">
        <f t="shared" si="230"/>
        <v>Tue</v>
      </c>
      <c r="AA583" s="107">
        <f t="shared" si="231"/>
        <v>0</v>
      </c>
      <c r="AB583" s="107">
        <f t="shared" si="232"/>
        <v>0</v>
      </c>
      <c r="AC583" s="107">
        <f t="shared" si="233"/>
        <v>0</v>
      </c>
    </row>
    <row r="584" spans="1:29" ht="12.75" customHeight="1">
      <c r="A584" s="69"/>
      <c r="B584" s="181"/>
      <c r="C584" s="181"/>
      <c r="D584" s="72"/>
      <c r="E584" s="73"/>
      <c r="F584" s="72"/>
      <c r="G584" s="181"/>
      <c r="H584" s="99"/>
      <c r="I584" s="76">
        <f t="shared" si="227"/>
        <v>34</v>
      </c>
      <c r="J584" s="100">
        <f>$AN$38</f>
        <v>41108</v>
      </c>
      <c r="K584" s="101">
        <v>1</v>
      </c>
      <c r="L584" s="261">
        <v>9</v>
      </c>
      <c r="M584" s="232">
        <f t="shared" si="242"/>
        <v>0.33333333333333331</v>
      </c>
      <c r="N584" s="241">
        <f t="shared" si="234"/>
        <v>0.70833333333333337</v>
      </c>
      <c r="O584" s="244">
        <f t="shared" si="228"/>
        <v>9.0000000000000018</v>
      </c>
      <c r="P584" s="245" t="str">
        <f t="shared" si="240"/>
        <v>1</v>
      </c>
      <c r="Q584" s="257">
        <f t="shared" si="229"/>
        <v>8.0000000000000018</v>
      </c>
      <c r="R584" s="102">
        <f t="shared" si="241"/>
        <v>0.99999999999999822</v>
      </c>
      <c r="S584" s="103">
        <f t="shared" si="235"/>
        <v>1</v>
      </c>
      <c r="T584" s="104">
        <f t="shared" si="236"/>
        <v>0</v>
      </c>
      <c r="U584" s="104">
        <f t="shared" si="237"/>
        <v>0</v>
      </c>
      <c r="V584" s="104">
        <f t="shared" si="238"/>
        <v>0</v>
      </c>
      <c r="W584" s="105">
        <f t="shared" si="239"/>
        <v>0.99999999999999822</v>
      </c>
      <c r="X584" s="96"/>
      <c r="Y584" s="106" t="str">
        <f>$AO$38</f>
        <v>D</v>
      </c>
      <c r="Z584" s="207" t="str">
        <f t="shared" si="230"/>
        <v>Wed</v>
      </c>
      <c r="AA584" s="107">
        <f t="shared" si="231"/>
        <v>0</v>
      </c>
      <c r="AB584" s="107">
        <f t="shared" si="232"/>
        <v>0</v>
      </c>
      <c r="AC584" s="107">
        <f t="shared" si="233"/>
        <v>0</v>
      </c>
    </row>
    <row r="585" spans="1:29" ht="12.75" customHeight="1">
      <c r="A585" s="69"/>
      <c r="B585" s="181"/>
      <c r="C585" s="181"/>
      <c r="D585" s="72"/>
      <c r="E585" s="73"/>
      <c r="F585" s="72"/>
      <c r="G585" s="181"/>
      <c r="H585" s="99"/>
      <c r="I585" s="76">
        <f t="shared" si="227"/>
        <v>35</v>
      </c>
      <c r="J585" s="100"/>
      <c r="K585" s="101"/>
      <c r="L585" s="261"/>
      <c r="M585" s="232"/>
      <c r="N585" s="241"/>
      <c r="O585" s="244"/>
      <c r="P585" s="245"/>
      <c r="Q585" s="257"/>
      <c r="R585" s="102"/>
      <c r="S585" s="103"/>
      <c r="T585" s="104"/>
      <c r="U585" s="104"/>
      <c r="V585" s="104"/>
      <c r="W585" s="105"/>
      <c r="X585" s="96"/>
      <c r="Y585" s="106"/>
      <c r="Z585" s="207" t="str">
        <f t="shared" si="230"/>
        <v>Sat</v>
      </c>
      <c r="AA585" s="107">
        <f>COUNTIF(K585,"S")</f>
        <v>0</v>
      </c>
      <c r="AB585" s="107">
        <f>COUNTIF(K585,"I")</f>
        <v>0</v>
      </c>
      <c r="AC585" s="107">
        <f>COUNTIF(K585,"A")</f>
        <v>0</v>
      </c>
    </row>
    <row r="586" spans="1:29" ht="12.75" customHeight="1">
      <c r="A586" s="69"/>
      <c r="B586" s="181"/>
      <c r="C586" s="181"/>
      <c r="D586" s="72"/>
      <c r="E586" s="73"/>
      <c r="F586" s="72"/>
      <c r="G586" s="181"/>
      <c r="H586" s="99"/>
      <c r="I586" s="76">
        <f t="shared" si="227"/>
        <v>36</v>
      </c>
      <c r="J586" s="210" t="s">
        <v>19</v>
      </c>
      <c r="K586" s="211"/>
      <c r="L586" s="251"/>
      <c r="M586" s="212" t="s">
        <v>45</v>
      </c>
      <c r="N586" s="212" t="s">
        <v>46</v>
      </c>
      <c r="O586" s="242"/>
      <c r="P586" s="243"/>
      <c r="Q586" s="258"/>
      <c r="R586" s="212"/>
      <c r="S586" s="213"/>
      <c r="T586" s="214"/>
      <c r="U586" s="214"/>
      <c r="V586" s="215"/>
      <c r="W586" s="216" t="s">
        <v>36</v>
      </c>
      <c r="X586" s="182"/>
      <c r="Y586" s="183" t="s">
        <v>37</v>
      </c>
      <c r="Z586" s="83"/>
      <c r="AA586" s="84"/>
      <c r="AB586" s="84"/>
      <c r="AC586" s="96"/>
    </row>
    <row r="587" spans="1:29" ht="12.75" customHeight="1">
      <c r="A587" s="69"/>
      <c r="B587" s="184" t="str">
        <f>C551</f>
        <v>ADE</v>
      </c>
      <c r="C587" s="181"/>
      <c r="D587" s="72"/>
      <c r="E587" s="73"/>
      <c r="F587" s="72"/>
      <c r="G587" s="181" t="s">
        <v>38</v>
      </c>
      <c r="H587" s="99"/>
      <c r="I587" s="76">
        <f t="shared" si="227"/>
        <v>37</v>
      </c>
      <c r="J587" s="333">
        <f>+K587+L587</f>
        <v>41</v>
      </c>
      <c r="K587" s="334">
        <f>+COUNTIF(K554:K585,"1")+COUNTIF(K554:K585,"2")+COUNTIF(K554:K585,"L2")+COUNTIF(K554:K585,"L1")</f>
        <v>27</v>
      </c>
      <c r="L587" s="334">
        <f>+COUNTIF(K554:K585,"2")+COUNTIF(K554:K585,"L2")</f>
        <v>14</v>
      </c>
      <c r="M587" s="334">
        <f>+COUNTIF(K554:K585,"1")+COUNTIF(K554:K585,"L1")</f>
        <v>13</v>
      </c>
      <c r="N587" s="185"/>
      <c r="O587" s="185"/>
      <c r="P587" s="101"/>
      <c r="Q587" s="259"/>
      <c r="R587" s="185">
        <f>+COUNTIF(K555:K585,"S2")</f>
        <v>0</v>
      </c>
      <c r="S587" s="102">
        <f>SUM(S555:S585)</f>
        <v>13</v>
      </c>
      <c r="T587" s="102">
        <f>SUM(T555:T585)</f>
        <v>52.5</v>
      </c>
      <c r="U587" s="102">
        <f>SUM(U555:U585)</f>
        <v>5</v>
      </c>
      <c r="V587" s="102">
        <f>SUM(V555:V585)</f>
        <v>9</v>
      </c>
      <c r="W587" s="105">
        <f>+(S587*1.5)+(T587*2)+(U587*3)+(V587*4)</f>
        <v>175.5</v>
      </c>
      <c r="X587" s="186"/>
      <c r="Y587" s="187">
        <f>+COUNTIF(Y555:Y585,"D")</f>
        <v>22</v>
      </c>
      <c r="Z587" s="83"/>
      <c r="AA587" s="102">
        <f>SUM(AA555:AA585)</f>
        <v>0</v>
      </c>
      <c r="AB587" s="102">
        <f>SUM(AB555:AB585)</f>
        <v>0</v>
      </c>
      <c r="AC587" s="102">
        <f>SUM(AC555:AC585)</f>
        <v>0</v>
      </c>
    </row>
    <row r="588" spans="1:29" ht="12.75" customHeight="1">
      <c r="A588" s="69"/>
      <c r="B588" s="263"/>
      <c r="C588" s="189" t="s">
        <v>57</v>
      </c>
      <c r="D588" s="189"/>
      <c r="E588" s="190"/>
      <c r="F588" s="72"/>
      <c r="G588" s="72"/>
      <c r="H588" s="99"/>
      <c r="I588" s="76">
        <f t="shared" si="227"/>
        <v>38</v>
      </c>
      <c r="J588" s="191"/>
      <c r="K588" s="192"/>
      <c r="L588" s="252"/>
      <c r="M588" s="193"/>
      <c r="N588" s="193"/>
      <c r="O588" s="193"/>
      <c r="P588" s="239"/>
      <c r="Q588" s="260"/>
      <c r="R588" s="194">
        <f>S587+T587+U587+V587</f>
        <v>79.5</v>
      </c>
      <c r="S588" s="103"/>
      <c r="T588" s="103"/>
      <c r="U588" s="103"/>
      <c r="V588" s="103"/>
      <c r="W588" s="103"/>
      <c r="X588" s="195"/>
      <c r="Y588" s="187"/>
      <c r="Z588" s="196"/>
      <c r="AA588" s="196"/>
      <c r="AB588" s="196"/>
      <c r="AC588" s="197"/>
    </row>
    <row r="590" spans="1:29" ht="12.75" customHeight="1">
      <c r="A590" s="52">
        <f>A551+1</f>
        <v>16</v>
      </c>
      <c r="B590" s="53" t="s">
        <v>2</v>
      </c>
      <c r="C590" s="54" t="s">
        <v>201</v>
      </c>
      <c r="D590" s="55"/>
      <c r="E590" s="56" t="s">
        <v>55</v>
      </c>
      <c r="F590" s="209" t="s">
        <v>91</v>
      </c>
      <c r="G590" s="57"/>
      <c r="H590" s="58"/>
      <c r="I590" s="59">
        <v>1</v>
      </c>
      <c r="J590" s="486" t="str">
        <f>+C590</f>
        <v>ADE</v>
      </c>
      <c r="K590" s="486"/>
      <c r="L590" s="486"/>
      <c r="M590" s="486"/>
      <c r="N590" s="486"/>
      <c r="O590" s="486"/>
      <c r="P590" s="486"/>
      <c r="Q590" s="486"/>
      <c r="R590" s="486"/>
      <c r="S590" s="486"/>
      <c r="T590" s="486"/>
      <c r="U590" s="486"/>
      <c r="V590" s="486"/>
      <c r="W590" s="486"/>
      <c r="X590" s="60"/>
      <c r="Y590" s="61"/>
      <c r="Z590" s="62"/>
      <c r="AA590" s="63"/>
      <c r="AB590" s="63"/>
      <c r="AC590" s="64"/>
    </row>
    <row r="591" spans="1:29" ht="12.75" customHeight="1">
      <c r="A591" s="69"/>
      <c r="B591" s="70" t="s">
        <v>3</v>
      </c>
      <c r="C591" s="71" t="s">
        <v>62</v>
      </c>
      <c r="D591" s="72"/>
      <c r="E591" s="73"/>
      <c r="F591" s="72"/>
      <c r="G591" s="74"/>
      <c r="H591" s="75"/>
      <c r="I591" s="76">
        <f t="shared" ref="I591:I627" si="243">+I590+1</f>
        <v>2</v>
      </c>
      <c r="J591" s="77" t="s">
        <v>4</v>
      </c>
      <c r="K591" s="78"/>
      <c r="L591" s="248"/>
      <c r="M591" s="79"/>
      <c r="N591" s="79"/>
      <c r="O591" s="79"/>
      <c r="P591" s="236"/>
      <c r="Q591" s="254"/>
      <c r="R591" s="79"/>
      <c r="S591" s="79"/>
      <c r="T591" s="79"/>
      <c r="U591" s="79"/>
      <c r="V591" s="79"/>
      <c r="W591" s="80" t="str">
        <f>$Y$1</f>
        <v>Period: 1 May 2012 - 31 May 2012</v>
      </c>
      <c r="X591" s="81"/>
      <c r="Y591" s="82"/>
      <c r="Z591" s="83"/>
      <c r="AA591" s="84"/>
      <c r="AB591" s="84"/>
      <c r="AC591" s="85"/>
    </row>
    <row r="592" spans="1:29" ht="12.75" customHeight="1">
      <c r="A592" s="69"/>
      <c r="B592" s="70" t="s">
        <v>6</v>
      </c>
      <c r="C592" s="71" t="s">
        <v>5</v>
      </c>
      <c r="D592" s="72"/>
      <c r="E592" s="73"/>
      <c r="F592" s="91"/>
      <c r="G592" s="91"/>
      <c r="H592" s="92"/>
      <c r="I592" s="76">
        <f t="shared" si="243"/>
        <v>3</v>
      </c>
      <c r="J592" s="487" t="s">
        <v>7</v>
      </c>
      <c r="K592" s="488" t="s">
        <v>8</v>
      </c>
      <c r="L592" s="249"/>
      <c r="M592" s="489" t="s">
        <v>49</v>
      </c>
      <c r="N592" s="490"/>
      <c r="O592" s="220"/>
      <c r="P592" s="237"/>
      <c r="Q592" s="255"/>
      <c r="R592" s="491" t="s">
        <v>64</v>
      </c>
      <c r="S592" s="493" t="s">
        <v>9</v>
      </c>
      <c r="T592" s="493"/>
      <c r="U592" s="493"/>
      <c r="V592" s="493"/>
      <c r="W592" s="494" t="s">
        <v>10</v>
      </c>
      <c r="X592" s="93"/>
      <c r="Y592" s="94"/>
      <c r="Z592" s="83"/>
      <c r="AA592" s="84"/>
      <c r="AB592" s="84"/>
      <c r="AC592" s="85"/>
    </row>
    <row r="593" spans="1:29" ht="12.75" customHeight="1">
      <c r="A593" s="69"/>
      <c r="B593" s="70" t="s">
        <v>48</v>
      </c>
      <c r="C593" s="71"/>
      <c r="D593" s="72"/>
      <c r="E593" s="73"/>
      <c r="F593" s="91"/>
      <c r="G593" s="91"/>
      <c r="H593" s="92"/>
      <c r="I593" s="76">
        <f t="shared" si="243"/>
        <v>4</v>
      </c>
      <c r="J593" s="487"/>
      <c r="K593" s="488"/>
      <c r="L593" s="250"/>
      <c r="M593" s="231" t="s">
        <v>11</v>
      </c>
      <c r="N593" s="231" t="s">
        <v>12</v>
      </c>
      <c r="O593" s="231"/>
      <c r="P593" s="238"/>
      <c r="Q593" s="256" t="s">
        <v>67</v>
      </c>
      <c r="R593" s="492"/>
      <c r="S593" s="201">
        <v>1.5</v>
      </c>
      <c r="T593" s="201">
        <v>2</v>
      </c>
      <c r="U593" s="201">
        <v>3</v>
      </c>
      <c r="V593" s="201">
        <v>4</v>
      </c>
      <c r="W593" s="494"/>
      <c r="X593" s="93"/>
      <c r="Y593" s="94"/>
      <c r="Z593" s="83"/>
      <c r="AA593" s="95" t="s">
        <v>13</v>
      </c>
      <c r="AB593" s="95" t="s">
        <v>14</v>
      </c>
      <c r="AC593" s="96" t="s">
        <v>15</v>
      </c>
    </row>
    <row r="594" spans="1:29" ht="12.75" customHeight="1">
      <c r="A594" s="69"/>
      <c r="B594" s="70" t="s">
        <v>16</v>
      </c>
      <c r="C594" s="71"/>
      <c r="D594" s="72"/>
      <c r="E594" s="73"/>
      <c r="F594" s="98"/>
      <c r="G594" s="72"/>
      <c r="H594" s="99"/>
      <c r="I594" s="76">
        <f t="shared" si="243"/>
        <v>5</v>
      </c>
      <c r="J594" s="100">
        <f>$AN$9</f>
        <v>41079</v>
      </c>
      <c r="K594" s="101">
        <v>2</v>
      </c>
      <c r="L594" s="261">
        <v>8</v>
      </c>
      <c r="M594" s="232">
        <f>VLOOKUP(K594,$AE$23:$AG$30,2,0)</f>
        <v>0.83333333333333337</v>
      </c>
      <c r="N594" s="241">
        <f>VLOOKUP(K594,$AE$23:$AG$30,3,0)</f>
        <v>1.2083333333333333</v>
      </c>
      <c r="O594" s="244">
        <f t="shared" ref="O594:O623" si="244">(N594-M594)*24</f>
        <v>8.9999999999999964</v>
      </c>
      <c r="P594" s="245" t="str">
        <f>+IF(((N594-M594)*24)&gt;4,"1",0)</f>
        <v>1</v>
      </c>
      <c r="Q594" s="257">
        <f t="shared" ref="Q594:Q623" si="245">O594-P594</f>
        <v>7.9999999999999964</v>
      </c>
      <c r="R594" s="102">
        <f>+L594-Q594</f>
        <v>0</v>
      </c>
      <c r="S594" s="103">
        <f>IF(AND(Y594="d",W594&gt;0),1,0)</f>
        <v>0</v>
      </c>
      <c r="T594" s="104">
        <f>IF(AND(Y594="D",W594-S594&lt;0),0,IF(AND(Y594="M",W594&gt;=7),7,IF(AND(Y594="M",W594&lt;7),W594,IF(W594-S594&lt;0,0,IF(AND(Y594="D",W594-S594&gt;=7),7,IF(AND(Y594="D",W594-S594&lt;7),W594-S594,0))))))</f>
        <v>0</v>
      </c>
      <c r="U594" s="104">
        <f>IF(AND(Y594="D",W594&lt;1),0,IF(AND(Y594="D",W594-S594-T594&gt;0,W594-S594-T594&lt;1),W594-S594-T594,IF(AND(Y594="D",W594-S594-T594&gt;=1),1,IF(AND(Y594="M",W594-T594&gt;=1),1,IF(AND(Y594="M",W594-T594&lt;1),W594-T594,0)))))</f>
        <v>0</v>
      </c>
      <c r="V594" s="104">
        <f>IF(AND(Y594="D",W594&lt;1),0,IF(AND(Y594="D",W594-S594-T594-U594&gt;0),W594-S594-T594-U594,IF(AND(Y594="M",W594-T594-U594&gt;0),W594-T594-U594,0)))</f>
        <v>0</v>
      </c>
      <c r="W594" s="105">
        <f>+R594</f>
        <v>0</v>
      </c>
      <c r="X594" s="96"/>
      <c r="Y594" s="106" t="str">
        <f>$AO$9</f>
        <v>D</v>
      </c>
      <c r="Z594" s="207" t="str">
        <f t="shared" ref="Z594:Z624" si="246">TEXT(WEEKDAY(J594),"ddd")</f>
        <v>Tue</v>
      </c>
      <c r="AA594" s="107">
        <f t="shared" ref="AA594:AA623" si="247">COUNTIF(K594,"S")</f>
        <v>0</v>
      </c>
      <c r="AB594" s="107">
        <f t="shared" ref="AB594:AB623" si="248">COUNTIF(K594,"I")</f>
        <v>0</v>
      </c>
      <c r="AC594" s="107">
        <f t="shared" ref="AC594:AC623" si="249">COUNTIF(K594,"A")</f>
        <v>0</v>
      </c>
    </row>
    <row r="595" spans="1:29" ht="12.75" customHeight="1">
      <c r="A595" s="69"/>
      <c r="B595" s="70" t="s">
        <v>18</v>
      </c>
      <c r="C595" s="108" t="s">
        <v>61</v>
      </c>
      <c r="D595" s="109"/>
      <c r="E595" s="73"/>
      <c r="F595" s="110"/>
      <c r="G595" s="72"/>
      <c r="H595" s="99"/>
      <c r="I595" s="76">
        <f t="shared" si="243"/>
        <v>6</v>
      </c>
      <c r="J595" s="100">
        <f>$AN$10</f>
        <v>41080</v>
      </c>
      <c r="K595" s="101">
        <v>2</v>
      </c>
      <c r="L595" s="261">
        <v>8</v>
      </c>
      <c r="M595" s="232">
        <f>VLOOKUP(K595,$AE$23:$AG$30,2,0)</f>
        <v>0.83333333333333337</v>
      </c>
      <c r="N595" s="241">
        <f t="shared" ref="N595:N623" si="250">VLOOKUP(K595,$AE$23:$AG$30,3,0)</f>
        <v>1.2083333333333333</v>
      </c>
      <c r="O595" s="244">
        <f t="shared" si="244"/>
        <v>8.9999999999999964</v>
      </c>
      <c r="P595" s="245" t="str">
        <f>+IF(((N595-M595)*24)&gt;4,"1",0)</f>
        <v>1</v>
      </c>
      <c r="Q595" s="257">
        <f t="shared" si="245"/>
        <v>7.9999999999999964</v>
      </c>
      <c r="R595" s="102">
        <f>+L595-Q595</f>
        <v>0</v>
      </c>
      <c r="S595" s="103">
        <f t="shared" ref="S595:S623" si="251">IF(AND(Y595="d",W595&gt;0),1,0)</f>
        <v>0</v>
      </c>
      <c r="T595" s="104">
        <f t="shared" ref="T595:T623" si="252">IF(AND(Y595="D",W595-S595&lt;0),0,IF(AND(Y595="M",W595&gt;=7),7,IF(AND(Y595="M",W595&lt;7),W595,IF(W595-S595&lt;0,0,IF(AND(Y595="D",W595-S595&gt;=7),7,IF(AND(Y595="D",W595-S595&lt;7),W595-S595,0))))))</f>
        <v>0</v>
      </c>
      <c r="U595" s="104">
        <f t="shared" ref="U595:U623" si="253">IF(AND(Y595="D",W595&lt;1),0,IF(AND(Y595="D",W595-S595-T595&gt;0,W595-S595-T595&lt;1),W595-S595-T595,IF(AND(Y595="D",W595-S595-T595&gt;=1),1,IF(AND(Y595="M",W595-T595&gt;=1),1,IF(AND(Y595="M",W595-T595&lt;1),W595-T595,0)))))</f>
        <v>0</v>
      </c>
      <c r="V595" s="104">
        <f t="shared" ref="V595:V623" si="254">IF(AND(Y595="D",W595&lt;1),0,IF(AND(Y595="D",W595-S595-T595-U595&gt;0),W595-S595-T595-U595,IF(AND(Y595="M",W595-T595-U595&gt;0),W595-T595-U595,0)))</f>
        <v>0</v>
      </c>
      <c r="W595" s="105">
        <f t="shared" ref="W595:W623" si="255">+R595</f>
        <v>0</v>
      </c>
      <c r="X595" s="96"/>
      <c r="Y595" s="106" t="str">
        <f>$AO$10</f>
        <v>D</v>
      </c>
      <c r="Z595" s="207" t="str">
        <f t="shared" si="246"/>
        <v>Wed</v>
      </c>
      <c r="AA595" s="107">
        <f t="shared" si="247"/>
        <v>0</v>
      </c>
      <c r="AB595" s="107">
        <f t="shared" si="248"/>
        <v>0</v>
      </c>
      <c r="AC595" s="107">
        <f t="shared" si="249"/>
        <v>0</v>
      </c>
    </row>
    <row r="596" spans="1:29" ht="12.75" customHeight="1">
      <c r="A596" s="69"/>
      <c r="B596" s="98" t="s">
        <v>20</v>
      </c>
      <c r="C596" s="199">
        <v>40245</v>
      </c>
      <c r="D596" s="199">
        <v>41340</v>
      </c>
      <c r="E596" s="73"/>
      <c r="F596" s="72"/>
      <c r="G596" s="72"/>
      <c r="H596" s="99"/>
      <c r="I596" s="76">
        <f t="shared" si="243"/>
        <v>7</v>
      </c>
      <c r="J596" s="100">
        <f>$AN$11</f>
        <v>41081</v>
      </c>
      <c r="K596" s="101">
        <v>2</v>
      </c>
      <c r="L596" s="261">
        <v>8</v>
      </c>
      <c r="M596" s="232">
        <f>VLOOKUP(K596,$AE$23:$AG$30,2,0)</f>
        <v>0.83333333333333337</v>
      </c>
      <c r="N596" s="241">
        <f t="shared" si="250"/>
        <v>1.2083333333333333</v>
      </c>
      <c r="O596" s="244">
        <f t="shared" si="244"/>
        <v>8.9999999999999964</v>
      </c>
      <c r="P596" s="245" t="str">
        <f t="shared" ref="P596:P623" si="256">+IF(((N596-M596)*24)&gt;4,"1",0)</f>
        <v>1</v>
      </c>
      <c r="Q596" s="257">
        <f t="shared" si="245"/>
        <v>7.9999999999999964</v>
      </c>
      <c r="R596" s="102">
        <f t="shared" ref="R596:R623" si="257">+L596-Q596</f>
        <v>0</v>
      </c>
      <c r="S596" s="103">
        <f t="shared" si="251"/>
        <v>0</v>
      </c>
      <c r="T596" s="104">
        <f t="shared" si="252"/>
        <v>0</v>
      </c>
      <c r="U596" s="104">
        <f t="shared" si="253"/>
        <v>0</v>
      </c>
      <c r="V596" s="104">
        <f t="shared" si="254"/>
        <v>0</v>
      </c>
      <c r="W596" s="105">
        <f t="shared" si="255"/>
        <v>0</v>
      </c>
      <c r="X596" s="96"/>
      <c r="Y596" s="106" t="str">
        <f>$AO$11</f>
        <v>D</v>
      </c>
      <c r="Z596" s="207" t="str">
        <f t="shared" si="246"/>
        <v>Thu</v>
      </c>
      <c r="AA596" s="107">
        <f t="shared" si="247"/>
        <v>0</v>
      </c>
      <c r="AB596" s="107">
        <f t="shared" si="248"/>
        <v>0</v>
      </c>
      <c r="AC596" s="107">
        <f t="shared" si="249"/>
        <v>0</v>
      </c>
    </row>
    <row r="597" spans="1:29" ht="12.75" customHeight="1">
      <c r="A597" s="69"/>
      <c r="B597" s="98"/>
      <c r="C597" s="98"/>
      <c r="D597" s="72"/>
      <c r="E597" s="73"/>
      <c r="F597" s="72"/>
      <c r="G597" s="72"/>
      <c r="H597" s="99"/>
      <c r="I597" s="76">
        <f t="shared" si="243"/>
        <v>8</v>
      </c>
      <c r="J597" s="100">
        <f>$AN$12</f>
        <v>41082</v>
      </c>
      <c r="K597" s="101">
        <v>2</v>
      </c>
      <c r="L597" s="261">
        <v>8</v>
      </c>
      <c r="M597" s="232">
        <f t="shared" ref="M597:M623" si="258">VLOOKUP(K597,$AE$23:$AG$30,2,0)</f>
        <v>0.83333333333333337</v>
      </c>
      <c r="N597" s="241">
        <f t="shared" si="250"/>
        <v>1.2083333333333333</v>
      </c>
      <c r="O597" s="244">
        <f t="shared" si="244"/>
        <v>8.9999999999999964</v>
      </c>
      <c r="P597" s="245" t="str">
        <f t="shared" si="256"/>
        <v>1</v>
      </c>
      <c r="Q597" s="257">
        <f t="shared" si="245"/>
        <v>7.9999999999999964</v>
      </c>
      <c r="R597" s="102">
        <f t="shared" si="257"/>
        <v>0</v>
      </c>
      <c r="S597" s="103">
        <f t="shared" si="251"/>
        <v>0</v>
      </c>
      <c r="T597" s="104">
        <f t="shared" si="252"/>
        <v>0</v>
      </c>
      <c r="U597" s="104">
        <f t="shared" si="253"/>
        <v>0</v>
      </c>
      <c r="V597" s="104">
        <f t="shared" si="254"/>
        <v>0</v>
      </c>
      <c r="W597" s="105">
        <f t="shared" si="255"/>
        <v>0</v>
      </c>
      <c r="X597" s="96"/>
      <c r="Y597" s="106" t="str">
        <f>$AO$12</f>
        <v>D</v>
      </c>
      <c r="Z597" s="207" t="str">
        <f t="shared" si="246"/>
        <v>Fri</v>
      </c>
      <c r="AA597" s="107">
        <f t="shared" si="247"/>
        <v>0</v>
      </c>
      <c r="AB597" s="107">
        <f t="shared" si="248"/>
        <v>0</v>
      </c>
      <c r="AC597" s="107">
        <f t="shared" si="249"/>
        <v>0</v>
      </c>
    </row>
    <row r="598" spans="1:29" ht="12.75" customHeight="1">
      <c r="A598" s="69"/>
      <c r="B598" s="98"/>
      <c r="C598" s="98"/>
      <c r="D598" s="72"/>
      <c r="E598" s="73"/>
      <c r="F598" s="198"/>
      <c r="G598" s="72"/>
      <c r="H598" s="99"/>
      <c r="I598" s="76">
        <f t="shared" si="243"/>
        <v>9</v>
      </c>
      <c r="J598" s="100">
        <f>$AN$13</f>
        <v>41083</v>
      </c>
      <c r="K598" s="339" t="s">
        <v>50</v>
      </c>
      <c r="L598" s="261"/>
      <c r="M598" s="232">
        <f t="shared" si="258"/>
        <v>0</v>
      </c>
      <c r="N598" s="241">
        <f t="shared" si="250"/>
        <v>0</v>
      </c>
      <c r="O598" s="244">
        <f t="shared" si="244"/>
        <v>0</v>
      </c>
      <c r="P598" s="245">
        <f t="shared" si="256"/>
        <v>0</v>
      </c>
      <c r="Q598" s="257">
        <f t="shared" si="245"/>
        <v>0</v>
      </c>
      <c r="R598" s="102">
        <f t="shared" si="257"/>
        <v>0</v>
      </c>
      <c r="S598" s="103">
        <f t="shared" si="251"/>
        <v>0</v>
      </c>
      <c r="T598" s="104">
        <f t="shared" si="252"/>
        <v>0</v>
      </c>
      <c r="U598" s="104">
        <f t="shared" si="253"/>
        <v>0</v>
      </c>
      <c r="V598" s="104">
        <f t="shared" si="254"/>
        <v>0</v>
      </c>
      <c r="W598" s="105">
        <f t="shared" si="255"/>
        <v>0</v>
      </c>
      <c r="X598" s="96"/>
      <c r="Y598" s="106" t="str">
        <f>$AO$13</f>
        <v>M</v>
      </c>
      <c r="Z598" s="207" t="str">
        <f t="shared" si="246"/>
        <v>Sat</v>
      </c>
      <c r="AA598" s="107">
        <f t="shared" si="247"/>
        <v>0</v>
      </c>
      <c r="AB598" s="107">
        <f t="shared" si="248"/>
        <v>0</v>
      </c>
      <c r="AC598" s="107">
        <f t="shared" si="249"/>
        <v>0</v>
      </c>
    </row>
    <row r="599" spans="1:29" ht="12.75" customHeight="1">
      <c r="A599" s="69"/>
      <c r="B599" s="124" t="s">
        <v>21</v>
      </c>
      <c r="C599" s="125" t="s">
        <v>22</v>
      </c>
      <c r="D599" s="126"/>
      <c r="E599" s="127"/>
      <c r="F599" s="198">
        <v>1244560</v>
      </c>
      <c r="G599" s="129" t="s">
        <v>22</v>
      </c>
      <c r="H599" s="130">
        <f>+F599</f>
        <v>1244560</v>
      </c>
      <c r="I599" s="76">
        <f t="shared" si="243"/>
        <v>10</v>
      </c>
      <c r="J599" s="100">
        <f>$AN$14</f>
        <v>41084</v>
      </c>
      <c r="K599" s="339" t="s">
        <v>50</v>
      </c>
      <c r="L599" s="261"/>
      <c r="M599" s="232">
        <f t="shared" si="258"/>
        <v>0</v>
      </c>
      <c r="N599" s="241">
        <f t="shared" si="250"/>
        <v>0</v>
      </c>
      <c r="O599" s="244">
        <f t="shared" si="244"/>
        <v>0</v>
      </c>
      <c r="P599" s="245">
        <f t="shared" si="256"/>
        <v>0</v>
      </c>
      <c r="Q599" s="257">
        <f t="shared" si="245"/>
        <v>0</v>
      </c>
      <c r="R599" s="102">
        <f t="shared" si="257"/>
        <v>0</v>
      </c>
      <c r="S599" s="103">
        <f t="shared" si="251"/>
        <v>0</v>
      </c>
      <c r="T599" s="104">
        <f t="shared" si="252"/>
        <v>0</v>
      </c>
      <c r="U599" s="104">
        <f t="shared" si="253"/>
        <v>0</v>
      </c>
      <c r="V599" s="104">
        <f t="shared" si="254"/>
        <v>0</v>
      </c>
      <c r="W599" s="105">
        <f t="shared" si="255"/>
        <v>0</v>
      </c>
      <c r="X599" s="96"/>
      <c r="Y599" s="106" t="str">
        <f>$AO$14</f>
        <v>M</v>
      </c>
      <c r="Z599" s="262" t="str">
        <f t="shared" si="246"/>
        <v>Sun</v>
      </c>
      <c r="AA599" s="107">
        <f t="shared" si="247"/>
        <v>0</v>
      </c>
      <c r="AB599" s="107">
        <f t="shared" si="248"/>
        <v>0</v>
      </c>
      <c r="AC599" s="107">
        <f t="shared" si="249"/>
        <v>0</v>
      </c>
    </row>
    <row r="600" spans="1:29" ht="12.75" customHeight="1">
      <c r="A600" s="69"/>
      <c r="B600" s="124" t="s">
        <v>23</v>
      </c>
      <c r="C600" s="125" t="s">
        <v>22</v>
      </c>
      <c r="D600" s="133">
        <f>+F599/173</f>
        <v>7193.9884393063585</v>
      </c>
      <c r="E600" s="127" t="s">
        <v>24</v>
      </c>
      <c r="F600" s="128">
        <f>+W626</f>
        <v>101.50000000000004</v>
      </c>
      <c r="G600" s="134" t="s">
        <v>22</v>
      </c>
      <c r="H600" s="130">
        <f>F600*D600</f>
        <v>730189.82658959564</v>
      </c>
      <c r="I600" s="76">
        <f t="shared" si="243"/>
        <v>11</v>
      </c>
      <c r="J600" s="100">
        <f>$AN$15</f>
        <v>41085</v>
      </c>
      <c r="K600" s="101">
        <v>1</v>
      </c>
      <c r="L600" s="261">
        <v>8</v>
      </c>
      <c r="M600" s="232">
        <f t="shared" si="258"/>
        <v>0.33333333333333331</v>
      </c>
      <c r="N600" s="241">
        <f t="shared" si="250"/>
        <v>0.70833333333333337</v>
      </c>
      <c r="O600" s="244">
        <f t="shared" si="244"/>
        <v>9.0000000000000018</v>
      </c>
      <c r="P600" s="245" t="str">
        <f t="shared" si="256"/>
        <v>1</v>
      </c>
      <c r="Q600" s="257">
        <f t="shared" si="245"/>
        <v>8.0000000000000018</v>
      </c>
      <c r="R600" s="102">
        <f t="shared" si="257"/>
        <v>0</v>
      </c>
      <c r="S600" s="103">
        <f t="shared" si="251"/>
        <v>0</v>
      </c>
      <c r="T600" s="104">
        <f t="shared" si="252"/>
        <v>0</v>
      </c>
      <c r="U600" s="104">
        <f t="shared" si="253"/>
        <v>0</v>
      </c>
      <c r="V600" s="104">
        <f t="shared" si="254"/>
        <v>0</v>
      </c>
      <c r="W600" s="105">
        <f t="shared" si="255"/>
        <v>0</v>
      </c>
      <c r="X600" s="96"/>
      <c r="Y600" s="106" t="str">
        <f>$AO$15</f>
        <v>D</v>
      </c>
      <c r="Z600" s="262" t="str">
        <f t="shared" si="246"/>
        <v>Mon</v>
      </c>
      <c r="AA600" s="107">
        <f t="shared" si="247"/>
        <v>0</v>
      </c>
      <c r="AB600" s="107">
        <f t="shared" si="248"/>
        <v>0</v>
      </c>
      <c r="AC600" s="107">
        <f t="shared" si="249"/>
        <v>0</v>
      </c>
    </row>
    <row r="601" spans="1:29" ht="12.75" customHeight="1">
      <c r="A601" s="69"/>
      <c r="B601" s="124" t="s">
        <v>65</v>
      </c>
      <c r="C601" s="125" t="s">
        <v>22</v>
      </c>
      <c r="D601" s="133">
        <v>6000</v>
      </c>
      <c r="E601" s="127" t="s">
        <v>24</v>
      </c>
      <c r="F601" s="203">
        <f>+K626</f>
        <v>23</v>
      </c>
      <c r="G601" s="134" t="s">
        <v>22</v>
      </c>
      <c r="H601" s="130">
        <f>F601*D601</f>
        <v>138000</v>
      </c>
      <c r="I601" s="76">
        <f t="shared" si="243"/>
        <v>12</v>
      </c>
      <c r="J601" s="100">
        <f>$AN$16</f>
        <v>41086</v>
      </c>
      <c r="K601" s="101">
        <v>1</v>
      </c>
      <c r="L601" s="261">
        <v>8</v>
      </c>
      <c r="M601" s="232">
        <f t="shared" si="258"/>
        <v>0.33333333333333331</v>
      </c>
      <c r="N601" s="241">
        <f t="shared" si="250"/>
        <v>0.70833333333333337</v>
      </c>
      <c r="O601" s="244">
        <f t="shared" si="244"/>
        <v>9.0000000000000018</v>
      </c>
      <c r="P601" s="245" t="str">
        <f t="shared" si="256"/>
        <v>1</v>
      </c>
      <c r="Q601" s="257">
        <f t="shared" si="245"/>
        <v>8.0000000000000018</v>
      </c>
      <c r="R601" s="102">
        <f t="shared" si="257"/>
        <v>0</v>
      </c>
      <c r="S601" s="103">
        <f t="shared" si="251"/>
        <v>0</v>
      </c>
      <c r="T601" s="104">
        <f t="shared" si="252"/>
        <v>0</v>
      </c>
      <c r="U601" s="104">
        <f t="shared" si="253"/>
        <v>0</v>
      </c>
      <c r="V601" s="104">
        <f t="shared" si="254"/>
        <v>0</v>
      </c>
      <c r="W601" s="105">
        <f t="shared" si="255"/>
        <v>0</v>
      </c>
      <c r="X601" s="96"/>
      <c r="Y601" s="106" t="str">
        <f>$AO$16</f>
        <v>D</v>
      </c>
      <c r="Z601" s="207" t="str">
        <f t="shared" si="246"/>
        <v>Tue</v>
      </c>
      <c r="AA601" s="107">
        <f t="shared" si="247"/>
        <v>0</v>
      </c>
      <c r="AB601" s="107">
        <f t="shared" si="248"/>
        <v>0</v>
      </c>
      <c r="AC601" s="107">
        <f t="shared" si="249"/>
        <v>0</v>
      </c>
    </row>
    <row r="602" spans="1:29" ht="12.75" customHeight="1">
      <c r="A602" s="69"/>
      <c r="B602" s="124" t="s">
        <v>66</v>
      </c>
      <c r="C602" s="125" t="s">
        <v>22</v>
      </c>
      <c r="D602" s="200">
        <v>4000</v>
      </c>
      <c r="E602" s="127" t="s">
        <v>24</v>
      </c>
      <c r="F602" s="139">
        <f>+L626</f>
        <v>13</v>
      </c>
      <c r="G602" s="134" t="s">
        <v>22</v>
      </c>
      <c r="H602" s="130">
        <f>F602*D602</f>
        <v>52000</v>
      </c>
      <c r="I602" s="76">
        <f t="shared" si="243"/>
        <v>13</v>
      </c>
      <c r="J602" s="100">
        <f>$AN$17</f>
        <v>41087</v>
      </c>
      <c r="K602" s="101">
        <v>1</v>
      </c>
      <c r="L602" s="261">
        <v>9</v>
      </c>
      <c r="M602" s="232">
        <f t="shared" si="258"/>
        <v>0.33333333333333331</v>
      </c>
      <c r="N602" s="241">
        <f t="shared" si="250"/>
        <v>0.70833333333333337</v>
      </c>
      <c r="O602" s="244">
        <f t="shared" si="244"/>
        <v>9.0000000000000018</v>
      </c>
      <c r="P602" s="245" t="str">
        <f t="shared" si="256"/>
        <v>1</v>
      </c>
      <c r="Q602" s="257">
        <f t="shared" si="245"/>
        <v>8.0000000000000018</v>
      </c>
      <c r="R602" s="102">
        <f t="shared" si="257"/>
        <v>0.99999999999999822</v>
      </c>
      <c r="S602" s="103">
        <f t="shared" si="251"/>
        <v>1</v>
      </c>
      <c r="T602" s="104">
        <f t="shared" si="252"/>
        <v>0</v>
      </c>
      <c r="U602" s="104">
        <f t="shared" si="253"/>
        <v>0</v>
      </c>
      <c r="V602" s="104">
        <f t="shared" si="254"/>
        <v>0</v>
      </c>
      <c r="W602" s="105">
        <f t="shared" si="255"/>
        <v>0.99999999999999822</v>
      </c>
      <c r="X602" s="96"/>
      <c r="Y602" s="106" t="str">
        <f>$AO$17</f>
        <v>D</v>
      </c>
      <c r="Z602" s="207" t="str">
        <f t="shared" si="246"/>
        <v>Wed</v>
      </c>
      <c r="AA602" s="107">
        <f t="shared" si="247"/>
        <v>0</v>
      </c>
      <c r="AB602" s="107">
        <f t="shared" si="248"/>
        <v>0</v>
      </c>
      <c r="AC602" s="107">
        <f t="shared" si="249"/>
        <v>0</v>
      </c>
    </row>
    <row r="603" spans="1:29" ht="12.75" customHeight="1">
      <c r="A603" s="69"/>
      <c r="B603" s="335" t="s">
        <v>75</v>
      </c>
      <c r="C603" s="336" t="s">
        <v>22</v>
      </c>
      <c r="D603" s="337"/>
      <c r="E603" s="127" t="s">
        <v>24</v>
      </c>
      <c r="F603" s="338">
        <f>+M626</f>
        <v>10</v>
      </c>
      <c r="G603" s="142" t="s">
        <v>22</v>
      </c>
      <c r="H603" s="143">
        <f>+F603*D603</f>
        <v>0</v>
      </c>
      <c r="I603" s="76">
        <f t="shared" si="243"/>
        <v>14</v>
      </c>
      <c r="J603" s="100">
        <f>$AN$18</f>
        <v>41088</v>
      </c>
      <c r="K603" s="101">
        <v>1</v>
      </c>
      <c r="L603" s="261">
        <v>8</v>
      </c>
      <c r="M603" s="232">
        <f t="shared" si="258"/>
        <v>0.33333333333333331</v>
      </c>
      <c r="N603" s="241">
        <f t="shared" si="250"/>
        <v>0.70833333333333337</v>
      </c>
      <c r="O603" s="244">
        <f t="shared" si="244"/>
        <v>9.0000000000000018</v>
      </c>
      <c r="P603" s="245" t="str">
        <f t="shared" si="256"/>
        <v>1</v>
      </c>
      <c r="Q603" s="257">
        <f t="shared" si="245"/>
        <v>8.0000000000000018</v>
      </c>
      <c r="R603" s="102">
        <f t="shared" si="257"/>
        <v>0</v>
      </c>
      <c r="S603" s="103">
        <f t="shared" si="251"/>
        <v>0</v>
      </c>
      <c r="T603" s="104">
        <f t="shared" si="252"/>
        <v>0</v>
      </c>
      <c r="U603" s="104">
        <f t="shared" si="253"/>
        <v>0</v>
      </c>
      <c r="V603" s="104">
        <f t="shared" si="254"/>
        <v>0</v>
      </c>
      <c r="W603" s="105">
        <f t="shared" si="255"/>
        <v>0</v>
      </c>
      <c r="X603" s="96"/>
      <c r="Y603" s="106" t="str">
        <f>$AO$18</f>
        <v>D</v>
      </c>
      <c r="Z603" s="207" t="str">
        <f t="shared" si="246"/>
        <v>Thu</v>
      </c>
      <c r="AA603" s="107">
        <f t="shared" si="247"/>
        <v>0</v>
      </c>
      <c r="AB603" s="107">
        <f t="shared" si="248"/>
        <v>0</v>
      </c>
      <c r="AC603" s="107">
        <f t="shared" si="249"/>
        <v>0</v>
      </c>
    </row>
    <row r="604" spans="1:29" ht="12.75" customHeight="1">
      <c r="A604" s="69"/>
      <c r="B604" s="124"/>
      <c r="C604" s="70"/>
      <c r="D604" s="202"/>
      <c r="E604" s="140"/>
      <c r="F604" s="141"/>
      <c r="G604" s="74" t="s">
        <v>22</v>
      </c>
      <c r="H604" s="99">
        <f>+D604*F604</f>
        <v>0</v>
      </c>
      <c r="I604" s="76">
        <f t="shared" si="243"/>
        <v>15</v>
      </c>
      <c r="J604" s="100">
        <f>$AN$19</f>
        <v>41089</v>
      </c>
      <c r="K604" s="101">
        <v>1</v>
      </c>
      <c r="L604" s="261">
        <v>8</v>
      </c>
      <c r="M604" s="232">
        <f t="shared" si="258"/>
        <v>0.33333333333333331</v>
      </c>
      <c r="N604" s="241">
        <f t="shared" si="250"/>
        <v>0.70833333333333337</v>
      </c>
      <c r="O604" s="244">
        <f t="shared" si="244"/>
        <v>9.0000000000000018</v>
      </c>
      <c r="P604" s="245" t="str">
        <f t="shared" si="256"/>
        <v>1</v>
      </c>
      <c r="Q604" s="257">
        <f t="shared" si="245"/>
        <v>8.0000000000000018</v>
      </c>
      <c r="R604" s="102">
        <f t="shared" si="257"/>
        <v>0</v>
      </c>
      <c r="S604" s="103">
        <f t="shared" si="251"/>
        <v>0</v>
      </c>
      <c r="T604" s="104">
        <f t="shared" si="252"/>
        <v>0</v>
      </c>
      <c r="U604" s="104">
        <f t="shared" si="253"/>
        <v>0</v>
      </c>
      <c r="V604" s="104">
        <f t="shared" si="254"/>
        <v>0</v>
      </c>
      <c r="W604" s="105">
        <f t="shared" si="255"/>
        <v>0</v>
      </c>
      <c r="X604" s="96"/>
      <c r="Y604" s="106" t="str">
        <f>$AO$19</f>
        <v>D</v>
      </c>
      <c r="Z604" s="207" t="str">
        <f t="shared" si="246"/>
        <v>Fri</v>
      </c>
      <c r="AA604" s="107">
        <f t="shared" si="247"/>
        <v>0</v>
      </c>
      <c r="AB604" s="107">
        <f t="shared" si="248"/>
        <v>0</v>
      </c>
      <c r="AC604" s="107">
        <f t="shared" si="249"/>
        <v>0</v>
      </c>
    </row>
    <row r="605" spans="1:29" ht="12.75" customHeight="1">
      <c r="A605" s="69"/>
      <c r="B605" s="124"/>
      <c r="C605" s="70"/>
      <c r="D605" s="202"/>
      <c r="E605" s="140"/>
      <c r="F605" s="139"/>
      <c r="G605" s="74" t="s">
        <v>22</v>
      </c>
      <c r="H605" s="99">
        <f>+D605*F605</f>
        <v>0</v>
      </c>
      <c r="I605" s="76">
        <f t="shared" si="243"/>
        <v>16</v>
      </c>
      <c r="J605" s="100">
        <f>$AN$20</f>
        <v>41090</v>
      </c>
      <c r="K605" s="101" t="s">
        <v>50</v>
      </c>
      <c r="L605" s="261"/>
      <c r="M605" s="232">
        <f t="shared" si="258"/>
        <v>0</v>
      </c>
      <c r="N605" s="241">
        <f t="shared" si="250"/>
        <v>0</v>
      </c>
      <c r="O605" s="244">
        <f t="shared" si="244"/>
        <v>0</v>
      </c>
      <c r="P605" s="245">
        <f t="shared" si="256"/>
        <v>0</v>
      </c>
      <c r="Q605" s="257">
        <f t="shared" si="245"/>
        <v>0</v>
      </c>
      <c r="R605" s="102">
        <f t="shared" si="257"/>
        <v>0</v>
      </c>
      <c r="S605" s="103">
        <f t="shared" si="251"/>
        <v>0</v>
      </c>
      <c r="T605" s="104">
        <f t="shared" si="252"/>
        <v>0</v>
      </c>
      <c r="U605" s="104">
        <f t="shared" si="253"/>
        <v>0</v>
      </c>
      <c r="V605" s="104">
        <f t="shared" si="254"/>
        <v>0</v>
      </c>
      <c r="W605" s="105">
        <f t="shared" si="255"/>
        <v>0</v>
      </c>
      <c r="X605" s="96"/>
      <c r="Y605" s="106" t="str">
        <f>$AO$20</f>
        <v>M</v>
      </c>
      <c r="Z605" s="207" t="str">
        <f t="shared" si="246"/>
        <v>Sat</v>
      </c>
      <c r="AA605" s="107">
        <f t="shared" si="247"/>
        <v>0</v>
      </c>
      <c r="AB605" s="107">
        <f t="shared" si="248"/>
        <v>0</v>
      </c>
      <c r="AC605" s="107">
        <f t="shared" si="249"/>
        <v>0</v>
      </c>
    </row>
    <row r="606" spans="1:29" ht="12.75" customHeight="1">
      <c r="A606" s="69"/>
      <c r="B606" s="124" t="s">
        <v>56</v>
      </c>
      <c r="C606" s="70" t="s">
        <v>22</v>
      </c>
      <c r="D606" s="202"/>
      <c r="E606" s="140"/>
      <c r="F606" s="141"/>
      <c r="G606" s="74" t="s">
        <v>22</v>
      </c>
      <c r="H606" s="99">
        <v>0</v>
      </c>
      <c r="I606" s="76">
        <f t="shared" si="243"/>
        <v>17</v>
      </c>
      <c r="J606" s="100">
        <f>$AN$21</f>
        <v>41091</v>
      </c>
      <c r="K606" s="101" t="s">
        <v>50</v>
      </c>
      <c r="L606" s="261"/>
      <c r="M606" s="232">
        <f t="shared" si="258"/>
        <v>0</v>
      </c>
      <c r="N606" s="241">
        <f t="shared" si="250"/>
        <v>0</v>
      </c>
      <c r="O606" s="244">
        <f t="shared" si="244"/>
        <v>0</v>
      </c>
      <c r="P606" s="245">
        <f t="shared" si="256"/>
        <v>0</v>
      </c>
      <c r="Q606" s="257">
        <f t="shared" si="245"/>
        <v>0</v>
      </c>
      <c r="R606" s="102">
        <f t="shared" si="257"/>
        <v>0</v>
      </c>
      <c r="S606" s="103">
        <f t="shared" si="251"/>
        <v>0</v>
      </c>
      <c r="T606" s="104">
        <f t="shared" si="252"/>
        <v>0</v>
      </c>
      <c r="U606" s="104">
        <f t="shared" si="253"/>
        <v>0</v>
      </c>
      <c r="V606" s="104">
        <f t="shared" si="254"/>
        <v>0</v>
      </c>
      <c r="W606" s="105">
        <f t="shared" si="255"/>
        <v>0</v>
      </c>
      <c r="X606" s="96"/>
      <c r="Y606" s="106" t="str">
        <f>$AO$21</f>
        <v>M</v>
      </c>
      <c r="Z606" s="262" t="str">
        <f t="shared" si="246"/>
        <v>Sun</v>
      </c>
      <c r="AA606" s="107">
        <f t="shared" si="247"/>
        <v>0</v>
      </c>
      <c r="AB606" s="107">
        <f t="shared" si="248"/>
        <v>0</v>
      </c>
      <c r="AC606" s="107">
        <f t="shared" si="249"/>
        <v>0</v>
      </c>
    </row>
    <row r="607" spans="1:29" ht="12.75" customHeight="1">
      <c r="A607" s="69"/>
      <c r="B607" s="124"/>
      <c r="C607" s="70"/>
      <c r="D607" s="202"/>
      <c r="E607" s="140"/>
      <c r="F607" s="139"/>
      <c r="G607" s="74" t="s">
        <v>22</v>
      </c>
      <c r="H607" s="99">
        <f>+D607*F607</f>
        <v>0</v>
      </c>
      <c r="I607" s="76">
        <f t="shared" si="243"/>
        <v>18</v>
      </c>
      <c r="J607" s="100">
        <f>$AN$22</f>
        <v>41092</v>
      </c>
      <c r="K607" s="101">
        <v>2</v>
      </c>
      <c r="L607" s="261">
        <v>10</v>
      </c>
      <c r="M607" s="232">
        <f t="shared" si="258"/>
        <v>0.83333333333333337</v>
      </c>
      <c r="N607" s="241">
        <f t="shared" si="250"/>
        <v>1.2083333333333333</v>
      </c>
      <c r="O607" s="244">
        <f t="shared" si="244"/>
        <v>8.9999999999999964</v>
      </c>
      <c r="P607" s="245" t="str">
        <f t="shared" si="256"/>
        <v>1</v>
      </c>
      <c r="Q607" s="257">
        <f t="shared" si="245"/>
        <v>7.9999999999999964</v>
      </c>
      <c r="R607" s="102">
        <f t="shared" si="257"/>
        <v>2.0000000000000036</v>
      </c>
      <c r="S607" s="103">
        <f t="shared" si="251"/>
        <v>1</v>
      </c>
      <c r="T607" s="104">
        <f t="shared" si="252"/>
        <v>1.0000000000000036</v>
      </c>
      <c r="U607" s="104">
        <f t="shared" si="253"/>
        <v>0</v>
      </c>
      <c r="V607" s="104">
        <f t="shared" si="254"/>
        <v>0</v>
      </c>
      <c r="W607" s="105">
        <f t="shared" si="255"/>
        <v>2.0000000000000036</v>
      </c>
      <c r="X607" s="96"/>
      <c r="Y607" s="106" t="str">
        <f>$AO$22</f>
        <v>D</v>
      </c>
      <c r="Z607" s="262" t="str">
        <f t="shared" si="246"/>
        <v>Mon</v>
      </c>
      <c r="AA607" s="107">
        <f t="shared" si="247"/>
        <v>0</v>
      </c>
      <c r="AB607" s="107">
        <f t="shared" si="248"/>
        <v>0</v>
      </c>
      <c r="AC607" s="107">
        <f t="shared" si="249"/>
        <v>0</v>
      </c>
    </row>
    <row r="608" spans="1:29" ht="12.75" customHeight="1">
      <c r="A608" s="69"/>
      <c r="B608" s="150" t="s">
        <v>19</v>
      </c>
      <c r="C608" s="150"/>
      <c r="D608" s="200"/>
      <c r="E608" s="127"/>
      <c r="F608" s="151"/>
      <c r="G608" s="134" t="s">
        <v>22</v>
      </c>
      <c r="H608" s="152">
        <f>SUM(H599:H607)</f>
        <v>2164749.8265895955</v>
      </c>
      <c r="I608" s="76">
        <f t="shared" si="243"/>
        <v>19</v>
      </c>
      <c r="J608" s="100">
        <f>$AN$23</f>
        <v>41093</v>
      </c>
      <c r="K608" s="101">
        <v>2</v>
      </c>
      <c r="L608" s="261">
        <v>10</v>
      </c>
      <c r="M608" s="232">
        <f t="shared" si="258"/>
        <v>0.83333333333333337</v>
      </c>
      <c r="N608" s="241">
        <f t="shared" si="250"/>
        <v>1.2083333333333333</v>
      </c>
      <c r="O608" s="244">
        <f t="shared" si="244"/>
        <v>8.9999999999999964</v>
      </c>
      <c r="P608" s="245" t="str">
        <f t="shared" si="256"/>
        <v>1</v>
      </c>
      <c r="Q608" s="257">
        <f t="shared" si="245"/>
        <v>7.9999999999999964</v>
      </c>
      <c r="R608" s="102">
        <f t="shared" si="257"/>
        <v>2.0000000000000036</v>
      </c>
      <c r="S608" s="103">
        <f t="shared" si="251"/>
        <v>1</v>
      </c>
      <c r="T608" s="104">
        <f t="shared" si="252"/>
        <v>1.0000000000000036</v>
      </c>
      <c r="U608" s="104">
        <f t="shared" si="253"/>
        <v>0</v>
      </c>
      <c r="V608" s="104">
        <f t="shared" si="254"/>
        <v>0</v>
      </c>
      <c r="W608" s="105">
        <f t="shared" si="255"/>
        <v>2.0000000000000036</v>
      </c>
      <c r="X608" s="96"/>
      <c r="Y608" s="106" t="str">
        <f>$AO$23</f>
        <v>D</v>
      </c>
      <c r="Z608" s="207" t="str">
        <f t="shared" si="246"/>
        <v>Tue</v>
      </c>
      <c r="AA608" s="107">
        <f t="shared" si="247"/>
        <v>0</v>
      </c>
      <c r="AB608" s="107">
        <f t="shared" si="248"/>
        <v>0</v>
      </c>
      <c r="AC608" s="107">
        <f t="shared" si="249"/>
        <v>0</v>
      </c>
    </row>
    <row r="609" spans="1:29" ht="12.75" customHeight="1">
      <c r="A609" s="69"/>
      <c r="B609" s="131" t="s">
        <v>25</v>
      </c>
      <c r="C609" s="70"/>
      <c r="D609" s="200"/>
      <c r="E609" s="127"/>
      <c r="F609" s="151"/>
      <c r="G609" s="74"/>
      <c r="H609" s="75"/>
      <c r="I609" s="76">
        <f t="shared" si="243"/>
        <v>20</v>
      </c>
      <c r="J609" s="100">
        <f>$AN$24</f>
        <v>41094</v>
      </c>
      <c r="K609" s="101">
        <v>2</v>
      </c>
      <c r="L609" s="261">
        <v>11</v>
      </c>
      <c r="M609" s="232">
        <f t="shared" si="258"/>
        <v>0.83333333333333337</v>
      </c>
      <c r="N609" s="241">
        <f t="shared" si="250"/>
        <v>1.2083333333333333</v>
      </c>
      <c r="O609" s="244">
        <f t="shared" si="244"/>
        <v>8.9999999999999964</v>
      </c>
      <c r="P609" s="245" t="str">
        <f t="shared" si="256"/>
        <v>1</v>
      </c>
      <c r="Q609" s="257">
        <f t="shared" si="245"/>
        <v>7.9999999999999964</v>
      </c>
      <c r="R609" s="102">
        <f t="shared" si="257"/>
        <v>3.0000000000000036</v>
      </c>
      <c r="S609" s="103">
        <f t="shared" si="251"/>
        <v>1</v>
      </c>
      <c r="T609" s="104">
        <f t="shared" si="252"/>
        <v>2.0000000000000036</v>
      </c>
      <c r="U609" s="104">
        <f t="shared" si="253"/>
        <v>0</v>
      </c>
      <c r="V609" s="104">
        <f t="shared" si="254"/>
        <v>0</v>
      </c>
      <c r="W609" s="105">
        <f t="shared" si="255"/>
        <v>3.0000000000000036</v>
      </c>
      <c r="X609" s="96"/>
      <c r="Y609" s="106" t="str">
        <f>$AO$24</f>
        <v>D</v>
      </c>
      <c r="Z609" s="207" t="str">
        <f t="shared" si="246"/>
        <v>Wed</v>
      </c>
      <c r="AA609" s="107">
        <f t="shared" si="247"/>
        <v>0</v>
      </c>
      <c r="AB609" s="107">
        <f t="shared" si="248"/>
        <v>0</v>
      </c>
      <c r="AC609" s="107">
        <f t="shared" si="249"/>
        <v>0</v>
      </c>
    </row>
    <row r="610" spans="1:29" ht="12.75" customHeight="1">
      <c r="A610" s="69"/>
      <c r="B610" s="124" t="s">
        <v>26</v>
      </c>
      <c r="C610" s="125" t="s">
        <v>22</v>
      </c>
      <c r="D610" s="153">
        <f>-H599</f>
        <v>-1244560</v>
      </c>
      <c r="E610" s="127" t="s">
        <v>24</v>
      </c>
      <c r="F610" s="149">
        <v>0.02</v>
      </c>
      <c r="G610" s="134" t="s">
        <v>22</v>
      </c>
      <c r="H610" s="130">
        <f>F610*D610</f>
        <v>-24891.200000000001</v>
      </c>
      <c r="I610" s="76">
        <f t="shared" si="243"/>
        <v>21</v>
      </c>
      <c r="J610" s="100">
        <f>$AN$25</f>
        <v>41095</v>
      </c>
      <c r="K610" s="101">
        <v>2</v>
      </c>
      <c r="L610" s="261">
        <v>11</v>
      </c>
      <c r="M610" s="232">
        <f t="shared" si="258"/>
        <v>0.83333333333333337</v>
      </c>
      <c r="N610" s="241">
        <f t="shared" si="250"/>
        <v>1.2083333333333333</v>
      </c>
      <c r="O610" s="244">
        <f t="shared" si="244"/>
        <v>8.9999999999999964</v>
      </c>
      <c r="P610" s="245" t="str">
        <f t="shared" si="256"/>
        <v>1</v>
      </c>
      <c r="Q610" s="257">
        <f t="shared" si="245"/>
        <v>7.9999999999999964</v>
      </c>
      <c r="R610" s="102">
        <f t="shared" si="257"/>
        <v>3.0000000000000036</v>
      </c>
      <c r="S610" s="103">
        <f t="shared" si="251"/>
        <v>1</v>
      </c>
      <c r="T610" s="104">
        <f t="shared" si="252"/>
        <v>2.0000000000000036</v>
      </c>
      <c r="U610" s="104">
        <f t="shared" si="253"/>
        <v>0</v>
      </c>
      <c r="V610" s="104">
        <f t="shared" si="254"/>
        <v>0</v>
      </c>
      <c r="W610" s="105">
        <f t="shared" si="255"/>
        <v>3.0000000000000036</v>
      </c>
      <c r="X610" s="96"/>
      <c r="Y610" s="106" t="str">
        <f>$AO$25</f>
        <v>D</v>
      </c>
      <c r="Z610" s="207" t="str">
        <f t="shared" si="246"/>
        <v>Thu</v>
      </c>
      <c r="AA610" s="107">
        <f t="shared" si="247"/>
        <v>0</v>
      </c>
      <c r="AB610" s="107">
        <f t="shared" si="248"/>
        <v>0</v>
      </c>
      <c r="AC610" s="107">
        <f t="shared" si="249"/>
        <v>0</v>
      </c>
    </row>
    <row r="611" spans="1:29" ht="12.75" customHeight="1">
      <c r="A611" s="69"/>
      <c r="B611" s="124" t="s">
        <v>47</v>
      </c>
      <c r="C611" s="125" t="s">
        <v>22</v>
      </c>
      <c r="D611" s="200"/>
      <c r="E611" s="127"/>
      <c r="F611" s="155"/>
      <c r="G611" s="134" t="s">
        <v>22</v>
      </c>
      <c r="H611" s="130">
        <f>SUM(AA626:AC626)*-F599/21</f>
        <v>0</v>
      </c>
      <c r="I611" s="76">
        <f t="shared" si="243"/>
        <v>22</v>
      </c>
      <c r="J611" s="100">
        <f>$AN$26</f>
        <v>41096</v>
      </c>
      <c r="K611" s="101">
        <v>2</v>
      </c>
      <c r="L611" s="261">
        <v>10</v>
      </c>
      <c r="M611" s="232">
        <f t="shared" si="258"/>
        <v>0.83333333333333337</v>
      </c>
      <c r="N611" s="241">
        <f t="shared" si="250"/>
        <v>1.2083333333333333</v>
      </c>
      <c r="O611" s="244">
        <f t="shared" si="244"/>
        <v>8.9999999999999964</v>
      </c>
      <c r="P611" s="245" t="str">
        <f t="shared" si="256"/>
        <v>1</v>
      </c>
      <c r="Q611" s="257">
        <f t="shared" si="245"/>
        <v>7.9999999999999964</v>
      </c>
      <c r="R611" s="102">
        <f t="shared" si="257"/>
        <v>2.0000000000000036</v>
      </c>
      <c r="S611" s="103">
        <f t="shared" si="251"/>
        <v>1</v>
      </c>
      <c r="T611" s="104">
        <f t="shared" si="252"/>
        <v>1.0000000000000036</v>
      </c>
      <c r="U611" s="104">
        <f t="shared" si="253"/>
        <v>0</v>
      </c>
      <c r="V611" s="104">
        <f t="shared" si="254"/>
        <v>0</v>
      </c>
      <c r="W611" s="105">
        <f t="shared" si="255"/>
        <v>2.0000000000000036</v>
      </c>
      <c r="X611" s="96"/>
      <c r="Y611" s="106" t="str">
        <f>$AO$26</f>
        <v>D</v>
      </c>
      <c r="Z611" s="207" t="str">
        <f t="shared" si="246"/>
        <v>Fri</v>
      </c>
      <c r="AA611" s="107">
        <f t="shared" si="247"/>
        <v>0</v>
      </c>
      <c r="AB611" s="107">
        <f t="shared" si="248"/>
        <v>0</v>
      </c>
      <c r="AC611" s="107">
        <f t="shared" si="249"/>
        <v>0</v>
      </c>
    </row>
    <row r="612" spans="1:29" ht="12.75" customHeight="1">
      <c r="A612" s="69"/>
      <c r="B612" s="124" t="s">
        <v>27</v>
      </c>
      <c r="C612" s="125" t="s">
        <v>22</v>
      </c>
      <c r="D612" s="200"/>
      <c r="E612" s="127"/>
      <c r="F612" s="155"/>
      <c r="G612" s="134" t="s">
        <v>22</v>
      </c>
      <c r="H612" s="156">
        <f>+F618</f>
        <v>-35917.1</v>
      </c>
      <c r="I612" s="76">
        <f t="shared" si="243"/>
        <v>23</v>
      </c>
      <c r="J612" s="100">
        <f>$AN$27</f>
        <v>41097</v>
      </c>
      <c r="K612" s="101" t="s">
        <v>50</v>
      </c>
      <c r="L612" s="261">
        <v>11</v>
      </c>
      <c r="M612" s="232">
        <f t="shared" si="258"/>
        <v>0</v>
      </c>
      <c r="N612" s="241">
        <f t="shared" si="250"/>
        <v>0</v>
      </c>
      <c r="O612" s="244">
        <f t="shared" si="244"/>
        <v>0</v>
      </c>
      <c r="P612" s="245">
        <f t="shared" si="256"/>
        <v>0</v>
      </c>
      <c r="Q612" s="257">
        <f t="shared" si="245"/>
        <v>0</v>
      </c>
      <c r="R612" s="102">
        <f t="shared" si="257"/>
        <v>11</v>
      </c>
      <c r="S612" s="103">
        <f t="shared" si="251"/>
        <v>0</v>
      </c>
      <c r="T612" s="104">
        <f t="shared" si="252"/>
        <v>7</v>
      </c>
      <c r="U612" s="104">
        <f t="shared" si="253"/>
        <v>1</v>
      </c>
      <c r="V612" s="104">
        <f t="shared" si="254"/>
        <v>3</v>
      </c>
      <c r="W612" s="105">
        <f t="shared" si="255"/>
        <v>11</v>
      </c>
      <c r="X612" s="96"/>
      <c r="Y612" s="106" t="str">
        <f>$AO$27</f>
        <v>M</v>
      </c>
      <c r="Z612" s="207" t="str">
        <f t="shared" si="246"/>
        <v>Sat</v>
      </c>
      <c r="AA612" s="107">
        <f t="shared" si="247"/>
        <v>0</v>
      </c>
      <c r="AB612" s="107">
        <f t="shared" si="248"/>
        <v>0</v>
      </c>
      <c r="AC612" s="107">
        <f t="shared" si="249"/>
        <v>0</v>
      </c>
    </row>
    <row r="613" spans="1:29" ht="12.75" customHeight="1">
      <c r="A613" s="69"/>
      <c r="B613" s="98"/>
      <c r="C613" s="98"/>
      <c r="D613" s="158" t="s">
        <v>28</v>
      </c>
      <c r="E613" s="159"/>
      <c r="F613" s="160">
        <f>VLOOKUP(C592,$AD$1:$AG$6,2)</f>
        <v>-1320000</v>
      </c>
      <c r="G613" s="160"/>
      <c r="H613" s="99"/>
      <c r="I613" s="76">
        <f t="shared" si="243"/>
        <v>24</v>
      </c>
      <c r="J613" s="100">
        <f>$AN$28</f>
        <v>41098</v>
      </c>
      <c r="K613" s="101" t="s">
        <v>50</v>
      </c>
      <c r="L613" s="261"/>
      <c r="M613" s="232">
        <f t="shared" si="258"/>
        <v>0</v>
      </c>
      <c r="N613" s="241">
        <f t="shared" si="250"/>
        <v>0</v>
      </c>
      <c r="O613" s="244">
        <f t="shared" si="244"/>
        <v>0</v>
      </c>
      <c r="P613" s="245">
        <f t="shared" si="256"/>
        <v>0</v>
      </c>
      <c r="Q613" s="257">
        <f t="shared" si="245"/>
        <v>0</v>
      </c>
      <c r="R613" s="102">
        <f t="shared" si="257"/>
        <v>0</v>
      </c>
      <c r="S613" s="103">
        <f t="shared" si="251"/>
        <v>0</v>
      </c>
      <c r="T613" s="104">
        <f t="shared" si="252"/>
        <v>0</v>
      </c>
      <c r="U613" s="104">
        <f t="shared" si="253"/>
        <v>0</v>
      </c>
      <c r="V613" s="104">
        <f t="shared" si="254"/>
        <v>0</v>
      </c>
      <c r="W613" s="105">
        <f t="shared" si="255"/>
        <v>0</v>
      </c>
      <c r="X613" s="96"/>
      <c r="Y613" s="106" t="str">
        <f>$AO$28</f>
        <v>M</v>
      </c>
      <c r="Z613" s="262" t="str">
        <f t="shared" si="246"/>
        <v>Sun</v>
      </c>
      <c r="AA613" s="107">
        <f t="shared" si="247"/>
        <v>0</v>
      </c>
      <c r="AB613" s="107">
        <f t="shared" si="248"/>
        <v>0</v>
      </c>
      <c r="AC613" s="107">
        <f t="shared" si="249"/>
        <v>0</v>
      </c>
    </row>
    <row r="614" spans="1:29" ht="12.75" customHeight="1">
      <c r="A614" s="69"/>
      <c r="B614" s="98"/>
      <c r="C614" s="98"/>
      <c r="D614" s="162" t="s">
        <v>26</v>
      </c>
      <c r="E614" s="159"/>
      <c r="F614" s="163">
        <f>+(H599)*0.54%</f>
        <v>6720.6240000000007</v>
      </c>
      <c r="G614" s="163"/>
      <c r="H614" s="99"/>
      <c r="I614" s="76">
        <f t="shared" si="243"/>
        <v>25</v>
      </c>
      <c r="J614" s="100">
        <f>$AN$29</f>
        <v>41099</v>
      </c>
      <c r="K614" s="101">
        <v>1</v>
      </c>
      <c r="L614" s="261">
        <v>11</v>
      </c>
      <c r="M614" s="232">
        <f t="shared" si="258"/>
        <v>0.33333333333333331</v>
      </c>
      <c r="N614" s="241">
        <f t="shared" si="250"/>
        <v>0.70833333333333337</v>
      </c>
      <c r="O614" s="244">
        <f t="shared" si="244"/>
        <v>9.0000000000000018</v>
      </c>
      <c r="P614" s="245" t="str">
        <f t="shared" si="256"/>
        <v>1</v>
      </c>
      <c r="Q614" s="257">
        <f t="shared" si="245"/>
        <v>8.0000000000000018</v>
      </c>
      <c r="R614" s="102">
        <f t="shared" si="257"/>
        <v>2.9999999999999982</v>
      </c>
      <c r="S614" s="103">
        <f t="shared" si="251"/>
        <v>1</v>
      </c>
      <c r="T614" s="104">
        <f t="shared" si="252"/>
        <v>1.9999999999999982</v>
      </c>
      <c r="U614" s="104">
        <f t="shared" si="253"/>
        <v>0</v>
      </c>
      <c r="V614" s="104">
        <f t="shared" si="254"/>
        <v>0</v>
      </c>
      <c r="W614" s="105">
        <f t="shared" si="255"/>
        <v>2.9999999999999982</v>
      </c>
      <c r="X614" s="96"/>
      <c r="Y614" s="106" t="str">
        <f>$AO$29</f>
        <v>D</v>
      </c>
      <c r="Z614" s="262" t="str">
        <f t="shared" si="246"/>
        <v>Mon</v>
      </c>
      <c r="AA614" s="107">
        <f t="shared" si="247"/>
        <v>0</v>
      </c>
      <c r="AB614" s="107">
        <f t="shared" si="248"/>
        <v>0</v>
      </c>
      <c r="AC614" s="107">
        <f t="shared" si="249"/>
        <v>0</v>
      </c>
    </row>
    <row r="615" spans="1:29" ht="12.75" customHeight="1">
      <c r="A615" s="69"/>
      <c r="B615" s="98"/>
      <c r="C615" s="98"/>
      <c r="D615" s="162" t="s">
        <v>29</v>
      </c>
      <c r="E615" s="159"/>
      <c r="F615" s="160">
        <f>-IF(H608*5%&gt;500000,500000,H608*5%)</f>
        <v>-108237.49132947979</v>
      </c>
      <c r="G615" s="160"/>
      <c r="H615" s="99"/>
      <c r="I615" s="76">
        <f t="shared" si="243"/>
        <v>26</v>
      </c>
      <c r="J615" s="100">
        <f>$AN$30</f>
        <v>41100</v>
      </c>
      <c r="K615" s="101">
        <v>1</v>
      </c>
      <c r="L615" s="261">
        <v>10</v>
      </c>
      <c r="M615" s="232">
        <f t="shared" si="258"/>
        <v>0.33333333333333331</v>
      </c>
      <c r="N615" s="241">
        <f t="shared" si="250"/>
        <v>0.70833333333333337</v>
      </c>
      <c r="O615" s="244">
        <f t="shared" si="244"/>
        <v>9.0000000000000018</v>
      </c>
      <c r="P615" s="245" t="str">
        <f t="shared" si="256"/>
        <v>1</v>
      </c>
      <c r="Q615" s="257">
        <f t="shared" si="245"/>
        <v>8.0000000000000018</v>
      </c>
      <c r="R615" s="102">
        <f t="shared" si="257"/>
        <v>1.9999999999999982</v>
      </c>
      <c r="S615" s="103">
        <f t="shared" si="251"/>
        <v>1</v>
      </c>
      <c r="T615" s="104">
        <f t="shared" si="252"/>
        <v>0.99999999999999822</v>
      </c>
      <c r="U615" s="104">
        <f t="shared" si="253"/>
        <v>0</v>
      </c>
      <c r="V615" s="104">
        <f t="shared" si="254"/>
        <v>0</v>
      </c>
      <c r="W615" s="105">
        <f t="shared" si="255"/>
        <v>1.9999999999999982</v>
      </c>
      <c r="X615" s="96"/>
      <c r="Y615" s="106" t="str">
        <f>$AO$30</f>
        <v>D</v>
      </c>
      <c r="Z615" s="207" t="str">
        <f t="shared" si="246"/>
        <v>Tue</v>
      </c>
      <c r="AA615" s="107">
        <f t="shared" si="247"/>
        <v>0</v>
      </c>
      <c r="AB615" s="107">
        <f t="shared" si="248"/>
        <v>0</v>
      </c>
      <c r="AC615" s="107">
        <f t="shared" si="249"/>
        <v>0</v>
      </c>
    </row>
    <row r="616" spans="1:29" ht="12.75" customHeight="1">
      <c r="A616" s="69"/>
      <c r="B616" s="98"/>
      <c r="C616" s="98"/>
      <c r="D616" s="162" t="s">
        <v>30</v>
      </c>
      <c r="E616" s="159"/>
      <c r="F616" s="163">
        <f>ROUND(H608+H610+F614+F615,0)*12</f>
        <v>24460104</v>
      </c>
      <c r="G616" s="163"/>
      <c r="H616" s="99"/>
      <c r="I616" s="76">
        <f t="shared" si="243"/>
        <v>27</v>
      </c>
      <c r="J616" s="100">
        <f>$AN$31</f>
        <v>41101</v>
      </c>
      <c r="K616" s="101">
        <v>1</v>
      </c>
      <c r="L616" s="261">
        <v>11</v>
      </c>
      <c r="M616" s="232">
        <f t="shared" si="258"/>
        <v>0.33333333333333331</v>
      </c>
      <c r="N616" s="241">
        <f t="shared" si="250"/>
        <v>0.70833333333333337</v>
      </c>
      <c r="O616" s="244">
        <f t="shared" si="244"/>
        <v>9.0000000000000018</v>
      </c>
      <c r="P616" s="245" t="str">
        <f t="shared" si="256"/>
        <v>1</v>
      </c>
      <c r="Q616" s="257">
        <f t="shared" si="245"/>
        <v>8.0000000000000018</v>
      </c>
      <c r="R616" s="102">
        <f t="shared" si="257"/>
        <v>2.9999999999999982</v>
      </c>
      <c r="S616" s="103">
        <f t="shared" si="251"/>
        <v>1</v>
      </c>
      <c r="T616" s="104">
        <f t="shared" si="252"/>
        <v>1.9999999999999982</v>
      </c>
      <c r="U616" s="104">
        <f t="shared" si="253"/>
        <v>0</v>
      </c>
      <c r="V616" s="104">
        <f t="shared" si="254"/>
        <v>0</v>
      </c>
      <c r="W616" s="105">
        <f t="shared" si="255"/>
        <v>2.9999999999999982</v>
      </c>
      <c r="X616" s="96"/>
      <c r="Y616" s="106" t="str">
        <f>$AO$31</f>
        <v>D</v>
      </c>
      <c r="Z616" s="207" t="str">
        <f t="shared" si="246"/>
        <v>Wed</v>
      </c>
      <c r="AA616" s="107">
        <f t="shared" si="247"/>
        <v>0</v>
      </c>
      <c r="AB616" s="107">
        <f t="shared" si="248"/>
        <v>0</v>
      </c>
      <c r="AC616" s="107">
        <f t="shared" si="249"/>
        <v>0</v>
      </c>
    </row>
    <row r="617" spans="1:29" ht="12.75" customHeight="1">
      <c r="A617" s="69"/>
      <c r="B617" s="98"/>
      <c r="C617" s="98"/>
      <c r="D617" s="168" t="s">
        <v>31</v>
      </c>
      <c r="E617" s="159"/>
      <c r="F617" s="169">
        <f>(F616)+(F613*12)</f>
        <v>8620104</v>
      </c>
      <c r="G617" s="169"/>
      <c r="H617" s="99"/>
      <c r="I617" s="76">
        <f t="shared" si="243"/>
        <v>28</v>
      </c>
      <c r="J617" s="100">
        <f>$AN$32</f>
        <v>41102</v>
      </c>
      <c r="K617" s="101">
        <v>1</v>
      </c>
      <c r="L617" s="261">
        <v>10</v>
      </c>
      <c r="M617" s="232">
        <f t="shared" si="258"/>
        <v>0.33333333333333331</v>
      </c>
      <c r="N617" s="241">
        <f t="shared" si="250"/>
        <v>0.70833333333333337</v>
      </c>
      <c r="O617" s="244">
        <f t="shared" si="244"/>
        <v>9.0000000000000018</v>
      </c>
      <c r="P617" s="245" t="str">
        <f t="shared" si="256"/>
        <v>1</v>
      </c>
      <c r="Q617" s="257">
        <f t="shared" si="245"/>
        <v>8.0000000000000018</v>
      </c>
      <c r="R617" s="102">
        <f t="shared" si="257"/>
        <v>1.9999999999999982</v>
      </c>
      <c r="S617" s="103">
        <f t="shared" si="251"/>
        <v>1</v>
      </c>
      <c r="T617" s="104">
        <f t="shared" si="252"/>
        <v>0.99999999999999822</v>
      </c>
      <c r="U617" s="104">
        <f t="shared" si="253"/>
        <v>0</v>
      </c>
      <c r="V617" s="104">
        <f t="shared" si="254"/>
        <v>0</v>
      </c>
      <c r="W617" s="105">
        <f t="shared" si="255"/>
        <v>1.9999999999999982</v>
      </c>
      <c r="X617" s="96"/>
      <c r="Y617" s="106" t="str">
        <f>$AO$32</f>
        <v>D</v>
      </c>
      <c r="Z617" s="207" t="str">
        <f t="shared" si="246"/>
        <v>Thu</v>
      </c>
      <c r="AA617" s="107">
        <f t="shared" si="247"/>
        <v>0</v>
      </c>
      <c r="AB617" s="107">
        <f t="shared" si="248"/>
        <v>0</v>
      </c>
      <c r="AC617" s="107">
        <f t="shared" si="249"/>
        <v>0</v>
      </c>
    </row>
    <row r="618" spans="1:29" ht="12.75" customHeight="1">
      <c r="A618" s="69"/>
      <c r="B618" s="98"/>
      <c r="C618" s="98"/>
      <c r="D618" s="168" t="s">
        <v>32</v>
      </c>
      <c r="E618" s="159"/>
      <c r="F618" s="170">
        <f>-(IF(F617&lt;=0,0,IF(F617&lt;=50000000,F617*0.05,IF(F617&lt;=200000000,(F617-50000000)*0.15+2500000,IF(F617&lt;=500000000,(F617-250000000)*0.25+32500000,(F617-500000000)*0.3+95000000)))))/12</f>
        <v>-35917.1</v>
      </c>
      <c r="G618" s="171">
        <f>-(IF(F618&lt;=0,0,IF(F618&lt;=50000000,F618*0.05,IF(F618&lt;=200000000,(F618-50000000)*0.15+2500000,IF(F618&lt;=500000000,(F618-250000000)*0.25+32500000,(F618-500000000)*0.3+95000000)))))/12</f>
        <v>0</v>
      </c>
      <c r="H618" s="99"/>
      <c r="I618" s="76">
        <f t="shared" si="243"/>
        <v>29</v>
      </c>
      <c r="J618" s="100">
        <f>$AN$33</f>
        <v>41103</v>
      </c>
      <c r="K618" s="101">
        <v>1</v>
      </c>
      <c r="L618" s="261">
        <v>11</v>
      </c>
      <c r="M618" s="232">
        <f t="shared" si="258"/>
        <v>0.33333333333333331</v>
      </c>
      <c r="N618" s="241">
        <f t="shared" si="250"/>
        <v>0.70833333333333337</v>
      </c>
      <c r="O618" s="244">
        <f t="shared" si="244"/>
        <v>9.0000000000000018</v>
      </c>
      <c r="P618" s="245" t="str">
        <f t="shared" si="256"/>
        <v>1</v>
      </c>
      <c r="Q618" s="257">
        <f t="shared" si="245"/>
        <v>8.0000000000000018</v>
      </c>
      <c r="R618" s="102">
        <f t="shared" si="257"/>
        <v>2.9999999999999982</v>
      </c>
      <c r="S618" s="103">
        <f t="shared" si="251"/>
        <v>1</v>
      </c>
      <c r="T618" s="104">
        <f t="shared" si="252"/>
        <v>1.9999999999999982</v>
      </c>
      <c r="U618" s="104">
        <f t="shared" si="253"/>
        <v>0</v>
      </c>
      <c r="V618" s="104">
        <f t="shared" si="254"/>
        <v>0</v>
      </c>
      <c r="W618" s="105">
        <f t="shared" si="255"/>
        <v>2.9999999999999982</v>
      </c>
      <c r="X618" s="96"/>
      <c r="Y618" s="106" t="str">
        <f>$AO$33</f>
        <v>D</v>
      </c>
      <c r="Z618" s="207" t="str">
        <f t="shared" si="246"/>
        <v>Fri</v>
      </c>
      <c r="AA618" s="107">
        <f t="shared" si="247"/>
        <v>0</v>
      </c>
      <c r="AB618" s="107">
        <f t="shared" si="248"/>
        <v>0</v>
      </c>
      <c r="AC618" s="107">
        <f t="shared" si="249"/>
        <v>0</v>
      </c>
    </row>
    <row r="619" spans="1:29" ht="12.75" customHeight="1">
      <c r="A619" s="69"/>
      <c r="B619" s="98"/>
      <c r="C619" s="125"/>
      <c r="D619" s="172"/>
      <c r="E619" s="173"/>
      <c r="F619" s="174"/>
      <c r="G619" s="72"/>
      <c r="H619" s="175"/>
      <c r="I619" s="76">
        <f t="shared" si="243"/>
        <v>30</v>
      </c>
      <c r="J619" s="100">
        <f>$AN$34</f>
        <v>41104</v>
      </c>
      <c r="K619" s="101" t="s">
        <v>50</v>
      </c>
      <c r="L619" s="261"/>
      <c r="M619" s="232">
        <f t="shared" si="258"/>
        <v>0</v>
      </c>
      <c r="N619" s="241">
        <f t="shared" si="250"/>
        <v>0</v>
      </c>
      <c r="O619" s="244">
        <f t="shared" si="244"/>
        <v>0</v>
      </c>
      <c r="P619" s="245">
        <f t="shared" si="256"/>
        <v>0</v>
      </c>
      <c r="Q619" s="257">
        <f t="shared" si="245"/>
        <v>0</v>
      </c>
      <c r="R619" s="102">
        <f t="shared" si="257"/>
        <v>0</v>
      </c>
      <c r="S619" s="103">
        <f t="shared" si="251"/>
        <v>0</v>
      </c>
      <c r="T619" s="104">
        <f t="shared" si="252"/>
        <v>0</v>
      </c>
      <c r="U619" s="104">
        <f t="shared" si="253"/>
        <v>0</v>
      </c>
      <c r="V619" s="104">
        <f t="shared" si="254"/>
        <v>0</v>
      </c>
      <c r="W619" s="105">
        <f t="shared" si="255"/>
        <v>0</v>
      </c>
      <c r="X619" s="96"/>
      <c r="Y619" s="106" t="str">
        <f>$AO$34</f>
        <v>M</v>
      </c>
      <c r="Z619" s="207" t="str">
        <f t="shared" si="246"/>
        <v>Sat</v>
      </c>
      <c r="AA619" s="107">
        <f t="shared" si="247"/>
        <v>0</v>
      </c>
      <c r="AB619" s="107">
        <f t="shared" si="248"/>
        <v>0</v>
      </c>
      <c r="AC619" s="107">
        <f t="shared" si="249"/>
        <v>0</v>
      </c>
    </row>
    <row r="620" spans="1:29" ht="12.75" customHeight="1">
      <c r="A620" s="69"/>
      <c r="B620" s="176" t="s">
        <v>33</v>
      </c>
      <c r="C620" s="177"/>
      <c r="D620" s="178"/>
      <c r="E620" s="127"/>
      <c r="F620" s="179"/>
      <c r="G620" s="180" t="s">
        <v>22</v>
      </c>
      <c r="H620" s="152">
        <f>+H608+H610+H611+H612</f>
        <v>2103941.5265895952</v>
      </c>
      <c r="I620" s="76">
        <f t="shared" si="243"/>
        <v>31</v>
      </c>
      <c r="J620" s="100">
        <f>$AN$35</f>
        <v>41105</v>
      </c>
      <c r="K620" s="339" t="s">
        <v>72</v>
      </c>
      <c r="L620" s="261">
        <v>8</v>
      </c>
      <c r="M620" s="232">
        <f t="shared" si="258"/>
        <v>0</v>
      </c>
      <c r="N620" s="241">
        <f t="shared" si="250"/>
        <v>0</v>
      </c>
      <c r="O620" s="244">
        <f t="shared" si="244"/>
        <v>0</v>
      </c>
      <c r="P620" s="245">
        <f t="shared" si="256"/>
        <v>0</v>
      </c>
      <c r="Q620" s="257">
        <f t="shared" si="245"/>
        <v>0</v>
      </c>
      <c r="R620" s="102">
        <f t="shared" si="257"/>
        <v>8</v>
      </c>
      <c r="S620" s="103">
        <f t="shared" si="251"/>
        <v>0</v>
      </c>
      <c r="T620" s="104">
        <f t="shared" si="252"/>
        <v>7</v>
      </c>
      <c r="U620" s="104">
        <f t="shared" si="253"/>
        <v>1</v>
      </c>
      <c r="V620" s="104">
        <f t="shared" si="254"/>
        <v>0</v>
      </c>
      <c r="W620" s="105">
        <f t="shared" si="255"/>
        <v>8</v>
      </c>
      <c r="X620" s="96"/>
      <c r="Y620" s="106" t="str">
        <f>$AO$35</f>
        <v>M</v>
      </c>
      <c r="Z620" s="262" t="str">
        <f t="shared" si="246"/>
        <v>Sun</v>
      </c>
      <c r="AA620" s="107">
        <f t="shared" si="247"/>
        <v>0</v>
      </c>
      <c r="AB620" s="107">
        <f t="shared" si="248"/>
        <v>0</v>
      </c>
      <c r="AC620" s="107">
        <f t="shared" si="249"/>
        <v>0</v>
      </c>
    </row>
    <row r="621" spans="1:29" ht="12.75" customHeight="1">
      <c r="A621" s="69"/>
      <c r="B621" s="70"/>
      <c r="C621" s="70"/>
      <c r="D621" s="200"/>
      <c r="E621" s="127"/>
      <c r="F621" s="155"/>
      <c r="G621" s="74"/>
      <c r="H621" s="75"/>
      <c r="I621" s="76">
        <f t="shared" si="243"/>
        <v>32</v>
      </c>
      <c r="J621" s="100">
        <f>$AN$36</f>
        <v>41106</v>
      </c>
      <c r="K621" s="101">
        <v>2</v>
      </c>
      <c r="L621" s="261">
        <v>10</v>
      </c>
      <c r="M621" s="232">
        <f t="shared" si="258"/>
        <v>0.83333333333333337</v>
      </c>
      <c r="N621" s="241">
        <f t="shared" si="250"/>
        <v>1.2083333333333333</v>
      </c>
      <c r="O621" s="244">
        <f t="shared" si="244"/>
        <v>8.9999999999999964</v>
      </c>
      <c r="P621" s="245" t="str">
        <f t="shared" si="256"/>
        <v>1</v>
      </c>
      <c r="Q621" s="257">
        <f t="shared" si="245"/>
        <v>7.9999999999999964</v>
      </c>
      <c r="R621" s="102">
        <f t="shared" si="257"/>
        <v>2.0000000000000036</v>
      </c>
      <c r="S621" s="103">
        <f t="shared" si="251"/>
        <v>1</v>
      </c>
      <c r="T621" s="104">
        <f t="shared" si="252"/>
        <v>1.0000000000000036</v>
      </c>
      <c r="U621" s="104">
        <f t="shared" si="253"/>
        <v>0</v>
      </c>
      <c r="V621" s="104">
        <f t="shared" si="254"/>
        <v>0</v>
      </c>
      <c r="W621" s="105">
        <f t="shared" si="255"/>
        <v>2.0000000000000036</v>
      </c>
      <c r="X621" s="96"/>
      <c r="Y621" s="106" t="str">
        <f>$AO$36</f>
        <v>D</v>
      </c>
      <c r="Z621" s="262" t="str">
        <f t="shared" si="246"/>
        <v>Mon</v>
      </c>
      <c r="AA621" s="107">
        <f t="shared" si="247"/>
        <v>0</v>
      </c>
      <c r="AB621" s="107">
        <f t="shared" si="248"/>
        <v>0</v>
      </c>
      <c r="AC621" s="107">
        <f t="shared" si="249"/>
        <v>0</v>
      </c>
    </row>
    <row r="622" spans="1:29" ht="12.75" customHeight="1">
      <c r="A622" s="69"/>
      <c r="B622" s="181" t="s">
        <v>34</v>
      </c>
      <c r="C622" s="181"/>
      <c r="D622" s="72"/>
      <c r="E622" s="73"/>
      <c r="F622" s="72"/>
      <c r="G622" s="181" t="s">
        <v>35</v>
      </c>
      <c r="H622" s="99"/>
      <c r="I622" s="76">
        <f t="shared" si="243"/>
        <v>33</v>
      </c>
      <c r="J622" s="100">
        <f>$AN$37</f>
        <v>41107</v>
      </c>
      <c r="K622" s="101">
        <v>2</v>
      </c>
      <c r="L622" s="261">
        <v>11</v>
      </c>
      <c r="M622" s="232">
        <f t="shared" si="258"/>
        <v>0.83333333333333337</v>
      </c>
      <c r="N622" s="241">
        <f t="shared" si="250"/>
        <v>1.2083333333333333</v>
      </c>
      <c r="O622" s="244">
        <f t="shared" si="244"/>
        <v>8.9999999999999964</v>
      </c>
      <c r="P622" s="245" t="str">
        <f t="shared" si="256"/>
        <v>1</v>
      </c>
      <c r="Q622" s="257">
        <f t="shared" si="245"/>
        <v>7.9999999999999964</v>
      </c>
      <c r="R622" s="102">
        <f t="shared" si="257"/>
        <v>3.0000000000000036</v>
      </c>
      <c r="S622" s="103">
        <f t="shared" si="251"/>
        <v>1</v>
      </c>
      <c r="T622" s="104">
        <f t="shared" si="252"/>
        <v>2.0000000000000036</v>
      </c>
      <c r="U622" s="104">
        <f t="shared" si="253"/>
        <v>0</v>
      </c>
      <c r="V622" s="104">
        <f t="shared" si="254"/>
        <v>0</v>
      </c>
      <c r="W622" s="105">
        <f t="shared" si="255"/>
        <v>3.0000000000000036</v>
      </c>
      <c r="X622" s="96"/>
      <c r="Y622" s="106" t="str">
        <f>$AO$37</f>
        <v>D</v>
      </c>
      <c r="Z622" s="207" t="str">
        <f t="shared" si="246"/>
        <v>Tue</v>
      </c>
      <c r="AA622" s="107">
        <f t="shared" si="247"/>
        <v>0</v>
      </c>
      <c r="AB622" s="107">
        <f t="shared" si="248"/>
        <v>0</v>
      </c>
      <c r="AC622" s="107">
        <f t="shared" si="249"/>
        <v>0</v>
      </c>
    </row>
    <row r="623" spans="1:29" ht="12.75" customHeight="1">
      <c r="A623" s="69"/>
      <c r="B623" s="181"/>
      <c r="C623" s="181"/>
      <c r="D623" s="72"/>
      <c r="E623" s="73"/>
      <c r="F623" s="72"/>
      <c r="G623" s="181"/>
      <c r="H623" s="99"/>
      <c r="I623" s="76">
        <f t="shared" si="243"/>
        <v>34</v>
      </c>
      <c r="J623" s="100">
        <f>$AN$38</f>
        <v>41108</v>
      </c>
      <c r="K623" s="101">
        <v>2</v>
      </c>
      <c r="L623" s="261">
        <v>8</v>
      </c>
      <c r="M623" s="232">
        <f t="shared" si="258"/>
        <v>0.83333333333333337</v>
      </c>
      <c r="N623" s="241">
        <f t="shared" si="250"/>
        <v>1.2083333333333333</v>
      </c>
      <c r="O623" s="244">
        <f t="shared" si="244"/>
        <v>8.9999999999999964</v>
      </c>
      <c r="P623" s="245" t="str">
        <f t="shared" si="256"/>
        <v>1</v>
      </c>
      <c r="Q623" s="257">
        <f t="shared" si="245"/>
        <v>7.9999999999999964</v>
      </c>
      <c r="R623" s="102">
        <f t="shared" si="257"/>
        <v>0</v>
      </c>
      <c r="S623" s="103">
        <f t="shared" si="251"/>
        <v>0</v>
      </c>
      <c r="T623" s="104">
        <f t="shared" si="252"/>
        <v>0</v>
      </c>
      <c r="U623" s="104">
        <f t="shared" si="253"/>
        <v>0</v>
      </c>
      <c r="V623" s="104">
        <f t="shared" si="254"/>
        <v>0</v>
      </c>
      <c r="W623" s="105">
        <f t="shared" si="255"/>
        <v>0</v>
      </c>
      <c r="X623" s="96"/>
      <c r="Y623" s="106" t="str">
        <f>$AO$38</f>
        <v>D</v>
      </c>
      <c r="Z623" s="207" t="str">
        <f t="shared" si="246"/>
        <v>Wed</v>
      </c>
      <c r="AA623" s="107">
        <f t="shared" si="247"/>
        <v>0</v>
      </c>
      <c r="AB623" s="107">
        <f t="shared" si="248"/>
        <v>0</v>
      </c>
      <c r="AC623" s="107">
        <f t="shared" si="249"/>
        <v>0</v>
      </c>
    </row>
    <row r="624" spans="1:29" ht="12.75" customHeight="1">
      <c r="A624" s="69"/>
      <c r="B624" s="181"/>
      <c r="C624" s="181"/>
      <c r="D624" s="72"/>
      <c r="E624" s="73"/>
      <c r="F624" s="72"/>
      <c r="G624" s="181"/>
      <c r="H624" s="99"/>
      <c r="I624" s="76">
        <f t="shared" si="243"/>
        <v>35</v>
      </c>
      <c r="J624" s="100"/>
      <c r="K624" s="101"/>
      <c r="L624" s="261"/>
      <c r="M624" s="232"/>
      <c r="N624" s="241"/>
      <c r="O624" s="244"/>
      <c r="P624" s="245"/>
      <c r="Q624" s="257"/>
      <c r="R624" s="102"/>
      <c r="S624" s="103"/>
      <c r="T624" s="104"/>
      <c r="U624" s="104"/>
      <c r="V624" s="104"/>
      <c r="W624" s="105"/>
      <c r="X624" s="96"/>
      <c r="Y624" s="106"/>
      <c r="Z624" s="207" t="str">
        <f t="shared" si="246"/>
        <v>Sat</v>
      </c>
      <c r="AA624" s="107">
        <f>COUNTIF(K624,"S")</f>
        <v>0</v>
      </c>
      <c r="AB624" s="107">
        <f>COUNTIF(K624,"I")</f>
        <v>0</v>
      </c>
      <c r="AC624" s="107">
        <f>COUNTIF(K624,"A")</f>
        <v>0</v>
      </c>
    </row>
    <row r="625" spans="1:29" ht="12.75" customHeight="1">
      <c r="A625" s="69"/>
      <c r="B625" s="181"/>
      <c r="C625" s="181"/>
      <c r="D625" s="72"/>
      <c r="E625" s="73"/>
      <c r="F625" s="72"/>
      <c r="G625" s="181"/>
      <c r="H625" s="99"/>
      <c r="I625" s="76">
        <f t="shared" si="243"/>
        <v>36</v>
      </c>
      <c r="J625" s="210" t="s">
        <v>19</v>
      </c>
      <c r="K625" s="211"/>
      <c r="L625" s="251"/>
      <c r="M625" s="212" t="s">
        <v>45</v>
      </c>
      <c r="N625" s="212" t="s">
        <v>46</v>
      </c>
      <c r="O625" s="242"/>
      <c r="P625" s="243"/>
      <c r="Q625" s="258"/>
      <c r="R625" s="212"/>
      <c r="S625" s="213"/>
      <c r="T625" s="214"/>
      <c r="U625" s="214"/>
      <c r="V625" s="215"/>
      <c r="W625" s="216" t="s">
        <v>36</v>
      </c>
      <c r="X625" s="182"/>
      <c r="Y625" s="183" t="s">
        <v>37</v>
      </c>
      <c r="Z625" s="83"/>
      <c r="AA625" s="84"/>
      <c r="AB625" s="84"/>
      <c r="AC625" s="96"/>
    </row>
    <row r="626" spans="1:29" ht="12.75" customHeight="1">
      <c r="A626" s="69"/>
      <c r="B626" s="184" t="str">
        <f>C590</f>
        <v>ADE</v>
      </c>
      <c r="C626" s="181"/>
      <c r="D626" s="72"/>
      <c r="E626" s="73"/>
      <c r="F626" s="72"/>
      <c r="G626" s="181" t="s">
        <v>38</v>
      </c>
      <c r="H626" s="99"/>
      <c r="I626" s="76">
        <f t="shared" si="243"/>
        <v>37</v>
      </c>
      <c r="J626" s="333">
        <f>+K626+L626</f>
        <v>36</v>
      </c>
      <c r="K626" s="334">
        <f>+COUNTIF(K593:K624,"1")+COUNTIF(K593:K624,"2")+COUNTIF(K593:K624,"L2")+COUNTIF(K593:K624,"L1")</f>
        <v>23</v>
      </c>
      <c r="L626" s="334">
        <f>+COUNTIF(K593:K624,"2")+COUNTIF(K593:K624,"L2")</f>
        <v>13</v>
      </c>
      <c r="M626" s="334">
        <f>+COUNTIF(K593:K624,"1")+COUNTIF(K593:K624,"L1")</f>
        <v>10</v>
      </c>
      <c r="N626" s="185"/>
      <c r="O626" s="185"/>
      <c r="P626" s="101"/>
      <c r="Q626" s="259"/>
      <c r="R626" s="185">
        <f>+COUNTIF(K594:K624,"S2")</f>
        <v>0</v>
      </c>
      <c r="S626" s="102">
        <f>SUM(S594:S624)</f>
        <v>13</v>
      </c>
      <c r="T626" s="102">
        <f>SUM(T594:T624)</f>
        <v>32.000000000000021</v>
      </c>
      <c r="U626" s="102">
        <f>SUM(U594:U624)</f>
        <v>2</v>
      </c>
      <c r="V626" s="102">
        <f>SUM(V594:V624)</f>
        <v>3</v>
      </c>
      <c r="W626" s="105">
        <f>+(S626*1.5)+(T626*2)+(U626*3)+(V626*4)</f>
        <v>101.50000000000004</v>
      </c>
      <c r="X626" s="186"/>
      <c r="Y626" s="187">
        <f>+COUNTIF(Y594:Y624,"D")</f>
        <v>22</v>
      </c>
      <c r="Z626" s="83"/>
      <c r="AA626" s="102">
        <f>SUM(AA594:AA624)</f>
        <v>0</v>
      </c>
      <c r="AB626" s="102">
        <f>SUM(AB594:AB624)</f>
        <v>0</v>
      </c>
      <c r="AC626" s="102">
        <f>SUM(AC594:AC624)</f>
        <v>0</v>
      </c>
    </row>
    <row r="627" spans="1:29" ht="12.75" customHeight="1">
      <c r="A627" s="69"/>
      <c r="B627" s="263"/>
      <c r="C627" s="189" t="s">
        <v>57</v>
      </c>
      <c r="D627" s="189"/>
      <c r="E627" s="190"/>
      <c r="F627" s="72"/>
      <c r="G627" s="72"/>
      <c r="H627" s="99"/>
      <c r="I627" s="76">
        <f t="shared" si="243"/>
        <v>38</v>
      </c>
      <c r="J627" s="191"/>
      <c r="K627" s="192"/>
      <c r="L627" s="252"/>
      <c r="M627" s="193"/>
      <c r="N627" s="193"/>
      <c r="O627" s="193"/>
      <c r="P627" s="239"/>
      <c r="Q627" s="260"/>
      <c r="R627" s="194">
        <f>S626+T626+U626+V626</f>
        <v>50.000000000000021</v>
      </c>
      <c r="S627" s="103"/>
      <c r="T627" s="103"/>
      <c r="U627" s="103"/>
      <c r="V627" s="103"/>
      <c r="W627" s="103"/>
      <c r="X627" s="195"/>
      <c r="Y627" s="187"/>
      <c r="Z627" s="196"/>
      <c r="AA627" s="196"/>
      <c r="AB627" s="196"/>
      <c r="AC627" s="197"/>
    </row>
    <row r="629" spans="1:29" ht="12.75" customHeight="1">
      <c r="A629" s="52">
        <f>A590+1</f>
        <v>17</v>
      </c>
      <c r="B629" s="53" t="s">
        <v>2</v>
      </c>
      <c r="C629" s="54" t="s">
        <v>201</v>
      </c>
      <c r="D629" s="55"/>
      <c r="E629" s="56" t="s">
        <v>55</v>
      </c>
      <c r="F629" s="209" t="s">
        <v>92</v>
      </c>
      <c r="G629" s="57"/>
      <c r="H629" s="58"/>
      <c r="I629" s="59">
        <v>1</v>
      </c>
      <c r="J629" s="486" t="str">
        <f>+C629</f>
        <v>ADE</v>
      </c>
      <c r="K629" s="486"/>
      <c r="L629" s="486"/>
      <c r="M629" s="486"/>
      <c r="N629" s="486"/>
      <c r="O629" s="486"/>
      <c r="P629" s="486"/>
      <c r="Q629" s="486"/>
      <c r="R629" s="486"/>
      <c r="S629" s="486"/>
      <c r="T629" s="486"/>
      <c r="U629" s="486"/>
      <c r="V629" s="486"/>
      <c r="W629" s="486"/>
      <c r="X629" s="60"/>
      <c r="Y629" s="61"/>
      <c r="Z629" s="62"/>
      <c r="AA629" s="63"/>
      <c r="AB629" s="63"/>
      <c r="AC629" s="64"/>
    </row>
    <row r="630" spans="1:29" ht="12.75" customHeight="1">
      <c r="A630" s="69"/>
      <c r="B630" s="70" t="s">
        <v>3</v>
      </c>
      <c r="C630" s="71" t="s">
        <v>62</v>
      </c>
      <c r="D630" s="72"/>
      <c r="E630" s="73"/>
      <c r="F630" s="72"/>
      <c r="G630" s="74"/>
      <c r="H630" s="75"/>
      <c r="I630" s="76">
        <f t="shared" ref="I630:I666" si="259">+I629+1</f>
        <v>2</v>
      </c>
      <c r="J630" s="77" t="s">
        <v>4</v>
      </c>
      <c r="K630" s="78"/>
      <c r="L630" s="248"/>
      <c r="M630" s="79"/>
      <c r="N630" s="79"/>
      <c r="O630" s="79"/>
      <c r="P630" s="236"/>
      <c r="Q630" s="254"/>
      <c r="R630" s="79"/>
      <c r="S630" s="79"/>
      <c r="T630" s="79"/>
      <c r="U630" s="79"/>
      <c r="V630" s="79"/>
      <c r="W630" s="80" t="str">
        <f>$Y$1</f>
        <v>Period: 1 May 2012 - 31 May 2012</v>
      </c>
      <c r="X630" s="81"/>
      <c r="Y630" s="82"/>
      <c r="Z630" s="83"/>
      <c r="AA630" s="84"/>
      <c r="AB630" s="84"/>
      <c r="AC630" s="85"/>
    </row>
    <row r="631" spans="1:29" ht="12.75" customHeight="1">
      <c r="A631" s="69"/>
      <c r="B631" s="70" t="s">
        <v>6</v>
      </c>
      <c r="C631" s="71" t="s">
        <v>5</v>
      </c>
      <c r="D631" s="72"/>
      <c r="E631" s="73"/>
      <c r="F631" s="91"/>
      <c r="G631" s="91"/>
      <c r="H631" s="92"/>
      <c r="I631" s="76">
        <f t="shared" si="259"/>
        <v>3</v>
      </c>
      <c r="J631" s="487" t="s">
        <v>7</v>
      </c>
      <c r="K631" s="488" t="s">
        <v>8</v>
      </c>
      <c r="L631" s="249"/>
      <c r="M631" s="489" t="s">
        <v>49</v>
      </c>
      <c r="N631" s="490"/>
      <c r="O631" s="220"/>
      <c r="P631" s="237"/>
      <c r="Q631" s="255"/>
      <c r="R631" s="491" t="s">
        <v>64</v>
      </c>
      <c r="S631" s="493" t="s">
        <v>9</v>
      </c>
      <c r="T631" s="493"/>
      <c r="U631" s="493"/>
      <c r="V631" s="493"/>
      <c r="W631" s="494" t="s">
        <v>10</v>
      </c>
      <c r="X631" s="93"/>
      <c r="Y631" s="94"/>
      <c r="Z631" s="83"/>
      <c r="AA631" s="84"/>
      <c r="AB631" s="84"/>
      <c r="AC631" s="85"/>
    </row>
    <row r="632" spans="1:29" ht="12.75" customHeight="1">
      <c r="A632" s="69"/>
      <c r="B632" s="70" t="s">
        <v>48</v>
      </c>
      <c r="C632" s="71"/>
      <c r="D632" s="72"/>
      <c r="E632" s="73"/>
      <c r="F632" s="91"/>
      <c r="G632" s="91"/>
      <c r="H632" s="92"/>
      <c r="I632" s="76">
        <f t="shared" si="259"/>
        <v>4</v>
      </c>
      <c r="J632" s="487"/>
      <c r="K632" s="488"/>
      <c r="L632" s="250"/>
      <c r="M632" s="231" t="s">
        <v>11</v>
      </c>
      <c r="N632" s="231" t="s">
        <v>12</v>
      </c>
      <c r="O632" s="231"/>
      <c r="P632" s="238"/>
      <c r="Q632" s="256" t="s">
        <v>67</v>
      </c>
      <c r="R632" s="492"/>
      <c r="S632" s="201">
        <v>1.5</v>
      </c>
      <c r="T632" s="201">
        <v>2</v>
      </c>
      <c r="U632" s="201">
        <v>3</v>
      </c>
      <c r="V632" s="201">
        <v>4</v>
      </c>
      <c r="W632" s="494"/>
      <c r="X632" s="93"/>
      <c r="Y632" s="94"/>
      <c r="Z632" s="83"/>
      <c r="AA632" s="95" t="s">
        <v>13</v>
      </c>
      <c r="AB632" s="95" t="s">
        <v>14</v>
      </c>
      <c r="AC632" s="96" t="s">
        <v>15</v>
      </c>
    </row>
    <row r="633" spans="1:29" ht="12.75" customHeight="1">
      <c r="A633" s="69"/>
      <c r="B633" s="70" t="s">
        <v>16</v>
      </c>
      <c r="C633" s="71"/>
      <c r="D633" s="72"/>
      <c r="E633" s="73"/>
      <c r="F633" s="98"/>
      <c r="G633" s="72"/>
      <c r="H633" s="99"/>
      <c r="I633" s="76">
        <f t="shared" si="259"/>
        <v>5</v>
      </c>
      <c r="J633" s="100">
        <f>$AN$9</f>
        <v>41079</v>
      </c>
      <c r="K633" s="101">
        <v>1</v>
      </c>
      <c r="L633" s="261">
        <v>11</v>
      </c>
      <c r="M633" s="232">
        <f>VLOOKUP(K633,$AE$23:$AG$30,2,0)</f>
        <v>0.33333333333333331</v>
      </c>
      <c r="N633" s="241">
        <f>VLOOKUP(K633,$AE$23:$AG$30,3,0)</f>
        <v>0.70833333333333337</v>
      </c>
      <c r="O633" s="244">
        <f t="shared" ref="O633:O662" si="260">(N633-M633)*24</f>
        <v>9.0000000000000018</v>
      </c>
      <c r="P633" s="245" t="str">
        <f>+IF(((N633-M633)*24)&gt;4,"1",0)</f>
        <v>1</v>
      </c>
      <c r="Q633" s="257">
        <f t="shared" ref="Q633:Q662" si="261">O633-P633</f>
        <v>8.0000000000000018</v>
      </c>
      <c r="R633" s="102">
        <f>+L633-Q633</f>
        <v>2.9999999999999982</v>
      </c>
      <c r="S633" s="103">
        <f>IF(AND(Y633="d",W633&gt;0),1,0)</f>
        <v>1</v>
      </c>
      <c r="T633" s="104">
        <f>IF(AND(Y633="D",W633-S633&lt;0),0,IF(AND(Y633="M",W633&gt;=7),7,IF(AND(Y633="M",W633&lt;7),W633,IF(W633-S633&lt;0,0,IF(AND(Y633="D",W633-S633&gt;=7),7,IF(AND(Y633="D",W633-S633&lt;7),W633-S633,0))))))</f>
        <v>1.9999999999999982</v>
      </c>
      <c r="U633" s="104">
        <f>IF(AND(Y633="D",W633&lt;1),0,IF(AND(Y633="D",W633-S633-T633&gt;0,W633-S633-T633&lt;1),W633-S633-T633,IF(AND(Y633="D",W633-S633-T633&gt;=1),1,IF(AND(Y633="M",W633-T633&gt;=1),1,IF(AND(Y633="M",W633-T633&lt;1),W633-T633,0)))))</f>
        <v>0</v>
      </c>
      <c r="V633" s="104">
        <f>IF(AND(Y633="D",W633&lt;1),0,IF(AND(Y633="D",W633-S633-T633-U633&gt;0),W633-S633-T633-U633,IF(AND(Y633="M",W633-T633-U633&gt;0),W633-T633-U633,0)))</f>
        <v>0</v>
      </c>
      <c r="W633" s="105">
        <f>+R633</f>
        <v>2.9999999999999982</v>
      </c>
      <c r="X633" s="96"/>
      <c r="Y633" s="106" t="str">
        <f>$AO$9</f>
        <v>D</v>
      </c>
      <c r="Z633" s="207" t="str">
        <f t="shared" ref="Z633:Z663" si="262">TEXT(WEEKDAY(J633),"ddd")</f>
        <v>Tue</v>
      </c>
      <c r="AA633" s="107">
        <f t="shared" ref="AA633:AA662" si="263">COUNTIF(K633,"S")</f>
        <v>0</v>
      </c>
      <c r="AB633" s="107">
        <f t="shared" ref="AB633:AB662" si="264">COUNTIF(K633,"I")</f>
        <v>0</v>
      </c>
      <c r="AC633" s="107">
        <f t="shared" ref="AC633:AC662" si="265">COUNTIF(K633,"A")</f>
        <v>0</v>
      </c>
    </row>
    <row r="634" spans="1:29" ht="12.75" customHeight="1">
      <c r="A634" s="69"/>
      <c r="B634" s="70" t="s">
        <v>18</v>
      </c>
      <c r="C634" s="108" t="s">
        <v>61</v>
      </c>
      <c r="D634" s="109"/>
      <c r="E634" s="73"/>
      <c r="F634" s="110"/>
      <c r="G634" s="72"/>
      <c r="H634" s="99"/>
      <c r="I634" s="76">
        <f t="shared" si="259"/>
        <v>6</v>
      </c>
      <c r="J634" s="100">
        <f>$AN$10</f>
        <v>41080</v>
      </c>
      <c r="K634" s="101">
        <v>1</v>
      </c>
      <c r="L634" s="261">
        <v>11</v>
      </c>
      <c r="M634" s="232">
        <f>VLOOKUP(K634,$AE$23:$AG$30,2,0)</f>
        <v>0.33333333333333331</v>
      </c>
      <c r="N634" s="241">
        <f t="shared" ref="N634:N662" si="266">VLOOKUP(K634,$AE$23:$AG$30,3,0)</f>
        <v>0.70833333333333337</v>
      </c>
      <c r="O634" s="244">
        <f t="shared" si="260"/>
        <v>9.0000000000000018</v>
      </c>
      <c r="P634" s="245" t="str">
        <f>+IF(((N634-M634)*24)&gt;4,"1",0)</f>
        <v>1</v>
      </c>
      <c r="Q634" s="257">
        <f t="shared" si="261"/>
        <v>8.0000000000000018</v>
      </c>
      <c r="R634" s="102">
        <f>+L634-Q634</f>
        <v>2.9999999999999982</v>
      </c>
      <c r="S634" s="103">
        <f t="shared" ref="S634:S662" si="267">IF(AND(Y634="d",W634&gt;0),1,0)</f>
        <v>1</v>
      </c>
      <c r="T634" s="104">
        <f t="shared" ref="T634:T662" si="268">IF(AND(Y634="D",W634-S634&lt;0),0,IF(AND(Y634="M",W634&gt;=7),7,IF(AND(Y634="M",W634&lt;7),W634,IF(W634-S634&lt;0,0,IF(AND(Y634="D",W634-S634&gt;=7),7,IF(AND(Y634="D",W634-S634&lt;7),W634-S634,0))))))</f>
        <v>1.9999999999999982</v>
      </c>
      <c r="U634" s="104">
        <f t="shared" ref="U634:U662" si="269">IF(AND(Y634="D",W634&lt;1),0,IF(AND(Y634="D",W634-S634-T634&gt;0,W634-S634-T634&lt;1),W634-S634-T634,IF(AND(Y634="D",W634-S634-T634&gt;=1),1,IF(AND(Y634="M",W634-T634&gt;=1),1,IF(AND(Y634="M",W634-T634&lt;1),W634-T634,0)))))</f>
        <v>0</v>
      </c>
      <c r="V634" s="104">
        <f t="shared" ref="V634:V662" si="270">IF(AND(Y634="D",W634&lt;1),0,IF(AND(Y634="D",W634-S634-T634-U634&gt;0),W634-S634-T634-U634,IF(AND(Y634="M",W634-T634-U634&gt;0),W634-T634-U634,0)))</f>
        <v>0</v>
      </c>
      <c r="W634" s="105">
        <f t="shared" ref="W634:W662" si="271">+R634</f>
        <v>2.9999999999999982</v>
      </c>
      <c r="X634" s="96"/>
      <c r="Y634" s="106" t="str">
        <f>$AO$10</f>
        <v>D</v>
      </c>
      <c r="Z634" s="207" t="str">
        <f t="shared" si="262"/>
        <v>Wed</v>
      </c>
      <c r="AA634" s="107">
        <f t="shared" si="263"/>
        <v>0</v>
      </c>
      <c r="AB634" s="107">
        <f t="shared" si="264"/>
        <v>0</v>
      </c>
      <c r="AC634" s="107">
        <f t="shared" si="265"/>
        <v>0</v>
      </c>
    </row>
    <row r="635" spans="1:29" ht="12.75" customHeight="1">
      <c r="A635" s="69"/>
      <c r="B635" s="98" t="s">
        <v>20</v>
      </c>
      <c r="C635" s="199">
        <v>40245</v>
      </c>
      <c r="D635" s="199">
        <v>41340</v>
      </c>
      <c r="E635" s="73"/>
      <c r="F635" s="72"/>
      <c r="G635" s="72"/>
      <c r="H635" s="99"/>
      <c r="I635" s="76">
        <f t="shared" si="259"/>
        <v>7</v>
      </c>
      <c r="J635" s="100">
        <f>$AN$11</f>
        <v>41081</v>
      </c>
      <c r="K635" s="101">
        <v>1</v>
      </c>
      <c r="L635" s="261">
        <v>11</v>
      </c>
      <c r="M635" s="232">
        <f>VLOOKUP(K635,$AE$23:$AG$30,2,0)</f>
        <v>0.33333333333333331</v>
      </c>
      <c r="N635" s="241">
        <f t="shared" si="266"/>
        <v>0.70833333333333337</v>
      </c>
      <c r="O635" s="244">
        <f t="shared" si="260"/>
        <v>9.0000000000000018</v>
      </c>
      <c r="P635" s="245" t="str">
        <f t="shared" ref="P635:P662" si="272">+IF(((N635-M635)*24)&gt;4,"1",0)</f>
        <v>1</v>
      </c>
      <c r="Q635" s="257">
        <f t="shared" si="261"/>
        <v>8.0000000000000018</v>
      </c>
      <c r="R635" s="102">
        <f t="shared" ref="R635:R662" si="273">+L635-Q635</f>
        <v>2.9999999999999982</v>
      </c>
      <c r="S635" s="103">
        <f t="shared" si="267"/>
        <v>1</v>
      </c>
      <c r="T635" s="104">
        <f t="shared" si="268"/>
        <v>1.9999999999999982</v>
      </c>
      <c r="U635" s="104">
        <f t="shared" si="269"/>
        <v>0</v>
      </c>
      <c r="V635" s="104">
        <f t="shared" si="270"/>
        <v>0</v>
      </c>
      <c r="W635" s="105">
        <f t="shared" si="271"/>
        <v>2.9999999999999982</v>
      </c>
      <c r="X635" s="96"/>
      <c r="Y635" s="106" t="str">
        <f>$AO$11</f>
        <v>D</v>
      </c>
      <c r="Z635" s="207" t="str">
        <f t="shared" si="262"/>
        <v>Thu</v>
      </c>
      <c r="AA635" s="107">
        <f t="shared" si="263"/>
        <v>0</v>
      </c>
      <c r="AB635" s="107">
        <f t="shared" si="264"/>
        <v>0</v>
      </c>
      <c r="AC635" s="107">
        <f t="shared" si="265"/>
        <v>0</v>
      </c>
    </row>
    <row r="636" spans="1:29" ht="12.75" customHeight="1">
      <c r="A636" s="69"/>
      <c r="B636" s="98"/>
      <c r="C636" s="98"/>
      <c r="D636" s="72"/>
      <c r="E636" s="73"/>
      <c r="F636" s="72"/>
      <c r="G636" s="72"/>
      <c r="H636" s="99"/>
      <c r="I636" s="76">
        <f t="shared" si="259"/>
        <v>8</v>
      </c>
      <c r="J636" s="100">
        <f>$AN$12</f>
        <v>41082</v>
      </c>
      <c r="K636" s="101">
        <v>1</v>
      </c>
      <c r="L636" s="261">
        <v>8</v>
      </c>
      <c r="M636" s="232">
        <f t="shared" ref="M636:M662" si="274">VLOOKUP(K636,$AE$23:$AG$30,2,0)</f>
        <v>0.33333333333333331</v>
      </c>
      <c r="N636" s="241">
        <f t="shared" si="266"/>
        <v>0.70833333333333337</v>
      </c>
      <c r="O636" s="244">
        <f t="shared" si="260"/>
        <v>9.0000000000000018</v>
      </c>
      <c r="P636" s="245" t="str">
        <f t="shared" si="272"/>
        <v>1</v>
      </c>
      <c r="Q636" s="257">
        <f t="shared" si="261"/>
        <v>8.0000000000000018</v>
      </c>
      <c r="R636" s="102">
        <f t="shared" si="273"/>
        <v>0</v>
      </c>
      <c r="S636" s="103">
        <f t="shared" si="267"/>
        <v>0</v>
      </c>
      <c r="T636" s="104">
        <f t="shared" si="268"/>
        <v>0</v>
      </c>
      <c r="U636" s="104">
        <f t="shared" si="269"/>
        <v>0</v>
      </c>
      <c r="V636" s="104">
        <f t="shared" si="270"/>
        <v>0</v>
      </c>
      <c r="W636" s="105">
        <f t="shared" si="271"/>
        <v>0</v>
      </c>
      <c r="X636" s="96"/>
      <c r="Y636" s="106" t="str">
        <f>$AO$12</f>
        <v>D</v>
      </c>
      <c r="Z636" s="207" t="str">
        <f t="shared" si="262"/>
        <v>Fri</v>
      </c>
      <c r="AA636" s="107">
        <f t="shared" si="263"/>
        <v>0</v>
      </c>
      <c r="AB636" s="107">
        <f t="shared" si="264"/>
        <v>0</v>
      </c>
      <c r="AC636" s="107">
        <f t="shared" si="265"/>
        <v>0</v>
      </c>
    </row>
    <row r="637" spans="1:29" ht="12.75" customHeight="1">
      <c r="A637" s="69"/>
      <c r="B637" s="98"/>
      <c r="C637" s="98"/>
      <c r="D637" s="72"/>
      <c r="E637" s="73"/>
      <c r="F637" s="198"/>
      <c r="G637" s="72"/>
      <c r="H637" s="99"/>
      <c r="I637" s="76">
        <f t="shared" si="259"/>
        <v>9</v>
      </c>
      <c r="J637" s="100">
        <f>$AN$13</f>
        <v>41083</v>
      </c>
      <c r="K637" s="339" t="s">
        <v>50</v>
      </c>
      <c r="L637" s="261"/>
      <c r="M637" s="232">
        <f t="shared" si="274"/>
        <v>0</v>
      </c>
      <c r="N637" s="241">
        <f t="shared" si="266"/>
        <v>0</v>
      </c>
      <c r="O637" s="244">
        <f t="shared" si="260"/>
        <v>0</v>
      </c>
      <c r="P637" s="245">
        <f t="shared" si="272"/>
        <v>0</v>
      </c>
      <c r="Q637" s="257">
        <f t="shared" si="261"/>
        <v>0</v>
      </c>
      <c r="R637" s="102">
        <f t="shared" si="273"/>
        <v>0</v>
      </c>
      <c r="S637" s="103">
        <f t="shared" si="267"/>
        <v>0</v>
      </c>
      <c r="T637" s="104">
        <f t="shared" si="268"/>
        <v>0</v>
      </c>
      <c r="U637" s="104">
        <f t="shared" si="269"/>
        <v>0</v>
      </c>
      <c r="V637" s="104">
        <f t="shared" si="270"/>
        <v>0</v>
      </c>
      <c r="W637" s="105">
        <f t="shared" si="271"/>
        <v>0</v>
      </c>
      <c r="X637" s="96"/>
      <c r="Y637" s="106" t="str">
        <f>$AO$13</f>
        <v>M</v>
      </c>
      <c r="Z637" s="207" t="str">
        <f t="shared" si="262"/>
        <v>Sat</v>
      </c>
      <c r="AA637" s="107">
        <f t="shared" si="263"/>
        <v>0</v>
      </c>
      <c r="AB637" s="107">
        <f t="shared" si="264"/>
        <v>0</v>
      </c>
      <c r="AC637" s="107">
        <f t="shared" si="265"/>
        <v>0</v>
      </c>
    </row>
    <row r="638" spans="1:29" ht="12.75" customHeight="1">
      <c r="A638" s="69"/>
      <c r="B638" s="124" t="s">
        <v>21</v>
      </c>
      <c r="C638" s="125" t="s">
        <v>22</v>
      </c>
      <c r="D638" s="126"/>
      <c r="E638" s="127"/>
      <c r="F638" s="198">
        <v>1244560</v>
      </c>
      <c r="G638" s="129" t="s">
        <v>22</v>
      </c>
      <c r="H638" s="130">
        <f>+F638</f>
        <v>1244560</v>
      </c>
      <c r="I638" s="76">
        <f t="shared" si="259"/>
        <v>10</v>
      </c>
      <c r="J638" s="100">
        <f>$AN$14</f>
        <v>41084</v>
      </c>
      <c r="K638" s="101" t="s">
        <v>72</v>
      </c>
      <c r="L638" s="261">
        <v>11</v>
      </c>
      <c r="M638" s="232">
        <f t="shared" si="274"/>
        <v>0</v>
      </c>
      <c r="N638" s="241">
        <f t="shared" si="266"/>
        <v>0</v>
      </c>
      <c r="O638" s="244">
        <f t="shared" si="260"/>
        <v>0</v>
      </c>
      <c r="P638" s="245">
        <f t="shared" si="272"/>
        <v>0</v>
      </c>
      <c r="Q638" s="257">
        <f t="shared" si="261"/>
        <v>0</v>
      </c>
      <c r="R638" s="102">
        <f t="shared" si="273"/>
        <v>11</v>
      </c>
      <c r="S638" s="103">
        <f t="shared" si="267"/>
        <v>0</v>
      </c>
      <c r="T638" s="104">
        <f t="shared" si="268"/>
        <v>7</v>
      </c>
      <c r="U638" s="104">
        <f t="shared" si="269"/>
        <v>1</v>
      </c>
      <c r="V638" s="104">
        <f t="shared" si="270"/>
        <v>3</v>
      </c>
      <c r="W638" s="105">
        <f t="shared" si="271"/>
        <v>11</v>
      </c>
      <c r="X638" s="96"/>
      <c r="Y638" s="106" t="str">
        <f>$AO$14</f>
        <v>M</v>
      </c>
      <c r="Z638" s="262" t="str">
        <f t="shared" si="262"/>
        <v>Sun</v>
      </c>
      <c r="AA638" s="107">
        <f t="shared" si="263"/>
        <v>0</v>
      </c>
      <c r="AB638" s="107">
        <f t="shared" si="264"/>
        <v>0</v>
      </c>
      <c r="AC638" s="107">
        <f t="shared" si="265"/>
        <v>0</v>
      </c>
    </row>
    <row r="639" spans="1:29" ht="12.75" customHeight="1">
      <c r="A639" s="69"/>
      <c r="B639" s="124" t="s">
        <v>23</v>
      </c>
      <c r="C639" s="125" t="s">
        <v>22</v>
      </c>
      <c r="D639" s="133">
        <f>+F638/173</f>
        <v>7193.9884393063585</v>
      </c>
      <c r="E639" s="127" t="s">
        <v>24</v>
      </c>
      <c r="F639" s="128">
        <f>+W665</f>
        <v>247.50000000000003</v>
      </c>
      <c r="G639" s="134" t="s">
        <v>22</v>
      </c>
      <c r="H639" s="130">
        <f>F639*D639</f>
        <v>1780512.1387283239</v>
      </c>
      <c r="I639" s="76">
        <f t="shared" si="259"/>
        <v>11</v>
      </c>
      <c r="J639" s="100">
        <f>$AN$15</f>
        <v>41085</v>
      </c>
      <c r="K639" s="101">
        <v>2</v>
      </c>
      <c r="L639" s="261">
        <v>11</v>
      </c>
      <c r="M639" s="232">
        <f t="shared" si="274"/>
        <v>0.83333333333333337</v>
      </c>
      <c r="N639" s="241">
        <f t="shared" si="266"/>
        <v>1.2083333333333333</v>
      </c>
      <c r="O639" s="244">
        <f t="shared" si="260"/>
        <v>8.9999999999999964</v>
      </c>
      <c r="P639" s="245" t="str">
        <f t="shared" si="272"/>
        <v>1</v>
      </c>
      <c r="Q639" s="257">
        <f t="shared" si="261"/>
        <v>7.9999999999999964</v>
      </c>
      <c r="R639" s="102">
        <f t="shared" si="273"/>
        <v>3.0000000000000036</v>
      </c>
      <c r="S639" s="103">
        <f t="shared" si="267"/>
        <v>1</v>
      </c>
      <c r="T639" s="104">
        <f t="shared" si="268"/>
        <v>2.0000000000000036</v>
      </c>
      <c r="U639" s="104">
        <f t="shared" si="269"/>
        <v>0</v>
      </c>
      <c r="V639" s="104">
        <f t="shared" si="270"/>
        <v>0</v>
      </c>
      <c r="W639" s="105">
        <f t="shared" si="271"/>
        <v>3.0000000000000036</v>
      </c>
      <c r="X639" s="96"/>
      <c r="Y639" s="106" t="str">
        <f>$AO$15</f>
        <v>D</v>
      </c>
      <c r="Z639" s="262" t="str">
        <f t="shared" si="262"/>
        <v>Mon</v>
      </c>
      <c r="AA639" s="107">
        <f t="shared" si="263"/>
        <v>0</v>
      </c>
      <c r="AB639" s="107">
        <f t="shared" si="264"/>
        <v>0</v>
      </c>
      <c r="AC639" s="107">
        <f t="shared" si="265"/>
        <v>0</v>
      </c>
    </row>
    <row r="640" spans="1:29" ht="12.75" customHeight="1">
      <c r="A640" s="69"/>
      <c r="B640" s="124" t="s">
        <v>65</v>
      </c>
      <c r="C640" s="125" t="s">
        <v>22</v>
      </c>
      <c r="D640" s="133">
        <v>6000</v>
      </c>
      <c r="E640" s="127" t="s">
        <v>24</v>
      </c>
      <c r="F640" s="203">
        <f>+K665</f>
        <v>25</v>
      </c>
      <c r="G640" s="134" t="s">
        <v>22</v>
      </c>
      <c r="H640" s="130">
        <f>F640*D640</f>
        <v>150000</v>
      </c>
      <c r="I640" s="76">
        <f t="shared" si="259"/>
        <v>12</v>
      </c>
      <c r="J640" s="100">
        <f>$AN$16</f>
        <v>41086</v>
      </c>
      <c r="K640" s="101">
        <v>2</v>
      </c>
      <c r="L640" s="261">
        <v>11</v>
      </c>
      <c r="M640" s="232">
        <f t="shared" si="274"/>
        <v>0.83333333333333337</v>
      </c>
      <c r="N640" s="241">
        <f t="shared" si="266"/>
        <v>1.2083333333333333</v>
      </c>
      <c r="O640" s="244">
        <f t="shared" si="260"/>
        <v>8.9999999999999964</v>
      </c>
      <c r="P640" s="245" t="str">
        <f t="shared" si="272"/>
        <v>1</v>
      </c>
      <c r="Q640" s="257">
        <f t="shared" si="261"/>
        <v>7.9999999999999964</v>
      </c>
      <c r="R640" s="102">
        <f t="shared" si="273"/>
        <v>3.0000000000000036</v>
      </c>
      <c r="S640" s="103">
        <f t="shared" si="267"/>
        <v>1</v>
      </c>
      <c r="T640" s="104">
        <f t="shared" si="268"/>
        <v>2.0000000000000036</v>
      </c>
      <c r="U640" s="104">
        <f t="shared" si="269"/>
        <v>0</v>
      </c>
      <c r="V640" s="104">
        <f t="shared" si="270"/>
        <v>0</v>
      </c>
      <c r="W640" s="105">
        <f t="shared" si="271"/>
        <v>3.0000000000000036</v>
      </c>
      <c r="X640" s="96"/>
      <c r="Y640" s="106" t="str">
        <f>$AO$16</f>
        <v>D</v>
      </c>
      <c r="Z640" s="207" t="str">
        <f t="shared" si="262"/>
        <v>Tue</v>
      </c>
      <c r="AA640" s="107">
        <f t="shared" si="263"/>
        <v>0</v>
      </c>
      <c r="AB640" s="107">
        <f t="shared" si="264"/>
        <v>0</v>
      </c>
      <c r="AC640" s="107">
        <f t="shared" si="265"/>
        <v>0</v>
      </c>
    </row>
    <row r="641" spans="1:29" ht="12.75" customHeight="1">
      <c r="A641" s="69"/>
      <c r="B641" s="124" t="s">
        <v>66</v>
      </c>
      <c r="C641" s="125" t="s">
        <v>22</v>
      </c>
      <c r="D641" s="200">
        <v>4000</v>
      </c>
      <c r="E641" s="127" t="s">
        <v>24</v>
      </c>
      <c r="F641" s="139">
        <f>+L665</f>
        <v>13</v>
      </c>
      <c r="G641" s="134" t="s">
        <v>22</v>
      </c>
      <c r="H641" s="130">
        <f>F641*D641</f>
        <v>52000</v>
      </c>
      <c r="I641" s="76">
        <f t="shared" si="259"/>
        <v>13</v>
      </c>
      <c r="J641" s="100">
        <f>$AN$17</f>
        <v>41087</v>
      </c>
      <c r="K641" s="101">
        <v>2</v>
      </c>
      <c r="L641" s="261">
        <v>11</v>
      </c>
      <c r="M641" s="232">
        <f t="shared" si="274"/>
        <v>0.83333333333333337</v>
      </c>
      <c r="N641" s="241">
        <f t="shared" si="266"/>
        <v>1.2083333333333333</v>
      </c>
      <c r="O641" s="244">
        <f t="shared" si="260"/>
        <v>8.9999999999999964</v>
      </c>
      <c r="P641" s="245" t="str">
        <f t="shared" si="272"/>
        <v>1</v>
      </c>
      <c r="Q641" s="257">
        <f t="shared" si="261"/>
        <v>7.9999999999999964</v>
      </c>
      <c r="R641" s="102">
        <f t="shared" si="273"/>
        <v>3.0000000000000036</v>
      </c>
      <c r="S641" s="103">
        <f t="shared" si="267"/>
        <v>1</v>
      </c>
      <c r="T641" s="104">
        <f t="shared" si="268"/>
        <v>2.0000000000000036</v>
      </c>
      <c r="U641" s="104">
        <f t="shared" si="269"/>
        <v>0</v>
      </c>
      <c r="V641" s="104">
        <f t="shared" si="270"/>
        <v>0</v>
      </c>
      <c r="W641" s="105">
        <f t="shared" si="271"/>
        <v>3.0000000000000036</v>
      </c>
      <c r="X641" s="96"/>
      <c r="Y641" s="106" t="str">
        <f>$AO$17</f>
        <v>D</v>
      </c>
      <c r="Z641" s="207" t="str">
        <f t="shared" si="262"/>
        <v>Wed</v>
      </c>
      <c r="AA641" s="107">
        <f t="shared" si="263"/>
        <v>0</v>
      </c>
      <c r="AB641" s="107">
        <f t="shared" si="264"/>
        <v>0</v>
      </c>
      <c r="AC641" s="107">
        <f t="shared" si="265"/>
        <v>0</v>
      </c>
    </row>
    <row r="642" spans="1:29" ht="12.75" customHeight="1">
      <c r="A642" s="69"/>
      <c r="B642" s="335" t="s">
        <v>75</v>
      </c>
      <c r="C642" s="336" t="s">
        <v>22</v>
      </c>
      <c r="D642" s="337"/>
      <c r="E642" s="127" t="s">
        <v>24</v>
      </c>
      <c r="F642" s="338">
        <f>+M665</f>
        <v>12</v>
      </c>
      <c r="G642" s="142" t="s">
        <v>22</v>
      </c>
      <c r="H642" s="143">
        <f>+F642*D642</f>
        <v>0</v>
      </c>
      <c r="I642" s="76">
        <f t="shared" si="259"/>
        <v>14</v>
      </c>
      <c r="J642" s="100">
        <f>$AN$18</f>
        <v>41088</v>
      </c>
      <c r="K642" s="101">
        <v>2</v>
      </c>
      <c r="L642" s="261">
        <v>10.5</v>
      </c>
      <c r="M642" s="232">
        <f t="shared" si="274"/>
        <v>0.83333333333333337</v>
      </c>
      <c r="N642" s="241">
        <f t="shared" si="266"/>
        <v>1.2083333333333333</v>
      </c>
      <c r="O642" s="244">
        <f t="shared" si="260"/>
        <v>8.9999999999999964</v>
      </c>
      <c r="P642" s="245" t="str">
        <f t="shared" si="272"/>
        <v>1</v>
      </c>
      <c r="Q642" s="257">
        <f t="shared" si="261"/>
        <v>7.9999999999999964</v>
      </c>
      <c r="R642" s="102">
        <f t="shared" si="273"/>
        <v>2.5000000000000036</v>
      </c>
      <c r="S642" s="103">
        <f t="shared" si="267"/>
        <v>1</v>
      </c>
      <c r="T642" s="104">
        <f t="shared" si="268"/>
        <v>1.5000000000000036</v>
      </c>
      <c r="U642" s="104">
        <f t="shared" si="269"/>
        <v>0</v>
      </c>
      <c r="V642" s="104">
        <f t="shared" si="270"/>
        <v>0</v>
      </c>
      <c r="W642" s="105">
        <f t="shared" si="271"/>
        <v>2.5000000000000036</v>
      </c>
      <c r="X642" s="96"/>
      <c r="Y642" s="106" t="str">
        <f>$AO$18</f>
        <v>D</v>
      </c>
      <c r="Z642" s="207" t="str">
        <f t="shared" si="262"/>
        <v>Thu</v>
      </c>
      <c r="AA642" s="107">
        <f t="shared" si="263"/>
        <v>0</v>
      </c>
      <c r="AB642" s="107">
        <f t="shared" si="264"/>
        <v>0</v>
      </c>
      <c r="AC642" s="107">
        <f t="shared" si="265"/>
        <v>0</v>
      </c>
    </row>
    <row r="643" spans="1:29" ht="12.75" customHeight="1">
      <c r="A643" s="69"/>
      <c r="B643" s="124"/>
      <c r="C643" s="70"/>
      <c r="D643" s="202"/>
      <c r="E643" s="140"/>
      <c r="F643" s="141"/>
      <c r="G643" s="74" t="s">
        <v>22</v>
      </c>
      <c r="H643" s="99">
        <f>+D643*F643</f>
        <v>0</v>
      </c>
      <c r="I643" s="76">
        <f t="shared" si="259"/>
        <v>15</v>
      </c>
      <c r="J643" s="100">
        <f>$AN$19</f>
        <v>41089</v>
      </c>
      <c r="K643" s="101">
        <v>2</v>
      </c>
      <c r="L643" s="261">
        <v>11</v>
      </c>
      <c r="M643" s="232">
        <f t="shared" si="274"/>
        <v>0.83333333333333337</v>
      </c>
      <c r="N643" s="241">
        <f t="shared" si="266"/>
        <v>1.2083333333333333</v>
      </c>
      <c r="O643" s="244">
        <f t="shared" si="260"/>
        <v>8.9999999999999964</v>
      </c>
      <c r="P643" s="245" t="str">
        <f t="shared" si="272"/>
        <v>1</v>
      </c>
      <c r="Q643" s="257">
        <f t="shared" si="261"/>
        <v>7.9999999999999964</v>
      </c>
      <c r="R643" s="102">
        <f t="shared" si="273"/>
        <v>3.0000000000000036</v>
      </c>
      <c r="S643" s="103">
        <f t="shared" si="267"/>
        <v>1</v>
      </c>
      <c r="T643" s="104">
        <f t="shared" si="268"/>
        <v>2.0000000000000036</v>
      </c>
      <c r="U643" s="104">
        <f t="shared" si="269"/>
        <v>0</v>
      </c>
      <c r="V643" s="104">
        <f t="shared" si="270"/>
        <v>0</v>
      </c>
      <c r="W643" s="105">
        <f t="shared" si="271"/>
        <v>3.0000000000000036</v>
      </c>
      <c r="X643" s="96"/>
      <c r="Y643" s="106" t="str">
        <f>$AO$19</f>
        <v>D</v>
      </c>
      <c r="Z643" s="207" t="str">
        <f t="shared" si="262"/>
        <v>Fri</v>
      </c>
      <c r="AA643" s="107">
        <f t="shared" si="263"/>
        <v>0</v>
      </c>
      <c r="AB643" s="107">
        <f t="shared" si="264"/>
        <v>0</v>
      </c>
      <c r="AC643" s="107">
        <f t="shared" si="265"/>
        <v>0</v>
      </c>
    </row>
    <row r="644" spans="1:29" ht="12.75" customHeight="1">
      <c r="A644" s="69"/>
      <c r="B644" s="124"/>
      <c r="C644" s="70"/>
      <c r="D644" s="202"/>
      <c r="E644" s="140"/>
      <c r="F644" s="139"/>
      <c r="G644" s="74" t="s">
        <v>22</v>
      </c>
      <c r="H644" s="99">
        <f>+D644*F644</f>
        <v>0</v>
      </c>
      <c r="I644" s="76">
        <f t="shared" si="259"/>
        <v>16</v>
      </c>
      <c r="J644" s="100">
        <f>$AN$20</f>
        <v>41090</v>
      </c>
      <c r="K644" s="339" t="s">
        <v>72</v>
      </c>
      <c r="L644" s="261">
        <v>11</v>
      </c>
      <c r="M644" s="232">
        <f t="shared" si="274"/>
        <v>0</v>
      </c>
      <c r="N644" s="241">
        <f t="shared" si="266"/>
        <v>0</v>
      </c>
      <c r="O644" s="244">
        <f t="shared" si="260"/>
        <v>0</v>
      </c>
      <c r="P644" s="245">
        <f t="shared" si="272"/>
        <v>0</v>
      </c>
      <c r="Q644" s="257">
        <f t="shared" si="261"/>
        <v>0</v>
      </c>
      <c r="R644" s="102">
        <f t="shared" si="273"/>
        <v>11</v>
      </c>
      <c r="S644" s="103">
        <f t="shared" si="267"/>
        <v>0</v>
      </c>
      <c r="T644" s="104">
        <f t="shared" si="268"/>
        <v>7</v>
      </c>
      <c r="U644" s="104">
        <f t="shared" si="269"/>
        <v>1</v>
      </c>
      <c r="V644" s="104">
        <f t="shared" si="270"/>
        <v>3</v>
      </c>
      <c r="W644" s="105">
        <f t="shared" si="271"/>
        <v>11</v>
      </c>
      <c r="X644" s="96"/>
      <c r="Y644" s="106" t="str">
        <f>$AO$20</f>
        <v>M</v>
      </c>
      <c r="Z644" s="207" t="str">
        <f t="shared" si="262"/>
        <v>Sat</v>
      </c>
      <c r="AA644" s="107">
        <f t="shared" si="263"/>
        <v>0</v>
      </c>
      <c r="AB644" s="107">
        <f t="shared" si="264"/>
        <v>0</v>
      </c>
      <c r="AC644" s="107">
        <f t="shared" si="265"/>
        <v>0</v>
      </c>
    </row>
    <row r="645" spans="1:29" ht="12.75" customHeight="1">
      <c r="A645" s="69"/>
      <c r="B645" s="124" t="s">
        <v>56</v>
      </c>
      <c r="C645" s="70" t="s">
        <v>22</v>
      </c>
      <c r="D645" s="202"/>
      <c r="E645" s="140"/>
      <c r="F645" s="141"/>
      <c r="G645" s="74" t="s">
        <v>22</v>
      </c>
      <c r="H645" s="99">
        <v>0</v>
      </c>
      <c r="I645" s="76">
        <f t="shared" si="259"/>
        <v>17</v>
      </c>
      <c r="J645" s="100">
        <f>$AN$21</f>
        <v>41091</v>
      </c>
      <c r="K645" s="101" t="s">
        <v>50</v>
      </c>
      <c r="L645" s="261"/>
      <c r="M645" s="232">
        <f t="shared" si="274"/>
        <v>0</v>
      </c>
      <c r="N645" s="241">
        <f t="shared" si="266"/>
        <v>0</v>
      </c>
      <c r="O645" s="244">
        <f t="shared" si="260"/>
        <v>0</v>
      </c>
      <c r="P645" s="245">
        <f t="shared" si="272"/>
        <v>0</v>
      </c>
      <c r="Q645" s="257">
        <f t="shared" si="261"/>
        <v>0</v>
      </c>
      <c r="R645" s="102">
        <f t="shared" si="273"/>
        <v>0</v>
      </c>
      <c r="S645" s="103">
        <f t="shared" si="267"/>
        <v>0</v>
      </c>
      <c r="T645" s="104">
        <f t="shared" si="268"/>
        <v>0</v>
      </c>
      <c r="U645" s="104">
        <f t="shared" si="269"/>
        <v>0</v>
      </c>
      <c r="V645" s="104">
        <f t="shared" si="270"/>
        <v>0</v>
      </c>
      <c r="W645" s="105">
        <f t="shared" si="271"/>
        <v>0</v>
      </c>
      <c r="X645" s="96"/>
      <c r="Y645" s="106" t="str">
        <f>$AO$21</f>
        <v>M</v>
      </c>
      <c r="Z645" s="262" t="str">
        <f t="shared" si="262"/>
        <v>Sun</v>
      </c>
      <c r="AA645" s="107">
        <f t="shared" si="263"/>
        <v>0</v>
      </c>
      <c r="AB645" s="107">
        <f t="shared" si="264"/>
        <v>0</v>
      </c>
      <c r="AC645" s="107">
        <f t="shared" si="265"/>
        <v>0</v>
      </c>
    </row>
    <row r="646" spans="1:29" ht="12.75" customHeight="1">
      <c r="A646" s="69"/>
      <c r="B646" s="124"/>
      <c r="C646" s="70"/>
      <c r="D646" s="202"/>
      <c r="E646" s="140"/>
      <c r="F646" s="139"/>
      <c r="G646" s="74" t="s">
        <v>22</v>
      </c>
      <c r="H646" s="99">
        <f>+D646*F646</f>
        <v>0</v>
      </c>
      <c r="I646" s="76">
        <f t="shared" si="259"/>
        <v>18</v>
      </c>
      <c r="J646" s="100">
        <f>$AN$22</f>
        <v>41092</v>
      </c>
      <c r="K646" s="101">
        <v>1</v>
      </c>
      <c r="L646" s="261">
        <v>11</v>
      </c>
      <c r="M646" s="232">
        <f t="shared" si="274"/>
        <v>0.33333333333333331</v>
      </c>
      <c r="N646" s="241">
        <f t="shared" si="266"/>
        <v>0.70833333333333337</v>
      </c>
      <c r="O646" s="244">
        <f t="shared" si="260"/>
        <v>9.0000000000000018</v>
      </c>
      <c r="P646" s="245" t="str">
        <f t="shared" si="272"/>
        <v>1</v>
      </c>
      <c r="Q646" s="257">
        <f t="shared" si="261"/>
        <v>8.0000000000000018</v>
      </c>
      <c r="R646" s="102">
        <f t="shared" si="273"/>
        <v>2.9999999999999982</v>
      </c>
      <c r="S646" s="103">
        <f t="shared" si="267"/>
        <v>1</v>
      </c>
      <c r="T646" s="104">
        <f t="shared" si="268"/>
        <v>1.9999999999999982</v>
      </c>
      <c r="U646" s="104">
        <f t="shared" si="269"/>
        <v>0</v>
      </c>
      <c r="V646" s="104">
        <f t="shared" si="270"/>
        <v>0</v>
      </c>
      <c r="W646" s="105">
        <f t="shared" si="271"/>
        <v>2.9999999999999982</v>
      </c>
      <c r="X646" s="96"/>
      <c r="Y646" s="106" t="str">
        <f>$AO$22</f>
        <v>D</v>
      </c>
      <c r="Z646" s="262" t="str">
        <f t="shared" si="262"/>
        <v>Mon</v>
      </c>
      <c r="AA646" s="107">
        <f t="shared" si="263"/>
        <v>0</v>
      </c>
      <c r="AB646" s="107">
        <f t="shared" si="264"/>
        <v>0</v>
      </c>
      <c r="AC646" s="107">
        <f t="shared" si="265"/>
        <v>0</v>
      </c>
    </row>
    <row r="647" spans="1:29" ht="12.75" customHeight="1">
      <c r="A647" s="69"/>
      <c r="B647" s="150" t="s">
        <v>19</v>
      </c>
      <c r="C647" s="150"/>
      <c r="D647" s="200"/>
      <c r="E647" s="127"/>
      <c r="F647" s="151"/>
      <c r="G647" s="134" t="s">
        <v>22</v>
      </c>
      <c r="H647" s="152">
        <f>SUM(H638:H646)</f>
        <v>3227072.1387283239</v>
      </c>
      <c r="I647" s="76">
        <f t="shared" si="259"/>
        <v>19</v>
      </c>
      <c r="J647" s="100">
        <f>$AN$23</f>
        <v>41093</v>
      </c>
      <c r="K647" s="101">
        <v>1</v>
      </c>
      <c r="L647" s="261">
        <v>11</v>
      </c>
      <c r="M647" s="232">
        <f t="shared" si="274"/>
        <v>0.33333333333333331</v>
      </c>
      <c r="N647" s="241">
        <f t="shared" si="266"/>
        <v>0.70833333333333337</v>
      </c>
      <c r="O647" s="244">
        <f t="shared" si="260"/>
        <v>9.0000000000000018</v>
      </c>
      <c r="P647" s="245" t="str">
        <f t="shared" si="272"/>
        <v>1</v>
      </c>
      <c r="Q647" s="257">
        <f t="shared" si="261"/>
        <v>8.0000000000000018</v>
      </c>
      <c r="R647" s="102">
        <f t="shared" si="273"/>
        <v>2.9999999999999982</v>
      </c>
      <c r="S647" s="103">
        <f t="shared" si="267"/>
        <v>1</v>
      </c>
      <c r="T647" s="104">
        <f t="shared" si="268"/>
        <v>1.9999999999999982</v>
      </c>
      <c r="U647" s="104">
        <f t="shared" si="269"/>
        <v>0</v>
      </c>
      <c r="V647" s="104">
        <f t="shared" si="270"/>
        <v>0</v>
      </c>
      <c r="W647" s="105">
        <f t="shared" si="271"/>
        <v>2.9999999999999982</v>
      </c>
      <c r="X647" s="96"/>
      <c r="Y647" s="106" t="str">
        <f>$AO$23</f>
        <v>D</v>
      </c>
      <c r="Z647" s="207" t="str">
        <f t="shared" si="262"/>
        <v>Tue</v>
      </c>
      <c r="AA647" s="107">
        <f t="shared" si="263"/>
        <v>0</v>
      </c>
      <c r="AB647" s="107">
        <f t="shared" si="264"/>
        <v>0</v>
      </c>
      <c r="AC647" s="107">
        <f t="shared" si="265"/>
        <v>0</v>
      </c>
    </row>
    <row r="648" spans="1:29" ht="12.75" customHeight="1">
      <c r="A648" s="69"/>
      <c r="B648" s="131" t="s">
        <v>25</v>
      </c>
      <c r="C648" s="70"/>
      <c r="D648" s="200"/>
      <c r="E648" s="127"/>
      <c r="F648" s="151"/>
      <c r="G648" s="74"/>
      <c r="H648" s="75"/>
      <c r="I648" s="76">
        <f t="shared" si="259"/>
        <v>20</v>
      </c>
      <c r="J648" s="100">
        <f>$AN$24</f>
        <v>41094</v>
      </c>
      <c r="K648" s="101">
        <v>1</v>
      </c>
      <c r="L648" s="261">
        <v>11</v>
      </c>
      <c r="M648" s="232">
        <f t="shared" si="274"/>
        <v>0.33333333333333331</v>
      </c>
      <c r="N648" s="241">
        <f t="shared" si="266"/>
        <v>0.70833333333333337</v>
      </c>
      <c r="O648" s="244">
        <f t="shared" si="260"/>
        <v>9.0000000000000018</v>
      </c>
      <c r="P648" s="245" t="str">
        <f t="shared" si="272"/>
        <v>1</v>
      </c>
      <c r="Q648" s="257">
        <f t="shared" si="261"/>
        <v>8.0000000000000018</v>
      </c>
      <c r="R648" s="102">
        <f t="shared" si="273"/>
        <v>2.9999999999999982</v>
      </c>
      <c r="S648" s="103">
        <f t="shared" si="267"/>
        <v>1</v>
      </c>
      <c r="T648" s="104">
        <f t="shared" si="268"/>
        <v>1.9999999999999982</v>
      </c>
      <c r="U648" s="104">
        <f t="shared" si="269"/>
        <v>0</v>
      </c>
      <c r="V648" s="104">
        <f t="shared" si="270"/>
        <v>0</v>
      </c>
      <c r="W648" s="105">
        <f t="shared" si="271"/>
        <v>2.9999999999999982</v>
      </c>
      <c r="X648" s="96"/>
      <c r="Y648" s="106" t="str">
        <f>$AO$24</f>
        <v>D</v>
      </c>
      <c r="Z648" s="207" t="str">
        <f t="shared" si="262"/>
        <v>Wed</v>
      </c>
      <c r="AA648" s="107">
        <f t="shared" si="263"/>
        <v>0</v>
      </c>
      <c r="AB648" s="107">
        <f t="shared" si="264"/>
        <v>0</v>
      </c>
      <c r="AC648" s="107">
        <f t="shared" si="265"/>
        <v>0</v>
      </c>
    </row>
    <row r="649" spans="1:29" ht="12.75" customHeight="1">
      <c r="A649" s="69"/>
      <c r="B649" s="124" t="s">
        <v>26</v>
      </c>
      <c r="C649" s="125" t="s">
        <v>22</v>
      </c>
      <c r="D649" s="153">
        <f>-H638</f>
        <v>-1244560</v>
      </c>
      <c r="E649" s="127" t="s">
        <v>24</v>
      </c>
      <c r="F649" s="149">
        <v>0.02</v>
      </c>
      <c r="G649" s="134" t="s">
        <v>22</v>
      </c>
      <c r="H649" s="130">
        <f>F649*D649</f>
        <v>-24891.200000000001</v>
      </c>
      <c r="I649" s="76">
        <f t="shared" si="259"/>
        <v>21</v>
      </c>
      <c r="J649" s="100">
        <f>$AN$25</f>
        <v>41095</v>
      </c>
      <c r="K649" s="101">
        <v>1</v>
      </c>
      <c r="L649" s="261">
        <v>11</v>
      </c>
      <c r="M649" s="232">
        <f t="shared" si="274"/>
        <v>0.33333333333333331</v>
      </c>
      <c r="N649" s="241">
        <f t="shared" si="266"/>
        <v>0.70833333333333337</v>
      </c>
      <c r="O649" s="244">
        <f t="shared" si="260"/>
        <v>9.0000000000000018</v>
      </c>
      <c r="P649" s="245" t="str">
        <f t="shared" si="272"/>
        <v>1</v>
      </c>
      <c r="Q649" s="257">
        <f t="shared" si="261"/>
        <v>8.0000000000000018</v>
      </c>
      <c r="R649" s="102">
        <f t="shared" si="273"/>
        <v>2.9999999999999982</v>
      </c>
      <c r="S649" s="103">
        <f t="shared" si="267"/>
        <v>1</v>
      </c>
      <c r="T649" s="104">
        <f t="shared" si="268"/>
        <v>1.9999999999999982</v>
      </c>
      <c r="U649" s="104">
        <f t="shared" si="269"/>
        <v>0</v>
      </c>
      <c r="V649" s="104">
        <f t="shared" si="270"/>
        <v>0</v>
      </c>
      <c r="W649" s="105">
        <f t="shared" si="271"/>
        <v>2.9999999999999982</v>
      </c>
      <c r="X649" s="96"/>
      <c r="Y649" s="106" t="str">
        <f>$AO$25</f>
        <v>D</v>
      </c>
      <c r="Z649" s="207" t="str">
        <f t="shared" si="262"/>
        <v>Thu</v>
      </c>
      <c r="AA649" s="107">
        <f t="shared" si="263"/>
        <v>0</v>
      </c>
      <c r="AB649" s="107">
        <f t="shared" si="264"/>
        <v>0</v>
      </c>
      <c r="AC649" s="107">
        <f t="shared" si="265"/>
        <v>0</v>
      </c>
    </row>
    <row r="650" spans="1:29" ht="12.75" customHeight="1">
      <c r="A650" s="69"/>
      <c r="B650" s="124" t="s">
        <v>47</v>
      </c>
      <c r="C650" s="125" t="s">
        <v>22</v>
      </c>
      <c r="D650" s="200"/>
      <c r="E650" s="127"/>
      <c r="F650" s="155"/>
      <c r="G650" s="134" t="s">
        <v>22</v>
      </c>
      <c r="H650" s="130">
        <f>SUM(AA665:AC665)*-F638/21</f>
        <v>0</v>
      </c>
      <c r="I650" s="76">
        <f t="shared" si="259"/>
        <v>22</v>
      </c>
      <c r="J650" s="100">
        <f>$AN$26</f>
        <v>41096</v>
      </c>
      <c r="K650" s="101">
        <v>1</v>
      </c>
      <c r="L650" s="261">
        <v>8</v>
      </c>
      <c r="M650" s="232">
        <f t="shared" si="274"/>
        <v>0.33333333333333331</v>
      </c>
      <c r="N650" s="241">
        <f t="shared" si="266"/>
        <v>0.70833333333333337</v>
      </c>
      <c r="O650" s="244">
        <f t="shared" si="260"/>
        <v>9.0000000000000018</v>
      </c>
      <c r="P650" s="245" t="str">
        <f t="shared" si="272"/>
        <v>1</v>
      </c>
      <c r="Q650" s="257">
        <f t="shared" si="261"/>
        <v>8.0000000000000018</v>
      </c>
      <c r="R650" s="102">
        <f t="shared" si="273"/>
        <v>0</v>
      </c>
      <c r="S650" s="103">
        <f t="shared" si="267"/>
        <v>0</v>
      </c>
      <c r="T650" s="104">
        <f t="shared" si="268"/>
        <v>0</v>
      </c>
      <c r="U650" s="104">
        <f t="shared" si="269"/>
        <v>0</v>
      </c>
      <c r="V650" s="104">
        <f t="shared" si="270"/>
        <v>0</v>
      </c>
      <c r="W650" s="105">
        <f t="shared" si="271"/>
        <v>0</v>
      </c>
      <c r="X650" s="96"/>
      <c r="Y650" s="106" t="str">
        <f>$AO$26</f>
        <v>D</v>
      </c>
      <c r="Z650" s="207" t="str">
        <f t="shared" si="262"/>
        <v>Fri</v>
      </c>
      <c r="AA650" s="107">
        <f t="shared" si="263"/>
        <v>0</v>
      </c>
      <c r="AB650" s="107">
        <f t="shared" si="264"/>
        <v>0</v>
      </c>
      <c r="AC650" s="107">
        <f t="shared" si="265"/>
        <v>0</v>
      </c>
    </row>
    <row r="651" spans="1:29" ht="12.75" customHeight="1">
      <c r="A651" s="69"/>
      <c r="B651" s="124" t="s">
        <v>27</v>
      </c>
      <c r="C651" s="125" t="s">
        <v>22</v>
      </c>
      <c r="D651" s="200"/>
      <c r="E651" s="127"/>
      <c r="F651" s="155"/>
      <c r="G651" s="134" t="s">
        <v>22</v>
      </c>
      <c r="H651" s="156">
        <f>+F657</f>
        <v>-86377.400000000009</v>
      </c>
      <c r="I651" s="76">
        <f t="shared" si="259"/>
        <v>23</v>
      </c>
      <c r="J651" s="100">
        <f>$AN$27</f>
        <v>41097</v>
      </c>
      <c r="K651" s="101" t="s">
        <v>50</v>
      </c>
      <c r="L651" s="261">
        <v>11</v>
      </c>
      <c r="M651" s="232">
        <f t="shared" si="274"/>
        <v>0</v>
      </c>
      <c r="N651" s="241">
        <f t="shared" si="266"/>
        <v>0</v>
      </c>
      <c r="O651" s="244">
        <f t="shared" si="260"/>
        <v>0</v>
      </c>
      <c r="P651" s="245">
        <f t="shared" si="272"/>
        <v>0</v>
      </c>
      <c r="Q651" s="257">
        <f t="shared" si="261"/>
        <v>0</v>
      </c>
      <c r="R651" s="102">
        <f t="shared" si="273"/>
        <v>11</v>
      </c>
      <c r="S651" s="103">
        <f t="shared" si="267"/>
        <v>0</v>
      </c>
      <c r="T651" s="104">
        <f t="shared" si="268"/>
        <v>7</v>
      </c>
      <c r="U651" s="104">
        <f t="shared" si="269"/>
        <v>1</v>
      </c>
      <c r="V651" s="104">
        <f t="shared" si="270"/>
        <v>3</v>
      </c>
      <c r="W651" s="105">
        <f t="shared" si="271"/>
        <v>11</v>
      </c>
      <c r="X651" s="96"/>
      <c r="Y651" s="106" t="str">
        <f>$AO$27</f>
        <v>M</v>
      </c>
      <c r="Z651" s="207" t="str">
        <f t="shared" si="262"/>
        <v>Sat</v>
      </c>
      <c r="AA651" s="107">
        <f t="shared" si="263"/>
        <v>0</v>
      </c>
      <c r="AB651" s="107">
        <f t="shared" si="264"/>
        <v>0</v>
      </c>
      <c r="AC651" s="107">
        <f t="shared" si="265"/>
        <v>0</v>
      </c>
    </row>
    <row r="652" spans="1:29" ht="12.75" customHeight="1">
      <c r="A652" s="69"/>
      <c r="B652" s="98"/>
      <c r="C652" s="98"/>
      <c r="D652" s="158" t="s">
        <v>28</v>
      </c>
      <c r="E652" s="159"/>
      <c r="F652" s="160">
        <f>VLOOKUP(C631,$AD$1:$AG$6,2)</f>
        <v>-1320000</v>
      </c>
      <c r="G652" s="160"/>
      <c r="H652" s="99"/>
      <c r="I652" s="76">
        <f t="shared" si="259"/>
        <v>24</v>
      </c>
      <c r="J652" s="100">
        <f>$AN$28</f>
        <v>41098</v>
      </c>
      <c r="K652" s="101" t="s">
        <v>50</v>
      </c>
      <c r="L652" s="261">
        <v>11</v>
      </c>
      <c r="M652" s="232">
        <f t="shared" si="274"/>
        <v>0</v>
      </c>
      <c r="N652" s="241">
        <f t="shared" si="266"/>
        <v>0</v>
      </c>
      <c r="O652" s="244">
        <f t="shared" si="260"/>
        <v>0</v>
      </c>
      <c r="P652" s="245">
        <f t="shared" si="272"/>
        <v>0</v>
      </c>
      <c r="Q652" s="257">
        <f t="shared" si="261"/>
        <v>0</v>
      </c>
      <c r="R652" s="102">
        <f t="shared" si="273"/>
        <v>11</v>
      </c>
      <c r="S652" s="103">
        <f t="shared" si="267"/>
        <v>0</v>
      </c>
      <c r="T652" s="104">
        <f t="shared" si="268"/>
        <v>7</v>
      </c>
      <c r="U652" s="104">
        <f t="shared" si="269"/>
        <v>1</v>
      </c>
      <c r="V652" s="104">
        <f t="shared" si="270"/>
        <v>3</v>
      </c>
      <c r="W652" s="105">
        <f t="shared" si="271"/>
        <v>11</v>
      </c>
      <c r="X652" s="96"/>
      <c r="Y652" s="106" t="str">
        <f>$AO$28</f>
        <v>M</v>
      </c>
      <c r="Z652" s="262" t="str">
        <f t="shared" si="262"/>
        <v>Sun</v>
      </c>
      <c r="AA652" s="107">
        <f t="shared" si="263"/>
        <v>0</v>
      </c>
      <c r="AB652" s="107">
        <f t="shared" si="264"/>
        <v>0</v>
      </c>
      <c r="AC652" s="107">
        <f t="shared" si="265"/>
        <v>0</v>
      </c>
    </row>
    <row r="653" spans="1:29" ht="12.75" customHeight="1">
      <c r="A653" s="69"/>
      <c r="B653" s="98"/>
      <c r="C653" s="98"/>
      <c r="D653" s="162" t="s">
        <v>26</v>
      </c>
      <c r="E653" s="159"/>
      <c r="F653" s="163">
        <f>+(H638)*0.54%</f>
        <v>6720.6240000000007</v>
      </c>
      <c r="G653" s="163"/>
      <c r="H653" s="99"/>
      <c r="I653" s="76">
        <f t="shared" si="259"/>
        <v>25</v>
      </c>
      <c r="J653" s="100">
        <f>$AN$29</f>
        <v>41099</v>
      </c>
      <c r="K653" s="101">
        <v>2</v>
      </c>
      <c r="L653" s="261">
        <v>11</v>
      </c>
      <c r="M653" s="232">
        <f t="shared" si="274"/>
        <v>0.83333333333333337</v>
      </c>
      <c r="N653" s="241">
        <f t="shared" si="266"/>
        <v>1.2083333333333333</v>
      </c>
      <c r="O653" s="244">
        <f t="shared" si="260"/>
        <v>8.9999999999999964</v>
      </c>
      <c r="P653" s="245" t="str">
        <f t="shared" si="272"/>
        <v>1</v>
      </c>
      <c r="Q653" s="257">
        <f t="shared" si="261"/>
        <v>7.9999999999999964</v>
      </c>
      <c r="R653" s="102">
        <f t="shared" si="273"/>
        <v>3.0000000000000036</v>
      </c>
      <c r="S653" s="103">
        <f t="shared" si="267"/>
        <v>1</v>
      </c>
      <c r="T653" s="104">
        <f t="shared" si="268"/>
        <v>2.0000000000000036</v>
      </c>
      <c r="U653" s="104">
        <f t="shared" si="269"/>
        <v>0</v>
      </c>
      <c r="V653" s="104">
        <f t="shared" si="270"/>
        <v>0</v>
      </c>
      <c r="W653" s="105">
        <f t="shared" si="271"/>
        <v>3.0000000000000036</v>
      </c>
      <c r="X653" s="96"/>
      <c r="Y653" s="106" t="str">
        <f>$AO$29</f>
        <v>D</v>
      </c>
      <c r="Z653" s="262" t="str">
        <f t="shared" si="262"/>
        <v>Mon</v>
      </c>
      <c r="AA653" s="107">
        <f t="shared" si="263"/>
        <v>0</v>
      </c>
      <c r="AB653" s="107">
        <f t="shared" si="264"/>
        <v>0</v>
      </c>
      <c r="AC653" s="107">
        <f t="shared" si="265"/>
        <v>0</v>
      </c>
    </row>
    <row r="654" spans="1:29" ht="12.75" customHeight="1">
      <c r="A654" s="69"/>
      <c r="B654" s="98"/>
      <c r="C654" s="98"/>
      <c r="D654" s="162" t="s">
        <v>29</v>
      </c>
      <c r="E654" s="159"/>
      <c r="F654" s="160">
        <f>-IF(H647*5%&gt;500000,500000,H647*5%)</f>
        <v>-161353.60693641621</v>
      </c>
      <c r="G654" s="160"/>
      <c r="H654" s="99"/>
      <c r="I654" s="76">
        <f t="shared" si="259"/>
        <v>26</v>
      </c>
      <c r="J654" s="100">
        <f>$AN$30</f>
        <v>41100</v>
      </c>
      <c r="K654" s="101">
        <v>2</v>
      </c>
      <c r="L654" s="261">
        <v>11</v>
      </c>
      <c r="M654" s="232">
        <f t="shared" si="274"/>
        <v>0.83333333333333337</v>
      </c>
      <c r="N654" s="241">
        <f t="shared" si="266"/>
        <v>1.2083333333333333</v>
      </c>
      <c r="O654" s="244">
        <f t="shared" si="260"/>
        <v>8.9999999999999964</v>
      </c>
      <c r="P654" s="245" t="str">
        <f t="shared" si="272"/>
        <v>1</v>
      </c>
      <c r="Q654" s="257">
        <f t="shared" si="261"/>
        <v>7.9999999999999964</v>
      </c>
      <c r="R654" s="102">
        <f t="shared" si="273"/>
        <v>3.0000000000000036</v>
      </c>
      <c r="S654" s="103">
        <f t="shared" si="267"/>
        <v>1</v>
      </c>
      <c r="T654" s="104">
        <f t="shared" si="268"/>
        <v>2.0000000000000036</v>
      </c>
      <c r="U654" s="104">
        <f t="shared" si="269"/>
        <v>0</v>
      </c>
      <c r="V654" s="104">
        <f t="shared" si="270"/>
        <v>0</v>
      </c>
      <c r="W654" s="105">
        <f t="shared" si="271"/>
        <v>3.0000000000000036</v>
      </c>
      <c r="X654" s="96"/>
      <c r="Y654" s="106" t="str">
        <f>$AO$30</f>
        <v>D</v>
      </c>
      <c r="Z654" s="207" t="str">
        <f t="shared" si="262"/>
        <v>Tue</v>
      </c>
      <c r="AA654" s="107">
        <f t="shared" si="263"/>
        <v>0</v>
      </c>
      <c r="AB654" s="107">
        <f t="shared" si="264"/>
        <v>0</v>
      </c>
      <c r="AC654" s="107">
        <f t="shared" si="265"/>
        <v>0</v>
      </c>
    </row>
    <row r="655" spans="1:29" ht="12.75" customHeight="1">
      <c r="A655" s="69"/>
      <c r="B655" s="98"/>
      <c r="C655" s="98"/>
      <c r="D655" s="162" t="s">
        <v>30</v>
      </c>
      <c r="E655" s="159"/>
      <c r="F655" s="163">
        <f>ROUND(H647+H649+F653+F654,0)*12</f>
        <v>36570576</v>
      </c>
      <c r="G655" s="163"/>
      <c r="H655" s="99"/>
      <c r="I655" s="76">
        <f t="shared" si="259"/>
        <v>27</v>
      </c>
      <c r="J655" s="100">
        <f>$AN$31</f>
        <v>41101</v>
      </c>
      <c r="K655" s="101">
        <v>2</v>
      </c>
      <c r="L655" s="261">
        <v>11</v>
      </c>
      <c r="M655" s="232">
        <f t="shared" si="274"/>
        <v>0.83333333333333337</v>
      </c>
      <c r="N655" s="241">
        <f t="shared" si="266"/>
        <v>1.2083333333333333</v>
      </c>
      <c r="O655" s="244">
        <f t="shared" si="260"/>
        <v>8.9999999999999964</v>
      </c>
      <c r="P655" s="245" t="str">
        <f t="shared" si="272"/>
        <v>1</v>
      </c>
      <c r="Q655" s="257">
        <f t="shared" si="261"/>
        <v>7.9999999999999964</v>
      </c>
      <c r="R655" s="102">
        <f t="shared" si="273"/>
        <v>3.0000000000000036</v>
      </c>
      <c r="S655" s="103">
        <f t="shared" si="267"/>
        <v>1</v>
      </c>
      <c r="T655" s="104">
        <f t="shared" si="268"/>
        <v>2.0000000000000036</v>
      </c>
      <c r="U655" s="104">
        <f t="shared" si="269"/>
        <v>0</v>
      </c>
      <c r="V655" s="104">
        <f t="shared" si="270"/>
        <v>0</v>
      </c>
      <c r="W655" s="105">
        <f t="shared" si="271"/>
        <v>3.0000000000000036</v>
      </c>
      <c r="X655" s="96"/>
      <c r="Y655" s="106" t="str">
        <f>$AO$31</f>
        <v>D</v>
      </c>
      <c r="Z655" s="207" t="str">
        <f t="shared" si="262"/>
        <v>Wed</v>
      </c>
      <c r="AA655" s="107">
        <f t="shared" si="263"/>
        <v>0</v>
      </c>
      <c r="AB655" s="107">
        <f t="shared" si="264"/>
        <v>0</v>
      </c>
      <c r="AC655" s="107">
        <f t="shared" si="265"/>
        <v>0</v>
      </c>
    </row>
    <row r="656" spans="1:29" ht="12.75" customHeight="1">
      <c r="A656" s="69"/>
      <c r="B656" s="98"/>
      <c r="C656" s="98"/>
      <c r="D656" s="168" t="s">
        <v>31</v>
      </c>
      <c r="E656" s="159"/>
      <c r="F656" s="169">
        <f>(F655)+(F652*12)</f>
        <v>20730576</v>
      </c>
      <c r="G656" s="169"/>
      <c r="H656" s="99"/>
      <c r="I656" s="76">
        <f t="shared" si="259"/>
        <v>28</v>
      </c>
      <c r="J656" s="100">
        <f>$AN$32</f>
        <v>41102</v>
      </c>
      <c r="K656" s="101">
        <v>2</v>
      </c>
      <c r="L656" s="261">
        <v>10.5</v>
      </c>
      <c r="M656" s="232">
        <f t="shared" si="274"/>
        <v>0.83333333333333337</v>
      </c>
      <c r="N656" s="241">
        <f t="shared" si="266"/>
        <v>1.2083333333333333</v>
      </c>
      <c r="O656" s="244">
        <f t="shared" si="260"/>
        <v>8.9999999999999964</v>
      </c>
      <c r="P656" s="245" t="str">
        <f t="shared" si="272"/>
        <v>1</v>
      </c>
      <c r="Q656" s="257">
        <f t="shared" si="261"/>
        <v>7.9999999999999964</v>
      </c>
      <c r="R656" s="102">
        <f t="shared" si="273"/>
        <v>2.5000000000000036</v>
      </c>
      <c r="S656" s="103">
        <f t="shared" si="267"/>
        <v>1</v>
      </c>
      <c r="T656" s="104">
        <f t="shared" si="268"/>
        <v>1.5000000000000036</v>
      </c>
      <c r="U656" s="104">
        <f t="shared" si="269"/>
        <v>0</v>
      </c>
      <c r="V656" s="104">
        <f t="shared" si="270"/>
        <v>0</v>
      </c>
      <c r="W656" s="105">
        <f t="shared" si="271"/>
        <v>2.5000000000000036</v>
      </c>
      <c r="X656" s="96"/>
      <c r="Y656" s="106" t="str">
        <f>$AO$32</f>
        <v>D</v>
      </c>
      <c r="Z656" s="207" t="str">
        <f t="shared" si="262"/>
        <v>Thu</v>
      </c>
      <c r="AA656" s="107">
        <f t="shared" si="263"/>
        <v>0</v>
      </c>
      <c r="AB656" s="107">
        <f t="shared" si="264"/>
        <v>0</v>
      </c>
      <c r="AC656" s="107">
        <f t="shared" si="265"/>
        <v>0</v>
      </c>
    </row>
    <row r="657" spans="1:29" ht="12.75" customHeight="1">
      <c r="A657" s="69"/>
      <c r="B657" s="98"/>
      <c r="C657" s="98"/>
      <c r="D657" s="168" t="s">
        <v>32</v>
      </c>
      <c r="E657" s="159"/>
      <c r="F657" s="170">
        <f>-(IF(F656&lt;=0,0,IF(F656&lt;=50000000,F656*0.05,IF(F656&lt;=200000000,(F656-50000000)*0.15+2500000,IF(F656&lt;=500000000,(F656-250000000)*0.25+32500000,(F656-500000000)*0.3+95000000)))))/12</f>
        <v>-86377.400000000009</v>
      </c>
      <c r="G657" s="171">
        <f>-(IF(F657&lt;=0,0,IF(F657&lt;=50000000,F657*0.05,IF(F657&lt;=200000000,(F657-50000000)*0.15+2500000,IF(F657&lt;=500000000,(F657-250000000)*0.25+32500000,(F657-500000000)*0.3+95000000)))))/12</f>
        <v>0</v>
      </c>
      <c r="H657" s="99"/>
      <c r="I657" s="76">
        <f t="shared" si="259"/>
        <v>29</v>
      </c>
      <c r="J657" s="100">
        <f>$AN$33</f>
        <v>41103</v>
      </c>
      <c r="K657" s="101">
        <v>2</v>
      </c>
      <c r="L657" s="261">
        <v>11</v>
      </c>
      <c r="M657" s="232">
        <f t="shared" si="274"/>
        <v>0.83333333333333337</v>
      </c>
      <c r="N657" s="241">
        <f t="shared" si="266"/>
        <v>1.2083333333333333</v>
      </c>
      <c r="O657" s="244">
        <f t="shared" si="260"/>
        <v>8.9999999999999964</v>
      </c>
      <c r="P657" s="245" t="str">
        <f t="shared" si="272"/>
        <v>1</v>
      </c>
      <c r="Q657" s="257">
        <f t="shared" si="261"/>
        <v>7.9999999999999964</v>
      </c>
      <c r="R657" s="102">
        <f t="shared" si="273"/>
        <v>3.0000000000000036</v>
      </c>
      <c r="S657" s="103">
        <f t="shared" si="267"/>
        <v>1</v>
      </c>
      <c r="T657" s="104">
        <f t="shared" si="268"/>
        <v>2.0000000000000036</v>
      </c>
      <c r="U657" s="104">
        <f t="shared" si="269"/>
        <v>0</v>
      </c>
      <c r="V657" s="104">
        <f t="shared" si="270"/>
        <v>0</v>
      </c>
      <c r="W657" s="105">
        <f t="shared" si="271"/>
        <v>3.0000000000000036</v>
      </c>
      <c r="X657" s="96"/>
      <c r="Y657" s="106" t="str">
        <f>$AO$33</f>
        <v>D</v>
      </c>
      <c r="Z657" s="207" t="str">
        <f t="shared" si="262"/>
        <v>Fri</v>
      </c>
      <c r="AA657" s="107">
        <f t="shared" si="263"/>
        <v>0</v>
      </c>
      <c r="AB657" s="107">
        <f t="shared" si="264"/>
        <v>0</v>
      </c>
      <c r="AC657" s="107">
        <f t="shared" si="265"/>
        <v>0</v>
      </c>
    </row>
    <row r="658" spans="1:29" ht="12.75" customHeight="1">
      <c r="A658" s="69"/>
      <c r="B658" s="98"/>
      <c r="C658" s="125"/>
      <c r="D658" s="172"/>
      <c r="E658" s="173"/>
      <c r="F658" s="174"/>
      <c r="G658" s="72"/>
      <c r="H658" s="175"/>
      <c r="I658" s="76">
        <f t="shared" si="259"/>
        <v>30</v>
      </c>
      <c r="J658" s="100">
        <f>$AN$34</f>
        <v>41104</v>
      </c>
      <c r="K658" s="339" t="s">
        <v>72</v>
      </c>
      <c r="L658" s="261">
        <v>11</v>
      </c>
      <c r="M658" s="232">
        <f t="shared" si="274"/>
        <v>0</v>
      </c>
      <c r="N658" s="241">
        <f t="shared" si="266"/>
        <v>0</v>
      </c>
      <c r="O658" s="244">
        <f t="shared" si="260"/>
        <v>0</v>
      </c>
      <c r="P658" s="245">
        <f t="shared" si="272"/>
        <v>0</v>
      </c>
      <c r="Q658" s="257">
        <f t="shared" si="261"/>
        <v>0</v>
      </c>
      <c r="R658" s="102">
        <f t="shared" si="273"/>
        <v>11</v>
      </c>
      <c r="S658" s="103">
        <f t="shared" si="267"/>
        <v>0</v>
      </c>
      <c r="T658" s="104">
        <f t="shared" si="268"/>
        <v>7</v>
      </c>
      <c r="U658" s="104">
        <f t="shared" si="269"/>
        <v>1</v>
      </c>
      <c r="V658" s="104">
        <f t="shared" si="270"/>
        <v>3</v>
      </c>
      <c r="W658" s="105">
        <f t="shared" si="271"/>
        <v>11</v>
      </c>
      <c r="X658" s="96"/>
      <c r="Y658" s="106" t="str">
        <f>$AO$34</f>
        <v>M</v>
      </c>
      <c r="Z658" s="207" t="str">
        <f t="shared" si="262"/>
        <v>Sat</v>
      </c>
      <c r="AA658" s="107">
        <f t="shared" si="263"/>
        <v>0</v>
      </c>
      <c r="AB658" s="107">
        <f t="shared" si="264"/>
        <v>0</v>
      </c>
      <c r="AC658" s="107">
        <f t="shared" si="265"/>
        <v>0</v>
      </c>
    </row>
    <row r="659" spans="1:29" ht="12.75" customHeight="1">
      <c r="A659" s="69"/>
      <c r="B659" s="176" t="s">
        <v>33</v>
      </c>
      <c r="C659" s="177"/>
      <c r="D659" s="178"/>
      <c r="E659" s="127"/>
      <c r="F659" s="179"/>
      <c r="G659" s="180" t="s">
        <v>22</v>
      </c>
      <c r="H659" s="152">
        <f>+H647+H649+H650+H651</f>
        <v>3115803.5387283238</v>
      </c>
      <c r="I659" s="76">
        <f t="shared" si="259"/>
        <v>31</v>
      </c>
      <c r="J659" s="100">
        <f>$AN$35</f>
        <v>41105</v>
      </c>
      <c r="K659" s="101" t="s">
        <v>50</v>
      </c>
      <c r="L659" s="261"/>
      <c r="M659" s="232">
        <f t="shared" si="274"/>
        <v>0</v>
      </c>
      <c r="N659" s="241">
        <f t="shared" si="266"/>
        <v>0</v>
      </c>
      <c r="O659" s="244">
        <f t="shared" si="260"/>
        <v>0</v>
      </c>
      <c r="P659" s="245">
        <f t="shared" si="272"/>
        <v>0</v>
      </c>
      <c r="Q659" s="257">
        <f t="shared" si="261"/>
        <v>0</v>
      </c>
      <c r="R659" s="102">
        <f t="shared" si="273"/>
        <v>0</v>
      </c>
      <c r="S659" s="103">
        <f t="shared" si="267"/>
        <v>0</v>
      </c>
      <c r="T659" s="104">
        <f t="shared" si="268"/>
        <v>0</v>
      </c>
      <c r="U659" s="104">
        <f t="shared" si="269"/>
        <v>0</v>
      </c>
      <c r="V659" s="104">
        <f t="shared" si="270"/>
        <v>0</v>
      </c>
      <c r="W659" s="105">
        <f t="shared" si="271"/>
        <v>0</v>
      </c>
      <c r="X659" s="96"/>
      <c r="Y659" s="106" t="str">
        <f>$AO$35</f>
        <v>M</v>
      </c>
      <c r="Z659" s="262" t="str">
        <f t="shared" si="262"/>
        <v>Sun</v>
      </c>
      <c r="AA659" s="107">
        <f t="shared" si="263"/>
        <v>0</v>
      </c>
      <c r="AB659" s="107">
        <f t="shared" si="264"/>
        <v>0</v>
      </c>
      <c r="AC659" s="107">
        <f t="shared" si="265"/>
        <v>0</v>
      </c>
    </row>
    <row r="660" spans="1:29" ht="12.75" customHeight="1">
      <c r="A660" s="69"/>
      <c r="B660" s="70"/>
      <c r="C660" s="70"/>
      <c r="D660" s="200"/>
      <c r="E660" s="127"/>
      <c r="F660" s="155"/>
      <c r="G660" s="74"/>
      <c r="H660" s="75"/>
      <c r="I660" s="76">
        <f t="shared" si="259"/>
        <v>32</v>
      </c>
      <c r="J660" s="100">
        <f>$AN$36</f>
        <v>41106</v>
      </c>
      <c r="K660" s="101">
        <v>1</v>
      </c>
      <c r="L660" s="261">
        <v>8</v>
      </c>
      <c r="M660" s="232">
        <f t="shared" si="274"/>
        <v>0.33333333333333331</v>
      </c>
      <c r="N660" s="241">
        <f t="shared" si="266"/>
        <v>0.70833333333333337</v>
      </c>
      <c r="O660" s="244">
        <f t="shared" si="260"/>
        <v>9.0000000000000018</v>
      </c>
      <c r="P660" s="245" t="str">
        <f t="shared" si="272"/>
        <v>1</v>
      </c>
      <c r="Q660" s="257">
        <f t="shared" si="261"/>
        <v>8.0000000000000018</v>
      </c>
      <c r="R660" s="102">
        <f t="shared" si="273"/>
        <v>0</v>
      </c>
      <c r="S660" s="103">
        <f t="shared" si="267"/>
        <v>0</v>
      </c>
      <c r="T660" s="104">
        <f t="shared" si="268"/>
        <v>0</v>
      </c>
      <c r="U660" s="104">
        <f t="shared" si="269"/>
        <v>0</v>
      </c>
      <c r="V660" s="104">
        <f t="shared" si="270"/>
        <v>0</v>
      </c>
      <c r="W660" s="105">
        <f t="shared" si="271"/>
        <v>0</v>
      </c>
      <c r="X660" s="96"/>
      <c r="Y660" s="106" t="str">
        <f>$AO$36</f>
        <v>D</v>
      </c>
      <c r="Z660" s="262" t="str">
        <f t="shared" si="262"/>
        <v>Mon</v>
      </c>
      <c r="AA660" s="107">
        <f t="shared" si="263"/>
        <v>0</v>
      </c>
      <c r="AB660" s="107">
        <f t="shared" si="264"/>
        <v>0</v>
      </c>
      <c r="AC660" s="107">
        <f t="shared" si="265"/>
        <v>0</v>
      </c>
    </row>
    <row r="661" spans="1:29" ht="12.75" customHeight="1">
      <c r="A661" s="69"/>
      <c r="B661" s="181" t="s">
        <v>34</v>
      </c>
      <c r="C661" s="181"/>
      <c r="D661" s="72"/>
      <c r="E661" s="73"/>
      <c r="F661" s="72"/>
      <c r="G661" s="181" t="s">
        <v>35</v>
      </c>
      <c r="H661" s="99"/>
      <c r="I661" s="76">
        <f t="shared" si="259"/>
        <v>33</v>
      </c>
      <c r="J661" s="100">
        <f>$AN$37</f>
        <v>41107</v>
      </c>
      <c r="K661" s="101">
        <v>1</v>
      </c>
      <c r="L661" s="261">
        <v>11</v>
      </c>
      <c r="M661" s="232">
        <f t="shared" si="274"/>
        <v>0.33333333333333331</v>
      </c>
      <c r="N661" s="241">
        <f t="shared" si="266"/>
        <v>0.70833333333333337</v>
      </c>
      <c r="O661" s="244">
        <f t="shared" si="260"/>
        <v>9.0000000000000018</v>
      </c>
      <c r="P661" s="245" t="str">
        <f t="shared" si="272"/>
        <v>1</v>
      </c>
      <c r="Q661" s="257">
        <f t="shared" si="261"/>
        <v>8.0000000000000018</v>
      </c>
      <c r="R661" s="102">
        <f t="shared" si="273"/>
        <v>2.9999999999999982</v>
      </c>
      <c r="S661" s="103">
        <f t="shared" si="267"/>
        <v>1</v>
      </c>
      <c r="T661" s="104">
        <f t="shared" si="268"/>
        <v>1.9999999999999982</v>
      </c>
      <c r="U661" s="104">
        <f t="shared" si="269"/>
        <v>0</v>
      </c>
      <c r="V661" s="104">
        <f t="shared" si="270"/>
        <v>0</v>
      </c>
      <c r="W661" s="105">
        <f t="shared" si="271"/>
        <v>2.9999999999999982</v>
      </c>
      <c r="X661" s="96"/>
      <c r="Y661" s="106" t="str">
        <f>$AO$37</f>
        <v>D</v>
      </c>
      <c r="Z661" s="207" t="str">
        <f t="shared" si="262"/>
        <v>Tue</v>
      </c>
      <c r="AA661" s="107">
        <f t="shared" si="263"/>
        <v>0</v>
      </c>
      <c r="AB661" s="107">
        <f t="shared" si="264"/>
        <v>0</v>
      </c>
      <c r="AC661" s="107">
        <f t="shared" si="265"/>
        <v>0</v>
      </c>
    </row>
    <row r="662" spans="1:29" ht="12.75" customHeight="1">
      <c r="A662" s="69"/>
      <c r="B662" s="181"/>
      <c r="C662" s="181"/>
      <c r="D662" s="72"/>
      <c r="E662" s="73"/>
      <c r="F662" s="72"/>
      <c r="G662" s="181"/>
      <c r="H662" s="99"/>
      <c r="I662" s="76">
        <f t="shared" si="259"/>
        <v>34</v>
      </c>
      <c r="J662" s="100">
        <f>$AN$38</f>
        <v>41108</v>
      </c>
      <c r="K662" s="101">
        <v>1</v>
      </c>
      <c r="L662" s="261">
        <v>11</v>
      </c>
      <c r="M662" s="232">
        <f t="shared" si="274"/>
        <v>0.33333333333333331</v>
      </c>
      <c r="N662" s="241">
        <f t="shared" si="266"/>
        <v>0.70833333333333337</v>
      </c>
      <c r="O662" s="244">
        <f t="shared" si="260"/>
        <v>9.0000000000000018</v>
      </c>
      <c r="P662" s="245" t="str">
        <f t="shared" si="272"/>
        <v>1</v>
      </c>
      <c r="Q662" s="257">
        <f t="shared" si="261"/>
        <v>8.0000000000000018</v>
      </c>
      <c r="R662" s="102">
        <f t="shared" si="273"/>
        <v>2.9999999999999982</v>
      </c>
      <c r="S662" s="103">
        <f t="shared" si="267"/>
        <v>1</v>
      </c>
      <c r="T662" s="104">
        <f t="shared" si="268"/>
        <v>1.9999999999999982</v>
      </c>
      <c r="U662" s="104">
        <f t="shared" si="269"/>
        <v>0</v>
      </c>
      <c r="V662" s="104">
        <f t="shared" si="270"/>
        <v>0</v>
      </c>
      <c r="W662" s="105">
        <f t="shared" si="271"/>
        <v>2.9999999999999982</v>
      </c>
      <c r="X662" s="96"/>
      <c r="Y662" s="106" t="str">
        <f>$AO$38</f>
        <v>D</v>
      </c>
      <c r="Z662" s="207" t="str">
        <f t="shared" si="262"/>
        <v>Wed</v>
      </c>
      <c r="AA662" s="107">
        <f t="shared" si="263"/>
        <v>0</v>
      </c>
      <c r="AB662" s="107">
        <f t="shared" si="264"/>
        <v>0</v>
      </c>
      <c r="AC662" s="107">
        <f t="shared" si="265"/>
        <v>0</v>
      </c>
    </row>
    <row r="663" spans="1:29" ht="12.75" customHeight="1">
      <c r="A663" s="69"/>
      <c r="B663" s="181"/>
      <c r="C663" s="181"/>
      <c r="D663" s="72"/>
      <c r="E663" s="73"/>
      <c r="F663" s="72"/>
      <c r="G663" s="181"/>
      <c r="H663" s="99"/>
      <c r="I663" s="76">
        <f t="shared" si="259"/>
        <v>35</v>
      </c>
      <c r="J663" s="100"/>
      <c r="K663" s="101"/>
      <c r="L663" s="261"/>
      <c r="M663" s="232"/>
      <c r="N663" s="241"/>
      <c r="O663" s="244"/>
      <c r="P663" s="245"/>
      <c r="Q663" s="257"/>
      <c r="R663" s="102"/>
      <c r="S663" s="103"/>
      <c r="T663" s="104"/>
      <c r="U663" s="104"/>
      <c r="V663" s="104"/>
      <c r="W663" s="105"/>
      <c r="X663" s="96"/>
      <c r="Y663" s="106"/>
      <c r="Z663" s="207" t="str">
        <f t="shared" si="262"/>
        <v>Sat</v>
      </c>
      <c r="AA663" s="107">
        <f>COUNTIF(K663,"S")</f>
        <v>0</v>
      </c>
      <c r="AB663" s="107">
        <f>COUNTIF(K663,"I")</f>
        <v>0</v>
      </c>
      <c r="AC663" s="107">
        <f>COUNTIF(K663,"A")</f>
        <v>0</v>
      </c>
    </row>
    <row r="664" spans="1:29" ht="12.75" customHeight="1">
      <c r="A664" s="69"/>
      <c r="B664" s="181"/>
      <c r="C664" s="181"/>
      <c r="D664" s="72"/>
      <c r="E664" s="73"/>
      <c r="F664" s="72"/>
      <c r="G664" s="181"/>
      <c r="H664" s="99"/>
      <c r="I664" s="76">
        <f t="shared" si="259"/>
        <v>36</v>
      </c>
      <c r="J664" s="210" t="s">
        <v>19</v>
      </c>
      <c r="K664" s="211"/>
      <c r="L664" s="251"/>
      <c r="M664" s="212" t="s">
        <v>45</v>
      </c>
      <c r="N664" s="212" t="s">
        <v>46</v>
      </c>
      <c r="O664" s="242"/>
      <c r="P664" s="243"/>
      <c r="Q664" s="258"/>
      <c r="R664" s="212"/>
      <c r="S664" s="213"/>
      <c r="T664" s="214"/>
      <c r="U664" s="214"/>
      <c r="V664" s="215"/>
      <c r="W664" s="216" t="s">
        <v>36</v>
      </c>
      <c r="X664" s="182"/>
      <c r="Y664" s="183" t="s">
        <v>37</v>
      </c>
      <c r="Z664" s="83"/>
      <c r="AA664" s="84"/>
      <c r="AB664" s="84"/>
      <c r="AC664" s="96"/>
    </row>
    <row r="665" spans="1:29" ht="12.75" customHeight="1">
      <c r="A665" s="69"/>
      <c r="B665" s="184" t="str">
        <f>C629</f>
        <v>ADE</v>
      </c>
      <c r="C665" s="181"/>
      <c r="D665" s="72"/>
      <c r="E665" s="73"/>
      <c r="F665" s="72"/>
      <c r="G665" s="181" t="s">
        <v>38</v>
      </c>
      <c r="H665" s="99"/>
      <c r="I665" s="76">
        <f t="shared" si="259"/>
        <v>37</v>
      </c>
      <c r="J665" s="333">
        <f>+K665+L665</f>
        <v>38</v>
      </c>
      <c r="K665" s="334">
        <f>+COUNTIF(K632:K663,"1")+COUNTIF(K632:K663,"2")+COUNTIF(K632:K663,"L2")+COUNTIF(K632:K663,"L1")</f>
        <v>25</v>
      </c>
      <c r="L665" s="334">
        <f>+COUNTIF(K632:K663,"2")+COUNTIF(K632:K663,"L2")</f>
        <v>13</v>
      </c>
      <c r="M665" s="334">
        <f>+COUNTIF(K632:K663,"1")+COUNTIF(K632:K663,"L1")</f>
        <v>12</v>
      </c>
      <c r="N665" s="185"/>
      <c r="O665" s="185"/>
      <c r="P665" s="101"/>
      <c r="Q665" s="259"/>
      <c r="R665" s="185">
        <f>+COUNTIF(K633:K663,"S2")</f>
        <v>0</v>
      </c>
      <c r="S665" s="102">
        <f>SUM(S633:S663)</f>
        <v>19</v>
      </c>
      <c r="T665" s="102">
        <f>SUM(T633:T663)</f>
        <v>72.000000000000014</v>
      </c>
      <c r="U665" s="102">
        <f>SUM(U633:U663)</f>
        <v>5</v>
      </c>
      <c r="V665" s="102">
        <f>SUM(V633:V663)</f>
        <v>15</v>
      </c>
      <c r="W665" s="105">
        <f>+(S665*1.5)+(T665*2)+(U665*3)+(V665*4)</f>
        <v>247.50000000000003</v>
      </c>
      <c r="X665" s="186"/>
      <c r="Y665" s="187">
        <f>+COUNTIF(Y633:Y663,"D")</f>
        <v>22</v>
      </c>
      <c r="Z665" s="83"/>
      <c r="AA665" s="102">
        <f>SUM(AA633:AA663)</f>
        <v>0</v>
      </c>
      <c r="AB665" s="102">
        <f>SUM(AB633:AB663)</f>
        <v>0</v>
      </c>
      <c r="AC665" s="102">
        <f>SUM(AC633:AC663)</f>
        <v>0</v>
      </c>
    </row>
    <row r="666" spans="1:29" ht="12.75" customHeight="1">
      <c r="A666" s="69"/>
      <c r="B666" s="263"/>
      <c r="C666" s="189" t="s">
        <v>57</v>
      </c>
      <c r="D666" s="189"/>
      <c r="E666" s="190"/>
      <c r="F666" s="72"/>
      <c r="G666" s="72"/>
      <c r="H666" s="99"/>
      <c r="I666" s="76">
        <f t="shared" si="259"/>
        <v>38</v>
      </c>
      <c r="J666" s="191"/>
      <c r="K666" s="192"/>
      <c r="L666" s="252"/>
      <c r="M666" s="193"/>
      <c r="N666" s="193"/>
      <c r="O666" s="193"/>
      <c r="P666" s="239"/>
      <c r="Q666" s="260"/>
      <c r="R666" s="194">
        <f>S665+T665+U665+V665</f>
        <v>111.00000000000001</v>
      </c>
      <c r="S666" s="103"/>
      <c r="T666" s="103"/>
      <c r="U666" s="103"/>
      <c r="V666" s="103"/>
      <c r="W666" s="103"/>
      <c r="X666" s="195"/>
      <c r="Y666" s="187"/>
      <c r="Z666" s="196"/>
      <c r="AA666" s="196"/>
      <c r="AB666" s="196"/>
      <c r="AC666" s="197"/>
    </row>
    <row r="668" spans="1:29" ht="12.75" customHeight="1">
      <c r="A668" s="52">
        <f>A629+1</f>
        <v>18</v>
      </c>
      <c r="B668" s="53" t="s">
        <v>2</v>
      </c>
      <c r="C668" s="54" t="s">
        <v>201</v>
      </c>
      <c r="D668" s="55"/>
      <c r="E668" s="56" t="s">
        <v>55</v>
      </c>
      <c r="F668" s="209" t="s">
        <v>93</v>
      </c>
      <c r="G668" s="57"/>
      <c r="H668" s="58"/>
      <c r="I668" s="59">
        <v>1</v>
      </c>
      <c r="J668" s="486" t="str">
        <f>+C668</f>
        <v>ADE</v>
      </c>
      <c r="K668" s="486"/>
      <c r="L668" s="486"/>
      <c r="M668" s="486"/>
      <c r="N668" s="486"/>
      <c r="O668" s="486"/>
      <c r="P668" s="486"/>
      <c r="Q668" s="486"/>
      <c r="R668" s="486"/>
      <c r="S668" s="486"/>
      <c r="T668" s="486"/>
      <c r="U668" s="486"/>
      <c r="V668" s="486"/>
      <c r="W668" s="486"/>
      <c r="X668" s="60"/>
      <c r="Y668" s="61"/>
      <c r="Z668" s="62"/>
      <c r="AA668" s="63"/>
      <c r="AB668" s="63"/>
      <c r="AC668" s="64"/>
    </row>
    <row r="669" spans="1:29" ht="12.75" customHeight="1">
      <c r="A669" s="69"/>
      <c r="B669" s="70" t="s">
        <v>3</v>
      </c>
      <c r="C669" s="71" t="s">
        <v>62</v>
      </c>
      <c r="D669" s="72"/>
      <c r="E669" s="73"/>
      <c r="F669" s="72"/>
      <c r="G669" s="74"/>
      <c r="H669" s="75"/>
      <c r="I669" s="76">
        <f t="shared" ref="I669:I705" si="275">+I668+1</f>
        <v>2</v>
      </c>
      <c r="J669" s="77" t="s">
        <v>4</v>
      </c>
      <c r="K669" s="78"/>
      <c r="L669" s="248"/>
      <c r="M669" s="79"/>
      <c r="N669" s="79"/>
      <c r="O669" s="79"/>
      <c r="P669" s="236"/>
      <c r="Q669" s="254"/>
      <c r="R669" s="79"/>
      <c r="S669" s="79"/>
      <c r="T669" s="79"/>
      <c r="U669" s="79"/>
      <c r="V669" s="79"/>
      <c r="W669" s="80" t="str">
        <f>$Y$1</f>
        <v>Period: 1 May 2012 - 31 May 2012</v>
      </c>
      <c r="X669" s="81"/>
      <c r="Y669" s="82"/>
      <c r="Z669" s="83"/>
      <c r="AA669" s="84"/>
      <c r="AB669" s="84"/>
      <c r="AC669" s="85"/>
    </row>
    <row r="670" spans="1:29" ht="12.75" customHeight="1">
      <c r="A670" s="69"/>
      <c r="B670" s="70" t="s">
        <v>6</v>
      </c>
      <c r="C670" s="71" t="s">
        <v>5</v>
      </c>
      <c r="D670" s="72"/>
      <c r="E670" s="73"/>
      <c r="F670" s="91"/>
      <c r="G670" s="91"/>
      <c r="H670" s="92"/>
      <c r="I670" s="76">
        <f t="shared" si="275"/>
        <v>3</v>
      </c>
      <c r="J670" s="487" t="s">
        <v>7</v>
      </c>
      <c r="K670" s="488" t="s">
        <v>8</v>
      </c>
      <c r="L670" s="249"/>
      <c r="M670" s="489" t="s">
        <v>49</v>
      </c>
      <c r="N670" s="490"/>
      <c r="O670" s="220"/>
      <c r="P670" s="237"/>
      <c r="Q670" s="255"/>
      <c r="R670" s="491" t="s">
        <v>64</v>
      </c>
      <c r="S670" s="493" t="s">
        <v>9</v>
      </c>
      <c r="T670" s="493"/>
      <c r="U670" s="493"/>
      <c r="V670" s="493"/>
      <c r="W670" s="494" t="s">
        <v>10</v>
      </c>
      <c r="X670" s="93"/>
      <c r="Y670" s="94"/>
      <c r="Z670" s="83"/>
      <c r="AA670" s="84"/>
      <c r="AB670" s="84"/>
      <c r="AC670" s="85"/>
    </row>
    <row r="671" spans="1:29" ht="12.75" customHeight="1">
      <c r="A671" s="69"/>
      <c r="B671" s="70" t="s">
        <v>48</v>
      </c>
      <c r="C671" s="71"/>
      <c r="D671" s="72"/>
      <c r="E671" s="73"/>
      <c r="F671" s="91"/>
      <c r="G671" s="91"/>
      <c r="H671" s="92"/>
      <c r="I671" s="76">
        <f t="shared" si="275"/>
        <v>4</v>
      </c>
      <c r="J671" s="487"/>
      <c r="K671" s="488"/>
      <c r="L671" s="250"/>
      <c r="M671" s="231" t="s">
        <v>11</v>
      </c>
      <c r="N671" s="231" t="s">
        <v>12</v>
      </c>
      <c r="O671" s="231"/>
      <c r="P671" s="238"/>
      <c r="Q671" s="256" t="s">
        <v>67</v>
      </c>
      <c r="R671" s="492"/>
      <c r="S671" s="201">
        <v>1.5</v>
      </c>
      <c r="T671" s="201">
        <v>2</v>
      </c>
      <c r="U671" s="201">
        <v>3</v>
      </c>
      <c r="V671" s="201">
        <v>4</v>
      </c>
      <c r="W671" s="494"/>
      <c r="X671" s="93"/>
      <c r="Y671" s="94"/>
      <c r="Z671" s="83"/>
      <c r="AA671" s="95" t="s">
        <v>13</v>
      </c>
      <c r="AB671" s="95" t="s">
        <v>14</v>
      </c>
      <c r="AC671" s="96" t="s">
        <v>15</v>
      </c>
    </row>
    <row r="672" spans="1:29" ht="12.75" customHeight="1">
      <c r="A672" s="69"/>
      <c r="B672" s="70" t="s">
        <v>16</v>
      </c>
      <c r="C672" s="71"/>
      <c r="D672" s="72"/>
      <c r="E672" s="73"/>
      <c r="F672" s="98"/>
      <c r="G672" s="72"/>
      <c r="H672" s="99"/>
      <c r="I672" s="76">
        <f t="shared" si="275"/>
        <v>5</v>
      </c>
      <c r="J672" s="100">
        <f>$AN$9</f>
        <v>41079</v>
      </c>
      <c r="K672" s="101">
        <v>2</v>
      </c>
      <c r="L672" s="261">
        <v>11</v>
      </c>
      <c r="M672" s="232">
        <f>VLOOKUP(K672,$AE$23:$AG$30,2,0)</f>
        <v>0.83333333333333337</v>
      </c>
      <c r="N672" s="241">
        <f>VLOOKUP(K672,$AE$23:$AG$30,3,0)</f>
        <v>1.2083333333333333</v>
      </c>
      <c r="O672" s="244">
        <f t="shared" ref="O672:O701" si="276">(N672-M672)*24</f>
        <v>8.9999999999999964</v>
      </c>
      <c r="P672" s="245" t="str">
        <f>+IF(((N672-M672)*24)&gt;4,"1",0)</f>
        <v>1</v>
      </c>
      <c r="Q672" s="257">
        <f t="shared" ref="Q672:Q701" si="277">O672-P672</f>
        <v>7.9999999999999964</v>
      </c>
      <c r="R672" s="102">
        <f>+L672-Q672</f>
        <v>3.0000000000000036</v>
      </c>
      <c r="S672" s="103">
        <f>IF(AND(Y672="d",W672&gt;0),1,0)</f>
        <v>1</v>
      </c>
      <c r="T672" s="104">
        <f>IF(AND(Y672="D",W672-S672&lt;0),0,IF(AND(Y672="M",W672&gt;=7),7,IF(AND(Y672="M",W672&lt;7),W672,IF(W672-S672&lt;0,0,IF(AND(Y672="D",W672-S672&gt;=7),7,IF(AND(Y672="D",W672-S672&lt;7),W672-S672,0))))))</f>
        <v>2.0000000000000036</v>
      </c>
      <c r="U672" s="104">
        <f>IF(AND(Y672="D",W672&lt;1),0,IF(AND(Y672="D",W672-S672-T672&gt;0,W672-S672-T672&lt;1),W672-S672-T672,IF(AND(Y672="D",W672-S672-T672&gt;=1),1,IF(AND(Y672="M",W672-T672&gt;=1),1,IF(AND(Y672="M",W672-T672&lt;1),W672-T672,0)))))</f>
        <v>0</v>
      </c>
      <c r="V672" s="104">
        <f>IF(AND(Y672="D",W672&lt;1),0,IF(AND(Y672="D",W672-S672-T672-U672&gt;0),W672-S672-T672-U672,IF(AND(Y672="M",W672-T672-U672&gt;0),W672-T672-U672,0)))</f>
        <v>0</v>
      </c>
      <c r="W672" s="105">
        <f>+R672</f>
        <v>3.0000000000000036</v>
      </c>
      <c r="X672" s="96"/>
      <c r="Y672" s="106" t="str">
        <f>$AO$9</f>
        <v>D</v>
      </c>
      <c r="Z672" s="207" t="str">
        <f t="shared" ref="Z672:Z702" si="278">TEXT(WEEKDAY(J672),"ddd")</f>
        <v>Tue</v>
      </c>
      <c r="AA672" s="107">
        <f t="shared" ref="AA672:AA701" si="279">COUNTIF(K672,"S")</f>
        <v>0</v>
      </c>
      <c r="AB672" s="107">
        <f t="shared" ref="AB672:AB701" si="280">COUNTIF(K672,"I")</f>
        <v>0</v>
      </c>
      <c r="AC672" s="107">
        <f t="shared" ref="AC672:AC701" si="281">COUNTIF(K672,"A")</f>
        <v>0</v>
      </c>
    </row>
    <row r="673" spans="1:29" ht="12.75" customHeight="1">
      <c r="A673" s="69"/>
      <c r="B673" s="70" t="s">
        <v>18</v>
      </c>
      <c r="C673" s="108" t="s">
        <v>61</v>
      </c>
      <c r="D673" s="109"/>
      <c r="E673" s="73"/>
      <c r="F673" s="110"/>
      <c r="G673" s="72"/>
      <c r="H673" s="99"/>
      <c r="I673" s="76">
        <f t="shared" si="275"/>
        <v>6</v>
      </c>
      <c r="J673" s="100">
        <f>$AN$10</f>
        <v>41080</v>
      </c>
      <c r="K673" s="101">
        <v>2</v>
      </c>
      <c r="L673" s="261">
        <v>11</v>
      </c>
      <c r="M673" s="232">
        <f>VLOOKUP(K673,$AE$23:$AG$30,2,0)</f>
        <v>0.83333333333333337</v>
      </c>
      <c r="N673" s="241">
        <f t="shared" ref="N673:N701" si="282">VLOOKUP(K673,$AE$23:$AG$30,3,0)</f>
        <v>1.2083333333333333</v>
      </c>
      <c r="O673" s="244">
        <f t="shared" si="276"/>
        <v>8.9999999999999964</v>
      </c>
      <c r="P673" s="245" t="str">
        <f>+IF(((N673-M673)*24)&gt;4,"1",0)</f>
        <v>1</v>
      </c>
      <c r="Q673" s="257">
        <f t="shared" si="277"/>
        <v>7.9999999999999964</v>
      </c>
      <c r="R673" s="102">
        <f>+L673-Q673</f>
        <v>3.0000000000000036</v>
      </c>
      <c r="S673" s="103">
        <f t="shared" ref="S673:S701" si="283">IF(AND(Y673="d",W673&gt;0),1,0)</f>
        <v>1</v>
      </c>
      <c r="T673" s="104">
        <f t="shared" ref="T673:T701" si="284">IF(AND(Y673="D",W673-S673&lt;0),0,IF(AND(Y673="M",W673&gt;=7),7,IF(AND(Y673="M",W673&lt;7),W673,IF(W673-S673&lt;0,0,IF(AND(Y673="D",W673-S673&gt;=7),7,IF(AND(Y673="D",W673-S673&lt;7),W673-S673,0))))))</f>
        <v>2.0000000000000036</v>
      </c>
      <c r="U673" s="104">
        <f t="shared" ref="U673:U701" si="285">IF(AND(Y673="D",W673&lt;1),0,IF(AND(Y673="D",W673-S673-T673&gt;0,W673-S673-T673&lt;1),W673-S673-T673,IF(AND(Y673="D",W673-S673-T673&gt;=1),1,IF(AND(Y673="M",W673-T673&gt;=1),1,IF(AND(Y673="M",W673-T673&lt;1),W673-T673,0)))))</f>
        <v>0</v>
      </c>
      <c r="V673" s="104">
        <f t="shared" ref="V673:V701" si="286">IF(AND(Y673="D",W673&lt;1),0,IF(AND(Y673="D",W673-S673-T673-U673&gt;0),W673-S673-T673-U673,IF(AND(Y673="M",W673-T673-U673&gt;0),W673-T673-U673,0)))</f>
        <v>0</v>
      </c>
      <c r="W673" s="105">
        <f t="shared" ref="W673:W701" si="287">+R673</f>
        <v>3.0000000000000036</v>
      </c>
      <c r="X673" s="96"/>
      <c r="Y673" s="106" t="str">
        <f>$AO$10</f>
        <v>D</v>
      </c>
      <c r="Z673" s="207" t="str">
        <f t="shared" si="278"/>
        <v>Wed</v>
      </c>
      <c r="AA673" s="107">
        <f t="shared" si="279"/>
        <v>0</v>
      </c>
      <c r="AB673" s="107">
        <f t="shared" si="280"/>
        <v>0</v>
      </c>
      <c r="AC673" s="107">
        <f t="shared" si="281"/>
        <v>0</v>
      </c>
    </row>
    <row r="674" spans="1:29" ht="12.75" customHeight="1">
      <c r="A674" s="69"/>
      <c r="B674" s="98" t="s">
        <v>20</v>
      </c>
      <c r="C674" s="199">
        <v>40245</v>
      </c>
      <c r="D674" s="199">
        <v>41340</v>
      </c>
      <c r="E674" s="73"/>
      <c r="F674" s="72"/>
      <c r="G674" s="72"/>
      <c r="H674" s="99"/>
      <c r="I674" s="76">
        <f t="shared" si="275"/>
        <v>7</v>
      </c>
      <c r="J674" s="100">
        <f>$AN$11</f>
        <v>41081</v>
      </c>
      <c r="K674" s="101">
        <v>2</v>
      </c>
      <c r="L674" s="261">
        <v>10.5</v>
      </c>
      <c r="M674" s="232">
        <f>VLOOKUP(K674,$AE$23:$AG$30,2,0)</f>
        <v>0.83333333333333337</v>
      </c>
      <c r="N674" s="241">
        <f t="shared" si="282"/>
        <v>1.2083333333333333</v>
      </c>
      <c r="O674" s="244">
        <f t="shared" si="276"/>
        <v>8.9999999999999964</v>
      </c>
      <c r="P674" s="245" t="str">
        <f t="shared" ref="P674:P701" si="288">+IF(((N674-M674)*24)&gt;4,"1",0)</f>
        <v>1</v>
      </c>
      <c r="Q674" s="257">
        <f t="shared" si="277"/>
        <v>7.9999999999999964</v>
      </c>
      <c r="R674" s="102">
        <f t="shared" ref="R674:R701" si="289">+L674-Q674</f>
        <v>2.5000000000000036</v>
      </c>
      <c r="S674" s="103">
        <f t="shared" si="283"/>
        <v>1</v>
      </c>
      <c r="T674" s="104">
        <f t="shared" si="284"/>
        <v>1.5000000000000036</v>
      </c>
      <c r="U674" s="104">
        <f t="shared" si="285"/>
        <v>0</v>
      </c>
      <c r="V674" s="104">
        <f t="shared" si="286"/>
        <v>0</v>
      </c>
      <c r="W674" s="105">
        <f t="shared" si="287"/>
        <v>2.5000000000000036</v>
      </c>
      <c r="X674" s="96"/>
      <c r="Y674" s="106" t="str">
        <f>$AO$11</f>
        <v>D</v>
      </c>
      <c r="Z674" s="207" t="str">
        <f t="shared" si="278"/>
        <v>Thu</v>
      </c>
      <c r="AA674" s="107">
        <f t="shared" si="279"/>
        <v>0</v>
      </c>
      <c r="AB674" s="107">
        <f t="shared" si="280"/>
        <v>0</v>
      </c>
      <c r="AC674" s="107">
        <f t="shared" si="281"/>
        <v>0</v>
      </c>
    </row>
    <row r="675" spans="1:29" ht="12.75" customHeight="1">
      <c r="A675" s="69"/>
      <c r="B675" s="98"/>
      <c r="C675" s="98"/>
      <c r="D675" s="72"/>
      <c r="E675" s="73"/>
      <c r="F675" s="72"/>
      <c r="G675" s="72"/>
      <c r="H675" s="99"/>
      <c r="I675" s="76">
        <f t="shared" si="275"/>
        <v>8</v>
      </c>
      <c r="J675" s="100">
        <f>$AN$12</f>
        <v>41082</v>
      </c>
      <c r="K675" s="101">
        <v>2</v>
      </c>
      <c r="L675" s="261">
        <v>11</v>
      </c>
      <c r="M675" s="232">
        <f t="shared" ref="M675:M701" si="290">VLOOKUP(K675,$AE$23:$AG$30,2,0)</f>
        <v>0.83333333333333337</v>
      </c>
      <c r="N675" s="241">
        <f t="shared" si="282"/>
        <v>1.2083333333333333</v>
      </c>
      <c r="O675" s="244">
        <f t="shared" si="276"/>
        <v>8.9999999999999964</v>
      </c>
      <c r="P675" s="245" t="str">
        <f t="shared" si="288"/>
        <v>1</v>
      </c>
      <c r="Q675" s="257">
        <f t="shared" si="277"/>
        <v>7.9999999999999964</v>
      </c>
      <c r="R675" s="102">
        <f t="shared" si="289"/>
        <v>3.0000000000000036</v>
      </c>
      <c r="S675" s="103">
        <f t="shared" si="283"/>
        <v>1</v>
      </c>
      <c r="T675" s="104">
        <f t="shared" si="284"/>
        <v>2.0000000000000036</v>
      </c>
      <c r="U675" s="104">
        <f t="shared" si="285"/>
        <v>0</v>
      </c>
      <c r="V675" s="104">
        <f t="shared" si="286"/>
        <v>0</v>
      </c>
      <c r="W675" s="105">
        <f t="shared" si="287"/>
        <v>3.0000000000000036</v>
      </c>
      <c r="X675" s="96"/>
      <c r="Y675" s="106" t="str">
        <f>$AO$12</f>
        <v>D</v>
      </c>
      <c r="Z675" s="207" t="str">
        <f t="shared" si="278"/>
        <v>Fri</v>
      </c>
      <c r="AA675" s="107">
        <f t="shared" si="279"/>
        <v>0</v>
      </c>
      <c r="AB675" s="107">
        <f t="shared" si="280"/>
        <v>0</v>
      </c>
      <c r="AC675" s="107">
        <f t="shared" si="281"/>
        <v>0</v>
      </c>
    </row>
    <row r="676" spans="1:29" ht="12.75" customHeight="1">
      <c r="A676" s="69"/>
      <c r="B676" s="98"/>
      <c r="C676" s="98"/>
      <c r="D676" s="72"/>
      <c r="E676" s="73"/>
      <c r="F676" s="198"/>
      <c r="G676" s="72"/>
      <c r="H676" s="99"/>
      <c r="I676" s="76">
        <f t="shared" si="275"/>
        <v>9</v>
      </c>
      <c r="J676" s="100">
        <f>$AN$13</f>
        <v>41083</v>
      </c>
      <c r="K676" s="339" t="s">
        <v>50</v>
      </c>
      <c r="L676" s="261"/>
      <c r="M676" s="232">
        <f t="shared" si="290"/>
        <v>0</v>
      </c>
      <c r="N676" s="241">
        <f t="shared" si="282"/>
        <v>0</v>
      </c>
      <c r="O676" s="244">
        <f t="shared" si="276"/>
        <v>0</v>
      </c>
      <c r="P676" s="245">
        <f t="shared" si="288"/>
        <v>0</v>
      </c>
      <c r="Q676" s="257">
        <f t="shared" si="277"/>
        <v>0</v>
      </c>
      <c r="R676" s="102">
        <f t="shared" si="289"/>
        <v>0</v>
      </c>
      <c r="S676" s="103">
        <f t="shared" si="283"/>
        <v>0</v>
      </c>
      <c r="T676" s="104">
        <f t="shared" si="284"/>
        <v>0</v>
      </c>
      <c r="U676" s="104">
        <f t="shared" si="285"/>
        <v>0</v>
      </c>
      <c r="V676" s="104">
        <f t="shared" si="286"/>
        <v>0</v>
      </c>
      <c r="W676" s="105">
        <f t="shared" si="287"/>
        <v>0</v>
      </c>
      <c r="X676" s="96"/>
      <c r="Y676" s="106" t="str">
        <f>$AO$13</f>
        <v>M</v>
      </c>
      <c r="Z676" s="207" t="str">
        <f t="shared" si="278"/>
        <v>Sat</v>
      </c>
      <c r="AA676" s="107">
        <f t="shared" si="279"/>
        <v>0</v>
      </c>
      <c r="AB676" s="107">
        <f t="shared" si="280"/>
        <v>0</v>
      </c>
      <c r="AC676" s="107">
        <f t="shared" si="281"/>
        <v>0</v>
      </c>
    </row>
    <row r="677" spans="1:29" ht="12.75" customHeight="1">
      <c r="A677" s="69"/>
      <c r="B677" s="124" t="s">
        <v>21</v>
      </c>
      <c r="C677" s="125" t="s">
        <v>22</v>
      </c>
      <c r="D677" s="126"/>
      <c r="E677" s="127"/>
      <c r="F677" s="198">
        <v>1244560</v>
      </c>
      <c r="G677" s="129" t="s">
        <v>22</v>
      </c>
      <c r="H677" s="130">
        <f>+F677</f>
        <v>1244560</v>
      </c>
      <c r="I677" s="76">
        <f t="shared" si="275"/>
        <v>10</v>
      </c>
      <c r="J677" s="100">
        <f>$AN$14</f>
        <v>41084</v>
      </c>
      <c r="K677" s="339" t="s">
        <v>50</v>
      </c>
      <c r="L677" s="261"/>
      <c r="M677" s="232">
        <f t="shared" si="290"/>
        <v>0</v>
      </c>
      <c r="N677" s="241">
        <f t="shared" si="282"/>
        <v>0</v>
      </c>
      <c r="O677" s="244">
        <f t="shared" si="276"/>
        <v>0</v>
      </c>
      <c r="P677" s="245">
        <f t="shared" si="288"/>
        <v>0</v>
      </c>
      <c r="Q677" s="257">
        <f t="shared" si="277"/>
        <v>0</v>
      </c>
      <c r="R677" s="102">
        <f t="shared" si="289"/>
        <v>0</v>
      </c>
      <c r="S677" s="103">
        <f t="shared" si="283"/>
        <v>0</v>
      </c>
      <c r="T677" s="104">
        <f t="shared" si="284"/>
        <v>0</v>
      </c>
      <c r="U677" s="104">
        <f t="shared" si="285"/>
        <v>0</v>
      </c>
      <c r="V677" s="104">
        <f t="shared" si="286"/>
        <v>0</v>
      </c>
      <c r="W677" s="105">
        <f t="shared" si="287"/>
        <v>0</v>
      </c>
      <c r="X677" s="96"/>
      <c r="Y677" s="106" t="str">
        <f>$AO$14</f>
        <v>M</v>
      </c>
      <c r="Z677" s="262" t="str">
        <f t="shared" si="278"/>
        <v>Sun</v>
      </c>
      <c r="AA677" s="107">
        <f t="shared" si="279"/>
        <v>0</v>
      </c>
      <c r="AB677" s="107">
        <f t="shared" si="280"/>
        <v>0</v>
      </c>
      <c r="AC677" s="107">
        <f t="shared" si="281"/>
        <v>0</v>
      </c>
    </row>
    <row r="678" spans="1:29" ht="12.75" customHeight="1">
      <c r="A678" s="69"/>
      <c r="B678" s="124" t="s">
        <v>23</v>
      </c>
      <c r="C678" s="125" t="s">
        <v>22</v>
      </c>
      <c r="D678" s="133">
        <f>+F677/173</f>
        <v>7193.9884393063585</v>
      </c>
      <c r="E678" s="127" t="s">
        <v>24</v>
      </c>
      <c r="F678" s="128">
        <f>+W704</f>
        <v>177.00000000000006</v>
      </c>
      <c r="G678" s="134" t="s">
        <v>22</v>
      </c>
      <c r="H678" s="130">
        <f>F678*D678</f>
        <v>1273335.9537572258</v>
      </c>
      <c r="I678" s="76">
        <f t="shared" si="275"/>
        <v>11</v>
      </c>
      <c r="J678" s="100">
        <f>$AN$15</f>
        <v>41085</v>
      </c>
      <c r="K678" s="101">
        <v>1</v>
      </c>
      <c r="L678" s="261">
        <v>8</v>
      </c>
      <c r="M678" s="232">
        <f t="shared" si="290"/>
        <v>0.33333333333333331</v>
      </c>
      <c r="N678" s="241">
        <f t="shared" si="282"/>
        <v>0.70833333333333337</v>
      </c>
      <c r="O678" s="244">
        <f t="shared" si="276"/>
        <v>9.0000000000000018</v>
      </c>
      <c r="P678" s="245" t="str">
        <f t="shared" si="288"/>
        <v>1</v>
      </c>
      <c r="Q678" s="257">
        <f t="shared" si="277"/>
        <v>8.0000000000000018</v>
      </c>
      <c r="R678" s="102">
        <f t="shared" si="289"/>
        <v>0</v>
      </c>
      <c r="S678" s="103">
        <f t="shared" si="283"/>
        <v>0</v>
      </c>
      <c r="T678" s="104">
        <f t="shared" si="284"/>
        <v>0</v>
      </c>
      <c r="U678" s="104">
        <f t="shared" si="285"/>
        <v>0</v>
      </c>
      <c r="V678" s="104">
        <f t="shared" si="286"/>
        <v>0</v>
      </c>
      <c r="W678" s="105">
        <f t="shared" si="287"/>
        <v>0</v>
      </c>
      <c r="X678" s="96"/>
      <c r="Y678" s="106" t="str">
        <f>$AO$15</f>
        <v>D</v>
      </c>
      <c r="Z678" s="262" t="str">
        <f t="shared" si="278"/>
        <v>Mon</v>
      </c>
      <c r="AA678" s="107">
        <f t="shared" si="279"/>
        <v>0</v>
      </c>
      <c r="AB678" s="107">
        <f t="shared" si="280"/>
        <v>0</v>
      </c>
      <c r="AC678" s="107">
        <f t="shared" si="281"/>
        <v>0</v>
      </c>
    </row>
    <row r="679" spans="1:29" ht="12.75" customHeight="1">
      <c r="A679" s="69"/>
      <c r="B679" s="124" t="s">
        <v>65</v>
      </c>
      <c r="C679" s="125" t="s">
        <v>22</v>
      </c>
      <c r="D679" s="133">
        <v>6000</v>
      </c>
      <c r="E679" s="127" t="s">
        <v>24</v>
      </c>
      <c r="F679" s="203">
        <f>+K704</f>
        <v>25</v>
      </c>
      <c r="G679" s="134" t="s">
        <v>22</v>
      </c>
      <c r="H679" s="130">
        <f>F679*D679</f>
        <v>150000</v>
      </c>
      <c r="I679" s="76">
        <f t="shared" si="275"/>
        <v>12</v>
      </c>
      <c r="J679" s="100">
        <f>$AN$16</f>
        <v>41086</v>
      </c>
      <c r="K679" s="101">
        <v>1</v>
      </c>
      <c r="L679" s="261">
        <v>11</v>
      </c>
      <c r="M679" s="232">
        <f t="shared" si="290"/>
        <v>0.33333333333333331</v>
      </c>
      <c r="N679" s="241">
        <f t="shared" si="282"/>
        <v>0.70833333333333337</v>
      </c>
      <c r="O679" s="244">
        <f t="shared" si="276"/>
        <v>9.0000000000000018</v>
      </c>
      <c r="P679" s="245" t="str">
        <f t="shared" si="288"/>
        <v>1</v>
      </c>
      <c r="Q679" s="257">
        <f t="shared" si="277"/>
        <v>8.0000000000000018</v>
      </c>
      <c r="R679" s="102">
        <f t="shared" si="289"/>
        <v>2.9999999999999982</v>
      </c>
      <c r="S679" s="103">
        <f t="shared" si="283"/>
        <v>1</v>
      </c>
      <c r="T679" s="104">
        <f t="shared" si="284"/>
        <v>1.9999999999999982</v>
      </c>
      <c r="U679" s="104">
        <f t="shared" si="285"/>
        <v>0</v>
      </c>
      <c r="V679" s="104">
        <f t="shared" si="286"/>
        <v>0</v>
      </c>
      <c r="W679" s="105">
        <f t="shared" si="287"/>
        <v>2.9999999999999982</v>
      </c>
      <c r="X679" s="96"/>
      <c r="Y679" s="106" t="str">
        <f>$AO$16</f>
        <v>D</v>
      </c>
      <c r="Z679" s="207" t="str">
        <f t="shared" si="278"/>
        <v>Tue</v>
      </c>
      <c r="AA679" s="107">
        <f t="shared" si="279"/>
        <v>0</v>
      </c>
      <c r="AB679" s="107">
        <f t="shared" si="280"/>
        <v>0</v>
      </c>
      <c r="AC679" s="107">
        <f t="shared" si="281"/>
        <v>0</v>
      </c>
    </row>
    <row r="680" spans="1:29" ht="12.75" customHeight="1">
      <c r="A680" s="69"/>
      <c r="B680" s="124" t="s">
        <v>66</v>
      </c>
      <c r="C680" s="125" t="s">
        <v>22</v>
      </c>
      <c r="D680" s="200">
        <v>4000</v>
      </c>
      <c r="E680" s="127" t="s">
        <v>24</v>
      </c>
      <c r="F680" s="139">
        <f>+L704</f>
        <v>14</v>
      </c>
      <c r="G680" s="134" t="s">
        <v>22</v>
      </c>
      <c r="H680" s="130">
        <f>F680*D680</f>
        <v>56000</v>
      </c>
      <c r="I680" s="76">
        <f t="shared" si="275"/>
        <v>13</v>
      </c>
      <c r="J680" s="100">
        <f>$AN$17</f>
        <v>41087</v>
      </c>
      <c r="K680" s="101">
        <v>1</v>
      </c>
      <c r="L680" s="261">
        <v>11</v>
      </c>
      <c r="M680" s="232">
        <f t="shared" si="290"/>
        <v>0.33333333333333331</v>
      </c>
      <c r="N680" s="241">
        <f t="shared" si="282"/>
        <v>0.70833333333333337</v>
      </c>
      <c r="O680" s="244">
        <f t="shared" si="276"/>
        <v>9.0000000000000018</v>
      </c>
      <c r="P680" s="245" t="str">
        <f t="shared" si="288"/>
        <v>1</v>
      </c>
      <c r="Q680" s="257">
        <f t="shared" si="277"/>
        <v>8.0000000000000018</v>
      </c>
      <c r="R680" s="102">
        <f t="shared" si="289"/>
        <v>2.9999999999999982</v>
      </c>
      <c r="S680" s="103">
        <f t="shared" si="283"/>
        <v>1</v>
      </c>
      <c r="T680" s="104">
        <f t="shared" si="284"/>
        <v>1.9999999999999982</v>
      </c>
      <c r="U680" s="104">
        <f t="shared" si="285"/>
        <v>0</v>
      </c>
      <c r="V680" s="104">
        <f t="shared" si="286"/>
        <v>0</v>
      </c>
      <c r="W680" s="105">
        <f t="shared" si="287"/>
        <v>2.9999999999999982</v>
      </c>
      <c r="X680" s="96"/>
      <c r="Y680" s="106" t="str">
        <f>$AO$17</f>
        <v>D</v>
      </c>
      <c r="Z680" s="207" t="str">
        <f t="shared" si="278"/>
        <v>Wed</v>
      </c>
      <c r="AA680" s="107">
        <f t="shared" si="279"/>
        <v>0</v>
      </c>
      <c r="AB680" s="107">
        <f t="shared" si="280"/>
        <v>0</v>
      </c>
      <c r="AC680" s="107">
        <f t="shared" si="281"/>
        <v>0</v>
      </c>
    </row>
    <row r="681" spans="1:29" ht="12.75" customHeight="1">
      <c r="A681" s="69"/>
      <c r="B681" s="335" t="s">
        <v>75</v>
      </c>
      <c r="C681" s="336" t="s">
        <v>22</v>
      </c>
      <c r="D681" s="337"/>
      <c r="E681" s="127" t="s">
        <v>24</v>
      </c>
      <c r="F681" s="338">
        <f>+M704</f>
        <v>11</v>
      </c>
      <c r="G681" s="142" t="s">
        <v>22</v>
      </c>
      <c r="H681" s="143">
        <f>+F681*D681</f>
        <v>0</v>
      </c>
      <c r="I681" s="76">
        <f t="shared" si="275"/>
        <v>14</v>
      </c>
      <c r="J681" s="100">
        <f>$AN$18</f>
        <v>41088</v>
      </c>
      <c r="K681" s="101">
        <v>1</v>
      </c>
      <c r="L681" s="261">
        <v>11</v>
      </c>
      <c r="M681" s="232">
        <f t="shared" si="290"/>
        <v>0.33333333333333331</v>
      </c>
      <c r="N681" s="241">
        <f t="shared" si="282"/>
        <v>0.70833333333333337</v>
      </c>
      <c r="O681" s="244">
        <f t="shared" si="276"/>
        <v>9.0000000000000018</v>
      </c>
      <c r="P681" s="245" t="str">
        <f t="shared" si="288"/>
        <v>1</v>
      </c>
      <c r="Q681" s="257">
        <f t="shared" si="277"/>
        <v>8.0000000000000018</v>
      </c>
      <c r="R681" s="102">
        <f t="shared" si="289"/>
        <v>2.9999999999999982</v>
      </c>
      <c r="S681" s="103">
        <f t="shared" si="283"/>
        <v>1</v>
      </c>
      <c r="T681" s="104">
        <f t="shared" si="284"/>
        <v>1.9999999999999982</v>
      </c>
      <c r="U681" s="104">
        <f t="shared" si="285"/>
        <v>0</v>
      </c>
      <c r="V681" s="104">
        <f t="shared" si="286"/>
        <v>0</v>
      </c>
      <c r="W681" s="105">
        <f t="shared" si="287"/>
        <v>2.9999999999999982</v>
      </c>
      <c r="X681" s="96"/>
      <c r="Y681" s="106" t="str">
        <f>$AO$18</f>
        <v>D</v>
      </c>
      <c r="Z681" s="207" t="str">
        <f t="shared" si="278"/>
        <v>Thu</v>
      </c>
      <c r="AA681" s="107">
        <f t="shared" si="279"/>
        <v>0</v>
      </c>
      <c r="AB681" s="107">
        <f t="shared" si="280"/>
        <v>0</v>
      </c>
      <c r="AC681" s="107">
        <f t="shared" si="281"/>
        <v>0</v>
      </c>
    </row>
    <row r="682" spans="1:29" ht="12.75" customHeight="1">
      <c r="A682" s="69"/>
      <c r="B682" s="124"/>
      <c r="C682" s="70"/>
      <c r="D682" s="202"/>
      <c r="E682" s="140"/>
      <c r="F682" s="141"/>
      <c r="G682" s="74" t="s">
        <v>22</v>
      </c>
      <c r="H682" s="99">
        <f>+D682*F682</f>
        <v>0</v>
      </c>
      <c r="I682" s="76">
        <f t="shared" si="275"/>
        <v>15</v>
      </c>
      <c r="J682" s="100">
        <f>$AN$19</f>
        <v>41089</v>
      </c>
      <c r="K682" s="101">
        <v>1</v>
      </c>
      <c r="L682" s="261">
        <v>11</v>
      </c>
      <c r="M682" s="232">
        <f t="shared" si="290"/>
        <v>0.33333333333333331</v>
      </c>
      <c r="N682" s="241">
        <f t="shared" si="282"/>
        <v>0.70833333333333337</v>
      </c>
      <c r="O682" s="244">
        <f t="shared" si="276"/>
        <v>9.0000000000000018</v>
      </c>
      <c r="P682" s="245" t="str">
        <f t="shared" si="288"/>
        <v>1</v>
      </c>
      <c r="Q682" s="257">
        <f t="shared" si="277"/>
        <v>8.0000000000000018</v>
      </c>
      <c r="R682" s="102">
        <f t="shared" si="289"/>
        <v>2.9999999999999982</v>
      </c>
      <c r="S682" s="103">
        <f t="shared" si="283"/>
        <v>1</v>
      </c>
      <c r="T682" s="104">
        <f t="shared" si="284"/>
        <v>1.9999999999999982</v>
      </c>
      <c r="U682" s="104">
        <f t="shared" si="285"/>
        <v>0</v>
      </c>
      <c r="V682" s="104">
        <f t="shared" si="286"/>
        <v>0</v>
      </c>
      <c r="W682" s="105">
        <f t="shared" si="287"/>
        <v>2.9999999999999982</v>
      </c>
      <c r="X682" s="96"/>
      <c r="Y682" s="106" t="str">
        <f>$AO$19</f>
        <v>D</v>
      </c>
      <c r="Z682" s="207" t="str">
        <f t="shared" si="278"/>
        <v>Fri</v>
      </c>
      <c r="AA682" s="107">
        <f t="shared" si="279"/>
        <v>0</v>
      </c>
      <c r="AB682" s="107">
        <f t="shared" si="280"/>
        <v>0</v>
      </c>
      <c r="AC682" s="107">
        <f t="shared" si="281"/>
        <v>0</v>
      </c>
    </row>
    <row r="683" spans="1:29" ht="12.75" customHeight="1">
      <c r="A683" s="69"/>
      <c r="B683" s="124"/>
      <c r="C683" s="70"/>
      <c r="D683" s="202"/>
      <c r="E683" s="140"/>
      <c r="F683" s="139"/>
      <c r="G683" s="74" t="s">
        <v>22</v>
      </c>
      <c r="H683" s="99">
        <f>+D683*F683</f>
        <v>0</v>
      </c>
      <c r="I683" s="76">
        <f t="shared" si="275"/>
        <v>16</v>
      </c>
      <c r="J683" s="100">
        <f>$AN$20</f>
        <v>41090</v>
      </c>
      <c r="K683" s="101" t="s">
        <v>63</v>
      </c>
      <c r="L683" s="261">
        <v>8</v>
      </c>
      <c r="M683" s="232">
        <f t="shared" si="290"/>
        <v>0</v>
      </c>
      <c r="N683" s="241">
        <f t="shared" si="282"/>
        <v>0</v>
      </c>
      <c r="O683" s="244">
        <f t="shared" si="276"/>
        <v>0</v>
      </c>
      <c r="P683" s="245">
        <f t="shared" si="288"/>
        <v>0</v>
      </c>
      <c r="Q683" s="257">
        <f t="shared" si="277"/>
        <v>0</v>
      </c>
      <c r="R683" s="102">
        <f t="shared" si="289"/>
        <v>8</v>
      </c>
      <c r="S683" s="103">
        <f t="shared" si="283"/>
        <v>0</v>
      </c>
      <c r="T683" s="104">
        <f t="shared" si="284"/>
        <v>7</v>
      </c>
      <c r="U683" s="104">
        <f t="shared" si="285"/>
        <v>1</v>
      </c>
      <c r="V683" s="104">
        <f t="shared" si="286"/>
        <v>0</v>
      </c>
      <c r="W683" s="105">
        <f t="shared" si="287"/>
        <v>8</v>
      </c>
      <c r="X683" s="96"/>
      <c r="Y683" s="106" t="str">
        <f>$AO$20</f>
        <v>M</v>
      </c>
      <c r="Z683" s="207" t="str">
        <f t="shared" si="278"/>
        <v>Sat</v>
      </c>
      <c r="AA683" s="107">
        <f t="shared" si="279"/>
        <v>0</v>
      </c>
      <c r="AB683" s="107">
        <f t="shared" si="280"/>
        <v>0</v>
      </c>
      <c r="AC683" s="107">
        <f t="shared" si="281"/>
        <v>0</v>
      </c>
    </row>
    <row r="684" spans="1:29" ht="12.75" customHeight="1">
      <c r="A684" s="69"/>
      <c r="B684" s="124" t="s">
        <v>56</v>
      </c>
      <c r="C684" s="70" t="s">
        <v>22</v>
      </c>
      <c r="D684" s="202"/>
      <c r="E684" s="140"/>
      <c r="F684" s="141"/>
      <c r="G684" s="74" t="s">
        <v>22</v>
      </c>
      <c r="H684" s="99">
        <v>0</v>
      </c>
      <c r="I684" s="76">
        <f t="shared" si="275"/>
        <v>17</v>
      </c>
      <c r="J684" s="100">
        <f>$AN$21</f>
        <v>41091</v>
      </c>
      <c r="K684" s="101" t="s">
        <v>50</v>
      </c>
      <c r="L684" s="261"/>
      <c r="M684" s="232">
        <f t="shared" si="290"/>
        <v>0</v>
      </c>
      <c r="N684" s="241">
        <f t="shared" si="282"/>
        <v>0</v>
      </c>
      <c r="O684" s="244">
        <f t="shared" si="276"/>
        <v>0</v>
      </c>
      <c r="P684" s="245">
        <f t="shared" si="288"/>
        <v>0</v>
      </c>
      <c r="Q684" s="257">
        <f t="shared" si="277"/>
        <v>0</v>
      </c>
      <c r="R684" s="102">
        <f t="shared" si="289"/>
        <v>0</v>
      </c>
      <c r="S684" s="103">
        <f t="shared" si="283"/>
        <v>0</v>
      </c>
      <c r="T684" s="104">
        <f t="shared" si="284"/>
        <v>0</v>
      </c>
      <c r="U684" s="104">
        <f t="shared" si="285"/>
        <v>0</v>
      </c>
      <c r="V684" s="104">
        <f t="shared" si="286"/>
        <v>0</v>
      </c>
      <c r="W684" s="105">
        <f t="shared" si="287"/>
        <v>0</v>
      </c>
      <c r="X684" s="96"/>
      <c r="Y684" s="106" t="str">
        <f>$AO$21</f>
        <v>M</v>
      </c>
      <c r="Z684" s="262" t="str">
        <f t="shared" si="278"/>
        <v>Sun</v>
      </c>
      <c r="AA684" s="107">
        <f t="shared" si="279"/>
        <v>0</v>
      </c>
      <c r="AB684" s="107">
        <f t="shared" si="280"/>
        <v>0</v>
      </c>
      <c r="AC684" s="107">
        <f t="shared" si="281"/>
        <v>0</v>
      </c>
    </row>
    <row r="685" spans="1:29" ht="12.75" customHeight="1">
      <c r="A685" s="69"/>
      <c r="B685" s="124"/>
      <c r="C685" s="70"/>
      <c r="D685" s="202"/>
      <c r="E685" s="140"/>
      <c r="F685" s="139"/>
      <c r="G685" s="74" t="s">
        <v>22</v>
      </c>
      <c r="H685" s="99">
        <f>+D685*F685</f>
        <v>0</v>
      </c>
      <c r="I685" s="76">
        <f t="shared" si="275"/>
        <v>18</v>
      </c>
      <c r="J685" s="100">
        <f>$AN$22</f>
        <v>41092</v>
      </c>
      <c r="K685" s="101">
        <v>2</v>
      </c>
      <c r="L685" s="261">
        <v>11</v>
      </c>
      <c r="M685" s="232">
        <f t="shared" si="290"/>
        <v>0.83333333333333337</v>
      </c>
      <c r="N685" s="241">
        <f t="shared" si="282"/>
        <v>1.2083333333333333</v>
      </c>
      <c r="O685" s="244">
        <f t="shared" si="276"/>
        <v>8.9999999999999964</v>
      </c>
      <c r="P685" s="245" t="str">
        <f t="shared" si="288"/>
        <v>1</v>
      </c>
      <c r="Q685" s="257">
        <f t="shared" si="277"/>
        <v>7.9999999999999964</v>
      </c>
      <c r="R685" s="102">
        <f t="shared" si="289"/>
        <v>3.0000000000000036</v>
      </c>
      <c r="S685" s="103">
        <f t="shared" si="283"/>
        <v>1</v>
      </c>
      <c r="T685" s="104">
        <f t="shared" si="284"/>
        <v>2.0000000000000036</v>
      </c>
      <c r="U685" s="104">
        <f t="shared" si="285"/>
        <v>0</v>
      </c>
      <c r="V685" s="104">
        <f t="shared" si="286"/>
        <v>0</v>
      </c>
      <c r="W685" s="105">
        <f t="shared" si="287"/>
        <v>3.0000000000000036</v>
      </c>
      <c r="X685" s="96"/>
      <c r="Y685" s="106" t="str">
        <f>$AO$22</f>
        <v>D</v>
      </c>
      <c r="Z685" s="262" t="str">
        <f t="shared" si="278"/>
        <v>Mon</v>
      </c>
      <c r="AA685" s="107">
        <f t="shared" si="279"/>
        <v>0</v>
      </c>
      <c r="AB685" s="107">
        <f t="shared" si="280"/>
        <v>0</v>
      </c>
      <c r="AC685" s="107">
        <f t="shared" si="281"/>
        <v>0</v>
      </c>
    </row>
    <row r="686" spans="1:29" ht="12.75" customHeight="1">
      <c r="A686" s="69"/>
      <c r="B686" s="150" t="s">
        <v>19</v>
      </c>
      <c r="C686" s="150"/>
      <c r="D686" s="200"/>
      <c r="E686" s="127"/>
      <c r="F686" s="151"/>
      <c r="G686" s="134" t="s">
        <v>22</v>
      </c>
      <c r="H686" s="152">
        <f>SUM(H677:H685)</f>
        <v>2723895.9537572255</v>
      </c>
      <c r="I686" s="76">
        <f t="shared" si="275"/>
        <v>19</v>
      </c>
      <c r="J686" s="100">
        <f>$AN$23</f>
        <v>41093</v>
      </c>
      <c r="K686" s="101">
        <v>2</v>
      </c>
      <c r="L686" s="261">
        <v>11</v>
      </c>
      <c r="M686" s="232">
        <f t="shared" si="290"/>
        <v>0.83333333333333337</v>
      </c>
      <c r="N686" s="241">
        <f t="shared" si="282"/>
        <v>1.2083333333333333</v>
      </c>
      <c r="O686" s="244">
        <f t="shared" si="276"/>
        <v>8.9999999999999964</v>
      </c>
      <c r="P686" s="245" t="str">
        <f t="shared" si="288"/>
        <v>1</v>
      </c>
      <c r="Q686" s="257">
        <f t="shared" si="277"/>
        <v>7.9999999999999964</v>
      </c>
      <c r="R686" s="102">
        <f t="shared" si="289"/>
        <v>3.0000000000000036</v>
      </c>
      <c r="S686" s="103">
        <f t="shared" si="283"/>
        <v>1</v>
      </c>
      <c r="T686" s="104">
        <f t="shared" si="284"/>
        <v>2.0000000000000036</v>
      </c>
      <c r="U686" s="104">
        <f t="shared" si="285"/>
        <v>0</v>
      </c>
      <c r="V686" s="104">
        <f t="shared" si="286"/>
        <v>0</v>
      </c>
      <c r="W686" s="105">
        <f t="shared" si="287"/>
        <v>3.0000000000000036</v>
      </c>
      <c r="X686" s="96"/>
      <c r="Y686" s="106" t="str">
        <f>$AO$23</f>
        <v>D</v>
      </c>
      <c r="Z686" s="207" t="str">
        <f t="shared" si="278"/>
        <v>Tue</v>
      </c>
      <c r="AA686" s="107">
        <f t="shared" si="279"/>
        <v>0</v>
      </c>
      <c r="AB686" s="107">
        <f t="shared" si="280"/>
        <v>0</v>
      </c>
      <c r="AC686" s="107">
        <f t="shared" si="281"/>
        <v>0</v>
      </c>
    </row>
    <row r="687" spans="1:29" ht="12.75" customHeight="1">
      <c r="A687" s="69"/>
      <c r="B687" s="131" t="s">
        <v>25</v>
      </c>
      <c r="C687" s="70"/>
      <c r="D687" s="200"/>
      <c r="E687" s="127"/>
      <c r="F687" s="151"/>
      <c r="G687" s="74"/>
      <c r="H687" s="75"/>
      <c r="I687" s="76">
        <f t="shared" si="275"/>
        <v>20</v>
      </c>
      <c r="J687" s="100">
        <f>$AN$24</f>
        <v>41094</v>
      </c>
      <c r="K687" s="101">
        <v>2</v>
      </c>
      <c r="L687" s="261">
        <v>11</v>
      </c>
      <c r="M687" s="232">
        <f t="shared" si="290"/>
        <v>0.83333333333333337</v>
      </c>
      <c r="N687" s="241">
        <f t="shared" si="282"/>
        <v>1.2083333333333333</v>
      </c>
      <c r="O687" s="244">
        <f t="shared" si="276"/>
        <v>8.9999999999999964</v>
      </c>
      <c r="P687" s="245" t="str">
        <f t="shared" si="288"/>
        <v>1</v>
      </c>
      <c r="Q687" s="257">
        <f t="shared" si="277"/>
        <v>7.9999999999999964</v>
      </c>
      <c r="R687" s="102">
        <f t="shared" si="289"/>
        <v>3.0000000000000036</v>
      </c>
      <c r="S687" s="103">
        <f t="shared" si="283"/>
        <v>1</v>
      </c>
      <c r="T687" s="104">
        <f t="shared" si="284"/>
        <v>2.0000000000000036</v>
      </c>
      <c r="U687" s="104">
        <f t="shared" si="285"/>
        <v>0</v>
      </c>
      <c r="V687" s="104">
        <f t="shared" si="286"/>
        <v>0</v>
      </c>
      <c r="W687" s="105">
        <f t="shared" si="287"/>
        <v>3.0000000000000036</v>
      </c>
      <c r="X687" s="96"/>
      <c r="Y687" s="106" t="str">
        <f>$AO$24</f>
        <v>D</v>
      </c>
      <c r="Z687" s="207" t="str">
        <f t="shared" si="278"/>
        <v>Wed</v>
      </c>
      <c r="AA687" s="107">
        <f t="shared" si="279"/>
        <v>0</v>
      </c>
      <c r="AB687" s="107">
        <f t="shared" si="280"/>
        <v>0</v>
      </c>
      <c r="AC687" s="107">
        <f t="shared" si="281"/>
        <v>0</v>
      </c>
    </row>
    <row r="688" spans="1:29" ht="12.75" customHeight="1">
      <c r="A688" s="69"/>
      <c r="B688" s="124" t="s">
        <v>26</v>
      </c>
      <c r="C688" s="125" t="s">
        <v>22</v>
      </c>
      <c r="D688" s="153">
        <f>-H677</f>
        <v>-1244560</v>
      </c>
      <c r="E688" s="127" t="s">
        <v>24</v>
      </c>
      <c r="F688" s="149">
        <v>0.02</v>
      </c>
      <c r="G688" s="134" t="s">
        <v>22</v>
      </c>
      <c r="H688" s="130">
        <f>F688*D688</f>
        <v>-24891.200000000001</v>
      </c>
      <c r="I688" s="76">
        <f t="shared" si="275"/>
        <v>21</v>
      </c>
      <c r="J688" s="100">
        <f>$AN$25</f>
        <v>41095</v>
      </c>
      <c r="K688" s="101">
        <v>2</v>
      </c>
      <c r="L688" s="261">
        <v>10.5</v>
      </c>
      <c r="M688" s="232">
        <f t="shared" si="290"/>
        <v>0.83333333333333337</v>
      </c>
      <c r="N688" s="241">
        <f t="shared" si="282"/>
        <v>1.2083333333333333</v>
      </c>
      <c r="O688" s="244">
        <f t="shared" si="276"/>
        <v>8.9999999999999964</v>
      </c>
      <c r="P688" s="245" t="str">
        <f t="shared" si="288"/>
        <v>1</v>
      </c>
      <c r="Q688" s="257">
        <f t="shared" si="277"/>
        <v>7.9999999999999964</v>
      </c>
      <c r="R688" s="102">
        <f t="shared" si="289"/>
        <v>2.5000000000000036</v>
      </c>
      <c r="S688" s="103">
        <f t="shared" si="283"/>
        <v>1</v>
      </c>
      <c r="T688" s="104">
        <f t="shared" si="284"/>
        <v>1.5000000000000036</v>
      </c>
      <c r="U688" s="104">
        <f t="shared" si="285"/>
        <v>0</v>
      </c>
      <c r="V688" s="104">
        <f t="shared" si="286"/>
        <v>0</v>
      </c>
      <c r="W688" s="105">
        <f t="shared" si="287"/>
        <v>2.5000000000000036</v>
      </c>
      <c r="X688" s="96"/>
      <c r="Y688" s="106" t="str">
        <f>$AO$25</f>
        <v>D</v>
      </c>
      <c r="Z688" s="207" t="str">
        <f t="shared" si="278"/>
        <v>Thu</v>
      </c>
      <c r="AA688" s="107">
        <f t="shared" si="279"/>
        <v>0</v>
      </c>
      <c r="AB688" s="107">
        <f t="shared" si="280"/>
        <v>0</v>
      </c>
      <c r="AC688" s="107">
        <f t="shared" si="281"/>
        <v>0</v>
      </c>
    </row>
    <row r="689" spans="1:29" ht="12.75" customHeight="1">
      <c r="A689" s="69"/>
      <c r="B689" s="124" t="s">
        <v>47</v>
      </c>
      <c r="C689" s="125" t="s">
        <v>22</v>
      </c>
      <c r="D689" s="200"/>
      <c r="E689" s="127"/>
      <c r="F689" s="155"/>
      <c r="G689" s="134" t="s">
        <v>22</v>
      </c>
      <c r="H689" s="130">
        <f>SUM(AA704:AC704)*-F677/21</f>
        <v>0</v>
      </c>
      <c r="I689" s="76">
        <f t="shared" si="275"/>
        <v>22</v>
      </c>
      <c r="J689" s="100">
        <f>$AN$26</f>
        <v>41096</v>
      </c>
      <c r="K689" s="101">
        <v>2</v>
      </c>
      <c r="L689" s="261">
        <v>11</v>
      </c>
      <c r="M689" s="232">
        <f t="shared" si="290"/>
        <v>0.83333333333333337</v>
      </c>
      <c r="N689" s="241">
        <f t="shared" si="282"/>
        <v>1.2083333333333333</v>
      </c>
      <c r="O689" s="244">
        <f t="shared" si="276"/>
        <v>8.9999999999999964</v>
      </c>
      <c r="P689" s="245" t="str">
        <f t="shared" si="288"/>
        <v>1</v>
      </c>
      <c r="Q689" s="257">
        <f t="shared" si="277"/>
        <v>7.9999999999999964</v>
      </c>
      <c r="R689" s="102">
        <f t="shared" si="289"/>
        <v>3.0000000000000036</v>
      </c>
      <c r="S689" s="103">
        <f t="shared" si="283"/>
        <v>1</v>
      </c>
      <c r="T689" s="104">
        <f t="shared" si="284"/>
        <v>2.0000000000000036</v>
      </c>
      <c r="U689" s="104">
        <f t="shared" si="285"/>
        <v>0</v>
      </c>
      <c r="V689" s="104">
        <f t="shared" si="286"/>
        <v>0</v>
      </c>
      <c r="W689" s="105">
        <f t="shared" si="287"/>
        <v>3.0000000000000036</v>
      </c>
      <c r="X689" s="96"/>
      <c r="Y689" s="106" t="str">
        <f>$AO$26</f>
        <v>D</v>
      </c>
      <c r="Z689" s="207" t="str">
        <f t="shared" si="278"/>
        <v>Fri</v>
      </c>
      <c r="AA689" s="107">
        <f t="shared" si="279"/>
        <v>0</v>
      </c>
      <c r="AB689" s="107">
        <f t="shared" si="280"/>
        <v>0</v>
      </c>
      <c r="AC689" s="107">
        <f t="shared" si="281"/>
        <v>0</v>
      </c>
    </row>
    <row r="690" spans="1:29" ht="12.75" customHeight="1">
      <c r="A690" s="69"/>
      <c r="B690" s="124" t="s">
        <v>27</v>
      </c>
      <c r="C690" s="125" t="s">
        <v>22</v>
      </c>
      <c r="D690" s="200"/>
      <c r="E690" s="127"/>
      <c r="F690" s="155"/>
      <c r="G690" s="134" t="s">
        <v>22</v>
      </c>
      <c r="H690" s="156">
        <f>+F696</f>
        <v>-62476.55000000001</v>
      </c>
      <c r="I690" s="76">
        <f t="shared" si="275"/>
        <v>23</v>
      </c>
      <c r="J690" s="100">
        <f>$AN$27</f>
        <v>41097</v>
      </c>
      <c r="K690" s="339" t="s">
        <v>72</v>
      </c>
      <c r="L690" s="261">
        <v>11</v>
      </c>
      <c r="M690" s="232">
        <f t="shared" si="290"/>
        <v>0</v>
      </c>
      <c r="N690" s="241">
        <f t="shared" si="282"/>
        <v>0</v>
      </c>
      <c r="O690" s="244">
        <f t="shared" si="276"/>
        <v>0</v>
      </c>
      <c r="P690" s="245">
        <f t="shared" si="288"/>
        <v>0</v>
      </c>
      <c r="Q690" s="257">
        <f t="shared" si="277"/>
        <v>0</v>
      </c>
      <c r="R690" s="102">
        <f t="shared" si="289"/>
        <v>11</v>
      </c>
      <c r="S690" s="103">
        <f t="shared" si="283"/>
        <v>0</v>
      </c>
      <c r="T690" s="104">
        <f t="shared" si="284"/>
        <v>7</v>
      </c>
      <c r="U690" s="104">
        <f t="shared" si="285"/>
        <v>1</v>
      </c>
      <c r="V690" s="104">
        <f t="shared" si="286"/>
        <v>3</v>
      </c>
      <c r="W690" s="105">
        <f t="shared" si="287"/>
        <v>11</v>
      </c>
      <c r="X690" s="96"/>
      <c r="Y690" s="106" t="str">
        <f>$AO$27</f>
        <v>M</v>
      </c>
      <c r="Z690" s="207" t="str">
        <f t="shared" si="278"/>
        <v>Sat</v>
      </c>
      <c r="AA690" s="107">
        <f t="shared" si="279"/>
        <v>0</v>
      </c>
      <c r="AB690" s="107">
        <f t="shared" si="280"/>
        <v>0</v>
      </c>
      <c r="AC690" s="107">
        <f t="shared" si="281"/>
        <v>0</v>
      </c>
    </row>
    <row r="691" spans="1:29" ht="12.75" customHeight="1">
      <c r="A691" s="69"/>
      <c r="B691" s="98"/>
      <c r="C691" s="98"/>
      <c r="D691" s="158" t="s">
        <v>28</v>
      </c>
      <c r="E691" s="159"/>
      <c r="F691" s="160">
        <f>VLOOKUP(C670,$AD$1:$AG$6,2)</f>
        <v>-1320000</v>
      </c>
      <c r="G691" s="160"/>
      <c r="H691" s="99"/>
      <c r="I691" s="76">
        <f t="shared" si="275"/>
        <v>24</v>
      </c>
      <c r="J691" s="100">
        <f>$AN$28</f>
        <v>41098</v>
      </c>
      <c r="K691" s="101" t="s">
        <v>50</v>
      </c>
      <c r="L691" s="261"/>
      <c r="M691" s="232">
        <f t="shared" si="290"/>
        <v>0</v>
      </c>
      <c r="N691" s="241">
        <f t="shared" si="282"/>
        <v>0</v>
      </c>
      <c r="O691" s="244">
        <f t="shared" si="276"/>
        <v>0</v>
      </c>
      <c r="P691" s="245">
        <f t="shared" si="288"/>
        <v>0</v>
      </c>
      <c r="Q691" s="257">
        <f t="shared" si="277"/>
        <v>0</v>
      </c>
      <c r="R691" s="102">
        <f t="shared" si="289"/>
        <v>0</v>
      </c>
      <c r="S691" s="103">
        <f t="shared" si="283"/>
        <v>0</v>
      </c>
      <c r="T691" s="104">
        <f t="shared" si="284"/>
        <v>0</v>
      </c>
      <c r="U691" s="104">
        <f t="shared" si="285"/>
        <v>0</v>
      </c>
      <c r="V691" s="104">
        <f t="shared" si="286"/>
        <v>0</v>
      </c>
      <c r="W691" s="105">
        <f t="shared" si="287"/>
        <v>0</v>
      </c>
      <c r="X691" s="96"/>
      <c r="Y691" s="106" t="str">
        <f>$AO$28</f>
        <v>M</v>
      </c>
      <c r="Z691" s="262" t="str">
        <f t="shared" si="278"/>
        <v>Sun</v>
      </c>
      <c r="AA691" s="107">
        <f t="shared" si="279"/>
        <v>0</v>
      </c>
      <c r="AB691" s="107">
        <f t="shared" si="280"/>
        <v>0</v>
      </c>
      <c r="AC691" s="107">
        <f t="shared" si="281"/>
        <v>0</v>
      </c>
    </row>
    <row r="692" spans="1:29" ht="12.75" customHeight="1">
      <c r="A692" s="69"/>
      <c r="B692" s="98"/>
      <c r="C692" s="98"/>
      <c r="D692" s="162" t="s">
        <v>26</v>
      </c>
      <c r="E692" s="159"/>
      <c r="F692" s="163">
        <f>+(H677)*0.54%</f>
        <v>6720.6240000000007</v>
      </c>
      <c r="G692" s="163"/>
      <c r="H692" s="99"/>
      <c r="I692" s="76">
        <f t="shared" si="275"/>
        <v>25</v>
      </c>
      <c r="J692" s="100">
        <f>$AN$29</f>
        <v>41099</v>
      </c>
      <c r="K692" s="101">
        <v>1</v>
      </c>
      <c r="L692" s="261">
        <v>9</v>
      </c>
      <c r="M692" s="232">
        <f t="shared" si="290"/>
        <v>0.33333333333333331</v>
      </c>
      <c r="N692" s="241">
        <f t="shared" si="282"/>
        <v>0.70833333333333337</v>
      </c>
      <c r="O692" s="244">
        <f t="shared" si="276"/>
        <v>9.0000000000000018</v>
      </c>
      <c r="P692" s="245" t="str">
        <f t="shared" si="288"/>
        <v>1</v>
      </c>
      <c r="Q692" s="257">
        <f t="shared" si="277"/>
        <v>8.0000000000000018</v>
      </c>
      <c r="R692" s="102">
        <f t="shared" si="289"/>
        <v>0.99999999999999822</v>
      </c>
      <c r="S692" s="103">
        <f t="shared" si="283"/>
        <v>1</v>
      </c>
      <c r="T692" s="104">
        <f t="shared" si="284"/>
        <v>0</v>
      </c>
      <c r="U692" s="104">
        <f t="shared" si="285"/>
        <v>0</v>
      </c>
      <c r="V692" s="104">
        <f t="shared" si="286"/>
        <v>0</v>
      </c>
      <c r="W692" s="105">
        <f t="shared" si="287"/>
        <v>0.99999999999999822</v>
      </c>
      <c r="X692" s="96"/>
      <c r="Y692" s="106" t="str">
        <f>$AO$29</f>
        <v>D</v>
      </c>
      <c r="Z692" s="262" t="str">
        <f t="shared" si="278"/>
        <v>Mon</v>
      </c>
      <c r="AA692" s="107">
        <f t="shared" si="279"/>
        <v>0</v>
      </c>
      <c r="AB692" s="107">
        <f t="shared" si="280"/>
        <v>0</v>
      </c>
      <c r="AC692" s="107">
        <f t="shared" si="281"/>
        <v>0</v>
      </c>
    </row>
    <row r="693" spans="1:29" ht="12.75" customHeight="1">
      <c r="A693" s="69"/>
      <c r="B693" s="98"/>
      <c r="C693" s="98"/>
      <c r="D693" s="162" t="s">
        <v>29</v>
      </c>
      <c r="E693" s="159"/>
      <c r="F693" s="160">
        <f>-IF(H686*5%&gt;500000,500000,H686*5%)</f>
        <v>-136194.79768786128</v>
      </c>
      <c r="G693" s="160"/>
      <c r="H693" s="99"/>
      <c r="I693" s="76">
        <f t="shared" si="275"/>
        <v>26</v>
      </c>
      <c r="J693" s="100">
        <f>$AN$30</f>
        <v>41100</v>
      </c>
      <c r="K693" s="101">
        <v>1</v>
      </c>
      <c r="L693" s="261">
        <v>10</v>
      </c>
      <c r="M693" s="232">
        <f t="shared" si="290"/>
        <v>0.33333333333333331</v>
      </c>
      <c r="N693" s="241">
        <f t="shared" si="282"/>
        <v>0.70833333333333337</v>
      </c>
      <c r="O693" s="244">
        <f t="shared" si="276"/>
        <v>9.0000000000000018</v>
      </c>
      <c r="P693" s="245" t="str">
        <f t="shared" si="288"/>
        <v>1</v>
      </c>
      <c r="Q693" s="257">
        <f t="shared" si="277"/>
        <v>8.0000000000000018</v>
      </c>
      <c r="R693" s="102">
        <f t="shared" si="289"/>
        <v>1.9999999999999982</v>
      </c>
      <c r="S693" s="103">
        <f t="shared" si="283"/>
        <v>1</v>
      </c>
      <c r="T693" s="104">
        <f t="shared" si="284"/>
        <v>0.99999999999999822</v>
      </c>
      <c r="U693" s="104">
        <f t="shared" si="285"/>
        <v>0</v>
      </c>
      <c r="V693" s="104">
        <f t="shared" si="286"/>
        <v>0</v>
      </c>
      <c r="W693" s="105">
        <f t="shared" si="287"/>
        <v>1.9999999999999982</v>
      </c>
      <c r="X693" s="96"/>
      <c r="Y693" s="106" t="str">
        <f>$AO$30</f>
        <v>D</v>
      </c>
      <c r="Z693" s="207" t="str">
        <f t="shared" si="278"/>
        <v>Tue</v>
      </c>
      <c r="AA693" s="107">
        <f t="shared" si="279"/>
        <v>0</v>
      </c>
      <c r="AB693" s="107">
        <f t="shared" si="280"/>
        <v>0</v>
      </c>
      <c r="AC693" s="107">
        <f t="shared" si="281"/>
        <v>0</v>
      </c>
    </row>
    <row r="694" spans="1:29" ht="12.75" customHeight="1">
      <c r="A694" s="69"/>
      <c r="B694" s="98"/>
      <c r="C694" s="98"/>
      <c r="D694" s="162" t="s">
        <v>30</v>
      </c>
      <c r="E694" s="159"/>
      <c r="F694" s="163">
        <f>ROUND(H686+H688+F692+F693,0)*12</f>
        <v>30834372</v>
      </c>
      <c r="G694" s="163"/>
      <c r="H694" s="99"/>
      <c r="I694" s="76">
        <f t="shared" si="275"/>
        <v>27</v>
      </c>
      <c r="J694" s="100">
        <f>$AN$31</f>
        <v>41101</v>
      </c>
      <c r="K694" s="101">
        <v>1</v>
      </c>
      <c r="L694" s="261">
        <v>11</v>
      </c>
      <c r="M694" s="232">
        <f t="shared" si="290"/>
        <v>0.33333333333333331</v>
      </c>
      <c r="N694" s="241">
        <f t="shared" si="282"/>
        <v>0.70833333333333337</v>
      </c>
      <c r="O694" s="244">
        <f t="shared" si="276"/>
        <v>9.0000000000000018</v>
      </c>
      <c r="P694" s="245" t="str">
        <f t="shared" si="288"/>
        <v>1</v>
      </c>
      <c r="Q694" s="257">
        <f t="shared" si="277"/>
        <v>8.0000000000000018</v>
      </c>
      <c r="R694" s="102">
        <f t="shared" si="289"/>
        <v>2.9999999999999982</v>
      </c>
      <c r="S694" s="103">
        <f t="shared" si="283"/>
        <v>1</v>
      </c>
      <c r="T694" s="104">
        <f t="shared" si="284"/>
        <v>1.9999999999999982</v>
      </c>
      <c r="U694" s="104">
        <f t="shared" si="285"/>
        <v>0</v>
      </c>
      <c r="V694" s="104">
        <f t="shared" si="286"/>
        <v>0</v>
      </c>
      <c r="W694" s="105">
        <f t="shared" si="287"/>
        <v>2.9999999999999982</v>
      </c>
      <c r="X694" s="96"/>
      <c r="Y694" s="106" t="str">
        <f>$AO$31</f>
        <v>D</v>
      </c>
      <c r="Z694" s="207" t="str">
        <f t="shared" si="278"/>
        <v>Wed</v>
      </c>
      <c r="AA694" s="107">
        <f t="shared" si="279"/>
        <v>0</v>
      </c>
      <c r="AB694" s="107">
        <f t="shared" si="280"/>
        <v>0</v>
      </c>
      <c r="AC694" s="107">
        <f t="shared" si="281"/>
        <v>0</v>
      </c>
    </row>
    <row r="695" spans="1:29" ht="12.75" customHeight="1">
      <c r="A695" s="69"/>
      <c r="B695" s="98"/>
      <c r="C695" s="98"/>
      <c r="D695" s="168" t="s">
        <v>31</v>
      </c>
      <c r="E695" s="159"/>
      <c r="F695" s="169">
        <f>(F694)+(F691*12)</f>
        <v>14994372</v>
      </c>
      <c r="G695" s="169"/>
      <c r="H695" s="99"/>
      <c r="I695" s="76">
        <f t="shared" si="275"/>
        <v>28</v>
      </c>
      <c r="J695" s="100">
        <f>$AN$32</f>
        <v>41102</v>
      </c>
      <c r="K695" s="101">
        <v>1</v>
      </c>
      <c r="L695" s="261">
        <v>11</v>
      </c>
      <c r="M695" s="232">
        <f t="shared" si="290"/>
        <v>0.33333333333333331</v>
      </c>
      <c r="N695" s="241">
        <f t="shared" si="282"/>
        <v>0.70833333333333337</v>
      </c>
      <c r="O695" s="244">
        <f t="shared" si="276"/>
        <v>9.0000000000000018</v>
      </c>
      <c r="P695" s="245" t="str">
        <f t="shared" si="288"/>
        <v>1</v>
      </c>
      <c r="Q695" s="257">
        <f t="shared" si="277"/>
        <v>8.0000000000000018</v>
      </c>
      <c r="R695" s="102">
        <f t="shared" si="289"/>
        <v>2.9999999999999982</v>
      </c>
      <c r="S695" s="103">
        <f t="shared" si="283"/>
        <v>1</v>
      </c>
      <c r="T695" s="104">
        <f t="shared" si="284"/>
        <v>1.9999999999999982</v>
      </c>
      <c r="U695" s="104">
        <f t="shared" si="285"/>
        <v>0</v>
      </c>
      <c r="V695" s="104">
        <f t="shared" si="286"/>
        <v>0</v>
      </c>
      <c r="W695" s="105">
        <f t="shared" si="287"/>
        <v>2.9999999999999982</v>
      </c>
      <c r="X695" s="96"/>
      <c r="Y695" s="106" t="str">
        <f>$AO$32</f>
        <v>D</v>
      </c>
      <c r="Z695" s="207" t="str">
        <f t="shared" si="278"/>
        <v>Thu</v>
      </c>
      <c r="AA695" s="107">
        <f t="shared" si="279"/>
        <v>0</v>
      </c>
      <c r="AB695" s="107">
        <f t="shared" si="280"/>
        <v>0</v>
      </c>
      <c r="AC695" s="107">
        <f t="shared" si="281"/>
        <v>0</v>
      </c>
    </row>
    <row r="696" spans="1:29" ht="12.75" customHeight="1">
      <c r="A696" s="69"/>
      <c r="B696" s="98"/>
      <c r="C696" s="98"/>
      <c r="D696" s="168" t="s">
        <v>32</v>
      </c>
      <c r="E696" s="159"/>
      <c r="F696" s="170">
        <f>-(IF(F695&lt;=0,0,IF(F695&lt;=50000000,F695*0.05,IF(F695&lt;=200000000,(F695-50000000)*0.15+2500000,IF(F695&lt;=500000000,(F695-250000000)*0.25+32500000,(F695-500000000)*0.3+95000000)))))/12</f>
        <v>-62476.55000000001</v>
      </c>
      <c r="G696" s="171">
        <f>-(IF(F696&lt;=0,0,IF(F696&lt;=50000000,F696*0.05,IF(F696&lt;=200000000,(F696-50000000)*0.15+2500000,IF(F696&lt;=500000000,(F696-250000000)*0.25+32500000,(F696-500000000)*0.3+95000000)))))/12</f>
        <v>0</v>
      </c>
      <c r="H696" s="99"/>
      <c r="I696" s="76">
        <f t="shared" si="275"/>
        <v>29</v>
      </c>
      <c r="J696" s="100">
        <f>$AN$33</f>
        <v>41103</v>
      </c>
      <c r="K696" s="101">
        <v>1</v>
      </c>
      <c r="L696" s="261">
        <v>11</v>
      </c>
      <c r="M696" s="232">
        <f t="shared" si="290"/>
        <v>0.33333333333333331</v>
      </c>
      <c r="N696" s="241">
        <f t="shared" si="282"/>
        <v>0.70833333333333337</v>
      </c>
      <c r="O696" s="244">
        <f t="shared" si="276"/>
        <v>9.0000000000000018</v>
      </c>
      <c r="P696" s="245" t="str">
        <f t="shared" si="288"/>
        <v>1</v>
      </c>
      <c r="Q696" s="257">
        <f t="shared" si="277"/>
        <v>8.0000000000000018</v>
      </c>
      <c r="R696" s="102">
        <f t="shared" si="289"/>
        <v>2.9999999999999982</v>
      </c>
      <c r="S696" s="103">
        <f t="shared" si="283"/>
        <v>1</v>
      </c>
      <c r="T696" s="104">
        <f t="shared" si="284"/>
        <v>1.9999999999999982</v>
      </c>
      <c r="U696" s="104">
        <f t="shared" si="285"/>
        <v>0</v>
      </c>
      <c r="V696" s="104">
        <f t="shared" si="286"/>
        <v>0</v>
      </c>
      <c r="W696" s="105">
        <f t="shared" si="287"/>
        <v>2.9999999999999982</v>
      </c>
      <c r="X696" s="96"/>
      <c r="Y696" s="106" t="str">
        <f>$AO$33</f>
        <v>D</v>
      </c>
      <c r="Z696" s="207" t="str">
        <f t="shared" si="278"/>
        <v>Fri</v>
      </c>
      <c r="AA696" s="107">
        <f t="shared" si="279"/>
        <v>0</v>
      </c>
      <c r="AB696" s="107">
        <f t="shared" si="280"/>
        <v>0</v>
      </c>
      <c r="AC696" s="107">
        <f t="shared" si="281"/>
        <v>0</v>
      </c>
    </row>
    <row r="697" spans="1:29" ht="12.75" customHeight="1">
      <c r="A697" s="69"/>
      <c r="B697" s="98"/>
      <c r="C697" s="125"/>
      <c r="D697" s="172"/>
      <c r="E697" s="173"/>
      <c r="F697" s="174"/>
      <c r="G697" s="72"/>
      <c r="H697" s="175"/>
      <c r="I697" s="76">
        <f t="shared" si="275"/>
        <v>30</v>
      </c>
      <c r="J697" s="100">
        <f>$AN$34</f>
        <v>41104</v>
      </c>
      <c r="K697" s="101" t="s">
        <v>50</v>
      </c>
      <c r="L697" s="261"/>
      <c r="M697" s="232">
        <f t="shared" si="290"/>
        <v>0</v>
      </c>
      <c r="N697" s="241">
        <f t="shared" si="282"/>
        <v>0</v>
      </c>
      <c r="O697" s="244">
        <f t="shared" si="276"/>
        <v>0</v>
      </c>
      <c r="P697" s="245">
        <f t="shared" si="288"/>
        <v>0</v>
      </c>
      <c r="Q697" s="257">
        <f t="shared" si="277"/>
        <v>0</v>
      </c>
      <c r="R697" s="102">
        <f t="shared" si="289"/>
        <v>0</v>
      </c>
      <c r="S697" s="103">
        <f t="shared" si="283"/>
        <v>0</v>
      </c>
      <c r="T697" s="104">
        <f t="shared" si="284"/>
        <v>0</v>
      </c>
      <c r="U697" s="104">
        <f t="shared" si="285"/>
        <v>0</v>
      </c>
      <c r="V697" s="104">
        <f t="shared" si="286"/>
        <v>0</v>
      </c>
      <c r="W697" s="105">
        <f t="shared" si="287"/>
        <v>0</v>
      </c>
      <c r="X697" s="96"/>
      <c r="Y697" s="106" t="str">
        <f>$AO$34</f>
        <v>M</v>
      </c>
      <c r="Z697" s="207" t="str">
        <f t="shared" si="278"/>
        <v>Sat</v>
      </c>
      <c r="AA697" s="107">
        <f t="shared" si="279"/>
        <v>0</v>
      </c>
      <c r="AB697" s="107">
        <f t="shared" si="280"/>
        <v>0</v>
      </c>
      <c r="AC697" s="107">
        <f t="shared" si="281"/>
        <v>0</v>
      </c>
    </row>
    <row r="698" spans="1:29" ht="12.75" customHeight="1">
      <c r="A698" s="69"/>
      <c r="B698" s="176" t="s">
        <v>33</v>
      </c>
      <c r="C698" s="177"/>
      <c r="D698" s="178"/>
      <c r="E698" s="127"/>
      <c r="F698" s="179"/>
      <c r="G698" s="180" t="s">
        <v>22</v>
      </c>
      <c r="H698" s="152">
        <f>+H686+H688+H689+H690</f>
        <v>2636528.2037572255</v>
      </c>
      <c r="I698" s="76">
        <f t="shared" si="275"/>
        <v>31</v>
      </c>
      <c r="J698" s="100">
        <f>$AN$35</f>
        <v>41105</v>
      </c>
      <c r="K698" s="339" t="s">
        <v>72</v>
      </c>
      <c r="L698" s="261">
        <v>11</v>
      </c>
      <c r="M698" s="232">
        <f t="shared" si="290"/>
        <v>0</v>
      </c>
      <c r="N698" s="241">
        <f t="shared" si="282"/>
        <v>0</v>
      </c>
      <c r="O698" s="244">
        <f t="shared" si="276"/>
        <v>0</v>
      </c>
      <c r="P698" s="245">
        <f t="shared" si="288"/>
        <v>0</v>
      </c>
      <c r="Q698" s="257">
        <f t="shared" si="277"/>
        <v>0</v>
      </c>
      <c r="R698" s="102">
        <f t="shared" si="289"/>
        <v>11</v>
      </c>
      <c r="S698" s="103">
        <f t="shared" si="283"/>
        <v>0</v>
      </c>
      <c r="T698" s="104">
        <f t="shared" si="284"/>
        <v>7</v>
      </c>
      <c r="U698" s="104">
        <f t="shared" si="285"/>
        <v>1</v>
      </c>
      <c r="V698" s="104">
        <f t="shared" si="286"/>
        <v>3</v>
      </c>
      <c r="W698" s="105">
        <f t="shared" si="287"/>
        <v>11</v>
      </c>
      <c r="X698" s="96"/>
      <c r="Y698" s="106" t="str">
        <f>$AO$35</f>
        <v>M</v>
      </c>
      <c r="Z698" s="262" t="str">
        <f t="shared" si="278"/>
        <v>Sun</v>
      </c>
      <c r="AA698" s="107">
        <f t="shared" si="279"/>
        <v>0</v>
      </c>
      <c r="AB698" s="107">
        <f t="shared" si="280"/>
        <v>0</v>
      </c>
      <c r="AC698" s="107">
        <f t="shared" si="281"/>
        <v>0</v>
      </c>
    </row>
    <row r="699" spans="1:29" ht="12.75" customHeight="1">
      <c r="A699" s="69"/>
      <c r="B699" s="70"/>
      <c r="C699" s="70"/>
      <c r="D699" s="200"/>
      <c r="E699" s="127"/>
      <c r="F699" s="155"/>
      <c r="G699" s="74"/>
      <c r="H699" s="75"/>
      <c r="I699" s="76">
        <f t="shared" si="275"/>
        <v>32</v>
      </c>
      <c r="J699" s="100">
        <f>$AN$36</f>
        <v>41106</v>
      </c>
      <c r="K699" s="101">
        <v>2</v>
      </c>
      <c r="L699" s="261">
        <v>11</v>
      </c>
      <c r="M699" s="232">
        <f t="shared" si="290"/>
        <v>0.83333333333333337</v>
      </c>
      <c r="N699" s="241">
        <f t="shared" si="282"/>
        <v>1.2083333333333333</v>
      </c>
      <c r="O699" s="244">
        <f t="shared" si="276"/>
        <v>8.9999999999999964</v>
      </c>
      <c r="P699" s="245" t="str">
        <f t="shared" si="288"/>
        <v>1</v>
      </c>
      <c r="Q699" s="257">
        <f t="shared" si="277"/>
        <v>7.9999999999999964</v>
      </c>
      <c r="R699" s="102">
        <f t="shared" si="289"/>
        <v>3.0000000000000036</v>
      </c>
      <c r="S699" s="103">
        <f t="shared" si="283"/>
        <v>1</v>
      </c>
      <c r="T699" s="104">
        <f t="shared" si="284"/>
        <v>2.0000000000000036</v>
      </c>
      <c r="U699" s="104">
        <f t="shared" si="285"/>
        <v>0</v>
      </c>
      <c r="V699" s="104">
        <f t="shared" si="286"/>
        <v>0</v>
      </c>
      <c r="W699" s="105">
        <f t="shared" si="287"/>
        <v>3.0000000000000036</v>
      </c>
      <c r="X699" s="96"/>
      <c r="Y699" s="106" t="str">
        <f>$AO$36</f>
        <v>D</v>
      </c>
      <c r="Z699" s="262" t="str">
        <f t="shared" si="278"/>
        <v>Mon</v>
      </c>
      <c r="AA699" s="107">
        <f t="shared" si="279"/>
        <v>0</v>
      </c>
      <c r="AB699" s="107">
        <f t="shared" si="280"/>
        <v>0</v>
      </c>
      <c r="AC699" s="107">
        <f t="shared" si="281"/>
        <v>0</v>
      </c>
    </row>
    <row r="700" spans="1:29" ht="12.75" customHeight="1">
      <c r="A700" s="69"/>
      <c r="B700" s="181" t="s">
        <v>34</v>
      </c>
      <c r="C700" s="181"/>
      <c r="D700" s="72"/>
      <c r="E700" s="73"/>
      <c r="F700" s="72"/>
      <c r="G700" s="181" t="s">
        <v>35</v>
      </c>
      <c r="H700" s="99"/>
      <c r="I700" s="76">
        <f t="shared" si="275"/>
        <v>33</v>
      </c>
      <c r="J700" s="100">
        <f>$AN$37</f>
        <v>41107</v>
      </c>
      <c r="K700" s="101">
        <v>2</v>
      </c>
      <c r="L700" s="261">
        <v>8</v>
      </c>
      <c r="M700" s="232">
        <f t="shared" si="290"/>
        <v>0.83333333333333337</v>
      </c>
      <c r="N700" s="241">
        <f t="shared" si="282"/>
        <v>1.2083333333333333</v>
      </c>
      <c r="O700" s="244">
        <f t="shared" si="276"/>
        <v>8.9999999999999964</v>
      </c>
      <c r="P700" s="245" t="str">
        <f t="shared" si="288"/>
        <v>1</v>
      </c>
      <c r="Q700" s="257">
        <f t="shared" si="277"/>
        <v>7.9999999999999964</v>
      </c>
      <c r="R700" s="102">
        <f t="shared" si="289"/>
        <v>0</v>
      </c>
      <c r="S700" s="103">
        <f t="shared" si="283"/>
        <v>0</v>
      </c>
      <c r="T700" s="104">
        <f t="shared" si="284"/>
        <v>0</v>
      </c>
      <c r="U700" s="104">
        <f t="shared" si="285"/>
        <v>0</v>
      </c>
      <c r="V700" s="104">
        <f t="shared" si="286"/>
        <v>0</v>
      </c>
      <c r="W700" s="105">
        <f t="shared" si="287"/>
        <v>0</v>
      </c>
      <c r="X700" s="96"/>
      <c r="Y700" s="106" t="str">
        <f>$AO$37</f>
        <v>D</v>
      </c>
      <c r="Z700" s="207" t="str">
        <f t="shared" si="278"/>
        <v>Tue</v>
      </c>
      <c r="AA700" s="107">
        <f t="shared" si="279"/>
        <v>0</v>
      </c>
      <c r="AB700" s="107">
        <f t="shared" si="280"/>
        <v>0</v>
      </c>
      <c r="AC700" s="107">
        <f t="shared" si="281"/>
        <v>0</v>
      </c>
    </row>
    <row r="701" spans="1:29" ht="12.75" customHeight="1">
      <c r="A701" s="69"/>
      <c r="B701" s="181"/>
      <c r="C701" s="181"/>
      <c r="D701" s="72"/>
      <c r="E701" s="73"/>
      <c r="F701" s="72"/>
      <c r="G701" s="181"/>
      <c r="H701" s="99"/>
      <c r="I701" s="76">
        <f t="shared" si="275"/>
        <v>34</v>
      </c>
      <c r="J701" s="100">
        <f>$AN$38</f>
        <v>41108</v>
      </c>
      <c r="K701" s="101">
        <v>2</v>
      </c>
      <c r="L701" s="261">
        <v>11</v>
      </c>
      <c r="M701" s="232">
        <f t="shared" si="290"/>
        <v>0.83333333333333337</v>
      </c>
      <c r="N701" s="241">
        <f t="shared" si="282"/>
        <v>1.2083333333333333</v>
      </c>
      <c r="O701" s="244">
        <f t="shared" si="276"/>
        <v>8.9999999999999964</v>
      </c>
      <c r="P701" s="245" t="str">
        <f t="shared" si="288"/>
        <v>1</v>
      </c>
      <c r="Q701" s="257">
        <f t="shared" si="277"/>
        <v>7.9999999999999964</v>
      </c>
      <c r="R701" s="102">
        <f t="shared" si="289"/>
        <v>3.0000000000000036</v>
      </c>
      <c r="S701" s="103">
        <f t="shared" si="283"/>
        <v>1</v>
      </c>
      <c r="T701" s="104">
        <f t="shared" si="284"/>
        <v>2.0000000000000036</v>
      </c>
      <c r="U701" s="104">
        <f t="shared" si="285"/>
        <v>0</v>
      </c>
      <c r="V701" s="104">
        <f t="shared" si="286"/>
        <v>0</v>
      </c>
      <c r="W701" s="105">
        <f t="shared" si="287"/>
        <v>3.0000000000000036</v>
      </c>
      <c r="X701" s="96"/>
      <c r="Y701" s="106" t="str">
        <f>$AO$38</f>
        <v>D</v>
      </c>
      <c r="Z701" s="207" t="str">
        <f t="shared" si="278"/>
        <v>Wed</v>
      </c>
      <c r="AA701" s="107">
        <f t="shared" si="279"/>
        <v>0</v>
      </c>
      <c r="AB701" s="107">
        <f t="shared" si="280"/>
        <v>0</v>
      </c>
      <c r="AC701" s="107">
        <f t="shared" si="281"/>
        <v>0</v>
      </c>
    </row>
    <row r="702" spans="1:29" ht="12.75" customHeight="1">
      <c r="A702" s="69"/>
      <c r="B702" s="181"/>
      <c r="C702" s="181"/>
      <c r="D702" s="72"/>
      <c r="E702" s="73"/>
      <c r="F702" s="72"/>
      <c r="G702" s="181"/>
      <c r="H702" s="99"/>
      <c r="I702" s="76">
        <f t="shared" si="275"/>
        <v>35</v>
      </c>
      <c r="J702" s="100"/>
      <c r="K702" s="101"/>
      <c r="L702" s="261"/>
      <c r="M702" s="232"/>
      <c r="N702" s="241"/>
      <c r="O702" s="244"/>
      <c r="P702" s="245"/>
      <c r="Q702" s="257"/>
      <c r="R702" s="102"/>
      <c r="S702" s="103"/>
      <c r="T702" s="104"/>
      <c r="U702" s="104"/>
      <c r="V702" s="104"/>
      <c r="W702" s="105"/>
      <c r="X702" s="96"/>
      <c r="Y702" s="106"/>
      <c r="Z702" s="207" t="str">
        <f t="shared" si="278"/>
        <v>Sat</v>
      </c>
      <c r="AA702" s="107">
        <f>COUNTIF(K702,"S")</f>
        <v>0</v>
      </c>
      <c r="AB702" s="107">
        <f>COUNTIF(K702,"I")</f>
        <v>0</v>
      </c>
      <c r="AC702" s="107">
        <f>COUNTIF(K702,"A")</f>
        <v>0</v>
      </c>
    </row>
    <row r="703" spans="1:29" ht="12.75" customHeight="1">
      <c r="A703" s="69"/>
      <c r="B703" s="181"/>
      <c r="C703" s="181"/>
      <c r="D703" s="72"/>
      <c r="E703" s="73"/>
      <c r="F703" s="72"/>
      <c r="G703" s="181"/>
      <c r="H703" s="99"/>
      <c r="I703" s="76">
        <f t="shared" si="275"/>
        <v>36</v>
      </c>
      <c r="J703" s="210" t="s">
        <v>19</v>
      </c>
      <c r="K703" s="211"/>
      <c r="L703" s="251"/>
      <c r="M703" s="212" t="s">
        <v>45</v>
      </c>
      <c r="N703" s="212" t="s">
        <v>46</v>
      </c>
      <c r="O703" s="242"/>
      <c r="P703" s="243"/>
      <c r="Q703" s="258"/>
      <c r="R703" s="212"/>
      <c r="S703" s="213"/>
      <c r="T703" s="214"/>
      <c r="U703" s="214"/>
      <c r="V703" s="215"/>
      <c r="W703" s="216" t="s">
        <v>36</v>
      </c>
      <c r="X703" s="182"/>
      <c r="Y703" s="183" t="s">
        <v>37</v>
      </c>
      <c r="Z703" s="83"/>
      <c r="AA703" s="84"/>
      <c r="AB703" s="84"/>
      <c r="AC703" s="96"/>
    </row>
    <row r="704" spans="1:29" ht="12.75" customHeight="1">
      <c r="A704" s="69"/>
      <c r="B704" s="184" t="str">
        <f>C668</f>
        <v>ADE</v>
      </c>
      <c r="C704" s="181"/>
      <c r="D704" s="72"/>
      <c r="E704" s="73"/>
      <c r="F704" s="72"/>
      <c r="G704" s="181" t="s">
        <v>38</v>
      </c>
      <c r="H704" s="99"/>
      <c r="I704" s="76">
        <f t="shared" si="275"/>
        <v>37</v>
      </c>
      <c r="J704" s="333">
        <f>+K704+L704</f>
        <v>39</v>
      </c>
      <c r="K704" s="334">
        <f>+COUNTIF(K671:K702,"1")+COUNTIF(K671:K702,"2")+COUNTIF(K671:K702,"L2")+COUNTIF(K671:K702,"L1")</f>
        <v>25</v>
      </c>
      <c r="L704" s="334">
        <f>+COUNTIF(K671:K702,"2")+COUNTIF(K671:K702,"L2")</f>
        <v>14</v>
      </c>
      <c r="M704" s="334">
        <f>+COUNTIF(K671:K702,"1")+COUNTIF(K671:K702,"L1")</f>
        <v>11</v>
      </c>
      <c r="N704" s="185"/>
      <c r="O704" s="185"/>
      <c r="P704" s="101"/>
      <c r="Q704" s="259"/>
      <c r="R704" s="185">
        <f>+COUNTIF(K672:K702,"S2")</f>
        <v>0</v>
      </c>
      <c r="S704" s="102">
        <f>SUM(S672:S702)</f>
        <v>20</v>
      </c>
      <c r="T704" s="102">
        <f>SUM(T672:T702)</f>
        <v>57.000000000000028</v>
      </c>
      <c r="U704" s="102">
        <f>SUM(U672:U702)</f>
        <v>3</v>
      </c>
      <c r="V704" s="102">
        <f>SUM(V672:V702)</f>
        <v>6</v>
      </c>
      <c r="W704" s="105">
        <f>+(S704*1.5)+(T704*2)+(U704*3)+(V704*4)</f>
        <v>177.00000000000006</v>
      </c>
      <c r="X704" s="186"/>
      <c r="Y704" s="187">
        <f>+COUNTIF(Y672:Y702,"D")</f>
        <v>22</v>
      </c>
      <c r="Z704" s="83"/>
      <c r="AA704" s="102">
        <f>SUM(AA672:AA702)</f>
        <v>0</v>
      </c>
      <c r="AB704" s="102">
        <f>SUM(AB672:AB702)</f>
        <v>0</v>
      </c>
      <c r="AC704" s="102">
        <f>SUM(AC672:AC702)</f>
        <v>0</v>
      </c>
    </row>
    <row r="705" spans="1:29" ht="12.75" customHeight="1">
      <c r="A705" s="69"/>
      <c r="B705" s="263"/>
      <c r="C705" s="189" t="s">
        <v>57</v>
      </c>
      <c r="D705" s="189"/>
      <c r="E705" s="190"/>
      <c r="F705" s="72"/>
      <c r="G705" s="72"/>
      <c r="H705" s="99"/>
      <c r="I705" s="76">
        <f t="shared" si="275"/>
        <v>38</v>
      </c>
      <c r="J705" s="191"/>
      <c r="K705" s="192"/>
      <c r="L705" s="252"/>
      <c r="M705" s="193"/>
      <c r="N705" s="193"/>
      <c r="O705" s="193"/>
      <c r="P705" s="239"/>
      <c r="Q705" s="260"/>
      <c r="R705" s="194">
        <f>S704+T704+U704+V704</f>
        <v>86.000000000000028</v>
      </c>
      <c r="S705" s="103"/>
      <c r="T705" s="103"/>
      <c r="U705" s="103"/>
      <c r="V705" s="103"/>
      <c r="W705" s="103"/>
      <c r="X705" s="195"/>
      <c r="Y705" s="187"/>
      <c r="Z705" s="196"/>
      <c r="AA705" s="196"/>
      <c r="AB705" s="196"/>
      <c r="AC705" s="197"/>
    </row>
    <row r="707" spans="1:29" ht="12.75" customHeight="1">
      <c r="A707" s="52">
        <f>A668+1</f>
        <v>19</v>
      </c>
      <c r="B707" s="53" t="s">
        <v>2</v>
      </c>
      <c r="C707" s="54" t="s">
        <v>201</v>
      </c>
      <c r="D707" s="55"/>
      <c r="E707" s="56" t="s">
        <v>55</v>
      </c>
      <c r="F707" s="209" t="s">
        <v>94</v>
      </c>
      <c r="G707" s="57"/>
      <c r="H707" s="58"/>
      <c r="I707" s="59">
        <v>1</v>
      </c>
      <c r="J707" s="486" t="str">
        <f>+C707</f>
        <v>ADE</v>
      </c>
      <c r="K707" s="486"/>
      <c r="L707" s="486"/>
      <c r="M707" s="486"/>
      <c r="N707" s="486"/>
      <c r="O707" s="486"/>
      <c r="P707" s="486"/>
      <c r="Q707" s="486"/>
      <c r="R707" s="486"/>
      <c r="S707" s="486"/>
      <c r="T707" s="486"/>
      <c r="U707" s="486"/>
      <c r="V707" s="486"/>
      <c r="W707" s="486"/>
      <c r="X707" s="60"/>
      <c r="Y707" s="61"/>
      <c r="Z707" s="62"/>
      <c r="AA707" s="63"/>
      <c r="AB707" s="63"/>
      <c r="AC707" s="64"/>
    </row>
    <row r="708" spans="1:29" ht="12.75" customHeight="1">
      <c r="A708" s="69"/>
      <c r="B708" s="70" t="s">
        <v>3</v>
      </c>
      <c r="C708" s="71" t="s">
        <v>62</v>
      </c>
      <c r="D708" s="72"/>
      <c r="E708" s="73"/>
      <c r="F708" s="72"/>
      <c r="G708" s="74"/>
      <c r="H708" s="75"/>
      <c r="I708" s="76">
        <f t="shared" ref="I708:I744" si="291">+I707+1</f>
        <v>2</v>
      </c>
      <c r="J708" s="77" t="s">
        <v>4</v>
      </c>
      <c r="K708" s="78"/>
      <c r="L708" s="248"/>
      <c r="M708" s="79"/>
      <c r="N708" s="79"/>
      <c r="O708" s="79"/>
      <c r="P708" s="236"/>
      <c r="Q708" s="254"/>
      <c r="R708" s="79"/>
      <c r="S708" s="79"/>
      <c r="T708" s="79"/>
      <c r="U708" s="79"/>
      <c r="V708" s="79"/>
      <c r="W708" s="80" t="str">
        <f>$Y$1</f>
        <v>Period: 1 May 2012 - 31 May 2012</v>
      </c>
      <c r="X708" s="81"/>
      <c r="Y708" s="82"/>
      <c r="Z708" s="83"/>
      <c r="AA708" s="84"/>
      <c r="AB708" s="84"/>
      <c r="AC708" s="85"/>
    </row>
    <row r="709" spans="1:29" ht="12.75" customHeight="1">
      <c r="A709" s="69"/>
      <c r="B709" s="70" t="s">
        <v>6</v>
      </c>
      <c r="C709" s="71" t="s">
        <v>5</v>
      </c>
      <c r="D709" s="72"/>
      <c r="E709" s="73"/>
      <c r="F709" s="91"/>
      <c r="G709" s="91"/>
      <c r="H709" s="92"/>
      <c r="I709" s="76">
        <f t="shared" si="291"/>
        <v>3</v>
      </c>
      <c r="J709" s="487" t="s">
        <v>7</v>
      </c>
      <c r="K709" s="488" t="s">
        <v>8</v>
      </c>
      <c r="L709" s="249"/>
      <c r="M709" s="489" t="s">
        <v>49</v>
      </c>
      <c r="N709" s="490"/>
      <c r="O709" s="220"/>
      <c r="P709" s="237"/>
      <c r="Q709" s="255"/>
      <c r="R709" s="491" t="s">
        <v>64</v>
      </c>
      <c r="S709" s="493" t="s">
        <v>9</v>
      </c>
      <c r="T709" s="493"/>
      <c r="U709" s="493"/>
      <c r="V709" s="493"/>
      <c r="W709" s="494" t="s">
        <v>10</v>
      </c>
      <c r="X709" s="93"/>
      <c r="Y709" s="94"/>
      <c r="Z709" s="83"/>
      <c r="AA709" s="84"/>
      <c r="AB709" s="84"/>
      <c r="AC709" s="85"/>
    </row>
    <row r="710" spans="1:29" ht="12.75" customHeight="1">
      <c r="A710" s="69"/>
      <c r="B710" s="70" t="s">
        <v>48</v>
      </c>
      <c r="C710" s="71"/>
      <c r="D710" s="72"/>
      <c r="E710" s="73"/>
      <c r="F710" s="91"/>
      <c r="G710" s="91"/>
      <c r="H710" s="92"/>
      <c r="I710" s="76">
        <f t="shared" si="291"/>
        <v>4</v>
      </c>
      <c r="J710" s="487"/>
      <c r="K710" s="488"/>
      <c r="L710" s="250"/>
      <c r="M710" s="231" t="s">
        <v>11</v>
      </c>
      <c r="N710" s="231" t="s">
        <v>12</v>
      </c>
      <c r="O710" s="231"/>
      <c r="P710" s="238"/>
      <c r="Q710" s="256" t="s">
        <v>67</v>
      </c>
      <c r="R710" s="492"/>
      <c r="S710" s="201">
        <v>1.5</v>
      </c>
      <c r="T710" s="201">
        <v>2</v>
      </c>
      <c r="U710" s="201">
        <v>3</v>
      </c>
      <c r="V710" s="201">
        <v>4</v>
      </c>
      <c r="W710" s="494"/>
      <c r="X710" s="93"/>
      <c r="Y710" s="94"/>
      <c r="Z710" s="83"/>
      <c r="AA710" s="95" t="s">
        <v>13</v>
      </c>
      <c r="AB710" s="95" t="s">
        <v>14</v>
      </c>
      <c r="AC710" s="96" t="s">
        <v>15</v>
      </c>
    </row>
    <row r="711" spans="1:29" ht="12.75" customHeight="1">
      <c r="A711" s="69"/>
      <c r="B711" s="70" t="s">
        <v>16</v>
      </c>
      <c r="C711" s="71"/>
      <c r="D711" s="72"/>
      <c r="E711" s="73"/>
      <c r="F711" s="98"/>
      <c r="G711" s="72"/>
      <c r="H711" s="99"/>
      <c r="I711" s="76">
        <f t="shared" si="291"/>
        <v>5</v>
      </c>
      <c r="J711" s="100">
        <f>$AN$9</f>
        <v>41079</v>
      </c>
      <c r="K711" s="101">
        <v>2</v>
      </c>
      <c r="L711" s="261">
        <v>10</v>
      </c>
      <c r="M711" s="232">
        <f>VLOOKUP(K711,$AE$23:$AG$30,2,0)</f>
        <v>0.83333333333333337</v>
      </c>
      <c r="N711" s="241">
        <f>VLOOKUP(K711,$AE$23:$AG$30,3,0)</f>
        <v>1.2083333333333333</v>
      </c>
      <c r="O711" s="244">
        <f t="shared" ref="O711:O740" si="292">(N711-M711)*24</f>
        <v>8.9999999999999964</v>
      </c>
      <c r="P711" s="245" t="str">
        <f>+IF(((N711-M711)*24)&gt;4,"1",0)</f>
        <v>1</v>
      </c>
      <c r="Q711" s="257">
        <f t="shared" ref="Q711:Q740" si="293">O711-P711</f>
        <v>7.9999999999999964</v>
      </c>
      <c r="R711" s="102">
        <f>+L711-Q711</f>
        <v>2.0000000000000036</v>
      </c>
      <c r="S711" s="103">
        <f>IF(AND(Y711="d",W711&gt;0),1,0)</f>
        <v>1</v>
      </c>
      <c r="T711" s="104">
        <f>IF(AND(Y711="D",W711-S711&lt;0),0,IF(AND(Y711="M",W711&gt;=7),7,IF(AND(Y711="M",W711&lt;7),W711,IF(W711-S711&lt;0,0,IF(AND(Y711="D",W711-S711&gt;=7),7,IF(AND(Y711="D",W711-S711&lt;7),W711-S711,0))))))</f>
        <v>1.0000000000000036</v>
      </c>
      <c r="U711" s="104">
        <f>IF(AND(Y711="D",W711&lt;1),0,IF(AND(Y711="D",W711-S711-T711&gt;0,W711-S711-T711&lt;1),W711-S711-T711,IF(AND(Y711="D",W711-S711-T711&gt;=1),1,IF(AND(Y711="M",W711-T711&gt;=1),1,IF(AND(Y711="M",W711-T711&lt;1),W711-T711,0)))))</f>
        <v>0</v>
      </c>
      <c r="V711" s="104">
        <f>IF(AND(Y711="D",W711&lt;1),0,IF(AND(Y711="D",W711-S711-T711-U711&gt;0),W711-S711-T711-U711,IF(AND(Y711="M",W711-T711-U711&gt;0),W711-T711-U711,0)))</f>
        <v>0</v>
      </c>
      <c r="W711" s="105">
        <f>+R711</f>
        <v>2.0000000000000036</v>
      </c>
      <c r="X711" s="96"/>
      <c r="Y711" s="106" t="str">
        <f>$AO$9</f>
        <v>D</v>
      </c>
      <c r="Z711" s="207" t="str">
        <f t="shared" ref="Z711:Z741" si="294">TEXT(WEEKDAY(J711),"ddd")</f>
        <v>Tue</v>
      </c>
      <c r="AA711" s="107">
        <f t="shared" ref="AA711:AA740" si="295">COUNTIF(K711,"S")</f>
        <v>0</v>
      </c>
      <c r="AB711" s="107">
        <f t="shared" ref="AB711:AB740" si="296">COUNTIF(K711,"I")</f>
        <v>0</v>
      </c>
      <c r="AC711" s="107">
        <f t="shared" ref="AC711:AC740" si="297">COUNTIF(K711,"A")</f>
        <v>0</v>
      </c>
    </row>
    <row r="712" spans="1:29" ht="12.75" customHeight="1">
      <c r="A712" s="69"/>
      <c r="B712" s="70" t="s">
        <v>18</v>
      </c>
      <c r="C712" s="108" t="s">
        <v>61</v>
      </c>
      <c r="D712" s="109"/>
      <c r="E712" s="73"/>
      <c r="F712" s="110"/>
      <c r="G712" s="72"/>
      <c r="H712" s="99"/>
      <c r="I712" s="76">
        <f t="shared" si="291"/>
        <v>6</v>
      </c>
      <c r="J712" s="100">
        <f>$AN$10</f>
        <v>41080</v>
      </c>
      <c r="K712" s="101">
        <v>2</v>
      </c>
      <c r="L712" s="261">
        <v>10</v>
      </c>
      <c r="M712" s="232">
        <f>VLOOKUP(K712,$AE$23:$AG$30,2,0)</f>
        <v>0.83333333333333337</v>
      </c>
      <c r="N712" s="241">
        <f t="shared" ref="N712:N740" si="298">VLOOKUP(K712,$AE$23:$AG$30,3,0)</f>
        <v>1.2083333333333333</v>
      </c>
      <c r="O712" s="244">
        <f t="shared" si="292"/>
        <v>8.9999999999999964</v>
      </c>
      <c r="P712" s="245" t="str">
        <f>+IF(((N712-M712)*24)&gt;4,"1",0)</f>
        <v>1</v>
      </c>
      <c r="Q712" s="257">
        <f t="shared" si="293"/>
        <v>7.9999999999999964</v>
      </c>
      <c r="R712" s="102">
        <f>+L712-Q712</f>
        <v>2.0000000000000036</v>
      </c>
      <c r="S712" s="103">
        <f t="shared" ref="S712:S740" si="299">IF(AND(Y712="d",W712&gt;0),1,0)</f>
        <v>1</v>
      </c>
      <c r="T712" s="104">
        <f t="shared" ref="T712:T740" si="300">IF(AND(Y712="D",W712-S712&lt;0),0,IF(AND(Y712="M",W712&gt;=7),7,IF(AND(Y712="M",W712&lt;7),W712,IF(W712-S712&lt;0,0,IF(AND(Y712="D",W712-S712&gt;=7),7,IF(AND(Y712="D",W712-S712&lt;7),W712-S712,0))))))</f>
        <v>1.0000000000000036</v>
      </c>
      <c r="U712" s="104">
        <f t="shared" ref="U712:U740" si="301">IF(AND(Y712="D",W712&lt;1),0,IF(AND(Y712="D",W712-S712-T712&gt;0,W712-S712-T712&lt;1),W712-S712-T712,IF(AND(Y712="D",W712-S712-T712&gt;=1),1,IF(AND(Y712="M",W712-T712&gt;=1),1,IF(AND(Y712="M",W712-T712&lt;1),W712-T712,0)))))</f>
        <v>0</v>
      </c>
      <c r="V712" s="104">
        <f t="shared" ref="V712:V740" si="302">IF(AND(Y712="D",W712&lt;1),0,IF(AND(Y712="D",W712-S712-T712-U712&gt;0),W712-S712-T712-U712,IF(AND(Y712="M",W712-T712-U712&gt;0),W712-T712-U712,0)))</f>
        <v>0</v>
      </c>
      <c r="W712" s="105">
        <f t="shared" ref="W712:W740" si="303">+R712</f>
        <v>2.0000000000000036</v>
      </c>
      <c r="X712" s="96"/>
      <c r="Y712" s="106" t="str">
        <f>$AO$10</f>
        <v>D</v>
      </c>
      <c r="Z712" s="207" t="str">
        <f t="shared" si="294"/>
        <v>Wed</v>
      </c>
      <c r="AA712" s="107">
        <f t="shared" si="295"/>
        <v>0</v>
      </c>
      <c r="AB712" s="107">
        <f t="shared" si="296"/>
        <v>0</v>
      </c>
      <c r="AC712" s="107">
        <f t="shared" si="297"/>
        <v>0</v>
      </c>
    </row>
    <row r="713" spans="1:29" ht="12.75" customHeight="1">
      <c r="A713" s="69"/>
      <c r="B713" s="98" t="s">
        <v>20</v>
      </c>
      <c r="C713" s="199">
        <v>40245</v>
      </c>
      <c r="D713" s="199">
        <v>41340</v>
      </c>
      <c r="E713" s="73"/>
      <c r="F713" s="72"/>
      <c r="G713" s="72"/>
      <c r="H713" s="99"/>
      <c r="I713" s="76">
        <f t="shared" si="291"/>
        <v>7</v>
      </c>
      <c r="J713" s="100">
        <f>$AN$11</f>
        <v>41081</v>
      </c>
      <c r="K713" s="101">
        <v>2</v>
      </c>
      <c r="L713" s="261">
        <v>10</v>
      </c>
      <c r="M713" s="232">
        <f>VLOOKUP(K713,$AE$23:$AG$30,2,0)</f>
        <v>0.83333333333333337</v>
      </c>
      <c r="N713" s="241">
        <f t="shared" si="298"/>
        <v>1.2083333333333333</v>
      </c>
      <c r="O713" s="244">
        <f t="shared" si="292"/>
        <v>8.9999999999999964</v>
      </c>
      <c r="P713" s="245" t="str">
        <f t="shared" ref="P713:P740" si="304">+IF(((N713-M713)*24)&gt;4,"1",0)</f>
        <v>1</v>
      </c>
      <c r="Q713" s="257">
        <f t="shared" si="293"/>
        <v>7.9999999999999964</v>
      </c>
      <c r="R713" s="102">
        <f t="shared" ref="R713:R740" si="305">+L713-Q713</f>
        <v>2.0000000000000036</v>
      </c>
      <c r="S713" s="103">
        <f t="shared" si="299"/>
        <v>1</v>
      </c>
      <c r="T713" s="104">
        <f t="shared" si="300"/>
        <v>1.0000000000000036</v>
      </c>
      <c r="U713" s="104">
        <f t="shared" si="301"/>
        <v>0</v>
      </c>
      <c r="V713" s="104">
        <f t="shared" si="302"/>
        <v>0</v>
      </c>
      <c r="W713" s="105">
        <f t="shared" si="303"/>
        <v>2.0000000000000036</v>
      </c>
      <c r="X713" s="96"/>
      <c r="Y713" s="106" t="str">
        <f>$AO$11</f>
        <v>D</v>
      </c>
      <c r="Z713" s="207" t="str">
        <f t="shared" si="294"/>
        <v>Thu</v>
      </c>
      <c r="AA713" s="107">
        <f t="shared" si="295"/>
        <v>0</v>
      </c>
      <c r="AB713" s="107">
        <f t="shared" si="296"/>
        <v>0</v>
      </c>
      <c r="AC713" s="107">
        <f t="shared" si="297"/>
        <v>0</v>
      </c>
    </row>
    <row r="714" spans="1:29" ht="12.75" customHeight="1">
      <c r="A714" s="69"/>
      <c r="B714" s="98"/>
      <c r="C714" s="98"/>
      <c r="D714" s="72"/>
      <c r="E714" s="73"/>
      <c r="F714" s="72"/>
      <c r="G714" s="72"/>
      <c r="H714" s="99"/>
      <c r="I714" s="76">
        <f t="shared" si="291"/>
        <v>8</v>
      </c>
      <c r="J714" s="100">
        <f>$AN$12</f>
        <v>41082</v>
      </c>
      <c r="K714" s="101">
        <v>2</v>
      </c>
      <c r="L714" s="261">
        <v>10</v>
      </c>
      <c r="M714" s="232">
        <f t="shared" ref="M714:M740" si="306">VLOOKUP(K714,$AE$23:$AG$30,2,0)</f>
        <v>0.83333333333333337</v>
      </c>
      <c r="N714" s="241">
        <f t="shared" si="298"/>
        <v>1.2083333333333333</v>
      </c>
      <c r="O714" s="244">
        <f t="shared" si="292"/>
        <v>8.9999999999999964</v>
      </c>
      <c r="P714" s="245" t="str">
        <f t="shared" si="304"/>
        <v>1</v>
      </c>
      <c r="Q714" s="257">
        <f t="shared" si="293"/>
        <v>7.9999999999999964</v>
      </c>
      <c r="R714" s="102">
        <f t="shared" si="305"/>
        <v>2.0000000000000036</v>
      </c>
      <c r="S714" s="103">
        <f t="shared" si="299"/>
        <v>1</v>
      </c>
      <c r="T714" s="104">
        <f t="shared" si="300"/>
        <v>1.0000000000000036</v>
      </c>
      <c r="U714" s="104">
        <f t="shared" si="301"/>
        <v>0</v>
      </c>
      <c r="V714" s="104">
        <f t="shared" si="302"/>
        <v>0</v>
      </c>
      <c r="W714" s="105">
        <f t="shared" si="303"/>
        <v>2.0000000000000036</v>
      </c>
      <c r="X714" s="96"/>
      <c r="Y714" s="106" t="str">
        <f>$AO$12</f>
        <v>D</v>
      </c>
      <c r="Z714" s="207" t="str">
        <f t="shared" si="294"/>
        <v>Fri</v>
      </c>
      <c r="AA714" s="107">
        <f t="shared" si="295"/>
        <v>0</v>
      </c>
      <c r="AB714" s="107">
        <f t="shared" si="296"/>
        <v>0</v>
      </c>
      <c r="AC714" s="107">
        <f t="shared" si="297"/>
        <v>0</v>
      </c>
    </row>
    <row r="715" spans="1:29" ht="12.75" customHeight="1">
      <c r="A715" s="69"/>
      <c r="B715" s="98"/>
      <c r="C715" s="98"/>
      <c r="D715" s="72"/>
      <c r="E715" s="73"/>
      <c r="F715" s="198"/>
      <c r="G715" s="72"/>
      <c r="H715" s="99"/>
      <c r="I715" s="76">
        <f t="shared" si="291"/>
        <v>9</v>
      </c>
      <c r="J715" s="100">
        <f>$AN$13</f>
        <v>41083</v>
      </c>
      <c r="K715" s="339" t="s">
        <v>50</v>
      </c>
      <c r="L715" s="261"/>
      <c r="M715" s="232">
        <f t="shared" si="306"/>
        <v>0</v>
      </c>
      <c r="N715" s="241">
        <f t="shared" si="298"/>
        <v>0</v>
      </c>
      <c r="O715" s="244">
        <f t="shared" si="292"/>
        <v>0</v>
      </c>
      <c r="P715" s="245">
        <f t="shared" si="304"/>
        <v>0</v>
      </c>
      <c r="Q715" s="257">
        <f t="shared" si="293"/>
        <v>0</v>
      </c>
      <c r="R715" s="102">
        <f t="shared" si="305"/>
        <v>0</v>
      </c>
      <c r="S715" s="103">
        <f t="shared" si="299"/>
        <v>0</v>
      </c>
      <c r="T715" s="104">
        <f t="shared" si="300"/>
        <v>0</v>
      </c>
      <c r="U715" s="104">
        <f t="shared" si="301"/>
        <v>0</v>
      </c>
      <c r="V715" s="104">
        <f t="shared" si="302"/>
        <v>0</v>
      </c>
      <c r="W715" s="105">
        <f t="shared" si="303"/>
        <v>0</v>
      </c>
      <c r="X715" s="96"/>
      <c r="Y715" s="106" t="str">
        <f>$AO$13</f>
        <v>M</v>
      </c>
      <c r="Z715" s="207" t="str">
        <f t="shared" si="294"/>
        <v>Sat</v>
      </c>
      <c r="AA715" s="107">
        <f t="shared" si="295"/>
        <v>0</v>
      </c>
      <c r="AB715" s="107">
        <f t="shared" si="296"/>
        <v>0</v>
      </c>
      <c r="AC715" s="107">
        <f t="shared" si="297"/>
        <v>0</v>
      </c>
    </row>
    <row r="716" spans="1:29" ht="12.75" customHeight="1">
      <c r="A716" s="69"/>
      <c r="B716" s="124" t="s">
        <v>21</v>
      </c>
      <c r="C716" s="125" t="s">
        <v>22</v>
      </c>
      <c r="D716" s="126"/>
      <c r="E716" s="127"/>
      <c r="F716" s="198">
        <v>1244560</v>
      </c>
      <c r="G716" s="129" t="s">
        <v>22</v>
      </c>
      <c r="H716" s="130">
        <f>+F716</f>
        <v>1244560</v>
      </c>
      <c r="I716" s="76">
        <f t="shared" si="291"/>
        <v>10</v>
      </c>
      <c r="J716" s="100">
        <f>$AN$14</f>
        <v>41084</v>
      </c>
      <c r="K716" s="339" t="s">
        <v>50</v>
      </c>
      <c r="L716" s="261"/>
      <c r="M716" s="232">
        <f t="shared" si="306"/>
        <v>0</v>
      </c>
      <c r="N716" s="241">
        <f t="shared" si="298"/>
        <v>0</v>
      </c>
      <c r="O716" s="244">
        <f t="shared" si="292"/>
        <v>0</v>
      </c>
      <c r="P716" s="245">
        <f t="shared" si="304"/>
        <v>0</v>
      </c>
      <c r="Q716" s="257">
        <f t="shared" si="293"/>
        <v>0</v>
      </c>
      <c r="R716" s="102">
        <f t="shared" si="305"/>
        <v>0</v>
      </c>
      <c r="S716" s="103">
        <f t="shared" si="299"/>
        <v>0</v>
      </c>
      <c r="T716" s="104">
        <f t="shared" si="300"/>
        <v>0</v>
      </c>
      <c r="U716" s="104">
        <f t="shared" si="301"/>
        <v>0</v>
      </c>
      <c r="V716" s="104">
        <f t="shared" si="302"/>
        <v>0</v>
      </c>
      <c r="W716" s="105">
        <f t="shared" si="303"/>
        <v>0</v>
      </c>
      <c r="X716" s="96"/>
      <c r="Y716" s="106" t="str">
        <f>$AO$14</f>
        <v>M</v>
      </c>
      <c r="Z716" s="262" t="str">
        <f t="shared" si="294"/>
        <v>Sun</v>
      </c>
      <c r="AA716" s="107">
        <f t="shared" si="295"/>
        <v>0</v>
      </c>
      <c r="AB716" s="107">
        <f t="shared" si="296"/>
        <v>0</v>
      </c>
      <c r="AC716" s="107">
        <f t="shared" si="297"/>
        <v>0</v>
      </c>
    </row>
    <row r="717" spans="1:29" ht="12.75" customHeight="1">
      <c r="A717" s="69"/>
      <c r="B717" s="124" t="s">
        <v>23</v>
      </c>
      <c r="C717" s="125" t="s">
        <v>22</v>
      </c>
      <c r="D717" s="133">
        <f>+F716/173</f>
        <v>7193.9884393063585</v>
      </c>
      <c r="E717" s="127" t="s">
        <v>24</v>
      </c>
      <c r="F717" s="128">
        <f>+W743</f>
        <v>155.50000000000006</v>
      </c>
      <c r="G717" s="134" t="s">
        <v>22</v>
      </c>
      <c r="H717" s="130">
        <f>F717*D717</f>
        <v>1118665.2023121391</v>
      </c>
      <c r="I717" s="76">
        <f t="shared" si="291"/>
        <v>11</v>
      </c>
      <c r="J717" s="100">
        <f>$AN$15</f>
        <v>41085</v>
      </c>
      <c r="K717" s="101">
        <v>1</v>
      </c>
      <c r="L717" s="261">
        <v>8</v>
      </c>
      <c r="M717" s="232">
        <f t="shared" si="306"/>
        <v>0.33333333333333331</v>
      </c>
      <c r="N717" s="241">
        <f t="shared" si="298"/>
        <v>0.70833333333333337</v>
      </c>
      <c r="O717" s="244">
        <f t="shared" si="292"/>
        <v>9.0000000000000018</v>
      </c>
      <c r="P717" s="245" t="str">
        <f t="shared" si="304"/>
        <v>1</v>
      </c>
      <c r="Q717" s="257">
        <f t="shared" si="293"/>
        <v>8.0000000000000018</v>
      </c>
      <c r="R717" s="102">
        <f t="shared" si="305"/>
        <v>0</v>
      </c>
      <c r="S717" s="103">
        <f t="shared" si="299"/>
        <v>0</v>
      </c>
      <c r="T717" s="104">
        <f t="shared" si="300"/>
        <v>0</v>
      </c>
      <c r="U717" s="104">
        <f t="shared" si="301"/>
        <v>0</v>
      </c>
      <c r="V717" s="104">
        <f t="shared" si="302"/>
        <v>0</v>
      </c>
      <c r="W717" s="105">
        <f t="shared" si="303"/>
        <v>0</v>
      </c>
      <c r="X717" s="96"/>
      <c r="Y717" s="106" t="str">
        <f>$AO$15</f>
        <v>D</v>
      </c>
      <c r="Z717" s="262" t="str">
        <f t="shared" si="294"/>
        <v>Mon</v>
      </c>
      <c r="AA717" s="107">
        <f t="shared" si="295"/>
        <v>0</v>
      </c>
      <c r="AB717" s="107">
        <f t="shared" si="296"/>
        <v>0</v>
      </c>
      <c r="AC717" s="107">
        <f t="shared" si="297"/>
        <v>0</v>
      </c>
    </row>
    <row r="718" spans="1:29" ht="12.75" customHeight="1">
      <c r="A718" s="69"/>
      <c r="B718" s="124" t="s">
        <v>65</v>
      </c>
      <c r="C718" s="125" t="s">
        <v>22</v>
      </c>
      <c r="D718" s="133">
        <v>6000</v>
      </c>
      <c r="E718" s="127" t="s">
        <v>24</v>
      </c>
      <c r="F718" s="203">
        <f>+K743</f>
        <v>26</v>
      </c>
      <c r="G718" s="134" t="s">
        <v>22</v>
      </c>
      <c r="H718" s="130">
        <f>F718*D718</f>
        <v>156000</v>
      </c>
      <c r="I718" s="76">
        <f t="shared" si="291"/>
        <v>12</v>
      </c>
      <c r="J718" s="100">
        <f>$AN$16</f>
        <v>41086</v>
      </c>
      <c r="K718" s="101">
        <v>1</v>
      </c>
      <c r="L718" s="261">
        <v>10</v>
      </c>
      <c r="M718" s="232">
        <f t="shared" si="306"/>
        <v>0.33333333333333331</v>
      </c>
      <c r="N718" s="241">
        <f t="shared" si="298"/>
        <v>0.70833333333333337</v>
      </c>
      <c r="O718" s="244">
        <f t="shared" si="292"/>
        <v>9.0000000000000018</v>
      </c>
      <c r="P718" s="245" t="str">
        <f t="shared" si="304"/>
        <v>1</v>
      </c>
      <c r="Q718" s="257">
        <f t="shared" si="293"/>
        <v>8.0000000000000018</v>
      </c>
      <c r="R718" s="102">
        <f t="shared" si="305"/>
        <v>1.9999999999999982</v>
      </c>
      <c r="S718" s="103">
        <f t="shared" si="299"/>
        <v>1</v>
      </c>
      <c r="T718" s="104">
        <f t="shared" si="300"/>
        <v>0.99999999999999822</v>
      </c>
      <c r="U718" s="104">
        <f t="shared" si="301"/>
        <v>0</v>
      </c>
      <c r="V718" s="104">
        <f t="shared" si="302"/>
        <v>0</v>
      </c>
      <c r="W718" s="105">
        <f t="shared" si="303"/>
        <v>1.9999999999999982</v>
      </c>
      <c r="X718" s="96"/>
      <c r="Y718" s="106" t="str">
        <f>$AO$16</f>
        <v>D</v>
      </c>
      <c r="Z718" s="207" t="str">
        <f t="shared" si="294"/>
        <v>Tue</v>
      </c>
      <c r="AA718" s="107">
        <f t="shared" si="295"/>
        <v>0</v>
      </c>
      <c r="AB718" s="107">
        <f t="shared" si="296"/>
        <v>0</v>
      </c>
      <c r="AC718" s="107">
        <f t="shared" si="297"/>
        <v>0</v>
      </c>
    </row>
    <row r="719" spans="1:29" ht="12.75" customHeight="1">
      <c r="A719" s="69"/>
      <c r="B719" s="124" t="s">
        <v>66</v>
      </c>
      <c r="C719" s="125" t="s">
        <v>22</v>
      </c>
      <c r="D719" s="200">
        <v>4000</v>
      </c>
      <c r="E719" s="127" t="s">
        <v>24</v>
      </c>
      <c r="F719" s="139">
        <f>+L743</f>
        <v>15</v>
      </c>
      <c r="G719" s="134" t="s">
        <v>22</v>
      </c>
      <c r="H719" s="130">
        <f>F719*D719</f>
        <v>60000</v>
      </c>
      <c r="I719" s="76">
        <f t="shared" si="291"/>
        <v>13</v>
      </c>
      <c r="J719" s="100">
        <f>$AN$17</f>
        <v>41087</v>
      </c>
      <c r="K719" s="101">
        <v>1</v>
      </c>
      <c r="L719" s="261">
        <v>11</v>
      </c>
      <c r="M719" s="232">
        <f t="shared" si="306"/>
        <v>0.33333333333333331</v>
      </c>
      <c r="N719" s="241">
        <f t="shared" si="298"/>
        <v>0.70833333333333337</v>
      </c>
      <c r="O719" s="244">
        <f t="shared" si="292"/>
        <v>9.0000000000000018</v>
      </c>
      <c r="P719" s="245" t="str">
        <f t="shared" si="304"/>
        <v>1</v>
      </c>
      <c r="Q719" s="257">
        <f t="shared" si="293"/>
        <v>8.0000000000000018</v>
      </c>
      <c r="R719" s="102">
        <f t="shared" si="305"/>
        <v>2.9999999999999982</v>
      </c>
      <c r="S719" s="103">
        <f t="shared" si="299"/>
        <v>1</v>
      </c>
      <c r="T719" s="104">
        <f t="shared" si="300"/>
        <v>1.9999999999999982</v>
      </c>
      <c r="U719" s="104">
        <f t="shared" si="301"/>
        <v>0</v>
      </c>
      <c r="V719" s="104">
        <f t="shared" si="302"/>
        <v>0</v>
      </c>
      <c r="W719" s="105">
        <f t="shared" si="303"/>
        <v>2.9999999999999982</v>
      </c>
      <c r="X719" s="96"/>
      <c r="Y719" s="106" t="str">
        <f>$AO$17</f>
        <v>D</v>
      </c>
      <c r="Z719" s="207" t="str">
        <f t="shared" si="294"/>
        <v>Wed</v>
      </c>
      <c r="AA719" s="107">
        <f t="shared" si="295"/>
        <v>0</v>
      </c>
      <c r="AB719" s="107">
        <f t="shared" si="296"/>
        <v>0</v>
      </c>
      <c r="AC719" s="107">
        <f t="shared" si="297"/>
        <v>0</v>
      </c>
    </row>
    <row r="720" spans="1:29" ht="12.75" customHeight="1">
      <c r="A720" s="69"/>
      <c r="B720" s="335" t="s">
        <v>75</v>
      </c>
      <c r="C720" s="336" t="s">
        <v>22</v>
      </c>
      <c r="D720" s="337"/>
      <c r="E720" s="127" t="s">
        <v>24</v>
      </c>
      <c r="F720" s="338">
        <f>+M743</f>
        <v>11</v>
      </c>
      <c r="G720" s="142" t="s">
        <v>22</v>
      </c>
      <c r="H720" s="143">
        <f>+F720*D720</f>
        <v>0</v>
      </c>
      <c r="I720" s="76">
        <f t="shared" si="291"/>
        <v>14</v>
      </c>
      <c r="J720" s="100">
        <f>$AN$18</f>
        <v>41088</v>
      </c>
      <c r="K720" s="101">
        <v>1</v>
      </c>
      <c r="L720" s="261">
        <v>10</v>
      </c>
      <c r="M720" s="232">
        <f t="shared" si="306"/>
        <v>0.33333333333333331</v>
      </c>
      <c r="N720" s="241">
        <f t="shared" si="298"/>
        <v>0.70833333333333337</v>
      </c>
      <c r="O720" s="244">
        <f t="shared" si="292"/>
        <v>9.0000000000000018</v>
      </c>
      <c r="P720" s="245" t="str">
        <f t="shared" si="304"/>
        <v>1</v>
      </c>
      <c r="Q720" s="257">
        <f t="shared" si="293"/>
        <v>8.0000000000000018</v>
      </c>
      <c r="R720" s="102">
        <f t="shared" si="305"/>
        <v>1.9999999999999982</v>
      </c>
      <c r="S720" s="103">
        <f t="shared" si="299"/>
        <v>1</v>
      </c>
      <c r="T720" s="104">
        <f t="shared" si="300"/>
        <v>0.99999999999999822</v>
      </c>
      <c r="U720" s="104">
        <f t="shared" si="301"/>
        <v>0</v>
      </c>
      <c r="V720" s="104">
        <f t="shared" si="302"/>
        <v>0</v>
      </c>
      <c r="W720" s="105">
        <f t="shared" si="303"/>
        <v>1.9999999999999982</v>
      </c>
      <c r="X720" s="96"/>
      <c r="Y720" s="106" t="str">
        <f>$AO$18</f>
        <v>D</v>
      </c>
      <c r="Z720" s="207" t="str">
        <f t="shared" si="294"/>
        <v>Thu</v>
      </c>
      <c r="AA720" s="107">
        <f t="shared" si="295"/>
        <v>0</v>
      </c>
      <c r="AB720" s="107">
        <f t="shared" si="296"/>
        <v>0</v>
      </c>
      <c r="AC720" s="107">
        <f t="shared" si="297"/>
        <v>0</v>
      </c>
    </row>
    <row r="721" spans="1:29" ht="12.75" customHeight="1">
      <c r="A721" s="69"/>
      <c r="B721" s="124"/>
      <c r="C721" s="70"/>
      <c r="D721" s="202"/>
      <c r="E721" s="140"/>
      <c r="F721" s="141"/>
      <c r="G721" s="74" t="s">
        <v>22</v>
      </c>
      <c r="H721" s="99">
        <f>+D721*F721</f>
        <v>0</v>
      </c>
      <c r="I721" s="76">
        <f t="shared" si="291"/>
        <v>15</v>
      </c>
      <c r="J721" s="100">
        <f>$AN$19</f>
        <v>41089</v>
      </c>
      <c r="K721" s="101">
        <v>1</v>
      </c>
      <c r="L721" s="261">
        <v>11</v>
      </c>
      <c r="M721" s="232">
        <f t="shared" si="306"/>
        <v>0.33333333333333331</v>
      </c>
      <c r="N721" s="241">
        <f t="shared" si="298"/>
        <v>0.70833333333333337</v>
      </c>
      <c r="O721" s="244">
        <f t="shared" si="292"/>
        <v>9.0000000000000018</v>
      </c>
      <c r="P721" s="245" t="str">
        <f t="shared" si="304"/>
        <v>1</v>
      </c>
      <c r="Q721" s="257">
        <f t="shared" si="293"/>
        <v>8.0000000000000018</v>
      </c>
      <c r="R721" s="102">
        <f t="shared" si="305"/>
        <v>2.9999999999999982</v>
      </c>
      <c r="S721" s="103">
        <f t="shared" si="299"/>
        <v>1</v>
      </c>
      <c r="T721" s="104">
        <f t="shared" si="300"/>
        <v>1.9999999999999982</v>
      </c>
      <c r="U721" s="104">
        <f t="shared" si="301"/>
        <v>0</v>
      </c>
      <c r="V721" s="104">
        <f t="shared" si="302"/>
        <v>0</v>
      </c>
      <c r="W721" s="105">
        <f t="shared" si="303"/>
        <v>2.9999999999999982</v>
      </c>
      <c r="X721" s="96"/>
      <c r="Y721" s="106" t="str">
        <f>$AO$19</f>
        <v>D</v>
      </c>
      <c r="Z721" s="207" t="str">
        <f t="shared" si="294"/>
        <v>Fri</v>
      </c>
      <c r="AA721" s="107">
        <f t="shared" si="295"/>
        <v>0</v>
      </c>
      <c r="AB721" s="107">
        <f t="shared" si="296"/>
        <v>0</v>
      </c>
      <c r="AC721" s="107">
        <f t="shared" si="297"/>
        <v>0</v>
      </c>
    </row>
    <row r="722" spans="1:29" ht="12.75" customHeight="1">
      <c r="A722" s="69"/>
      <c r="B722" s="124"/>
      <c r="C722" s="70"/>
      <c r="D722" s="202"/>
      <c r="E722" s="140"/>
      <c r="F722" s="139"/>
      <c r="G722" s="74" t="s">
        <v>22</v>
      </c>
      <c r="H722" s="99">
        <f>+D722*F722</f>
        <v>0</v>
      </c>
      <c r="I722" s="76">
        <f t="shared" si="291"/>
        <v>16</v>
      </c>
      <c r="J722" s="100">
        <f>$AN$20</f>
        <v>41090</v>
      </c>
      <c r="K722" s="101" t="s">
        <v>63</v>
      </c>
      <c r="L722" s="261">
        <v>11</v>
      </c>
      <c r="M722" s="232">
        <f t="shared" si="306"/>
        <v>0</v>
      </c>
      <c r="N722" s="241">
        <f t="shared" si="298"/>
        <v>0</v>
      </c>
      <c r="O722" s="244">
        <f t="shared" si="292"/>
        <v>0</v>
      </c>
      <c r="P722" s="245">
        <f t="shared" si="304"/>
        <v>0</v>
      </c>
      <c r="Q722" s="257">
        <f t="shared" si="293"/>
        <v>0</v>
      </c>
      <c r="R722" s="102">
        <f t="shared" si="305"/>
        <v>11</v>
      </c>
      <c r="S722" s="103">
        <f t="shared" si="299"/>
        <v>0</v>
      </c>
      <c r="T722" s="104">
        <f t="shared" si="300"/>
        <v>7</v>
      </c>
      <c r="U722" s="104">
        <f t="shared" si="301"/>
        <v>1</v>
      </c>
      <c r="V722" s="104">
        <f t="shared" si="302"/>
        <v>3</v>
      </c>
      <c r="W722" s="105">
        <f t="shared" si="303"/>
        <v>11</v>
      </c>
      <c r="X722" s="96"/>
      <c r="Y722" s="106" t="str">
        <f>$AO$20</f>
        <v>M</v>
      </c>
      <c r="Z722" s="207" t="str">
        <f t="shared" si="294"/>
        <v>Sat</v>
      </c>
      <c r="AA722" s="107">
        <f t="shared" si="295"/>
        <v>0</v>
      </c>
      <c r="AB722" s="107">
        <f t="shared" si="296"/>
        <v>0</v>
      </c>
      <c r="AC722" s="107">
        <f t="shared" si="297"/>
        <v>0</v>
      </c>
    </row>
    <row r="723" spans="1:29" ht="12.75" customHeight="1">
      <c r="A723" s="69"/>
      <c r="B723" s="124" t="s">
        <v>56</v>
      </c>
      <c r="C723" s="70" t="s">
        <v>22</v>
      </c>
      <c r="D723" s="202"/>
      <c r="E723" s="140"/>
      <c r="F723" s="141"/>
      <c r="G723" s="74" t="s">
        <v>22</v>
      </c>
      <c r="H723" s="99">
        <v>0</v>
      </c>
      <c r="I723" s="76">
        <f t="shared" si="291"/>
        <v>17</v>
      </c>
      <c r="J723" s="100">
        <f>$AN$21</f>
        <v>41091</v>
      </c>
      <c r="K723" s="339" t="s">
        <v>72</v>
      </c>
      <c r="L723" s="261">
        <v>8</v>
      </c>
      <c r="M723" s="232">
        <f t="shared" si="306"/>
        <v>0</v>
      </c>
      <c r="N723" s="241">
        <f t="shared" si="298"/>
        <v>0</v>
      </c>
      <c r="O723" s="244">
        <f t="shared" si="292"/>
        <v>0</v>
      </c>
      <c r="P723" s="245">
        <f t="shared" si="304"/>
        <v>0</v>
      </c>
      <c r="Q723" s="257">
        <f t="shared" si="293"/>
        <v>0</v>
      </c>
      <c r="R723" s="102">
        <f t="shared" si="305"/>
        <v>8</v>
      </c>
      <c r="S723" s="103">
        <f t="shared" si="299"/>
        <v>0</v>
      </c>
      <c r="T723" s="104">
        <f t="shared" si="300"/>
        <v>7</v>
      </c>
      <c r="U723" s="104">
        <f t="shared" si="301"/>
        <v>1</v>
      </c>
      <c r="V723" s="104">
        <f t="shared" si="302"/>
        <v>0</v>
      </c>
      <c r="W723" s="105">
        <f t="shared" si="303"/>
        <v>8</v>
      </c>
      <c r="X723" s="96"/>
      <c r="Y723" s="106" t="str">
        <f>$AO$21</f>
        <v>M</v>
      </c>
      <c r="Z723" s="262" t="str">
        <f t="shared" si="294"/>
        <v>Sun</v>
      </c>
      <c r="AA723" s="107">
        <f t="shared" si="295"/>
        <v>0</v>
      </c>
      <c r="AB723" s="107">
        <f t="shared" si="296"/>
        <v>0</v>
      </c>
      <c r="AC723" s="107">
        <f t="shared" si="297"/>
        <v>0</v>
      </c>
    </row>
    <row r="724" spans="1:29" ht="12.75" customHeight="1">
      <c r="A724" s="69"/>
      <c r="B724" s="124"/>
      <c r="C724" s="70"/>
      <c r="D724" s="202"/>
      <c r="E724" s="140"/>
      <c r="F724" s="139"/>
      <c r="G724" s="74" t="s">
        <v>22</v>
      </c>
      <c r="H724" s="99">
        <f>+D724*F724</f>
        <v>0</v>
      </c>
      <c r="I724" s="76">
        <f t="shared" si="291"/>
        <v>18</v>
      </c>
      <c r="J724" s="100">
        <f>$AN$22</f>
        <v>41092</v>
      </c>
      <c r="K724" s="101">
        <v>2</v>
      </c>
      <c r="L724" s="261">
        <v>10</v>
      </c>
      <c r="M724" s="232">
        <f t="shared" si="306"/>
        <v>0.83333333333333337</v>
      </c>
      <c r="N724" s="241">
        <f t="shared" si="298"/>
        <v>1.2083333333333333</v>
      </c>
      <c r="O724" s="244">
        <f t="shared" si="292"/>
        <v>8.9999999999999964</v>
      </c>
      <c r="P724" s="245" t="str">
        <f t="shared" si="304"/>
        <v>1</v>
      </c>
      <c r="Q724" s="257">
        <f t="shared" si="293"/>
        <v>7.9999999999999964</v>
      </c>
      <c r="R724" s="102">
        <f t="shared" si="305"/>
        <v>2.0000000000000036</v>
      </c>
      <c r="S724" s="103">
        <f t="shared" si="299"/>
        <v>1</v>
      </c>
      <c r="T724" s="104">
        <f t="shared" si="300"/>
        <v>1.0000000000000036</v>
      </c>
      <c r="U724" s="104">
        <f t="shared" si="301"/>
        <v>0</v>
      </c>
      <c r="V724" s="104">
        <f t="shared" si="302"/>
        <v>0</v>
      </c>
      <c r="W724" s="105">
        <f t="shared" si="303"/>
        <v>2.0000000000000036</v>
      </c>
      <c r="X724" s="96"/>
      <c r="Y724" s="106" t="str">
        <f>$AO$22</f>
        <v>D</v>
      </c>
      <c r="Z724" s="262" t="str">
        <f t="shared" si="294"/>
        <v>Mon</v>
      </c>
      <c r="AA724" s="107">
        <f t="shared" si="295"/>
        <v>0</v>
      </c>
      <c r="AB724" s="107">
        <f t="shared" si="296"/>
        <v>0</v>
      </c>
      <c r="AC724" s="107">
        <f t="shared" si="297"/>
        <v>0</v>
      </c>
    </row>
    <row r="725" spans="1:29" ht="12.75" customHeight="1">
      <c r="A725" s="69"/>
      <c r="B725" s="150" t="s">
        <v>19</v>
      </c>
      <c r="C725" s="150"/>
      <c r="D725" s="200"/>
      <c r="E725" s="127"/>
      <c r="F725" s="151"/>
      <c r="G725" s="134" t="s">
        <v>22</v>
      </c>
      <c r="H725" s="152">
        <f>SUM(H716:H724)</f>
        <v>2579225.2023121389</v>
      </c>
      <c r="I725" s="76">
        <f t="shared" si="291"/>
        <v>19</v>
      </c>
      <c r="J725" s="100">
        <f>$AN$23</f>
        <v>41093</v>
      </c>
      <c r="K725" s="101">
        <v>2</v>
      </c>
      <c r="L725" s="261">
        <v>10</v>
      </c>
      <c r="M725" s="232">
        <f t="shared" si="306"/>
        <v>0.83333333333333337</v>
      </c>
      <c r="N725" s="241">
        <f t="shared" si="298"/>
        <v>1.2083333333333333</v>
      </c>
      <c r="O725" s="244">
        <f t="shared" si="292"/>
        <v>8.9999999999999964</v>
      </c>
      <c r="P725" s="245" t="str">
        <f t="shared" si="304"/>
        <v>1</v>
      </c>
      <c r="Q725" s="257">
        <f t="shared" si="293"/>
        <v>7.9999999999999964</v>
      </c>
      <c r="R725" s="102">
        <f t="shared" si="305"/>
        <v>2.0000000000000036</v>
      </c>
      <c r="S725" s="103">
        <f t="shared" si="299"/>
        <v>1</v>
      </c>
      <c r="T725" s="104">
        <f t="shared" si="300"/>
        <v>1.0000000000000036</v>
      </c>
      <c r="U725" s="104">
        <f t="shared" si="301"/>
        <v>0</v>
      </c>
      <c r="V725" s="104">
        <f t="shared" si="302"/>
        <v>0</v>
      </c>
      <c r="W725" s="105">
        <f t="shared" si="303"/>
        <v>2.0000000000000036</v>
      </c>
      <c r="X725" s="96"/>
      <c r="Y725" s="106" t="str">
        <f>$AO$23</f>
        <v>D</v>
      </c>
      <c r="Z725" s="207" t="str">
        <f t="shared" si="294"/>
        <v>Tue</v>
      </c>
      <c r="AA725" s="107">
        <f t="shared" si="295"/>
        <v>0</v>
      </c>
      <c r="AB725" s="107">
        <f t="shared" si="296"/>
        <v>0</v>
      </c>
      <c r="AC725" s="107">
        <f t="shared" si="297"/>
        <v>0</v>
      </c>
    </row>
    <row r="726" spans="1:29" ht="12.75" customHeight="1">
      <c r="A726" s="69"/>
      <c r="B726" s="131" t="s">
        <v>25</v>
      </c>
      <c r="C726" s="70"/>
      <c r="D726" s="200"/>
      <c r="E726" s="127"/>
      <c r="F726" s="151"/>
      <c r="G726" s="74"/>
      <c r="H726" s="75"/>
      <c r="I726" s="76">
        <f t="shared" si="291"/>
        <v>20</v>
      </c>
      <c r="J726" s="100">
        <f>$AN$24</f>
        <v>41094</v>
      </c>
      <c r="K726" s="101">
        <v>2</v>
      </c>
      <c r="L726" s="261">
        <v>10</v>
      </c>
      <c r="M726" s="232">
        <f t="shared" si="306"/>
        <v>0.83333333333333337</v>
      </c>
      <c r="N726" s="241">
        <f t="shared" si="298"/>
        <v>1.2083333333333333</v>
      </c>
      <c r="O726" s="244">
        <f t="shared" si="292"/>
        <v>8.9999999999999964</v>
      </c>
      <c r="P726" s="245" t="str">
        <f t="shared" si="304"/>
        <v>1</v>
      </c>
      <c r="Q726" s="257">
        <f t="shared" si="293"/>
        <v>7.9999999999999964</v>
      </c>
      <c r="R726" s="102">
        <f t="shared" si="305"/>
        <v>2.0000000000000036</v>
      </c>
      <c r="S726" s="103">
        <f t="shared" si="299"/>
        <v>1</v>
      </c>
      <c r="T726" s="104">
        <f t="shared" si="300"/>
        <v>1.0000000000000036</v>
      </c>
      <c r="U726" s="104">
        <f t="shared" si="301"/>
        <v>0</v>
      </c>
      <c r="V726" s="104">
        <f t="shared" si="302"/>
        <v>0</v>
      </c>
      <c r="W726" s="105">
        <f t="shared" si="303"/>
        <v>2.0000000000000036</v>
      </c>
      <c r="X726" s="96"/>
      <c r="Y726" s="106" t="str">
        <f>$AO$24</f>
        <v>D</v>
      </c>
      <c r="Z726" s="207" t="str">
        <f t="shared" si="294"/>
        <v>Wed</v>
      </c>
      <c r="AA726" s="107">
        <f t="shared" si="295"/>
        <v>0</v>
      </c>
      <c r="AB726" s="107">
        <f t="shared" si="296"/>
        <v>0</v>
      </c>
      <c r="AC726" s="107">
        <f t="shared" si="297"/>
        <v>0</v>
      </c>
    </row>
    <row r="727" spans="1:29" ht="12.75" customHeight="1">
      <c r="A727" s="69"/>
      <c r="B727" s="124" t="s">
        <v>26</v>
      </c>
      <c r="C727" s="125" t="s">
        <v>22</v>
      </c>
      <c r="D727" s="153">
        <f>-H716</f>
        <v>-1244560</v>
      </c>
      <c r="E727" s="127" t="s">
        <v>24</v>
      </c>
      <c r="F727" s="149">
        <v>0.02</v>
      </c>
      <c r="G727" s="134" t="s">
        <v>22</v>
      </c>
      <c r="H727" s="130">
        <f>F727*D727</f>
        <v>-24891.200000000001</v>
      </c>
      <c r="I727" s="76">
        <f t="shared" si="291"/>
        <v>21</v>
      </c>
      <c r="J727" s="100">
        <f>$AN$25</f>
        <v>41095</v>
      </c>
      <c r="K727" s="101">
        <v>2</v>
      </c>
      <c r="L727" s="261">
        <v>10</v>
      </c>
      <c r="M727" s="232">
        <f t="shared" si="306"/>
        <v>0.83333333333333337</v>
      </c>
      <c r="N727" s="241">
        <f t="shared" si="298"/>
        <v>1.2083333333333333</v>
      </c>
      <c r="O727" s="244">
        <f t="shared" si="292"/>
        <v>8.9999999999999964</v>
      </c>
      <c r="P727" s="245" t="str">
        <f t="shared" si="304"/>
        <v>1</v>
      </c>
      <c r="Q727" s="257">
        <f t="shared" si="293"/>
        <v>7.9999999999999964</v>
      </c>
      <c r="R727" s="102">
        <f t="shared" si="305"/>
        <v>2.0000000000000036</v>
      </c>
      <c r="S727" s="103">
        <f t="shared" si="299"/>
        <v>1</v>
      </c>
      <c r="T727" s="104">
        <f t="shared" si="300"/>
        <v>1.0000000000000036</v>
      </c>
      <c r="U727" s="104">
        <f t="shared" si="301"/>
        <v>0</v>
      </c>
      <c r="V727" s="104">
        <f t="shared" si="302"/>
        <v>0</v>
      </c>
      <c r="W727" s="105">
        <f t="shared" si="303"/>
        <v>2.0000000000000036</v>
      </c>
      <c r="X727" s="96"/>
      <c r="Y727" s="106" t="str">
        <f>$AO$25</f>
        <v>D</v>
      </c>
      <c r="Z727" s="207" t="str">
        <f t="shared" si="294"/>
        <v>Thu</v>
      </c>
      <c r="AA727" s="107">
        <f t="shared" si="295"/>
        <v>0</v>
      </c>
      <c r="AB727" s="107">
        <f t="shared" si="296"/>
        <v>0</v>
      </c>
      <c r="AC727" s="107">
        <f t="shared" si="297"/>
        <v>0</v>
      </c>
    </row>
    <row r="728" spans="1:29" ht="12.75" customHeight="1">
      <c r="A728" s="69"/>
      <c r="B728" s="124" t="s">
        <v>47</v>
      </c>
      <c r="C728" s="125" t="s">
        <v>22</v>
      </c>
      <c r="D728" s="200"/>
      <c r="E728" s="127"/>
      <c r="F728" s="155"/>
      <c r="G728" s="134" t="s">
        <v>22</v>
      </c>
      <c r="H728" s="130">
        <f>SUM(AA743:AC743)*-F716/21</f>
        <v>0</v>
      </c>
      <c r="I728" s="76">
        <f t="shared" si="291"/>
        <v>22</v>
      </c>
      <c r="J728" s="100">
        <f>$AN$26</f>
        <v>41096</v>
      </c>
      <c r="K728" s="101">
        <v>2</v>
      </c>
      <c r="L728" s="261">
        <v>10</v>
      </c>
      <c r="M728" s="232">
        <f t="shared" si="306"/>
        <v>0.83333333333333337</v>
      </c>
      <c r="N728" s="241">
        <f t="shared" si="298"/>
        <v>1.2083333333333333</v>
      </c>
      <c r="O728" s="244">
        <f t="shared" si="292"/>
        <v>8.9999999999999964</v>
      </c>
      <c r="P728" s="245" t="str">
        <f t="shared" si="304"/>
        <v>1</v>
      </c>
      <c r="Q728" s="257">
        <f t="shared" si="293"/>
        <v>7.9999999999999964</v>
      </c>
      <c r="R728" s="102">
        <f t="shared" si="305"/>
        <v>2.0000000000000036</v>
      </c>
      <c r="S728" s="103">
        <f t="shared" si="299"/>
        <v>1</v>
      </c>
      <c r="T728" s="104">
        <f t="shared" si="300"/>
        <v>1.0000000000000036</v>
      </c>
      <c r="U728" s="104">
        <f t="shared" si="301"/>
        <v>0</v>
      </c>
      <c r="V728" s="104">
        <f t="shared" si="302"/>
        <v>0</v>
      </c>
      <c r="W728" s="105">
        <f t="shared" si="303"/>
        <v>2.0000000000000036</v>
      </c>
      <c r="X728" s="96"/>
      <c r="Y728" s="106" t="str">
        <f>$AO$26</f>
        <v>D</v>
      </c>
      <c r="Z728" s="207" t="str">
        <f t="shared" si="294"/>
        <v>Fri</v>
      </c>
      <c r="AA728" s="107">
        <f t="shared" si="295"/>
        <v>0</v>
      </c>
      <c r="AB728" s="107">
        <f t="shared" si="296"/>
        <v>0</v>
      </c>
      <c r="AC728" s="107">
        <f t="shared" si="297"/>
        <v>0</v>
      </c>
    </row>
    <row r="729" spans="1:29" ht="12.75" customHeight="1">
      <c r="A729" s="69"/>
      <c r="B729" s="124" t="s">
        <v>27</v>
      </c>
      <c r="C729" s="125" t="s">
        <v>22</v>
      </c>
      <c r="D729" s="200"/>
      <c r="E729" s="127"/>
      <c r="F729" s="155"/>
      <c r="G729" s="134" t="s">
        <v>22</v>
      </c>
      <c r="H729" s="156">
        <f>+F735</f>
        <v>-55604.65</v>
      </c>
      <c r="I729" s="76">
        <f t="shared" si="291"/>
        <v>23</v>
      </c>
      <c r="J729" s="100">
        <f>$AN$27</f>
        <v>41097</v>
      </c>
      <c r="K729" s="339" t="s">
        <v>72</v>
      </c>
      <c r="L729" s="261">
        <v>8</v>
      </c>
      <c r="M729" s="232">
        <f t="shared" si="306"/>
        <v>0</v>
      </c>
      <c r="N729" s="241">
        <f t="shared" si="298"/>
        <v>0</v>
      </c>
      <c r="O729" s="244">
        <f t="shared" si="292"/>
        <v>0</v>
      </c>
      <c r="P729" s="245">
        <f t="shared" si="304"/>
        <v>0</v>
      </c>
      <c r="Q729" s="257">
        <f t="shared" si="293"/>
        <v>0</v>
      </c>
      <c r="R729" s="102">
        <f t="shared" si="305"/>
        <v>8</v>
      </c>
      <c r="S729" s="103">
        <f t="shared" si="299"/>
        <v>0</v>
      </c>
      <c r="T729" s="104">
        <f t="shared" si="300"/>
        <v>7</v>
      </c>
      <c r="U729" s="104">
        <f t="shared" si="301"/>
        <v>1</v>
      </c>
      <c r="V729" s="104">
        <f t="shared" si="302"/>
        <v>0</v>
      </c>
      <c r="W729" s="105">
        <f t="shared" si="303"/>
        <v>8</v>
      </c>
      <c r="X729" s="96"/>
      <c r="Y729" s="106" t="str">
        <f>$AO$27</f>
        <v>M</v>
      </c>
      <c r="Z729" s="207" t="str">
        <f t="shared" si="294"/>
        <v>Sat</v>
      </c>
      <c r="AA729" s="107">
        <f t="shared" si="295"/>
        <v>0</v>
      </c>
      <c r="AB729" s="107">
        <f t="shared" si="296"/>
        <v>0</v>
      </c>
      <c r="AC729" s="107">
        <f t="shared" si="297"/>
        <v>0</v>
      </c>
    </row>
    <row r="730" spans="1:29" ht="12.75" customHeight="1">
      <c r="A730" s="69"/>
      <c r="B730" s="98"/>
      <c r="C730" s="98"/>
      <c r="D730" s="158" t="s">
        <v>28</v>
      </c>
      <c r="E730" s="159"/>
      <c r="F730" s="160">
        <f>VLOOKUP(C709,$AD$1:$AG$6,2)</f>
        <v>-1320000</v>
      </c>
      <c r="G730" s="160"/>
      <c r="H730" s="99"/>
      <c r="I730" s="76">
        <f t="shared" si="291"/>
        <v>24</v>
      </c>
      <c r="J730" s="100">
        <f>$AN$28</f>
        <v>41098</v>
      </c>
      <c r="K730" s="101" t="s">
        <v>50</v>
      </c>
      <c r="L730" s="261"/>
      <c r="M730" s="232">
        <f t="shared" si="306"/>
        <v>0</v>
      </c>
      <c r="N730" s="241">
        <f t="shared" si="298"/>
        <v>0</v>
      </c>
      <c r="O730" s="244">
        <f t="shared" si="292"/>
        <v>0</v>
      </c>
      <c r="P730" s="245">
        <f t="shared" si="304"/>
        <v>0</v>
      </c>
      <c r="Q730" s="257">
        <f t="shared" si="293"/>
        <v>0</v>
      </c>
      <c r="R730" s="102">
        <f t="shared" si="305"/>
        <v>0</v>
      </c>
      <c r="S730" s="103">
        <f t="shared" si="299"/>
        <v>0</v>
      </c>
      <c r="T730" s="104">
        <f t="shared" si="300"/>
        <v>0</v>
      </c>
      <c r="U730" s="104">
        <f t="shared" si="301"/>
        <v>0</v>
      </c>
      <c r="V730" s="104">
        <f t="shared" si="302"/>
        <v>0</v>
      </c>
      <c r="W730" s="105">
        <f t="shared" si="303"/>
        <v>0</v>
      </c>
      <c r="X730" s="96"/>
      <c r="Y730" s="106" t="str">
        <f>$AO$28</f>
        <v>M</v>
      </c>
      <c r="Z730" s="262" t="str">
        <f t="shared" si="294"/>
        <v>Sun</v>
      </c>
      <c r="AA730" s="107">
        <f t="shared" si="295"/>
        <v>0</v>
      </c>
      <c r="AB730" s="107">
        <f t="shared" si="296"/>
        <v>0</v>
      </c>
      <c r="AC730" s="107">
        <f t="shared" si="297"/>
        <v>0</v>
      </c>
    </row>
    <row r="731" spans="1:29" ht="12.75" customHeight="1">
      <c r="A731" s="69"/>
      <c r="B731" s="98"/>
      <c r="C731" s="98"/>
      <c r="D731" s="162" t="s">
        <v>26</v>
      </c>
      <c r="E731" s="159"/>
      <c r="F731" s="163">
        <f>+(H716)*0.54%</f>
        <v>6720.6240000000007</v>
      </c>
      <c r="G731" s="163"/>
      <c r="H731" s="99"/>
      <c r="I731" s="76">
        <f t="shared" si="291"/>
        <v>25</v>
      </c>
      <c r="J731" s="100">
        <f>$AN$29</f>
        <v>41099</v>
      </c>
      <c r="K731" s="101">
        <v>1</v>
      </c>
      <c r="L731" s="261">
        <v>9</v>
      </c>
      <c r="M731" s="232">
        <f t="shared" si="306"/>
        <v>0.33333333333333331</v>
      </c>
      <c r="N731" s="241">
        <f t="shared" si="298"/>
        <v>0.70833333333333337</v>
      </c>
      <c r="O731" s="244">
        <f t="shared" si="292"/>
        <v>9.0000000000000018</v>
      </c>
      <c r="P731" s="245" t="str">
        <f t="shared" si="304"/>
        <v>1</v>
      </c>
      <c r="Q731" s="257">
        <f t="shared" si="293"/>
        <v>8.0000000000000018</v>
      </c>
      <c r="R731" s="102">
        <f t="shared" si="305"/>
        <v>0.99999999999999822</v>
      </c>
      <c r="S731" s="103">
        <f t="shared" si="299"/>
        <v>1</v>
      </c>
      <c r="T731" s="104">
        <f t="shared" si="300"/>
        <v>0</v>
      </c>
      <c r="U731" s="104">
        <f t="shared" si="301"/>
        <v>0</v>
      </c>
      <c r="V731" s="104">
        <f t="shared" si="302"/>
        <v>0</v>
      </c>
      <c r="W731" s="105">
        <f t="shared" si="303"/>
        <v>0.99999999999999822</v>
      </c>
      <c r="X731" s="96"/>
      <c r="Y731" s="106" t="str">
        <f>$AO$29</f>
        <v>D</v>
      </c>
      <c r="Z731" s="262" t="str">
        <f t="shared" si="294"/>
        <v>Mon</v>
      </c>
      <c r="AA731" s="107">
        <f t="shared" si="295"/>
        <v>0</v>
      </c>
      <c r="AB731" s="107">
        <f t="shared" si="296"/>
        <v>0</v>
      </c>
      <c r="AC731" s="107">
        <f t="shared" si="297"/>
        <v>0</v>
      </c>
    </row>
    <row r="732" spans="1:29" ht="12.75" customHeight="1">
      <c r="A732" s="69"/>
      <c r="B732" s="98"/>
      <c r="C732" s="98"/>
      <c r="D732" s="162" t="s">
        <v>29</v>
      </c>
      <c r="E732" s="159"/>
      <c r="F732" s="160">
        <f>-IF(H725*5%&gt;500000,500000,H725*5%)</f>
        <v>-128961.26011560694</v>
      </c>
      <c r="G732" s="160"/>
      <c r="H732" s="99"/>
      <c r="I732" s="76">
        <f t="shared" si="291"/>
        <v>26</v>
      </c>
      <c r="J732" s="100">
        <f>$AN$30</f>
        <v>41100</v>
      </c>
      <c r="K732" s="101">
        <v>1</v>
      </c>
      <c r="L732" s="261">
        <v>10</v>
      </c>
      <c r="M732" s="232">
        <f t="shared" si="306"/>
        <v>0.33333333333333331</v>
      </c>
      <c r="N732" s="241">
        <f t="shared" si="298"/>
        <v>0.70833333333333337</v>
      </c>
      <c r="O732" s="244">
        <f t="shared" si="292"/>
        <v>9.0000000000000018</v>
      </c>
      <c r="P732" s="245" t="str">
        <f t="shared" si="304"/>
        <v>1</v>
      </c>
      <c r="Q732" s="257">
        <f t="shared" si="293"/>
        <v>8.0000000000000018</v>
      </c>
      <c r="R732" s="102">
        <f t="shared" si="305"/>
        <v>1.9999999999999982</v>
      </c>
      <c r="S732" s="103">
        <f t="shared" si="299"/>
        <v>1</v>
      </c>
      <c r="T732" s="104">
        <f t="shared" si="300"/>
        <v>0.99999999999999822</v>
      </c>
      <c r="U732" s="104">
        <f t="shared" si="301"/>
        <v>0</v>
      </c>
      <c r="V732" s="104">
        <f t="shared" si="302"/>
        <v>0</v>
      </c>
      <c r="W732" s="105">
        <f t="shared" si="303"/>
        <v>1.9999999999999982</v>
      </c>
      <c r="X732" s="96"/>
      <c r="Y732" s="106" t="str">
        <f>$AO$30</f>
        <v>D</v>
      </c>
      <c r="Z732" s="207" t="str">
        <f t="shared" si="294"/>
        <v>Tue</v>
      </c>
      <c r="AA732" s="107">
        <f t="shared" si="295"/>
        <v>0</v>
      </c>
      <c r="AB732" s="107">
        <f t="shared" si="296"/>
        <v>0</v>
      </c>
      <c r="AC732" s="107">
        <f t="shared" si="297"/>
        <v>0</v>
      </c>
    </row>
    <row r="733" spans="1:29" ht="12.75" customHeight="1">
      <c r="A733" s="69"/>
      <c r="B733" s="98"/>
      <c r="C733" s="98"/>
      <c r="D733" s="162" t="s">
        <v>30</v>
      </c>
      <c r="E733" s="159"/>
      <c r="F733" s="163">
        <f>ROUND(H725+H727+F731+F732,0)*12</f>
        <v>29185116</v>
      </c>
      <c r="G733" s="163"/>
      <c r="H733" s="99"/>
      <c r="I733" s="76">
        <f t="shared" si="291"/>
        <v>27</v>
      </c>
      <c r="J733" s="100">
        <f>$AN$31</f>
        <v>41101</v>
      </c>
      <c r="K733" s="101">
        <v>1</v>
      </c>
      <c r="L733" s="261">
        <v>9</v>
      </c>
      <c r="M733" s="232">
        <f t="shared" si="306"/>
        <v>0.33333333333333331</v>
      </c>
      <c r="N733" s="241">
        <f t="shared" si="298"/>
        <v>0.70833333333333337</v>
      </c>
      <c r="O733" s="244">
        <f t="shared" si="292"/>
        <v>9.0000000000000018</v>
      </c>
      <c r="P733" s="245" t="str">
        <f t="shared" si="304"/>
        <v>1</v>
      </c>
      <c r="Q733" s="257">
        <f t="shared" si="293"/>
        <v>8.0000000000000018</v>
      </c>
      <c r="R733" s="102">
        <f t="shared" si="305"/>
        <v>0.99999999999999822</v>
      </c>
      <c r="S733" s="103">
        <f t="shared" si="299"/>
        <v>1</v>
      </c>
      <c r="T733" s="104">
        <f t="shared" si="300"/>
        <v>0</v>
      </c>
      <c r="U733" s="104">
        <f t="shared" si="301"/>
        <v>0</v>
      </c>
      <c r="V733" s="104">
        <f t="shared" si="302"/>
        <v>0</v>
      </c>
      <c r="W733" s="105">
        <f t="shared" si="303"/>
        <v>0.99999999999999822</v>
      </c>
      <c r="X733" s="96"/>
      <c r="Y733" s="106" t="str">
        <f>$AO$31</f>
        <v>D</v>
      </c>
      <c r="Z733" s="207" t="str">
        <f t="shared" si="294"/>
        <v>Wed</v>
      </c>
      <c r="AA733" s="107">
        <f t="shared" si="295"/>
        <v>0</v>
      </c>
      <c r="AB733" s="107">
        <f t="shared" si="296"/>
        <v>0</v>
      </c>
      <c r="AC733" s="107">
        <f t="shared" si="297"/>
        <v>0</v>
      </c>
    </row>
    <row r="734" spans="1:29" ht="12.75" customHeight="1">
      <c r="A734" s="69"/>
      <c r="B734" s="98"/>
      <c r="C734" s="98"/>
      <c r="D734" s="168" t="s">
        <v>31</v>
      </c>
      <c r="E734" s="159"/>
      <c r="F734" s="169">
        <f>(F733)+(F730*12)</f>
        <v>13345116</v>
      </c>
      <c r="G734" s="169"/>
      <c r="H734" s="99"/>
      <c r="I734" s="76">
        <f t="shared" si="291"/>
        <v>28</v>
      </c>
      <c r="J734" s="100">
        <f>$AN$32</f>
        <v>41102</v>
      </c>
      <c r="K734" s="101">
        <v>1</v>
      </c>
      <c r="L734" s="261">
        <v>10</v>
      </c>
      <c r="M734" s="232">
        <f t="shared" si="306"/>
        <v>0.33333333333333331</v>
      </c>
      <c r="N734" s="241">
        <f t="shared" si="298"/>
        <v>0.70833333333333337</v>
      </c>
      <c r="O734" s="244">
        <f t="shared" si="292"/>
        <v>9.0000000000000018</v>
      </c>
      <c r="P734" s="245" t="str">
        <f t="shared" si="304"/>
        <v>1</v>
      </c>
      <c r="Q734" s="257">
        <f t="shared" si="293"/>
        <v>8.0000000000000018</v>
      </c>
      <c r="R734" s="102">
        <f t="shared" si="305"/>
        <v>1.9999999999999982</v>
      </c>
      <c r="S734" s="103">
        <f t="shared" si="299"/>
        <v>1</v>
      </c>
      <c r="T734" s="104">
        <f t="shared" si="300"/>
        <v>0.99999999999999822</v>
      </c>
      <c r="U734" s="104">
        <f t="shared" si="301"/>
        <v>0</v>
      </c>
      <c r="V734" s="104">
        <f t="shared" si="302"/>
        <v>0</v>
      </c>
      <c r="W734" s="105">
        <f t="shared" si="303"/>
        <v>1.9999999999999982</v>
      </c>
      <c r="X734" s="96"/>
      <c r="Y734" s="106" t="str">
        <f>$AO$32</f>
        <v>D</v>
      </c>
      <c r="Z734" s="207" t="str">
        <f t="shared" si="294"/>
        <v>Thu</v>
      </c>
      <c r="AA734" s="107">
        <f t="shared" si="295"/>
        <v>0</v>
      </c>
      <c r="AB734" s="107">
        <f t="shared" si="296"/>
        <v>0</v>
      </c>
      <c r="AC734" s="107">
        <f t="shared" si="297"/>
        <v>0</v>
      </c>
    </row>
    <row r="735" spans="1:29" ht="12.75" customHeight="1">
      <c r="A735" s="69"/>
      <c r="B735" s="98"/>
      <c r="C735" s="98"/>
      <c r="D735" s="168" t="s">
        <v>32</v>
      </c>
      <c r="E735" s="159"/>
      <c r="F735" s="170">
        <f>-(IF(F734&lt;=0,0,IF(F734&lt;=50000000,F734*0.05,IF(F734&lt;=200000000,(F734-50000000)*0.15+2500000,IF(F734&lt;=500000000,(F734-250000000)*0.25+32500000,(F734-500000000)*0.3+95000000)))))/12</f>
        <v>-55604.65</v>
      </c>
      <c r="G735" s="171">
        <f>-(IF(F735&lt;=0,0,IF(F735&lt;=50000000,F735*0.05,IF(F735&lt;=200000000,(F735-50000000)*0.15+2500000,IF(F735&lt;=500000000,(F735-250000000)*0.25+32500000,(F735-500000000)*0.3+95000000)))))/12</f>
        <v>0</v>
      </c>
      <c r="H735" s="99"/>
      <c r="I735" s="76">
        <f t="shared" si="291"/>
        <v>29</v>
      </c>
      <c r="J735" s="100">
        <f>$AN$33</f>
        <v>41103</v>
      </c>
      <c r="K735" s="101">
        <v>1</v>
      </c>
      <c r="L735" s="261">
        <v>11</v>
      </c>
      <c r="M735" s="232">
        <f t="shared" si="306"/>
        <v>0.33333333333333331</v>
      </c>
      <c r="N735" s="241">
        <f t="shared" si="298"/>
        <v>0.70833333333333337</v>
      </c>
      <c r="O735" s="244">
        <f t="shared" si="292"/>
        <v>9.0000000000000018</v>
      </c>
      <c r="P735" s="245" t="str">
        <f t="shared" si="304"/>
        <v>1</v>
      </c>
      <c r="Q735" s="257">
        <f t="shared" si="293"/>
        <v>8.0000000000000018</v>
      </c>
      <c r="R735" s="102">
        <f t="shared" si="305"/>
        <v>2.9999999999999982</v>
      </c>
      <c r="S735" s="103">
        <f t="shared" si="299"/>
        <v>1</v>
      </c>
      <c r="T735" s="104">
        <f t="shared" si="300"/>
        <v>1.9999999999999982</v>
      </c>
      <c r="U735" s="104">
        <f t="shared" si="301"/>
        <v>0</v>
      </c>
      <c r="V735" s="104">
        <f t="shared" si="302"/>
        <v>0</v>
      </c>
      <c r="W735" s="105">
        <f t="shared" si="303"/>
        <v>2.9999999999999982</v>
      </c>
      <c r="X735" s="96"/>
      <c r="Y735" s="106" t="str">
        <f>$AO$33</f>
        <v>D</v>
      </c>
      <c r="Z735" s="207" t="str">
        <f t="shared" si="294"/>
        <v>Fri</v>
      </c>
      <c r="AA735" s="107">
        <f t="shared" si="295"/>
        <v>0</v>
      </c>
      <c r="AB735" s="107">
        <f t="shared" si="296"/>
        <v>0</v>
      </c>
      <c r="AC735" s="107">
        <f t="shared" si="297"/>
        <v>0</v>
      </c>
    </row>
    <row r="736" spans="1:29" ht="12.75" customHeight="1">
      <c r="A736" s="69"/>
      <c r="B736" s="98"/>
      <c r="C736" s="125"/>
      <c r="D736" s="172"/>
      <c r="E736" s="173"/>
      <c r="F736" s="174"/>
      <c r="G736" s="72"/>
      <c r="H736" s="175"/>
      <c r="I736" s="76">
        <f t="shared" si="291"/>
        <v>30</v>
      </c>
      <c r="J736" s="100">
        <f>$AN$34</f>
        <v>41104</v>
      </c>
      <c r="K736" s="101" t="s">
        <v>50</v>
      </c>
      <c r="L736" s="261"/>
      <c r="M736" s="232">
        <f t="shared" si="306"/>
        <v>0</v>
      </c>
      <c r="N736" s="241">
        <f t="shared" si="298"/>
        <v>0</v>
      </c>
      <c r="O736" s="244">
        <f t="shared" si="292"/>
        <v>0</v>
      </c>
      <c r="P736" s="245">
        <f t="shared" si="304"/>
        <v>0</v>
      </c>
      <c r="Q736" s="257">
        <f t="shared" si="293"/>
        <v>0</v>
      </c>
      <c r="R736" s="102">
        <f t="shared" si="305"/>
        <v>0</v>
      </c>
      <c r="S736" s="103">
        <f t="shared" si="299"/>
        <v>0</v>
      </c>
      <c r="T736" s="104">
        <f t="shared" si="300"/>
        <v>0</v>
      </c>
      <c r="U736" s="104">
        <f t="shared" si="301"/>
        <v>0</v>
      </c>
      <c r="V736" s="104">
        <f t="shared" si="302"/>
        <v>0</v>
      </c>
      <c r="W736" s="105">
        <f t="shared" si="303"/>
        <v>0</v>
      </c>
      <c r="X736" s="96"/>
      <c r="Y736" s="106" t="str">
        <f>$AO$34</f>
        <v>M</v>
      </c>
      <c r="Z736" s="207" t="str">
        <f t="shared" si="294"/>
        <v>Sat</v>
      </c>
      <c r="AA736" s="107">
        <f t="shared" si="295"/>
        <v>0</v>
      </c>
      <c r="AB736" s="107">
        <f t="shared" si="296"/>
        <v>0</v>
      </c>
      <c r="AC736" s="107">
        <f t="shared" si="297"/>
        <v>0</v>
      </c>
    </row>
    <row r="737" spans="1:29" ht="12.75" customHeight="1">
      <c r="A737" s="69"/>
      <c r="B737" s="176" t="s">
        <v>33</v>
      </c>
      <c r="C737" s="177"/>
      <c r="D737" s="178"/>
      <c r="E737" s="127"/>
      <c r="F737" s="179"/>
      <c r="G737" s="180" t="s">
        <v>22</v>
      </c>
      <c r="H737" s="152">
        <f>+H725+H727+H728+H729</f>
        <v>2498729.3523121388</v>
      </c>
      <c r="I737" s="76">
        <f t="shared" si="291"/>
        <v>31</v>
      </c>
      <c r="J737" s="100">
        <f>$AN$35</f>
        <v>41105</v>
      </c>
      <c r="K737" s="339" t="s">
        <v>72</v>
      </c>
      <c r="L737" s="261">
        <v>8</v>
      </c>
      <c r="M737" s="232">
        <f t="shared" si="306"/>
        <v>0</v>
      </c>
      <c r="N737" s="241">
        <f t="shared" si="298"/>
        <v>0</v>
      </c>
      <c r="O737" s="244">
        <f t="shared" si="292"/>
        <v>0</v>
      </c>
      <c r="P737" s="245">
        <f t="shared" si="304"/>
        <v>0</v>
      </c>
      <c r="Q737" s="257">
        <f t="shared" si="293"/>
        <v>0</v>
      </c>
      <c r="R737" s="102">
        <f t="shared" si="305"/>
        <v>8</v>
      </c>
      <c r="S737" s="103">
        <f t="shared" si="299"/>
        <v>0</v>
      </c>
      <c r="T737" s="104">
        <f t="shared" si="300"/>
        <v>7</v>
      </c>
      <c r="U737" s="104">
        <f t="shared" si="301"/>
        <v>1</v>
      </c>
      <c r="V737" s="104">
        <f t="shared" si="302"/>
        <v>0</v>
      </c>
      <c r="W737" s="105">
        <f t="shared" si="303"/>
        <v>8</v>
      </c>
      <c r="X737" s="96"/>
      <c r="Y737" s="106" t="str">
        <f>$AO$35</f>
        <v>M</v>
      </c>
      <c r="Z737" s="262" t="str">
        <f t="shared" si="294"/>
        <v>Sun</v>
      </c>
      <c r="AA737" s="107">
        <f t="shared" si="295"/>
        <v>0</v>
      </c>
      <c r="AB737" s="107">
        <f t="shared" si="296"/>
        <v>0</v>
      </c>
      <c r="AC737" s="107">
        <f t="shared" si="297"/>
        <v>0</v>
      </c>
    </row>
    <row r="738" spans="1:29" ht="12.75" customHeight="1">
      <c r="A738" s="69"/>
      <c r="B738" s="70"/>
      <c r="C738" s="70"/>
      <c r="D738" s="200"/>
      <c r="E738" s="127"/>
      <c r="F738" s="155"/>
      <c r="G738" s="74"/>
      <c r="H738" s="75"/>
      <c r="I738" s="76">
        <f t="shared" si="291"/>
        <v>32</v>
      </c>
      <c r="J738" s="100">
        <f>$AN$36</f>
        <v>41106</v>
      </c>
      <c r="K738" s="101">
        <v>2</v>
      </c>
      <c r="L738" s="261">
        <v>10</v>
      </c>
      <c r="M738" s="232">
        <f t="shared" si="306"/>
        <v>0.83333333333333337</v>
      </c>
      <c r="N738" s="241">
        <f t="shared" si="298"/>
        <v>1.2083333333333333</v>
      </c>
      <c r="O738" s="244">
        <f t="shared" si="292"/>
        <v>8.9999999999999964</v>
      </c>
      <c r="P738" s="245" t="str">
        <f t="shared" si="304"/>
        <v>1</v>
      </c>
      <c r="Q738" s="257">
        <f t="shared" si="293"/>
        <v>7.9999999999999964</v>
      </c>
      <c r="R738" s="102">
        <f t="shared" si="305"/>
        <v>2.0000000000000036</v>
      </c>
      <c r="S738" s="103">
        <f t="shared" si="299"/>
        <v>1</v>
      </c>
      <c r="T738" s="104">
        <f t="shared" si="300"/>
        <v>1.0000000000000036</v>
      </c>
      <c r="U738" s="104">
        <f t="shared" si="301"/>
        <v>0</v>
      </c>
      <c r="V738" s="104">
        <f t="shared" si="302"/>
        <v>0</v>
      </c>
      <c r="W738" s="105">
        <f t="shared" si="303"/>
        <v>2.0000000000000036</v>
      </c>
      <c r="X738" s="96"/>
      <c r="Y738" s="106" t="str">
        <f>$AO$36</f>
        <v>D</v>
      </c>
      <c r="Z738" s="262" t="str">
        <f t="shared" si="294"/>
        <v>Mon</v>
      </c>
      <c r="AA738" s="107">
        <f t="shared" si="295"/>
        <v>0</v>
      </c>
      <c r="AB738" s="107">
        <f t="shared" si="296"/>
        <v>0</v>
      </c>
      <c r="AC738" s="107">
        <f t="shared" si="297"/>
        <v>0</v>
      </c>
    </row>
    <row r="739" spans="1:29" ht="12.75" customHeight="1">
      <c r="A739" s="69"/>
      <c r="B739" s="181" t="s">
        <v>34</v>
      </c>
      <c r="C739" s="181"/>
      <c r="D739" s="72"/>
      <c r="E739" s="73"/>
      <c r="F739" s="72"/>
      <c r="G739" s="181" t="s">
        <v>35</v>
      </c>
      <c r="H739" s="99"/>
      <c r="I739" s="76">
        <f t="shared" si="291"/>
        <v>33</v>
      </c>
      <c r="J739" s="100">
        <f>$AN$37</f>
        <v>41107</v>
      </c>
      <c r="K739" s="101">
        <v>2</v>
      </c>
      <c r="L739" s="261">
        <v>10</v>
      </c>
      <c r="M739" s="232">
        <f t="shared" si="306"/>
        <v>0.83333333333333337</v>
      </c>
      <c r="N739" s="241">
        <f t="shared" si="298"/>
        <v>1.2083333333333333</v>
      </c>
      <c r="O739" s="244">
        <f t="shared" si="292"/>
        <v>8.9999999999999964</v>
      </c>
      <c r="P739" s="245" t="str">
        <f t="shared" si="304"/>
        <v>1</v>
      </c>
      <c r="Q739" s="257">
        <f t="shared" si="293"/>
        <v>7.9999999999999964</v>
      </c>
      <c r="R739" s="102">
        <f t="shared" si="305"/>
        <v>2.0000000000000036</v>
      </c>
      <c r="S739" s="103">
        <f t="shared" si="299"/>
        <v>1</v>
      </c>
      <c r="T739" s="104">
        <f t="shared" si="300"/>
        <v>1.0000000000000036</v>
      </c>
      <c r="U739" s="104">
        <f t="shared" si="301"/>
        <v>0</v>
      </c>
      <c r="V739" s="104">
        <f t="shared" si="302"/>
        <v>0</v>
      </c>
      <c r="W739" s="105">
        <f t="shared" si="303"/>
        <v>2.0000000000000036</v>
      </c>
      <c r="X739" s="96"/>
      <c r="Y739" s="106" t="str">
        <f>$AO$37</f>
        <v>D</v>
      </c>
      <c r="Z739" s="207" t="str">
        <f t="shared" si="294"/>
        <v>Tue</v>
      </c>
      <c r="AA739" s="107">
        <f t="shared" si="295"/>
        <v>0</v>
      </c>
      <c r="AB739" s="107">
        <f t="shared" si="296"/>
        <v>0</v>
      </c>
      <c r="AC739" s="107">
        <f t="shared" si="297"/>
        <v>0</v>
      </c>
    </row>
    <row r="740" spans="1:29" ht="12.75" customHeight="1">
      <c r="A740" s="69"/>
      <c r="B740" s="181"/>
      <c r="C740" s="181"/>
      <c r="D740" s="72"/>
      <c r="E740" s="73"/>
      <c r="F740" s="72"/>
      <c r="G740" s="181"/>
      <c r="H740" s="99"/>
      <c r="I740" s="76">
        <f t="shared" si="291"/>
        <v>34</v>
      </c>
      <c r="J740" s="100">
        <f>$AN$38</f>
        <v>41108</v>
      </c>
      <c r="K740" s="101">
        <v>2</v>
      </c>
      <c r="L740" s="261">
        <v>10</v>
      </c>
      <c r="M740" s="232">
        <f t="shared" si="306"/>
        <v>0.83333333333333337</v>
      </c>
      <c r="N740" s="241">
        <f t="shared" si="298"/>
        <v>1.2083333333333333</v>
      </c>
      <c r="O740" s="244">
        <f t="shared" si="292"/>
        <v>8.9999999999999964</v>
      </c>
      <c r="P740" s="245" t="str">
        <f t="shared" si="304"/>
        <v>1</v>
      </c>
      <c r="Q740" s="257">
        <f t="shared" si="293"/>
        <v>7.9999999999999964</v>
      </c>
      <c r="R740" s="102">
        <f t="shared" si="305"/>
        <v>2.0000000000000036</v>
      </c>
      <c r="S740" s="103">
        <f t="shared" si="299"/>
        <v>1</v>
      </c>
      <c r="T740" s="104">
        <f t="shared" si="300"/>
        <v>1.0000000000000036</v>
      </c>
      <c r="U740" s="104">
        <f t="shared" si="301"/>
        <v>0</v>
      </c>
      <c r="V740" s="104">
        <f t="shared" si="302"/>
        <v>0</v>
      </c>
      <c r="W740" s="105">
        <f t="shared" si="303"/>
        <v>2.0000000000000036</v>
      </c>
      <c r="X740" s="96"/>
      <c r="Y740" s="106" t="str">
        <f>$AO$38</f>
        <v>D</v>
      </c>
      <c r="Z740" s="207" t="str">
        <f t="shared" si="294"/>
        <v>Wed</v>
      </c>
      <c r="AA740" s="107">
        <f t="shared" si="295"/>
        <v>0</v>
      </c>
      <c r="AB740" s="107">
        <f t="shared" si="296"/>
        <v>0</v>
      </c>
      <c r="AC740" s="107">
        <f t="shared" si="297"/>
        <v>0</v>
      </c>
    </row>
    <row r="741" spans="1:29" ht="12.75" customHeight="1">
      <c r="A741" s="69"/>
      <c r="B741" s="181"/>
      <c r="C741" s="181"/>
      <c r="D741" s="72"/>
      <c r="E741" s="73"/>
      <c r="F741" s="72"/>
      <c r="G741" s="181"/>
      <c r="H741" s="99"/>
      <c r="I741" s="76">
        <f t="shared" si="291"/>
        <v>35</v>
      </c>
      <c r="J741" s="100"/>
      <c r="K741" s="101"/>
      <c r="L741" s="261"/>
      <c r="M741" s="232"/>
      <c r="N741" s="241"/>
      <c r="O741" s="244"/>
      <c r="P741" s="245"/>
      <c r="Q741" s="257"/>
      <c r="R741" s="102"/>
      <c r="S741" s="103"/>
      <c r="T741" s="104"/>
      <c r="U741" s="104"/>
      <c r="V741" s="104"/>
      <c r="W741" s="105"/>
      <c r="X741" s="96"/>
      <c r="Y741" s="106"/>
      <c r="Z741" s="207" t="str">
        <f t="shared" si="294"/>
        <v>Sat</v>
      </c>
      <c r="AA741" s="107">
        <f>COUNTIF(K741,"S")</f>
        <v>0</v>
      </c>
      <c r="AB741" s="107">
        <f>COUNTIF(K741,"I")</f>
        <v>0</v>
      </c>
      <c r="AC741" s="107">
        <f>COUNTIF(K741,"A")</f>
        <v>0</v>
      </c>
    </row>
    <row r="742" spans="1:29" ht="12.75" customHeight="1">
      <c r="A742" s="69"/>
      <c r="B742" s="181"/>
      <c r="C742" s="181"/>
      <c r="D742" s="72"/>
      <c r="E742" s="73"/>
      <c r="F742" s="72"/>
      <c r="G742" s="181"/>
      <c r="H742" s="99"/>
      <c r="I742" s="76">
        <f t="shared" si="291"/>
        <v>36</v>
      </c>
      <c r="J742" s="210" t="s">
        <v>19</v>
      </c>
      <c r="K742" s="211"/>
      <c r="L742" s="251"/>
      <c r="M742" s="212" t="s">
        <v>45</v>
      </c>
      <c r="N742" s="212" t="s">
        <v>46</v>
      </c>
      <c r="O742" s="242"/>
      <c r="P742" s="243"/>
      <c r="Q742" s="258"/>
      <c r="R742" s="212"/>
      <c r="S742" s="213"/>
      <c r="T742" s="214"/>
      <c r="U742" s="214"/>
      <c r="V742" s="215"/>
      <c r="W742" s="216" t="s">
        <v>36</v>
      </c>
      <c r="X742" s="182"/>
      <c r="Y742" s="183" t="s">
        <v>37</v>
      </c>
      <c r="Z742" s="83"/>
      <c r="AA742" s="84"/>
      <c r="AB742" s="84"/>
      <c r="AC742" s="96"/>
    </row>
    <row r="743" spans="1:29" ht="12.75" customHeight="1">
      <c r="A743" s="69"/>
      <c r="B743" s="184" t="str">
        <f>C707</f>
        <v>ADE</v>
      </c>
      <c r="C743" s="181"/>
      <c r="D743" s="72"/>
      <c r="E743" s="73"/>
      <c r="F743" s="72"/>
      <c r="G743" s="181" t="s">
        <v>38</v>
      </c>
      <c r="H743" s="99"/>
      <c r="I743" s="76">
        <f t="shared" si="291"/>
        <v>37</v>
      </c>
      <c r="J743" s="333">
        <f>+K743+L743</f>
        <v>41</v>
      </c>
      <c r="K743" s="334">
        <f>+COUNTIF(K710:K741,"1")+COUNTIF(K710:K741,"2")+COUNTIF(K710:K741,"L2")+COUNTIF(K710:K741,"L1")</f>
        <v>26</v>
      </c>
      <c r="L743" s="334">
        <f>+COUNTIF(K710:K741,"2")+COUNTIF(K710:K741,"L2")</f>
        <v>15</v>
      </c>
      <c r="M743" s="334">
        <f>+COUNTIF(K710:K741,"1")+COUNTIF(K710:K741,"L1")</f>
        <v>11</v>
      </c>
      <c r="N743" s="185"/>
      <c r="O743" s="185"/>
      <c r="P743" s="101"/>
      <c r="Q743" s="259"/>
      <c r="R743" s="185">
        <f>+COUNTIF(K711:K741,"S2")</f>
        <v>0</v>
      </c>
      <c r="S743" s="102">
        <f>SUM(S711:S741)</f>
        <v>21</v>
      </c>
      <c r="T743" s="102">
        <f>SUM(T711:T741)</f>
        <v>50.000000000000028</v>
      </c>
      <c r="U743" s="102">
        <f>SUM(U711:U741)</f>
        <v>4</v>
      </c>
      <c r="V743" s="102">
        <f>SUM(V711:V741)</f>
        <v>3</v>
      </c>
      <c r="W743" s="105">
        <f>+(S743*1.5)+(T743*2)+(U743*3)+(V743*4)</f>
        <v>155.50000000000006</v>
      </c>
      <c r="X743" s="186"/>
      <c r="Y743" s="187">
        <f>+COUNTIF(Y711:Y741,"D")</f>
        <v>22</v>
      </c>
      <c r="Z743" s="83"/>
      <c r="AA743" s="102">
        <f>SUM(AA711:AA741)</f>
        <v>0</v>
      </c>
      <c r="AB743" s="102">
        <f>SUM(AB711:AB741)</f>
        <v>0</v>
      </c>
      <c r="AC743" s="102">
        <f>SUM(AC711:AC741)</f>
        <v>0</v>
      </c>
    </row>
    <row r="744" spans="1:29" ht="12.75" customHeight="1">
      <c r="A744" s="69"/>
      <c r="B744" s="263"/>
      <c r="C744" s="189" t="s">
        <v>57</v>
      </c>
      <c r="D744" s="189"/>
      <c r="E744" s="190"/>
      <c r="F744" s="72"/>
      <c r="G744" s="72"/>
      <c r="H744" s="99"/>
      <c r="I744" s="76">
        <f t="shared" si="291"/>
        <v>38</v>
      </c>
      <c r="J744" s="191"/>
      <c r="K744" s="192"/>
      <c r="L744" s="252"/>
      <c r="M744" s="193"/>
      <c r="N744" s="193"/>
      <c r="O744" s="193"/>
      <c r="P744" s="239"/>
      <c r="Q744" s="260"/>
      <c r="R744" s="194">
        <f>S743+T743+U743+V743</f>
        <v>78.000000000000028</v>
      </c>
      <c r="S744" s="103"/>
      <c r="T744" s="103"/>
      <c r="U744" s="103"/>
      <c r="V744" s="103"/>
      <c r="W744" s="103"/>
      <c r="X744" s="195"/>
      <c r="Y744" s="187"/>
      <c r="Z744" s="196"/>
      <c r="AA744" s="196"/>
      <c r="AB744" s="196"/>
      <c r="AC744" s="197"/>
    </row>
    <row r="746" spans="1:29" ht="12.75" customHeight="1">
      <c r="A746" s="52">
        <f>A707+1</f>
        <v>20</v>
      </c>
      <c r="B746" s="53" t="s">
        <v>2</v>
      </c>
      <c r="C746" s="54" t="s">
        <v>201</v>
      </c>
      <c r="D746" s="55"/>
      <c r="E746" s="56" t="s">
        <v>55</v>
      </c>
      <c r="F746" s="209" t="s">
        <v>95</v>
      </c>
      <c r="G746" s="57"/>
      <c r="H746" s="58"/>
      <c r="I746" s="59">
        <v>1</v>
      </c>
      <c r="J746" s="486" t="str">
        <f>+C746</f>
        <v>ADE</v>
      </c>
      <c r="K746" s="486"/>
      <c r="L746" s="486"/>
      <c r="M746" s="486"/>
      <c r="N746" s="486"/>
      <c r="O746" s="486"/>
      <c r="P746" s="486"/>
      <c r="Q746" s="486"/>
      <c r="R746" s="486"/>
      <c r="S746" s="486"/>
      <c r="T746" s="486"/>
      <c r="U746" s="486"/>
      <c r="V746" s="486"/>
      <c r="W746" s="486"/>
      <c r="X746" s="60"/>
      <c r="Y746" s="61"/>
      <c r="Z746" s="62"/>
      <c r="AA746" s="63"/>
      <c r="AB746" s="63"/>
      <c r="AC746" s="64"/>
    </row>
    <row r="747" spans="1:29" ht="12.75" customHeight="1">
      <c r="A747" s="69"/>
      <c r="B747" s="70" t="s">
        <v>3</v>
      </c>
      <c r="C747" s="71" t="s">
        <v>62</v>
      </c>
      <c r="D747" s="72"/>
      <c r="E747" s="73"/>
      <c r="F747" s="72"/>
      <c r="G747" s="74"/>
      <c r="H747" s="75"/>
      <c r="I747" s="76">
        <f t="shared" ref="I747:I783" si="307">+I746+1</f>
        <v>2</v>
      </c>
      <c r="J747" s="77" t="s">
        <v>4</v>
      </c>
      <c r="K747" s="78"/>
      <c r="L747" s="248"/>
      <c r="M747" s="79"/>
      <c r="N747" s="79"/>
      <c r="O747" s="79"/>
      <c r="P747" s="236"/>
      <c r="Q747" s="254"/>
      <c r="R747" s="79"/>
      <c r="S747" s="79"/>
      <c r="T747" s="79"/>
      <c r="U747" s="79"/>
      <c r="V747" s="79"/>
      <c r="W747" s="80" t="str">
        <f>$Y$1</f>
        <v>Period: 1 May 2012 - 31 May 2012</v>
      </c>
      <c r="X747" s="81"/>
      <c r="Y747" s="82"/>
      <c r="Z747" s="83"/>
      <c r="AA747" s="84"/>
      <c r="AB747" s="84"/>
      <c r="AC747" s="85"/>
    </row>
    <row r="748" spans="1:29" ht="12.75" customHeight="1">
      <c r="A748" s="69"/>
      <c r="B748" s="70" t="s">
        <v>6</v>
      </c>
      <c r="C748" s="71" t="s">
        <v>5</v>
      </c>
      <c r="D748" s="72"/>
      <c r="E748" s="73"/>
      <c r="F748" s="91"/>
      <c r="G748" s="91"/>
      <c r="H748" s="92"/>
      <c r="I748" s="76">
        <f t="shared" si="307"/>
        <v>3</v>
      </c>
      <c r="J748" s="487" t="s">
        <v>7</v>
      </c>
      <c r="K748" s="488" t="s">
        <v>8</v>
      </c>
      <c r="L748" s="249"/>
      <c r="M748" s="489" t="s">
        <v>49</v>
      </c>
      <c r="N748" s="490"/>
      <c r="O748" s="220"/>
      <c r="P748" s="237"/>
      <c r="Q748" s="255"/>
      <c r="R748" s="491" t="s">
        <v>64</v>
      </c>
      <c r="S748" s="493" t="s">
        <v>9</v>
      </c>
      <c r="T748" s="493"/>
      <c r="U748" s="493"/>
      <c r="V748" s="493"/>
      <c r="W748" s="494" t="s">
        <v>10</v>
      </c>
      <c r="X748" s="93"/>
      <c r="Y748" s="94"/>
      <c r="Z748" s="83"/>
      <c r="AA748" s="84"/>
      <c r="AB748" s="84"/>
      <c r="AC748" s="85"/>
    </row>
    <row r="749" spans="1:29" ht="12.75" customHeight="1">
      <c r="A749" s="69"/>
      <c r="B749" s="70" t="s">
        <v>48</v>
      </c>
      <c r="C749" s="71"/>
      <c r="D749" s="72"/>
      <c r="E749" s="73"/>
      <c r="F749" s="91"/>
      <c r="G749" s="91"/>
      <c r="H749" s="92"/>
      <c r="I749" s="76">
        <f t="shared" si="307"/>
        <v>4</v>
      </c>
      <c r="J749" s="487"/>
      <c r="K749" s="488"/>
      <c r="L749" s="250"/>
      <c r="M749" s="231" t="s">
        <v>11</v>
      </c>
      <c r="N749" s="231" t="s">
        <v>12</v>
      </c>
      <c r="O749" s="231"/>
      <c r="P749" s="238"/>
      <c r="Q749" s="256" t="s">
        <v>67</v>
      </c>
      <c r="R749" s="492"/>
      <c r="S749" s="201">
        <v>1.5</v>
      </c>
      <c r="T749" s="201">
        <v>2</v>
      </c>
      <c r="U749" s="201">
        <v>3</v>
      </c>
      <c r="V749" s="201">
        <v>4</v>
      </c>
      <c r="W749" s="494"/>
      <c r="X749" s="93"/>
      <c r="Y749" s="94"/>
      <c r="Z749" s="83"/>
      <c r="AA749" s="95" t="s">
        <v>13</v>
      </c>
      <c r="AB749" s="95" t="s">
        <v>14</v>
      </c>
      <c r="AC749" s="96" t="s">
        <v>15</v>
      </c>
    </row>
    <row r="750" spans="1:29" ht="12.75" customHeight="1">
      <c r="A750" s="69"/>
      <c r="B750" s="70" t="s">
        <v>16</v>
      </c>
      <c r="C750" s="71"/>
      <c r="D750" s="72"/>
      <c r="E750" s="73"/>
      <c r="F750" s="98"/>
      <c r="G750" s="72"/>
      <c r="H750" s="99"/>
      <c r="I750" s="76">
        <f t="shared" si="307"/>
        <v>5</v>
      </c>
      <c r="J750" s="100">
        <f>$AN$9</f>
        <v>41079</v>
      </c>
      <c r="K750" s="101">
        <v>2</v>
      </c>
      <c r="L750" s="261">
        <v>11</v>
      </c>
      <c r="M750" s="232">
        <f>VLOOKUP(K750,$AE$23:$AG$30,2,0)</f>
        <v>0.83333333333333337</v>
      </c>
      <c r="N750" s="241">
        <f>VLOOKUP(K750,$AE$23:$AG$30,3,0)</f>
        <v>1.2083333333333333</v>
      </c>
      <c r="O750" s="244">
        <f t="shared" ref="O750:O779" si="308">(N750-M750)*24</f>
        <v>8.9999999999999964</v>
      </c>
      <c r="P750" s="245" t="str">
        <f>+IF(((N750-M750)*24)&gt;4,"1",0)</f>
        <v>1</v>
      </c>
      <c r="Q750" s="257">
        <f t="shared" ref="Q750:Q779" si="309">O750-P750</f>
        <v>7.9999999999999964</v>
      </c>
      <c r="R750" s="102">
        <f>+L750-Q750</f>
        <v>3.0000000000000036</v>
      </c>
      <c r="S750" s="103">
        <f>IF(AND(Y750="d",W750&gt;0),1,0)</f>
        <v>1</v>
      </c>
      <c r="T750" s="104">
        <f>IF(AND(Y750="D",W750-S750&lt;0),0,IF(AND(Y750="M",W750&gt;=7),7,IF(AND(Y750="M",W750&lt;7),W750,IF(W750-S750&lt;0,0,IF(AND(Y750="D",W750-S750&gt;=7),7,IF(AND(Y750="D",W750-S750&lt;7),W750-S750,0))))))</f>
        <v>2.0000000000000036</v>
      </c>
      <c r="U750" s="104">
        <f>IF(AND(Y750="D",W750&lt;1),0,IF(AND(Y750="D",W750-S750-T750&gt;0,W750-S750-T750&lt;1),W750-S750-T750,IF(AND(Y750="D",W750-S750-T750&gt;=1),1,IF(AND(Y750="M",W750-T750&gt;=1),1,IF(AND(Y750="M",W750-T750&lt;1),W750-T750,0)))))</f>
        <v>0</v>
      </c>
      <c r="V750" s="104">
        <f>IF(AND(Y750="D",W750&lt;1),0,IF(AND(Y750="D",W750-S750-T750-U750&gt;0),W750-S750-T750-U750,IF(AND(Y750="M",W750-T750-U750&gt;0),W750-T750-U750,0)))</f>
        <v>0</v>
      </c>
      <c r="W750" s="105">
        <f>+R750</f>
        <v>3.0000000000000036</v>
      </c>
      <c r="X750" s="96"/>
      <c r="Y750" s="106" t="str">
        <f>$AO$9</f>
        <v>D</v>
      </c>
      <c r="Z750" s="207" t="str">
        <f t="shared" ref="Z750:Z780" si="310">TEXT(WEEKDAY(J750),"ddd")</f>
        <v>Tue</v>
      </c>
      <c r="AA750" s="107">
        <f t="shared" ref="AA750:AA779" si="311">COUNTIF(K750,"S")</f>
        <v>0</v>
      </c>
      <c r="AB750" s="107">
        <f t="shared" ref="AB750:AB779" si="312">COUNTIF(K750,"I")</f>
        <v>0</v>
      </c>
      <c r="AC750" s="107">
        <f t="shared" ref="AC750:AC779" si="313">COUNTIF(K750,"A")</f>
        <v>0</v>
      </c>
    </row>
    <row r="751" spans="1:29" ht="12.75" customHeight="1">
      <c r="A751" s="69"/>
      <c r="B751" s="70" t="s">
        <v>18</v>
      </c>
      <c r="C751" s="108" t="s">
        <v>61</v>
      </c>
      <c r="D751" s="109"/>
      <c r="E751" s="73"/>
      <c r="F751" s="110"/>
      <c r="G751" s="72"/>
      <c r="H751" s="99"/>
      <c r="I751" s="76">
        <f t="shared" si="307"/>
        <v>6</v>
      </c>
      <c r="J751" s="100">
        <f>$AN$10</f>
        <v>41080</v>
      </c>
      <c r="K751" s="101">
        <v>2</v>
      </c>
      <c r="L751" s="261">
        <v>11</v>
      </c>
      <c r="M751" s="232">
        <f>VLOOKUP(K751,$AE$23:$AG$30,2,0)</f>
        <v>0.83333333333333337</v>
      </c>
      <c r="N751" s="241">
        <f t="shared" ref="N751:N779" si="314">VLOOKUP(K751,$AE$23:$AG$30,3,0)</f>
        <v>1.2083333333333333</v>
      </c>
      <c r="O751" s="244">
        <f t="shared" si="308"/>
        <v>8.9999999999999964</v>
      </c>
      <c r="P751" s="245" t="str">
        <f>+IF(((N751-M751)*24)&gt;4,"1",0)</f>
        <v>1</v>
      </c>
      <c r="Q751" s="257">
        <f t="shared" si="309"/>
        <v>7.9999999999999964</v>
      </c>
      <c r="R751" s="102">
        <f>+L751-Q751</f>
        <v>3.0000000000000036</v>
      </c>
      <c r="S751" s="103">
        <f t="shared" ref="S751:S779" si="315">IF(AND(Y751="d",W751&gt;0),1,0)</f>
        <v>1</v>
      </c>
      <c r="T751" s="104">
        <f t="shared" ref="T751:T779" si="316">IF(AND(Y751="D",W751-S751&lt;0),0,IF(AND(Y751="M",W751&gt;=7),7,IF(AND(Y751="M",W751&lt;7),W751,IF(W751-S751&lt;0,0,IF(AND(Y751="D",W751-S751&gt;=7),7,IF(AND(Y751="D",W751-S751&lt;7),W751-S751,0))))))</f>
        <v>2.0000000000000036</v>
      </c>
      <c r="U751" s="104">
        <f t="shared" ref="U751:U779" si="317">IF(AND(Y751="D",W751&lt;1),0,IF(AND(Y751="D",W751-S751-T751&gt;0,W751-S751-T751&lt;1),W751-S751-T751,IF(AND(Y751="D",W751-S751-T751&gt;=1),1,IF(AND(Y751="M",W751-T751&gt;=1),1,IF(AND(Y751="M",W751-T751&lt;1),W751-T751,0)))))</f>
        <v>0</v>
      </c>
      <c r="V751" s="104">
        <f t="shared" ref="V751:V779" si="318">IF(AND(Y751="D",W751&lt;1),0,IF(AND(Y751="D",W751-S751-T751-U751&gt;0),W751-S751-T751-U751,IF(AND(Y751="M",W751-T751-U751&gt;0),W751-T751-U751,0)))</f>
        <v>0</v>
      </c>
      <c r="W751" s="105">
        <f t="shared" ref="W751:W779" si="319">+R751</f>
        <v>3.0000000000000036</v>
      </c>
      <c r="X751" s="96"/>
      <c r="Y751" s="106" t="str">
        <f>$AO$10</f>
        <v>D</v>
      </c>
      <c r="Z751" s="207" t="str">
        <f t="shared" si="310"/>
        <v>Wed</v>
      </c>
      <c r="AA751" s="107">
        <f t="shared" si="311"/>
        <v>0</v>
      </c>
      <c r="AB751" s="107">
        <f t="shared" si="312"/>
        <v>0</v>
      </c>
      <c r="AC751" s="107">
        <f t="shared" si="313"/>
        <v>0</v>
      </c>
    </row>
    <row r="752" spans="1:29" ht="12.75" customHeight="1">
      <c r="A752" s="69"/>
      <c r="B752" s="98" t="s">
        <v>20</v>
      </c>
      <c r="C752" s="199">
        <v>40245</v>
      </c>
      <c r="D752" s="199">
        <v>41340</v>
      </c>
      <c r="E752" s="73"/>
      <c r="F752" s="72"/>
      <c r="G752" s="72"/>
      <c r="H752" s="99"/>
      <c r="I752" s="76">
        <f t="shared" si="307"/>
        <v>7</v>
      </c>
      <c r="J752" s="100">
        <f>$AN$11</f>
        <v>41081</v>
      </c>
      <c r="K752" s="101">
        <v>2</v>
      </c>
      <c r="L752" s="261">
        <v>8</v>
      </c>
      <c r="M752" s="232">
        <f>VLOOKUP(K752,$AE$23:$AG$30,2,0)</f>
        <v>0.83333333333333337</v>
      </c>
      <c r="N752" s="241">
        <f t="shared" si="314"/>
        <v>1.2083333333333333</v>
      </c>
      <c r="O752" s="244">
        <f t="shared" si="308"/>
        <v>8.9999999999999964</v>
      </c>
      <c r="P752" s="245" t="str">
        <f t="shared" ref="P752:P779" si="320">+IF(((N752-M752)*24)&gt;4,"1",0)</f>
        <v>1</v>
      </c>
      <c r="Q752" s="257">
        <f t="shared" si="309"/>
        <v>7.9999999999999964</v>
      </c>
      <c r="R752" s="102">
        <f t="shared" ref="R752:R779" si="321">+L752-Q752</f>
        <v>0</v>
      </c>
      <c r="S752" s="103">
        <f t="shared" si="315"/>
        <v>0</v>
      </c>
      <c r="T752" s="104">
        <f t="shared" si="316"/>
        <v>0</v>
      </c>
      <c r="U752" s="104">
        <f t="shared" si="317"/>
        <v>0</v>
      </c>
      <c r="V752" s="104">
        <f t="shared" si="318"/>
        <v>0</v>
      </c>
      <c r="W752" s="105">
        <f t="shared" si="319"/>
        <v>0</v>
      </c>
      <c r="X752" s="96"/>
      <c r="Y752" s="106" t="str">
        <f>$AO$11</f>
        <v>D</v>
      </c>
      <c r="Z752" s="207" t="str">
        <f t="shared" si="310"/>
        <v>Thu</v>
      </c>
      <c r="AA752" s="107">
        <f t="shared" si="311"/>
        <v>0</v>
      </c>
      <c r="AB752" s="107">
        <f t="shared" si="312"/>
        <v>0</v>
      </c>
      <c r="AC752" s="107">
        <f t="shared" si="313"/>
        <v>0</v>
      </c>
    </row>
    <row r="753" spans="1:29" ht="12.75" customHeight="1">
      <c r="A753" s="69"/>
      <c r="B753" s="98"/>
      <c r="C753" s="98"/>
      <c r="D753" s="72"/>
      <c r="E753" s="73"/>
      <c r="F753" s="72"/>
      <c r="G753" s="72"/>
      <c r="H753" s="99"/>
      <c r="I753" s="76">
        <f t="shared" si="307"/>
        <v>8</v>
      </c>
      <c r="J753" s="100">
        <f>$AN$12</f>
        <v>41082</v>
      </c>
      <c r="K753" s="101">
        <v>2</v>
      </c>
      <c r="L753" s="261">
        <v>11</v>
      </c>
      <c r="M753" s="232">
        <f t="shared" ref="M753:M779" si="322">VLOOKUP(K753,$AE$23:$AG$30,2,0)</f>
        <v>0.83333333333333337</v>
      </c>
      <c r="N753" s="241">
        <f t="shared" si="314"/>
        <v>1.2083333333333333</v>
      </c>
      <c r="O753" s="244">
        <f t="shared" si="308"/>
        <v>8.9999999999999964</v>
      </c>
      <c r="P753" s="245" t="str">
        <f t="shared" si="320"/>
        <v>1</v>
      </c>
      <c r="Q753" s="257">
        <f t="shared" si="309"/>
        <v>7.9999999999999964</v>
      </c>
      <c r="R753" s="102">
        <f t="shared" si="321"/>
        <v>3.0000000000000036</v>
      </c>
      <c r="S753" s="103">
        <f t="shared" si="315"/>
        <v>1</v>
      </c>
      <c r="T753" s="104">
        <f t="shared" si="316"/>
        <v>2.0000000000000036</v>
      </c>
      <c r="U753" s="104">
        <f t="shared" si="317"/>
        <v>0</v>
      </c>
      <c r="V753" s="104">
        <f t="shared" si="318"/>
        <v>0</v>
      </c>
      <c r="W753" s="105">
        <f t="shared" si="319"/>
        <v>3.0000000000000036</v>
      </c>
      <c r="X753" s="96"/>
      <c r="Y753" s="106" t="str">
        <f>$AO$12</f>
        <v>D</v>
      </c>
      <c r="Z753" s="207" t="str">
        <f t="shared" si="310"/>
        <v>Fri</v>
      </c>
      <c r="AA753" s="107">
        <f t="shared" si="311"/>
        <v>0</v>
      </c>
      <c r="AB753" s="107">
        <f t="shared" si="312"/>
        <v>0</v>
      </c>
      <c r="AC753" s="107">
        <f t="shared" si="313"/>
        <v>0</v>
      </c>
    </row>
    <row r="754" spans="1:29" ht="12.75" customHeight="1">
      <c r="A754" s="69"/>
      <c r="B754" s="98"/>
      <c r="C754" s="98"/>
      <c r="D754" s="72"/>
      <c r="E754" s="73"/>
      <c r="F754" s="198"/>
      <c r="G754" s="72"/>
      <c r="H754" s="99"/>
      <c r="I754" s="76">
        <f t="shared" si="307"/>
        <v>9</v>
      </c>
      <c r="J754" s="100">
        <f>$AN$13</f>
        <v>41083</v>
      </c>
      <c r="K754" s="339" t="s">
        <v>50</v>
      </c>
      <c r="L754" s="261"/>
      <c r="M754" s="232">
        <f t="shared" si="322"/>
        <v>0</v>
      </c>
      <c r="N754" s="241">
        <f t="shared" si="314"/>
        <v>0</v>
      </c>
      <c r="O754" s="244">
        <f t="shared" si="308"/>
        <v>0</v>
      </c>
      <c r="P754" s="245">
        <f t="shared" si="320"/>
        <v>0</v>
      </c>
      <c r="Q754" s="257">
        <f t="shared" si="309"/>
        <v>0</v>
      </c>
      <c r="R754" s="102">
        <f t="shared" si="321"/>
        <v>0</v>
      </c>
      <c r="S754" s="103">
        <f t="shared" si="315"/>
        <v>0</v>
      </c>
      <c r="T754" s="104">
        <f t="shared" si="316"/>
        <v>0</v>
      </c>
      <c r="U754" s="104">
        <f t="shared" si="317"/>
        <v>0</v>
      </c>
      <c r="V754" s="104">
        <f t="shared" si="318"/>
        <v>0</v>
      </c>
      <c r="W754" s="105">
        <f t="shared" si="319"/>
        <v>0</v>
      </c>
      <c r="X754" s="96"/>
      <c r="Y754" s="106" t="str">
        <f>$AO$13</f>
        <v>M</v>
      </c>
      <c r="Z754" s="207" t="str">
        <f t="shared" si="310"/>
        <v>Sat</v>
      </c>
      <c r="AA754" s="107">
        <f t="shared" si="311"/>
        <v>0</v>
      </c>
      <c r="AB754" s="107">
        <f t="shared" si="312"/>
        <v>0</v>
      </c>
      <c r="AC754" s="107">
        <f t="shared" si="313"/>
        <v>0</v>
      </c>
    </row>
    <row r="755" spans="1:29" ht="12.75" customHeight="1">
      <c r="A755" s="69"/>
      <c r="B755" s="124" t="s">
        <v>21</v>
      </c>
      <c r="C755" s="125" t="s">
        <v>22</v>
      </c>
      <c r="D755" s="126"/>
      <c r="E755" s="127"/>
      <c r="F755" s="198">
        <v>1244560</v>
      </c>
      <c r="G755" s="129" t="s">
        <v>22</v>
      </c>
      <c r="H755" s="130">
        <f>+F755</f>
        <v>1244560</v>
      </c>
      <c r="I755" s="76">
        <f t="shared" si="307"/>
        <v>10</v>
      </c>
      <c r="J755" s="100">
        <f>$AN$14</f>
        <v>41084</v>
      </c>
      <c r="K755" s="339" t="s">
        <v>50</v>
      </c>
      <c r="L755" s="261"/>
      <c r="M755" s="232">
        <f t="shared" si="322"/>
        <v>0</v>
      </c>
      <c r="N755" s="241">
        <f t="shared" si="314"/>
        <v>0</v>
      </c>
      <c r="O755" s="244">
        <f t="shared" si="308"/>
        <v>0</v>
      </c>
      <c r="P755" s="245">
        <f t="shared" si="320"/>
        <v>0</v>
      </c>
      <c r="Q755" s="257">
        <f t="shared" si="309"/>
        <v>0</v>
      </c>
      <c r="R755" s="102">
        <f t="shared" si="321"/>
        <v>0</v>
      </c>
      <c r="S755" s="103">
        <f t="shared" si="315"/>
        <v>0</v>
      </c>
      <c r="T755" s="104">
        <f t="shared" si="316"/>
        <v>0</v>
      </c>
      <c r="U755" s="104">
        <f t="shared" si="317"/>
        <v>0</v>
      </c>
      <c r="V755" s="104">
        <f t="shared" si="318"/>
        <v>0</v>
      </c>
      <c r="W755" s="105">
        <f t="shared" si="319"/>
        <v>0</v>
      </c>
      <c r="X755" s="96"/>
      <c r="Y755" s="106" t="str">
        <f>$AO$14</f>
        <v>M</v>
      </c>
      <c r="Z755" s="262" t="str">
        <f t="shared" si="310"/>
        <v>Sun</v>
      </c>
      <c r="AA755" s="107">
        <f t="shared" si="311"/>
        <v>0</v>
      </c>
      <c r="AB755" s="107">
        <f t="shared" si="312"/>
        <v>0</v>
      </c>
      <c r="AC755" s="107">
        <f t="shared" si="313"/>
        <v>0</v>
      </c>
    </row>
    <row r="756" spans="1:29" ht="12.75" customHeight="1">
      <c r="A756" s="69"/>
      <c r="B756" s="124" t="s">
        <v>23</v>
      </c>
      <c r="C756" s="125" t="s">
        <v>22</v>
      </c>
      <c r="D756" s="133">
        <f>+F755/173</f>
        <v>7193.9884393063585</v>
      </c>
      <c r="E756" s="127" t="s">
        <v>24</v>
      </c>
      <c r="F756" s="128">
        <f>+W782</f>
        <v>212</v>
      </c>
      <c r="G756" s="134" t="s">
        <v>22</v>
      </c>
      <c r="H756" s="130">
        <f>F756*D756</f>
        <v>1525125.549132948</v>
      </c>
      <c r="I756" s="76">
        <f t="shared" si="307"/>
        <v>11</v>
      </c>
      <c r="J756" s="100">
        <f>$AN$15</f>
        <v>41085</v>
      </c>
      <c r="K756" s="101">
        <v>1</v>
      </c>
      <c r="L756" s="261">
        <v>11</v>
      </c>
      <c r="M756" s="232">
        <f t="shared" si="322"/>
        <v>0.33333333333333331</v>
      </c>
      <c r="N756" s="241">
        <f t="shared" si="314"/>
        <v>0.70833333333333337</v>
      </c>
      <c r="O756" s="244">
        <f t="shared" si="308"/>
        <v>9.0000000000000018</v>
      </c>
      <c r="P756" s="245" t="str">
        <f t="shared" si="320"/>
        <v>1</v>
      </c>
      <c r="Q756" s="257">
        <f t="shared" si="309"/>
        <v>8.0000000000000018</v>
      </c>
      <c r="R756" s="102">
        <f t="shared" si="321"/>
        <v>2.9999999999999982</v>
      </c>
      <c r="S756" s="103">
        <f t="shared" si="315"/>
        <v>1</v>
      </c>
      <c r="T756" s="104">
        <f t="shared" si="316"/>
        <v>1.9999999999999982</v>
      </c>
      <c r="U756" s="104">
        <f t="shared" si="317"/>
        <v>0</v>
      </c>
      <c r="V756" s="104">
        <f t="shared" si="318"/>
        <v>0</v>
      </c>
      <c r="W756" s="105">
        <f t="shared" si="319"/>
        <v>2.9999999999999982</v>
      </c>
      <c r="X756" s="96"/>
      <c r="Y756" s="106" t="str">
        <f>$AO$15</f>
        <v>D</v>
      </c>
      <c r="Z756" s="262" t="str">
        <f t="shared" si="310"/>
        <v>Mon</v>
      </c>
      <c r="AA756" s="107">
        <f t="shared" si="311"/>
        <v>0</v>
      </c>
      <c r="AB756" s="107">
        <f t="shared" si="312"/>
        <v>0</v>
      </c>
      <c r="AC756" s="107">
        <f t="shared" si="313"/>
        <v>0</v>
      </c>
    </row>
    <row r="757" spans="1:29" ht="12.75" customHeight="1">
      <c r="A757" s="69"/>
      <c r="B757" s="124" t="s">
        <v>65</v>
      </c>
      <c r="C757" s="125" t="s">
        <v>22</v>
      </c>
      <c r="D757" s="133">
        <v>6000</v>
      </c>
      <c r="E757" s="127" t="s">
        <v>24</v>
      </c>
      <c r="F757" s="203">
        <f>+K782</f>
        <v>26</v>
      </c>
      <c r="G757" s="134" t="s">
        <v>22</v>
      </c>
      <c r="H757" s="130">
        <f>F757*D757</f>
        <v>156000</v>
      </c>
      <c r="I757" s="76">
        <f t="shared" si="307"/>
        <v>12</v>
      </c>
      <c r="J757" s="100">
        <f>$AN$16</f>
        <v>41086</v>
      </c>
      <c r="K757" s="101">
        <v>1</v>
      </c>
      <c r="L757" s="261">
        <v>11</v>
      </c>
      <c r="M757" s="232">
        <f t="shared" si="322"/>
        <v>0.33333333333333331</v>
      </c>
      <c r="N757" s="241">
        <f t="shared" si="314"/>
        <v>0.70833333333333337</v>
      </c>
      <c r="O757" s="244">
        <f t="shared" si="308"/>
        <v>9.0000000000000018</v>
      </c>
      <c r="P757" s="245" t="str">
        <f t="shared" si="320"/>
        <v>1</v>
      </c>
      <c r="Q757" s="257">
        <f t="shared" si="309"/>
        <v>8.0000000000000018</v>
      </c>
      <c r="R757" s="102">
        <f t="shared" si="321"/>
        <v>2.9999999999999982</v>
      </c>
      <c r="S757" s="103">
        <f t="shared" si="315"/>
        <v>1</v>
      </c>
      <c r="T757" s="104">
        <f t="shared" si="316"/>
        <v>1.9999999999999982</v>
      </c>
      <c r="U757" s="104">
        <f t="shared" si="317"/>
        <v>0</v>
      </c>
      <c r="V757" s="104">
        <f t="shared" si="318"/>
        <v>0</v>
      </c>
      <c r="W757" s="105">
        <f t="shared" si="319"/>
        <v>2.9999999999999982</v>
      </c>
      <c r="X757" s="96"/>
      <c r="Y757" s="106" t="str">
        <f>$AO$16</f>
        <v>D</v>
      </c>
      <c r="Z757" s="207" t="str">
        <f t="shared" si="310"/>
        <v>Tue</v>
      </c>
      <c r="AA757" s="107">
        <f t="shared" si="311"/>
        <v>0</v>
      </c>
      <c r="AB757" s="107">
        <f t="shared" si="312"/>
        <v>0</v>
      </c>
      <c r="AC757" s="107">
        <f t="shared" si="313"/>
        <v>0</v>
      </c>
    </row>
    <row r="758" spans="1:29" ht="12.75" customHeight="1">
      <c r="A758" s="69"/>
      <c r="B758" s="124" t="s">
        <v>66</v>
      </c>
      <c r="C758" s="125" t="s">
        <v>22</v>
      </c>
      <c r="D758" s="200">
        <v>4000</v>
      </c>
      <c r="E758" s="127" t="s">
        <v>24</v>
      </c>
      <c r="F758" s="139">
        <f>+L782</f>
        <v>15</v>
      </c>
      <c r="G758" s="134" t="s">
        <v>22</v>
      </c>
      <c r="H758" s="130">
        <f>F758*D758</f>
        <v>60000</v>
      </c>
      <c r="I758" s="76">
        <f t="shared" si="307"/>
        <v>13</v>
      </c>
      <c r="J758" s="100">
        <f>$AN$17</f>
        <v>41087</v>
      </c>
      <c r="K758" s="101">
        <v>1</v>
      </c>
      <c r="L758" s="261">
        <v>11</v>
      </c>
      <c r="M758" s="232">
        <f t="shared" si="322"/>
        <v>0.33333333333333331</v>
      </c>
      <c r="N758" s="241">
        <f t="shared" si="314"/>
        <v>0.70833333333333337</v>
      </c>
      <c r="O758" s="244">
        <f t="shared" si="308"/>
        <v>9.0000000000000018</v>
      </c>
      <c r="P758" s="245" t="str">
        <f t="shared" si="320"/>
        <v>1</v>
      </c>
      <c r="Q758" s="257">
        <f t="shared" si="309"/>
        <v>8.0000000000000018</v>
      </c>
      <c r="R758" s="102">
        <f t="shared" si="321"/>
        <v>2.9999999999999982</v>
      </c>
      <c r="S758" s="103">
        <f t="shared" si="315"/>
        <v>1</v>
      </c>
      <c r="T758" s="104">
        <f t="shared" si="316"/>
        <v>1.9999999999999982</v>
      </c>
      <c r="U758" s="104">
        <f t="shared" si="317"/>
        <v>0</v>
      </c>
      <c r="V758" s="104">
        <f t="shared" si="318"/>
        <v>0</v>
      </c>
      <c r="W758" s="105">
        <f t="shared" si="319"/>
        <v>2.9999999999999982</v>
      </c>
      <c r="X758" s="96"/>
      <c r="Y758" s="106" t="str">
        <f>$AO$17</f>
        <v>D</v>
      </c>
      <c r="Z758" s="207" t="str">
        <f t="shared" si="310"/>
        <v>Wed</v>
      </c>
      <c r="AA758" s="107">
        <f t="shared" si="311"/>
        <v>0</v>
      </c>
      <c r="AB758" s="107">
        <f t="shared" si="312"/>
        <v>0</v>
      </c>
      <c r="AC758" s="107">
        <f t="shared" si="313"/>
        <v>0</v>
      </c>
    </row>
    <row r="759" spans="1:29" ht="12.75" customHeight="1">
      <c r="A759" s="69"/>
      <c r="B759" s="335" t="s">
        <v>75</v>
      </c>
      <c r="C759" s="336" t="s">
        <v>22</v>
      </c>
      <c r="D759" s="337"/>
      <c r="E759" s="127" t="s">
        <v>24</v>
      </c>
      <c r="F759" s="338">
        <f>+M782</f>
        <v>11</v>
      </c>
      <c r="G759" s="142" t="s">
        <v>22</v>
      </c>
      <c r="H759" s="143">
        <f>+F759*D759</f>
        <v>0</v>
      </c>
      <c r="I759" s="76">
        <f t="shared" si="307"/>
        <v>14</v>
      </c>
      <c r="J759" s="100">
        <f>$AN$18</f>
        <v>41088</v>
      </c>
      <c r="K759" s="101">
        <v>1</v>
      </c>
      <c r="L759" s="261">
        <v>11</v>
      </c>
      <c r="M759" s="232">
        <f t="shared" si="322"/>
        <v>0.33333333333333331</v>
      </c>
      <c r="N759" s="241">
        <f t="shared" si="314"/>
        <v>0.70833333333333337</v>
      </c>
      <c r="O759" s="244">
        <f t="shared" si="308"/>
        <v>9.0000000000000018</v>
      </c>
      <c r="P759" s="245" t="str">
        <f t="shared" si="320"/>
        <v>1</v>
      </c>
      <c r="Q759" s="257">
        <f t="shared" si="309"/>
        <v>8.0000000000000018</v>
      </c>
      <c r="R759" s="102">
        <f t="shared" si="321"/>
        <v>2.9999999999999982</v>
      </c>
      <c r="S759" s="103">
        <f t="shared" si="315"/>
        <v>1</v>
      </c>
      <c r="T759" s="104">
        <f t="shared" si="316"/>
        <v>1.9999999999999982</v>
      </c>
      <c r="U759" s="104">
        <f t="shared" si="317"/>
        <v>0</v>
      </c>
      <c r="V759" s="104">
        <f t="shared" si="318"/>
        <v>0</v>
      </c>
      <c r="W759" s="105">
        <f t="shared" si="319"/>
        <v>2.9999999999999982</v>
      </c>
      <c r="X759" s="96"/>
      <c r="Y759" s="106" t="str">
        <f>$AO$18</f>
        <v>D</v>
      </c>
      <c r="Z759" s="207" t="str">
        <f t="shared" si="310"/>
        <v>Thu</v>
      </c>
      <c r="AA759" s="107">
        <f t="shared" si="311"/>
        <v>0</v>
      </c>
      <c r="AB759" s="107">
        <f t="shared" si="312"/>
        <v>0</v>
      </c>
      <c r="AC759" s="107">
        <f t="shared" si="313"/>
        <v>0</v>
      </c>
    </row>
    <row r="760" spans="1:29" ht="12.75" customHeight="1">
      <c r="A760" s="69"/>
      <c r="B760" s="124"/>
      <c r="C760" s="70"/>
      <c r="D760" s="202"/>
      <c r="E760" s="140"/>
      <c r="F760" s="141"/>
      <c r="G760" s="74" t="s">
        <v>22</v>
      </c>
      <c r="H760" s="99">
        <f>+D760*F760</f>
        <v>0</v>
      </c>
      <c r="I760" s="76">
        <f t="shared" si="307"/>
        <v>15</v>
      </c>
      <c r="J760" s="100">
        <f>$AN$19</f>
        <v>41089</v>
      </c>
      <c r="K760" s="101">
        <v>1</v>
      </c>
      <c r="L760" s="261">
        <v>11</v>
      </c>
      <c r="M760" s="232">
        <f t="shared" si="322"/>
        <v>0.33333333333333331</v>
      </c>
      <c r="N760" s="241">
        <f t="shared" si="314"/>
        <v>0.70833333333333337</v>
      </c>
      <c r="O760" s="244">
        <f t="shared" si="308"/>
        <v>9.0000000000000018</v>
      </c>
      <c r="P760" s="245" t="str">
        <f t="shared" si="320"/>
        <v>1</v>
      </c>
      <c r="Q760" s="257">
        <f t="shared" si="309"/>
        <v>8.0000000000000018</v>
      </c>
      <c r="R760" s="102">
        <f t="shared" si="321"/>
        <v>2.9999999999999982</v>
      </c>
      <c r="S760" s="103">
        <f t="shared" si="315"/>
        <v>1</v>
      </c>
      <c r="T760" s="104">
        <f t="shared" si="316"/>
        <v>1.9999999999999982</v>
      </c>
      <c r="U760" s="104">
        <f t="shared" si="317"/>
        <v>0</v>
      </c>
      <c r="V760" s="104">
        <f t="shared" si="318"/>
        <v>0</v>
      </c>
      <c r="W760" s="105">
        <f t="shared" si="319"/>
        <v>2.9999999999999982</v>
      </c>
      <c r="X760" s="96"/>
      <c r="Y760" s="106" t="str">
        <f>$AO$19</f>
        <v>D</v>
      </c>
      <c r="Z760" s="207" t="str">
        <f t="shared" si="310"/>
        <v>Fri</v>
      </c>
      <c r="AA760" s="107">
        <f t="shared" si="311"/>
        <v>0</v>
      </c>
      <c r="AB760" s="107">
        <f t="shared" si="312"/>
        <v>0</v>
      </c>
      <c r="AC760" s="107">
        <f t="shared" si="313"/>
        <v>0</v>
      </c>
    </row>
    <row r="761" spans="1:29" ht="12.75" customHeight="1">
      <c r="A761" s="69"/>
      <c r="B761" s="124"/>
      <c r="C761" s="70"/>
      <c r="D761" s="202"/>
      <c r="E761" s="140"/>
      <c r="F761" s="139"/>
      <c r="G761" s="74" t="s">
        <v>22</v>
      </c>
      <c r="H761" s="99">
        <f>+D761*F761</f>
        <v>0</v>
      </c>
      <c r="I761" s="76">
        <f t="shared" si="307"/>
        <v>16</v>
      </c>
      <c r="J761" s="100">
        <f>$AN$20</f>
        <v>41090</v>
      </c>
      <c r="K761" s="101" t="s">
        <v>63</v>
      </c>
      <c r="L761" s="261">
        <v>11</v>
      </c>
      <c r="M761" s="232">
        <f t="shared" si="322"/>
        <v>0</v>
      </c>
      <c r="N761" s="241">
        <f t="shared" si="314"/>
        <v>0</v>
      </c>
      <c r="O761" s="244">
        <f t="shared" si="308"/>
        <v>0</v>
      </c>
      <c r="P761" s="245">
        <f t="shared" si="320"/>
        <v>0</v>
      </c>
      <c r="Q761" s="257">
        <f t="shared" si="309"/>
        <v>0</v>
      </c>
      <c r="R761" s="102">
        <f t="shared" si="321"/>
        <v>11</v>
      </c>
      <c r="S761" s="103">
        <f t="shared" si="315"/>
        <v>0</v>
      </c>
      <c r="T761" s="104">
        <f t="shared" si="316"/>
        <v>7</v>
      </c>
      <c r="U761" s="104">
        <f t="shared" si="317"/>
        <v>1</v>
      </c>
      <c r="V761" s="104">
        <f t="shared" si="318"/>
        <v>3</v>
      </c>
      <c r="W761" s="105">
        <f t="shared" si="319"/>
        <v>11</v>
      </c>
      <c r="X761" s="96"/>
      <c r="Y761" s="106" t="str">
        <f>$AO$20</f>
        <v>M</v>
      </c>
      <c r="Z761" s="207" t="str">
        <f t="shared" si="310"/>
        <v>Sat</v>
      </c>
      <c r="AA761" s="107">
        <f t="shared" si="311"/>
        <v>0</v>
      </c>
      <c r="AB761" s="107">
        <f t="shared" si="312"/>
        <v>0</v>
      </c>
      <c r="AC761" s="107">
        <f t="shared" si="313"/>
        <v>0</v>
      </c>
    </row>
    <row r="762" spans="1:29" ht="12.75" customHeight="1">
      <c r="A762" s="69"/>
      <c r="B762" s="124" t="s">
        <v>56</v>
      </c>
      <c r="C762" s="70" t="s">
        <v>22</v>
      </c>
      <c r="D762" s="202"/>
      <c r="E762" s="140"/>
      <c r="F762" s="141"/>
      <c r="G762" s="74" t="s">
        <v>22</v>
      </c>
      <c r="H762" s="99">
        <v>0</v>
      </c>
      <c r="I762" s="76">
        <f t="shared" si="307"/>
        <v>17</v>
      </c>
      <c r="J762" s="100">
        <f>$AN$21</f>
        <v>41091</v>
      </c>
      <c r="K762" s="339" t="s">
        <v>72</v>
      </c>
      <c r="L762" s="261">
        <v>8</v>
      </c>
      <c r="M762" s="232">
        <f t="shared" si="322"/>
        <v>0</v>
      </c>
      <c r="N762" s="241">
        <f t="shared" si="314"/>
        <v>0</v>
      </c>
      <c r="O762" s="244">
        <f t="shared" si="308"/>
        <v>0</v>
      </c>
      <c r="P762" s="245">
        <f t="shared" si="320"/>
        <v>0</v>
      </c>
      <c r="Q762" s="257">
        <f t="shared" si="309"/>
        <v>0</v>
      </c>
      <c r="R762" s="102">
        <f t="shared" si="321"/>
        <v>8</v>
      </c>
      <c r="S762" s="103">
        <f t="shared" si="315"/>
        <v>0</v>
      </c>
      <c r="T762" s="104">
        <f t="shared" si="316"/>
        <v>7</v>
      </c>
      <c r="U762" s="104">
        <f t="shared" si="317"/>
        <v>1</v>
      </c>
      <c r="V762" s="104">
        <f t="shared" si="318"/>
        <v>0</v>
      </c>
      <c r="W762" s="105">
        <f t="shared" si="319"/>
        <v>8</v>
      </c>
      <c r="X762" s="96"/>
      <c r="Y762" s="106" t="str">
        <f>$AO$21</f>
        <v>M</v>
      </c>
      <c r="Z762" s="262" t="str">
        <f t="shared" si="310"/>
        <v>Sun</v>
      </c>
      <c r="AA762" s="107">
        <f t="shared" si="311"/>
        <v>0</v>
      </c>
      <c r="AB762" s="107">
        <f t="shared" si="312"/>
        <v>0</v>
      </c>
      <c r="AC762" s="107">
        <f t="shared" si="313"/>
        <v>0</v>
      </c>
    </row>
    <row r="763" spans="1:29" ht="12.75" customHeight="1">
      <c r="A763" s="69"/>
      <c r="B763" s="124"/>
      <c r="C763" s="70"/>
      <c r="D763" s="202"/>
      <c r="E763" s="140"/>
      <c r="F763" s="139"/>
      <c r="G763" s="74" t="s">
        <v>22</v>
      </c>
      <c r="H763" s="99">
        <f>+D763*F763</f>
        <v>0</v>
      </c>
      <c r="I763" s="76">
        <f t="shared" si="307"/>
        <v>18</v>
      </c>
      <c r="J763" s="100">
        <f>$AN$22</f>
        <v>41092</v>
      </c>
      <c r="K763" s="101">
        <v>2</v>
      </c>
      <c r="L763" s="261">
        <v>11</v>
      </c>
      <c r="M763" s="232">
        <f t="shared" si="322"/>
        <v>0.83333333333333337</v>
      </c>
      <c r="N763" s="241">
        <f t="shared" si="314"/>
        <v>1.2083333333333333</v>
      </c>
      <c r="O763" s="244">
        <f t="shared" si="308"/>
        <v>8.9999999999999964</v>
      </c>
      <c r="P763" s="245" t="str">
        <f t="shared" si="320"/>
        <v>1</v>
      </c>
      <c r="Q763" s="257">
        <f t="shared" si="309"/>
        <v>7.9999999999999964</v>
      </c>
      <c r="R763" s="102">
        <f t="shared" si="321"/>
        <v>3.0000000000000036</v>
      </c>
      <c r="S763" s="103">
        <f t="shared" si="315"/>
        <v>1</v>
      </c>
      <c r="T763" s="104">
        <f t="shared" si="316"/>
        <v>2.0000000000000036</v>
      </c>
      <c r="U763" s="104">
        <f t="shared" si="317"/>
        <v>0</v>
      </c>
      <c r="V763" s="104">
        <f t="shared" si="318"/>
        <v>0</v>
      </c>
      <c r="W763" s="105">
        <f t="shared" si="319"/>
        <v>3.0000000000000036</v>
      </c>
      <c r="X763" s="96"/>
      <c r="Y763" s="106" t="str">
        <f>$AO$22</f>
        <v>D</v>
      </c>
      <c r="Z763" s="262" t="str">
        <f t="shared" si="310"/>
        <v>Mon</v>
      </c>
      <c r="AA763" s="107">
        <f t="shared" si="311"/>
        <v>0</v>
      </c>
      <c r="AB763" s="107">
        <f t="shared" si="312"/>
        <v>0</v>
      </c>
      <c r="AC763" s="107">
        <f t="shared" si="313"/>
        <v>0</v>
      </c>
    </row>
    <row r="764" spans="1:29" ht="12.75" customHeight="1">
      <c r="A764" s="69"/>
      <c r="B764" s="150" t="s">
        <v>19</v>
      </c>
      <c r="C764" s="150"/>
      <c r="D764" s="200"/>
      <c r="E764" s="127"/>
      <c r="F764" s="151"/>
      <c r="G764" s="134" t="s">
        <v>22</v>
      </c>
      <c r="H764" s="152">
        <f>SUM(H755:H763)</f>
        <v>2985685.5491329478</v>
      </c>
      <c r="I764" s="76">
        <f t="shared" si="307"/>
        <v>19</v>
      </c>
      <c r="J764" s="100">
        <f>$AN$23</f>
        <v>41093</v>
      </c>
      <c r="K764" s="101">
        <v>2</v>
      </c>
      <c r="L764" s="261">
        <v>11</v>
      </c>
      <c r="M764" s="232">
        <f t="shared" si="322"/>
        <v>0.83333333333333337</v>
      </c>
      <c r="N764" s="241">
        <f t="shared" si="314"/>
        <v>1.2083333333333333</v>
      </c>
      <c r="O764" s="244">
        <f t="shared" si="308"/>
        <v>8.9999999999999964</v>
      </c>
      <c r="P764" s="245" t="str">
        <f t="shared" si="320"/>
        <v>1</v>
      </c>
      <c r="Q764" s="257">
        <f t="shared" si="309"/>
        <v>7.9999999999999964</v>
      </c>
      <c r="R764" s="102">
        <f t="shared" si="321"/>
        <v>3.0000000000000036</v>
      </c>
      <c r="S764" s="103">
        <f t="shared" si="315"/>
        <v>1</v>
      </c>
      <c r="T764" s="104">
        <f t="shared" si="316"/>
        <v>2.0000000000000036</v>
      </c>
      <c r="U764" s="104">
        <f t="shared" si="317"/>
        <v>0</v>
      </c>
      <c r="V764" s="104">
        <f t="shared" si="318"/>
        <v>0</v>
      </c>
      <c r="W764" s="105">
        <f t="shared" si="319"/>
        <v>3.0000000000000036</v>
      </c>
      <c r="X764" s="96"/>
      <c r="Y764" s="106" t="str">
        <f>$AO$23</f>
        <v>D</v>
      </c>
      <c r="Z764" s="207" t="str">
        <f t="shared" si="310"/>
        <v>Tue</v>
      </c>
      <c r="AA764" s="107">
        <f t="shared" si="311"/>
        <v>0</v>
      </c>
      <c r="AB764" s="107">
        <f t="shared" si="312"/>
        <v>0</v>
      </c>
      <c r="AC764" s="107">
        <f t="shared" si="313"/>
        <v>0</v>
      </c>
    </row>
    <row r="765" spans="1:29" ht="12.75" customHeight="1">
      <c r="A765" s="69"/>
      <c r="B765" s="131" t="s">
        <v>25</v>
      </c>
      <c r="C765" s="70"/>
      <c r="D765" s="200"/>
      <c r="E765" s="127"/>
      <c r="F765" s="151"/>
      <c r="G765" s="74"/>
      <c r="H765" s="75"/>
      <c r="I765" s="76">
        <f t="shared" si="307"/>
        <v>20</v>
      </c>
      <c r="J765" s="100">
        <f>$AN$24</f>
        <v>41094</v>
      </c>
      <c r="K765" s="101">
        <v>2</v>
      </c>
      <c r="L765" s="261">
        <v>11</v>
      </c>
      <c r="M765" s="232">
        <f t="shared" si="322"/>
        <v>0.83333333333333337</v>
      </c>
      <c r="N765" s="241">
        <f t="shared" si="314"/>
        <v>1.2083333333333333</v>
      </c>
      <c r="O765" s="244">
        <f t="shared" si="308"/>
        <v>8.9999999999999964</v>
      </c>
      <c r="P765" s="245" t="str">
        <f t="shared" si="320"/>
        <v>1</v>
      </c>
      <c r="Q765" s="257">
        <f t="shared" si="309"/>
        <v>7.9999999999999964</v>
      </c>
      <c r="R765" s="102">
        <f t="shared" si="321"/>
        <v>3.0000000000000036</v>
      </c>
      <c r="S765" s="103">
        <f t="shared" si="315"/>
        <v>1</v>
      </c>
      <c r="T765" s="104">
        <f t="shared" si="316"/>
        <v>2.0000000000000036</v>
      </c>
      <c r="U765" s="104">
        <f t="shared" si="317"/>
        <v>0</v>
      </c>
      <c r="V765" s="104">
        <f t="shared" si="318"/>
        <v>0</v>
      </c>
      <c r="W765" s="105">
        <f t="shared" si="319"/>
        <v>3.0000000000000036</v>
      </c>
      <c r="X765" s="96"/>
      <c r="Y765" s="106" t="str">
        <f>$AO$24</f>
        <v>D</v>
      </c>
      <c r="Z765" s="207" t="str">
        <f t="shared" si="310"/>
        <v>Wed</v>
      </c>
      <c r="AA765" s="107">
        <f t="shared" si="311"/>
        <v>0</v>
      </c>
      <c r="AB765" s="107">
        <f t="shared" si="312"/>
        <v>0</v>
      </c>
      <c r="AC765" s="107">
        <f t="shared" si="313"/>
        <v>0</v>
      </c>
    </row>
    <row r="766" spans="1:29" ht="12.75" customHeight="1">
      <c r="A766" s="69"/>
      <c r="B766" s="124" t="s">
        <v>26</v>
      </c>
      <c r="C766" s="125" t="s">
        <v>22</v>
      </c>
      <c r="D766" s="153">
        <f>-H755</f>
        <v>-1244560</v>
      </c>
      <c r="E766" s="127" t="s">
        <v>24</v>
      </c>
      <c r="F766" s="149">
        <v>0.02</v>
      </c>
      <c r="G766" s="134" t="s">
        <v>22</v>
      </c>
      <c r="H766" s="130">
        <f>F766*D766</f>
        <v>-24891.200000000001</v>
      </c>
      <c r="I766" s="76">
        <f t="shared" si="307"/>
        <v>21</v>
      </c>
      <c r="J766" s="100">
        <f>$AN$25</f>
        <v>41095</v>
      </c>
      <c r="K766" s="101">
        <v>2</v>
      </c>
      <c r="L766" s="261">
        <v>11</v>
      </c>
      <c r="M766" s="232">
        <f t="shared" si="322"/>
        <v>0.83333333333333337</v>
      </c>
      <c r="N766" s="241">
        <f t="shared" si="314"/>
        <v>1.2083333333333333</v>
      </c>
      <c r="O766" s="244">
        <f t="shared" si="308"/>
        <v>8.9999999999999964</v>
      </c>
      <c r="P766" s="245" t="str">
        <f t="shared" si="320"/>
        <v>1</v>
      </c>
      <c r="Q766" s="257">
        <f t="shared" si="309"/>
        <v>7.9999999999999964</v>
      </c>
      <c r="R766" s="102">
        <f t="shared" si="321"/>
        <v>3.0000000000000036</v>
      </c>
      <c r="S766" s="103">
        <f t="shared" si="315"/>
        <v>1</v>
      </c>
      <c r="T766" s="104">
        <f t="shared" si="316"/>
        <v>2.0000000000000036</v>
      </c>
      <c r="U766" s="104">
        <f t="shared" si="317"/>
        <v>0</v>
      </c>
      <c r="V766" s="104">
        <f t="shared" si="318"/>
        <v>0</v>
      </c>
      <c r="W766" s="105">
        <f t="shared" si="319"/>
        <v>3.0000000000000036</v>
      </c>
      <c r="X766" s="96"/>
      <c r="Y766" s="106" t="str">
        <f>$AO$25</f>
        <v>D</v>
      </c>
      <c r="Z766" s="207" t="str">
        <f t="shared" si="310"/>
        <v>Thu</v>
      </c>
      <c r="AA766" s="107">
        <f t="shared" si="311"/>
        <v>0</v>
      </c>
      <c r="AB766" s="107">
        <f t="shared" si="312"/>
        <v>0</v>
      </c>
      <c r="AC766" s="107">
        <f t="shared" si="313"/>
        <v>0</v>
      </c>
    </row>
    <row r="767" spans="1:29" ht="12.75" customHeight="1">
      <c r="A767" s="69"/>
      <c r="B767" s="124" t="s">
        <v>47</v>
      </c>
      <c r="C767" s="125" t="s">
        <v>22</v>
      </c>
      <c r="D767" s="200"/>
      <c r="E767" s="127"/>
      <c r="F767" s="155"/>
      <c r="G767" s="134" t="s">
        <v>22</v>
      </c>
      <c r="H767" s="130">
        <f>SUM(AA782:AC782)*-F755/21</f>
        <v>0</v>
      </c>
      <c r="I767" s="76">
        <f t="shared" si="307"/>
        <v>22</v>
      </c>
      <c r="J767" s="100">
        <f>$AN$26</f>
        <v>41096</v>
      </c>
      <c r="K767" s="101">
        <v>2</v>
      </c>
      <c r="L767" s="261">
        <v>11</v>
      </c>
      <c r="M767" s="232">
        <f t="shared" si="322"/>
        <v>0.83333333333333337</v>
      </c>
      <c r="N767" s="241">
        <f t="shared" si="314"/>
        <v>1.2083333333333333</v>
      </c>
      <c r="O767" s="244">
        <f t="shared" si="308"/>
        <v>8.9999999999999964</v>
      </c>
      <c r="P767" s="245" t="str">
        <f t="shared" si="320"/>
        <v>1</v>
      </c>
      <c r="Q767" s="257">
        <f t="shared" si="309"/>
        <v>7.9999999999999964</v>
      </c>
      <c r="R767" s="102">
        <f t="shared" si="321"/>
        <v>3.0000000000000036</v>
      </c>
      <c r="S767" s="103">
        <f t="shared" si="315"/>
        <v>1</v>
      </c>
      <c r="T767" s="104">
        <f t="shared" si="316"/>
        <v>2.0000000000000036</v>
      </c>
      <c r="U767" s="104">
        <f t="shared" si="317"/>
        <v>0</v>
      </c>
      <c r="V767" s="104">
        <f t="shared" si="318"/>
        <v>0</v>
      </c>
      <c r="W767" s="105">
        <f t="shared" si="319"/>
        <v>3.0000000000000036</v>
      </c>
      <c r="X767" s="96"/>
      <c r="Y767" s="106" t="str">
        <f>$AO$26</f>
        <v>D</v>
      </c>
      <c r="Z767" s="207" t="str">
        <f t="shared" si="310"/>
        <v>Fri</v>
      </c>
      <c r="AA767" s="107">
        <f t="shared" si="311"/>
        <v>0</v>
      </c>
      <c r="AB767" s="107">
        <f t="shared" si="312"/>
        <v>0</v>
      </c>
      <c r="AC767" s="107">
        <f t="shared" si="313"/>
        <v>0</v>
      </c>
    </row>
    <row r="768" spans="1:29" ht="12.75" customHeight="1">
      <c r="A768" s="69"/>
      <c r="B768" s="124" t="s">
        <v>27</v>
      </c>
      <c r="C768" s="125" t="s">
        <v>22</v>
      </c>
      <c r="D768" s="200"/>
      <c r="E768" s="127"/>
      <c r="F768" s="155"/>
      <c r="G768" s="134" t="s">
        <v>22</v>
      </c>
      <c r="H768" s="156">
        <f>+F774</f>
        <v>-74911.55</v>
      </c>
      <c r="I768" s="76">
        <f t="shared" si="307"/>
        <v>23</v>
      </c>
      <c r="J768" s="100">
        <f>$AN$27</f>
        <v>41097</v>
      </c>
      <c r="K768" s="339" t="s">
        <v>72</v>
      </c>
      <c r="L768" s="261">
        <v>11</v>
      </c>
      <c r="M768" s="232">
        <f t="shared" si="322"/>
        <v>0</v>
      </c>
      <c r="N768" s="241">
        <f t="shared" si="314"/>
        <v>0</v>
      </c>
      <c r="O768" s="244">
        <f t="shared" si="308"/>
        <v>0</v>
      </c>
      <c r="P768" s="245">
        <f t="shared" si="320"/>
        <v>0</v>
      </c>
      <c r="Q768" s="257">
        <f t="shared" si="309"/>
        <v>0</v>
      </c>
      <c r="R768" s="102">
        <f t="shared" si="321"/>
        <v>11</v>
      </c>
      <c r="S768" s="103">
        <f t="shared" si="315"/>
        <v>0</v>
      </c>
      <c r="T768" s="104">
        <f t="shared" si="316"/>
        <v>7</v>
      </c>
      <c r="U768" s="104">
        <f t="shared" si="317"/>
        <v>1</v>
      </c>
      <c r="V768" s="104">
        <f t="shared" si="318"/>
        <v>3</v>
      </c>
      <c r="W768" s="105">
        <f t="shared" si="319"/>
        <v>11</v>
      </c>
      <c r="X768" s="96"/>
      <c r="Y768" s="106" t="str">
        <f>$AO$27</f>
        <v>M</v>
      </c>
      <c r="Z768" s="207" t="str">
        <f t="shared" si="310"/>
        <v>Sat</v>
      </c>
      <c r="AA768" s="107">
        <f t="shared" si="311"/>
        <v>0</v>
      </c>
      <c r="AB768" s="107">
        <f t="shared" si="312"/>
        <v>0</v>
      </c>
      <c r="AC768" s="107">
        <f t="shared" si="313"/>
        <v>0</v>
      </c>
    </row>
    <row r="769" spans="1:29" ht="12.75" customHeight="1">
      <c r="A769" s="69"/>
      <c r="B769" s="98"/>
      <c r="C769" s="98"/>
      <c r="D769" s="158" t="s">
        <v>28</v>
      </c>
      <c r="E769" s="159"/>
      <c r="F769" s="160">
        <f>VLOOKUP(C748,$AD$1:$AG$6,2)</f>
        <v>-1320000</v>
      </c>
      <c r="G769" s="160"/>
      <c r="H769" s="99"/>
      <c r="I769" s="76">
        <f t="shared" si="307"/>
        <v>24</v>
      </c>
      <c r="J769" s="100">
        <f>$AN$28</f>
        <v>41098</v>
      </c>
      <c r="K769" s="101" t="s">
        <v>50</v>
      </c>
      <c r="L769" s="261"/>
      <c r="M769" s="232">
        <f t="shared" si="322"/>
        <v>0</v>
      </c>
      <c r="N769" s="241">
        <f t="shared" si="314"/>
        <v>0</v>
      </c>
      <c r="O769" s="244">
        <f t="shared" si="308"/>
        <v>0</v>
      </c>
      <c r="P769" s="245">
        <f t="shared" si="320"/>
        <v>0</v>
      </c>
      <c r="Q769" s="257">
        <f t="shared" si="309"/>
        <v>0</v>
      </c>
      <c r="R769" s="102">
        <f t="shared" si="321"/>
        <v>0</v>
      </c>
      <c r="S769" s="103">
        <f t="shared" si="315"/>
        <v>0</v>
      </c>
      <c r="T769" s="104">
        <f t="shared" si="316"/>
        <v>0</v>
      </c>
      <c r="U769" s="104">
        <f t="shared" si="317"/>
        <v>0</v>
      </c>
      <c r="V769" s="104">
        <f t="shared" si="318"/>
        <v>0</v>
      </c>
      <c r="W769" s="105">
        <f t="shared" si="319"/>
        <v>0</v>
      </c>
      <c r="X769" s="96"/>
      <c r="Y769" s="106" t="str">
        <f>$AO$28</f>
        <v>M</v>
      </c>
      <c r="Z769" s="262" t="str">
        <f t="shared" si="310"/>
        <v>Sun</v>
      </c>
      <c r="AA769" s="107">
        <f t="shared" si="311"/>
        <v>0</v>
      </c>
      <c r="AB769" s="107">
        <f t="shared" si="312"/>
        <v>0</v>
      </c>
      <c r="AC769" s="107">
        <f t="shared" si="313"/>
        <v>0</v>
      </c>
    </row>
    <row r="770" spans="1:29" ht="12.75" customHeight="1">
      <c r="A770" s="69"/>
      <c r="B770" s="98"/>
      <c r="C770" s="98"/>
      <c r="D770" s="162" t="s">
        <v>26</v>
      </c>
      <c r="E770" s="159"/>
      <c r="F770" s="163">
        <f>+(H755)*0.54%</f>
        <v>6720.6240000000007</v>
      </c>
      <c r="G770" s="163"/>
      <c r="H770" s="99"/>
      <c r="I770" s="76">
        <f t="shared" si="307"/>
        <v>25</v>
      </c>
      <c r="J770" s="100">
        <f>$AN$29</f>
        <v>41099</v>
      </c>
      <c r="K770" s="101">
        <v>1</v>
      </c>
      <c r="L770" s="261">
        <v>8</v>
      </c>
      <c r="M770" s="232">
        <f t="shared" si="322"/>
        <v>0.33333333333333331</v>
      </c>
      <c r="N770" s="241">
        <f t="shared" si="314"/>
        <v>0.70833333333333337</v>
      </c>
      <c r="O770" s="244">
        <f t="shared" si="308"/>
        <v>9.0000000000000018</v>
      </c>
      <c r="P770" s="245" t="str">
        <f t="shared" si="320"/>
        <v>1</v>
      </c>
      <c r="Q770" s="257">
        <f t="shared" si="309"/>
        <v>8.0000000000000018</v>
      </c>
      <c r="R770" s="102">
        <f t="shared" si="321"/>
        <v>0</v>
      </c>
      <c r="S770" s="103">
        <f t="shared" si="315"/>
        <v>0</v>
      </c>
      <c r="T770" s="104">
        <f t="shared" si="316"/>
        <v>0</v>
      </c>
      <c r="U770" s="104">
        <f t="shared" si="317"/>
        <v>0</v>
      </c>
      <c r="V770" s="104">
        <f t="shared" si="318"/>
        <v>0</v>
      </c>
      <c r="W770" s="105">
        <f t="shared" si="319"/>
        <v>0</v>
      </c>
      <c r="X770" s="96"/>
      <c r="Y770" s="106" t="str">
        <f>$AO$29</f>
        <v>D</v>
      </c>
      <c r="Z770" s="262" t="str">
        <f t="shared" si="310"/>
        <v>Mon</v>
      </c>
      <c r="AA770" s="107">
        <f t="shared" si="311"/>
        <v>0</v>
      </c>
      <c r="AB770" s="107">
        <f t="shared" si="312"/>
        <v>0</v>
      </c>
      <c r="AC770" s="107">
        <f t="shared" si="313"/>
        <v>0</v>
      </c>
    </row>
    <row r="771" spans="1:29" ht="12.75" customHeight="1">
      <c r="A771" s="69"/>
      <c r="B771" s="98"/>
      <c r="C771" s="98"/>
      <c r="D771" s="162" t="s">
        <v>29</v>
      </c>
      <c r="E771" s="159"/>
      <c r="F771" s="160">
        <f>-IF(H764*5%&gt;500000,500000,H764*5%)</f>
        <v>-149284.2774566474</v>
      </c>
      <c r="G771" s="160"/>
      <c r="H771" s="99"/>
      <c r="I771" s="76">
        <f t="shared" si="307"/>
        <v>26</v>
      </c>
      <c r="J771" s="100">
        <f>$AN$30</f>
        <v>41100</v>
      </c>
      <c r="K771" s="101">
        <v>1</v>
      </c>
      <c r="L771" s="261">
        <v>10</v>
      </c>
      <c r="M771" s="232">
        <f t="shared" si="322"/>
        <v>0.33333333333333331</v>
      </c>
      <c r="N771" s="241">
        <f t="shared" si="314"/>
        <v>0.70833333333333337</v>
      </c>
      <c r="O771" s="244">
        <f t="shared" si="308"/>
        <v>9.0000000000000018</v>
      </c>
      <c r="P771" s="245" t="str">
        <f t="shared" si="320"/>
        <v>1</v>
      </c>
      <c r="Q771" s="257">
        <f t="shared" si="309"/>
        <v>8.0000000000000018</v>
      </c>
      <c r="R771" s="102">
        <f t="shared" si="321"/>
        <v>1.9999999999999982</v>
      </c>
      <c r="S771" s="103">
        <f t="shared" si="315"/>
        <v>1</v>
      </c>
      <c r="T771" s="104">
        <f t="shared" si="316"/>
        <v>0.99999999999999822</v>
      </c>
      <c r="U771" s="104">
        <f t="shared" si="317"/>
        <v>0</v>
      </c>
      <c r="V771" s="104">
        <f t="shared" si="318"/>
        <v>0</v>
      </c>
      <c r="W771" s="105">
        <f t="shared" si="319"/>
        <v>1.9999999999999982</v>
      </c>
      <c r="X771" s="96"/>
      <c r="Y771" s="106" t="str">
        <f>$AO$30</f>
        <v>D</v>
      </c>
      <c r="Z771" s="207" t="str">
        <f t="shared" si="310"/>
        <v>Tue</v>
      </c>
      <c r="AA771" s="107">
        <f t="shared" si="311"/>
        <v>0</v>
      </c>
      <c r="AB771" s="107">
        <f t="shared" si="312"/>
        <v>0</v>
      </c>
      <c r="AC771" s="107">
        <f t="shared" si="313"/>
        <v>0</v>
      </c>
    </row>
    <row r="772" spans="1:29" ht="12.75" customHeight="1">
      <c r="A772" s="69"/>
      <c r="B772" s="98"/>
      <c r="C772" s="98"/>
      <c r="D772" s="162" t="s">
        <v>30</v>
      </c>
      <c r="E772" s="159"/>
      <c r="F772" s="163">
        <f>ROUND(H764+H766+F770+F771,0)*12</f>
        <v>33818772</v>
      </c>
      <c r="G772" s="163"/>
      <c r="H772" s="99"/>
      <c r="I772" s="76">
        <f t="shared" si="307"/>
        <v>27</v>
      </c>
      <c r="J772" s="100">
        <f>$AN$31</f>
        <v>41101</v>
      </c>
      <c r="K772" s="101">
        <v>1</v>
      </c>
      <c r="L772" s="261">
        <v>11</v>
      </c>
      <c r="M772" s="232">
        <f t="shared" si="322"/>
        <v>0.33333333333333331</v>
      </c>
      <c r="N772" s="241">
        <f t="shared" si="314"/>
        <v>0.70833333333333337</v>
      </c>
      <c r="O772" s="244">
        <f t="shared" si="308"/>
        <v>9.0000000000000018</v>
      </c>
      <c r="P772" s="245" t="str">
        <f t="shared" si="320"/>
        <v>1</v>
      </c>
      <c r="Q772" s="257">
        <f t="shared" si="309"/>
        <v>8.0000000000000018</v>
      </c>
      <c r="R772" s="102">
        <f t="shared" si="321"/>
        <v>2.9999999999999982</v>
      </c>
      <c r="S772" s="103">
        <f t="shared" si="315"/>
        <v>1</v>
      </c>
      <c r="T772" s="104">
        <f t="shared" si="316"/>
        <v>1.9999999999999982</v>
      </c>
      <c r="U772" s="104">
        <f t="shared" si="317"/>
        <v>0</v>
      </c>
      <c r="V772" s="104">
        <f t="shared" si="318"/>
        <v>0</v>
      </c>
      <c r="W772" s="105">
        <f t="shared" si="319"/>
        <v>2.9999999999999982</v>
      </c>
      <c r="X772" s="96"/>
      <c r="Y772" s="106" t="str">
        <f>$AO$31</f>
        <v>D</v>
      </c>
      <c r="Z772" s="207" t="str">
        <f t="shared" si="310"/>
        <v>Wed</v>
      </c>
      <c r="AA772" s="107">
        <f t="shared" si="311"/>
        <v>0</v>
      </c>
      <c r="AB772" s="107">
        <f t="shared" si="312"/>
        <v>0</v>
      </c>
      <c r="AC772" s="107">
        <f t="shared" si="313"/>
        <v>0</v>
      </c>
    </row>
    <row r="773" spans="1:29" ht="12.75" customHeight="1">
      <c r="A773" s="69"/>
      <c r="B773" s="98"/>
      <c r="C773" s="98"/>
      <c r="D773" s="168" t="s">
        <v>31</v>
      </c>
      <c r="E773" s="159"/>
      <c r="F773" s="169">
        <f>(F772)+(F769*12)</f>
        <v>17978772</v>
      </c>
      <c r="G773" s="169"/>
      <c r="H773" s="99"/>
      <c r="I773" s="76">
        <f t="shared" si="307"/>
        <v>28</v>
      </c>
      <c r="J773" s="100">
        <f>$AN$32</f>
        <v>41102</v>
      </c>
      <c r="K773" s="101">
        <v>1</v>
      </c>
      <c r="L773" s="261">
        <v>11</v>
      </c>
      <c r="M773" s="232">
        <f t="shared" si="322"/>
        <v>0.33333333333333331</v>
      </c>
      <c r="N773" s="241">
        <f t="shared" si="314"/>
        <v>0.70833333333333337</v>
      </c>
      <c r="O773" s="244">
        <f t="shared" si="308"/>
        <v>9.0000000000000018</v>
      </c>
      <c r="P773" s="245" t="str">
        <f t="shared" si="320"/>
        <v>1</v>
      </c>
      <c r="Q773" s="257">
        <f t="shared" si="309"/>
        <v>8.0000000000000018</v>
      </c>
      <c r="R773" s="102">
        <f t="shared" si="321"/>
        <v>2.9999999999999982</v>
      </c>
      <c r="S773" s="103">
        <f t="shared" si="315"/>
        <v>1</v>
      </c>
      <c r="T773" s="104">
        <f t="shared" si="316"/>
        <v>1.9999999999999982</v>
      </c>
      <c r="U773" s="104">
        <f t="shared" si="317"/>
        <v>0</v>
      </c>
      <c r="V773" s="104">
        <f t="shared" si="318"/>
        <v>0</v>
      </c>
      <c r="W773" s="105">
        <f t="shared" si="319"/>
        <v>2.9999999999999982</v>
      </c>
      <c r="X773" s="96"/>
      <c r="Y773" s="106" t="str">
        <f>$AO$32</f>
        <v>D</v>
      </c>
      <c r="Z773" s="207" t="str">
        <f t="shared" si="310"/>
        <v>Thu</v>
      </c>
      <c r="AA773" s="107">
        <f t="shared" si="311"/>
        <v>0</v>
      </c>
      <c r="AB773" s="107">
        <f t="shared" si="312"/>
        <v>0</v>
      </c>
      <c r="AC773" s="107">
        <f t="shared" si="313"/>
        <v>0</v>
      </c>
    </row>
    <row r="774" spans="1:29" ht="12.75" customHeight="1">
      <c r="A774" s="69"/>
      <c r="B774" s="98"/>
      <c r="C774" s="98"/>
      <c r="D774" s="168" t="s">
        <v>32</v>
      </c>
      <c r="E774" s="159"/>
      <c r="F774" s="170">
        <f>-(IF(F773&lt;=0,0,IF(F773&lt;=50000000,F773*0.05,IF(F773&lt;=200000000,(F773-50000000)*0.15+2500000,IF(F773&lt;=500000000,(F773-250000000)*0.25+32500000,(F773-500000000)*0.3+95000000)))))/12</f>
        <v>-74911.55</v>
      </c>
      <c r="G774" s="171">
        <f>-(IF(F774&lt;=0,0,IF(F774&lt;=50000000,F774*0.05,IF(F774&lt;=200000000,(F774-50000000)*0.15+2500000,IF(F774&lt;=500000000,(F774-250000000)*0.25+32500000,(F774-500000000)*0.3+95000000)))))/12</f>
        <v>0</v>
      </c>
      <c r="H774" s="99"/>
      <c r="I774" s="76">
        <f t="shared" si="307"/>
        <v>29</v>
      </c>
      <c r="J774" s="100">
        <f>$AN$33</f>
        <v>41103</v>
      </c>
      <c r="K774" s="101">
        <v>1</v>
      </c>
      <c r="L774" s="261">
        <v>11</v>
      </c>
      <c r="M774" s="232">
        <f t="shared" si="322"/>
        <v>0.33333333333333331</v>
      </c>
      <c r="N774" s="241">
        <f t="shared" si="314"/>
        <v>0.70833333333333337</v>
      </c>
      <c r="O774" s="244">
        <f t="shared" si="308"/>
        <v>9.0000000000000018</v>
      </c>
      <c r="P774" s="245" t="str">
        <f t="shared" si="320"/>
        <v>1</v>
      </c>
      <c r="Q774" s="257">
        <f t="shared" si="309"/>
        <v>8.0000000000000018</v>
      </c>
      <c r="R774" s="102">
        <f t="shared" si="321"/>
        <v>2.9999999999999982</v>
      </c>
      <c r="S774" s="103">
        <f t="shared" si="315"/>
        <v>1</v>
      </c>
      <c r="T774" s="104">
        <f t="shared" si="316"/>
        <v>1.9999999999999982</v>
      </c>
      <c r="U774" s="104">
        <f t="shared" si="317"/>
        <v>0</v>
      </c>
      <c r="V774" s="104">
        <f t="shared" si="318"/>
        <v>0</v>
      </c>
      <c r="W774" s="105">
        <f t="shared" si="319"/>
        <v>2.9999999999999982</v>
      </c>
      <c r="X774" s="96"/>
      <c r="Y774" s="106" t="str">
        <f>$AO$33</f>
        <v>D</v>
      </c>
      <c r="Z774" s="207" t="str">
        <f t="shared" si="310"/>
        <v>Fri</v>
      </c>
      <c r="AA774" s="107">
        <f t="shared" si="311"/>
        <v>0</v>
      </c>
      <c r="AB774" s="107">
        <f t="shared" si="312"/>
        <v>0</v>
      </c>
      <c r="AC774" s="107">
        <f t="shared" si="313"/>
        <v>0</v>
      </c>
    </row>
    <row r="775" spans="1:29" ht="12.75" customHeight="1">
      <c r="A775" s="69"/>
      <c r="B775" s="98"/>
      <c r="C775" s="125"/>
      <c r="D775" s="172"/>
      <c r="E775" s="173"/>
      <c r="F775" s="174"/>
      <c r="G775" s="72"/>
      <c r="H775" s="175"/>
      <c r="I775" s="76">
        <f t="shared" si="307"/>
        <v>30</v>
      </c>
      <c r="J775" s="100">
        <f>$AN$34</f>
        <v>41104</v>
      </c>
      <c r="K775" s="101" t="s">
        <v>50</v>
      </c>
      <c r="L775" s="261"/>
      <c r="M775" s="232">
        <f t="shared" si="322"/>
        <v>0</v>
      </c>
      <c r="N775" s="241">
        <f t="shared" si="314"/>
        <v>0</v>
      </c>
      <c r="O775" s="244">
        <f t="shared" si="308"/>
        <v>0</v>
      </c>
      <c r="P775" s="245">
        <f t="shared" si="320"/>
        <v>0</v>
      </c>
      <c r="Q775" s="257">
        <f t="shared" si="309"/>
        <v>0</v>
      </c>
      <c r="R775" s="102">
        <f t="shared" si="321"/>
        <v>0</v>
      </c>
      <c r="S775" s="103">
        <f t="shared" si="315"/>
        <v>0</v>
      </c>
      <c r="T775" s="104">
        <f t="shared" si="316"/>
        <v>0</v>
      </c>
      <c r="U775" s="104">
        <f t="shared" si="317"/>
        <v>0</v>
      </c>
      <c r="V775" s="104">
        <f t="shared" si="318"/>
        <v>0</v>
      </c>
      <c r="W775" s="105">
        <f t="shared" si="319"/>
        <v>0</v>
      </c>
      <c r="X775" s="96"/>
      <c r="Y775" s="106" t="str">
        <f>$AO$34</f>
        <v>M</v>
      </c>
      <c r="Z775" s="207" t="str">
        <f t="shared" si="310"/>
        <v>Sat</v>
      </c>
      <c r="AA775" s="107">
        <f t="shared" si="311"/>
        <v>0</v>
      </c>
      <c r="AB775" s="107">
        <f t="shared" si="312"/>
        <v>0</v>
      </c>
      <c r="AC775" s="107">
        <f t="shared" si="313"/>
        <v>0</v>
      </c>
    </row>
    <row r="776" spans="1:29" ht="12.75" customHeight="1">
      <c r="A776" s="69"/>
      <c r="B776" s="176" t="s">
        <v>33</v>
      </c>
      <c r="C776" s="177"/>
      <c r="D776" s="178"/>
      <c r="E776" s="127"/>
      <c r="F776" s="179"/>
      <c r="G776" s="180" t="s">
        <v>22</v>
      </c>
      <c r="H776" s="152">
        <f>+H764+H766+H767+H768</f>
        <v>2885882.7991329478</v>
      </c>
      <c r="I776" s="76">
        <f t="shared" si="307"/>
        <v>31</v>
      </c>
      <c r="J776" s="100">
        <f>$AN$35</f>
        <v>41105</v>
      </c>
      <c r="K776" s="339" t="s">
        <v>72</v>
      </c>
      <c r="L776" s="261">
        <v>11</v>
      </c>
      <c r="M776" s="232">
        <f t="shared" si="322"/>
        <v>0</v>
      </c>
      <c r="N776" s="241">
        <f t="shared" si="314"/>
        <v>0</v>
      </c>
      <c r="O776" s="244">
        <f t="shared" si="308"/>
        <v>0</v>
      </c>
      <c r="P776" s="245">
        <f t="shared" si="320"/>
        <v>0</v>
      </c>
      <c r="Q776" s="257">
        <f t="shared" si="309"/>
        <v>0</v>
      </c>
      <c r="R776" s="102">
        <f t="shared" si="321"/>
        <v>11</v>
      </c>
      <c r="S776" s="103">
        <f t="shared" si="315"/>
        <v>0</v>
      </c>
      <c r="T776" s="104">
        <f t="shared" si="316"/>
        <v>7</v>
      </c>
      <c r="U776" s="104">
        <f t="shared" si="317"/>
        <v>1</v>
      </c>
      <c r="V776" s="104">
        <f t="shared" si="318"/>
        <v>3</v>
      </c>
      <c r="W776" s="105">
        <f t="shared" si="319"/>
        <v>11</v>
      </c>
      <c r="X776" s="96"/>
      <c r="Y776" s="106" t="str">
        <f>$AO$35</f>
        <v>M</v>
      </c>
      <c r="Z776" s="262" t="str">
        <f t="shared" si="310"/>
        <v>Sun</v>
      </c>
      <c r="AA776" s="107">
        <f t="shared" si="311"/>
        <v>0</v>
      </c>
      <c r="AB776" s="107">
        <f t="shared" si="312"/>
        <v>0</v>
      </c>
      <c r="AC776" s="107">
        <f t="shared" si="313"/>
        <v>0</v>
      </c>
    </row>
    <row r="777" spans="1:29" ht="12.75" customHeight="1">
      <c r="A777" s="69"/>
      <c r="B777" s="70"/>
      <c r="C777" s="70"/>
      <c r="D777" s="200"/>
      <c r="E777" s="127"/>
      <c r="F777" s="155"/>
      <c r="G777" s="74"/>
      <c r="H777" s="75"/>
      <c r="I777" s="76">
        <f t="shared" si="307"/>
        <v>32</v>
      </c>
      <c r="J777" s="100">
        <f>$AN$36</f>
        <v>41106</v>
      </c>
      <c r="K777" s="101">
        <v>2</v>
      </c>
      <c r="L777" s="261">
        <v>11</v>
      </c>
      <c r="M777" s="232">
        <f t="shared" si="322"/>
        <v>0.83333333333333337</v>
      </c>
      <c r="N777" s="241">
        <f t="shared" si="314"/>
        <v>1.2083333333333333</v>
      </c>
      <c r="O777" s="244">
        <f t="shared" si="308"/>
        <v>8.9999999999999964</v>
      </c>
      <c r="P777" s="245" t="str">
        <f t="shared" si="320"/>
        <v>1</v>
      </c>
      <c r="Q777" s="257">
        <f t="shared" si="309"/>
        <v>7.9999999999999964</v>
      </c>
      <c r="R777" s="102">
        <f t="shared" si="321"/>
        <v>3.0000000000000036</v>
      </c>
      <c r="S777" s="103">
        <f t="shared" si="315"/>
        <v>1</v>
      </c>
      <c r="T777" s="104">
        <f t="shared" si="316"/>
        <v>2.0000000000000036</v>
      </c>
      <c r="U777" s="104">
        <f t="shared" si="317"/>
        <v>0</v>
      </c>
      <c r="V777" s="104">
        <f t="shared" si="318"/>
        <v>0</v>
      </c>
      <c r="W777" s="105">
        <f t="shared" si="319"/>
        <v>3.0000000000000036</v>
      </c>
      <c r="X777" s="96"/>
      <c r="Y777" s="106" t="str">
        <f>$AO$36</f>
        <v>D</v>
      </c>
      <c r="Z777" s="262" t="str">
        <f t="shared" si="310"/>
        <v>Mon</v>
      </c>
      <c r="AA777" s="107">
        <f t="shared" si="311"/>
        <v>0</v>
      </c>
      <c r="AB777" s="107">
        <f t="shared" si="312"/>
        <v>0</v>
      </c>
      <c r="AC777" s="107">
        <f t="shared" si="313"/>
        <v>0</v>
      </c>
    </row>
    <row r="778" spans="1:29" ht="12.75" customHeight="1">
      <c r="A778" s="69"/>
      <c r="B778" s="181" t="s">
        <v>34</v>
      </c>
      <c r="C778" s="181"/>
      <c r="D778" s="72"/>
      <c r="E778" s="73"/>
      <c r="F778" s="72"/>
      <c r="G778" s="181" t="s">
        <v>35</v>
      </c>
      <c r="H778" s="99"/>
      <c r="I778" s="76">
        <f t="shared" si="307"/>
        <v>33</v>
      </c>
      <c r="J778" s="100">
        <f>$AN$37</f>
        <v>41107</v>
      </c>
      <c r="K778" s="101">
        <v>2</v>
      </c>
      <c r="L778" s="261">
        <v>11</v>
      </c>
      <c r="M778" s="232">
        <f t="shared" si="322"/>
        <v>0.83333333333333337</v>
      </c>
      <c r="N778" s="241">
        <f t="shared" si="314"/>
        <v>1.2083333333333333</v>
      </c>
      <c r="O778" s="244">
        <f t="shared" si="308"/>
        <v>8.9999999999999964</v>
      </c>
      <c r="P778" s="245" t="str">
        <f t="shared" si="320"/>
        <v>1</v>
      </c>
      <c r="Q778" s="257">
        <f t="shared" si="309"/>
        <v>7.9999999999999964</v>
      </c>
      <c r="R778" s="102">
        <f t="shared" si="321"/>
        <v>3.0000000000000036</v>
      </c>
      <c r="S778" s="103">
        <f t="shared" si="315"/>
        <v>1</v>
      </c>
      <c r="T778" s="104">
        <f t="shared" si="316"/>
        <v>2.0000000000000036</v>
      </c>
      <c r="U778" s="104">
        <f t="shared" si="317"/>
        <v>0</v>
      </c>
      <c r="V778" s="104">
        <f t="shared" si="318"/>
        <v>0</v>
      </c>
      <c r="W778" s="105">
        <f t="shared" si="319"/>
        <v>3.0000000000000036</v>
      </c>
      <c r="X778" s="96"/>
      <c r="Y778" s="106" t="str">
        <f>$AO$37</f>
        <v>D</v>
      </c>
      <c r="Z778" s="207" t="str">
        <f t="shared" si="310"/>
        <v>Tue</v>
      </c>
      <c r="AA778" s="107">
        <f t="shared" si="311"/>
        <v>0</v>
      </c>
      <c r="AB778" s="107">
        <f t="shared" si="312"/>
        <v>0</v>
      </c>
      <c r="AC778" s="107">
        <f t="shared" si="313"/>
        <v>0</v>
      </c>
    </row>
    <row r="779" spans="1:29" ht="12.75" customHeight="1">
      <c r="A779" s="69"/>
      <c r="B779" s="181"/>
      <c r="C779" s="181"/>
      <c r="D779" s="72"/>
      <c r="E779" s="73"/>
      <c r="F779" s="72"/>
      <c r="G779" s="181"/>
      <c r="H779" s="99"/>
      <c r="I779" s="76">
        <f t="shared" si="307"/>
        <v>34</v>
      </c>
      <c r="J779" s="100">
        <f>$AN$38</f>
        <v>41108</v>
      </c>
      <c r="K779" s="101">
        <v>2</v>
      </c>
      <c r="L779" s="261">
        <v>11</v>
      </c>
      <c r="M779" s="232">
        <f t="shared" si="322"/>
        <v>0.83333333333333337</v>
      </c>
      <c r="N779" s="241">
        <f t="shared" si="314"/>
        <v>1.2083333333333333</v>
      </c>
      <c r="O779" s="244">
        <f t="shared" si="308"/>
        <v>8.9999999999999964</v>
      </c>
      <c r="P779" s="245" t="str">
        <f t="shared" si="320"/>
        <v>1</v>
      </c>
      <c r="Q779" s="257">
        <f t="shared" si="309"/>
        <v>7.9999999999999964</v>
      </c>
      <c r="R779" s="102">
        <f t="shared" si="321"/>
        <v>3.0000000000000036</v>
      </c>
      <c r="S779" s="103">
        <f t="shared" si="315"/>
        <v>1</v>
      </c>
      <c r="T779" s="104">
        <f t="shared" si="316"/>
        <v>2.0000000000000036</v>
      </c>
      <c r="U779" s="104">
        <f t="shared" si="317"/>
        <v>0</v>
      </c>
      <c r="V779" s="104">
        <f t="shared" si="318"/>
        <v>0</v>
      </c>
      <c r="W779" s="105">
        <f t="shared" si="319"/>
        <v>3.0000000000000036</v>
      </c>
      <c r="X779" s="96"/>
      <c r="Y779" s="106" t="str">
        <f>$AO$38</f>
        <v>D</v>
      </c>
      <c r="Z779" s="207" t="str">
        <f t="shared" si="310"/>
        <v>Wed</v>
      </c>
      <c r="AA779" s="107">
        <f t="shared" si="311"/>
        <v>0</v>
      </c>
      <c r="AB779" s="107">
        <f t="shared" si="312"/>
        <v>0</v>
      </c>
      <c r="AC779" s="107">
        <f t="shared" si="313"/>
        <v>0</v>
      </c>
    </row>
    <row r="780" spans="1:29" ht="12.75" customHeight="1">
      <c r="A780" s="69"/>
      <c r="B780" s="181"/>
      <c r="C780" s="181"/>
      <c r="D780" s="72"/>
      <c r="E780" s="73"/>
      <c r="F780" s="72"/>
      <c r="G780" s="181"/>
      <c r="H780" s="99"/>
      <c r="I780" s="76">
        <f t="shared" si="307"/>
        <v>35</v>
      </c>
      <c r="J780" s="100"/>
      <c r="K780" s="101"/>
      <c r="L780" s="261"/>
      <c r="M780" s="232"/>
      <c r="N780" s="241"/>
      <c r="O780" s="244"/>
      <c r="P780" s="245"/>
      <c r="Q780" s="257"/>
      <c r="R780" s="102"/>
      <c r="S780" s="103"/>
      <c r="T780" s="104"/>
      <c r="U780" s="104"/>
      <c r="V780" s="104"/>
      <c r="W780" s="105"/>
      <c r="X780" s="96"/>
      <c r="Y780" s="106"/>
      <c r="Z780" s="207" t="str">
        <f t="shared" si="310"/>
        <v>Sat</v>
      </c>
      <c r="AA780" s="107">
        <f>COUNTIF(K780,"S")</f>
        <v>0</v>
      </c>
      <c r="AB780" s="107">
        <f>COUNTIF(K780,"I")</f>
        <v>0</v>
      </c>
      <c r="AC780" s="107">
        <f>COUNTIF(K780,"A")</f>
        <v>0</v>
      </c>
    </row>
    <row r="781" spans="1:29" ht="12.75" customHeight="1">
      <c r="A781" s="69"/>
      <c r="B781" s="181"/>
      <c r="C781" s="181"/>
      <c r="D781" s="72"/>
      <c r="E781" s="73"/>
      <c r="F781" s="72"/>
      <c r="G781" s="181"/>
      <c r="H781" s="99"/>
      <c r="I781" s="76">
        <f t="shared" si="307"/>
        <v>36</v>
      </c>
      <c r="J781" s="210" t="s">
        <v>19</v>
      </c>
      <c r="K781" s="211"/>
      <c r="L781" s="251"/>
      <c r="M781" s="212" t="s">
        <v>45</v>
      </c>
      <c r="N781" s="212" t="s">
        <v>46</v>
      </c>
      <c r="O781" s="242"/>
      <c r="P781" s="243"/>
      <c r="Q781" s="258"/>
      <c r="R781" s="212"/>
      <c r="S781" s="213"/>
      <c r="T781" s="214"/>
      <c r="U781" s="214"/>
      <c r="V781" s="215"/>
      <c r="W781" s="216" t="s">
        <v>36</v>
      </c>
      <c r="X781" s="182"/>
      <c r="Y781" s="183" t="s">
        <v>37</v>
      </c>
      <c r="Z781" s="83"/>
      <c r="AA781" s="84"/>
      <c r="AB781" s="84"/>
      <c r="AC781" s="96"/>
    </row>
    <row r="782" spans="1:29" ht="12.75" customHeight="1">
      <c r="A782" s="69"/>
      <c r="B782" s="184" t="str">
        <f>C746</f>
        <v>ADE</v>
      </c>
      <c r="C782" s="181"/>
      <c r="D782" s="72"/>
      <c r="E782" s="73"/>
      <c r="F782" s="72"/>
      <c r="G782" s="181" t="s">
        <v>38</v>
      </c>
      <c r="H782" s="99"/>
      <c r="I782" s="76">
        <f t="shared" si="307"/>
        <v>37</v>
      </c>
      <c r="J782" s="333">
        <f>+K782+L782</f>
        <v>41</v>
      </c>
      <c r="K782" s="334">
        <f>+COUNTIF(K749:K780,"1")+COUNTIF(K749:K780,"2")+COUNTIF(K749:K780,"L2")+COUNTIF(K749:K780,"L1")</f>
        <v>26</v>
      </c>
      <c r="L782" s="334">
        <f>+COUNTIF(K749:K780,"2")+COUNTIF(K749:K780,"L2")</f>
        <v>15</v>
      </c>
      <c r="M782" s="334">
        <f>+COUNTIF(K749:K780,"1")+COUNTIF(K749:K780,"L1")</f>
        <v>11</v>
      </c>
      <c r="N782" s="185"/>
      <c r="O782" s="185"/>
      <c r="P782" s="101"/>
      <c r="Q782" s="259"/>
      <c r="R782" s="185">
        <f>+COUNTIF(K750:K780,"S2")</f>
        <v>0</v>
      </c>
      <c r="S782" s="102">
        <f>SUM(S750:S780)</f>
        <v>20</v>
      </c>
      <c r="T782" s="102">
        <f>SUM(T750:T780)</f>
        <v>67</v>
      </c>
      <c r="U782" s="102">
        <f>SUM(U750:U780)</f>
        <v>4</v>
      </c>
      <c r="V782" s="102">
        <f>SUM(V750:V780)</f>
        <v>9</v>
      </c>
      <c r="W782" s="105">
        <f>+(S782*1.5)+(T782*2)+(U782*3)+(V782*4)</f>
        <v>212</v>
      </c>
      <c r="X782" s="186"/>
      <c r="Y782" s="187">
        <f>+COUNTIF(Y750:Y780,"D")</f>
        <v>22</v>
      </c>
      <c r="Z782" s="83"/>
      <c r="AA782" s="102">
        <f>SUM(AA750:AA780)</f>
        <v>0</v>
      </c>
      <c r="AB782" s="102">
        <f>SUM(AB750:AB780)</f>
        <v>0</v>
      </c>
      <c r="AC782" s="102">
        <f>SUM(AC750:AC780)</f>
        <v>0</v>
      </c>
    </row>
    <row r="783" spans="1:29" ht="12.75" customHeight="1">
      <c r="A783" s="69"/>
      <c r="B783" s="263"/>
      <c r="C783" s="189" t="s">
        <v>57</v>
      </c>
      <c r="D783" s="189"/>
      <c r="E783" s="190"/>
      <c r="F783" s="72"/>
      <c r="G783" s="72"/>
      <c r="H783" s="99"/>
      <c r="I783" s="76">
        <f t="shared" si="307"/>
        <v>38</v>
      </c>
      <c r="J783" s="191"/>
      <c r="K783" s="192"/>
      <c r="L783" s="252"/>
      <c r="M783" s="193"/>
      <c r="N783" s="193"/>
      <c r="O783" s="193"/>
      <c r="P783" s="239"/>
      <c r="Q783" s="260"/>
      <c r="R783" s="194">
        <f>S782+T782+U782+V782</f>
        <v>100</v>
      </c>
      <c r="S783" s="103"/>
      <c r="T783" s="103"/>
      <c r="U783" s="103"/>
      <c r="V783" s="103"/>
      <c r="W783" s="103"/>
      <c r="X783" s="195"/>
      <c r="Y783" s="187"/>
      <c r="Z783" s="196"/>
      <c r="AA783" s="196"/>
      <c r="AB783" s="196"/>
      <c r="AC783" s="197"/>
    </row>
    <row r="785" spans="1:29" ht="12.75" customHeight="1">
      <c r="A785" s="52">
        <f>A746+1</f>
        <v>21</v>
      </c>
      <c r="B785" s="53" t="s">
        <v>2</v>
      </c>
      <c r="C785" s="54" t="s">
        <v>201</v>
      </c>
      <c r="D785" s="55"/>
      <c r="E785" s="56" t="s">
        <v>55</v>
      </c>
      <c r="F785" s="209" t="s">
        <v>96</v>
      </c>
      <c r="G785" s="57"/>
      <c r="H785" s="58"/>
      <c r="I785" s="59">
        <v>1</v>
      </c>
      <c r="J785" s="486" t="str">
        <f>+C785</f>
        <v>ADE</v>
      </c>
      <c r="K785" s="486"/>
      <c r="L785" s="486"/>
      <c r="M785" s="486"/>
      <c r="N785" s="486"/>
      <c r="O785" s="486"/>
      <c r="P785" s="486"/>
      <c r="Q785" s="486"/>
      <c r="R785" s="486"/>
      <c r="S785" s="486"/>
      <c r="T785" s="486"/>
      <c r="U785" s="486"/>
      <c r="V785" s="486"/>
      <c r="W785" s="486"/>
      <c r="X785" s="60"/>
      <c r="Y785" s="61"/>
      <c r="Z785" s="62"/>
      <c r="AA785" s="63"/>
      <c r="AB785" s="63"/>
      <c r="AC785" s="64"/>
    </row>
    <row r="786" spans="1:29" ht="12.75" customHeight="1">
      <c r="A786" s="69"/>
      <c r="B786" s="70" t="s">
        <v>3</v>
      </c>
      <c r="C786" s="71" t="s">
        <v>62</v>
      </c>
      <c r="D786" s="72"/>
      <c r="E786" s="73"/>
      <c r="F786" s="72"/>
      <c r="G786" s="74"/>
      <c r="H786" s="75"/>
      <c r="I786" s="76">
        <f t="shared" ref="I786:I822" si="323">+I785+1</f>
        <v>2</v>
      </c>
      <c r="J786" s="77" t="s">
        <v>4</v>
      </c>
      <c r="K786" s="78"/>
      <c r="L786" s="248"/>
      <c r="M786" s="79"/>
      <c r="N786" s="79"/>
      <c r="O786" s="79"/>
      <c r="P786" s="236"/>
      <c r="Q786" s="254"/>
      <c r="R786" s="79"/>
      <c r="S786" s="79"/>
      <c r="T786" s="79"/>
      <c r="U786" s="79"/>
      <c r="V786" s="79"/>
      <c r="W786" s="80" t="str">
        <f>$Y$1</f>
        <v>Period: 1 May 2012 - 31 May 2012</v>
      </c>
      <c r="X786" s="81"/>
      <c r="Y786" s="82"/>
      <c r="Z786" s="83"/>
      <c r="AA786" s="84"/>
      <c r="AB786" s="84"/>
      <c r="AC786" s="85"/>
    </row>
    <row r="787" spans="1:29" ht="12.75" customHeight="1">
      <c r="A787" s="69"/>
      <c r="B787" s="70" t="s">
        <v>6</v>
      </c>
      <c r="C787" s="71" t="s">
        <v>5</v>
      </c>
      <c r="D787" s="72"/>
      <c r="E787" s="73"/>
      <c r="F787" s="91"/>
      <c r="G787" s="91"/>
      <c r="H787" s="92"/>
      <c r="I787" s="76">
        <f t="shared" si="323"/>
        <v>3</v>
      </c>
      <c r="J787" s="487" t="s">
        <v>7</v>
      </c>
      <c r="K787" s="488" t="s">
        <v>8</v>
      </c>
      <c r="L787" s="249"/>
      <c r="M787" s="489" t="s">
        <v>49</v>
      </c>
      <c r="N787" s="490"/>
      <c r="O787" s="220"/>
      <c r="P787" s="237"/>
      <c r="Q787" s="255"/>
      <c r="R787" s="491" t="s">
        <v>64</v>
      </c>
      <c r="S787" s="493" t="s">
        <v>9</v>
      </c>
      <c r="T787" s="493"/>
      <c r="U787" s="493"/>
      <c r="V787" s="493"/>
      <c r="W787" s="494" t="s">
        <v>10</v>
      </c>
      <c r="X787" s="93"/>
      <c r="Y787" s="94"/>
      <c r="Z787" s="83"/>
      <c r="AA787" s="84"/>
      <c r="AB787" s="84"/>
      <c r="AC787" s="85"/>
    </row>
    <row r="788" spans="1:29" ht="12.75" customHeight="1">
      <c r="A788" s="69"/>
      <c r="B788" s="70" t="s">
        <v>48</v>
      </c>
      <c r="C788" s="71"/>
      <c r="D788" s="72"/>
      <c r="E788" s="73"/>
      <c r="F788" s="91"/>
      <c r="G788" s="91"/>
      <c r="H788" s="92"/>
      <c r="I788" s="76">
        <f t="shared" si="323"/>
        <v>4</v>
      </c>
      <c r="J788" s="487"/>
      <c r="K788" s="488"/>
      <c r="L788" s="250"/>
      <c r="M788" s="231" t="s">
        <v>11</v>
      </c>
      <c r="N788" s="231" t="s">
        <v>12</v>
      </c>
      <c r="O788" s="231"/>
      <c r="P788" s="238"/>
      <c r="Q788" s="256" t="s">
        <v>67</v>
      </c>
      <c r="R788" s="492"/>
      <c r="S788" s="201">
        <v>1.5</v>
      </c>
      <c r="T788" s="201">
        <v>2</v>
      </c>
      <c r="U788" s="201">
        <v>3</v>
      </c>
      <c r="V788" s="201">
        <v>4</v>
      </c>
      <c r="W788" s="494"/>
      <c r="X788" s="93"/>
      <c r="Y788" s="94"/>
      <c r="Z788" s="83"/>
      <c r="AA788" s="95" t="s">
        <v>13</v>
      </c>
      <c r="AB788" s="95" t="s">
        <v>14</v>
      </c>
      <c r="AC788" s="96" t="s">
        <v>15</v>
      </c>
    </row>
    <row r="789" spans="1:29" ht="12.75" customHeight="1">
      <c r="A789" s="69"/>
      <c r="B789" s="70" t="s">
        <v>16</v>
      </c>
      <c r="C789" s="71"/>
      <c r="D789" s="72"/>
      <c r="E789" s="73"/>
      <c r="F789" s="98"/>
      <c r="G789" s="72"/>
      <c r="H789" s="99"/>
      <c r="I789" s="76">
        <f t="shared" si="323"/>
        <v>5</v>
      </c>
      <c r="J789" s="100">
        <f>$AN$9</f>
        <v>41079</v>
      </c>
      <c r="K789" s="101">
        <v>2</v>
      </c>
      <c r="L789" s="261">
        <v>8</v>
      </c>
      <c r="M789" s="232">
        <f>VLOOKUP(K789,$AE$23:$AG$30,2,0)</f>
        <v>0.83333333333333337</v>
      </c>
      <c r="N789" s="241">
        <f>VLOOKUP(K789,$AE$23:$AG$30,3,0)</f>
        <v>1.2083333333333333</v>
      </c>
      <c r="O789" s="244">
        <f t="shared" ref="O789:O818" si="324">(N789-M789)*24</f>
        <v>8.9999999999999964</v>
      </c>
      <c r="P789" s="245" t="str">
        <f>+IF(((N789-M789)*24)&gt;4,"1",0)</f>
        <v>1</v>
      </c>
      <c r="Q789" s="257">
        <f t="shared" ref="Q789:Q818" si="325">O789-P789</f>
        <v>7.9999999999999964</v>
      </c>
      <c r="R789" s="102">
        <f>+L789-Q789</f>
        <v>0</v>
      </c>
      <c r="S789" s="103">
        <f>IF(AND(Y789="d",W789&gt;0),1,0)</f>
        <v>0</v>
      </c>
      <c r="T789" s="104">
        <f>IF(AND(Y789="D",W789-S789&lt;0),0,IF(AND(Y789="M",W789&gt;=7),7,IF(AND(Y789="M",W789&lt;7),W789,IF(W789-S789&lt;0,0,IF(AND(Y789="D",W789-S789&gt;=7),7,IF(AND(Y789="D",W789-S789&lt;7),W789-S789,0))))))</f>
        <v>0</v>
      </c>
      <c r="U789" s="104">
        <f>IF(AND(Y789="D",W789&lt;1),0,IF(AND(Y789="D",W789-S789-T789&gt;0,W789-S789-T789&lt;1),W789-S789-T789,IF(AND(Y789="D",W789-S789-T789&gt;=1),1,IF(AND(Y789="M",W789-T789&gt;=1),1,IF(AND(Y789="M",W789-T789&lt;1),W789-T789,0)))))</f>
        <v>0</v>
      </c>
      <c r="V789" s="104">
        <f>IF(AND(Y789="D",W789&lt;1),0,IF(AND(Y789="D",W789-S789-T789-U789&gt;0),W789-S789-T789-U789,IF(AND(Y789="M",W789-T789-U789&gt;0),W789-T789-U789,0)))</f>
        <v>0</v>
      </c>
      <c r="W789" s="105">
        <f>+R789</f>
        <v>0</v>
      </c>
      <c r="X789" s="96"/>
      <c r="Y789" s="106" t="str">
        <f>$AO$9</f>
        <v>D</v>
      </c>
      <c r="Z789" s="207" t="str">
        <f t="shared" ref="Z789:Z819" si="326">TEXT(WEEKDAY(J789),"ddd")</f>
        <v>Tue</v>
      </c>
      <c r="AA789" s="107">
        <f t="shared" ref="AA789:AA818" si="327">COUNTIF(K789,"S")</f>
        <v>0</v>
      </c>
      <c r="AB789" s="107">
        <f t="shared" ref="AB789:AB818" si="328">COUNTIF(K789,"I")</f>
        <v>0</v>
      </c>
      <c r="AC789" s="107">
        <f t="shared" ref="AC789:AC818" si="329">COUNTIF(K789,"A")</f>
        <v>0</v>
      </c>
    </row>
    <row r="790" spans="1:29" ht="12.75" customHeight="1">
      <c r="A790" s="69"/>
      <c r="B790" s="70" t="s">
        <v>18</v>
      </c>
      <c r="C790" s="108" t="s">
        <v>61</v>
      </c>
      <c r="D790" s="109"/>
      <c r="E790" s="73"/>
      <c r="F790" s="110"/>
      <c r="G790" s="72"/>
      <c r="H790" s="99"/>
      <c r="I790" s="76">
        <f t="shared" si="323"/>
        <v>6</v>
      </c>
      <c r="J790" s="100">
        <f>$AN$10</f>
        <v>41080</v>
      </c>
      <c r="K790" s="101">
        <v>2</v>
      </c>
      <c r="L790" s="261">
        <v>8</v>
      </c>
      <c r="M790" s="232">
        <f>VLOOKUP(K790,$AE$23:$AG$30,2,0)</f>
        <v>0.83333333333333337</v>
      </c>
      <c r="N790" s="241">
        <f t="shared" ref="N790:N818" si="330">VLOOKUP(K790,$AE$23:$AG$30,3,0)</f>
        <v>1.2083333333333333</v>
      </c>
      <c r="O790" s="244">
        <f t="shared" si="324"/>
        <v>8.9999999999999964</v>
      </c>
      <c r="P790" s="245" t="str">
        <f>+IF(((N790-M790)*24)&gt;4,"1",0)</f>
        <v>1</v>
      </c>
      <c r="Q790" s="257">
        <f t="shared" si="325"/>
        <v>7.9999999999999964</v>
      </c>
      <c r="R790" s="102">
        <f>+L790-Q790</f>
        <v>0</v>
      </c>
      <c r="S790" s="103">
        <f t="shared" ref="S790:S818" si="331">IF(AND(Y790="d",W790&gt;0),1,0)</f>
        <v>0</v>
      </c>
      <c r="T790" s="104">
        <f t="shared" ref="T790:T818" si="332">IF(AND(Y790="D",W790-S790&lt;0),0,IF(AND(Y790="M",W790&gt;=7),7,IF(AND(Y790="M",W790&lt;7),W790,IF(W790-S790&lt;0,0,IF(AND(Y790="D",W790-S790&gt;=7),7,IF(AND(Y790="D",W790-S790&lt;7),W790-S790,0))))))</f>
        <v>0</v>
      </c>
      <c r="U790" s="104">
        <f t="shared" ref="U790:U818" si="333">IF(AND(Y790="D",W790&lt;1),0,IF(AND(Y790="D",W790-S790-T790&gt;0,W790-S790-T790&lt;1),W790-S790-T790,IF(AND(Y790="D",W790-S790-T790&gt;=1),1,IF(AND(Y790="M",W790-T790&gt;=1),1,IF(AND(Y790="M",W790-T790&lt;1),W790-T790,0)))))</f>
        <v>0</v>
      </c>
      <c r="V790" s="104">
        <f t="shared" ref="V790:V818" si="334">IF(AND(Y790="D",W790&lt;1),0,IF(AND(Y790="D",W790-S790-T790-U790&gt;0),W790-S790-T790-U790,IF(AND(Y790="M",W790-T790-U790&gt;0),W790-T790-U790,0)))</f>
        <v>0</v>
      </c>
      <c r="W790" s="105">
        <f t="shared" ref="W790:W818" si="335">+R790</f>
        <v>0</v>
      </c>
      <c r="X790" s="96"/>
      <c r="Y790" s="106" t="str">
        <f>$AO$10</f>
        <v>D</v>
      </c>
      <c r="Z790" s="207" t="str">
        <f t="shared" si="326"/>
        <v>Wed</v>
      </c>
      <c r="AA790" s="107">
        <f t="shared" si="327"/>
        <v>0</v>
      </c>
      <c r="AB790" s="107">
        <f t="shared" si="328"/>
        <v>0</v>
      </c>
      <c r="AC790" s="107">
        <f t="shared" si="329"/>
        <v>0</v>
      </c>
    </row>
    <row r="791" spans="1:29" ht="12.75" customHeight="1">
      <c r="A791" s="69"/>
      <c r="B791" s="98" t="s">
        <v>20</v>
      </c>
      <c r="C791" s="199">
        <v>40245</v>
      </c>
      <c r="D791" s="199">
        <v>41340</v>
      </c>
      <c r="E791" s="73"/>
      <c r="F791" s="72"/>
      <c r="G791" s="72"/>
      <c r="H791" s="99"/>
      <c r="I791" s="76">
        <f t="shared" si="323"/>
        <v>7</v>
      </c>
      <c r="J791" s="100">
        <f>$AN$11</f>
        <v>41081</v>
      </c>
      <c r="K791" s="101">
        <v>2</v>
      </c>
      <c r="L791" s="261">
        <v>8</v>
      </c>
      <c r="M791" s="232">
        <f>VLOOKUP(K791,$AE$23:$AG$30,2,0)</f>
        <v>0.83333333333333337</v>
      </c>
      <c r="N791" s="241">
        <f t="shared" si="330"/>
        <v>1.2083333333333333</v>
      </c>
      <c r="O791" s="244">
        <f t="shared" si="324"/>
        <v>8.9999999999999964</v>
      </c>
      <c r="P791" s="245" t="str">
        <f t="shared" ref="P791:P818" si="336">+IF(((N791-M791)*24)&gt;4,"1",0)</f>
        <v>1</v>
      </c>
      <c r="Q791" s="257">
        <f t="shared" si="325"/>
        <v>7.9999999999999964</v>
      </c>
      <c r="R791" s="102">
        <f t="shared" ref="R791:R818" si="337">+L791-Q791</f>
        <v>0</v>
      </c>
      <c r="S791" s="103">
        <f t="shared" si="331"/>
        <v>0</v>
      </c>
      <c r="T791" s="104">
        <f t="shared" si="332"/>
        <v>0</v>
      </c>
      <c r="U791" s="104">
        <f t="shared" si="333"/>
        <v>0</v>
      </c>
      <c r="V791" s="104">
        <f t="shared" si="334"/>
        <v>0</v>
      </c>
      <c r="W791" s="105">
        <f t="shared" si="335"/>
        <v>0</v>
      </c>
      <c r="X791" s="96"/>
      <c r="Y791" s="106" t="str">
        <f>$AO$11</f>
        <v>D</v>
      </c>
      <c r="Z791" s="207" t="str">
        <f t="shared" si="326"/>
        <v>Thu</v>
      </c>
      <c r="AA791" s="107">
        <f t="shared" si="327"/>
        <v>0</v>
      </c>
      <c r="AB791" s="107">
        <f t="shared" si="328"/>
        <v>0</v>
      </c>
      <c r="AC791" s="107">
        <f t="shared" si="329"/>
        <v>0</v>
      </c>
    </row>
    <row r="792" spans="1:29" ht="12.75" customHeight="1">
      <c r="A792" s="69"/>
      <c r="B792" s="98"/>
      <c r="C792" s="98"/>
      <c r="D792" s="72"/>
      <c r="E792" s="73"/>
      <c r="F792" s="72"/>
      <c r="G792" s="72"/>
      <c r="H792" s="99"/>
      <c r="I792" s="76">
        <f t="shared" si="323"/>
        <v>8</v>
      </c>
      <c r="J792" s="100">
        <f>$AN$12</f>
        <v>41082</v>
      </c>
      <c r="K792" s="101">
        <v>2</v>
      </c>
      <c r="L792" s="261">
        <v>8</v>
      </c>
      <c r="M792" s="232">
        <f t="shared" ref="M792:M818" si="338">VLOOKUP(K792,$AE$23:$AG$30,2,0)</f>
        <v>0.83333333333333337</v>
      </c>
      <c r="N792" s="241">
        <f t="shared" si="330"/>
        <v>1.2083333333333333</v>
      </c>
      <c r="O792" s="244">
        <f t="shared" si="324"/>
        <v>8.9999999999999964</v>
      </c>
      <c r="P792" s="245" t="str">
        <f t="shared" si="336"/>
        <v>1</v>
      </c>
      <c r="Q792" s="257">
        <f t="shared" si="325"/>
        <v>7.9999999999999964</v>
      </c>
      <c r="R792" s="102">
        <f t="shared" si="337"/>
        <v>0</v>
      </c>
      <c r="S792" s="103">
        <f t="shared" si="331"/>
        <v>0</v>
      </c>
      <c r="T792" s="104">
        <f t="shared" si="332"/>
        <v>0</v>
      </c>
      <c r="U792" s="104">
        <f t="shared" si="333"/>
        <v>0</v>
      </c>
      <c r="V792" s="104">
        <f t="shared" si="334"/>
        <v>0</v>
      </c>
      <c r="W792" s="105">
        <f t="shared" si="335"/>
        <v>0</v>
      </c>
      <c r="X792" s="96"/>
      <c r="Y792" s="106" t="str">
        <f>$AO$12</f>
        <v>D</v>
      </c>
      <c r="Z792" s="207" t="str">
        <f t="shared" si="326"/>
        <v>Fri</v>
      </c>
      <c r="AA792" s="107">
        <f t="shared" si="327"/>
        <v>0</v>
      </c>
      <c r="AB792" s="107">
        <f t="shared" si="328"/>
        <v>0</v>
      </c>
      <c r="AC792" s="107">
        <f t="shared" si="329"/>
        <v>0</v>
      </c>
    </row>
    <row r="793" spans="1:29" ht="12.75" customHeight="1">
      <c r="A793" s="69"/>
      <c r="B793" s="98"/>
      <c r="C793" s="98"/>
      <c r="D793" s="72"/>
      <c r="E793" s="73"/>
      <c r="F793" s="198"/>
      <c r="G793" s="72"/>
      <c r="H793" s="99"/>
      <c r="I793" s="76">
        <f t="shared" si="323"/>
        <v>9</v>
      </c>
      <c r="J793" s="100">
        <f>$AN$13</f>
        <v>41083</v>
      </c>
      <c r="K793" s="339" t="s">
        <v>50</v>
      </c>
      <c r="L793" s="261"/>
      <c r="M793" s="232">
        <f t="shared" si="338"/>
        <v>0</v>
      </c>
      <c r="N793" s="241">
        <f t="shared" si="330"/>
        <v>0</v>
      </c>
      <c r="O793" s="244">
        <f t="shared" si="324"/>
        <v>0</v>
      </c>
      <c r="P793" s="245">
        <f t="shared" si="336"/>
        <v>0</v>
      </c>
      <c r="Q793" s="257">
        <f t="shared" si="325"/>
        <v>0</v>
      </c>
      <c r="R793" s="102">
        <f t="shared" si="337"/>
        <v>0</v>
      </c>
      <c r="S793" s="103">
        <f t="shared" si="331"/>
        <v>0</v>
      </c>
      <c r="T793" s="104">
        <f t="shared" si="332"/>
        <v>0</v>
      </c>
      <c r="U793" s="104">
        <f t="shared" si="333"/>
        <v>0</v>
      </c>
      <c r="V793" s="104">
        <f t="shared" si="334"/>
        <v>0</v>
      </c>
      <c r="W793" s="105">
        <f t="shared" si="335"/>
        <v>0</v>
      </c>
      <c r="X793" s="96"/>
      <c r="Y793" s="106" t="str">
        <f>$AO$13</f>
        <v>M</v>
      </c>
      <c r="Z793" s="207" t="str">
        <f t="shared" si="326"/>
        <v>Sat</v>
      </c>
      <c r="AA793" s="107">
        <f t="shared" si="327"/>
        <v>0</v>
      </c>
      <c r="AB793" s="107">
        <f t="shared" si="328"/>
        <v>0</v>
      </c>
      <c r="AC793" s="107">
        <f t="shared" si="329"/>
        <v>0</v>
      </c>
    </row>
    <row r="794" spans="1:29" ht="12.75" customHeight="1">
      <c r="A794" s="69"/>
      <c r="B794" s="124" t="s">
        <v>21</v>
      </c>
      <c r="C794" s="125" t="s">
        <v>22</v>
      </c>
      <c r="D794" s="126"/>
      <c r="E794" s="127"/>
      <c r="F794" s="198">
        <v>1244560</v>
      </c>
      <c r="G794" s="129" t="s">
        <v>22</v>
      </c>
      <c r="H794" s="130">
        <f>+F794</f>
        <v>1244560</v>
      </c>
      <c r="I794" s="76">
        <f t="shared" si="323"/>
        <v>10</v>
      </c>
      <c r="J794" s="100">
        <f>$AN$14</f>
        <v>41084</v>
      </c>
      <c r="K794" s="339" t="s">
        <v>50</v>
      </c>
      <c r="L794" s="261"/>
      <c r="M794" s="232">
        <f t="shared" si="338"/>
        <v>0</v>
      </c>
      <c r="N794" s="241">
        <f t="shared" si="330"/>
        <v>0</v>
      </c>
      <c r="O794" s="244">
        <f t="shared" si="324"/>
        <v>0</v>
      </c>
      <c r="P794" s="245">
        <f t="shared" si="336"/>
        <v>0</v>
      </c>
      <c r="Q794" s="257">
        <f t="shared" si="325"/>
        <v>0</v>
      </c>
      <c r="R794" s="102">
        <f t="shared" si="337"/>
        <v>0</v>
      </c>
      <c r="S794" s="103">
        <f t="shared" si="331"/>
        <v>0</v>
      </c>
      <c r="T794" s="104">
        <f t="shared" si="332"/>
        <v>0</v>
      </c>
      <c r="U794" s="104">
        <f t="shared" si="333"/>
        <v>0</v>
      </c>
      <c r="V794" s="104">
        <f t="shared" si="334"/>
        <v>0</v>
      </c>
      <c r="W794" s="105">
        <f t="shared" si="335"/>
        <v>0</v>
      </c>
      <c r="X794" s="96"/>
      <c r="Y794" s="106" t="str">
        <f>$AO$14</f>
        <v>M</v>
      </c>
      <c r="Z794" s="262" t="str">
        <f t="shared" si="326"/>
        <v>Sun</v>
      </c>
      <c r="AA794" s="107">
        <f t="shared" si="327"/>
        <v>0</v>
      </c>
      <c r="AB794" s="107">
        <f t="shared" si="328"/>
        <v>0</v>
      </c>
      <c r="AC794" s="107">
        <f t="shared" si="329"/>
        <v>0</v>
      </c>
    </row>
    <row r="795" spans="1:29" ht="12.75" customHeight="1">
      <c r="A795" s="69"/>
      <c r="B795" s="124" t="s">
        <v>23</v>
      </c>
      <c r="C795" s="125" t="s">
        <v>22</v>
      </c>
      <c r="D795" s="133">
        <f>+F794/173</f>
        <v>7193.9884393063585</v>
      </c>
      <c r="E795" s="127" t="s">
        <v>24</v>
      </c>
      <c r="F795" s="128">
        <f>+W821</f>
        <v>181.50000000000003</v>
      </c>
      <c r="G795" s="134" t="s">
        <v>22</v>
      </c>
      <c r="H795" s="130">
        <f>F795*D795</f>
        <v>1305708.9017341044</v>
      </c>
      <c r="I795" s="76">
        <f t="shared" si="323"/>
        <v>11</v>
      </c>
      <c r="J795" s="100">
        <f>$AN$15</f>
        <v>41085</v>
      </c>
      <c r="K795" s="101">
        <v>1</v>
      </c>
      <c r="L795" s="261">
        <v>11</v>
      </c>
      <c r="M795" s="232">
        <f t="shared" si="338"/>
        <v>0.33333333333333331</v>
      </c>
      <c r="N795" s="241">
        <f t="shared" si="330"/>
        <v>0.70833333333333337</v>
      </c>
      <c r="O795" s="244">
        <f t="shared" si="324"/>
        <v>9.0000000000000018</v>
      </c>
      <c r="P795" s="245" t="str">
        <f t="shared" si="336"/>
        <v>1</v>
      </c>
      <c r="Q795" s="257">
        <f t="shared" si="325"/>
        <v>8.0000000000000018</v>
      </c>
      <c r="R795" s="102">
        <f t="shared" si="337"/>
        <v>2.9999999999999982</v>
      </c>
      <c r="S795" s="103">
        <f t="shared" si="331"/>
        <v>1</v>
      </c>
      <c r="T795" s="104">
        <f t="shared" si="332"/>
        <v>1.9999999999999982</v>
      </c>
      <c r="U795" s="104">
        <f t="shared" si="333"/>
        <v>0</v>
      </c>
      <c r="V795" s="104">
        <f t="shared" si="334"/>
        <v>0</v>
      </c>
      <c r="W795" s="105">
        <f t="shared" si="335"/>
        <v>2.9999999999999982</v>
      </c>
      <c r="X795" s="96"/>
      <c r="Y795" s="106" t="str">
        <f>$AO$15</f>
        <v>D</v>
      </c>
      <c r="Z795" s="262" t="str">
        <f t="shared" si="326"/>
        <v>Mon</v>
      </c>
      <c r="AA795" s="107">
        <f t="shared" si="327"/>
        <v>0</v>
      </c>
      <c r="AB795" s="107">
        <f t="shared" si="328"/>
        <v>0</v>
      </c>
      <c r="AC795" s="107">
        <f t="shared" si="329"/>
        <v>0</v>
      </c>
    </row>
    <row r="796" spans="1:29" ht="12.75" customHeight="1">
      <c r="A796" s="69"/>
      <c r="B796" s="124" t="s">
        <v>65</v>
      </c>
      <c r="C796" s="125" t="s">
        <v>22</v>
      </c>
      <c r="D796" s="133">
        <v>6000</v>
      </c>
      <c r="E796" s="127" t="s">
        <v>24</v>
      </c>
      <c r="F796" s="203">
        <f>+K821</f>
        <v>26</v>
      </c>
      <c r="G796" s="134" t="s">
        <v>22</v>
      </c>
      <c r="H796" s="130">
        <f>F796*D796</f>
        <v>156000</v>
      </c>
      <c r="I796" s="76">
        <f t="shared" si="323"/>
        <v>12</v>
      </c>
      <c r="J796" s="100">
        <f>$AN$16</f>
        <v>41086</v>
      </c>
      <c r="K796" s="101">
        <v>1</v>
      </c>
      <c r="L796" s="261">
        <v>8</v>
      </c>
      <c r="M796" s="232">
        <f t="shared" si="338"/>
        <v>0.33333333333333331</v>
      </c>
      <c r="N796" s="241">
        <f t="shared" si="330"/>
        <v>0.70833333333333337</v>
      </c>
      <c r="O796" s="244">
        <f t="shared" si="324"/>
        <v>9.0000000000000018</v>
      </c>
      <c r="P796" s="245" t="str">
        <f t="shared" si="336"/>
        <v>1</v>
      </c>
      <c r="Q796" s="257">
        <f t="shared" si="325"/>
        <v>8.0000000000000018</v>
      </c>
      <c r="R796" s="102">
        <f t="shared" si="337"/>
        <v>0</v>
      </c>
      <c r="S796" s="103">
        <f t="shared" si="331"/>
        <v>0</v>
      </c>
      <c r="T796" s="104">
        <f t="shared" si="332"/>
        <v>0</v>
      </c>
      <c r="U796" s="104">
        <f t="shared" si="333"/>
        <v>0</v>
      </c>
      <c r="V796" s="104">
        <f t="shared" si="334"/>
        <v>0</v>
      </c>
      <c r="W796" s="105">
        <f t="shared" si="335"/>
        <v>0</v>
      </c>
      <c r="X796" s="96"/>
      <c r="Y796" s="106" t="str">
        <f>$AO$16</f>
        <v>D</v>
      </c>
      <c r="Z796" s="207" t="str">
        <f t="shared" si="326"/>
        <v>Tue</v>
      </c>
      <c r="AA796" s="107">
        <f t="shared" si="327"/>
        <v>0</v>
      </c>
      <c r="AB796" s="107">
        <f t="shared" si="328"/>
        <v>0</v>
      </c>
      <c r="AC796" s="107">
        <f t="shared" si="329"/>
        <v>0</v>
      </c>
    </row>
    <row r="797" spans="1:29" ht="12.75" customHeight="1">
      <c r="A797" s="69"/>
      <c r="B797" s="124" t="s">
        <v>66</v>
      </c>
      <c r="C797" s="125" t="s">
        <v>22</v>
      </c>
      <c r="D797" s="200">
        <v>4000</v>
      </c>
      <c r="E797" s="127" t="s">
        <v>24</v>
      </c>
      <c r="F797" s="139">
        <f>+L821</f>
        <v>15</v>
      </c>
      <c r="G797" s="134" t="s">
        <v>22</v>
      </c>
      <c r="H797" s="130">
        <f>F797*D797</f>
        <v>60000</v>
      </c>
      <c r="I797" s="76">
        <f t="shared" si="323"/>
        <v>13</v>
      </c>
      <c r="J797" s="100">
        <f>$AN$17</f>
        <v>41087</v>
      </c>
      <c r="K797" s="101">
        <v>1</v>
      </c>
      <c r="L797" s="261">
        <v>9</v>
      </c>
      <c r="M797" s="232">
        <f t="shared" si="338"/>
        <v>0.33333333333333331</v>
      </c>
      <c r="N797" s="241">
        <f t="shared" si="330"/>
        <v>0.70833333333333337</v>
      </c>
      <c r="O797" s="244">
        <f t="shared" si="324"/>
        <v>9.0000000000000018</v>
      </c>
      <c r="P797" s="245" t="str">
        <f t="shared" si="336"/>
        <v>1</v>
      </c>
      <c r="Q797" s="257">
        <f t="shared" si="325"/>
        <v>8.0000000000000018</v>
      </c>
      <c r="R797" s="102">
        <f t="shared" si="337"/>
        <v>0.99999999999999822</v>
      </c>
      <c r="S797" s="103">
        <f t="shared" si="331"/>
        <v>1</v>
      </c>
      <c r="T797" s="104">
        <f t="shared" si="332"/>
        <v>0</v>
      </c>
      <c r="U797" s="104">
        <f t="shared" si="333"/>
        <v>0</v>
      </c>
      <c r="V797" s="104">
        <f t="shared" si="334"/>
        <v>0</v>
      </c>
      <c r="W797" s="105">
        <f t="shared" si="335"/>
        <v>0.99999999999999822</v>
      </c>
      <c r="X797" s="96"/>
      <c r="Y797" s="106" t="str">
        <f>$AO$17</f>
        <v>D</v>
      </c>
      <c r="Z797" s="207" t="str">
        <f t="shared" si="326"/>
        <v>Wed</v>
      </c>
      <c r="AA797" s="107">
        <f t="shared" si="327"/>
        <v>0</v>
      </c>
      <c r="AB797" s="107">
        <f t="shared" si="328"/>
        <v>0</v>
      </c>
      <c r="AC797" s="107">
        <f t="shared" si="329"/>
        <v>0</v>
      </c>
    </row>
    <row r="798" spans="1:29" ht="12.75" customHeight="1">
      <c r="A798" s="69"/>
      <c r="B798" s="335" t="s">
        <v>75</v>
      </c>
      <c r="C798" s="336" t="s">
        <v>22</v>
      </c>
      <c r="D798" s="337"/>
      <c r="E798" s="127" t="s">
        <v>24</v>
      </c>
      <c r="F798" s="338">
        <f>+M821</f>
        <v>11</v>
      </c>
      <c r="G798" s="142" t="s">
        <v>22</v>
      </c>
      <c r="H798" s="143">
        <f>+F798*D798</f>
        <v>0</v>
      </c>
      <c r="I798" s="76">
        <f t="shared" si="323"/>
        <v>14</v>
      </c>
      <c r="J798" s="100">
        <f>$AN$18</f>
        <v>41088</v>
      </c>
      <c r="K798" s="101">
        <v>1</v>
      </c>
      <c r="L798" s="261">
        <v>11</v>
      </c>
      <c r="M798" s="232">
        <f t="shared" si="338"/>
        <v>0.33333333333333331</v>
      </c>
      <c r="N798" s="241">
        <f t="shared" si="330"/>
        <v>0.70833333333333337</v>
      </c>
      <c r="O798" s="244">
        <f t="shared" si="324"/>
        <v>9.0000000000000018</v>
      </c>
      <c r="P798" s="245" t="str">
        <f t="shared" si="336"/>
        <v>1</v>
      </c>
      <c r="Q798" s="257">
        <f t="shared" si="325"/>
        <v>8.0000000000000018</v>
      </c>
      <c r="R798" s="102">
        <f t="shared" si="337"/>
        <v>2.9999999999999982</v>
      </c>
      <c r="S798" s="103">
        <f t="shared" si="331"/>
        <v>1</v>
      </c>
      <c r="T798" s="104">
        <f t="shared" si="332"/>
        <v>1.9999999999999982</v>
      </c>
      <c r="U798" s="104">
        <f t="shared" si="333"/>
        <v>0</v>
      </c>
      <c r="V798" s="104">
        <f t="shared" si="334"/>
        <v>0</v>
      </c>
      <c r="W798" s="105">
        <f t="shared" si="335"/>
        <v>2.9999999999999982</v>
      </c>
      <c r="X798" s="96"/>
      <c r="Y798" s="106" t="str">
        <f>$AO$18</f>
        <v>D</v>
      </c>
      <c r="Z798" s="207" t="str">
        <f t="shared" si="326"/>
        <v>Thu</v>
      </c>
      <c r="AA798" s="107">
        <f t="shared" si="327"/>
        <v>0</v>
      </c>
      <c r="AB798" s="107">
        <f t="shared" si="328"/>
        <v>0</v>
      </c>
      <c r="AC798" s="107">
        <f t="shared" si="329"/>
        <v>0</v>
      </c>
    </row>
    <row r="799" spans="1:29" ht="12.75" customHeight="1">
      <c r="A799" s="69"/>
      <c r="B799" s="124"/>
      <c r="C799" s="70"/>
      <c r="D799" s="202"/>
      <c r="E799" s="140"/>
      <c r="F799" s="141"/>
      <c r="G799" s="74" t="s">
        <v>22</v>
      </c>
      <c r="H799" s="99">
        <f>+D799*F799</f>
        <v>0</v>
      </c>
      <c r="I799" s="76">
        <f t="shared" si="323"/>
        <v>15</v>
      </c>
      <c r="J799" s="100">
        <f>$AN$19</f>
        <v>41089</v>
      </c>
      <c r="K799" s="101">
        <v>1</v>
      </c>
      <c r="L799" s="261">
        <v>11</v>
      </c>
      <c r="M799" s="232">
        <f t="shared" si="338"/>
        <v>0.33333333333333331</v>
      </c>
      <c r="N799" s="241">
        <f t="shared" si="330"/>
        <v>0.70833333333333337</v>
      </c>
      <c r="O799" s="244">
        <f t="shared" si="324"/>
        <v>9.0000000000000018</v>
      </c>
      <c r="P799" s="245" t="str">
        <f t="shared" si="336"/>
        <v>1</v>
      </c>
      <c r="Q799" s="257">
        <f t="shared" si="325"/>
        <v>8.0000000000000018</v>
      </c>
      <c r="R799" s="102">
        <f t="shared" si="337"/>
        <v>2.9999999999999982</v>
      </c>
      <c r="S799" s="103">
        <f t="shared" si="331"/>
        <v>1</v>
      </c>
      <c r="T799" s="104">
        <f t="shared" si="332"/>
        <v>1.9999999999999982</v>
      </c>
      <c r="U799" s="104">
        <f t="shared" si="333"/>
        <v>0</v>
      </c>
      <c r="V799" s="104">
        <f t="shared" si="334"/>
        <v>0</v>
      </c>
      <c r="W799" s="105">
        <f t="shared" si="335"/>
        <v>2.9999999999999982</v>
      </c>
      <c r="X799" s="96"/>
      <c r="Y799" s="106" t="str">
        <f>$AO$19</f>
        <v>D</v>
      </c>
      <c r="Z799" s="207" t="str">
        <f t="shared" si="326"/>
        <v>Fri</v>
      </c>
      <c r="AA799" s="107">
        <f t="shared" si="327"/>
        <v>0</v>
      </c>
      <c r="AB799" s="107">
        <f t="shared" si="328"/>
        <v>0</v>
      </c>
      <c r="AC799" s="107">
        <f t="shared" si="329"/>
        <v>0</v>
      </c>
    </row>
    <row r="800" spans="1:29" ht="12.75" customHeight="1">
      <c r="A800" s="69"/>
      <c r="B800" s="124"/>
      <c r="C800" s="70"/>
      <c r="D800" s="202"/>
      <c r="E800" s="140"/>
      <c r="F800" s="139"/>
      <c r="G800" s="74" t="s">
        <v>22</v>
      </c>
      <c r="H800" s="99">
        <f>+D800*F800</f>
        <v>0</v>
      </c>
      <c r="I800" s="76">
        <f t="shared" si="323"/>
        <v>16</v>
      </c>
      <c r="J800" s="100">
        <f>$AN$20</f>
        <v>41090</v>
      </c>
      <c r="K800" s="101">
        <v>1</v>
      </c>
      <c r="L800" s="261">
        <v>11</v>
      </c>
      <c r="M800" s="232">
        <f t="shared" si="338"/>
        <v>0.33333333333333331</v>
      </c>
      <c r="N800" s="241">
        <f t="shared" si="330"/>
        <v>0.70833333333333337</v>
      </c>
      <c r="O800" s="244">
        <f t="shared" si="324"/>
        <v>9.0000000000000018</v>
      </c>
      <c r="P800" s="245" t="str">
        <f t="shared" si="336"/>
        <v>1</v>
      </c>
      <c r="Q800" s="257">
        <f t="shared" si="325"/>
        <v>8.0000000000000018</v>
      </c>
      <c r="R800" s="102">
        <f t="shared" si="337"/>
        <v>2.9999999999999982</v>
      </c>
      <c r="S800" s="103">
        <f t="shared" si="331"/>
        <v>0</v>
      </c>
      <c r="T800" s="104">
        <f t="shared" si="332"/>
        <v>2.9999999999999982</v>
      </c>
      <c r="U800" s="104">
        <f t="shared" si="333"/>
        <v>0</v>
      </c>
      <c r="V800" s="104">
        <f t="shared" si="334"/>
        <v>0</v>
      </c>
      <c r="W800" s="105">
        <f t="shared" si="335"/>
        <v>2.9999999999999982</v>
      </c>
      <c r="X800" s="96"/>
      <c r="Y800" s="106" t="str">
        <f>$AO$20</f>
        <v>M</v>
      </c>
      <c r="Z800" s="207" t="str">
        <f t="shared" si="326"/>
        <v>Sat</v>
      </c>
      <c r="AA800" s="107">
        <f t="shared" si="327"/>
        <v>0</v>
      </c>
      <c r="AB800" s="107">
        <f t="shared" si="328"/>
        <v>0</v>
      </c>
      <c r="AC800" s="107">
        <f t="shared" si="329"/>
        <v>0</v>
      </c>
    </row>
    <row r="801" spans="1:29" ht="12.75" customHeight="1">
      <c r="A801" s="69"/>
      <c r="B801" s="124" t="s">
        <v>56</v>
      </c>
      <c r="C801" s="70" t="s">
        <v>22</v>
      </c>
      <c r="D801" s="202"/>
      <c r="E801" s="140"/>
      <c r="F801" s="141"/>
      <c r="G801" s="74" t="s">
        <v>22</v>
      </c>
      <c r="H801" s="99">
        <v>0</v>
      </c>
      <c r="I801" s="76">
        <f t="shared" si="323"/>
        <v>17</v>
      </c>
      <c r="J801" s="100">
        <f>$AN$21</f>
        <v>41091</v>
      </c>
      <c r="K801" s="339" t="s">
        <v>72</v>
      </c>
      <c r="L801" s="261">
        <v>11</v>
      </c>
      <c r="M801" s="232">
        <f t="shared" si="338"/>
        <v>0</v>
      </c>
      <c r="N801" s="241">
        <f t="shared" si="330"/>
        <v>0</v>
      </c>
      <c r="O801" s="244">
        <f t="shared" si="324"/>
        <v>0</v>
      </c>
      <c r="P801" s="245">
        <f t="shared" si="336"/>
        <v>0</v>
      </c>
      <c r="Q801" s="257">
        <f t="shared" si="325"/>
        <v>0</v>
      </c>
      <c r="R801" s="102">
        <f t="shared" si="337"/>
        <v>11</v>
      </c>
      <c r="S801" s="103">
        <f t="shared" si="331"/>
        <v>0</v>
      </c>
      <c r="T801" s="104">
        <f t="shared" si="332"/>
        <v>7</v>
      </c>
      <c r="U801" s="104">
        <f t="shared" si="333"/>
        <v>1</v>
      </c>
      <c r="V801" s="104">
        <f t="shared" si="334"/>
        <v>3</v>
      </c>
      <c r="W801" s="105">
        <f t="shared" si="335"/>
        <v>11</v>
      </c>
      <c r="X801" s="96"/>
      <c r="Y801" s="106" t="str">
        <f>$AO$21</f>
        <v>M</v>
      </c>
      <c r="Z801" s="262" t="str">
        <f t="shared" si="326"/>
        <v>Sun</v>
      </c>
      <c r="AA801" s="107">
        <f t="shared" si="327"/>
        <v>0</v>
      </c>
      <c r="AB801" s="107">
        <f t="shared" si="328"/>
        <v>0</v>
      </c>
      <c r="AC801" s="107">
        <f t="shared" si="329"/>
        <v>0</v>
      </c>
    </row>
    <row r="802" spans="1:29" ht="12.75" customHeight="1">
      <c r="A802" s="69"/>
      <c r="B802" s="124"/>
      <c r="C802" s="70"/>
      <c r="D802" s="202"/>
      <c r="E802" s="140"/>
      <c r="F802" s="139"/>
      <c r="G802" s="74" t="s">
        <v>22</v>
      </c>
      <c r="H802" s="99">
        <f>+D802*F802</f>
        <v>0</v>
      </c>
      <c r="I802" s="76">
        <f t="shared" si="323"/>
        <v>18</v>
      </c>
      <c r="J802" s="100">
        <f>$AN$22</f>
        <v>41092</v>
      </c>
      <c r="K802" s="101">
        <v>2</v>
      </c>
      <c r="L802" s="261">
        <v>11</v>
      </c>
      <c r="M802" s="232">
        <f t="shared" si="338"/>
        <v>0.83333333333333337</v>
      </c>
      <c r="N802" s="241">
        <f t="shared" si="330"/>
        <v>1.2083333333333333</v>
      </c>
      <c r="O802" s="244">
        <f t="shared" si="324"/>
        <v>8.9999999999999964</v>
      </c>
      <c r="P802" s="245" t="str">
        <f t="shared" si="336"/>
        <v>1</v>
      </c>
      <c r="Q802" s="257">
        <f t="shared" si="325"/>
        <v>7.9999999999999964</v>
      </c>
      <c r="R802" s="102">
        <f t="shared" si="337"/>
        <v>3.0000000000000036</v>
      </c>
      <c r="S802" s="103">
        <f t="shared" si="331"/>
        <v>1</v>
      </c>
      <c r="T802" s="104">
        <f t="shared" si="332"/>
        <v>2.0000000000000036</v>
      </c>
      <c r="U802" s="104">
        <f t="shared" si="333"/>
        <v>0</v>
      </c>
      <c r="V802" s="104">
        <f t="shared" si="334"/>
        <v>0</v>
      </c>
      <c r="W802" s="105">
        <f t="shared" si="335"/>
        <v>3.0000000000000036</v>
      </c>
      <c r="X802" s="96"/>
      <c r="Y802" s="106" t="str">
        <f>$AO$22</f>
        <v>D</v>
      </c>
      <c r="Z802" s="262" t="str">
        <f t="shared" si="326"/>
        <v>Mon</v>
      </c>
      <c r="AA802" s="107">
        <f t="shared" si="327"/>
        <v>0</v>
      </c>
      <c r="AB802" s="107">
        <f t="shared" si="328"/>
        <v>0</v>
      </c>
      <c r="AC802" s="107">
        <f t="shared" si="329"/>
        <v>0</v>
      </c>
    </row>
    <row r="803" spans="1:29" ht="12.75" customHeight="1">
      <c r="A803" s="69"/>
      <c r="B803" s="150" t="s">
        <v>19</v>
      </c>
      <c r="C803" s="150"/>
      <c r="D803" s="200"/>
      <c r="E803" s="127"/>
      <c r="F803" s="151"/>
      <c r="G803" s="134" t="s">
        <v>22</v>
      </c>
      <c r="H803" s="152">
        <f>SUM(H794:H802)</f>
        <v>2766268.9017341044</v>
      </c>
      <c r="I803" s="76">
        <f t="shared" si="323"/>
        <v>19</v>
      </c>
      <c r="J803" s="100">
        <f>$AN$23</f>
        <v>41093</v>
      </c>
      <c r="K803" s="101">
        <v>2</v>
      </c>
      <c r="L803" s="261">
        <v>11</v>
      </c>
      <c r="M803" s="232">
        <f t="shared" si="338"/>
        <v>0.83333333333333337</v>
      </c>
      <c r="N803" s="241">
        <f t="shared" si="330"/>
        <v>1.2083333333333333</v>
      </c>
      <c r="O803" s="244">
        <f t="shared" si="324"/>
        <v>8.9999999999999964</v>
      </c>
      <c r="P803" s="245" t="str">
        <f t="shared" si="336"/>
        <v>1</v>
      </c>
      <c r="Q803" s="257">
        <f t="shared" si="325"/>
        <v>7.9999999999999964</v>
      </c>
      <c r="R803" s="102">
        <f t="shared" si="337"/>
        <v>3.0000000000000036</v>
      </c>
      <c r="S803" s="103">
        <f t="shared" si="331"/>
        <v>1</v>
      </c>
      <c r="T803" s="104">
        <f t="shared" si="332"/>
        <v>2.0000000000000036</v>
      </c>
      <c r="U803" s="104">
        <f t="shared" si="333"/>
        <v>0</v>
      </c>
      <c r="V803" s="104">
        <f t="shared" si="334"/>
        <v>0</v>
      </c>
      <c r="W803" s="105">
        <f t="shared" si="335"/>
        <v>3.0000000000000036</v>
      </c>
      <c r="X803" s="96"/>
      <c r="Y803" s="106" t="str">
        <f>$AO$23</f>
        <v>D</v>
      </c>
      <c r="Z803" s="207" t="str">
        <f t="shared" si="326"/>
        <v>Tue</v>
      </c>
      <c r="AA803" s="107">
        <f t="shared" si="327"/>
        <v>0</v>
      </c>
      <c r="AB803" s="107">
        <f t="shared" si="328"/>
        <v>0</v>
      </c>
      <c r="AC803" s="107">
        <f t="shared" si="329"/>
        <v>0</v>
      </c>
    </row>
    <row r="804" spans="1:29" ht="12.75" customHeight="1">
      <c r="A804" s="69"/>
      <c r="B804" s="131" t="s">
        <v>25</v>
      </c>
      <c r="C804" s="70"/>
      <c r="D804" s="200"/>
      <c r="E804" s="127"/>
      <c r="F804" s="151"/>
      <c r="G804" s="74"/>
      <c r="H804" s="75"/>
      <c r="I804" s="76">
        <f t="shared" si="323"/>
        <v>20</v>
      </c>
      <c r="J804" s="100">
        <f>$AN$24</f>
        <v>41094</v>
      </c>
      <c r="K804" s="101">
        <v>2</v>
      </c>
      <c r="L804" s="261">
        <v>11</v>
      </c>
      <c r="M804" s="232">
        <f t="shared" si="338"/>
        <v>0.83333333333333337</v>
      </c>
      <c r="N804" s="241">
        <f t="shared" si="330"/>
        <v>1.2083333333333333</v>
      </c>
      <c r="O804" s="244">
        <f t="shared" si="324"/>
        <v>8.9999999999999964</v>
      </c>
      <c r="P804" s="245" t="str">
        <f t="shared" si="336"/>
        <v>1</v>
      </c>
      <c r="Q804" s="257">
        <f t="shared" si="325"/>
        <v>7.9999999999999964</v>
      </c>
      <c r="R804" s="102">
        <f t="shared" si="337"/>
        <v>3.0000000000000036</v>
      </c>
      <c r="S804" s="103">
        <f t="shared" si="331"/>
        <v>1</v>
      </c>
      <c r="T804" s="104">
        <f t="shared" si="332"/>
        <v>2.0000000000000036</v>
      </c>
      <c r="U804" s="104">
        <f t="shared" si="333"/>
        <v>0</v>
      </c>
      <c r="V804" s="104">
        <f t="shared" si="334"/>
        <v>0</v>
      </c>
      <c r="W804" s="105">
        <f t="shared" si="335"/>
        <v>3.0000000000000036</v>
      </c>
      <c r="X804" s="96"/>
      <c r="Y804" s="106" t="str">
        <f>$AO$24</f>
        <v>D</v>
      </c>
      <c r="Z804" s="207" t="str">
        <f t="shared" si="326"/>
        <v>Wed</v>
      </c>
      <c r="AA804" s="107">
        <f t="shared" si="327"/>
        <v>0</v>
      </c>
      <c r="AB804" s="107">
        <f t="shared" si="328"/>
        <v>0</v>
      </c>
      <c r="AC804" s="107">
        <f t="shared" si="329"/>
        <v>0</v>
      </c>
    </row>
    <row r="805" spans="1:29" ht="12.75" customHeight="1">
      <c r="A805" s="69"/>
      <c r="B805" s="124" t="s">
        <v>26</v>
      </c>
      <c r="C805" s="125" t="s">
        <v>22</v>
      </c>
      <c r="D805" s="153">
        <f>-H794</f>
        <v>-1244560</v>
      </c>
      <c r="E805" s="127" t="s">
        <v>24</v>
      </c>
      <c r="F805" s="149">
        <v>0.02</v>
      </c>
      <c r="G805" s="134" t="s">
        <v>22</v>
      </c>
      <c r="H805" s="130">
        <f>F805*D805</f>
        <v>-24891.200000000001</v>
      </c>
      <c r="I805" s="76">
        <f t="shared" si="323"/>
        <v>21</v>
      </c>
      <c r="J805" s="100">
        <f>$AN$25</f>
        <v>41095</v>
      </c>
      <c r="K805" s="101">
        <v>2</v>
      </c>
      <c r="L805" s="261">
        <v>10.5</v>
      </c>
      <c r="M805" s="232">
        <f t="shared" si="338"/>
        <v>0.83333333333333337</v>
      </c>
      <c r="N805" s="241">
        <f t="shared" si="330"/>
        <v>1.2083333333333333</v>
      </c>
      <c r="O805" s="244">
        <f t="shared" si="324"/>
        <v>8.9999999999999964</v>
      </c>
      <c r="P805" s="245" t="str">
        <f t="shared" si="336"/>
        <v>1</v>
      </c>
      <c r="Q805" s="257">
        <f t="shared" si="325"/>
        <v>7.9999999999999964</v>
      </c>
      <c r="R805" s="102">
        <f t="shared" si="337"/>
        <v>2.5000000000000036</v>
      </c>
      <c r="S805" s="103">
        <f t="shared" si="331"/>
        <v>1</v>
      </c>
      <c r="T805" s="104">
        <f t="shared" si="332"/>
        <v>1.5000000000000036</v>
      </c>
      <c r="U805" s="104">
        <f t="shared" si="333"/>
        <v>0</v>
      </c>
      <c r="V805" s="104">
        <f t="shared" si="334"/>
        <v>0</v>
      </c>
      <c r="W805" s="105">
        <f t="shared" si="335"/>
        <v>2.5000000000000036</v>
      </c>
      <c r="X805" s="96"/>
      <c r="Y805" s="106" t="str">
        <f>$AO$25</f>
        <v>D</v>
      </c>
      <c r="Z805" s="207" t="str">
        <f t="shared" si="326"/>
        <v>Thu</v>
      </c>
      <c r="AA805" s="107">
        <f t="shared" si="327"/>
        <v>0</v>
      </c>
      <c r="AB805" s="107">
        <f t="shared" si="328"/>
        <v>0</v>
      </c>
      <c r="AC805" s="107">
        <f t="shared" si="329"/>
        <v>0</v>
      </c>
    </row>
    <row r="806" spans="1:29" ht="12.75" customHeight="1">
      <c r="A806" s="69"/>
      <c r="B806" s="124" t="s">
        <v>47</v>
      </c>
      <c r="C806" s="125" t="s">
        <v>22</v>
      </c>
      <c r="D806" s="200"/>
      <c r="E806" s="127"/>
      <c r="F806" s="155"/>
      <c r="G806" s="134" t="s">
        <v>22</v>
      </c>
      <c r="H806" s="130">
        <f>SUM(AA821:AC821)*-F794/21</f>
        <v>0</v>
      </c>
      <c r="I806" s="76">
        <f t="shared" si="323"/>
        <v>22</v>
      </c>
      <c r="J806" s="100">
        <f>$AN$26</f>
        <v>41096</v>
      </c>
      <c r="K806" s="101">
        <v>2</v>
      </c>
      <c r="L806" s="261">
        <v>11</v>
      </c>
      <c r="M806" s="232">
        <f t="shared" si="338"/>
        <v>0.83333333333333337</v>
      </c>
      <c r="N806" s="241">
        <f t="shared" si="330"/>
        <v>1.2083333333333333</v>
      </c>
      <c r="O806" s="244">
        <f t="shared" si="324"/>
        <v>8.9999999999999964</v>
      </c>
      <c r="P806" s="245" t="str">
        <f t="shared" si="336"/>
        <v>1</v>
      </c>
      <c r="Q806" s="257">
        <f t="shared" si="325"/>
        <v>7.9999999999999964</v>
      </c>
      <c r="R806" s="102">
        <f t="shared" si="337"/>
        <v>3.0000000000000036</v>
      </c>
      <c r="S806" s="103">
        <f t="shared" si="331"/>
        <v>1</v>
      </c>
      <c r="T806" s="104">
        <f t="shared" si="332"/>
        <v>2.0000000000000036</v>
      </c>
      <c r="U806" s="104">
        <f t="shared" si="333"/>
        <v>0</v>
      </c>
      <c r="V806" s="104">
        <f t="shared" si="334"/>
        <v>0</v>
      </c>
      <c r="W806" s="105">
        <f t="shared" si="335"/>
        <v>3.0000000000000036</v>
      </c>
      <c r="X806" s="96"/>
      <c r="Y806" s="106" t="str">
        <f>$AO$26</f>
        <v>D</v>
      </c>
      <c r="Z806" s="207" t="str">
        <f t="shared" si="326"/>
        <v>Fri</v>
      </c>
      <c r="AA806" s="107">
        <f t="shared" si="327"/>
        <v>0</v>
      </c>
      <c r="AB806" s="107">
        <f t="shared" si="328"/>
        <v>0</v>
      </c>
      <c r="AC806" s="107">
        <f t="shared" si="329"/>
        <v>0</v>
      </c>
    </row>
    <row r="807" spans="1:29" ht="12.75" customHeight="1">
      <c r="A807" s="69"/>
      <c r="B807" s="124" t="s">
        <v>27</v>
      </c>
      <c r="C807" s="125" t="s">
        <v>22</v>
      </c>
      <c r="D807" s="200"/>
      <c r="E807" s="127"/>
      <c r="F807" s="155"/>
      <c r="G807" s="134" t="s">
        <v>22</v>
      </c>
      <c r="H807" s="156">
        <f>+F813</f>
        <v>-64489.25</v>
      </c>
      <c r="I807" s="76">
        <f t="shared" si="323"/>
        <v>23</v>
      </c>
      <c r="J807" s="100">
        <f>$AN$27</f>
        <v>41097</v>
      </c>
      <c r="K807" s="339" t="s">
        <v>72</v>
      </c>
      <c r="L807" s="261">
        <v>11</v>
      </c>
      <c r="M807" s="232">
        <f t="shared" si="338"/>
        <v>0</v>
      </c>
      <c r="N807" s="241">
        <f t="shared" si="330"/>
        <v>0</v>
      </c>
      <c r="O807" s="244">
        <f t="shared" si="324"/>
        <v>0</v>
      </c>
      <c r="P807" s="245">
        <f t="shared" si="336"/>
        <v>0</v>
      </c>
      <c r="Q807" s="257">
        <f t="shared" si="325"/>
        <v>0</v>
      </c>
      <c r="R807" s="102">
        <f t="shared" si="337"/>
        <v>11</v>
      </c>
      <c r="S807" s="103">
        <f t="shared" si="331"/>
        <v>0</v>
      </c>
      <c r="T807" s="104">
        <f t="shared" si="332"/>
        <v>7</v>
      </c>
      <c r="U807" s="104">
        <f t="shared" si="333"/>
        <v>1</v>
      </c>
      <c r="V807" s="104">
        <f t="shared" si="334"/>
        <v>3</v>
      </c>
      <c r="W807" s="105">
        <f t="shared" si="335"/>
        <v>11</v>
      </c>
      <c r="X807" s="96"/>
      <c r="Y807" s="106" t="str">
        <f>$AO$27</f>
        <v>M</v>
      </c>
      <c r="Z807" s="207" t="str">
        <f t="shared" si="326"/>
        <v>Sat</v>
      </c>
      <c r="AA807" s="107">
        <f t="shared" si="327"/>
        <v>0</v>
      </c>
      <c r="AB807" s="107">
        <f t="shared" si="328"/>
        <v>0</v>
      </c>
      <c r="AC807" s="107">
        <f t="shared" si="329"/>
        <v>0</v>
      </c>
    </row>
    <row r="808" spans="1:29" ht="12.75" customHeight="1">
      <c r="A808" s="69"/>
      <c r="B808" s="98"/>
      <c r="C808" s="98"/>
      <c r="D808" s="158" t="s">
        <v>28</v>
      </c>
      <c r="E808" s="159"/>
      <c r="F808" s="160">
        <f>VLOOKUP(C787,$AD$1:$AG$6,2)</f>
        <v>-1320000</v>
      </c>
      <c r="G808" s="160"/>
      <c r="H808" s="99"/>
      <c r="I808" s="76">
        <f t="shared" si="323"/>
        <v>24</v>
      </c>
      <c r="J808" s="100">
        <f>$AN$28</f>
        <v>41098</v>
      </c>
      <c r="K808" s="101" t="s">
        <v>50</v>
      </c>
      <c r="L808" s="261"/>
      <c r="M808" s="232">
        <f t="shared" si="338"/>
        <v>0</v>
      </c>
      <c r="N808" s="241">
        <f t="shared" si="330"/>
        <v>0</v>
      </c>
      <c r="O808" s="244">
        <f t="shared" si="324"/>
        <v>0</v>
      </c>
      <c r="P808" s="245">
        <f t="shared" si="336"/>
        <v>0</v>
      </c>
      <c r="Q808" s="257">
        <f t="shared" si="325"/>
        <v>0</v>
      </c>
      <c r="R808" s="102">
        <f t="shared" si="337"/>
        <v>0</v>
      </c>
      <c r="S808" s="103">
        <f t="shared" si="331"/>
        <v>0</v>
      </c>
      <c r="T808" s="104">
        <f t="shared" si="332"/>
        <v>0</v>
      </c>
      <c r="U808" s="104">
        <f t="shared" si="333"/>
        <v>0</v>
      </c>
      <c r="V808" s="104">
        <f t="shared" si="334"/>
        <v>0</v>
      </c>
      <c r="W808" s="105">
        <f t="shared" si="335"/>
        <v>0</v>
      </c>
      <c r="X808" s="96"/>
      <c r="Y808" s="106" t="str">
        <f>$AO$28</f>
        <v>M</v>
      </c>
      <c r="Z808" s="262" t="str">
        <f t="shared" si="326"/>
        <v>Sun</v>
      </c>
      <c r="AA808" s="107">
        <f t="shared" si="327"/>
        <v>0</v>
      </c>
      <c r="AB808" s="107">
        <f t="shared" si="328"/>
        <v>0</v>
      </c>
      <c r="AC808" s="107">
        <f t="shared" si="329"/>
        <v>0</v>
      </c>
    </row>
    <row r="809" spans="1:29" ht="12.75" customHeight="1">
      <c r="A809" s="69"/>
      <c r="B809" s="98"/>
      <c r="C809" s="98"/>
      <c r="D809" s="162" t="s">
        <v>26</v>
      </c>
      <c r="E809" s="159"/>
      <c r="F809" s="163">
        <f>+(H794)*0.54%</f>
        <v>6720.6240000000007</v>
      </c>
      <c r="G809" s="163"/>
      <c r="H809" s="99"/>
      <c r="I809" s="76">
        <f t="shared" si="323"/>
        <v>25</v>
      </c>
      <c r="J809" s="100">
        <f>$AN$29</f>
        <v>41099</v>
      </c>
      <c r="K809" s="101">
        <v>1</v>
      </c>
      <c r="L809" s="261">
        <v>11</v>
      </c>
      <c r="M809" s="232">
        <f t="shared" si="338"/>
        <v>0.33333333333333331</v>
      </c>
      <c r="N809" s="241">
        <f t="shared" si="330"/>
        <v>0.70833333333333337</v>
      </c>
      <c r="O809" s="244">
        <f t="shared" si="324"/>
        <v>9.0000000000000018</v>
      </c>
      <c r="P809" s="245" t="str">
        <f t="shared" si="336"/>
        <v>1</v>
      </c>
      <c r="Q809" s="257">
        <f t="shared" si="325"/>
        <v>8.0000000000000018</v>
      </c>
      <c r="R809" s="102">
        <f t="shared" si="337"/>
        <v>2.9999999999999982</v>
      </c>
      <c r="S809" s="103">
        <f t="shared" si="331"/>
        <v>1</v>
      </c>
      <c r="T809" s="104">
        <f t="shared" si="332"/>
        <v>1.9999999999999982</v>
      </c>
      <c r="U809" s="104">
        <f t="shared" si="333"/>
        <v>0</v>
      </c>
      <c r="V809" s="104">
        <f t="shared" si="334"/>
        <v>0</v>
      </c>
      <c r="W809" s="105">
        <f t="shared" si="335"/>
        <v>2.9999999999999982</v>
      </c>
      <c r="X809" s="96"/>
      <c r="Y809" s="106" t="str">
        <f>$AO$29</f>
        <v>D</v>
      </c>
      <c r="Z809" s="262" t="str">
        <f t="shared" si="326"/>
        <v>Mon</v>
      </c>
      <c r="AA809" s="107">
        <f t="shared" si="327"/>
        <v>0</v>
      </c>
      <c r="AB809" s="107">
        <f t="shared" si="328"/>
        <v>0</v>
      </c>
      <c r="AC809" s="107">
        <f t="shared" si="329"/>
        <v>0</v>
      </c>
    </row>
    <row r="810" spans="1:29" ht="12.75" customHeight="1">
      <c r="A810" s="69"/>
      <c r="B810" s="98"/>
      <c r="C810" s="98"/>
      <c r="D810" s="162" t="s">
        <v>29</v>
      </c>
      <c r="E810" s="159"/>
      <c r="F810" s="160">
        <f>-IF(H803*5%&gt;500000,500000,H803*5%)</f>
        <v>-138313.44508670524</v>
      </c>
      <c r="G810" s="160"/>
      <c r="H810" s="99"/>
      <c r="I810" s="76">
        <f t="shared" si="323"/>
        <v>26</v>
      </c>
      <c r="J810" s="100">
        <f>$AN$30</f>
        <v>41100</v>
      </c>
      <c r="K810" s="101">
        <v>1</v>
      </c>
      <c r="L810" s="261">
        <v>11</v>
      </c>
      <c r="M810" s="232">
        <f t="shared" si="338"/>
        <v>0.33333333333333331</v>
      </c>
      <c r="N810" s="241">
        <f t="shared" si="330"/>
        <v>0.70833333333333337</v>
      </c>
      <c r="O810" s="244">
        <f t="shared" si="324"/>
        <v>9.0000000000000018</v>
      </c>
      <c r="P810" s="245" t="str">
        <f t="shared" si="336"/>
        <v>1</v>
      </c>
      <c r="Q810" s="257">
        <f t="shared" si="325"/>
        <v>8.0000000000000018</v>
      </c>
      <c r="R810" s="102">
        <f t="shared" si="337"/>
        <v>2.9999999999999982</v>
      </c>
      <c r="S810" s="103">
        <f t="shared" si="331"/>
        <v>1</v>
      </c>
      <c r="T810" s="104">
        <f t="shared" si="332"/>
        <v>1.9999999999999982</v>
      </c>
      <c r="U810" s="104">
        <f t="shared" si="333"/>
        <v>0</v>
      </c>
      <c r="V810" s="104">
        <f t="shared" si="334"/>
        <v>0</v>
      </c>
      <c r="W810" s="105">
        <f t="shared" si="335"/>
        <v>2.9999999999999982</v>
      </c>
      <c r="X810" s="96"/>
      <c r="Y810" s="106" t="str">
        <f>$AO$30</f>
        <v>D</v>
      </c>
      <c r="Z810" s="207" t="str">
        <f t="shared" si="326"/>
        <v>Tue</v>
      </c>
      <c r="AA810" s="107">
        <f t="shared" si="327"/>
        <v>0</v>
      </c>
      <c r="AB810" s="107">
        <f t="shared" si="328"/>
        <v>0</v>
      </c>
      <c r="AC810" s="107">
        <f t="shared" si="329"/>
        <v>0</v>
      </c>
    </row>
    <row r="811" spans="1:29" ht="12.75" customHeight="1">
      <c r="A811" s="69"/>
      <c r="B811" s="98"/>
      <c r="C811" s="98"/>
      <c r="D811" s="162" t="s">
        <v>30</v>
      </c>
      <c r="E811" s="159"/>
      <c r="F811" s="163">
        <f>ROUND(H803+H805+F809+F810,0)*12</f>
        <v>31317420</v>
      </c>
      <c r="G811" s="163"/>
      <c r="H811" s="99"/>
      <c r="I811" s="76">
        <f t="shared" si="323"/>
        <v>27</v>
      </c>
      <c r="J811" s="100">
        <f>$AN$31</f>
        <v>41101</v>
      </c>
      <c r="K811" s="101">
        <v>1</v>
      </c>
      <c r="L811" s="261">
        <v>11</v>
      </c>
      <c r="M811" s="232">
        <f t="shared" si="338"/>
        <v>0.33333333333333331</v>
      </c>
      <c r="N811" s="241">
        <f t="shared" si="330"/>
        <v>0.70833333333333337</v>
      </c>
      <c r="O811" s="244">
        <f t="shared" si="324"/>
        <v>9.0000000000000018</v>
      </c>
      <c r="P811" s="245" t="str">
        <f t="shared" si="336"/>
        <v>1</v>
      </c>
      <c r="Q811" s="257">
        <f t="shared" si="325"/>
        <v>8.0000000000000018</v>
      </c>
      <c r="R811" s="102">
        <f t="shared" si="337"/>
        <v>2.9999999999999982</v>
      </c>
      <c r="S811" s="103">
        <f t="shared" si="331"/>
        <v>1</v>
      </c>
      <c r="T811" s="104">
        <f t="shared" si="332"/>
        <v>1.9999999999999982</v>
      </c>
      <c r="U811" s="104">
        <f t="shared" si="333"/>
        <v>0</v>
      </c>
      <c r="V811" s="104">
        <f t="shared" si="334"/>
        <v>0</v>
      </c>
      <c r="W811" s="105">
        <f t="shared" si="335"/>
        <v>2.9999999999999982</v>
      </c>
      <c r="X811" s="96"/>
      <c r="Y811" s="106" t="str">
        <f>$AO$31</f>
        <v>D</v>
      </c>
      <c r="Z811" s="207" t="str">
        <f t="shared" si="326"/>
        <v>Wed</v>
      </c>
      <c r="AA811" s="107">
        <f t="shared" si="327"/>
        <v>0</v>
      </c>
      <c r="AB811" s="107">
        <f t="shared" si="328"/>
        <v>0</v>
      </c>
      <c r="AC811" s="107">
        <f t="shared" si="329"/>
        <v>0</v>
      </c>
    </row>
    <row r="812" spans="1:29" ht="12.75" customHeight="1">
      <c r="A812" s="69"/>
      <c r="B812" s="98"/>
      <c r="C812" s="98"/>
      <c r="D812" s="168" t="s">
        <v>31</v>
      </c>
      <c r="E812" s="159"/>
      <c r="F812" s="169">
        <f>(F811)+(F808*12)</f>
        <v>15477420</v>
      </c>
      <c r="G812" s="169"/>
      <c r="H812" s="99"/>
      <c r="I812" s="76">
        <f t="shared" si="323"/>
        <v>28</v>
      </c>
      <c r="J812" s="100">
        <f>$AN$32</f>
        <v>41102</v>
      </c>
      <c r="K812" s="101">
        <v>1</v>
      </c>
      <c r="L812" s="261">
        <v>11</v>
      </c>
      <c r="M812" s="232">
        <f t="shared" si="338"/>
        <v>0.33333333333333331</v>
      </c>
      <c r="N812" s="241">
        <f t="shared" si="330"/>
        <v>0.70833333333333337</v>
      </c>
      <c r="O812" s="244">
        <f t="shared" si="324"/>
        <v>9.0000000000000018</v>
      </c>
      <c r="P812" s="245" t="str">
        <f t="shared" si="336"/>
        <v>1</v>
      </c>
      <c r="Q812" s="257">
        <f t="shared" si="325"/>
        <v>8.0000000000000018</v>
      </c>
      <c r="R812" s="102">
        <f t="shared" si="337"/>
        <v>2.9999999999999982</v>
      </c>
      <c r="S812" s="103">
        <f t="shared" si="331"/>
        <v>1</v>
      </c>
      <c r="T812" s="104">
        <f t="shared" si="332"/>
        <v>1.9999999999999982</v>
      </c>
      <c r="U812" s="104">
        <f t="shared" si="333"/>
        <v>0</v>
      </c>
      <c r="V812" s="104">
        <f t="shared" si="334"/>
        <v>0</v>
      </c>
      <c r="W812" s="105">
        <f t="shared" si="335"/>
        <v>2.9999999999999982</v>
      </c>
      <c r="X812" s="96"/>
      <c r="Y812" s="106" t="str">
        <f>$AO$32</f>
        <v>D</v>
      </c>
      <c r="Z812" s="207" t="str">
        <f t="shared" si="326"/>
        <v>Thu</v>
      </c>
      <c r="AA812" s="107">
        <f t="shared" si="327"/>
        <v>0</v>
      </c>
      <c r="AB812" s="107">
        <f t="shared" si="328"/>
        <v>0</v>
      </c>
      <c r="AC812" s="107">
        <f t="shared" si="329"/>
        <v>0</v>
      </c>
    </row>
    <row r="813" spans="1:29" ht="12.75" customHeight="1">
      <c r="A813" s="69"/>
      <c r="B813" s="98"/>
      <c r="C813" s="98"/>
      <c r="D813" s="168" t="s">
        <v>32</v>
      </c>
      <c r="E813" s="159"/>
      <c r="F813" s="170">
        <f>-(IF(F812&lt;=0,0,IF(F812&lt;=50000000,F812*0.05,IF(F812&lt;=200000000,(F812-50000000)*0.15+2500000,IF(F812&lt;=500000000,(F812-250000000)*0.25+32500000,(F812-500000000)*0.3+95000000)))))/12</f>
        <v>-64489.25</v>
      </c>
      <c r="G813" s="171">
        <f>-(IF(F813&lt;=0,0,IF(F813&lt;=50000000,F813*0.05,IF(F813&lt;=200000000,(F813-50000000)*0.15+2500000,IF(F813&lt;=500000000,(F813-250000000)*0.25+32500000,(F813-500000000)*0.3+95000000)))))/12</f>
        <v>0</v>
      </c>
      <c r="H813" s="99"/>
      <c r="I813" s="76">
        <f t="shared" si="323"/>
        <v>29</v>
      </c>
      <c r="J813" s="100">
        <f>$AN$33</f>
        <v>41103</v>
      </c>
      <c r="K813" s="101">
        <v>1</v>
      </c>
      <c r="L813" s="261">
        <v>11</v>
      </c>
      <c r="M813" s="232">
        <f t="shared" si="338"/>
        <v>0.33333333333333331</v>
      </c>
      <c r="N813" s="241">
        <f t="shared" si="330"/>
        <v>0.70833333333333337</v>
      </c>
      <c r="O813" s="244">
        <f t="shared" si="324"/>
        <v>9.0000000000000018</v>
      </c>
      <c r="P813" s="245" t="str">
        <f t="shared" si="336"/>
        <v>1</v>
      </c>
      <c r="Q813" s="257">
        <f t="shared" si="325"/>
        <v>8.0000000000000018</v>
      </c>
      <c r="R813" s="102">
        <f t="shared" si="337"/>
        <v>2.9999999999999982</v>
      </c>
      <c r="S813" s="103">
        <f t="shared" si="331"/>
        <v>1</v>
      </c>
      <c r="T813" s="104">
        <f t="shared" si="332"/>
        <v>1.9999999999999982</v>
      </c>
      <c r="U813" s="104">
        <f t="shared" si="333"/>
        <v>0</v>
      </c>
      <c r="V813" s="104">
        <f t="shared" si="334"/>
        <v>0</v>
      </c>
      <c r="W813" s="105">
        <f t="shared" si="335"/>
        <v>2.9999999999999982</v>
      </c>
      <c r="X813" s="96"/>
      <c r="Y813" s="106" t="str">
        <f>$AO$33</f>
        <v>D</v>
      </c>
      <c r="Z813" s="207" t="str">
        <f t="shared" si="326"/>
        <v>Fri</v>
      </c>
      <c r="AA813" s="107">
        <f t="shared" si="327"/>
        <v>0</v>
      </c>
      <c r="AB813" s="107">
        <f t="shared" si="328"/>
        <v>0</v>
      </c>
      <c r="AC813" s="107">
        <f t="shared" si="329"/>
        <v>0</v>
      </c>
    </row>
    <row r="814" spans="1:29" ht="12.75" customHeight="1">
      <c r="A814" s="69"/>
      <c r="B814" s="98"/>
      <c r="C814" s="125"/>
      <c r="D814" s="172"/>
      <c r="E814" s="173"/>
      <c r="F814" s="174"/>
      <c r="G814" s="72"/>
      <c r="H814" s="175"/>
      <c r="I814" s="76">
        <f t="shared" si="323"/>
        <v>30</v>
      </c>
      <c r="J814" s="100">
        <f>$AN$34</f>
        <v>41104</v>
      </c>
      <c r="K814" s="101" t="s">
        <v>50</v>
      </c>
      <c r="L814" s="261"/>
      <c r="M814" s="232">
        <f t="shared" si="338"/>
        <v>0</v>
      </c>
      <c r="N814" s="241">
        <f t="shared" si="330"/>
        <v>0</v>
      </c>
      <c r="O814" s="244">
        <f t="shared" si="324"/>
        <v>0</v>
      </c>
      <c r="P814" s="245">
        <f t="shared" si="336"/>
        <v>0</v>
      </c>
      <c r="Q814" s="257">
        <f t="shared" si="325"/>
        <v>0</v>
      </c>
      <c r="R814" s="102">
        <f t="shared" si="337"/>
        <v>0</v>
      </c>
      <c r="S814" s="103">
        <f t="shared" si="331"/>
        <v>0</v>
      </c>
      <c r="T814" s="104">
        <f t="shared" si="332"/>
        <v>0</v>
      </c>
      <c r="U814" s="104">
        <f t="shared" si="333"/>
        <v>0</v>
      </c>
      <c r="V814" s="104">
        <f t="shared" si="334"/>
        <v>0</v>
      </c>
      <c r="W814" s="105">
        <f t="shared" si="335"/>
        <v>0</v>
      </c>
      <c r="X814" s="96"/>
      <c r="Y814" s="106" t="str">
        <f>$AO$34</f>
        <v>M</v>
      </c>
      <c r="Z814" s="207" t="str">
        <f t="shared" si="326"/>
        <v>Sat</v>
      </c>
      <c r="AA814" s="107">
        <f t="shared" si="327"/>
        <v>0</v>
      </c>
      <c r="AB814" s="107">
        <f t="shared" si="328"/>
        <v>0</v>
      </c>
      <c r="AC814" s="107">
        <f t="shared" si="329"/>
        <v>0</v>
      </c>
    </row>
    <row r="815" spans="1:29" ht="12.75" customHeight="1">
      <c r="A815" s="69"/>
      <c r="B815" s="176" t="s">
        <v>33</v>
      </c>
      <c r="C815" s="177"/>
      <c r="D815" s="178"/>
      <c r="E815" s="127"/>
      <c r="F815" s="179"/>
      <c r="G815" s="180" t="s">
        <v>22</v>
      </c>
      <c r="H815" s="152">
        <f>+H803+H805+H806+H807</f>
        <v>2676888.4517341042</v>
      </c>
      <c r="I815" s="76">
        <f t="shared" si="323"/>
        <v>31</v>
      </c>
      <c r="J815" s="100">
        <f>$AN$35</f>
        <v>41105</v>
      </c>
      <c r="K815" s="339" t="s">
        <v>72</v>
      </c>
      <c r="L815" s="261">
        <v>11</v>
      </c>
      <c r="M815" s="232">
        <f t="shared" si="338"/>
        <v>0</v>
      </c>
      <c r="N815" s="241">
        <f t="shared" si="330"/>
        <v>0</v>
      </c>
      <c r="O815" s="244">
        <f t="shared" si="324"/>
        <v>0</v>
      </c>
      <c r="P815" s="245">
        <f t="shared" si="336"/>
        <v>0</v>
      </c>
      <c r="Q815" s="257">
        <f t="shared" si="325"/>
        <v>0</v>
      </c>
      <c r="R815" s="102">
        <f t="shared" si="337"/>
        <v>11</v>
      </c>
      <c r="S815" s="103">
        <f t="shared" si="331"/>
        <v>0</v>
      </c>
      <c r="T815" s="104">
        <f t="shared" si="332"/>
        <v>7</v>
      </c>
      <c r="U815" s="104">
        <f t="shared" si="333"/>
        <v>1</v>
      </c>
      <c r="V815" s="104">
        <f t="shared" si="334"/>
        <v>3</v>
      </c>
      <c r="W815" s="105">
        <f t="shared" si="335"/>
        <v>11</v>
      </c>
      <c r="X815" s="96"/>
      <c r="Y815" s="106" t="str">
        <f>$AO$35</f>
        <v>M</v>
      </c>
      <c r="Z815" s="262" t="str">
        <f t="shared" si="326"/>
        <v>Sun</v>
      </c>
      <c r="AA815" s="107">
        <f t="shared" si="327"/>
        <v>0</v>
      </c>
      <c r="AB815" s="107">
        <f t="shared" si="328"/>
        <v>0</v>
      </c>
      <c r="AC815" s="107">
        <f t="shared" si="329"/>
        <v>0</v>
      </c>
    </row>
    <row r="816" spans="1:29" ht="12.75" customHeight="1">
      <c r="A816" s="69"/>
      <c r="B816" s="70"/>
      <c r="C816" s="70"/>
      <c r="D816" s="200"/>
      <c r="E816" s="127"/>
      <c r="F816" s="155"/>
      <c r="G816" s="74"/>
      <c r="H816" s="75"/>
      <c r="I816" s="76">
        <f t="shared" si="323"/>
        <v>32</v>
      </c>
      <c r="J816" s="100">
        <f>$AN$36</f>
        <v>41106</v>
      </c>
      <c r="K816" s="101">
        <v>2</v>
      </c>
      <c r="L816" s="261">
        <v>11</v>
      </c>
      <c r="M816" s="232">
        <f t="shared" si="338"/>
        <v>0.83333333333333337</v>
      </c>
      <c r="N816" s="241">
        <f t="shared" si="330"/>
        <v>1.2083333333333333</v>
      </c>
      <c r="O816" s="244">
        <f t="shared" si="324"/>
        <v>8.9999999999999964</v>
      </c>
      <c r="P816" s="245" t="str">
        <f t="shared" si="336"/>
        <v>1</v>
      </c>
      <c r="Q816" s="257">
        <f t="shared" si="325"/>
        <v>7.9999999999999964</v>
      </c>
      <c r="R816" s="102">
        <f t="shared" si="337"/>
        <v>3.0000000000000036</v>
      </c>
      <c r="S816" s="103">
        <f t="shared" si="331"/>
        <v>1</v>
      </c>
      <c r="T816" s="104">
        <f t="shared" si="332"/>
        <v>2.0000000000000036</v>
      </c>
      <c r="U816" s="104">
        <f t="shared" si="333"/>
        <v>0</v>
      </c>
      <c r="V816" s="104">
        <f t="shared" si="334"/>
        <v>0</v>
      </c>
      <c r="W816" s="105">
        <f t="shared" si="335"/>
        <v>3.0000000000000036</v>
      </c>
      <c r="X816" s="96"/>
      <c r="Y816" s="106" t="str">
        <f>$AO$36</f>
        <v>D</v>
      </c>
      <c r="Z816" s="262" t="str">
        <f t="shared" si="326"/>
        <v>Mon</v>
      </c>
      <c r="AA816" s="107">
        <f t="shared" si="327"/>
        <v>0</v>
      </c>
      <c r="AB816" s="107">
        <f t="shared" si="328"/>
        <v>0</v>
      </c>
      <c r="AC816" s="107">
        <f t="shared" si="329"/>
        <v>0</v>
      </c>
    </row>
    <row r="817" spans="1:29" ht="12.75" customHeight="1">
      <c r="A817" s="69"/>
      <c r="B817" s="181" t="s">
        <v>34</v>
      </c>
      <c r="C817" s="181"/>
      <c r="D817" s="72"/>
      <c r="E817" s="73"/>
      <c r="F817" s="72"/>
      <c r="G817" s="181" t="s">
        <v>35</v>
      </c>
      <c r="H817" s="99"/>
      <c r="I817" s="76">
        <f t="shared" si="323"/>
        <v>33</v>
      </c>
      <c r="J817" s="100">
        <f>$AN$37</f>
        <v>41107</v>
      </c>
      <c r="K817" s="101">
        <v>2</v>
      </c>
      <c r="L817" s="261">
        <v>11</v>
      </c>
      <c r="M817" s="232">
        <f t="shared" si="338"/>
        <v>0.83333333333333337</v>
      </c>
      <c r="N817" s="241">
        <f t="shared" si="330"/>
        <v>1.2083333333333333</v>
      </c>
      <c r="O817" s="244">
        <f t="shared" si="324"/>
        <v>8.9999999999999964</v>
      </c>
      <c r="P817" s="245" t="str">
        <f t="shared" si="336"/>
        <v>1</v>
      </c>
      <c r="Q817" s="257">
        <f t="shared" si="325"/>
        <v>7.9999999999999964</v>
      </c>
      <c r="R817" s="102">
        <f t="shared" si="337"/>
        <v>3.0000000000000036</v>
      </c>
      <c r="S817" s="103">
        <f t="shared" si="331"/>
        <v>1</v>
      </c>
      <c r="T817" s="104">
        <f t="shared" si="332"/>
        <v>2.0000000000000036</v>
      </c>
      <c r="U817" s="104">
        <f t="shared" si="333"/>
        <v>0</v>
      </c>
      <c r="V817" s="104">
        <f t="shared" si="334"/>
        <v>0</v>
      </c>
      <c r="W817" s="105">
        <f t="shared" si="335"/>
        <v>3.0000000000000036</v>
      </c>
      <c r="X817" s="96"/>
      <c r="Y817" s="106" t="str">
        <f>$AO$37</f>
        <v>D</v>
      </c>
      <c r="Z817" s="207" t="str">
        <f t="shared" si="326"/>
        <v>Tue</v>
      </c>
      <c r="AA817" s="107">
        <f t="shared" si="327"/>
        <v>0</v>
      </c>
      <c r="AB817" s="107">
        <f t="shared" si="328"/>
        <v>0</v>
      </c>
      <c r="AC817" s="107">
        <f t="shared" si="329"/>
        <v>0</v>
      </c>
    </row>
    <row r="818" spans="1:29" ht="12.75" customHeight="1">
      <c r="A818" s="69"/>
      <c r="B818" s="181"/>
      <c r="C818" s="181"/>
      <c r="D818" s="72"/>
      <c r="E818" s="73"/>
      <c r="F818" s="72"/>
      <c r="G818" s="181"/>
      <c r="H818" s="99"/>
      <c r="I818" s="76">
        <f t="shared" si="323"/>
        <v>34</v>
      </c>
      <c r="J818" s="100">
        <f>$AN$38</f>
        <v>41108</v>
      </c>
      <c r="K818" s="101">
        <v>2</v>
      </c>
      <c r="L818" s="261">
        <v>11</v>
      </c>
      <c r="M818" s="232">
        <f t="shared" si="338"/>
        <v>0.83333333333333337</v>
      </c>
      <c r="N818" s="241">
        <f t="shared" si="330"/>
        <v>1.2083333333333333</v>
      </c>
      <c r="O818" s="244">
        <f t="shared" si="324"/>
        <v>8.9999999999999964</v>
      </c>
      <c r="P818" s="245" t="str">
        <f t="shared" si="336"/>
        <v>1</v>
      </c>
      <c r="Q818" s="257">
        <f t="shared" si="325"/>
        <v>7.9999999999999964</v>
      </c>
      <c r="R818" s="102">
        <f t="shared" si="337"/>
        <v>3.0000000000000036</v>
      </c>
      <c r="S818" s="103">
        <f t="shared" si="331"/>
        <v>1</v>
      </c>
      <c r="T818" s="104">
        <f t="shared" si="332"/>
        <v>2.0000000000000036</v>
      </c>
      <c r="U818" s="104">
        <f t="shared" si="333"/>
        <v>0</v>
      </c>
      <c r="V818" s="104">
        <f t="shared" si="334"/>
        <v>0</v>
      </c>
      <c r="W818" s="105">
        <f t="shared" si="335"/>
        <v>3.0000000000000036</v>
      </c>
      <c r="X818" s="96"/>
      <c r="Y818" s="106" t="str">
        <f>$AO$38</f>
        <v>D</v>
      </c>
      <c r="Z818" s="207" t="str">
        <f t="shared" si="326"/>
        <v>Wed</v>
      </c>
      <c r="AA818" s="107">
        <f t="shared" si="327"/>
        <v>0</v>
      </c>
      <c r="AB818" s="107">
        <f t="shared" si="328"/>
        <v>0</v>
      </c>
      <c r="AC818" s="107">
        <f t="shared" si="329"/>
        <v>0</v>
      </c>
    </row>
    <row r="819" spans="1:29" ht="12.75" customHeight="1">
      <c r="A819" s="69"/>
      <c r="B819" s="181"/>
      <c r="C819" s="181"/>
      <c r="D819" s="72"/>
      <c r="E819" s="73"/>
      <c r="F819" s="72"/>
      <c r="G819" s="181"/>
      <c r="H819" s="99"/>
      <c r="I819" s="76">
        <f t="shared" si="323"/>
        <v>35</v>
      </c>
      <c r="J819" s="100"/>
      <c r="K819" s="101"/>
      <c r="L819" s="261"/>
      <c r="M819" s="232"/>
      <c r="N819" s="241"/>
      <c r="O819" s="244"/>
      <c r="P819" s="245"/>
      <c r="Q819" s="257"/>
      <c r="R819" s="102"/>
      <c r="S819" s="103"/>
      <c r="T819" s="104"/>
      <c r="U819" s="104"/>
      <c r="V819" s="104"/>
      <c r="W819" s="105"/>
      <c r="X819" s="96"/>
      <c r="Y819" s="106"/>
      <c r="Z819" s="207" t="str">
        <f t="shared" si="326"/>
        <v>Sat</v>
      </c>
      <c r="AA819" s="107">
        <f>COUNTIF(K819,"S")</f>
        <v>0</v>
      </c>
      <c r="AB819" s="107">
        <f>COUNTIF(K819,"I")</f>
        <v>0</v>
      </c>
      <c r="AC819" s="107">
        <f>COUNTIF(K819,"A")</f>
        <v>0</v>
      </c>
    </row>
    <row r="820" spans="1:29" ht="12.75" customHeight="1">
      <c r="A820" s="69"/>
      <c r="B820" s="181"/>
      <c r="C820" s="181"/>
      <c r="D820" s="72"/>
      <c r="E820" s="73"/>
      <c r="F820" s="72"/>
      <c r="G820" s="181"/>
      <c r="H820" s="99"/>
      <c r="I820" s="76">
        <f t="shared" si="323"/>
        <v>36</v>
      </c>
      <c r="J820" s="210" t="s">
        <v>19</v>
      </c>
      <c r="K820" s="211"/>
      <c r="L820" s="251"/>
      <c r="M820" s="212" t="s">
        <v>45</v>
      </c>
      <c r="N820" s="212" t="s">
        <v>46</v>
      </c>
      <c r="O820" s="242"/>
      <c r="P820" s="243"/>
      <c r="Q820" s="258"/>
      <c r="R820" s="212"/>
      <c r="S820" s="213"/>
      <c r="T820" s="214"/>
      <c r="U820" s="214"/>
      <c r="V820" s="215"/>
      <c r="W820" s="216" t="s">
        <v>36</v>
      </c>
      <c r="X820" s="182"/>
      <c r="Y820" s="183" t="s">
        <v>37</v>
      </c>
      <c r="Z820" s="83"/>
      <c r="AA820" s="84"/>
      <c r="AB820" s="84"/>
      <c r="AC820" s="96"/>
    </row>
    <row r="821" spans="1:29" ht="12.75" customHeight="1">
      <c r="A821" s="69"/>
      <c r="B821" s="184" t="str">
        <f>C785</f>
        <v>ADE</v>
      </c>
      <c r="C821" s="181"/>
      <c r="D821" s="72"/>
      <c r="E821" s="73"/>
      <c r="F821" s="72"/>
      <c r="G821" s="181" t="s">
        <v>38</v>
      </c>
      <c r="H821" s="99"/>
      <c r="I821" s="76">
        <f t="shared" si="323"/>
        <v>37</v>
      </c>
      <c r="J821" s="333">
        <f>+K821+L821</f>
        <v>41</v>
      </c>
      <c r="K821" s="334">
        <f>+COUNTIF(K788:K819,"1")+COUNTIF(K788:K819,"2")+COUNTIF(K788:K819,"L2")+COUNTIF(K788:K819,"L1")</f>
        <v>26</v>
      </c>
      <c r="L821" s="334">
        <f>+COUNTIF(K788:K819,"2")+COUNTIF(K788:K819,"L2")</f>
        <v>15</v>
      </c>
      <c r="M821" s="334">
        <f>+COUNTIF(K788:K819,"1")+COUNTIF(K788:K819,"L1")</f>
        <v>11</v>
      </c>
      <c r="N821" s="185"/>
      <c r="O821" s="185"/>
      <c r="P821" s="101"/>
      <c r="Q821" s="259"/>
      <c r="R821" s="185">
        <f>+COUNTIF(K789:K819,"S2")</f>
        <v>0</v>
      </c>
      <c r="S821" s="102">
        <f>SUM(S789:S819)</f>
        <v>17</v>
      </c>
      <c r="T821" s="102">
        <f>SUM(T789:T819)</f>
        <v>55.500000000000014</v>
      </c>
      <c r="U821" s="102">
        <f>SUM(U789:U819)</f>
        <v>3</v>
      </c>
      <c r="V821" s="102">
        <f>SUM(V789:V819)</f>
        <v>9</v>
      </c>
      <c r="W821" s="105">
        <f>+(S821*1.5)+(T821*2)+(U821*3)+(V821*4)</f>
        <v>181.50000000000003</v>
      </c>
      <c r="X821" s="186"/>
      <c r="Y821" s="187">
        <f>+COUNTIF(Y789:Y819,"D")</f>
        <v>22</v>
      </c>
      <c r="Z821" s="83"/>
      <c r="AA821" s="102">
        <f>SUM(AA789:AA819)</f>
        <v>0</v>
      </c>
      <c r="AB821" s="102">
        <f>SUM(AB789:AB819)</f>
        <v>0</v>
      </c>
      <c r="AC821" s="102">
        <f>SUM(AC789:AC819)</f>
        <v>0</v>
      </c>
    </row>
    <row r="822" spans="1:29" ht="12.75" customHeight="1">
      <c r="A822" s="69"/>
      <c r="B822" s="263"/>
      <c r="C822" s="189" t="s">
        <v>57</v>
      </c>
      <c r="D822" s="189"/>
      <c r="E822" s="190"/>
      <c r="F822" s="72"/>
      <c r="G822" s="72"/>
      <c r="H822" s="99"/>
      <c r="I822" s="76">
        <f t="shared" si="323"/>
        <v>38</v>
      </c>
      <c r="J822" s="191"/>
      <c r="K822" s="192"/>
      <c r="L822" s="252"/>
      <c r="M822" s="193"/>
      <c r="N822" s="193"/>
      <c r="O822" s="193"/>
      <c r="P822" s="239"/>
      <c r="Q822" s="260"/>
      <c r="R822" s="194">
        <f>S821+T821+U821+V821</f>
        <v>84.500000000000014</v>
      </c>
      <c r="S822" s="103"/>
      <c r="T822" s="103"/>
      <c r="U822" s="103"/>
      <c r="V822" s="103"/>
      <c r="W822" s="103"/>
      <c r="X822" s="195"/>
      <c r="Y822" s="187"/>
      <c r="Z822" s="196"/>
      <c r="AA822" s="196"/>
      <c r="AB822" s="196"/>
      <c r="AC822" s="197"/>
    </row>
    <row r="824" spans="1:29" ht="12.75" customHeight="1">
      <c r="A824" s="52">
        <f>A785+1</f>
        <v>22</v>
      </c>
      <c r="B824" s="53" t="s">
        <v>2</v>
      </c>
      <c r="C824" s="54" t="s">
        <v>201</v>
      </c>
      <c r="D824" s="55"/>
      <c r="E824" s="56" t="s">
        <v>55</v>
      </c>
      <c r="F824" s="209" t="s">
        <v>97</v>
      </c>
      <c r="G824" s="57"/>
      <c r="H824" s="58"/>
      <c r="I824" s="59">
        <v>1</v>
      </c>
      <c r="J824" s="486" t="str">
        <f>+C824</f>
        <v>ADE</v>
      </c>
      <c r="K824" s="486"/>
      <c r="L824" s="486"/>
      <c r="M824" s="486"/>
      <c r="N824" s="486"/>
      <c r="O824" s="486"/>
      <c r="P824" s="486"/>
      <c r="Q824" s="486"/>
      <c r="R824" s="486"/>
      <c r="S824" s="486"/>
      <c r="T824" s="486"/>
      <c r="U824" s="486"/>
      <c r="V824" s="486"/>
      <c r="W824" s="486"/>
      <c r="X824" s="60"/>
      <c r="Y824" s="61"/>
      <c r="Z824" s="62"/>
      <c r="AA824" s="63"/>
      <c r="AB824" s="63"/>
      <c r="AC824" s="64"/>
    </row>
    <row r="825" spans="1:29" ht="12.75" customHeight="1">
      <c r="A825" s="69"/>
      <c r="B825" s="70" t="s">
        <v>3</v>
      </c>
      <c r="C825" s="71" t="s">
        <v>62</v>
      </c>
      <c r="D825" s="72"/>
      <c r="E825" s="73"/>
      <c r="F825" s="72"/>
      <c r="G825" s="74"/>
      <c r="H825" s="75"/>
      <c r="I825" s="76">
        <f t="shared" ref="I825:I861" si="339">+I824+1</f>
        <v>2</v>
      </c>
      <c r="J825" s="77" t="s">
        <v>4</v>
      </c>
      <c r="K825" s="78"/>
      <c r="L825" s="248"/>
      <c r="M825" s="79"/>
      <c r="N825" s="79"/>
      <c r="O825" s="79"/>
      <c r="P825" s="236"/>
      <c r="Q825" s="254"/>
      <c r="R825" s="79"/>
      <c r="S825" s="79"/>
      <c r="T825" s="79"/>
      <c r="U825" s="79"/>
      <c r="V825" s="79"/>
      <c r="W825" s="80" t="str">
        <f>$Y$1</f>
        <v>Period: 1 May 2012 - 31 May 2012</v>
      </c>
      <c r="X825" s="81"/>
      <c r="Y825" s="82"/>
      <c r="Z825" s="83"/>
      <c r="AA825" s="84"/>
      <c r="AB825" s="84"/>
      <c r="AC825" s="85"/>
    </row>
    <row r="826" spans="1:29" ht="12.75" customHeight="1">
      <c r="A826" s="69"/>
      <c r="B826" s="70" t="s">
        <v>6</v>
      </c>
      <c r="C826" s="71" t="s">
        <v>5</v>
      </c>
      <c r="D826" s="72"/>
      <c r="E826" s="73"/>
      <c r="F826" s="91"/>
      <c r="G826" s="91"/>
      <c r="H826" s="92"/>
      <c r="I826" s="76">
        <f t="shared" si="339"/>
        <v>3</v>
      </c>
      <c r="J826" s="487" t="s">
        <v>7</v>
      </c>
      <c r="K826" s="488" t="s">
        <v>8</v>
      </c>
      <c r="L826" s="249"/>
      <c r="M826" s="489" t="s">
        <v>49</v>
      </c>
      <c r="N826" s="490"/>
      <c r="O826" s="220"/>
      <c r="P826" s="237"/>
      <c r="Q826" s="255"/>
      <c r="R826" s="491" t="s">
        <v>64</v>
      </c>
      <c r="S826" s="493" t="s">
        <v>9</v>
      </c>
      <c r="T826" s="493"/>
      <c r="U826" s="493"/>
      <c r="V826" s="493"/>
      <c r="W826" s="494" t="s">
        <v>10</v>
      </c>
      <c r="X826" s="93"/>
      <c r="Y826" s="94"/>
      <c r="Z826" s="83"/>
      <c r="AA826" s="84"/>
      <c r="AB826" s="84"/>
      <c r="AC826" s="85"/>
    </row>
    <row r="827" spans="1:29" ht="12.75" customHeight="1">
      <c r="A827" s="69"/>
      <c r="B827" s="70" t="s">
        <v>48</v>
      </c>
      <c r="C827" s="71"/>
      <c r="D827" s="72"/>
      <c r="E827" s="73"/>
      <c r="F827" s="91"/>
      <c r="G827" s="91"/>
      <c r="H827" s="92"/>
      <c r="I827" s="76">
        <f t="shared" si="339"/>
        <v>4</v>
      </c>
      <c r="J827" s="487"/>
      <c r="K827" s="488"/>
      <c r="L827" s="250"/>
      <c r="M827" s="231" t="s">
        <v>11</v>
      </c>
      <c r="N827" s="231" t="s">
        <v>12</v>
      </c>
      <c r="O827" s="231"/>
      <c r="P827" s="238"/>
      <c r="Q827" s="256" t="s">
        <v>67</v>
      </c>
      <c r="R827" s="492"/>
      <c r="S827" s="201">
        <v>1.5</v>
      </c>
      <c r="T827" s="201">
        <v>2</v>
      </c>
      <c r="U827" s="201">
        <v>3</v>
      </c>
      <c r="V827" s="201">
        <v>4</v>
      </c>
      <c r="W827" s="494"/>
      <c r="X827" s="93"/>
      <c r="Y827" s="94"/>
      <c r="Z827" s="83"/>
      <c r="AA827" s="95" t="s">
        <v>13</v>
      </c>
      <c r="AB827" s="95" t="s">
        <v>14</v>
      </c>
      <c r="AC827" s="96" t="s">
        <v>15</v>
      </c>
    </row>
    <row r="828" spans="1:29" ht="12.75" customHeight="1">
      <c r="A828" s="69"/>
      <c r="B828" s="70" t="s">
        <v>16</v>
      </c>
      <c r="C828" s="71"/>
      <c r="D828" s="72"/>
      <c r="E828" s="73"/>
      <c r="F828" s="98"/>
      <c r="G828" s="72"/>
      <c r="H828" s="99"/>
      <c r="I828" s="76">
        <f t="shared" si="339"/>
        <v>5</v>
      </c>
      <c r="J828" s="100">
        <f>$AN$9</f>
        <v>41079</v>
      </c>
      <c r="K828" s="101">
        <v>1</v>
      </c>
      <c r="L828" s="261">
        <v>11</v>
      </c>
      <c r="M828" s="232">
        <f>VLOOKUP(K828,$AE$23:$AG$30,2,0)</f>
        <v>0.33333333333333331</v>
      </c>
      <c r="N828" s="241">
        <f>VLOOKUP(K828,$AE$23:$AG$30,3,0)</f>
        <v>0.70833333333333337</v>
      </c>
      <c r="O828" s="244">
        <f t="shared" ref="O828:O857" si="340">(N828-M828)*24</f>
        <v>9.0000000000000018</v>
      </c>
      <c r="P828" s="245" t="str">
        <f>+IF(((N828-M828)*24)&gt;4,"1",0)</f>
        <v>1</v>
      </c>
      <c r="Q828" s="257">
        <f t="shared" ref="Q828:Q857" si="341">O828-P828</f>
        <v>8.0000000000000018</v>
      </c>
      <c r="R828" s="102">
        <f>+L828-Q828</f>
        <v>2.9999999999999982</v>
      </c>
      <c r="S828" s="103">
        <f>IF(AND(Y828="d",W828&gt;0),1,0)</f>
        <v>1</v>
      </c>
      <c r="T828" s="104">
        <f>IF(AND(Y828="D",W828-S828&lt;0),0,IF(AND(Y828="M",W828&gt;=7),7,IF(AND(Y828="M",W828&lt;7),W828,IF(W828-S828&lt;0,0,IF(AND(Y828="D",W828-S828&gt;=7),7,IF(AND(Y828="D",W828-S828&lt;7),W828-S828,0))))))</f>
        <v>1.9999999999999982</v>
      </c>
      <c r="U828" s="104">
        <f>IF(AND(Y828="D",W828&lt;1),0,IF(AND(Y828="D",W828-S828-T828&gt;0,W828-S828-T828&lt;1),W828-S828-T828,IF(AND(Y828="D",W828-S828-T828&gt;=1),1,IF(AND(Y828="M",W828-T828&gt;=1),1,IF(AND(Y828="M",W828-T828&lt;1),W828-T828,0)))))</f>
        <v>0</v>
      </c>
      <c r="V828" s="104">
        <f>IF(AND(Y828="D",W828&lt;1),0,IF(AND(Y828="D",W828-S828-T828-U828&gt;0),W828-S828-T828-U828,IF(AND(Y828="M",W828-T828-U828&gt;0),W828-T828-U828,0)))</f>
        <v>0</v>
      </c>
      <c r="W828" s="105">
        <f>+R828</f>
        <v>2.9999999999999982</v>
      </c>
      <c r="X828" s="96"/>
      <c r="Y828" s="106" t="str">
        <f>$AO$9</f>
        <v>D</v>
      </c>
      <c r="Z828" s="207" t="str">
        <f t="shared" ref="Z828:Z858" si="342">TEXT(WEEKDAY(J828),"ddd")</f>
        <v>Tue</v>
      </c>
      <c r="AA828" s="107">
        <f t="shared" ref="AA828:AA857" si="343">COUNTIF(K828,"S")</f>
        <v>0</v>
      </c>
      <c r="AB828" s="107">
        <f t="shared" ref="AB828:AB857" si="344">COUNTIF(K828,"I")</f>
        <v>0</v>
      </c>
      <c r="AC828" s="107">
        <f t="shared" ref="AC828:AC857" si="345">COUNTIF(K828,"A")</f>
        <v>0</v>
      </c>
    </row>
    <row r="829" spans="1:29" ht="12.75" customHeight="1">
      <c r="A829" s="69"/>
      <c r="B829" s="70" t="s">
        <v>18</v>
      </c>
      <c r="C829" s="108" t="s">
        <v>61</v>
      </c>
      <c r="D829" s="109"/>
      <c r="E829" s="73"/>
      <c r="F829" s="110"/>
      <c r="G829" s="72"/>
      <c r="H829" s="99"/>
      <c r="I829" s="76">
        <f t="shared" si="339"/>
        <v>6</v>
      </c>
      <c r="J829" s="100">
        <f>$AN$10</f>
        <v>41080</v>
      </c>
      <c r="K829" s="101">
        <v>1</v>
      </c>
      <c r="L829" s="261">
        <v>11</v>
      </c>
      <c r="M829" s="232">
        <f>VLOOKUP(K829,$AE$23:$AG$30,2,0)</f>
        <v>0.33333333333333331</v>
      </c>
      <c r="N829" s="241">
        <f t="shared" ref="N829:N857" si="346">VLOOKUP(K829,$AE$23:$AG$30,3,0)</f>
        <v>0.70833333333333337</v>
      </c>
      <c r="O829" s="244">
        <f t="shared" si="340"/>
        <v>9.0000000000000018</v>
      </c>
      <c r="P829" s="245" t="str">
        <f>+IF(((N829-M829)*24)&gt;4,"1",0)</f>
        <v>1</v>
      </c>
      <c r="Q829" s="257">
        <f t="shared" si="341"/>
        <v>8.0000000000000018</v>
      </c>
      <c r="R829" s="102">
        <f>+L829-Q829</f>
        <v>2.9999999999999982</v>
      </c>
      <c r="S829" s="103">
        <f t="shared" ref="S829:S857" si="347">IF(AND(Y829="d",W829&gt;0),1,0)</f>
        <v>1</v>
      </c>
      <c r="T829" s="104">
        <f t="shared" ref="T829:T857" si="348">IF(AND(Y829="D",W829-S829&lt;0),0,IF(AND(Y829="M",W829&gt;=7),7,IF(AND(Y829="M",W829&lt;7),W829,IF(W829-S829&lt;0,0,IF(AND(Y829="D",W829-S829&gt;=7),7,IF(AND(Y829="D",W829-S829&lt;7),W829-S829,0))))))</f>
        <v>1.9999999999999982</v>
      </c>
      <c r="U829" s="104">
        <f t="shared" ref="U829:U857" si="349">IF(AND(Y829="D",W829&lt;1),0,IF(AND(Y829="D",W829-S829-T829&gt;0,W829-S829-T829&lt;1),W829-S829-T829,IF(AND(Y829="D",W829-S829-T829&gt;=1),1,IF(AND(Y829="M",W829-T829&gt;=1),1,IF(AND(Y829="M",W829-T829&lt;1),W829-T829,0)))))</f>
        <v>0</v>
      </c>
      <c r="V829" s="104">
        <f t="shared" ref="V829:V857" si="350">IF(AND(Y829="D",W829&lt;1),0,IF(AND(Y829="D",W829-S829-T829-U829&gt;0),W829-S829-T829-U829,IF(AND(Y829="M",W829-T829-U829&gt;0),W829-T829-U829,0)))</f>
        <v>0</v>
      </c>
      <c r="W829" s="105">
        <f t="shared" ref="W829:W857" si="351">+R829</f>
        <v>2.9999999999999982</v>
      </c>
      <c r="X829" s="96"/>
      <c r="Y829" s="106" t="str">
        <f>$AO$10</f>
        <v>D</v>
      </c>
      <c r="Z829" s="207" t="str">
        <f t="shared" si="342"/>
        <v>Wed</v>
      </c>
      <c r="AA829" s="107">
        <f t="shared" si="343"/>
        <v>0</v>
      </c>
      <c r="AB829" s="107">
        <f t="shared" si="344"/>
        <v>0</v>
      </c>
      <c r="AC829" s="107">
        <f t="shared" si="345"/>
        <v>0</v>
      </c>
    </row>
    <row r="830" spans="1:29" ht="12.75" customHeight="1">
      <c r="A830" s="69"/>
      <c r="B830" s="98" t="s">
        <v>20</v>
      </c>
      <c r="C830" s="199">
        <v>40245</v>
      </c>
      <c r="D830" s="199">
        <v>41340</v>
      </c>
      <c r="E830" s="73"/>
      <c r="F830" s="72"/>
      <c r="G830" s="72"/>
      <c r="H830" s="99"/>
      <c r="I830" s="76">
        <f t="shared" si="339"/>
        <v>7</v>
      </c>
      <c r="J830" s="100">
        <f>$AN$11</f>
        <v>41081</v>
      </c>
      <c r="K830" s="101">
        <v>1</v>
      </c>
      <c r="L830" s="261">
        <v>10</v>
      </c>
      <c r="M830" s="232">
        <f>VLOOKUP(K830,$AE$23:$AG$30,2,0)</f>
        <v>0.33333333333333331</v>
      </c>
      <c r="N830" s="241">
        <f t="shared" si="346"/>
        <v>0.70833333333333337</v>
      </c>
      <c r="O830" s="244">
        <f t="shared" si="340"/>
        <v>9.0000000000000018</v>
      </c>
      <c r="P830" s="245" t="str">
        <f t="shared" ref="P830:P857" si="352">+IF(((N830-M830)*24)&gt;4,"1",0)</f>
        <v>1</v>
      </c>
      <c r="Q830" s="257">
        <f t="shared" si="341"/>
        <v>8.0000000000000018</v>
      </c>
      <c r="R830" s="102">
        <f t="shared" ref="R830:R857" si="353">+L830-Q830</f>
        <v>1.9999999999999982</v>
      </c>
      <c r="S830" s="103">
        <f t="shared" si="347"/>
        <v>1</v>
      </c>
      <c r="T830" s="104">
        <f t="shared" si="348"/>
        <v>0.99999999999999822</v>
      </c>
      <c r="U830" s="104">
        <f t="shared" si="349"/>
        <v>0</v>
      </c>
      <c r="V830" s="104">
        <f t="shared" si="350"/>
        <v>0</v>
      </c>
      <c r="W830" s="105">
        <f t="shared" si="351"/>
        <v>1.9999999999999982</v>
      </c>
      <c r="X830" s="96"/>
      <c r="Y830" s="106" t="str">
        <f>$AO$11</f>
        <v>D</v>
      </c>
      <c r="Z830" s="207" t="str">
        <f t="shared" si="342"/>
        <v>Thu</v>
      </c>
      <c r="AA830" s="107">
        <f t="shared" si="343"/>
        <v>0</v>
      </c>
      <c r="AB830" s="107">
        <f t="shared" si="344"/>
        <v>0</v>
      </c>
      <c r="AC830" s="107">
        <f t="shared" si="345"/>
        <v>0</v>
      </c>
    </row>
    <row r="831" spans="1:29" ht="12.75" customHeight="1">
      <c r="A831" s="69"/>
      <c r="B831" s="98"/>
      <c r="C831" s="98"/>
      <c r="D831" s="72"/>
      <c r="E831" s="73"/>
      <c r="F831" s="72"/>
      <c r="G831" s="72"/>
      <c r="H831" s="99"/>
      <c r="I831" s="76">
        <f t="shared" si="339"/>
        <v>8</v>
      </c>
      <c r="J831" s="100">
        <f>$AN$12</f>
        <v>41082</v>
      </c>
      <c r="K831" s="101">
        <v>1</v>
      </c>
      <c r="L831" s="261">
        <v>8</v>
      </c>
      <c r="M831" s="232">
        <f t="shared" ref="M831:M857" si="354">VLOOKUP(K831,$AE$23:$AG$30,2,0)</f>
        <v>0.33333333333333331</v>
      </c>
      <c r="N831" s="241">
        <f t="shared" si="346"/>
        <v>0.70833333333333337</v>
      </c>
      <c r="O831" s="244">
        <f t="shared" si="340"/>
        <v>9.0000000000000018</v>
      </c>
      <c r="P831" s="245" t="str">
        <f t="shared" si="352"/>
        <v>1</v>
      </c>
      <c r="Q831" s="257">
        <f t="shared" si="341"/>
        <v>8.0000000000000018</v>
      </c>
      <c r="R831" s="102">
        <f t="shared" si="353"/>
        <v>0</v>
      </c>
      <c r="S831" s="103">
        <f t="shared" si="347"/>
        <v>0</v>
      </c>
      <c r="T831" s="104">
        <f t="shared" si="348"/>
        <v>0</v>
      </c>
      <c r="U831" s="104">
        <f t="shared" si="349"/>
        <v>0</v>
      </c>
      <c r="V831" s="104">
        <f t="shared" si="350"/>
        <v>0</v>
      </c>
      <c r="W831" s="105">
        <f t="shared" si="351"/>
        <v>0</v>
      </c>
      <c r="X831" s="96"/>
      <c r="Y831" s="106" t="str">
        <f>$AO$12</f>
        <v>D</v>
      </c>
      <c r="Z831" s="207" t="str">
        <f t="shared" si="342"/>
        <v>Fri</v>
      </c>
      <c r="AA831" s="107">
        <f t="shared" si="343"/>
        <v>0</v>
      </c>
      <c r="AB831" s="107">
        <f t="shared" si="344"/>
        <v>0</v>
      </c>
      <c r="AC831" s="107">
        <f t="shared" si="345"/>
        <v>0</v>
      </c>
    </row>
    <row r="832" spans="1:29" ht="12.75" customHeight="1">
      <c r="A832" s="69"/>
      <c r="B832" s="98"/>
      <c r="C832" s="98"/>
      <c r="D832" s="72"/>
      <c r="E832" s="73"/>
      <c r="F832" s="198"/>
      <c r="G832" s="72"/>
      <c r="H832" s="99"/>
      <c r="I832" s="76">
        <f t="shared" si="339"/>
        <v>9</v>
      </c>
      <c r="J832" s="100">
        <f>$AN$13</f>
        <v>41083</v>
      </c>
      <c r="K832" s="339" t="s">
        <v>50</v>
      </c>
      <c r="L832" s="261"/>
      <c r="M832" s="232">
        <f t="shared" si="354"/>
        <v>0</v>
      </c>
      <c r="N832" s="241">
        <f t="shared" si="346"/>
        <v>0</v>
      </c>
      <c r="O832" s="244">
        <f t="shared" si="340"/>
        <v>0</v>
      </c>
      <c r="P832" s="245">
        <f t="shared" si="352"/>
        <v>0</v>
      </c>
      <c r="Q832" s="257">
        <f t="shared" si="341"/>
        <v>0</v>
      </c>
      <c r="R832" s="102">
        <f t="shared" si="353"/>
        <v>0</v>
      </c>
      <c r="S832" s="103">
        <f t="shared" si="347"/>
        <v>0</v>
      </c>
      <c r="T832" s="104">
        <f t="shared" si="348"/>
        <v>0</v>
      </c>
      <c r="U832" s="104">
        <f t="shared" si="349"/>
        <v>0</v>
      </c>
      <c r="V832" s="104">
        <f t="shared" si="350"/>
        <v>0</v>
      </c>
      <c r="W832" s="105">
        <f t="shared" si="351"/>
        <v>0</v>
      </c>
      <c r="X832" s="96"/>
      <c r="Y832" s="106" t="str">
        <f>$AO$13</f>
        <v>M</v>
      </c>
      <c r="Z832" s="207" t="str">
        <f t="shared" si="342"/>
        <v>Sat</v>
      </c>
      <c r="AA832" s="107">
        <f t="shared" si="343"/>
        <v>0</v>
      </c>
      <c r="AB832" s="107">
        <f t="shared" si="344"/>
        <v>0</v>
      </c>
      <c r="AC832" s="107">
        <f t="shared" si="345"/>
        <v>0</v>
      </c>
    </row>
    <row r="833" spans="1:29" ht="12.75" customHeight="1">
      <c r="A833" s="69"/>
      <c r="B833" s="124" t="s">
        <v>21</v>
      </c>
      <c r="C833" s="125" t="s">
        <v>22</v>
      </c>
      <c r="D833" s="126"/>
      <c r="E833" s="127"/>
      <c r="F833" s="198">
        <v>1244560</v>
      </c>
      <c r="G833" s="129" t="s">
        <v>22</v>
      </c>
      <c r="H833" s="130">
        <f>+F833</f>
        <v>1244560</v>
      </c>
      <c r="I833" s="76">
        <f t="shared" si="339"/>
        <v>10</v>
      </c>
      <c r="J833" s="100">
        <f>$AN$14</f>
        <v>41084</v>
      </c>
      <c r="K833" s="339" t="s">
        <v>50</v>
      </c>
      <c r="L833" s="261"/>
      <c r="M833" s="232">
        <f t="shared" si="354"/>
        <v>0</v>
      </c>
      <c r="N833" s="241">
        <f t="shared" si="346"/>
        <v>0</v>
      </c>
      <c r="O833" s="244">
        <f t="shared" si="340"/>
        <v>0</v>
      </c>
      <c r="P833" s="245">
        <f t="shared" si="352"/>
        <v>0</v>
      </c>
      <c r="Q833" s="257">
        <f t="shared" si="341"/>
        <v>0</v>
      </c>
      <c r="R833" s="102">
        <f t="shared" si="353"/>
        <v>0</v>
      </c>
      <c r="S833" s="103">
        <f t="shared" si="347"/>
        <v>0</v>
      </c>
      <c r="T833" s="104">
        <f t="shared" si="348"/>
        <v>0</v>
      </c>
      <c r="U833" s="104">
        <f t="shared" si="349"/>
        <v>0</v>
      </c>
      <c r="V833" s="104">
        <f t="shared" si="350"/>
        <v>0</v>
      </c>
      <c r="W833" s="105">
        <f t="shared" si="351"/>
        <v>0</v>
      </c>
      <c r="X833" s="96"/>
      <c r="Y833" s="106" t="str">
        <f>$AO$14</f>
        <v>M</v>
      </c>
      <c r="Z833" s="262" t="str">
        <f t="shared" si="342"/>
        <v>Sun</v>
      </c>
      <c r="AA833" s="107">
        <f t="shared" si="343"/>
        <v>0</v>
      </c>
      <c r="AB833" s="107">
        <f t="shared" si="344"/>
        <v>0</v>
      </c>
      <c r="AC833" s="107">
        <f t="shared" si="345"/>
        <v>0</v>
      </c>
    </row>
    <row r="834" spans="1:29" ht="12.75" customHeight="1">
      <c r="A834" s="69"/>
      <c r="B834" s="124" t="s">
        <v>23</v>
      </c>
      <c r="C834" s="125" t="s">
        <v>22</v>
      </c>
      <c r="D834" s="133">
        <f>+F833/173</f>
        <v>7193.9884393063585</v>
      </c>
      <c r="E834" s="127" t="s">
        <v>24</v>
      </c>
      <c r="F834" s="128">
        <f>+W860</f>
        <v>108.50000000000006</v>
      </c>
      <c r="G834" s="134" t="s">
        <v>22</v>
      </c>
      <c r="H834" s="130">
        <f>F834*D834</f>
        <v>780547.74566474033</v>
      </c>
      <c r="I834" s="76">
        <f t="shared" si="339"/>
        <v>11</v>
      </c>
      <c r="J834" s="100">
        <f>$AN$15</f>
        <v>41085</v>
      </c>
      <c r="K834" s="101">
        <v>2</v>
      </c>
      <c r="L834" s="261">
        <v>9</v>
      </c>
      <c r="M834" s="232">
        <f t="shared" si="354"/>
        <v>0.83333333333333337</v>
      </c>
      <c r="N834" s="241">
        <f t="shared" si="346"/>
        <v>1.2083333333333333</v>
      </c>
      <c r="O834" s="244">
        <f t="shared" si="340"/>
        <v>8.9999999999999964</v>
      </c>
      <c r="P834" s="245" t="str">
        <f t="shared" si="352"/>
        <v>1</v>
      </c>
      <c r="Q834" s="257">
        <f t="shared" si="341"/>
        <v>7.9999999999999964</v>
      </c>
      <c r="R834" s="102">
        <f t="shared" si="353"/>
        <v>1.0000000000000036</v>
      </c>
      <c r="S834" s="103">
        <f t="shared" si="347"/>
        <v>1</v>
      </c>
      <c r="T834" s="104">
        <f t="shared" si="348"/>
        <v>3.5527136788005009E-15</v>
      </c>
      <c r="U834" s="104">
        <f t="shared" si="349"/>
        <v>0</v>
      </c>
      <c r="V834" s="104">
        <f t="shared" si="350"/>
        <v>0</v>
      </c>
      <c r="W834" s="105">
        <f t="shared" si="351"/>
        <v>1.0000000000000036</v>
      </c>
      <c r="X834" s="96"/>
      <c r="Y834" s="106" t="str">
        <f>$AO$15</f>
        <v>D</v>
      </c>
      <c r="Z834" s="262" t="str">
        <f t="shared" si="342"/>
        <v>Mon</v>
      </c>
      <c r="AA834" s="107">
        <f t="shared" si="343"/>
        <v>0</v>
      </c>
      <c r="AB834" s="107">
        <f t="shared" si="344"/>
        <v>0</v>
      </c>
      <c r="AC834" s="107">
        <f t="shared" si="345"/>
        <v>0</v>
      </c>
    </row>
    <row r="835" spans="1:29" ht="12.75" customHeight="1">
      <c r="A835" s="69"/>
      <c r="B835" s="124" t="s">
        <v>65</v>
      </c>
      <c r="C835" s="125" t="s">
        <v>22</v>
      </c>
      <c r="D835" s="133">
        <v>6000</v>
      </c>
      <c r="E835" s="127" t="s">
        <v>24</v>
      </c>
      <c r="F835" s="203">
        <f>+K860</f>
        <v>23</v>
      </c>
      <c r="G835" s="134" t="s">
        <v>22</v>
      </c>
      <c r="H835" s="130">
        <f>F835*D835</f>
        <v>138000</v>
      </c>
      <c r="I835" s="76">
        <f t="shared" si="339"/>
        <v>12</v>
      </c>
      <c r="J835" s="100">
        <f>$AN$16</f>
        <v>41086</v>
      </c>
      <c r="K835" s="101">
        <v>2</v>
      </c>
      <c r="L835" s="261">
        <v>11</v>
      </c>
      <c r="M835" s="232">
        <f t="shared" si="354"/>
        <v>0.83333333333333337</v>
      </c>
      <c r="N835" s="241">
        <f t="shared" si="346"/>
        <v>1.2083333333333333</v>
      </c>
      <c r="O835" s="244">
        <f t="shared" si="340"/>
        <v>8.9999999999999964</v>
      </c>
      <c r="P835" s="245" t="str">
        <f t="shared" si="352"/>
        <v>1</v>
      </c>
      <c r="Q835" s="257">
        <f t="shared" si="341"/>
        <v>7.9999999999999964</v>
      </c>
      <c r="R835" s="102">
        <f t="shared" si="353"/>
        <v>3.0000000000000036</v>
      </c>
      <c r="S835" s="103">
        <f t="shared" si="347"/>
        <v>1</v>
      </c>
      <c r="T835" s="104">
        <f t="shared" si="348"/>
        <v>2.0000000000000036</v>
      </c>
      <c r="U835" s="104">
        <f t="shared" si="349"/>
        <v>0</v>
      </c>
      <c r="V835" s="104">
        <f t="shared" si="350"/>
        <v>0</v>
      </c>
      <c r="W835" s="105">
        <f t="shared" si="351"/>
        <v>3.0000000000000036</v>
      </c>
      <c r="X835" s="96"/>
      <c r="Y835" s="106" t="str">
        <f>$AO$16</f>
        <v>D</v>
      </c>
      <c r="Z835" s="207" t="str">
        <f t="shared" si="342"/>
        <v>Tue</v>
      </c>
      <c r="AA835" s="107">
        <f t="shared" si="343"/>
        <v>0</v>
      </c>
      <c r="AB835" s="107">
        <f t="shared" si="344"/>
        <v>0</v>
      </c>
      <c r="AC835" s="107">
        <f t="shared" si="345"/>
        <v>0</v>
      </c>
    </row>
    <row r="836" spans="1:29" ht="12.75" customHeight="1">
      <c r="A836" s="69"/>
      <c r="B836" s="124" t="s">
        <v>66</v>
      </c>
      <c r="C836" s="125" t="s">
        <v>22</v>
      </c>
      <c r="D836" s="200">
        <v>4000</v>
      </c>
      <c r="E836" s="127" t="s">
        <v>24</v>
      </c>
      <c r="F836" s="139">
        <f>+L860</f>
        <v>11</v>
      </c>
      <c r="G836" s="134" t="s">
        <v>22</v>
      </c>
      <c r="H836" s="130">
        <f>F836*D836</f>
        <v>44000</v>
      </c>
      <c r="I836" s="76">
        <f t="shared" si="339"/>
        <v>13</v>
      </c>
      <c r="J836" s="100">
        <f>$AN$17</f>
        <v>41087</v>
      </c>
      <c r="K836" s="101">
        <v>2</v>
      </c>
      <c r="L836" s="261">
        <v>11</v>
      </c>
      <c r="M836" s="232">
        <f t="shared" si="354"/>
        <v>0.83333333333333337</v>
      </c>
      <c r="N836" s="241">
        <f t="shared" si="346"/>
        <v>1.2083333333333333</v>
      </c>
      <c r="O836" s="244">
        <f t="shared" si="340"/>
        <v>8.9999999999999964</v>
      </c>
      <c r="P836" s="245" t="str">
        <f t="shared" si="352"/>
        <v>1</v>
      </c>
      <c r="Q836" s="257">
        <f t="shared" si="341"/>
        <v>7.9999999999999964</v>
      </c>
      <c r="R836" s="102">
        <f t="shared" si="353"/>
        <v>3.0000000000000036</v>
      </c>
      <c r="S836" s="103">
        <f t="shared" si="347"/>
        <v>1</v>
      </c>
      <c r="T836" s="104">
        <f t="shared" si="348"/>
        <v>2.0000000000000036</v>
      </c>
      <c r="U836" s="104">
        <f t="shared" si="349"/>
        <v>0</v>
      </c>
      <c r="V836" s="104">
        <f t="shared" si="350"/>
        <v>0</v>
      </c>
      <c r="W836" s="105">
        <f t="shared" si="351"/>
        <v>3.0000000000000036</v>
      </c>
      <c r="X836" s="96"/>
      <c r="Y836" s="106" t="str">
        <f>$AO$17</f>
        <v>D</v>
      </c>
      <c r="Z836" s="207" t="str">
        <f t="shared" si="342"/>
        <v>Wed</v>
      </c>
      <c r="AA836" s="107">
        <f t="shared" si="343"/>
        <v>0</v>
      </c>
      <c r="AB836" s="107">
        <f t="shared" si="344"/>
        <v>0</v>
      </c>
      <c r="AC836" s="107">
        <f t="shared" si="345"/>
        <v>0</v>
      </c>
    </row>
    <row r="837" spans="1:29" ht="12.75" customHeight="1">
      <c r="A837" s="69"/>
      <c r="B837" s="335" t="s">
        <v>75</v>
      </c>
      <c r="C837" s="336" t="s">
        <v>22</v>
      </c>
      <c r="D837" s="337"/>
      <c r="E837" s="127" t="s">
        <v>24</v>
      </c>
      <c r="F837" s="338">
        <f>+M860</f>
        <v>12</v>
      </c>
      <c r="G837" s="142" t="s">
        <v>22</v>
      </c>
      <c r="H837" s="143">
        <f>+F837*D837</f>
        <v>0</v>
      </c>
      <c r="I837" s="76">
        <f t="shared" si="339"/>
        <v>14</v>
      </c>
      <c r="J837" s="100">
        <f>$AN$18</f>
        <v>41088</v>
      </c>
      <c r="K837" s="101">
        <v>2</v>
      </c>
      <c r="L837" s="261">
        <v>10</v>
      </c>
      <c r="M837" s="232">
        <f t="shared" si="354"/>
        <v>0.83333333333333337</v>
      </c>
      <c r="N837" s="241">
        <f t="shared" si="346"/>
        <v>1.2083333333333333</v>
      </c>
      <c r="O837" s="244">
        <f t="shared" si="340"/>
        <v>8.9999999999999964</v>
      </c>
      <c r="P837" s="245" t="str">
        <f t="shared" si="352"/>
        <v>1</v>
      </c>
      <c r="Q837" s="257">
        <f t="shared" si="341"/>
        <v>7.9999999999999964</v>
      </c>
      <c r="R837" s="102">
        <f t="shared" si="353"/>
        <v>2.0000000000000036</v>
      </c>
      <c r="S837" s="103">
        <f t="shared" si="347"/>
        <v>1</v>
      </c>
      <c r="T837" s="104">
        <f t="shared" si="348"/>
        <v>1.0000000000000036</v>
      </c>
      <c r="U837" s="104">
        <f t="shared" si="349"/>
        <v>0</v>
      </c>
      <c r="V837" s="104">
        <f t="shared" si="350"/>
        <v>0</v>
      </c>
      <c r="W837" s="105">
        <f t="shared" si="351"/>
        <v>2.0000000000000036</v>
      </c>
      <c r="X837" s="96"/>
      <c r="Y837" s="106" t="str">
        <f>$AO$18</f>
        <v>D</v>
      </c>
      <c r="Z837" s="207" t="str">
        <f t="shared" si="342"/>
        <v>Thu</v>
      </c>
      <c r="AA837" s="107">
        <f t="shared" si="343"/>
        <v>0</v>
      </c>
      <c r="AB837" s="107">
        <f t="shared" si="344"/>
        <v>0</v>
      </c>
      <c r="AC837" s="107">
        <f t="shared" si="345"/>
        <v>0</v>
      </c>
    </row>
    <row r="838" spans="1:29" ht="12.75" customHeight="1">
      <c r="A838" s="69"/>
      <c r="B838" s="124"/>
      <c r="C838" s="70"/>
      <c r="D838" s="202"/>
      <c r="E838" s="140"/>
      <c r="F838" s="141"/>
      <c r="G838" s="74" t="s">
        <v>22</v>
      </c>
      <c r="H838" s="99">
        <f>+D838*F838</f>
        <v>0</v>
      </c>
      <c r="I838" s="76">
        <f t="shared" si="339"/>
        <v>15</v>
      </c>
      <c r="J838" s="100">
        <f>$AN$19</f>
        <v>41089</v>
      </c>
      <c r="K838" s="101">
        <v>2</v>
      </c>
      <c r="L838" s="261">
        <v>11</v>
      </c>
      <c r="M838" s="232">
        <f t="shared" si="354"/>
        <v>0.83333333333333337</v>
      </c>
      <c r="N838" s="241">
        <f t="shared" si="346"/>
        <v>1.2083333333333333</v>
      </c>
      <c r="O838" s="244">
        <f t="shared" si="340"/>
        <v>8.9999999999999964</v>
      </c>
      <c r="P838" s="245" t="str">
        <f t="shared" si="352"/>
        <v>1</v>
      </c>
      <c r="Q838" s="257">
        <f t="shared" si="341"/>
        <v>7.9999999999999964</v>
      </c>
      <c r="R838" s="102">
        <f t="shared" si="353"/>
        <v>3.0000000000000036</v>
      </c>
      <c r="S838" s="103">
        <f t="shared" si="347"/>
        <v>1</v>
      </c>
      <c r="T838" s="104">
        <f t="shared" si="348"/>
        <v>2.0000000000000036</v>
      </c>
      <c r="U838" s="104">
        <f t="shared" si="349"/>
        <v>0</v>
      </c>
      <c r="V838" s="104">
        <f t="shared" si="350"/>
        <v>0</v>
      </c>
      <c r="W838" s="105">
        <f t="shared" si="351"/>
        <v>3.0000000000000036</v>
      </c>
      <c r="X838" s="96"/>
      <c r="Y838" s="106" t="str">
        <f>$AO$19</f>
        <v>D</v>
      </c>
      <c r="Z838" s="207" t="str">
        <f t="shared" si="342"/>
        <v>Fri</v>
      </c>
      <c r="AA838" s="107">
        <f t="shared" si="343"/>
        <v>0</v>
      </c>
      <c r="AB838" s="107">
        <f t="shared" si="344"/>
        <v>0</v>
      </c>
      <c r="AC838" s="107">
        <f t="shared" si="345"/>
        <v>0</v>
      </c>
    </row>
    <row r="839" spans="1:29" ht="12.75" customHeight="1">
      <c r="A839" s="69"/>
      <c r="B839" s="124"/>
      <c r="C839" s="70"/>
      <c r="D839" s="202"/>
      <c r="E839" s="140"/>
      <c r="F839" s="139"/>
      <c r="G839" s="74" t="s">
        <v>22</v>
      </c>
      <c r="H839" s="99">
        <f>+D839*F839</f>
        <v>0</v>
      </c>
      <c r="I839" s="76">
        <f t="shared" si="339"/>
        <v>16</v>
      </c>
      <c r="J839" s="100">
        <f>$AN$20</f>
        <v>41090</v>
      </c>
      <c r="K839" s="101" t="s">
        <v>50</v>
      </c>
      <c r="L839" s="261"/>
      <c r="M839" s="232">
        <f t="shared" si="354"/>
        <v>0</v>
      </c>
      <c r="N839" s="241">
        <f t="shared" si="346"/>
        <v>0</v>
      </c>
      <c r="O839" s="244">
        <f t="shared" si="340"/>
        <v>0</v>
      </c>
      <c r="P839" s="245">
        <f t="shared" si="352"/>
        <v>0</v>
      </c>
      <c r="Q839" s="257">
        <f t="shared" si="341"/>
        <v>0</v>
      </c>
      <c r="R839" s="102">
        <f t="shared" si="353"/>
        <v>0</v>
      </c>
      <c r="S839" s="103">
        <f t="shared" si="347"/>
        <v>0</v>
      </c>
      <c r="T839" s="104">
        <f t="shared" si="348"/>
        <v>0</v>
      </c>
      <c r="U839" s="104">
        <f t="shared" si="349"/>
        <v>0</v>
      </c>
      <c r="V839" s="104">
        <f t="shared" si="350"/>
        <v>0</v>
      </c>
      <c r="W839" s="105">
        <f t="shared" si="351"/>
        <v>0</v>
      </c>
      <c r="X839" s="96"/>
      <c r="Y839" s="106" t="str">
        <f>$AO$20</f>
        <v>M</v>
      </c>
      <c r="Z839" s="207" t="str">
        <f t="shared" si="342"/>
        <v>Sat</v>
      </c>
      <c r="AA839" s="107">
        <f t="shared" si="343"/>
        <v>0</v>
      </c>
      <c r="AB839" s="107">
        <f t="shared" si="344"/>
        <v>0</v>
      </c>
      <c r="AC839" s="107">
        <f t="shared" si="345"/>
        <v>0</v>
      </c>
    </row>
    <row r="840" spans="1:29" ht="12.75" customHeight="1">
      <c r="A840" s="69"/>
      <c r="B840" s="124" t="s">
        <v>56</v>
      </c>
      <c r="C840" s="70" t="s">
        <v>22</v>
      </c>
      <c r="D840" s="202"/>
      <c r="E840" s="140"/>
      <c r="F840" s="141"/>
      <c r="G840" s="74" t="s">
        <v>22</v>
      </c>
      <c r="H840" s="99">
        <v>0</v>
      </c>
      <c r="I840" s="76">
        <f t="shared" si="339"/>
        <v>17</v>
      </c>
      <c r="J840" s="100">
        <f>$AN$21</f>
        <v>41091</v>
      </c>
      <c r="K840" s="101" t="s">
        <v>50</v>
      </c>
      <c r="L840" s="261"/>
      <c r="M840" s="232">
        <f t="shared" si="354"/>
        <v>0</v>
      </c>
      <c r="N840" s="241">
        <f t="shared" si="346"/>
        <v>0</v>
      </c>
      <c r="O840" s="244">
        <f t="shared" si="340"/>
        <v>0</v>
      </c>
      <c r="P840" s="245">
        <f t="shared" si="352"/>
        <v>0</v>
      </c>
      <c r="Q840" s="257">
        <f t="shared" si="341"/>
        <v>0</v>
      </c>
      <c r="R840" s="102">
        <f t="shared" si="353"/>
        <v>0</v>
      </c>
      <c r="S840" s="103">
        <f t="shared" si="347"/>
        <v>0</v>
      </c>
      <c r="T840" s="104">
        <f t="shared" si="348"/>
        <v>0</v>
      </c>
      <c r="U840" s="104">
        <f t="shared" si="349"/>
        <v>0</v>
      </c>
      <c r="V840" s="104">
        <f t="shared" si="350"/>
        <v>0</v>
      </c>
      <c r="W840" s="105">
        <f t="shared" si="351"/>
        <v>0</v>
      </c>
      <c r="X840" s="96"/>
      <c r="Y840" s="106" t="str">
        <f>$AO$21</f>
        <v>M</v>
      </c>
      <c r="Z840" s="262" t="str">
        <f t="shared" si="342"/>
        <v>Sun</v>
      </c>
      <c r="AA840" s="107">
        <f t="shared" si="343"/>
        <v>0</v>
      </c>
      <c r="AB840" s="107">
        <f t="shared" si="344"/>
        <v>0</v>
      </c>
      <c r="AC840" s="107">
        <f t="shared" si="345"/>
        <v>0</v>
      </c>
    </row>
    <row r="841" spans="1:29" ht="12.75" customHeight="1">
      <c r="A841" s="69"/>
      <c r="B841" s="124"/>
      <c r="C841" s="70"/>
      <c r="D841" s="202"/>
      <c r="E841" s="140"/>
      <c r="F841" s="139"/>
      <c r="G841" s="74" t="s">
        <v>22</v>
      </c>
      <c r="H841" s="99">
        <f>+D841*F841</f>
        <v>0</v>
      </c>
      <c r="I841" s="76">
        <f t="shared" si="339"/>
        <v>18</v>
      </c>
      <c r="J841" s="100">
        <f>$AN$22</f>
        <v>41092</v>
      </c>
      <c r="K841" s="101">
        <v>1</v>
      </c>
      <c r="L841" s="261">
        <v>8</v>
      </c>
      <c r="M841" s="232">
        <f t="shared" si="354"/>
        <v>0.33333333333333331</v>
      </c>
      <c r="N841" s="241">
        <f t="shared" si="346"/>
        <v>0.70833333333333337</v>
      </c>
      <c r="O841" s="244">
        <f t="shared" si="340"/>
        <v>9.0000000000000018</v>
      </c>
      <c r="P841" s="245" t="str">
        <f t="shared" si="352"/>
        <v>1</v>
      </c>
      <c r="Q841" s="257">
        <f t="shared" si="341"/>
        <v>8.0000000000000018</v>
      </c>
      <c r="R841" s="102">
        <f t="shared" si="353"/>
        <v>0</v>
      </c>
      <c r="S841" s="103">
        <f t="shared" si="347"/>
        <v>0</v>
      </c>
      <c r="T841" s="104">
        <f t="shared" si="348"/>
        <v>0</v>
      </c>
      <c r="U841" s="104">
        <f t="shared" si="349"/>
        <v>0</v>
      </c>
      <c r="V841" s="104">
        <f t="shared" si="350"/>
        <v>0</v>
      </c>
      <c r="W841" s="105">
        <f t="shared" si="351"/>
        <v>0</v>
      </c>
      <c r="X841" s="96"/>
      <c r="Y841" s="106" t="str">
        <f>$AO$22</f>
        <v>D</v>
      </c>
      <c r="Z841" s="262" t="str">
        <f t="shared" si="342"/>
        <v>Mon</v>
      </c>
      <c r="AA841" s="107">
        <f t="shared" si="343"/>
        <v>0</v>
      </c>
      <c r="AB841" s="107">
        <f t="shared" si="344"/>
        <v>0</v>
      </c>
      <c r="AC841" s="107">
        <f t="shared" si="345"/>
        <v>0</v>
      </c>
    </row>
    <row r="842" spans="1:29" ht="12.75" customHeight="1">
      <c r="A842" s="69"/>
      <c r="B842" s="150" t="s">
        <v>19</v>
      </c>
      <c r="C842" s="150"/>
      <c r="D842" s="200"/>
      <c r="E842" s="127"/>
      <c r="F842" s="151"/>
      <c r="G842" s="134" t="s">
        <v>22</v>
      </c>
      <c r="H842" s="152">
        <f>SUM(H833:H841)</f>
        <v>2207107.7456647404</v>
      </c>
      <c r="I842" s="76">
        <f t="shared" si="339"/>
        <v>19</v>
      </c>
      <c r="J842" s="100">
        <f>$AN$23</f>
        <v>41093</v>
      </c>
      <c r="K842" s="101">
        <v>1</v>
      </c>
      <c r="L842" s="261">
        <v>8</v>
      </c>
      <c r="M842" s="232">
        <f t="shared" si="354"/>
        <v>0.33333333333333331</v>
      </c>
      <c r="N842" s="241">
        <f t="shared" si="346"/>
        <v>0.70833333333333337</v>
      </c>
      <c r="O842" s="244">
        <f t="shared" si="340"/>
        <v>9.0000000000000018</v>
      </c>
      <c r="P842" s="245" t="str">
        <f t="shared" si="352"/>
        <v>1</v>
      </c>
      <c r="Q842" s="257">
        <f t="shared" si="341"/>
        <v>8.0000000000000018</v>
      </c>
      <c r="R842" s="102">
        <f t="shared" si="353"/>
        <v>0</v>
      </c>
      <c r="S842" s="103">
        <f t="shared" si="347"/>
        <v>0</v>
      </c>
      <c r="T842" s="104">
        <f t="shared" si="348"/>
        <v>0</v>
      </c>
      <c r="U842" s="104">
        <f t="shared" si="349"/>
        <v>0</v>
      </c>
      <c r="V842" s="104">
        <f t="shared" si="350"/>
        <v>0</v>
      </c>
      <c r="W842" s="105">
        <f t="shared" si="351"/>
        <v>0</v>
      </c>
      <c r="X842" s="96"/>
      <c r="Y842" s="106" t="str">
        <f>$AO$23</f>
        <v>D</v>
      </c>
      <c r="Z842" s="207" t="str">
        <f t="shared" si="342"/>
        <v>Tue</v>
      </c>
      <c r="AA842" s="107">
        <f t="shared" si="343"/>
        <v>0</v>
      </c>
      <c r="AB842" s="107">
        <f t="shared" si="344"/>
        <v>0</v>
      </c>
      <c r="AC842" s="107">
        <f t="shared" si="345"/>
        <v>0</v>
      </c>
    </row>
    <row r="843" spans="1:29" ht="12.75" customHeight="1">
      <c r="A843" s="69"/>
      <c r="B843" s="131" t="s">
        <v>25</v>
      </c>
      <c r="C843" s="70"/>
      <c r="D843" s="200"/>
      <c r="E843" s="127"/>
      <c r="F843" s="151"/>
      <c r="G843" s="74"/>
      <c r="H843" s="75"/>
      <c r="I843" s="76">
        <f t="shared" si="339"/>
        <v>20</v>
      </c>
      <c r="J843" s="100">
        <f>$AN$24</f>
        <v>41094</v>
      </c>
      <c r="K843" s="101">
        <v>1</v>
      </c>
      <c r="L843" s="261">
        <v>9</v>
      </c>
      <c r="M843" s="232">
        <f t="shared" si="354"/>
        <v>0.33333333333333331</v>
      </c>
      <c r="N843" s="241">
        <f t="shared" si="346"/>
        <v>0.70833333333333337</v>
      </c>
      <c r="O843" s="244">
        <f t="shared" si="340"/>
        <v>9.0000000000000018</v>
      </c>
      <c r="P843" s="245" t="str">
        <f t="shared" si="352"/>
        <v>1</v>
      </c>
      <c r="Q843" s="257">
        <f t="shared" si="341"/>
        <v>8.0000000000000018</v>
      </c>
      <c r="R843" s="102">
        <f t="shared" si="353"/>
        <v>0.99999999999999822</v>
      </c>
      <c r="S843" s="103">
        <f t="shared" si="347"/>
        <v>1</v>
      </c>
      <c r="T843" s="104">
        <f t="shared" si="348"/>
        <v>0</v>
      </c>
      <c r="U843" s="104">
        <f t="shared" si="349"/>
        <v>0</v>
      </c>
      <c r="V843" s="104">
        <f t="shared" si="350"/>
        <v>0</v>
      </c>
      <c r="W843" s="105">
        <f t="shared" si="351"/>
        <v>0.99999999999999822</v>
      </c>
      <c r="X843" s="96"/>
      <c r="Y843" s="106" t="str">
        <f>$AO$24</f>
        <v>D</v>
      </c>
      <c r="Z843" s="207" t="str">
        <f t="shared" si="342"/>
        <v>Wed</v>
      </c>
      <c r="AA843" s="107">
        <f t="shared" si="343"/>
        <v>0</v>
      </c>
      <c r="AB843" s="107">
        <f t="shared" si="344"/>
        <v>0</v>
      </c>
      <c r="AC843" s="107">
        <f t="shared" si="345"/>
        <v>0</v>
      </c>
    </row>
    <row r="844" spans="1:29" ht="12.75" customHeight="1">
      <c r="A844" s="69"/>
      <c r="B844" s="124" t="s">
        <v>26</v>
      </c>
      <c r="C844" s="125" t="s">
        <v>22</v>
      </c>
      <c r="D844" s="153">
        <f>-H833</f>
        <v>-1244560</v>
      </c>
      <c r="E844" s="127" t="s">
        <v>24</v>
      </c>
      <c r="F844" s="149">
        <v>0.02</v>
      </c>
      <c r="G844" s="134" t="s">
        <v>22</v>
      </c>
      <c r="H844" s="130">
        <f>F844*D844</f>
        <v>-24891.200000000001</v>
      </c>
      <c r="I844" s="76">
        <f t="shared" si="339"/>
        <v>21</v>
      </c>
      <c r="J844" s="100">
        <f>$AN$25</f>
        <v>41095</v>
      </c>
      <c r="K844" s="101">
        <v>1</v>
      </c>
      <c r="L844" s="261">
        <v>11</v>
      </c>
      <c r="M844" s="232">
        <f t="shared" si="354"/>
        <v>0.33333333333333331</v>
      </c>
      <c r="N844" s="241">
        <f t="shared" si="346"/>
        <v>0.70833333333333337</v>
      </c>
      <c r="O844" s="244">
        <f t="shared" si="340"/>
        <v>9.0000000000000018</v>
      </c>
      <c r="P844" s="245" t="str">
        <f t="shared" si="352"/>
        <v>1</v>
      </c>
      <c r="Q844" s="257">
        <f t="shared" si="341"/>
        <v>8.0000000000000018</v>
      </c>
      <c r="R844" s="102">
        <f t="shared" si="353"/>
        <v>2.9999999999999982</v>
      </c>
      <c r="S844" s="103">
        <f t="shared" si="347"/>
        <v>1</v>
      </c>
      <c r="T844" s="104">
        <f t="shared" si="348"/>
        <v>1.9999999999999982</v>
      </c>
      <c r="U844" s="104">
        <f t="shared" si="349"/>
        <v>0</v>
      </c>
      <c r="V844" s="104">
        <f t="shared" si="350"/>
        <v>0</v>
      </c>
      <c r="W844" s="105">
        <f t="shared" si="351"/>
        <v>2.9999999999999982</v>
      </c>
      <c r="X844" s="96"/>
      <c r="Y844" s="106" t="str">
        <f>$AO$25</f>
        <v>D</v>
      </c>
      <c r="Z844" s="207" t="str">
        <f t="shared" si="342"/>
        <v>Thu</v>
      </c>
      <c r="AA844" s="107">
        <f t="shared" si="343"/>
        <v>0</v>
      </c>
      <c r="AB844" s="107">
        <f t="shared" si="344"/>
        <v>0</v>
      </c>
      <c r="AC844" s="107">
        <f t="shared" si="345"/>
        <v>0</v>
      </c>
    </row>
    <row r="845" spans="1:29" ht="12.75" customHeight="1">
      <c r="A845" s="69"/>
      <c r="B845" s="124" t="s">
        <v>47</v>
      </c>
      <c r="C845" s="125" t="s">
        <v>22</v>
      </c>
      <c r="D845" s="200"/>
      <c r="E845" s="127"/>
      <c r="F845" s="155"/>
      <c r="G845" s="134" t="s">
        <v>22</v>
      </c>
      <c r="H845" s="130">
        <f>SUM(AA860:AC860)*-F833/21</f>
        <v>0</v>
      </c>
      <c r="I845" s="76">
        <f t="shared" si="339"/>
        <v>22</v>
      </c>
      <c r="J845" s="100">
        <f>$AN$26</f>
        <v>41096</v>
      </c>
      <c r="K845" s="101">
        <v>1</v>
      </c>
      <c r="L845" s="261">
        <v>11</v>
      </c>
      <c r="M845" s="232">
        <f t="shared" si="354"/>
        <v>0.33333333333333331</v>
      </c>
      <c r="N845" s="241">
        <f t="shared" si="346"/>
        <v>0.70833333333333337</v>
      </c>
      <c r="O845" s="244">
        <f t="shared" si="340"/>
        <v>9.0000000000000018</v>
      </c>
      <c r="P845" s="245" t="str">
        <f t="shared" si="352"/>
        <v>1</v>
      </c>
      <c r="Q845" s="257">
        <f t="shared" si="341"/>
        <v>8.0000000000000018</v>
      </c>
      <c r="R845" s="102">
        <f t="shared" si="353"/>
        <v>2.9999999999999982</v>
      </c>
      <c r="S845" s="103">
        <f t="shared" si="347"/>
        <v>1</v>
      </c>
      <c r="T845" s="104">
        <f t="shared" si="348"/>
        <v>1.9999999999999982</v>
      </c>
      <c r="U845" s="104">
        <f t="shared" si="349"/>
        <v>0</v>
      </c>
      <c r="V845" s="104">
        <f t="shared" si="350"/>
        <v>0</v>
      </c>
      <c r="W845" s="105">
        <f t="shared" si="351"/>
        <v>2.9999999999999982</v>
      </c>
      <c r="X845" s="96"/>
      <c r="Y845" s="106" t="str">
        <f>$AO$26</f>
        <v>D</v>
      </c>
      <c r="Z845" s="207" t="str">
        <f t="shared" si="342"/>
        <v>Fri</v>
      </c>
      <c r="AA845" s="107">
        <f t="shared" si="343"/>
        <v>0</v>
      </c>
      <c r="AB845" s="107">
        <f t="shared" si="344"/>
        <v>0</v>
      </c>
      <c r="AC845" s="107">
        <f t="shared" si="345"/>
        <v>0</v>
      </c>
    </row>
    <row r="846" spans="1:29" ht="12.75" customHeight="1">
      <c r="A846" s="69"/>
      <c r="B846" s="124" t="s">
        <v>27</v>
      </c>
      <c r="C846" s="125" t="s">
        <v>22</v>
      </c>
      <c r="D846" s="200"/>
      <c r="E846" s="127"/>
      <c r="F846" s="155"/>
      <c r="G846" s="134" t="s">
        <v>22</v>
      </c>
      <c r="H846" s="156">
        <f>+F852</f>
        <v>-37929.1</v>
      </c>
      <c r="I846" s="76">
        <f t="shared" si="339"/>
        <v>23</v>
      </c>
      <c r="J846" s="100">
        <f>$AN$27</f>
        <v>41097</v>
      </c>
      <c r="K846" s="101" t="s">
        <v>50</v>
      </c>
      <c r="L846" s="261"/>
      <c r="M846" s="232">
        <f t="shared" si="354"/>
        <v>0</v>
      </c>
      <c r="N846" s="241">
        <f t="shared" si="346"/>
        <v>0</v>
      </c>
      <c r="O846" s="244">
        <f t="shared" si="340"/>
        <v>0</v>
      </c>
      <c r="P846" s="245">
        <f t="shared" si="352"/>
        <v>0</v>
      </c>
      <c r="Q846" s="257">
        <f t="shared" si="341"/>
        <v>0</v>
      </c>
      <c r="R846" s="102">
        <f t="shared" si="353"/>
        <v>0</v>
      </c>
      <c r="S846" s="103">
        <f t="shared" si="347"/>
        <v>0</v>
      </c>
      <c r="T846" s="104">
        <f t="shared" si="348"/>
        <v>0</v>
      </c>
      <c r="U846" s="104">
        <f t="shared" si="349"/>
        <v>0</v>
      </c>
      <c r="V846" s="104">
        <f t="shared" si="350"/>
        <v>0</v>
      </c>
      <c r="W846" s="105">
        <f t="shared" si="351"/>
        <v>0</v>
      </c>
      <c r="X846" s="96"/>
      <c r="Y846" s="106" t="str">
        <f>$AO$27</f>
        <v>M</v>
      </c>
      <c r="Z846" s="207" t="str">
        <f t="shared" si="342"/>
        <v>Sat</v>
      </c>
      <c r="AA846" s="107">
        <f t="shared" si="343"/>
        <v>0</v>
      </c>
      <c r="AB846" s="107">
        <f t="shared" si="344"/>
        <v>0</v>
      </c>
      <c r="AC846" s="107">
        <f t="shared" si="345"/>
        <v>0</v>
      </c>
    </row>
    <row r="847" spans="1:29" ht="12.75" customHeight="1">
      <c r="A847" s="69"/>
      <c r="B847" s="98"/>
      <c r="C847" s="98"/>
      <c r="D847" s="158" t="s">
        <v>28</v>
      </c>
      <c r="E847" s="159"/>
      <c r="F847" s="160">
        <f>VLOOKUP(C826,$AD$1:$AG$6,2)</f>
        <v>-1320000</v>
      </c>
      <c r="G847" s="160"/>
      <c r="H847" s="99"/>
      <c r="I847" s="76">
        <f t="shared" si="339"/>
        <v>24</v>
      </c>
      <c r="J847" s="100">
        <f>$AN$28</f>
        <v>41098</v>
      </c>
      <c r="K847" s="339" t="s">
        <v>72</v>
      </c>
      <c r="L847" s="261">
        <v>11</v>
      </c>
      <c r="M847" s="232">
        <f t="shared" si="354"/>
        <v>0</v>
      </c>
      <c r="N847" s="241">
        <f t="shared" si="346"/>
        <v>0</v>
      </c>
      <c r="O847" s="244">
        <f t="shared" si="340"/>
        <v>0</v>
      </c>
      <c r="P847" s="245">
        <f t="shared" si="352"/>
        <v>0</v>
      </c>
      <c r="Q847" s="257">
        <f t="shared" si="341"/>
        <v>0</v>
      </c>
      <c r="R847" s="102">
        <f t="shared" si="353"/>
        <v>11</v>
      </c>
      <c r="S847" s="103">
        <f t="shared" si="347"/>
        <v>0</v>
      </c>
      <c r="T847" s="104">
        <f t="shared" si="348"/>
        <v>7</v>
      </c>
      <c r="U847" s="104">
        <f t="shared" si="349"/>
        <v>1</v>
      </c>
      <c r="V847" s="104">
        <f t="shared" si="350"/>
        <v>3</v>
      </c>
      <c r="W847" s="105">
        <f t="shared" si="351"/>
        <v>11</v>
      </c>
      <c r="X847" s="96"/>
      <c r="Y847" s="106" t="str">
        <f>$AO$28</f>
        <v>M</v>
      </c>
      <c r="Z847" s="262" t="str">
        <f t="shared" si="342"/>
        <v>Sun</v>
      </c>
      <c r="AA847" s="107">
        <f t="shared" si="343"/>
        <v>0</v>
      </c>
      <c r="AB847" s="107">
        <f t="shared" si="344"/>
        <v>0</v>
      </c>
      <c r="AC847" s="107">
        <f t="shared" si="345"/>
        <v>0</v>
      </c>
    </row>
    <row r="848" spans="1:29" ht="12.75" customHeight="1">
      <c r="A848" s="69"/>
      <c r="B848" s="98"/>
      <c r="C848" s="98"/>
      <c r="D848" s="162" t="s">
        <v>26</v>
      </c>
      <c r="E848" s="159"/>
      <c r="F848" s="163">
        <f>+(H833)*0.54%</f>
        <v>6720.6240000000007</v>
      </c>
      <c r="G848" s="163"/>
      <c r="H848" s="99"/>
      <c r="I848" s="76">
        <f t="shared" si="339"/>
        <v>25</v>
      </c>
      <c r="J848" s="100">
        <f>$AN$29</f>
        <v>41099</v>
      </c>
      <c r="K848" s="101">
        <v>2</v>
      </c>
      <c r="L848" s="261">
        <v>11</v>
      </c>
      <c r="M848" s="232">
        <f t="shared" si="354"/>
        <v>0.83333333333333337</v>
      </c>
      <c r="N848" s="241">
        <f t="shared" si="346"/>
        <v>1.2083333333333333</v>
      </c>
      <c r="O848" s="244">
        <f t="shared" si="340"/>
        <v>8.9999999999999964</v>
      </c>
      <c r="P848" s="245" t="str">
        <f t="shared" si="352"/>
        <v>1</v>
      </c>
      <c r="Q848" s="257">
        <f t="shared" si="341"/>
        <v>7.9999999999999964</v>
      </c>
      <c r="R848" s="102">
        <f t="shared" si="353"/>
        <v>3.0000000000000036</v>
      </c>
      <c r="S848" s="103">
        <f t="shared" si="347"/>
        <v>1</v>
      </c>
      <c r="T848" s="104">
        <f t="shared" si="348"/>
        <v>2.0000000000000036</v>
      </c>
      <c r="U848" s="104">
        <f t="shared" si="349"/>
        <v>0</v>
      </c>
      <c r="V848" s="104">
        <f t="shared" si="350"/>
        <v>0</v>
      </c>
      <c r="W848" s="105">
        <f t="shared" si="351"/>
        <v>3.0000000000000036</v>
      </c>
      <c r="X848" s="96"/>
      <c r="Y848" s="106" t="str">
        <f>$AO$29</f>
        <v>D</v>
      </c>
      <c r="Z848" s="262" t="str">
        <f t="shared" si="342"/>
        <v>Mon</v>
      </c>
      <c r="AA848" s="107">
        <f t="shared" si="343"/>
        <v>0</v>
      </c>
      <c r="AB848" s="107">
        <f t="shared" si="344"/>
        <v>0</v>
      </c>
      <c r="AC848" s="107">
        <f t="shared" si="345"/>
        <v>0</v>
      </c>
    </row>
    <row r="849" spans="1:29" ht="12.75" customHeight="1">
      <c r="A849" s="69"/>
      <c r="B849" s="98"/>
      <c r="C849" s="98"/>
      <c r="D849" s="162" t="s">
        <v>29</v>
      </c>
      <c r="E849" s="159"/>
      <c r="F849" s="160">
        <f>-IF(H842*5%&gt;500000,500000,H842*5%)</f>
        <v>-110355.38728323703</v>
      </c>
      <c r="G849" s="160"/>
      <c r="H849" s="99"/>
      <c r="I849" s="76">
        <f t="shared" si="339"/>
        <v>26</v>
      </c>
      <c r="J849" s="100">
        <f>$AN$30</f>
        <v>41100</v>
      </c>
      <c r="K849" s="101">
        <v>2</v>
      </c>
      <c r="L849" s="261">
        <v>11</v>
      </c>
      <c r="M849" s="232">
        <f t="shared" si="354"/>
        <v>0.83333333333333337</v>
      </c>
      <c r="N849" s="241">
        <f t="shared" si="346"/>
        <v>1.2083333333333333</v>
      </c>
      <c r="O849" s="244">
        <f t="shared" si="340"/>
        <v>8.9999999999999964</v>
      </c>
      <c r="P849" s="245" t="str">
        <f t="shared" si="352"/>
        <v>1</v>
      </c>
      <c r="Q849" s="257">
        <f t="shared" si="341"/>
        <v>7.9999999999999964</v>
      </c>
      <c r="R849" s="102">
        <f t="shared" si="353"/>
        <v>3.0000000000000036</v>
      </c>
      <c r="S849" s="103">
        <f t="shared" si="347"/>
        <v>1</v>
      </c>
      <c r="T849" s="104">
        <f t="shared" si="348"/>
        <v>2.0000000000000036</v>
      </c>
      <c r="U849" s="104">
        <f t="shared" si="349"/>
        <v>0</v>
      </c>
      <c r="V849" s="104">
        <f t="shared" si="350"/>
        <v>0</v>
      </c>
      <c r="W849" s="105">
        <f t="shared" si="351"/>
        <v>3.0000000000000036</v>
      </c>
      <c r="X849" s="96"/>
      <c r="Y849" s="106" t="str">
        <f>$AO$30</f>
        <v>D</v>
      </c>
      <c r="Z849" s="207" t="str">
        <f t="shared" si="342"/>
        <v>Tue</v>
      </c>
      <c r="AA849" s="107">
        <f t="shared" si="343"/>
        <v>0</v>
      </c>
      <c r="AB849" s="107">
        <f t="shared" si="344"/>
        <v>0</v>
      </c>
      <c r="AC849" s="107">
        <f t="shared" si="345"/>
        <v>0</v>
      </c>
    </row>
    <row r="850" spans="1:29" ht="12.75" customHeight="1">
      <c r="A850" s="69"/>
      <c r="B850" s="98"/>
      <c r="C850" s="98"/>
      <c r="D850" s="162" t="s">
        <v>30</v>
      </c>
      <c r="E850" s="159"/>
      <c r="F850" s="163">
        <f>ROUND(H842+H844+F848+F849,0)*12</f>
        <v>24942984</v>
      </c>
      <c r="G850" s="163"/>
      <c r="H850" s="99"/>
      <c r="I850" s="76">
        <f t="shared" si="339"/>
        <v>27</v>
      </c>
      <c r="J850" s="100">
        <f>$AN$31</f>
        <v>41101</v>
      </c>
      <c r="K850" s="101">
        <v>2</v>
      </c>
      <c r="L850" s="261">
        <v>11</v>
      </c>
      <c r="M850" s="232">
        <f t="shared" si="354"/>
        <v>0.83333333333333337</v>
      </c>
      <c r="N850" s="241">
        <f t="shared" si="346"/>
        <v>1.2083333333333333</v>
      </c>
      <c r="O850" s="244">
        <f t="shared" si="340"/>
        <v>8.9999999999999964</v>
      </c>
      <c r="P850" s="245" t="str">
        <f t="shared" si="352"/>
        <v>1</v>
      </c>
      <c r="Q850" s="257">
        <f t="shared" si="341"/>
        <v>7.9999999999999964</v>
      </c>
      <c r="R850" s="102">
        <f t="shared" si="353"/>
        <v>3.0000000000000036</v>
      </c>
      <c r="S850" s="103">
        <f t="shared" si="347"/>
        <v>1</v>
      </c>
      <c r="T850" s="104">
        <f t="shared" si="348"/>
        <v>2.0000000000000036</v>
      </c>
      <c r="U850" s="104">
        <f t="shared" si="349"/>
        <v>0</v>
      </c>
      <c r="V850" s="104">
        <f t="shared" si="350"/>
        <v>0</v>
      </c>
      <c r="W850" s="105">
        <f t="shared" si="351"/>
        <v>3.0000000000000036</v>
      </c>
      <c r="X850" s="96"/>
      <c r="Y850" s="106" t="str">
        <f>$AO$31</f>
        <v>D</v>
      </c>
      <c r="Z850" s="207" t="str">
        <f t="shared" si="342"/>
        <v>Wed</v>
      </c>
      <c r="AA850" s="107">
        <f t="shared" si="343"/>
        <v>0</v>
      </c>
      <c r="AB850" s="107">
        <f t="shared" si="344"/>
        <v>0</v>
      </c>
      <c r="AC850" s="107">
        <f t="shared" si="345"/>
        <v>0</v>
      </c>
    </row>
    <row r="851" spans="1:29" ht="12.75" customHeight="1">
      <c r="A851" s="69"/>
      <c r="B851" s="98"/>
      <c r="C851" s="98"/>
      <c r="D851" s="168" t="s">
        <v>31</v>
      </c>
      <c r="E851" s="159"/>
      <c r="F851" s="169">
        <f>(F850)+(F847*12)</f>
        <v>9102984</v>
      </c>
      <c r="G851" s="169"/>
      <c r="H851" s="99"/>
      <c r="I851" s="76">
        <f t="shared" si="339"/>
        <v>28</v>
      </c>
      <c r="J851" s="100">
        <f>$AN$32</f>
        <v>41102</v>
      </c>
      <c r="K851" s="101">
        <v>2</v>
      </c>
      <c r="L851" s="261">
        <v>10</v>
      </c>
      <c r="M851" s="232">
        <f t="shared" si="354"/>
        <v>0.83333333333333337</v>
      </c>
      <c r="N851" s="241">
        <f t="shared" si="346"/>
        <v>1.2083333333333333</v>
      </c>
      <c r="O851" s="244">
        <f t="shared" si="340"/>
        <v>8.9999999999999964</v>
      </c>
      <c r="P851" s="245" t="str">
        <f t="shared" si="352"/>
        <v>1</v>
      </c>
      <c r="Q851" s="257">
        <f t="shared" si="341"/>
        <v>7.9999999999999964</v>
      </c>
      <c r="R851" s="102">
        <f t="shared" si="353"/>
        <v>2.0000000000000036</v>
      </c>
      <c r="S851" s="103">
        <f t="shared" si="347"/>
        <v>1</v>
      </c>
      <c r="T851" s="104">
        <f t="shared" si="348"/>
        <v>1.0000000000000036</v>
      </c>
      <c r="U851" s="104">
        <f t="shared" si="349"/>
        <v>0</v>
      </c>
      <c r="V851" s="104">
        <f t="shared" si="350"/>
        <v>0</v>
      </c>
      <c r="W851" s="105">
        <f t="shared" si="351"/>
        <v>2.0000000000000036</v>
      </c>
      <c r="X851" s="96"/>
      <c r="Y851" s="106" t="str">
        <f>$AO$32</f>
        <v>D</v>
      </c>
      <c r="Z851" s="207" t="str">
        <f t="shared" si="342"/>
        <v>Thu</v>
      </c>
      <c r="AA851" s="107">
        <f t="shared" si="343"/>
        <v>0</v>
      </c>
      <c r="AB851" s="107">
        <f t="shared" si="344"/>
        <v>0</v>
      </c>
      <c r="AC851" s="107">
        <f t="shared" si="345"/>
        <v>0</v>
      </c>
    </row>
    <row r="852" spans="1:29" ht="12.75" customHeight="1">
      <c r="A852" s="69"/>
      <c r="B852" s="98"/>
      <c r="C852" s="98"/>
      <c r="D852" s="168" t="s">
        <v>32</v>
      </c>
      <c r="E852" s="159"/>
      <c r="F852" s="170">
        <f>-(IF(F851&lt;=0,0,IF(F851&lt;=50000000,F851*0.05,IF(F851&lt;=200000000,(F851-50000000)*0.15+2500000,IF(F851&lt;=500000000,(F851-250000000)*0.25+32500000,(F851-500000000)*0.3+95000000)))))/12</f>
        <v>-37929.1</v>
      </c>
      <c r="G852" s="171">
        <f>-(IF(F852&lt;=0,0,IF(F852&lt;=50000000,F852*0.05,IF(F852&lt;=200000000,(F852-50000000)*0.15+2500000,IF(F852&lt;=500000000,(F852-250000000)*0.25+32500000,(F852-500000000)*0.3+95000000)))))/12</f>
        <v>0</v>
      </c>
      <c r="H852" s="99"/>
      <c r="I852" s="76">
        <f t="shared" si="339"/>
        <v>29</v>
      </c>
      <c r="J852" s="100">
        <f>$AN$33</f>
        <v>41103</v>
      </c>
      <c r="K852" s="101">
        <v>2</v>
      </c>
      <c r="L852" s="261">
        <v>11</v>
      </c>
      <c r="M852" s="232">
        <f t="shared" si="354"/>
        <v>0.83333333333333337</v>
      </c>
      <c r="N852" s="241">
        <f t="shared" si="346"/>
        <v>1.2083333333333333</v>
      </c>
      <c r="O852" s="244">
        <f t="shared" si="340"/>
        <v>8.9999999999999964</v>
      </c>
      <c r="P852" s="245" t="str">
        <f t="shared" si="352"/>
        <v>1</v>
      </c>
      <c r="Q852" s="257">
        <f t="shared" si="341"/>
        <v>7.9999999999999964</v>
      </c>
      <c r="R852" s="102">
        <f t="shared" si="353"/>
        <v>3.0000000000000036</v>
      </c>
      <c r="S852" s="103">
        <f t="shared" si="347"/>
        <v>1</v>
      </c>
      <c r="T852" s="104">
        <f t="shared" si="348"/>
        <v>2.0000000000000036</v>
      </c>
      <c r="U852" s="104">
        <f t="shared" si="349"/>
        <v>0</v>
      </c>
      <c r="V852" s="104">
        <f t="shared" si="350"/>
        <v>0</v>
      </c>
      <c r="W852" s="105">
        <f t="shared" si="351"/>
        <v>3.0000000000000036</v>
      </c>
      <c r="X852" s="96"/>
      <c r="Y852" s="106" t="str">
        <f>$AO$33</f>
        <v>D</v>
      </c>
      <c r="Z852" s="207" t="str">
        <f t="shared" si="342"/>
        <v>Fri</v>
      </c>
      <c r="AA852" s="107">
        <f t="shared" si="343"/>
        <v>0</v>
      </c>
      <c r="AB852" s="107">
        <f t="shared" si="344"/>
        <v>0</v>
      </c>
      <c r="AC852" s="107">
        <f t="shared" si="345"/>
        <v>0</v>
      </c>
    </row>
    <row r="853" spans="1:29" ht="12.75" customHeight="1">
      <c r="A853" s="69"/>
      <c r="B853" s="98"/>
      <c r="C853" s="125"/>
      <c r="D853" s="172"/>
      <c r="E853" s="173"/>
      <c r="F853" s="174"/>
      <c r="G853" s="72"/>
      <c r="H853" s="175"/>
      <c r="I853" s="76">
        <f t="shared" si="339"/>
        <v>30</v>
      </c>
      <c r="J853" s="100">
        <f>$AN$34</f>
        <v>41104</v>
      </c>
      <c r="K853" s="101" t="s">
        <v>50</v>
      </c>
      <c r="L853" s="261"/>
      <c r="M853" s="232">
        <f t="shared" si="354"/>
        <v>0</v>
      </c>
      <c r="N853" s="241">
        <f t="shared" si="346"/>
        <v>0</v>
      </c>
      <c r="O853" s="244">
        <f t="shared" si="340"/>
        <v>0</v>
      </c>
      <c r="P853" s="245">
        <f t="shared" si="352"/>
        <v>0</v>
      </c>
      <c r="Q853" s="257">
        <f t="shared" si="341"/>
        <v>0</v>
      </c>
      <c r="R853" s="102">
        <f t="shared" si="353"/>
        <v>0</v>
      </c>
      <c r="S853" s="103">
        <f t="shared" si="347"/>
        <v>0</v>
      </c>
      <c r="T853" s="104">
        <f t="shared" si="348"/>
        <v>0</v>
      </c>
      <c r="U853" s="104">
        <f t="shared" si="349"/>
        <v>0</v>
      </c>
      <c r="V853" s="104">
        <f t="shared" si="350"/>
        <v>0</v>
      </c>
      <c r="W853" s="105">
        <f t="shared" si="351"/>
        <v>0</v>
      </c>
      <c r="X853" s="96"/>
      <c r="Y853" s="106" t="str">
        <f>$AO$34</f>
        <v>M</v>
      </c>
      <c r="Z853" s="207" t="str">
        <f t="shared" si="342"/>
        <v>Sat</v>
      </c>
      <c r="AA853" s="107">
        <f t="shared" si="343"/>
        <v>0</v>
      </c>
      <c r="AB853" s="107">
        <f t="shared" si="344"/>
        <v>0</v>
      </c>
      <c r="AC853" s="107">
        <f t="shared" si="345"/>
        <v>0</v>
      </c>
    </row>
    <row r="854" spans="1:29" ht="12.75" customHeight="1">
      <c r="A854" s="69"/>
      <c r="B854" s="176" t="s">
        <v>33</v>
      </c>
      <c r="C854" s="177"/>
      <c r="D854" s="178"/>
      <c r="E854" s="127"/>
      <c r="F854" s="179"/>
      <c r="G854" s="180" t="s">
        <v>22</v>
      </c>
      <c r="H854" s="152">
        <f>+H842+H844+H845+H846</f>
        <v>2144287.4456647402</v>
      </c>
      <c r="I854" s="76">
        <f t="shared" si="339"/>
        <v>31</v>
      </c>
      <c r="J854" s="100">
        <f>$AN$35</f>
        <v>41105</v>
      </c>
      <c r="K854" s="101" t="s">
        <v>50</v>
      </c>
      <c r="L854" s="261"/>
      <c r="M854" s="232">
        <f t="shared" si="354"/>
        <v>0</v>
      </c>
      <c r="N854" s="241">
        <f t="shared" si="346"/>
        <v>0</v>
      </c>
      <c r="O854" s="244">
        <f t="shared" si="340"/>
        <v>0</v>
      </c>
      <c r="P854" s="245">
        <f t="shared" si="352"/>
        <v>0</v>
      </c>
      <c r="Q854" s="257">
        <f t="shared" si="341"/>
        <v>0</v>
      </c>
      <c r="R854" s="102">
        <f t="shared" si="353"/>
        <v>0</v>
      </c>
      <c r="S854" s="103">
        <f t="shared" si="347"/>
        <v>0</v>
      </c>
      <c r="T854" s="104">
        <f t="shared" si="348"/>
        <v>0</v>
      </c>
      <c r="U854" s="104">
        <f t="shared" si="349"/>
        <v>0</v>
      </c>
      <c r="V854" s="104">
        <f t="shared" si="350"/>
        <v>0</v>
      </c>
      <c r="W854" s="105">
        <f t="shared" si="351"/>
        <v>0</v>
      </c>
      <c r="X854" s="96"/>
      <c r="Y854" s="106" t="str">
        <f>$AO$35</f>
        <v>M</v>
      </c>
      <c r="Z854" s="262" t="str">
        <f t="shared" si="342"/>
        <v>Sun</v>
      </c>
      <c r="AA854" s="107">
        <f t="shared" si="343"/>
        <v>0</v>
      </c>
      <c r="AB854" s="107">
        <f t="shared" si="344"/>
        <v>0</v>
      </c>
      <c r="AC854" s="107">
        <f t="shared" si="345"/>
        <v>0</v>
      </c>
    </row>
    <row r="855" spans="1:29" ht="12.75" customHeight="1">
      <c r="A855" s="69"/>
      <c r="B855" s="70"/>
      <c r="C855" s="70"/>
      <c r="D855" s="200"/>
      <c r="E855" s="127"/>
      <c r="F855" s="155"/>
      <c r="G855" s="74"/>
      <c r="H855" s="75"/>
      <c r="I855" s="76">
        <f t="shared" si="339"/>
        <v>32</v>
      </c>
      <c r="J855" s="100">
        <f>$AN$36</f>
        <v>41106</v>
      </c>
      <c r="K855" s="101">
        <v>1</v>
      </c>
      <c r="L855" s="261">
        <v>8</v>
      </c>
      <c r="M855" s="232">
        <f t="shared" si="354"/>
        <v>0.33333333333333331</v>
      </c>
      <c r="N855" s="241">
        <f t="shared" si="346"/>
        <v>0.70833333333333337</v>
      </c>
      <c r="O855" s="244">
        <f t="shared" si="340"/>
        <v>9.0000000000000018</v>
      </c>
      <c r="P855" s="245" t="str">
        <f t="shared" si="352"/>
        <v>1</v>
      </c>
      <c r="Q855" s="257">
        <f t="shared" si="341"/>
        <v>8.0000000000000018</v>
      </c>
      <c r="R855" s="102">
        <f t="shared" si="353"/>
        <v>0</v>
      </c>
      <c r="S855" s="103">
        <f t="shared" si="347"/>
        <v>0</v>
      </c>
      <c r="T855" s="104">
        <f t="shared" si="348"/>
        <v>0</v>
      </c>
      <c r="U855" s="104">
        <f t="shared" si="349"/>
        <v>0</v>
      </c>
      <c r="V855" s="104">
        <f t="shared" si="350"/>
        <v>0</v>
      </c>
      <c r="W855" s="105">
        <f t="shared" si="351"/>
        <v>0</v>
      </c>
      <c r="X855" s="96"/>
      <c r="Y855" s="106" t="str">
        <f>$AO$36</f>
        <v>D</v>
      </c>
      <c r="Z855" s="262" t="str">
        <f t="shared" si="342"/>
        <v>Mon</v>
      </c>
      <c r="AA855" s="107">
        <f t="shared" si="343"/>
        <v>0</v>
      </c>
      <c r="AB855" s="107">
        <f t="shared" si="344"/>
        <v>0</v>
      </c>
      <c r="AC855" s="107">
        <f t="shared" si="345"/>
        <v>0</v>
      </c>
    </row>
    <row r="856" spans="1:29" ht="12.75" customHeight="1">
      <c r="A856" s="69"/>
      <c r="B856" s="181" t="s">
        <v>34</v>
      </c>
      <c r="C856" s="181"/>
      <c r="D856" s="72"/>
      <c r="E856" s="73"/>
      <c r="F856" s="72"/>
      <c r="G856" s="181" t="s">
        <v>35</v>
      </c>
      <c r="H856" s="99"/>
      <c r="I856" s="76">
        <f t="shared" si="339"/>
        <v>33</v>
      </c>
      <c r="J856" s="100">
        <f>$AN$37</f>
        <v>41107</v>
      </c>
      <c r="K856" s="101">
        <v>1</v>
      </c>
      <c r="L856" s="261">
        <v>8</v>
      </c>
      <c r="M856" s="232">
        <f t="shared" si="354"/>
        <v>0.33333333333333331</v>
      </c>
      <c r="N856" s="241">
        <f t="shared" si="346"/>
        <v>0.70833333333333337</v>
      </c>
      <c r="O856" s="244">
        <f t="shared" si="340"/>
        <v>9.0000000000000018</v>
      </c>
      <c r="P856" s="245" t="str">
        <f t="shared" si="352"/>
        <v>1</v>
      </c>
      <c r="Q856" s="257">
        <f t="shared" si="341"/>
        <v>8.0000000000000018</v>
      </c>
      <c r="R856" s="102">
        <f t="shared" si="353"/>
        <v>0</v>
      </c>
      <c r="S856" s="103">
        <f t="shared" si="347"/>
        <v>0</v>
      </c>
      <c r="T856" s="104">
        <f t="shared" si="348"/>
        <v>0</v>
      </c>
      <c r="U856" s="104">
        <f t="shared" si="349"/>
        <v>0</v>
      </c>
      <c r="V856" s="104">
        <f t="shared" si="350"/>
        <v>0</v>
      </c>
      <c r="W856" s="105">
        <f t="shared" si="351"/>
        <v>0</v>
      </c>
      <c r="X856" s="96"/>
      <c r="Y856" s="106" t="str">
        <f>$AO$37</f>
        <v>D</v>
      </c>
      <c r="Z856" s="207" t="str">
        <f t="shared" si="342"/>
        <v>Tue</v>
      </c>
      <c r="AA856" s="107">
        <f t="shared" si="343"/>
        <v>0</v>
      </c>
      <c r="AB856" s="107">
        <f t="shared" si="344"/>
        <v>0</v>
      </c>
      <c r="AC856" s="107">
        <f t="shared" si="345"/>
        <v>0</v>
      </c>
    </row>
    <row r="857" spans="1:29" ht="12.75" customHeight="1">
      <c r="A857" s="69"/>
      <c r="B857" s="181"/>
      <c r="C857" s="181"/>
      <c r="D857" s="72"/>
      <c r="E857" s="73"/>
      <c r="F857" s="72"/>
      <c r="G857" s="181"/>
      <c r="H857" s="99"/>
      <c r="I857" s="76">
        <f t="shared" si="339"/>
        <v>34</v>
      </c>
      <c r="J857" s="100">
        <f>$AN$38</f>
        <v>41108</v>
      </c>
      <c r="K857" s="101">
        <v>1</v>
      </c>
      <c r="L857" s="261">
        <v>11</v>
      </c>
      <c r="M857" s="232">
        <f t="shared" si="354"/>
        <v>0.33333333333333331</v>
      </c>
      <c r="N857" s="241">
        <f t="shared" si="346"/>
        <v>0.70833333333333337</v>
      </c>
      <c r="O857" s="244">
        <f t="shared" si="340"/>
        <v>9.0000000000000018</v>
      </c>
      <c r="P857" s="245" t="str">
        <f t="shared" si="352"/>
        <v>1</v>
      </c>
      <c r="Q857" s="257">
        <f t="shared" si="341"/>
        <v>8.0000000000000018</v>
      </c>
      <c r="R857" s="102">
        <f t="shared" si="353"/>
        <v>2.9999999999999982</v>
      </c>
      <c r="S857" s="103">
        <f t="shared" si="347"/>
        <v>1</v>
      </c>
      <c r="T857" s="104">
        <f t="shared" si="348"/>
        <v>1.9999999999999982</v>
      </c>
      <c r="U857" s="104">
        <f t="shared" si="349"/>
        <v>0</v>
      </c>
      <c r="V857" s="104">
        <f t="shared" si="350"/>
        <v>0</v>
      </c>
      <c r="W857" s="105">
        <f t="shared" si="351"/>
        <v>2.9999999999999982</v>
      </c>
      <c r="X857" s="96"/>
      <c r="Y857" s="106" t="str">
        <f>$AO$38</f>
        <v>D</v>
      </c>
      <c r="Z857" s="207" t="str">
        <f t="shared" si="342"/>
        <v>Wed</v>
      </c>
      <c r="AA857" s="107">
        <f t="shared" si="343"/>
        <v>0</v>
      </c>
      <c r="AB857" s="107">
        <f t="shared" si="344"/>
        <v>0</v>
      </c>
      <c r="AC857" s="107">
        <f t="shared" si="345"/>
        <v>0</v>
      </c>
    </row>
    <row r="858" spans="1:29" ht="12.75" customHeight="1">
      <c r="A858" s="69"/>
      <c r="B858" s="181"/>
      <c r="C858" s="181"/>
      <c r="D858" s="72"/>
      <c r="E858" s="73"/>
      <c r="F858" s="72"/>
      <c r="G858" s="181"/>
      <c r="H858" s="99"/>
      <c r="I858" s="76">
        <f t="shared" si="339"/>
        <v>35</v>
      </c>
      <c r="J858" s="100"/>
      <c r="K858" s="101"/>
      <c r="L858" s="261"/>
      <c r="M858" s="232"/>
      <c r="N858" s="241"/>
      <c r="O858" s="244"/>
      <c r="P858" s="245"/>
      <c r="Q858" s="257"/>
      <c r="R858" s="102"/>
      <c r="S858" s="103"/>
      <c r="T858" s="104"/>
      <c r="U858" s="104"/>
      <c r="V858" s="104"/>
      <c r="W858" s="105"/>
      <c r="X858" s="96"/>
      <c r="Y858" s="106"/>
      <c r="Z858" s="207" t="str">
        <f t="shared" si="342"/>
        <v>Sat</v>
      </c>
      <c r="AA858" s="107">
        <f>COUNTIF(K858,"S")</f>
        <v>0</v>
      </c>
      <c r="AB858" s="107">
        <f>COUNTIF(K858,"I")</f>
        <v>0</v>
      </c>
      <c r="AC858" s="107">
        <f>COUNTIF(K858,"A")</f>
        <v>0</v>
      </c>
    </row>
    <row r="859" spans="1:29" ht="12.75" customHeight="1">
      <c r="A859" s="69"/>
      <c r="B859" s="181"/>
      <c r="C859" s="181"/>
      <c r="D859" s="72"/>
      <c r="E859" s="73"/>
      <c r="F859" s="72"/>
      <c r="G859" s="181"/>
      <c r="H859" s="99"/>
      <c r="I859" s="76">
        <f t="shared" si="339"/>
        <v>36</v>
      </c>
      <c r="J859" s="210" t="s">
        <v>19</v>
      </c>
      <c r="K859" s="211"/>
      <c r="L859" s="251"/>
      <c r="M859" s="212" t="s">
        <v>45</v>
      </c>
      <c r="N859" s="212" t="s">
        <v>46</v>
      </c>
      <c r="O859" s="242"/>
      <c r="P859" s="243"/>
      <c r="Q859" s="258"/>
      <c r="R859" s="212"/>
      <c r="S859" s="213"/>
      <c r="T859" s="214"/>
      <c r="U859" s="214"/>
      <c r="V859" s="215"/>
      <c r="W859" s="216" t="s">
        <v>36</v>
      </c>
      <c r="X859" s="182"/>
      <c r="Y859" s="183" t="s">
        <v>37</v>
      </c>
      <c r="Z859" s="83"/>
      <c r="AA859" s="84"/>
      <c r="AB859" s="84"/>
      <c r="AC859" s="96"/>
    </row>
    <row r="860" spans="1:29" ht="12.75" customHeight="1">
      <c r="A860" s="69"/>
      <c r="B860" s="184" t="str">
        <f>C824</f>
        <v>ADE</v>
      </c>
      <c r="C860" s="181"/>
      <c r="D860" s="72"/>
      <c r="E860" s="73"/>
      <c r="F860" s="72"/>
      <c r="G860" s="181" t="s">
        <v>38</v>
      </c>
      <c r="H860" s="99"/>
      <c r="I860" s="76">
        <f t="shared" si="339"/>
        <v>37</v>
      </c>
      <c r="J860" s="333">
        <f>+K860+L860</f>
        <v>34</v>
      </c>
      <c r="K860" s="334">
        <f>+COUNTIF(K827:K858,"1")+COUNTIF(K827:K858,"2")+COUNTIF(K827:K858,"L2")+COUNTIF(K827:K858,"L1")</f>
        <v>23</v>
      </c>
      <c r="L860" s="334">
        <f>+COUNTIF(K827:K858,"2")+COUNTIF(K827:K858,"L2")</f>
        <v>11</v>
      </c>
      <c r="M860" s="334">
        <f>+COUNTIF(K827:K858,"1")+COUNTIF(K827:K858,"L1")</f>
        <v>12</v>
      </c>
      <c r="N860" s="185"/>
      <c r="O860" s="185"/>
      <c r="P860" s="101"/>
      <c r="Q860" s="259"/>
      <c r="R860" s="185">
        <f>+COUNTIF(K828:K858,"S2")</f>
        <v>0</v>
      </c>
      <c r="S860" s="102">
        <f>SUM(S828:S858)</f>
        <v>17</v>
      </c>
      <c r="T860" s="102">
        <f>SUM(T828:T858)</f>
        <v>34.000000000000028</v>
      </c>
      <c r="U860" s="102">
        <f>SUM(U828:U858)</f>
        <v>1</v>
      </c>
      <c r="V860" s="102">
        <f>SUM(V828:V858)</f>
        <v>3</v>
      </c>
      <c r="W860" s="105">
        <f>+(S860*1.5)+(T860*2)+(U860*3)+(V860*4)</f>
        <v>108.50000000000006</v>
      </c>
      <c r="X860" s="186"/>
      <c r="Y860" s="187">
        <f>+COUNTIF(Y828:Y858,"D")</f>
        <v>22</v>
      </c>
      <c r="Z860" s="83"/>
      <c r="AA860" s="102">
        <f>SUM(AA828:AA858)</f>
        <v>0</v>
      </c>
      <c r="AB860" s="102">
        <f>SUM(AB828:AB858)</f>
        <v>0</v>
      </c>
      <c r="AC860" s="102">
        <f>SUM(AC828:AC858)</f>
        <v>0</v>
      </c>
    </row>
    <row r="861" spans="1:29" ht="12.75" customHeight="1">
      <c r="A861" s="69"/>
      <c r="B861" s="263"/>
      <c r="C861" s="189" t="s">
        <v>57</v>
      </c>
      <c r="D861" s="189"/>
      <c r="E861" s="190"/>
      <c r="F861" s="72"/>
      <c r="G861" s="72"/>
      <c r="H861" s="99"/>
      <c r="I861" s="76">
        <f t="shared" si="339"/>
        <v>38</v>
      </c>
      <c r="J861" s="191"/>
      <c r="K861" s="192"/>
      <c r="L861" s="252"/>
      <c r="M861" s="193"/>
      <c r="N861" s="193"/>
      <c r="O861" s="193"/>
      <c r="P861" s="239"/>
      <c r="Q861" s="260"/>
      <c r="R861" s="194">
        <f>S860+T860+U860+V860</f>
        <v>55.000000000000028</v>
      </c>
      <c r="S861" s="103"/>
      <c r="T861" s="103"/>
      <c r="U861" s="103"/>
      <c r="V861" s="103"/>
      <c r="W861" s="103"/>
      <c r="X861" s="195"/>
      <c r="Y861" s="187"/>
      <c r="Z861" s="196"/>
      <c r="AA861" s="196"/>
      <c r="AB861" s="196"/>
      <c r="AC861" s="197"/>
    </row>
    <row r="863" spans="1:29" ht="12.75" customHeight="1">
      <c r="A863" s="52">
        <f>A824+1</f>
        <v>23</v>
      </c>
      <c r="B863" s="53" t="s">
        <v>2</v>
      </c>
      <c r="C863" s="54" t="s">
        <v>201</v>
      </c>
      <c r="D863" s="55"/>
      <c r="E863" s="56" t="s">
        <v>55</v>
      </c>
      <c r="F863" s="209" t="s">
        <v>98</v>
      </c>
      <c r="G863" s="57"/>
      <c r="H863" s="58"/>
      <c r="I863" s="59">
        <v>1</v>
      </c>
      <c r="J863" s="486" t="str">
        <f>+C863</f>
        <v>ADE</v>
      </c>
      <c r="K863" s="486"/>
      <c r="L863" s="486"/>
      <c r="M863" s="486"/>
      <c r="N863" s="486"/>
      <c r="O863" s="486"/>
      <c r="P863" s="486"/>
      <c r="Q863" s="486"/>
      <c r="R863" s="486"/>
      <c r="S863" s="486"/>
      <c r="T863" s="486"/>
      <c r="U863" s="486"/>
      <c r="V863" s="486"/>
      <c r="W863" s="486"/>
      <c r="X863" s="60"/>
      <c r="Y863" s="61"/>
      <c r="Z863" s="62"/>
      <c r="AA863" s="63"/>
      <c r="AB863" s="63"/>
      <c r="AC863" s="64"/>
    </row>
    <row r="864" spans="1:29" ht="12.75" customHeight="1">
      <c r="A864" s="69"/>
      <c r="B864" s="70" t="s">
        <v>3</v>
      </c>
      <c r="C864" s="71" t="s">
        <v>62</v>
      </c>
      <c r="D864" s="72"/>
      <c r="E864" s="73"/>
      <c r="F864" s="72"/>
      <c r="G864" s="74"/>
      <c r="H864" s="75"/>
      <c r="I864" s="76">
        <f t="shared" ref="I864:I900" si="355">+I863+1</f>
        <v>2</v>
      </c>
      <c r="J864" s="77" t="s">
        <v>4</v>
      </c>
      <c r="K864" s="78"/>
      <c r="L864" s="248"/>
      <c r="M864" s="79"/>
      <c r="N864" s="79"/>
      <c r="O864" s="79"/>
      <c r="P864" s="236"/>
      <c r="Q864" s="254"/>
      <c r="R864" s="79"/>
      <c r="S864" s="79"/>
      <c r="T864" s="79"/>
      <c r="U864" s="79"/>
      <c r="V864" s="79"/>
      <c r="W864" s="80" t="str">
        <f>$Y$1</f>
        <v>Period: 1 May 2012 - 31 May 2012</v>
      </c>
      <c r="X864" s="81"/>
      <c r="Y864" s="82"/>
      <c r="Z864" s="83"/>
      <c r="AA864" s="84"/>
      <c r="AB864" s="84"/>
      <c r="AC864" s="85"/>
    </row>
    <row r="865" spans="1:29" ht="12.75" customHeight="1">
      <c r="A865" s="69"/>
      <c r="B865" s="70" t="s">
        <v>6</v>
      </c>
      <c r="C865" s="71" t="s">
        <v>5</v>
      </c>
      <c r="D865" s="72"/>
      <c r="E865" s="73"/>
      <c r="F865" s="91"/>
      <c r="G865" s="91"/>
      <c r="H865" s="92"/>
      <c r="I865" s="76">
        <f t="shared" si="355"/>
        <v>3</v>
      </c>
      <c r="J865" s="487" t="s">
        <v>7</v>
      </c>
      <c r="K865" s="488" t="s">
        <v>8</v>
      </c>
      <c r="L865" s="249"/>
      <c r="M865" s="489" t="s">
        <v>49</v>
      </c>
      <c r="N865" s="490"/>
      <c r="O865" s="220"/>
      <c r="P865" s="237"/>
      <c r="Q865" s="255"/>
      <c r="R865" s="491" t="s">
        <v>64</v>
      </c>
      <c r="S865" s="493" t="s">
        <v>9</v>
      </c>
      <c r="T865" s="493"/>
      <c r="U865" s="493"/>
      <c r="V865" s="493"/>
      <c r="W865" s="494" t="s">
        <v>10</v>
      </c>
      <c r="X865" s="93"/>
      <c r="Y865" s="94"/>
      <c r="Z865" s="83"/>
      <c r="AA865" s="84"/>
      <c r="AB865" s="84"/>
      <c r="AC865" s="85"/>
    </row>
    <row r="866" spans="1:29" ht="12.75" customHeight="1">
      <c r="A866" s="69"/>
      <c r="B866" s="70" t="s">
        <v>48</v>
      </c>
      <c r="C866" s="71"/>
      <c r="D866" s="72"/>
      <c r="E866" s="73"/>
      <c r="F866" s="91"/>
      <c r="G866" s="91"/>
      <c r="H866" s="92"/>
      <c r="I866" s="76">
        <f t="shared" si="355"/>
        <v>4</v>
      </c>
      <c r="J866" s="487"/>
      <c r="K866" s="488"/>
      <c r="L866" s="250"/>
      <c r="M866" s="231" t="s">
        <v>11</v>
      </c>
      <c r="N866" s="231" t="s">
        <v>12</v>
      </c>
      <c r="O866" s="231"/>
      <c r="P866" s="238"/>
      <c r="Q866" s="256" t="s">
        <v>67</v>
      </c>
      <c r="R866" s="492"/>
      <c r="S866" s="201">
        <v>1.5</v>
      </c>
      <c r="T866" s="201">
        <v>2</v>
      </c>
      <c r="U866" s="201">
        <v>3</v>
      </c>
      <c r="V866" s="201">
        <v>4</v>
      </c>
      <c r="W866" s="494"/>
      <c r="X866" s="93"/>
      <c r="Y866" s="94"/>
      <c r="Z866" s="83"/>
      <c r="AA866" s="95" t="s">
        <v>13</v>
      </c>
      <c r="AB866" s="95" t="s">
        <v>14</v>
      </c>
      <c r="AC866" s="96" t="s">
        <v>15</v>
      </c>
    </row>
    <row r="867" spans="1:29" ht="12.75" customHeight="1">
      <c r="A867" s="69"/>
      <c r="B867" s="70" t="s">
        <v>16</v>
      </c>
      <c r="C867" s="71"/>
      <c r="D867" s="72"/>
      <c r="E867" s="73"/>
      <c r="F867" s="98"/>
      <c r="G867" s="72"/>
      <c r="H867" s="99"/>
      <c r="I867" s="76">
        <f t="shared" si="355"/>
        <v>5</v>
      </c>
      <c r="J867" s="100">
        <f>$AN$9</f>
        <v>41079</v>
      </c>
      <c r="K867" s="101">
        <v>1</v>
      </c>
      <c r="L867" s="261">
        <v>11</v>
      </c>
      <c r="M867" s="232">
        <f>VLOOKUP(K867,$AE$23:$AG$30,2,0)</f>
        <v>0.33333333333333331</v>
      </c>
      <c r="N867" s="241">
        <f>VLOOKUP(K867,$AE$23:$AG$30,3,0)</f>
        <v>0.70833333333333337</v>
      </c>
      <c r="O867" s="244">
        <f t="shared" ref="O867:O896" si="356">(N867-M867)*24</f>
        <v>9.0000000000000018</v>
      </c>
      <c r="P867" s="245" t="str">
        <f>+IF(((N867-M867)*24)&gt;4,"1",0)</f>
        <v>1</v>
      </c>
      <c r="Q867" s="257">
        <f t="shared" ref="Q867:Q896" si="357">O867-P867</f>
        <v>8.0000000000000018</v>
      </c>
      <c r="R867" s="102">
        <f>+L867-Q867</f>
        <v>2.9999999999999982</v>
      </c>
      <c r="S867" s="103">
        <f>IF(AND(Y867="d",W867&gt;0),1,0)</f>
        <v>1</v>
      </c>
      <c r="T867" s="104">
        <f>IF(AND(Y867="D",W867-S867&lt;0),0,IF(AND(Y867="M",W867&gt;=7),7,IF(AND(Y867="M",W867&lt;7),W867,IF(W867-S867&lt;0,0,IF(AND(Y867="D",W867-S867&gt;=7),7,IF(AND(Y867="D",W867-S867&lt;7),W867-S867,0))))))</f>
        <v>1.9999999999999982</v>
      </c>
      <c r="U867" s="104">
        <f>IF(AND(Y867="D",W867&lt;1),0,IF(AND(Y867="D",W867-S867-T867&gt;0,W867-S867-T867&lt;1),W867-S867-T867,IF(AND(Y867="D",W867-S867-T867&gt;=1),1,IF(AND(Y867="M",W867-T867&gt;=1),1,IF(AND(Y867="M",W867-T867&lt;1),W867-T867,0)))))</f>
        <v>0</v>
      </c>
      <c r="V867" s="104">
        <f>IF(AND(Y867="D",W867&lt;1),0,IF(AND(Y867="D",W867-S867-T867-U867&gt;0),W867-S867-T867-U867,IF(AND(Y867="M",W867-T867-U867&gt;0),W867-T867-U867,0)))</f>
        <v>0</v>
      </c>
      <c r="W867" s="105">
        <f>+R867</f>
        <v>2.9999999999999982</v>
      </c>
      <c r="X867" s="96"/>
      <c r="Y867" s="106" t="str">
        <f>$AO$9</f>
        <v>D</v>
      </c>
      <c r="Z867" s="207" t="str">
        <f t="shared" ref="Z867:Z897" si="358">TEXT(WEEKDAY(J867),"ddd")</f>
        <v>Tue</v>
      </c>
      <c r="AA867" s="107">
        <f t="shared" ref="AA867:AA896" si="359">COUNTIF(K867,"S")</f>
        <v>0</v>
      </c>
      <c r="AB867" s="107">
        <f t="shared" ref="AB867:AB896" si="360">COUNTIF(K867,"I")</f>
        <v>0</v>
      </c>
      <c r="AC867" s="107">
        <f t="shared" ref="AC867:AC896" si="361">COUNTIF(K867,"A")</f>
        <v>0</v>
      </c>
    </row>
    <row r="868" spans="1:29" ht="12.75" customHeight="1">
      <c r="A868" s="69"/>
      <c r="B868" s="70" t="s">
        <v>18</v>
      </c>
      <c r="C868" s="108" t="s">
        <v>61</v>
      </c>
      <c r="D868" s="109"/>
      <c r="E868" s="73"/>
      <c r="F868" s="110"/>
      <c r="G868" s="72"/>
      <c r="H868" s="99"/>
      <c r="I868" s="76">
        <f t="shared" si="355"/>
        <v>6</v>
      </c>
      <c r="J868" s="100">
        <f>$AN$10</f>
        <v>41080</v>
      </c>
      <c r="K868" s="101">
        <v>1</v>
      </c>
      <c r="L868" s="261">
        <v>11</v>
      </c>
      <c r="M868" s="232">
        <f>VLOOKUP(K868,$AE$23:$AG$30,2,0)</f>
        <v>0.33333333333333331</v>
      </c>
      <c r="N868" s="241">
        <f t="shared" ref="N868:N896" si="362">VLOOKUP(K868,$AE$23:$AG$30,3,0)</f>
        <v>0.70833333333333337</v>
      </c>
      <c r="O868" s="244">
        <f t="shared" si="356"/>
        <v>9.0000000000000018</v>
      </c>
      <c r="P868" s="245" t="str">
        <f>+IF(((N868-M868)*24)&gt;4,"1",0)</f>
        <v>1</v>
      </c>
      <c r="Q868" s="257">
        <f t="shared" si="357"/>
        <v>8.0000000000000018</v>
      </c>
      <c r="R868" s="102">
        <f>+L868-Q868</f>
        <v>2.9999999999999982</v>
      </c>
      <c r="S868" s="103">
        <f t="shared" ref="S868:S896" si="363">IF(AND(Y868="d",W868&gt;0),1,0)</f>
        <v>1</v>
      </c>
      <c r="T868" s="104">
        <f t="shared" ref="T868:T896" si="364">IF(AND(Y868="D",W868-S868&lt;0),0,IF(AND(Y868="M",W868&gt;=7),7,IF(AND(Y868="M",W868&lt;7),W868,IF(W868-S868&lt;0,0,IF(AND(Y868="D",W868-S868&gt;=7),7,IF(AND(Y868="D",W868-S868&lt;7),W868-S868,0))))))</f>
        <v>1.9999999999999982</v>
      </c>
      <c r="U868" s="104">
        <f t="shared" ref="U868:U896" si="365">IF(AND(Y868="D",W868&lt;1),0,IF(AND(Y868="D",W868-S868-T868&gt;0,W868-S868-T868&lt;1),W868-S868-T868,IF(AND(Y868="D",W868-S868-T868&gt;=1),1,IF(AND(Y868="M",W868-T868&gt;=1),1,IF(AND(Y868="M",W868-T868&lt;1),W868-T868,0)))))</f>
        <v>0</v>
      </c>
      <c r="V868" s="104">
        <f t="shared" ref="V868:V896" si="366">IF(AND(Y868="D",W868&lt;1),0,IF(AND(Y868="D",W868-S868-T868-U868&gt;0),W868-S868-T868-U868,IF(AND(Y868="M",W868-T868-U868&gt;0),W868-T868-U868,0)))</f>
        <v>0</v>
      </c>
      <c r="W868" s="105">
        <f t="shared" ref="W868:W896" si="367">+R868</f>
        <v>2.9999999999999982</v>
      </c>
      <c r="X868" s="96"/>
      <c r="Y868" s="106" t="str">
        <f>$AO$10</f>
        <v>D</v>
      </c>
      <c r="Z868" s="207" t="str">
        <f t="shared" si="358"/>
        <v>Wed</v>
      </c>
      <c r="AA868" s="107">
        <f t="shared" si="359"/>
        <v>0</v>
      </c>
      <c r="AB868" s="107">
        <f t="shared" si="360"/>
        <v>0</v>
      </c>
      <c r="AC868" s="107">
        <f t="shared" si="361"/>
        <v>0</v>
      </c>
    </row>
    <row r="869" spans="1:29" ht="12.75" customHeight="1">
      <c r="A869" s="69"/>
      <c r="B869" s="98" t="s">
        <v>20</v>
      </c>
      <c r="C869" s="199">
        <v>40245</v>
      </c>
      <c r="D869" s="199">
        <v>41340</v>
      </c>
      <c r="E869" s="73"/>
      <c r="F869" s="72"/>
      <c r="G869" s="72"/>
      <c r="H869" s="99"/>
      <c r="I869" s="76">
        <f t="shared" si="355"/>
        <v>7</v>
      </c>
      <c r="J869" s="100">
        <f>$AN$11</f>
        <v>41081</v>
      </c>
      <c r="K869" s="101">
        <v>1</v>
      </c>
      <c r="L869" s="261">
        <v>9</v>
      </c>
      <c r="M869" s="232">
        <f>VLOOKUP(K869,$AE$23:$AG$30,2,0)</f>
        <v>0.33333333333333331</v>
      </c>
      <c r="N869" s="241">
        <f t="shared" si="362"/>
        <v>0.70833333333333337</v>
      </c>
      <c r="O869" s="244">
        <f t="shared" si="356"/>
        <v>9.0000000000000018</v>
      </c>
      <c r="P869" s="245" t="str">
        <f t="shared" ref="P869:P896" si="368">+IF(((N869-M869)*24)&gt;4,"1",0)</f>
        <v>1</v>
      </c>
      <c r="Q869" s="257">
        <f t="shared" si="357"/>
        <v>8.0000000000000018</v>
      </c>
      <c r="R869" s="102">
        <f t="shared" ref="R869:R896" si="369">+L869-Q869</f>
        <v>0.99999999999999822</v>
      </c>
      <c r="S869" s="103">
        <f t="shared" si="363"/>
        <v>1</v>
      </c>
      <c r="T869" s="104">
        <f t="shared" si="364"/>
        <v>0</v>
      </c>
      <c r="U869" s="104">
        <f t="shared" si="365"/>
        <v>0</v>
      </c>
      <c r="V869" s="104">
        <f t="shared" si="366"/>
        <v>0</v>
      </c>
      <c r="W869" s="105">
        <f t="shared" si="367"/>
        <v>0.99999999999999822</v>
      </c>
      <c r="X869" s="96"/>
      <c r="Y869" s="106" t="str">
        <f>$AO$11</f>
        <v>D</v>
      </c>
      <c r="Z869" s="207" t="str">
        <f t="shared" si="358"/>
        <v>Thu</v>
      </c>
      <c r="AA869" s="107">
        <f t="shared" si="359"/>
        <v>0</v>
      </c>
      <c r="AB869" s="107">
        <f t="shared" si="360"/>
        <v>0</v>
      </c>
      <c r="AC869" s="107">
        <f t="shared" si="361"/>
        <v>0</v>
      </c>
    </row>
    <row r="870" spans="1:29" ht="12.75" customHeight="1">
      <c r="A870" s="69"/>
      <c r="B870" s="98"/>
      <c r="C870" s="98"/>
      <c r="D870" s="72"/>
      <c r="E870" s="73"/>
      <c r="F870" s="72"/>
      <c r="G870" s="72"/>
      <c r="H870" s="99"/>
      <c r="I870" s="76">
        <f t="shared" si="355"/>
        <v>8</v>
      </c>
      <c r="J870" s="100">
        <f>$AN$12</f>
        <v>41082</v>
      </c>
      <c r="K870" s="101">
        <v>1</v>
      </c>
      <c r="L870" s="261">
        <v>11</v>
      </c>
      <c r="M870" s="232">
        <f t="shared" ref="M870:M896" si="370">VLOOKUP(K870,$AE$23:$AG$30,2,0)</f>
        <v>0.33333333333333331</v>
      </c>
      <c r="N870" s="241">
        <f t="shared" si="362"/>
        <v>0.70833333333333337</v>
      </c>
      <c r="O870" s="244">
        <f t="shared" si="356"/>
        <v>9.0000000000000018</v>
      </c>
      <c r="P870" s="245" t="str">
        <f t="shared" si="368"/>
        <v>1</v>
      </c>
      <c r="Q870" s="257">
        <f t="shared" si="357"/>
        <v>8.0000000000000018</v>
      </c>
      <c r="R870" s="102">
        <f t="shared" si="369"/>
        <v>2.9999999999999982</v>
      </c>
      <c r="S870" s="103">
        <f t="shared" si="363"/>
        <v>1</v>
      </c>
      <c r="T870" s="104">
        <f t="shared" si="364"/>
        <v>1.9999999999999982</v>
      </c>
      <c r="U870" s="104">
        <f t="shared" si="365"/>
        <v>0</v>
      </c>
      <c r="V870" s="104">
        <f t="shared" si="366"/>
        <v>0</v>
      </c>
      <c r="W870" s="105">
        <f t="shared" si="367"/>
        <v>2.9999999999999982</v>
      </c>
      <c r="X870" s="96"/>
      <c r="Y870" s="106" t="str">
        <f>$AO$12</f>
        <v>D</v>
      </c>
      <c r="Z870" s="207" t="str">
        <f t="shared" si="358"/>
        <v>Fri</v>
      </c>
      <c r="AA870" s="107">
        <f t="shared" si="359"/>
        <v>0</v>
      </c>
      <c r="AB870" s="107">
        <f t="shared" si="360"/>
        <v>0</v>
      </c>
      <c r="AC870" s="107">
        <f t="shared" si="361"/>
        <v>0</v>
      </c>
    </row>
    <row r="871" spans="1:29" ht="12.75" customHeight="1">
      <c r="A871" s="69"/>
      <c r="B871" s="98"/>
      <c r="C871" s="98"/>
      <c r="D871" s="72"/>
      <c r="E871" s="73"/>
      <c r="F871" s="198"/>
      <c r="G871" s="72"/>
      <c r="H871" s="99"/>
      <c r="I871" s="76">
        <f t="shared" si="355"/>
        <v>9</v>
      </c>
      <c r="J871" s="100">
        <f>$AN$13</f>
        <v>41083</v>
      </c>
      <c r="K871" s="101">
        <v>1</v>
      </c>
      <c r="L871" s="261">
        <v>8</v>
      </c>
      <c r="M871" s="232">
        <f t="shared" si="370"/>
        <v>0.33333333333333331</v>
      </c>
      <c r="N871" s="241">
        <f t="shared" si="362"/>
        <v>0.70833333333333337</v>
      </c>
      <c r="O871" s="244">
        <f t="shared" si="356"/>
        <v>9.0000000000000018</v>
      </c>
      <c r="P871" s="245" t="str">
        <f t="shared" si="368"/>
        <v>1</v>
      </c>
      <c r="Q871" s="257">
        <f t="shared" si="357"/>
        <v>8.0000000000000018</v>
      </c>
      <c r="R871" s="102">
        <f t="shared" si="369"/>
        <v>0</v>
      </c>
      <c r="S871" s="103">
        <f t="shared" si="363"/>
        <v>0</v>
      </c>
      <c r="T871" s="104">
        <f t="shared" si="364"/>
        <v>0</v>
      </c>
      <c r="U871" s="104">
        <f t="shared" si="365"/>
        <v>0</v>
      </c>
      <c r="V871" s="104">
        <f t="shared" si="366"/>
        <v>0</v>
      </c>
      <c r="W871" s="105">
        <f t="shared" si="367"/>
        <v>0</v>
      </c>
      <c r="X871" s="96"/>
      <c r="Y871" s="106" t="str">
        <f>$AO$13</f>
        <v>M</v>
      </c>
      <c r="Z871" s="207" t="str">
        <f t="shared" si="358"/>
        <v>Sat</v>
      </c>
      <c r="AA871" s="107">
        <f t="shared" si="359"/>
        <v>0</v>
      </c>
      <c r="AB871" s="107">
        <f t="shared" si="360"/>
        <v>0</v>
      </c>
      <c r="AC871" s="107">
        <f t="shared" si="361"/>
        <v>0</v>
      </c>
    </row>
    <row r="872" spans="1:29" ht="12.75" customHeight="1">
      <c r="A872" s="69"/>
      <c r="B872" s="124" t="s">
        <v>21</v>
      </c>
      <c r="C872" s="125" t="s">
        <v>22</v>
      </c>
      <c r="D872" s="126"/>
      <c r="E872" s="127"/>
      <c r="F872" s="198">
        <v>1244560</v>
      </c>
      <c r="G872" s="129" t="s">
        <v>22</v>
      </c>
      <c r="H872" s="130">
        <f>+F872</f>
        <v>1244560</v>
      </c>
      <c r="I872" s="76">
        <f t="shared" si="355"/>
        <v>10</v>
      </c>
      <c r="J872" s="100">
        <f>$AN$14</f>
        <v>41084</v>
      </c>
      <c r="K872" s="339" t="s">
        <v>50</v>
      </c>
      <c r="L872" s="261"/>
      <c r="M872" s="232">
        <f t="shared" si="370"/>
        <v>0</v>
      </c>
      <c r="N872" s="241">
        <f t="shared" si="362"/>
        <v>0</v>
      </c>
      <c r="O872" s="244">
        <f t="shared" si="356"/>
        <v>0</v>
      </c>
      <c r="P872" s="245">
        <f t="shared" si="368"/>
        <v>0</v>
      </c>
      <c r="Q872" s="257">
        <f t="shared" si="357"/>
        <v>0</v>
      </c>
      <c r="R872" s="102">
        <f t="shared" si="369"/>
        <v>0</v>
      </c>
      <c r="S872" s="103">
        <f t="shared" si="363"/>
        <v>0</v>
      </c>
      <c r="T872" s="104">
        <f t="shared" si="364"/>
        <v>0</v>
      </c>
      <c r="U872" s="104">
        <f t="shared" si="365"/>
        <v>0</v>
      </c>
      <c r="V872" s="104">
        <f t="shared" si="366"/>
        <v>0</v>
      </c>
      <c r="W872" s="105">
        <f t="shared" si="367"/>
        <v>0</v>
      </c>
      <c r="X872" s="96"/>
      <c r="Y872" s="106" t="str">
        <f>$AO$14</f>
        <v>M</v>
      </c>
      <c r="Z872" s="262" t="str">
        <f t="shared" si="358"/>
        <v>Sun</v>
      </c>
      <c r="AA872" s="107">
        <f t="shared" si="359"/>
        <v>0</v>
      </c>
      <c r="AB872" s="107">
        <f t="shared" si="360"/>
        <v>0</v>
      </c>
      <c r="AC872" s="107">
        <f t="shared" si="361"/>
        <v>0</v>
      </c>
    </row>
    <row r="873" spans="1:29" ht="12.75" customHeight="1">
      <c r="A873" s="69"/>
      <c r="B873" s="124" t="s">
        <v>23</v>
      </c>
      <c r="C873" s="125" t="s">
        <v>22</v>
      </c>
      <c r="D873" s="133">
        <f>+F872/173</f>
        <v>7193.9884393063585</v>
      </c>
      <c r="E873" s="127" t="s">
        <v>24</v>
      </c>
      <c r="F873" s="128">
        <f>+W899</f>
        <v>213.49999999999997</v>
      </c>
      <c r="G873" s="134" t="s">
        <v>22</v>
      </c>
      <c r="H873" s="130">
        <f>F873*D873</f>
        <v>1535916.5317919073</v>
      </c>
      <c r="I873" s="76">
        <f t="shared" si="355"/>
        <v>11</v>
      </c>
      <c r="J873" s="100">
        <f>$AN$15</f>
        <v>41085</v>
      </c>
      <c r="K873" s="339" t="s">
        <v>50</v>
      </c>
      <c r="L873" s="261"/>
      <c r="M873" s="232">
        <f t="shared" si="370"/>
        <v>0</v>
      </c>
      <c r="N873" s="241">
        <f t="shared" si="362"/>
        <v>0</v>
      </c>
      <c r="O873" s="244">
        <f t="shared" si="356"/>
        <v>0</v>
      </c>
      <c r="P873" s="245">
        <f t="shared" si="368"/>
        <v>0</v>
      </c>
      <c r="Q873" s="257">
        <f t="shared" si="357"/>
        <v>0</v>
      </c>
      <c r="R873" s="102">
        <f t="shared" si="369"/>
        <v>0</v>
      </c>
      <c r="S873" s="103">
        <f t="shared" si="363"/>
        <v>0</v>
      </c>
      <c r="T873" s="104">
        <f t="shared" si="364"/>
        <v>0</v>
      </c>
      <c r="U873" s="104">
        <f t="shared" si="365"/>
        <v>0</v>
      </c>
      <c r="V873" s="104">
        <f t="shared" si="366"/>
        <v>0</v>
      </c>
      <c r="W873" s="105">
        <f t="shared" si="367"/>
        <v>0</v>
      </c>
      <c r="X873" s="96"/>
      <c r="Y873" s="106" t="str">
        <f>$AO$15</f>
        <v>D</v>
      </c>
      <c r="Z873" s="262" t="str">
        <f t="shared" si="358"/>
        <v>Mon</v>
      </c>
      <c r="AA873" s="107">
        <f t="shared" si="359"/>
        <v>0</v>
      </c>
      <c r="AB873" s="107">
        <f t="shared" si="360"/>
        <v>0</v>
      </c>
      <c r="AC873" s="107">
        <f t="shared" si="361"/>
        <v>0</v>
      </c>
    </row>
    <row r="874" spans="1:29" ht="12.75" customHeight="1">
      <c r="A874" s="69"/>
      <c r="B874" s="124" t="s">
        <v>65</v>
      </c>
      <c r="C874" s="125" t="s">
        <v>22</v>
      </c>
      <c r="D874" s="133">
        <v>6000</v>
      </c>
      <c r="E874" s="127" t="s">
        <v>24</v>
      </c>
      <c r="F874" s="203">
        <f>+K899</f>
        <v>27</v>
      </c>
      <c r="G874" s="134" t="s">
        <v>22</v>
      </c>
      <c r="H874" s="130">
        <f>F874*D874</f>
        <v>162000</v>
      </c>
      <c r="I874" s="76">
        <f t="shared" si="355"/>
        <v>12</v>
      </c>
      <c r="J874" s="100">
        <f>$AN$16</f>
        <v>41086</v>
      </c>
      <c r="K874" s="101">
        <v>1</v>
      </c>
      <c r="L874" s="261">
        <v>8</v>
      </c>
      <c r="M874" s="232">
        <f t="shared" si="370"/>
        <v>0.33333333333333331</v>
      </c>
      <c r="N874" s="241">
        <f t="shared" si="362"/>
        <v>0.70833333333333337</v>
      </c>
      <c r="O874" s="244">
        <f t="shared" si="356"/>
        <v>9.0000000000000018</v>
      </c>
      <c r="P874" s="245" t="str">
        <f t="shared" si="368"/>
        <v>1</v>
      </c>
      <c r="Q874" s="257">
        <f t="shared" si="357"/>
        <v>8.0000000000000018</v>
      </c>
      <c r="R874" s="102">
        <f t="shared" si="369"/>
        <v>0</v>
      </c>
      <c r="S874" s="103">
        <f t="shared" si="363"/>
        <v>0</v>
      </c>
      <c r="T874" s="104">
        <f t="shared" si="364"/>
        <v>0</v>
      </c>
      <c r="U874" s="104">
        <f t="shared" si="365"/>
        <v>0</v>
      </c>
      <c r="V874" s="104">
        <f t="shared" si="366"/>
        <v>0</v>
      </c>
      <c r="W874" s="105">
        <f t="shared" si="367"/>
        <v>0</v>
      </c>
      <c r="X874" s="96"/>
      <c r="Y874" s="106" t="str">
        <f>$AO$16</f>
        <v>D</v>
      </c>
      <c r="Z874" s="207" t="str">
        <f t="shared" si="358"/>
        <v>Tue</v>
      </c>
      <c r="AA874" s="107">
        <f t="shared" si="359"/>
        <v>0</v>
      </c>
      <c r="AB874" s="107">
        <f t="shared" si="360"/>
        <v>0</v>
      </c>
      <c r="AC874" s="107">
        <f t="shared" si="361"/>
        <v>0</v>
      </c>
    </row>
    <row r="875" spans="1:29" ht="12.75" customHeight="1">
      <c r="A875" s="69"/>
      <c r="B875" s="124" t="s">
        <v>66</v>
      </c>
      <c r="C875" s="125" t="s">
        <v>22</v>
      </c>
      <c r="D875" s="200">
        <v>4000</v>
      </c>
      <c r="E875" s="127" t="s">
        <v>24</v>
      </c>
      <c r="F875" s="139">
        <f>+L899</f>
        <v>10</v>
      </c>
      <c r="G875" s="134" t="s">
        <v>22</v>
      </c>
      <c r="H875" s="130">
        <f>F875*D875</f>
        <v>40000</v>
      </c>
      <c r="I875" s="76">
        <f t="shared" si="355"/>
        <v>13</v>
      </c>
      <c r="J875" s="100">
        <f>$AN$17</f>
        <v>41087</v>
      </c>
      <c r="K875" s="101">
        <v>1</v>
      </c>
      <c r="L875" s="261">
        <v>11</v>
      </c>
      <c r="M875" s="232">
        <f t="shared" si="370"/>
        <v>0.33333333333333331</v>
      </c>
      <c r="N875" s="241">
        <f t="shared" si="362"/>
        <v>0.70833333333333337</v>
      </c>
      <c r="O875" s="244">
        <f t="shared" si="356"/>
        <v>9.0000000000000018</v>
      </c>
      <c r="P875" s="245" t="str">
        <f t="shared" si="368"/>
        <v>1</v>
      </c>
      <c r="Q875" s="257">
        <f t="shared" si="357"/>
        <v>8.0000000000000018</v>
      </c>
      <c r="R875" s="102">
        <f t="shared" si="369"/>
        <v>2.9999999999999982</v>
      </c>
      <c r="S875" s="103">
        <f t="shared" si="363"/>
        <v>1</v>
      </c>
      <c r="T875" s="104">
        <f t="shared" si="364"/>
        <v>1.9999999999999982</v>
      </c>
      <c r="U875" s="104">
        <f t="shared" si="365"/>
        <v>0</v>
      </c>
      <c r="V875" s="104">
        <f t="shared" si="366"/>
        <v>0</v>
      </c>
      <c r="W875" s="105">
        <f t="shared" si="367"/>
        <v>2.9999999999999982</v>
      </c>
      <c r="X875" s="96"/>
      <c r="Y875" s="106" t="str">
        <f>$AO$17</f>
        <v>D</v>
      </c>
      <c r="Z875" s="207" t="str">
        <f t="shared" si="358"/>
        <v>Wed</v>
      </c>
      <c r="AA875" s="107">
        <f t="shared" si="359"/>
        <v>0</v>
      </c>
      <c r="AB875" s="107">
        <f t="shared" si="360"/>
        <v>0</v>
      </c>
      <c r="AC875" s="107">
        <f t="shared" si="361"/>
        <v>0</v>
      </c>
    </row>
    <row r="876" spans="1:29" ht="12.75" customHeight="1">
      <c r="A876" s="69"/>
      <c r="B876" s="335" t="s">
        <v>75</v>
      </c>
      <c r="C876" s="336" t="s">
        <v>22</v>
      </c>
      <c r="D876" s="337"/>
      <c r="E876" s="127" t="s">
        <v>24</v>
      </c>
      <c r="F876" s="338">
        <f>+M899</f>
        <v>17</v>
      </c>
      <c r="G876" s="142" t="s">
        <v>22</v>
      </c>
      <c r="H876" s="143">
        <f>+F876*D876</f>
        <v>0</v>
      </c>
      <c r="I876" s="76">
        <f t="shared" si="355"/>
        <v>14</v>
      </c>
      <c r="J876" s="100">
        <f>$AN$18</f>
        <v>41088</v>
      </c>
      <c r="K876" s="101">
        <v>1</v>
      </c>
      <c r="L876" s="261">
        <v>11</v>
      </c>
      <c r="M876" s="232">
        <f t="shared" si="370"/>
        <v>0.33333333333333331</v>
      </c>
      <c r="N876" s="241">
        <f t="shared" si="362"/>
        <v>0.70833333333333337</v>
      </c>
      <c r="O876" s="244">
        <f t="shared" si="356"/>
        <v>9.0000000000000018</v>
      </c>
      <c r="P876" s="245" t="str">
        <f t="shared" si="368"/>
        <v>1</v>
      </c>
      <c r="Q876" s="257">
        <f t="shared" si="357"/>
        <v>8.0000000000000018</v>
      </c>
      <c r="R876" s="102">
        <f t="shared" si="369"/>
        <v>2.9999999999999982</v>
      </c>
      <c r="S876" s="103">
        <f t="shared" si="363"/>
        <v>1</v>
      </c>
      <c r="T876" s="104">
        <f t="shared" si="364"/>
        <v>1.9999999999999982</v>
      </c>
      <c r="U876" s="104">
        <f t="shared" si="365"/>
        <v>0</v>
      </c>
      <c r="V876" s="104">
        <f t="shared" si="366"/>
        <v>0</v>
      </c>
      <c r="W876" s="105">
        <f t="shared" si="367"/>
        <v>2.9999999999999982</v>
      </c>
      <c r="X876" s="96"/>
      <c r="Y876" s="106" t="str">
        <f>$AO$18</f>
        <v>D</v>
      </c>
      <c r="Z876" s="207" t="str">
        <f t="shared" si="358"/>
        <v>Thu</v>
      </c>
      <c r="AA876" s="107">
        <f t="shared" si="359"/>
        <v>0</v>
      </c>
      <c r="AB876" s="107">
        <f t="shared" si="360"/>
        <v>0</v>
      </c>
      <c r="AC876" s="107">
        <f t="shared" si="361"/>
        <v>0</v>
      </c>
    </row>
    <row r="877" spans="1:29" ht="12.75" customHeight="1">
      <c r="A877" s="69"/>
      <c r="B877" s="124"/>
      <c r="C877" s="70"/>
      <c r="D877" s="202"/>
      <c r="E877" s="140"/>
      <c r="F877" s="141"/>
      <c r="G877" s="74" t="s">
        <v>22</v>
      </c>
      <c r="H877" s="99">
        <f>+D877*F877</f>
        <v>0</v>
      </c>
      <c r="I877" s="76">
        <f t="shared" si="355"/>
        <v>15</v>
      </c>
      <c r="J877" s="100">
        <f>$AN$19</f>
        <v>41089</v>
      </c>
      <c r="K877" s="101">
        <v>1</v>
      </c>
      <c r="L877" s="261">
        <v>11</v>
      </c>
      <c r="M877" s="232">
        <f t="shared" si="370"/>
        <v>0.33333333333333331</v>
      </c>
      <c r="N877" s="241">
        <f t="shared" si="362"/>
        <v>0.70833333333333337</v>
      </c>
      <c r="O877" s="244">
        <f t="shared" si="356"/>
        <v>9.0000000000000018</v>
      </c>
      <c r="P877" s="245" t="str">
        <f t="shared" si="368"/>
        <v>1</v>
      </c>
      <c r="Q877" s="257">
        <f t="shared" si="357"/>
        <v>8.0000000000000018</v>
      </c>
      <c r="R877" s="102">
        <f t="shared" si="369"/>
        <v>2.9999999999999982</v>
      </c>
      <c r="S877" s="103">
        <f t="shared" si="363"/>
        <v>1</v>
      </c>
      <c r="T877" s="104">
        <f t="shared" si="364"/>
        <v>1.9999999999999982</v>
      </c>
      <c r="U877" s="104">
        <f t="shared" si="365"/>
        <v>0</v>
      </c>
      <c r="V877" s="104">
        <f t="shared" si="366"/>
        <v>0</v>
      </c>
      <c r="W877" s="105">
        <f t="shared" si="367"/>
        <v>2.9999999999999982</v>
      </c>
      <c r="X877" s="96"/>
      <c r="Y877" s="106" t="str">
        <f>$AO$19</f>
        <v>D</v>
      </c>
      <c r="Z877" s="207" t="str">
        <f t="shared" si="358"/>
        <v>Fri</v>
      </c>
      <c r="AA877" s="107">
        <f t="shared" si="359"/>
        <v>0</v>
      </c>
      <c r="AB877" s="107">
        <f t="shared" si="360"/>
        <v>0</v>
      </c>
      <c r="AC877" s="107">
        <f t="shared" si="361"/>
        <v>0</v>
      </c>
    </row>
    <row r="878" spans="1:29" ht="12.75" customHeight="1">
      <c r="A878" s="69"/>
      <c r="B878" s="124"/>
      <c r="C878" s="70"/>
      <c r="D878" s="202"/>
      <c r="E878" s="140"/>
      <c r="F878" s="139"/>
      <c r="G878" s="74" t="s">
        <v>22</v>
      </c>
      <c r="H878" s="99">
        <f>+D878*F878</f>
        <v>0</v>
      </c>
      <c r="I878" s="76">
        <f t="shared" si="355"/>
        <v>16</v>
      </c>
      <c r="J878" s="100">
        <f>$AN$20</f>
        <v>41090</v>
      </c>
      <c r="K878" s="101" t="s">
        <v>63</v>
      </c>
      <c r="L878" s="261">
        <v>8</v>
      </c>
      <c r="M878" s="232">
        <f t="shared" si="370"/>
        <v>0</v>
      </c>
      <c r="N878" s="241">
        <f t="shared" si="362"/>
        <v>0</v>
      </c>
      <c r="O878" s="244">
        <f t="shared" si="356"/>
        <v>0</v>
      </c>
      <c r="P878" s="245">
        <f t="shared" si="368"/>
        <v>0</v>
      </c>
      <c r="Q878" s="257">
        <f t="shared" si="357"/>
        <v>0</v>
      </c>
      <c r="R878" s="102">
        <f t="shared" si="369"/>
        <v>8</v>
      </c>
      <c r="S878" s="103">
        <f t="shared" si="363"/>
        <v>0</v>
      </c>
      <c r="T878" s="104">
        <f t="shared" si="364"/>
        <v>7</v>
      </c>
      <c r="U878" s="104">
        <f t="shared" si="365"/>
        <v>1</v>
      </c>
      <c r="V878" s="104">
        <f t="shared" si="366"/>
        <v>0</v>
      </c>
      <c r="W878" s="105">
        <f t="shared" si="367"/>
        <v>8</v>
      </c>
      <c r="X878" s="96"/>
      <c r="Y878" s="106" t="str">
        <f>$AO$20</f>
        <v>M</v>
      </c>
      <c r="Z878" s="207" t="str">
        <f t="shared" si="358"/>
        <v>Sat</v>
      </c>
      <c r="AA878" s="107">
        <f t="shared" si="359"/>
        <v>0</v>
      </c>
      <c r="AB878" s="107">
        <f t="shared" si="360"/>
        <v>0</v>
      </c>
      <c r="AC878" s="107">
        <f t="shared" si="361"/>
        <v>0</v>
      </c>
    </row>
    <row r="879" spans="1:29" ht="12.75" customHeight="1">
      <c r="A879" s="69"/>
      <c r="B879" s="124" t="s">
        <v>56</v>
      </c>
      <c r="C879" s="70" t="s">
        <v>22</v>
      </c>
      <c r="D879" s="202"/>
      <c r="E879" s="140"/>
      <c r="F879" s="141"/>
      <c r="G879" s="74" t="s">
        <v>22</v>
      </c>
      <c r="H879" s="99">
        <v>0</v>
      </c>
      <c r="I879" s="76">
        <f t="shared" si="355"/>
        <v>17</v>
      </c>
      <c r="J879" s="100">
        <f>$AN$21</f>
        <v>41091</v>
      </c>
      <c r="K879" s="339" t="s">
        <v>63</v>
      </c>
      <c r="L879" s="261">
        <v>8</v>
      </c>
      <c r="M879" s="232">
        <f t="shared" si="370"/>
        <v>0</v>
      </c>
      <c r="N879" s="241">
        <f t="shared" si="362"/>
        <v>0</v>
      </c>
      <c r="O879" s="244">
        <f t="shared" si="356"/>
        <v>0</v>
      </c>
      <c r="P879" s="245">
        <f t="shared" si="368"/>
        <v>0</v>
      </c>
      <c r="Q879" s="257">
        <f t="shared" si="357"/>
        <v>0</v>
      </c>
      <c r="R879" s="102">
        <f t="shared" si="369"/>
        <v>8</v>
      </c>
      <c r="S879" s="103">
        <f t="shared" si="363"/>
        <v>0</v>
      </c>
      <c r="T879" s="104">
        <f t="shared" si="364"/>
        <v>7</v>
      </c>
      <c r="U879" s="104">
        <f t="shared" si="365"/>
        <v>1</v>
      </c>
      <c r="V879" s="104">
        <f t="shared" si="366"/>
        <v>0</v>
      </c>
      <c r="W879" s="105">
        <f t="shared" si="367"/>
        <v>8</v>
      </c>
      <c r="X879" s="96"/>
      <c r="Y879" s="106" t="str">
        <f>$AO$21</f>
        <v>M</v>
      </c>
      <c r="Z879" s="262" t="str">
        <f t="shared" si="358"/>
        <v>Sun</v>
      </c>
      <c r="AA879" s="107">
        <f t="shared" si="359"/>
        <v>0</v>
      </c>
      <c r="AB879" s="107">
        <f t="shared" si="360"/>
        <v>0</v>
      </c>
      <c r="AC879" s="107">
        <f t="shared" si="361"/>
        <v>0</v>
      </c>
    </row>
    <row r="880" spans="1:29" ht="12.75" customHeight="1">
      <c r="A880" s="69"/>
      <c r="B880" s="124"/>
      <c r="C880" s="70"/>
      <c r="D880" s="202"/>
      <c r="E880" s="140"/>
      <c r="F880" s="139"/>
      <c r="G880" s="74" t="s">
        <v>22</v>
      </c>
      <c r="H880" s="99">
        <f>+D880*F880</f>
        <v>0</v>
      </c>
      <c r="I880" s="76">
        <f t="shared" si="355"/>
        <v>18</v>
      </c>
      <c r="J880" s="100">
        <f>$AN$22</f>
        <v>41092</v>
      </c>
      <c r="K880" s="101">
        <v>1</v>
      </c>
      <c r="L880" s="261">
        <v>11</v>
      </c>
      <c r="M880" s="232">
        <f t="shared" si="370"/>
        <v>0.33333333333333331</v>
      </c>
      <c r="N880" s="241">
        <f t="shared" si="362"/>
        <v>0.70833333333333337</v>
      </c>
      <c r="O880" s="244">
        <f t="shared" si="356"/>
        <v>9.0000000000000018</v>
      </c>
      <c r="P880" s="245" t="str">
        <f t="shared" si="368"/>
        <v>1</v>
      </c>
      <c r="Q880" s="257">
        <f t="shared" si="357"/>
        <v>8.0000000000000018</v>
      </c>
      <c r="R880" s="102">
        <f t="shared" si="369"/>
        <v>2.9999999999999982</v>
      </c>
      <c r="S880" s="103">
        <f t="shared" si="363"/>
        <v>1</v>
      </c>
      <c r="T880" s="104">
        <f t="shared" si="364"/>
        <v>1.9999999999999982</v>
      </c>
      <c r="U880" s="104">
        <f t="shared" si="365"/>
        <v>0</v>
      </c>
      <c r="V880" s="104">
        <f t="shared" si="366"/>
        <v>0</v>
      </c>
      <c r="W880" s="105">
        <f t="shared" si="367"/>
        <v>2.9999999999999982</v>
      </c>
      <c r="X880" s="96"/>
      <c r="Y880" s="106" t="str">
        <f>$AO$22</f>
        <v>D</v>
      </c>
      <c r="Z880" s="262" t="str">
        <f t="shared" si="358"/>
        <v>Mon</v>
      </c>
      <c r="AA880" s="107">
        <f t="shared" si="359"/>
        <v>0</v>
      </c>
      <c r="AB880" s="107">
        <f t="shared" si="360"/>
        <v>0</v>
      </c>
      <c r="AC880" s="107">
        <f t="shared" si="361"/>
        <v>0</v>
      </c>
    </row>
    <row r="881" spans="1:29" ht="12.75" customHeight="1">
      <c r="A881" s="69"/>
      <c r="B881" s="150" t="s">
        <v>19</v>
      </c>
      <c r="C881" s="150"/>
      <c r="D881" s="200"/>
      <c r="E881" s="127"/>
      <c r="F881" s="151"/>
      <c r="G881" s="134" t="s">
        <v>22</v>
      </c>
      <c r="H881" s="152">
        <f>SUM(H872:H880)</f>
        <v>2982476.5317919073</v>
      </c>
      <c r="I881" s="76">
        <f t="shared" si="355"/>
        <v>19</v>
      </c>
      <c r="J881" s="100">
        <f>$AN$23</f>
        <v>41093</v>
      </c>
      <c r="K881" s="101">
        <v>1</v>
      </c>
      <c r="L881" s="261">
        <v>11</v>
      </c>
      <c r="M881" s="232">
        <f t="shared" si="370"/>
        <v>0.33333333333333331</v>
      </c>
      <c r="N881" s="241">
        <f t="shared" si="362"/>
        <v>0.70833333333333337</v>
      </c>
      <c r="O881" s="244">
        <f t="shared" si="356"/>
        <v>9.0000000000000018</v>
      </c>
      <c r="P881" s="245" t="str">
        <f t="shared" si="368"/>
        <v>1</v>
      </c>
      <c r="Q881" s="257">
        <f t="shared" si="357"/>
        <v>8.0000000000000018</v>
      </c>
      <c r="R881" s="102">
        <f t="shared" si="369"/>
        <v>2.9999999999999982</v>
      </c>
      <c r="S881" s="103">
        <f t="shared" si="363"/>
        <v>1</v>
      </c>
      <c r="T881" s="104">
        <f t="shared" si="364"/>
        <v>1.9999999999999982</v>
      </c>
      <c r="U881" s="104">
        <f t="shared" si="365"/>
        <v>0</v>
      </c>
      <c r="V881" s="104">
        <f t="shared" si="366"/>
        <v>0</v>
      </c>
      <c r="W881" s="105">
        <f t="shared" si="367"/>
        <v>2.9999999999999982</v>
      </c>
      <c r="X881" s="96"/>
      <c r="Y881" s="106" t="str">
        <f>$AO$23</f>
        <v>D</v>
      </c>
      <c r="Z881" s="207" t="str">
        <f t="shared" si="358"/>
        <v>Tue</v>
      </c>
      <c r="AA881" s="107">
        <f t="shared" si="359"/>
        <v>0</v>
      </c>
      <c r="AB881" s="107">
        <f t="shared" si="360"/>
        <v>0</v>
      </c>
      <c r="AC881" s="107">
        <f t="shared" si="361"/>
        <v>0</v>
      </c>
    </row>
    <row r="882" spans="1:29" ht="12.75" customHeight="1">
      <c r="A882" s="69"/>
      <c r="B882" s="131" t="s">
        <v>25</v>
      </c>
      <c r="C882" s="70"/>
      <c r="D882" s="200"/>
      <c r="E882" s="127"/>
      <c r="F882" s="151"/>
      <c r="G882" s="74"/>
      <c r="H882" s="75"/>
      <c r="I882" s="76">
        <f t="shared" si="355"/>
        <v>20</v>
      </c>
      <c r="J882" s="100">
        <f>$AN$24</f>
        <v>41094</v>
      </c>
      <c r="K882" s="101">
        <v>1</v>
      </c>
      <c r="L882" s="261">
        <v>11</v>
      </c>
      <c r="M882" s="232">
        <f t="shared" si="370"/>
        <v>0.33333333333333331</v>
      </c>
      <c r="N882" s="241">
        <f t="shared" si="362"/>
        <v>0.70833333333333337</v>
      </c>
      <c r="O882" s="244">
        <f t="shared" si="356"/>
        <v>9.0000000000000018</v>
      </c>
      <c r="P882" s="245" t="str">
        <f t="shared" si="368"/>
        <v>1</v>
      </c>
      <c r="Q882" s="257">
        <f t="shared" si="357"/>
        <v>8.0000000000000018</v>
      </c>
      <c r="R882" s="102">
        <f t="shared" si="369"/>
        <v>2.9999999999999982</v>
      </c>
      <c r="S882" s="103">
        <f t="shared" si="363"/>
        <v>1</v>
      </c>
      <c r="T882" s="104">
        <f t="shared" si="364"/>
        <v>1.9999999999999982</v>
      </c>
      <c r="U882" s="104">
        <f t="shared" si="365"/>
        <v>0</v>
      </c>
      <c r="V882" s="104">
        <f t="shared" si="366"/>
        <v>0</v>
      </c>
      <c r="W882" s="105">
        <f t="shared" si="367"/>
        <v>2.9999999999999982</v>
      </c>
      <c r="X882" s="96"/>
      <c r="Y882" s="106" t="str">
        <f>$AO$24</f>
        <v>D</v>
      </c>
      <c r="Z882" s="207" t="str">
        <f t="shared" si="358"/>
        <v>Wed</v>
      </c>
      <c r="AA882" s="107">
        <f t="shared" si="359"/>
        <v>0</v>
      </c>
      <c r="AB882" s="107">
        <f t="shared" si="360"/>
        <v>0</v>
      </c>
      <c r="AC882" s="107">
        <f t="shared" si="361"/>
        <v>0</v>
      </c>
    </row>
    <row r="883" spans="1:29" ht="12.75" customHeight="1">
      <c r="A883" s="69"/>
      <c r="B883" s="124" t="s">
        <v>26</v>
      </c>
      <c r="C883" s="125" t="s">
        <v>22</v>
      </c>
      <c r="D883" s="153">
        <f>-H872</f>
        <v>-1244560</v>
      </c>
      <c r="E883" s="127" t="s">
        <v>24</v>
      </c>
      <c r="F883" s="149">
        <v>0.02</v>
      </c>
      <c r="G883" s="134" t="s">
        <v>22</v>
      </c>
      <c r="H883" s="130">
        <f>F883*D883</f>
        <v>-24891.200000000001</v>
      </c>
      <c r="I883" s="76">
        <f t="shared" si="355"/>
        <v>21</v>
      </c>
      <c r="J883" s="100">
        <f>$AN$25</f>
        <v>41095</v>
      </c>
      <c r="K883" s="101">
        <v>1</v>
      </c>
      <c r="L883" s="261">
        <v>11</v>
      </c>
      <c r="M883" s="232">
        <f t="shared" si="370"/>
        <v>0.33333333333333331</v>
      </c>
      <c r="N883" s="241">
        <f t="shared" si="362"/>
        <v>0.70833333333333337</v>
      </c>
      <c r="O883" s="244">
        <f t="shared" si="356"/>
        <v>9.0000000000000018</v>
      </c>
      <c r="P883" s="245" t="str">
        <f t="shared" si="368"/>
        <v>1</v>
      </c>
      <c r="Q883" s="257">
        <f t="shared" si="357"/>
        <v>8.0000000000000018</v>
      </c>
      <c r="R883" s="102">
        <f t="shared" si="369"/>
        <v>2.9999999999999982</v>
      </c>
      <c r="S883" s="103">
        <f t="shared" si="363"/>
        <v>1</v>
      </c>
      <c r="T883" s="104">
        <f t="shared" si="364"/>
        <v>1.9999999999999982</v>
      </c>
      <c r="U883" s="104">
        <f t="shared" si="365"/>
        <v>0</v>
      </c>
      <c r="V883" s="104">
        <f t="shared" si="366"/>
        <v>0</v>
      </c>
      <c r="W883" s="105">
        <f t="shared" si="367"/>
        <v>2.9999999999999982</v>
      </c>
      <c r="X883" s="96"/>
      <c r="Y883" s="106" t="str">
        <f>$AO$25</f>
        <v>D</v>
      </c>
      <c r="Z883" s="207" t="str">
        <f t="shared" si="358"/>
        <v>Thu</v>
      </c>
      <c r="AA883" s="107">
        <f t="shared" si="359"/>
        <v>0</v>
      </c>
      <c r="AB883" s="107">
        <f t="shared" si="360"/>
        <v>0</v>
      </c>
      <c r="AC883" s="107">
        <f t="shared" si="361"/>
        <v>0</v>
      </c>
    </row>
    <row r="884" spans="1:29" ht="12.75" customHeight="1">
      <c r="A884" s="69"/>
      <c r="B884" s="124" t="s">
        <v>47</v>
      </c>
      <c r="C884" s="125" t="s">
        <v>22</v>
      </c>
      <c r="D884" s="200"/>
      <c r="E884" s="127"/>
      <c r="F884" s="155"/>
      <c r="G884" s="134" t="s">
        <v>22</v>
      </c>
      <c r="H884" s="130">
        <f>SUM(AA899:AC899)*-F872/21</f>
        <v>0</v>
      </c>
      <c r="I884" s="76">
        <f t="shared" si="355"/>
        <v>22</v>
      </c>
      <c r="J884" s="100">
        <f>$AN$26</f>
        <v>41096</v>
      </c>
      <c r="K884" s="101">
        <v>1</v>
      </c>
      <c r="L884" s="261">
        <v>11</v>
      </c>
      <c r="M884" s="232">
        <f t="shared" si="370"/>
        <v>0.33333333333333331</v>
      </c>
      <c r="N884" s="241">
        <f t="shared" si="362"/>
        <v>0.70833333333333337</v>
      </c>
      <c r="O884" s="244">
        <f t="shared" si="356"/>
        <v>9.0000000000000018</v>
      </c>
      <c r="P884" s="245" t="str">
        <f t="shared" si="368"/>
        <v>1</v>
      </c>
      <c r="Q884" s="257">
        <f t="shared" si="357"/>
        <v>8.0000000000000018</v>
      </c>
      <c r="R884" s="102">
        <f t="shared" si="369"/>
        <v>2.9999999999999982</v>
      </c>
      <c r="S884" s="103">
        <f t="shared" si="363"/>
        <v>1</v>
      </c>
      <c r="T884" s="104">
        <f t="shared" si="364"/>
        <v>1.9999999999999982</v>
      </c>
      <c r="U884" s="104">
        <f t="shared" si="365"/>
        <v>0</v>
      </c>
      <c r="V884" s="104">
        <f t="shared" si="366"/>
        <v>0</v>
      </c>
      <c r="W884" s="105">
        <f t="shared" si="367"/>
        <v>2.9999999999999982</v>
      </c>
      <c r="X884" s="96"/>
      <c r="Y884" s="106" t="str">
        <f>$AO$26</f>
        <v>D</v>
      </c>
      <c r="Z884" s="207" t="str">
        <f t="shared" si="358"/>
        <v>Fri</v>
      </c>
      <c r="AA884" s="107">
        <f t="shared" si="359"/>
        <v>0</v>
      </c>
      <c r="AB884" s="107">
        <f t="shared" si="360"/>
        <v>0</v>
      </c>
      <c r="AC884" s="107">
        <f t="shared" si="361"/>
        <v>0</v>
      </c>
    </row>
    <row r="885" spans="1:29" ht="12.75" customHeight="1">
      <c r="A885" s="69"/>
      <c r="B885" s="124" t="s">
        <v>27</v>
      </c>
      <c r="C885" s="125" t="s">
        <v>22</v>
      </c>
      <c r="D885" s="200"/>
      <c r="E885" s="127"/>
      <c r="F885" s="155"/>
      <c r="G885" s="134" t="s">
        <v>22</v>
      </c>
      <c r="H885" s="156">
        <f>+F891</f>
        <v>-74759.100000000006</v>
      </c>
      <c r="I885" s="76">
        <f t="shared" si="355"/>
        <v>23</v>
      </c>
      <c r="J885" s="100">
        <f>$AN$27</f>
        <v>41097</v>
      </c>
      <c r="K885" s="339" t="s">
        <v>63</v>
      </c>
      <c r="L885" s="261">
        <v>11</v>
      </c>
      <c r="M885" s="232">
        <f t="shared" si="370"/>
        <v>0</v>
      </c>
      <c r="N885" s="241">
        <f t="shared" si="362"/>
        <v>0</v>
      </c>
      <c r="O885" s="244">
        <f t="shared" si="356"/>
        <v>0</v>
      </c>
      <c r="P885" s="245">
        <f t="shared" si="368"/>
        <v>0</v>
      </c>
      <c r="Q885" s="257">
        <f t="shared" si="357"/>
        <v>0</v>
      </c>
      <c r="R885" s="102">
        <f t="shared" si="369"/>
        <v>11</v>
      </c>
      <c r="S885" s="103">
        <f t="shared" si="363"/>
        <v>0</v>
      </c>
      <c r="T885" s="104">
        <f t="shared" si="364"/>
        <v>7</v>
      </c>
      <c r="U885" s="104">
        <f t="shared" si="365"/>
        <v>1</v>
      </c>
      <c r="V885" s="104">
        <f t="shared" si="366"/>
        <v>3</v>
      </c>
      <c r="W885" s="105">
        <f t="shared" si="367"/>
        <v>11</v>
      </c>
      <c r="X885" s="96"/>
      <c r="Y885" s="106" t="str">
        <f>$AO$27</f>
        <v>M</v>
      </c>
      <c r="Z885" s="207" t="str">
        <f t="shared" si="358"/>
        <v>Sat</v>
      </c>
      <c r="AA885" s="107">
        <f t="shared" si="359"/>
        <v>0</v>
      </c>
      <c r="AB885" s="107">
        <f t="shared" si="360"/>
        <v>0</v>
      </c>
      <c r="AC885" s="107">
        <f t="shared" si="361"/>
        <v>0</v>
      </c>
    </row>
    <row r="886" spans="1:29" ht="12.75" customHeight="1">
      <c r="A886" s="69"/>
      <c r="B886" s="98"/>
      <c r="C886" s="98"/>
      <c r="D886" s="158" t="s">
        <v>28</v>
      </c>
      <c r="E886" s="159"/>
      <c r="F886" s="160">
        <f>VLOOKUP(C865,$AD$1:$AG$6,2)</f>
        <v>-1320000</v>
      </c>
      <c r="G886" s="160"/>
      <c r="H886" s="99"/>
      <c r="I886" s="76">
        <f t="shared" si="355"/>
        <v>24</v>
      </c>
      <c r="J886" s="100">
        <f>$AN$28</f>
        <v>41098</v>
      </c>
      <c r="K886" s="339" t="s">
        <v>72</v>
      </c>
      <c r="L886" s="261">
        <v>11</v>
      </c>
      <c r="M886" s="232">
        <f t="shared" si="370"/>
        <v>0</v>
      </c>
      <c r="N886" s="241">
        <f t="shared" si="362"/>
        <v>0</v>
      </c>
      <c r="O886" s="244">
        <f t="shared" si="356"/>
        <v>0</v>
      </c>
      <c r="P886" s="245">
        <f t="shared" si="368"/>
        <v>0</v>
      </c>
      <c r="Q886" s="257">
        <f t="shared" si="357"/>
        <v>0</v>
      </c>
      <c r="R886" s="102">
        <f t="shared" si="369"/>
        <v>11</v>
      </c>
      <c r="S886" s="103">
        <f t="shared" si="363"/>
        <v>0</v>
      </c>
      <c r="T886" s="104">
        <f t="shared" si="364"/>
        <v>7</v>
      </c>
      <c r="U886" s="104">
        <f t="shared" si="365"/>
        <v>1</v>
      </c>
      <c r="V886" s="104">
        <f t="shared" si="366"/>
        <v>3</v>
      </c>
      <c r="W886" s="105">
        <f t="shared" si="367"/>
        <v>11</v>
      </c>
      <c r="X886" s="96"/>
      <c r="Y886" s="106" t="str">
        <f>$AO$28</f>
        <v>M</v>
      </c>
      <c r="Z886" s="262" t="str">
        <f t="shared" si="358"/>
        <v>Sun</v>
      </c>
      <c r="AA886" s="107">
        <f t="shared" si="359"/>
        <v>0</v>
      </c>
      <c r="AB886" s="107">
        <f t="shared" si="360"/>
        <v>0</v>
      </c>
      <c r="AC886" s="107">
        <f t="shared" si="361"/>
        <v>0</v>
      </c>
    </row>
    <row r="887" spans="1:29" ht="12.75" customHeight="1">
      <c r="A887" s="69"/>
      <c r="B887" s="98"/>
      <c r="C887" s="98"/>
      <c r="D887" s="162" t="s">
        <v>26</v>
      </c>
      <c r="E887" s="159"/>
      <c r="F887" s="163">
        <f>+(H872)*0.54%</f>
        <v>6720.6240000000007</v>
      </c>
      <c r="G887" s="163"/>
      <c r="H887" s="99"/>
      <c r="I887" s="76">
        <f t="shared" si="355"/>
        <v>25</v>
      </c>
      <c r="J887" s="100">
        <f>$AN$29</f>
        <v>41099</v>
      </c>
      <c r="K887" s="101">
        <v>2</v>
      </c>
      <c r="L887" s="261">
        <v>11</v>
      </c>
      <c r="M887" s="232">
        <f t="shared" si="370"/>
        <v>0.83333333333333337</v>
      </c>
      <c r="N887" s="241">
        <f t="shared" si="362"/>
        <v>1.2083333333333333</v>
      </c>
      <c r="O887" s="244">
        <f t="shared" si="356"/>
        <v>8.9999999999999964</v>
      </c>
      <c r="P887" s="245" t="str">
        <f t="shared" si="368"/>
        <v>1</v>
      </c>
      <c r="Q887" s="257">
        <f t="shared" si="357"/>
        <v>7.9999999999999964</v>
      </c>
      <c r="R887" s="102">
        <f t="shared" si="369"/>
        <v>3.0000000000000036</v>
      </c>
      <c r="S887" s="103">
        <f t="shared" si="363"/>
        <v>1</v>
      </c>
      <c r="T887" s="104">
        <f t="shared" si="364"/>
        <v>2.0000000000000036</v>
      </c>
      <c r="U887" s="104">
        <f t="shared" si="365"/>
        <v>0</v>
      </c>
      <c r="V887" s="104">
        <f t="shared" si="366"/>
        <v>0</v>
      </c>
      <c r="W887" s="105">
        <f t="shared" si="367"/>
        <v>3.0000000000000036</v>
      </c>
      <c r="X887" s="96"/>
      <c r="Y887" s="106" t="str">
        <f>$AO$29</f>
        <v>D</v>
      </c>
      <c r="Z887" s="262" t="str">
        <f t="shared" si="358"/>
        <v>Mon</v>
      </c>
      <c r="AA887" s="107">
        <f t="shared" si="359"/>
        <v>0</v>
      </c>
      <c r="AB887" s="107">
        <f t="shared" si="360"/>
        <v>0</v>
      </c>
      <c r="AC887" s="107">
        <f t="shared" si="361"/>
        <v>0</v>
      </c>
    </row>
    <row r="888" spans="1:29" ht="12.75" customHeight="1">
      <c r="A888" s="69"/>
      <c r="B888" s="98"/>
      <c r="C888" s="98"/>
      <c r="D888" s="162" t="s">
        <v>29</v>
      </c>
      <c r="E888" s="159"/>
      <c r="F888" s="160">
        <f>-IF(H881*5%&gt;500000,500000,H881*5%)</f>
        <v>-149123.82658959538</v>
      </c>
      <c r="G888" s="160"/>
      <c r="H888" s="99"/>
      <c r="I888" s="76">
        <f t="shared" si="355"/>
        <v>26</v>
      </c>
      <c r="J888" s="100">
        <f>$AN$30</f>
        <v>41100</v>
      </c>
      <c r="K888" s="101">
        <v>2</v>
      </c>
      <c r="L888" s="261">
        <v>8</v>
      </c>
      <c r="M888" s="232">
        <f t="shared" si="370"/>
        <v>0.83333333333333337</v>
      </c>
      <c r="N888" s="241">
        <f t="shared" si="362"/>
        <v>1.2083333333333333</v>
      </c>
      <c r="O888" s="244">
        <f t="shared" si="356"/>
        <v>8.9999999999999964</v>
      </c>
      <c r="P888" s="245" t="str">
        <f t="shared" si="368"/>
        <v>1</v>
      </c>
      <c r="Q888" s="257">
        <f t="shared" si="357"/>
        <v>7.9999999999999964</v>
      </c>
      <c r="R888" s="102">
        <f t="shared" si="369"/>
        <v>0</v>
      </c>
      <c r="S888" s="103">
        <f t="shared" si="363"/>
        <v>0</v>
      </c>
      <c r="T888" s="104">
        <f t="shared" si="364"/>
        <v>0</v>
      </c>
      <c r="U888" s="104">
        <f t="shared" si="365"/>
        <v>0</v>
      </c>
      <c r="V888" s="104">
        <f t="shared" si="366"/>
        <v>0</v>
      </c>
      <c r="W888" s="105">
        <f t="shared" si="367"/>
        <v>0</v>
      </c>
      <c r="X888" s="96"/>
      <c r="Y888" s="106" t="str">
        <f>$AO$30</f>
        <v>D</v>
      </c>
      <c r="Z888" s="207" t="str">
        <f t="shared" si="358"/>
        <v>Tue</v>
      </c>
      <c r="AA888" s="107">
        <f t="shared" si="359"/>
        <v>0</v>
      </c>
      <c r="AB888" s="107">
        <f t="shared" si="360"/>
        <v>0</v>
      </c>
      <c r="AC888" s="107">
        <f t="shared" si="361"/>
        <v>0</v>
      </c>
    </row>
    <row r="889" spans="1:29" ht="12.75" customHeight="1">
      <c r="A889" s="69"/>
      <c r="B889" s="98"/>
      <c r="C889" s="98"/>
      <c r="D889" s="162" t="s">
        <v>30</v>
      </c>
      <c r="E889" s="159"/>
      <c r="F889" s="163">
        <f>ROUND(H881+H883+F887+F888,0)*12</f>
        <v>33782184</v>
      </c>
      <c r="G889" s="163"/>
      <c r="H889" s="99"/>
      <c r="I889" s="76">
        <f t="shared" si="355"/>
        <v>27</v>
      </c>
      <c r="J889" s="100">
        <f>$AN$31</f>
        <v>41101</v>
      </c>
      <c r="K889" s="101">
        <v>2</v>
      </c>
      <c r="L889" s="261">
        <v>11</v>
      </c>
      <c r="M889" s="232">
        <f t="shared" si="370"/>
        <v>0.83333333333333337</v>
      </c>
      <c r="N889" s="241">
        <f t="shared" si="362"/>
        <v>1.2083333333333333</v>
      </c>
      <c r="O889" s="244">
        <f t="shared" si="356"/>
        <v>8.9999999999999964</v>
      </c>
      <c r="P889" s="245" t="str">
        <f t="shared" si="368"/>
        <v>1</v>
      </c>
      <c r="Q889" s="257">
        <f t="shared" si="357"/>
        <v>7.9999999999999964</v>
      </c>
      <c r="R889" s="102">
        <f t="shared" si="369"/>
        <v>3.0000000000000036</v>
      </c>
      <c r="S889" s="103">
        <f t="shared" si="363"/>
        <v>1</v>
      </c>
      <c r="T889" s="104">
        <f t="shared" si="364"/>
        <v>2.0000000000000036</v>
      </c>
      <c r="U889" s="104">
        <f t="shared" si="365"/>
        <v>0</v>
      </c>
      <c r="V889" s="104">
        <f t="shared" si="366"/>
        <v>0</v>
      </c>
      <c r="W889" s="105">
        <f t="shared" si="367"/>
        <v>3.0000000000000036</v>
      </c>
      <c r="X889" s="96"/>
      <c r="Y889" s="106" t="str">
        <f>$AO$31</f>
        <v>D</v>
      </c>
      <c r="Z889" s="207" t="str">
        <f t="shared" si="358"/>
        <v>Wed</v>
      </c>
      <c r="AA889" s="107">
        <f t="shared" si="359"/>
        <v>0</v>
      </c>
      <c r="AB889" s="107">
        <f t="shared" si="360"/>
        <v>0</v>
      </c>
      <c r="AC889" s="107">
        <f t="shared" si="361"/>
        <v>0</v>
      </c>
    </row>
    <row r="890" spans="1:29" ht="12.75" customHeight="1">
      <c r="A890" s="69"/>
      <c r="B890" s="98"/>
      <c r="C890" s="98"/>
      <c r="D890" s="168" t="s">
        <v>31</v>
      </c>
      <c r="E890" s="159"/>
      <c r="F890" s="169">
        <f>(F889)+(F886*12)</f>
        <v>17942184</v>
      </c>
      <c r="G890" s="169"/>
      <c r="H890" s="99"/>
      <c r="I890" s="76">
        <f t="shared" si="355"/>
        <v>28</v>
      </c>
      <c r="J890" s="100">
        <f>$AN$32</f>
        <v>41102</v>
      </c>
      <c r="K890" s="101">
        <v>2</v>
      </c>
      <c r="L890" s="261">
        <v>10</v>
      </c>
      <c r="M890" s="232">
        <f t="shared" si="370"/>
        <v>0.83333333333333337</v>
      </c>
      <c r="N890" s="241">
        <f t="shared" si="362"/>
        <v>1.2083333333333333</v>
      </c>
      <c r="O890" s="244">
        <f t="shared" si="356"/>
        <v>8.9999999999999964</v>
      </c>
      <c r="P890" s="245" t="str">
        <f t="shared" si="368"/>
        <v>1</v>
      </c>
      <c r="Q890" s="257">
        <f t="shared" si="357"/>
        <v>7.9999999999999964</v>
      </c>
      <c r="R890" s="102">
        <f t="shared" si="369"/>
        <v>2.0000000000000036</v>
      </c>
      <c r="S890" s="103">
        <f t="shared" si="363"/>
        <v>1</v>
      </c>
      <c r="T890" s="104">
        <f t="shared" si="364"/>
        <v>1.0000000000000036</v>
      </c>
      <c r="U890" s="104">
        <f t="shared" si="365"/>
        <v>0</v>
      </c>
      <c r="V890" s="104">
        <f t="shared" si="366"/>
        <v>0</v>
      </c>
      <c r="W890" s="105">
        <f t="shared" si="367"/>
        <v>2.0000000000000036</v>
      </c>
      <c r="X890" s="96"/>
      <c r="Y890" s="106" t="str">
        <f>$AO$32</f>
        <v>D</v>
      </c>
      <c r="Z890" s="207" t="str">
        <f t="shared" si="358"/>
        <v>Thu</v>
      </c>
      <c r="AA890" s="107">
        <f t="shared" si="359"/>
        <v>0</v>
      </c>
      <c r="AB890" s="107">
        <f t="shared" si="360"/>
        <v>0</v>
      </c>
      <c r="AC890" s="107">
        <f t="shared" si="361"/>
        <v>0</v>
      </c>
    </row>
    <row r="891" spans="1:29" ht="12.75" customHeight="1">
      <c r="A891" s="69"/>
      <c r="B891" s="98"/>
      <c r="C891" s="98"/>
      <c r="D891" s="168" t="s">
        <v>32</v>
      </c>
      <c r="E891" s="159"/>
      <c r="F891" s="170">
        <f>-(IF(F890&lt;=0,0,IF(F890&lt;=50000000,F890*0.05,IF(F890&lt;=200000000,(F890-50000000)*0.15+2500000,IF(F890&lt;=500000000,(F890-250000000)*0.25+32500000,(F890-500000000)*0.3+95000000)))))/12</f>
        <v>-74759.100000000006</v>
      </c>
      <c r="G891" s="171">
        <f>-(IF(F891&lt;=0,0,IF(F891&lt;=50000000,F891*0.05,IF(F891&lt;=200000000,(F891-50000000)*0.15+2500000,IF(F891&lt;=500000000,(F891-250000000)*0.25+32500000,(F891-500000000)*0.3+95000000)))))/12</f>
        <v>0</v>
      </c>
      <c r="H891" s="99"/>
      <c r="I891" s="76">
        <f t="shared" si="355"/>
        <v>29</v>
      </c>
      <c r="J891" s="100">
        <f>$AN$33</f>
        <v>41103</v>
      </c>
      <c r="K891" s="101">
        <v>2</v>
      </c>
      <c r="L891" s="261">
        <v>11</v>
      </c>
      <c r="M891" s="232">
        <f t="shared" si="370"/>
        <v>0.83333333333333337</v>
      </c>
      <c r="N891" s="241">
        <f t="shared" si="362"/>
        <v>1.2083333333333333</v>
      </c>
      <c r="O891" s="244">
        <f t="shared" si="356"/>
        <v>8.9999999999999964</v>
      </c>
      <c r="P891" s="245" t="str">
        <f t="shared" si="368"/>
        <v>1</v>
      </c>
      <c r="Q891" s="257">
        <f t="shared" si="357"/>
        <v>7.9999999999999964</v>
      </c>
      <c r="R891" s="102">
        <f t="shared" si="369"/>
        <v>3.0000000000000036</v>
      </c>
      <c r="S891" s="103">
        <f t="shared" si="363"/>
        <v>1</v>
      </c>
      <c r="T891" s="104">
        <f t="shared" si="364"/>
        <v>2.0000000000000036</v>
      </c>
      <c r="U891" s="104">
        <f t="shared" si="365"/>
        <v>0</v>
      </c>
      <c r="V891" s="104">
        <f t="shared" si="366"/>
        <v>0</v>
      </c>
      <c r="W891" s="105">
        <f t="shared" si="367"/>
        <v>3.0000000000000036</v>
      </c>
      <c r="X891" s="96"/>
      <c r="Y891" s="106" t="str">
        <f>$AO$33</f>
        <v>D</v>
      </c>
      <c r="Z891" s="207" t="str">
        <f t="shared" si="358"/>
        <v>Fri</v>
      </c>
      <c r="AA891" s="107">
        <f t="shared" si="359"/>
        <v>0</v>
      </c>
      <c r="AB891" s="107">
        <f t="shared" si="360"/>
        <v>0</v>
      </c>
      <c r="AC891" s="107">
        <f t="shared" si="361"/>
        <v>0</v>
      </c>
    </row>
    <row r="892" spans="1:29" ht="12.75" customHeight="1">
      <c r="A892" s="69"/>
      <c r="B892" s="98"/>
      <c r="C892" s="125"/>
      <c r="D892" s="172"/>
      <c r="E892" s="173"/>
      <c r="F892" s="174"/>
      <c r="G892" s="72"/>
      <c r="H892" s="175"/>
      <c r="I892" s="76">
        <f t="shared" si="355"/>
        <v>30</v>
      </c>
      <c r="J892" s="100">
        <f>$AN$34</f>
        <v>41104</v>
      </c>
      <c r="K892" s="339" t="s">
        <v>72</v>
      </c>
      <c r="L892" s="261">
        <v>11</v>
      </c>
      <c r="M892" s="232">
        <f t="shared" si="370"/>
        <v>0</v>
      </c>
      <c r="N892" s="241">
        <f t="shared" si="362"/>
        <v>0</v>
      </c>
      <c r="O892" s="244">
        <f t="shared" si="356"/>
        <v>0</v>
      </c>
      <c r="P892" s="245">
        <f t="shared" si="368"/>
        <v>0</v>
      </c>
      <c r="Q892" s="257">
        <f t="shared" si="357"/>
        <v>0</v>
      </c>
      <c r="R892" s="102">
        <f t="shared" si="369"/>
        <v>11</v>
      </c>
      <c r="S892" s="103">
        <f t="shared" si="363"/>
        <v>0</v>
      </c>
      <c r="T892" s="104">
        <f t="shared" si="364"/>
        <v>7</v>
      </c>
      <c r="U892" s="104">
        <f t="shared" si="365"/>
        <v>1</v>
      </c>
      <c r="V892" s="104">
        <f t="shared" si="366"/>
        <v>3</v>
      </c>
      <c r="W892" s="105">
        <f t="shared" si="367"/>
        <v>11</v>
      </c>
      <c r="X892" s="96"/>
      <c r="Y892" s="106" t="str">
        <f>$AO$34</f>
        <v>M</v>
      </c>
      <c r="Z892" s="207" t="str">
        <f t="shared" si="358"/>
        <v>Sat</v>
      </c>
      <c r="AA892" s="107">
        <f t="shared" si="359"/>
        <v>0</v>
      </c>
      <c r="AB892" s="107">
        <f t="shared" si="360"/>
        <v>0</v>
      </c>
      <c r="AC892" s="107">
        <f t="shared" si="361"/>
        <v>0</v>
      </c>
    </row>
    <row r="893" spans="1:29" ht="12.75" customHeight="1">
      <c r="A893" s="69"/>
      <c r="B893" s="176" t="s">
        <v>33</v>
      </c>
      <c r="C893" s="177"/>
      <c r="D893" s="178"/>
      <c r="E893" s="127"/>
      <c r="F893" s="179"/>
      <c r="G893" s="180" t="s">
        <v>22</v>
      </c>
      <c r="H893" s="152">
        <f>+H881+H883+H884+H885</f>
        <v>2882826.231791907</v>
      </c>
      <c r="I893" s="76">
        <f t="shared" si="355"/>
        <v>31</v>
      </c>
      <c r="J893" s="100">
        <f>$AN$35</f>
        <v>41105</v>
      </c>
      <c r="K893" s="101" t="s">
        <v>50</v>
      </c>
      <c r="L893" s="261"/>
      <c r="M893" s="232">
        <f t="shared" si="370"/>
        <v>0</v>
      </c>
      <c r="N893" s="241">
        <f t="shared" si="362"/>
        <v>0</v>
      </c>
      <c r="O893" s="244">
        <f t="shared" si="356"/>
        <v>0</v>
      </c>
      <c r="P893" s="245">
        <f t="shared" si="368"/>
        <v>0</v>
      </c>
      <c r="Q893" s="257">
        <f t="shared" si="357"/>
        <v>0</v>
      </c>
      <c r="R893" s="102">
        <f t="shared" si="369"/>
        <v>0</v>
      </c>
      <c r="S893" s="103">
        <f t="shared" si="363"/>
        <v>0</v>
      </c>
      <c r="T893" s="104">
        <f t="shared" si="364"/>
        <v>0</v>
      </c>
      <c r="U893" s="104">
        <f t="shared" si="365"/>
        <v>0</v>
      </c>
      <c r="V893" s="104">
        <f t="shared" si="366"/>
        <v>0</v>
      </c>
      <c r="W893" s="105">
        <f t="shared" si="367"/>
        <v>0</v>
      </c>
      <c r="X893" s="96"/>
      <c r="Y893" s="106" t="str">
        <f>$AO$35</f>
        <v>M</v>
      </c>
      <c r="Z893" s="262" t="str">
        <f t="shared" si="358"/>
        <v>Sun</v>
      </c>
      <c r="AA893" s="107">
        <f t="shared" si="359"/>
        <v>0</v>
      </c>
      <c r="AB893" s="107">
        <f t="shared" si="360"/>
        <v>0</v>
      </c>
      <c r="AC893" s="107">
        <f t="shared" si="361"/>
        <v>0</v>
      </c>
    </row>
    <row r="894" spans="1:29" ht="12.75" customHeight="1">
      <c r="A894" s="69"/>
      <c r="B894" s="70"/>
      <c r="C894" s="70"/>
      <c r="D894" s="200"/>
      <c r="E894" s="127"/>
      <c r="F894" s="155"/>
      <c r="G894" s="74"/>
      <c r="H894" s="75"/>
      <c r="I894" s="76">
        <f t="shared" si="355"/>
        <v>32</v>
      </c>
      <c r="J894" s="100">
        <f>$AN$36</f>
        <v>41106</v>
      </c>
      <c r="K894" s="101">
        <v>2</v>
      </c>
      <c r="L894" s="261">
        <v>10</v>
      </c>
      <c r="M894" s="232">
        <f t="shared" si="370"/>
        <v>0.83333333333333337</v>
      </c>
      <c r="N894" s="241">
        <f t="shared" si="362"/>
        <v>1.2083333333333333</v>
      </c>
      <c r="O894" s="244">
        <f t="shared" si="356"/>
        <v>8.9999999999999964</v>
      </c>
      <c r="P894" s="245" t="str">
        <f t="shared" si="368"/>
        <v>1</v>
      </c>
      <c r="Q894" s="257">
        <f t="shared" si="357"/>
        <v>7.9999999999999964</v>
      </c>
      <c r="R894" s="102">
        <f t="shared" si="369"/>
        <v>2.0000000000000036</v>
      </c>
      <c r="S894" s="103">
        <f t="shared" si="363"/>
        <v>1</v>
      </c>
      <c r="T894" s="104">
        <f t="shared" si="364"/>
        <v>1.0000000000000036</v>
      </c>
      <c r="U894" s="104">
        <f t="shared" si="365"/>
        <v>0</v>
      </c>
      <c r="V894" s="104">
        <f t="shared" si="366"/>
        <v>0</v>
      </c>
      <c r="W894" s="105">
        <f t="shared" si="367"/>
        <v>2.0000000000000036</v>
      </c>
      <c r="X894" s="96"/>
      <c r="Y894" s="106" t="str">
        <f>$AO$36</f>
        <v>D</v>
      </c>
      <c r="Z894" s="262" t="str">
        <f t="shared" si="358"/>
        <v>Mon</v>
      </c>
      <c r="AA894" s="107">
        <f t="shared" si="359"/>
        <v>0</v>
      </c>
      <c r="AB894" s="107">
        <f t="shared" si="360"/>
        <v>0</v>
      </c>
      <c r="AC894" s="107">
        <f t="shared" si="361"/>
        <v>0</v>
      </c>
    </row>
    <row r="895" spans="1:29" ht="12.75" customHeight="1">
      <c r="A895" s="69"/>
      <c r="B895" s="181" t="s">
        <v>34</v>
      </c>
      <c r="C895" s="181"/>
      <c r="D895" s="72"/>
      <c r="E895" s="73"/>
      <c r="F895" s="72"/>
      <c r="G895" s="181" t="s">
        <v>35</v>
      </c>
      <c r="H895" s="99"/>
      <c r="I895" s="76">
        <f t="shared" si="355"/>
        <v>33</v>
      </c>
      <c r="J895" s="100">
        <f>$AN$37</f>
        <v>41107</v>
      </c>
      <c r="K895" s="101">
        <v>2</v>
      </c>
      <c r="L895" s="261">
        <v>9</v>
      </c>
      <c r="M895" s="232">
        <f t="shared" si="370"/>
        <v>0.83333333333333337</v>
      </c>
      <c r="N895" s="241">
        <f t="shared" si="362"/>
        <v>1.2083333333333333</v>
      </c>
      <c r="O895" s="244">
        <f t="shared" si="356"/>
        <v>8.9999999999999964</v>
      </c>
      <c r="P895" s="245" t="str">
        <f t="shared" si="368"/>
        <v>1</v>
      </c>
      <c r="Q895" s="257">
        <f t="shared" si="357"/>
        <v>7.9999999999999964</v>
      </c>
      <c r="R895" s="102">
        <f t="shared" si="369"/>
        <v>1.0000000000000036</v>
      </c>
      <c r="S895" s="103">
        <f t="shared" si="363"/>
        <v>1</v>
      </c>
      <c r="T895" s="104">
        <f t="shared" si="364"/>
        <v>3.5527136788005009E-15</v>
      </c>
      <c r="U895" s="104">
        <f t="shared" si="365"/>
        <v>0</v>
      </c>
      <c r="V895" s="104">
        <f t="shared" si="366"/>
        <v>0</v>
      </c>
      <c r="W895" s="105">
        <f t="shared" si="367"/>
        <v>1.0000000000000036</v>
      </c>
      <c r="X895" s="96"/>
      <c r="Y895" s="106" t="str">
        <f>$AO$37</f>
        <v>D</v>
      </c>
      <c r="Z895" s="207" t="str">
        <f t="shared" si="358"/>
        <v>Tue</v>
      </c>
      <c r="AA895" s="107">
        <f t="shared" si="359"/>
        <v>0</v>
      </c>
      <c r="AB895" s="107">
        <f t="shared" si="360"/>
        <v>0</v>
      </c>
      <c r="AC895" s="107">
        <f t="shared" si="361"/>
        <v>0</v>
      </c>
    </row>
    <row r="896" spans="1:29" ht="12.75" customHeight="1">
      <c r="A896" s="69"/>
      <c r="B896" s="181"/>
      <c r="C896" s="181"/>
      <c r="D896" s="72"/>
      <c r="E896" s="73"/>
      <c r="F896" s="72"/>
      <c r="G896" s="181"/>
      <c r="H896" s="99"/>
      <c r="I896" s="76">
        <f t="shared" si="355"/>
        <v>34</v>
      </c>
      <c r="J896" s="100">
        <f>$AN$38</f>
        <v>41108</v>
      </c>
      <c r="K896" s="101">
        <v>2</v>
      </c>
      <c r="L896" s="261">
        <v>11</v>
      </c>
      <c r="M896" s="232">
        <f t="shared" si="370"/>
        <v>0.83333333333333337</v>
      </c>
      <c r="N896" s="241">
        <f t="shared" si="362"/>
        <v>1.2083333333333333</v>
      </c>
      <c r="O896" s="244">
        <f t="shared" si="356"/>
        <v>8.9999999999999964</v>
      </c>
      <c r="P896" s="245" t="str">
        <f t="shared" si="368"/>
        <v>1</v>
      </c>
      <c r="Q896" s="257">
        <f t="shared" si="357"/>
        <v>7.9999999999999964</v>
      </c>
      <c r="R896" s="102">
        <f t="shared" si="369"/>
        <v>3.0000000000000036</v>
      </c>
      <c r="S896" s="103">
        <f t="shared" si="363"/>
        <v>1</v>
      </c>
      <c r="T896" s="104">
        <f t="shared" si="364"/>
        <v>2.0000000000000036</v>
      </c>
      <c r="U896" s="104">
        <f t="shared" si="365"/>
        <v>0</v>
      </c>
      <c r="V896" s="104">
        <f t="shared" si="366"/>
        <v>0</v>
      </c>
      <c r="W896" s="105">
        <f t="shared" si="367"/>
        <v>3.0000000000000036</v>
      </c>
      <c r="X896" s="96"/>
      <c r="Y896" s="106" t="str">
        <f>$AO$38</f>
        <v>D</v>
      </c>
      <c r="Z896" s="207" t="str">
        <f t="shared" si="358"/>
        <v>Wed</v>
      </c>
      <c r="AA896" s="107">
        <f t="shared" si="359"/>
        <v>0</v>
      </c>
      <c r="AB896" s="107">
        <f t="shared" si="360"/>
        <v>0</v>
      </c>
      <c r="AC896" s="107">
        <f t="shared" si="361"/>
        <v>0</v>
      </c>
    </row>
    <row r="897" spans="1:29" ht="12.75" customHeight="1">
      <c r="A897" s="69"/>
      <c r="B897" s="181"/>
      <c r="C897" s="181"/>
      <c r="D897" s="72"/>
      <c r="E897" s="73"/>
      <c r="F897" s="72"/>
      <c r="G897" s="181"/>
      <c r="H897" s="99"/>
      <c r="I897" s="76">
        <f t="shared" si="355"/>
        <v>35</v>
      </c>
      <c r="J897" s="100"/>
      <c r="K897" s="101"/>
      <c r="L897" s="261"/>
      <c r="M897" s="232"/>
      <c r="N897" s="241"/>
      <c r="O897" s="244"/>
      <c r="P897" s="245"/>
      <c r="Q897" s="257"/>
      <c r="R897" s="102"/>
      <c r="S897" s="103"/>
      <c r="T897" s="104"/>
      <c r="U897" s="104"/>
      <c r="V897" s="104"/>
      <c r="W897" s="105"/>
      <c r="X897" s="96"/>
      <c r="Y897" s="106"/>
      <c r="Z897" s="207" t="str">
        <f t="shared" si="358"/>
        <v>Sat</v>
      </c>
      <c r="AA897" s="107">
        <f>COUNTIF(K897,"S")</f>
        <v>0</v>
      </c>
      <c r="AB897" s="107">
        <f>COUNTIF(K897,"I")</f>
        <v>0</v>
      </c>
      <c r="AC897" s="107">
        <f>COUNTIF(K897,"A")</f>
        <v>0</v>
      </c>
    </row>
    <row r="898" spans="1:29" ht="12.75" customHeight="1">
      <c r="A898" s="69"/>
      <c r="B898" s="181"/>
      <c r="C898" s="181"/>
      <c r="D898" s="72"/>
      <c r="E898" s="73"/>
      <c r="F898" s="72"/>
      <c r="G898" s="181"/>
      <c r="H898" s="99"/>
      <c r="I898" s="76">
        <f t="shared" si="355"/>
        <v>36</v>
      </c>
      <c r="J898" s="210" t="s">
        <v>19</v>
      </c>
      <c r="K898" s="211"/>
      <c r="L898" s="251"/>
      <c r="M898" s="212" t="s">
        <v>45</v>
      </c>
      <c r="N898" s="212" t="s">
        <v>46</v>
      </c>
      <c r="O898" s="242"/>
      <c r="P898" s="243"/>
      <c r="Q898" s="258"/>
      <c r="R898" s="212"/>
      <c r="S898" s="213"/>
      <c r="T898" s="214"/>
      <c r="U898" s="214"/>
      <c r="V898" s="215"/>
      <c r="W898" s="216" t="s">
        <v>36</v>
      </c>
      <c r="X898" s="182"/>
      <c r="Y898" s="183" t="s">
        <v>37</v>
      </c>
      <c r="Z898" s="83"/>
      <c r="AA898" s="84"/>
      <c r="AB898" s="84"/>
      <c r="AC898" s="96"/>
    </row>
    <row r="899" spans="1:29" ht="12.75" customHeight="1">
      <c r="A899" s="69"/>
      <c r="B899" s="184" t="str">
        <f>C863</f>
        <v>ADE</v>
      </c>
      <c r="C899" s="181"/>
      <c r="D899" s="72"/>
      <c r="E899" s="73"/>
      <c r="F899" s="72"/>
      <c r="G899" s="181" t="s">
        <v>38</v>
      </c>
      <c r="H899" s="99"/>
      <c r="I899" s="76">
        <f t="shared" si="355"/>
        <v>37</v>
      </c>
      <c r="J899" s="333">
        <f>+K899+L899</f>
        <v>37</v>
      </c>
      <c r="K899" s="334">
        <f>+COUNTIF(K866:K897,"1")+COUNTIF(K866:K897,"2")+COUNTIF(K866:K897,"L2")+COUNTIF(K866:K897,"L1")</f>
        <v>27</v>
      </c>
      <c r="L899" s="334">
        <f>+COUNTIF(K866:K897,"2")+COUNTIF(K866:K897,"L2")</f>
        <v>10</v>
      </c>
      <c r="M899" s="334">
        <f>+COUNTIF(K866:K897,"1")+COUNTIF(K866:K897,"L1")</f>
        <v>17</v>
      </c>
      <c r="N899" s="185"/>
      <c r="O899" s="185"/>
      <c r="P899" s="101"/>
      <c r="Q899" s="259"/>
      <c r="R899" s="185">
        <f>+COUNTIF(K867:K897,"S2")</f>
        <v>0</v>
      </c>
      <c r="S899" s="102">
        <f>SUM(S867:S897)</f>
        <v>19</v>
      </c>
      <c r="T899" s="102">
        <f>SUM(T867:T897)</f>
        <v>66.999999999999986</v>
      </c>
      <c r="U899" s="102">
        <f>SUM(U867:U897)</f>
        <v>5</v>
      </c>
      <c r="V899" s="102">
        <f>SUM(V867:V897)</f>
        <v>9</v>
      </c>
      <c r="W899" s="105">
        <f>+(S899*1.5)+(T899*2)+(U899*3)+(V899*4)</f>
        <v>213.49999999999997</v>
      </c>
      <c r="X899" s="186"/>
      <c r="Y899" s="187">
        <f>+COUNTIF(Y867:Y897,"D")</f>
        <v>22</v>
      </c>
      <c r="Z899" s="83"/>
      <c r="AA899" s="102">
        <f>SUM(AA867:AA897)</f>
        <v>0</v>
      </c>
      <c r="AB899" s="102">
        <f>SUM(AB867:AB897)</f>
        <v>0</v>
      </c>
      <c r="AC899" s="102">
        <f>SUM(AC867:AC897)</f>
        <v>0</v>
      </c>
    </row>
    <row r="900" spans="1:29" ht="12.75" customHeight="1">
      <c r="A900" s="69"/>
      <c r="B900" s="263"/>
      <c r="C900" s="189" t="s">
        <v>57</v>
      </c>
      <c r="D900" s="189"/>
      <c r="E900" s="190"/>
      <c r="F900" s="72"/>
      <c r="G900" s="72"/>
      <c r="H900" s="99"/>
      <c r="I900" s="76">
        <f t="shared" si="355"/>
        <v>38</v>
      </c>
      <c r="J900" s="191"/>
      <c r="K900" s="192"/>
      <c r="L900" s="252"/>
      <c r="M900" s="193"/>
      <c r="N900" s="193"/>
      <c r="O900" s="193"/>
      <c r="P900" s="239"/>
      <c r="Q900" s="260"/>
      <c r="R900" s="194">
        <f>S899+T899+U899+V899</f>
        <v>99.999999999999986</v>
      </c>
      <c r="S900" s="103"/>
      <c r="T900" s="103"/>
      <c r="U900" s="103"/>
      <c r="V900" s="103"/>
      <c r="W900" s="103"/>
      <c r="X900" s="195"/>
      <c r="Y900" s="187"/>
      <c r="Z900" s="196"/>
      <c r="AA900" s="196"/>
      <c r="AB900" s="196"/>
      <c r="AC900" s="197"/>
    </row>
    <row r="902" spans="1:29" ht="12.75" customHeight="1">
      <c r="A902" s="52">
        <f>A863+1</f>
        <v>24</v>
      </c>
      <c r="B902" s="53" t="s">
        <v>2</v>
      </c>
      <c r="C902" s="54" t="s">
        <v>201</v>
      </c>
      <c r="D902" s="55"/>
      <c r="E902" s="56" t="s">
        <v>55</v>
      </c>
      <c r="F902" s="209" t="s">
        <v>99</v>
      </c>
      <c r="G902" s="57"/>
      <c r="H902" s="58"/>
      <c r="I902" s="59">
        <v>1</v>
      </c>
      <c r="J902" s="486" t="str">
        <f>+C902</f>
        <v>ADE</v>
      </c>
      <c r="K902" s="486"/>
      <c r="L902" s="486"/>
      <c r="M902" s="486"/>
      <c r="N902" s="486"/>
      <c r="O902" s="486"/>
      <c r="P902" s="486"/>
      <c r="Q902" s="486"/>
      <c r="R902" s="486"/>
      <c r="S902" s="486"/>
      <c r="T902" s="486"/>
      <c r="U902" s="486"/>
      <c r="V902" s="486"/>
      <c r="W902" s="486"/>
      <c r="X902" s="60"/>
      <c r="Y902" s="61"/>
      <c r="Z902" s="62"/>
      <c r="AA902" s="63"/>
      <c r="AB902" s="63"/>
      <c r="AC902" s="64"/>
    </row>
    <row r="903" spans="1:29" ht="12.75" customHeight="1">
      <c r="A903" s="69"/>
      <c r="B903" s="70" t="s">
        <v>3</v>
      </c>
      <c r="C903" s="71" t="s">
        <v>62</v>
      </c>
      <c r="D903" s="72"/>
      <c r="E903" s="73"/>
      <c r="F903" s="72"/>
      <c r="G903" s="74"/>
      <c r="H903" s="75"/>
      <c r="I903" s="76">
        <f t="shared" ref="I903:I939" si="371">+I902+1</f>
        <v>2</v>
      </c>
      <c r="J903" s="77" t="s">
        <v>4</v>
      </c>
      <c r="K903" s="78"/>
      <c r="L903" s="248"/>
      <c r="M903" s="79"/>
      <c r="N903" s="79"/>
      <c r="O903" s="79"/>
      <c r="P903" s="236"/>
      <c r="Q903" s="254"/>
      <c r="R903" s="79"/>
      <c r="S903" s="79"/>
      <c r="T903" s="79"/>
      <c r="U903" s="79"/>
      <c r="V903" s="79"/>
      <c r="W903" s="80" t="str">
        <f>$Y$1</f>
        <v>Period: 1 May 2012 - 31 May 2012</v>
      </c>
      <c r="X903" s="81"/>
      <c r="Y903" s="82"/>
      <c r="Z903" s="83"/>
      <c r="AA903" s="84"/>
      <c r="AB903" s="84"/>
      <c r="AC903" s="85"/>
    </row>
    <row r="904" spans="1:29" ht="12.75" customHeight="1">
      <c r="A904" s="69"/>
      <c r="B904" s="70" t="s">
        <v>6</v>
      </c>
      <c r="C904" s="71" t="s">
        <v>5</v>
      </c>
      <c r="D904" s="72"/>
      <c r="E904" s="73"/>
      <c r="F904" s="91"/>
      <c r="G904" s="91"/>
      <c r="H904" s="92"/>
      <c r="I904" s="76">
        <f t="shared" si="371"/>
        <v>3</v>
      </c>
      <c r="J904" s="487" t="s">
        <v>7</v>
      </c>
      <c r="K904" s="488" t="s">
        <v>8</v>
      </c>
      <c r="L904" s="249"/>
      <c r="M904" s="489" t="s">
        <v>49</v>
      </c>
      <c r="N904" s="490"/>
      <c r="O904" s="220"/>
      <c r="P904" s="237"/>
      <c r="Q904" s="255"/>
      <c r="R904" s="491" t="s">
        <v>64</v>
      </c>
      <c r="S904" s="493" t="s">
        <v>9</v>
      </c>
      <c r="T904" s="493"/>
      <c r="U904" s="493"/>
      <c r="V904" s="493"/>
      <c r="W904" s="494" t="s">
        <v>10</v>
      </c>
      <c r="X904" s="93"/>
      <c r="Y904" s="94"/>
      <c r="Z904" s="83"/>
      <c r="AA904" s="84"/>
      <c r="AB904" s="84"/>
      <c r="AC904" s="85"/>
    </row>
    <row r="905" spans="1:29" ht="12.75" customHeight="1">
      <c r="A905" s="69"/>
      <c r="B905" s="70" t="s">
        <v>48</v>
      </c>
      <c r="C905" s="71"/>
      <c r="D905" s="72"/>
      <c r="E905" s="73"/>
      <c r="F905" s="91"/>
      <c r="G905" s="91"/>
      <c r="H905" s="92"/>
      <c r="I905" s="76">
        <f t="shared" si="371"/>
        <v>4</v>
      </c>
      <c r="J905" s="487"/>
      <c r="K905" s="488"/>
      <c r="L905" s="250"/>
      <c r="M905" s="231" t="s">
        <v>11</v>
      </c>
      <c r="N905" s="231" t="s">
        <v>12</v>
      </c>
      <c r="O905" s="231"/>
      <c r="P905" s="238"/>
      <c r="Q905" s="256" t="s">
        <v>67</v>
      </c>
      <c r="R905" s="492"/>
      <c r="S905" s="201">
        <v>1.5</v>
      </c>
      <c r="T905" s="201">
        <v>2</v>
      </c>
      <c r="U905" s="201">
        <v>3</v>
      </c>
      <c r="V905" s="201">
        <v>4</v>
      </c>
      <c r="W905" s="494"/>
      <c r="X905" s="93"/>
      <c r="Y905" s="94"/>
      <c r="Z905" s="83"/>
      <c r="AA905" s="95" t="s">
        <v>13</v>
      </c>
      <c r="AB905" s="95" t="s">
        <v>14</v>
      </c>
      <c r="AC905" s="96" t="s">
        <v>15</v>
      </c>
    </row>
    <row r="906" spans="1:29" ht="12.75" customHeight="1">
      <c r="A906" s="69"/>
      <c r="B906" s="70" t="s">
        <v>16</v>
      </c>
      <c r="C906" s="71"/>
      <c r="D906" s="72"/>
      <c r="E906" s="73"/>
      <c r="F906" s="98"/>
      <c r="G906" s="72"/>
      <c r="H906" s="99"/>
      <c r="I906" s="76">
        <f t="shared" si="371"/>
        <v>5</v>
      </c>
      <c r="J906" s="100">
        <f>$AN$9</f>
        <v>41079</v>
      </c>
      <c r="K906" s="101">
        <v>1</v>
      </c>
      <c r="L906" s="261">
        <v>10</v>
      </c>
      <c r="M906" s="232">
        <f>VLOOKUP(K906,$AE$23:$AG$30,2,0)</f>
        <v>0.33333333333333331</v>
      </c>
      <c r="N906" s="241">
        <f>VLOOKUP(K906,$AE$23:$AG$30,3,0)</f>
        <v>0.70833333333333337</v>
      </c>
      <c r="O906" s="244">
        <f t="shared" ref="O906:O935" si="372">(N906-M906)*24</f>
        <v>9.0000000000000018</v>
      </c>
      <c r="P906" s="245" t="str">
        <f>+IF(((N906-M906)*24)&gt;4,"1",0)</f>
        <v>1</v>
      </c>
      <c r="Q906" s="257">
        <f t="shared" ref="Q906:Q935" si="373">O906-P906</f>
        <v>8.0000000000000018</v>
      </c>
      <c r="R906" s="102">
        <f>+L906-Q906</f>
        <v>1.9999999999999982</v>
      </c>
      <c r="S906" s="103">
        <f>IF(AND(Y906="d",W906&gt;0),1,0)</f>
        <v>1</v>
      </c>
      <c r="T906" s="104">
        <f>IF(AND(Y906="D",W906-S906&lt;0),0,IF(AND(Y906="M",W906&gt;=7),7,IF(AND(Y906="M",W906&lt;7),W906,IF(W906-S906&lt;0,0,IF(AND(Y906="D",W906-S906&gt;=7),7,IF(AND(Y906="D",W906-S906&lt;7),W906-S906,0))))))</f>
        <v>0.99999999999999822</v>
      </c>
      <c r="U906" s="104">
        <f>IF(AND(Y906="D",W906&lt;1),0,IF(AND(Y906="D",W906-S906-T906&gt;0,W906-S906-T906&lt;1),W906-S906-T906,IF(AND(Y906="D",W906-S906-T906&gt;=1),1,IF(AND(Y906="M",W906-T906&gt;=1),1,IF(AND(Y906="M",W906-T906&lt;1),W906-T906,0)))))</f>
        <v>0</v>
      </c>
      <c r="V906" s="104">
        <f>IF(AND(Y906="D",W906&lt;1),0,IF(AND(Y906="D",W906-S906-T906-U906&gt;0),W906-S906-T906-U906,IF(AND(Y906="M",W906-T906-U906&gt;0),W906-T906-U906,0)))</f>
        <v>0</v>
      </c>
      <c r="W906" s="105">
        <f>+R906</f>
        <v>1.9999999999999982</v>
      </c>
      <c r="X906" s="96"/>
      <c r="Y906" s="106" t="str">
        <f>$AO$9</f>
        <v>D</v>
      </c>
      <c r="Z906" s="207" t="str">
        <f t="shared" ref="Z906:Z936" si="374">TEXT(WEEKDAY(J906),"ddd")</f>
        <v>Tue</v>
      </c>
      <c r="AA906" s="107">
        <f t="shared" ref="AA906:AA935" si="375">COUNTIF(K906,"S")</f>
        <v>0</v>
      </c>
      <c r="AB906" s="107">
        <f t="shared" ref="AB906:AB935" si="376">COUNTIF(K906,"I")</f>
        <v>0</v>
      </c>
      <c r="AC906" s="107">
        <f t="shared" ref="AC906:AC935" si="377">COUNTIF(K906,"A")</f>
        <v>0</v>
      </c>
    </row>
    <row r="907" spans="1:29" ht="12.75" customHeight="1">
      <c r="A907" s="69"/>
      <c r="B907" s="70" t="s">
        <v>18</v>
      </c>
      <c r="C907" s="108" t="s">
        <v>61</v>
      </c>
      <c r="D907" s="109"/>
      <c r="E907" s="73"/>
      <c r="F907" s="110"/>
      <c r="G907" s="72"/>
      <c r="H907" s="99"/>
      <c r="I907" s="76">
        <f t="shared" si="371"/>
        <v>6</v>
      </c>
      <c r="J907" s="100">
        <f>$AN$10</f>
        <v>41080</v>
      </c>
      <c r="K907" s="101">
        <v>1</v>
      </c>
      <c r="L907" s="261">
        <v>10</v>
      </c>
      <c r="M907" s="232">
        <f>VLOOKUP(K907,$AE$23:$AG$30,2,0)</f>
        <v>0.33333333333333331</v>
      </c>
      <c r="N907" s="241">
        <f t="shared" ref="N907:N935" si="378">VLOOKUP(K907,$AE$23:$AG$30,3,0)</f>
        <v>0.70833333333333337</v>
      </c>
      <c r="O907" s="244">
        <f t="shared" si="372"/>
        <v>9.0000000000000018</v>
      </c>
      <c r="P907" s="245" t="str">
        <f>+IF(((N907-M907)*24)&gt;4,"1",0)</f>
        <v>1</v>
      </c>
      <c r="Q907" s="257">
        <f t="shared" si="373"/>
        <v>8.0000000000000018</v>
      </c>
      <c r="R907" s="102">
        <f>+L907-Q907</f>
        <v>1.9999999999999982</v>
      </c>
      <c r="S907" s="103">
        <f t="shared" ref="S907:S935" si="379">IF(AND(Y907="d",W907&gt;0),1,0)</f>
        <v>1</v>
      </c>
      <c r="T907" s="104">
        <f t="shared" ref="T907:T935" si="380">IF(AND(Y907="D",W907-S907&lt;0),0,IF(AND(Y907="M",W907&gt;=7),7,IF(AND(Y907="M",W907&lt;7),W907,IF(W907-S907&lt;0,0,IF(AND(Y907="D",W907-S907&gt;=7),7,IF(AND(Y907="D",W907-S907&lt;7),W907-S907,0))))))</f>
        <v>0.99999999999999822</v>
      </c>
      <c r="U907" s="104">
        <f t="shared" ref="U907:U935" si="381">IF(AND(Y907="D",W907&lt;1),0,IF(AND(Y907="D",W907-S907-T907&gt;0,W907-S907-T907&lt;1),W907-S907-T907,IF(AND(Y907="D",W907-S907-T907&gt;=1),1,IF(AND(Y907="M",W907-T907&gt;=1),1,IF(AND(Y907="M",W907-T907&lt;1),W907-T907,0)))))</f>
        <v>0</v>
      </c>
      <c r="V907" s="104">
        <f t="shared" ref="V907:V935" si="382">IF(AND(Y907="D",W907&lt;1),0,IF(AND(Y907="D",W907-S907-T907-U907&gt;0),W907-S907-T907-U907,IF(AND(Y907="M",W907-T907-U907&gt;0),W907-T907-U907,0)))</f>
        <v>0</v>
      </c>
      <c r="W907" s="105">
        <f t="shared" ref="W907:W935" si="383">+R907</f>
        <v>1.9999999999999982</v>
      </c>
      <c r="X907" s="96"/>
      <c r="Y907" s="106" t="str">
        <f>$AO$10</f>
        <v>D</v>
      </c>
      <c r="Z907" s="207" t="str">
        <f t="shared" si="374"/>
        <v>Wed</v>
      </c>
      <c r="AA907" s="107">
        <f t="shared" si="375"/>
        <v>0</v>
      </c>
      <c r="AB907" s="107">
        <f t="shared" si="376"/>
        <v>0</v>
      </c>
      <c r="AC907" s="107">
        <f t="shared" si="377"/>
        <v>0</v>
      </c>
    </row>
    <row r="908" spans="1:29" ht="12.75" customHeight="1">
      <c r="A908" s="69"/>
      <c r="B908" s="98" t="s">
        <v>20</v>
      </c>
      <c r="C908" s="199">
        <v>40245</v>
      </c>
      <c r="D908" s="199">
        <v>41340</v>
      </c>
      <c r="E908" s="73"/>
      <c r="F908" s="72"/>
      <c r="G908" s="72"/>
      <c r="H908" s="99"/>
      <c r="I908" s="76">
        <f t="shared" si="371"/>
        <v>7</v>
      </c>
      <c r="J908" s="100">
        <f>$AN$11</f>
        <v>41081</v>
      </c>
      <c r="K908" s="101">
        <v>1</v>
      </c>
      <c r="L908" s="261">
        <v>10</v>
      </c>
      <c r="M908" s="232">
        <f>VLOOKUP(K908,$AE$23:$AG$30,2,0)</f>
        <v>0.33333333333333331</v>
      </c>
      <c r="N908" s="241">
        <f t="shared" si="378"/>
        <v>0.70833333333333337</v>
      </c>
      <c r="O908" s="244">
        <f t="shared" si="372"/>
        <v>9.0000000000000018</v>
      </c>
      <c r="P908" s="245" t="str">
        <f t="shared" ref="P908:P935" si="384">+IF(((N908-M908)*24)&gt;4,"1",0)</f>
        <v>1</v>
      </c>
      <c r="Q908" s="257">
        <f t="shared" si="373"/>
        <v>8.0000000000000018</v>
      </c>
      <c r="R908" s="102">
        <f t="shared" ref="R908:R935" si="385">+L908-Q908</f>
        <v>1.9999999999999982</v>
      </c>
      <c r="S908" s="103">
        <f t="shared" si="379"/>
        <v>1</v>
      </c>
      <c r="T908" s="104">
        <f t="shared" si="380"/>
        <v>0.99999999999999822</v>
      </c>
      <c r="U908" s="104">
        <f t="shared" si="381"/>
        <v>0</v>
      </c>
      <c r="V908" s="104">
        <f t="shared" si="382"/>
        <v>0</v>
      </c>
      <c r="W908" s="105">
        <f t="shared" si="383"/>
        <v>1.9999999999999982</v>
      </c>
      <c r="X908" s="96"/>
      <c r="Y908" s="106" t="str">
        <f>$AO$11</f>
        <v>D</v>
      </c>
      <c r="Z908" s="207" t="str">
        <f t="shared" si="374"/>
        <v>Thu</v>
      </c>
      <c r="AA908" s="107">
        <f t="shared" si="375"/>
        <v>0</v>
      </c>
      <c r="AB908" s="107">
        <f t="shared" si="376"/>
        <v>0</v>
      </c>
      <c r="AC908" s="107">
        <f t="shared" si="377"/>
        <v>0</v>
      </c>
    </row>
    <row r="909" spans="1:29" ht="12.75" customHeight="1">
      <c r="A909" s="69"/>
      <c r="B909" s="98"/>
      <c r="C909" s="98"/>
      <c r="D909" s="72"/>
      <c r="E909" s="73"/>
      <c r="F909" s="72"/>
      <c r="G909" s="72"/>
      <c r="H909" s="99"/>
      <c r="I909" s="76">
        <f t="shared" si="371"/>
        <v>8</v>
      </c>
      <c r="J909" s="100">
        <f>$AN$12</f>
        <v>41082</v>
      </c>
      <c r="K909" s="101">
        <v>1</v>
      </c>
      <c r="L909" s="261">
        <v>10</v>
      </c>
      <c r="M909" s="232">
        <f t="shared" ref="M909:M935" si="386">VLOOKUP(K909,$AE$23:$AG$30,2,0)</f>
        <v>0.33333333333333331</v>
      </c>
      <c r="N909" s="241">
        <f t="shared" si="378"/>
        <v>0.70833333333333337</v>
      </c>
      <c r="O909" s="244">
        <f t="shared" si="372"/>
        <v>9.0000000000000018</v>
      </c>
      <c r="P909" s="245" t="str">
        <f t="shared" si="384"/>
        <v>1</v>
      </c>
      <c r="Q909" s="257">
        <f t="shared" si="373"/>
        <v>8.0000000000000018</v>
      </c>
      <c r="R909" s="102">
        <f t="shared" si="385"/>
        <v>1.9999999999999982</v>
      </c>
      <c r="S909" s="103">
        <f t="shared" si="379"/>
        <v>1</v>
      </c>
      <c r="T909" s="104">
        <f t="shared" si="380"/>
        <v>0.99999999999999822</v>
      </c>
      <c r="U909" s="104">
        <f t="shared" si="381"/>
        <v>0</v>
      </c>
      <c r="V909" s="104">
        <f t="shared" si="382"/>
        <v>0</v>
      </c>
      <c r="W909" s="105">
        <f t="shared" si="383"/>
        <v>1.9999999999999982</v>
      </c>
      <c r="X909" s="96"/>
      <c r="Y909" s="106" t="str">
        <f>$AO$12</f>
        <v>D</v>
      </c>
      <c r="Z909" s="207" t="str">
        <f t="shared" si="374"/>
        <v>Fri</v>
      </c>
      <c r="AA909" s="107">
        <f t="shared" si="375"/>
        <v>0</v>
      </c>
      <c r="AB909" s="107">
        <f t="shared" si="376"/>
        <v>0</v>
      </c>
      <c r="AC909" s="107">
        <f t="shared" si="377"/>
        <v>0</v>
      </c>
    </row>
    <row r="910" spans="1:29" ht="12.75" customHeight="1">
      <c r="A910" s="69"/>
      <c r="B910" s="98"/>
      <c r="C910" s="98"/>
      <c r="D910" s="72"/>
      <c r="E910" s="73"/>
      <c r="F910" s="198"/>
      <c r="G910" s="72"/>
      <c r="H910" s="99"/>
      <c r="I910" s="76">
        <f t="shared" si="371"/>
        <v>9</v>
      </c>
      <c r="J910" s="100">
        <f>$AN$13</f>
        <v>41083</v>
      </c>
      <c r="K910" s="101" t="s">
        <v>63</v>
      </c>
      <c r="L910" s="261">
        <v>8</v>
      </c>
      <c r="M910" s="232">
        <f t="shared" si="386"/>
        <v>0</v>
      </c>
      <c r="N910" s="241">
        <f t="shared" si="378"/>
        <v>0</v>
      </c>
      <c r="O910" s="244">
        <f t="shared" si="372"/>
        <v>0</v>
      </c>
      <c r="P910" s="245">
        <f t="shared" si="384"/>
        <v>0</v>
      </c>
      <c r="Q910" s="257">
        <f t="shared" si="373"/>
        <v>0</v>
      </c>
      <c r="R910" s="102">
        <f t="shared" si="385"/>
        <v>8</v>
      </c>
      <c r="S910" s="103">
        <f t="shared" si="379"/>
        <v>0</v>
      </c>
      <c r="T910" s="104">
        <f t="shared" si="380"/>
        <v>7</v>
      </c>
      <c r="U910" s="104">
        <f t="shared" si="381"/>
        <v>1</v>
      </c>
      <c r="V910" s="104">
        <f t="shared" si="382"/>
        <v>0</v>
      </c>
      <c r="W910" s="105">
        <f t="shared" si="383"/>
        <v>8</v>
      </c>
      <c r="X910" s="96"/>
      <c r="Y910" s="106" t="str">
        <f>$AO$13</f>
        <v>M</v>
      </c>
      <c r="Z910" s="207" t="str">
        <f t="shared" si="374"/>
        <v>Sat</v>
      </c>
      <c r="AA910" s="107">
        <f t="shared" si="375"/>
        <v>0</v>
      </c>
      <c r="AB910" s="107">
        <f t="shared" si="376"/>
        <v>0</v>
      </c>
      <c r="AC910" s="107">
        <f t="shared" si="377"/>
        <v>0</v>
      </c>
    </row>
    <row r="911" spans="1:29" ht="12.75" customHeight="1">
      <c r="A911" s="69"/>
      <c r="B911" s="124" t="s">
        <v>21</v>
      </c>
      <c r="C911" s="125" t="s">
        <v>22</v>
      </c>
      <c r="D911" s="126"/>
      <c r="E911" s="127"/>
      <c r="F911" s="198">
        <v>1244560</v>
      </c>
      <c r="G911" s="129" t="s">
        <v>22</v>
      </c>
      <c r="H911" s="130">
        <f>+F911</f>
        <v>1244560</v>
      </c>
      <c r="I911" s="76">
        <f t="shared" si="371"/>
        <v>10</v>
      </c>
      <c r="J911" s="100">
        <f>$AN$14</f>
        <v>41084</v>
      </c>
      <c r="K911" s="339" t="s">
        <v>50</v>
      </c>
      <c r="L911" s="261"/>
      <c r="M911" s="232">
        <f t="shared" si="386"/>
        <v>0</v>
      </c>
      <c r="N911" s="241">
        <f t="shared" si="378"/>
        <v>0</v>
      </c>
      <c r="O911" s="244">
        <f t="shared" si="372"/>
        <v>0</v>
      </c>
      <c r="P911" s="245">
        <f t="shared" si="384"/>
        <v>0</v>
      </c>
      <c r="Q911" s="257">
        <f t="shared" si="373"/>
        <v>0</v>
      </c>
      <c r="R911" s="102">
        <f t="shared" si="385"/>
        <v>0</v>
      </c>
      <c r="S911" s="103">
        <f t="shared" si="379"/>
        <v>0</v>
      </c>
      <c r="T911" s="104">
        <f t="shared" si="380"/>
        <v>0</v>
      </c>
      <c r="U911" s="104">
        <f t="shared" si="381"/>
        <v>0</v>
      </c>
      <c r="V911" s="104">
        <f t="shared" si="382"/>
        <v>0</v>
      </c>
      <c r="W911" s="105">
        <f t="shared" si="383"/>
        <v>0</v>
      </c>
      <c r="X911" s="96"/>
      <c r="Y911" s="106" t="str">
        <f>$AO$14</f>
        <v>M</v>
      </c>
      <c r="Z911" s="262" t="str">
        <f t="shared" si="374"/>
        <v>Sun</v>
      </c>
      <c r="AA911" s="107">
        <f t="shared" si="375"/>
        <v>0</v>
      </c>
      <c r="AB911" s="107">
        <f t="shared" si="376"/>
        <v>0</v>
      </c>
      <c r="AC911" s="107">
        <f t="shared" si="377"/>
        <v>0</v>
      </c>
    </row>
    <row r="912" spans="1:29" ht="12.75" customHeight="1">
      <c r="A912" s="69"/>
      <c r="B912" s="124" t="s">
        <v>23</v>
      </c>
      <c r="C912" s="125" t="s">
        <v>22</v>
      </c>
      <c r="D912" s="133">
        <f>+F911/173</f>
        <v>7193.9884393063585</v>
      </c>
      <c r="E912" s="127" t="s">
        <v>24</v>
      </c>
      <c r="F912" s="128">
        <f>+W938</f>
        <v>172.00000000000003</v>
      </c>
      <c r="G912" s="134" t="s">
        <v>22</v>
      </c>
      <c r="H912" s="130">
        <f>F912*D912</f>
        <v>1237366.0115606938</v>
      </c>
      <c r="I912" s="76">
        <f t="shared" si="371"/>
        <v>11</v>
      </c>
      <c r="J912" s="100">
        <f>$AN$15</f>
        <v>41085</v>
      </c>
      <c r="K912" s="101">
        <v>2</v>
      </c>
      <c r="L912" s="261">
        <v>8</v>
      </c>
      <c r="M912" s="232">
        <f t="shared" si="386"/>
        <v>0.83333333333333337</v>
      </c>
      <c r="N912" s="241">
        <f t="shared" si="378"/>
        <v>1.2083333333333333</v>
      </c>
      <c r="O912" s="244">
        <f t="shared" si="372"/>
        <v>8.9999999999999964</v>
      </c>
      <c r="P912" s="245" t="str">
        <f t="shared" si="384"/>
        <v>1</v>
      </c>
      <c r="Q912" s="257">
        <f t="shared" si="373"/>
        <v>7.9999999999999964</v>
      </c>
      <c r="R912" s="102">
        <f t="shared" si="385"/>
        <v>0</v>
      </c>
      <c r="S912" s="103">
        <f t="shared" si="379"/>
        <v>0</v>
      </c>
      <c r="T912" s="104">
        <f t="shared" si="380"/>
        <v>0</v>
      </c>
      <c r="U912" s="104">
        <f t="shared" si="381"/>
        <v>0</v>
      </c>
      <c r="V912" s="104">
        <f t="shared" si="382"/>
        <v>0</v>
      </c>
      <c r="W912" s="105">
        <f t="shared" si="383"/>
        <v>0</v>
      </c>
      <c r="X912" s="96"/>
      <c r="Y912" s="106" t="str">
        <f>$AO$15</f>
        <v>D</v>
      </c>
      <c r="Z912" s="262" t="str">
        <f t="shared" si="374"/>
        <v>Mon</v>
      </c>
      <c r="AA912" s="107">
        <f t="shared" si="375"/>
        <v>0</v>
      </c>
      <c r="AB912" s="107">
        <f t="shared" si="376"/>
        <v>0</v>
      </c>
      <c r="AC912" s="107">
        <f t="shared" si="377"/>
        <v>0</v>
      </c>
    </row>
    <row r="913" spans="1:29" ht="12.75" customHeight="1">
      <c r="A913" s="69"/>
      <c r="B913" s="124" t="s">
        <v>65</v>
      </c>
      <c r="C913" s="125" t="s">
        <v>22</v>
      </c>
      <c r="D913" s="133">
        <v>6000</v>
      </c>
      <c r="E913" s="127" t="s">
        <v>24</v>
      </c>
      <c r="F913" s="203">
        <f>+K938</f>
        <v>27</v>
      </c>
      <c r="G913" s="134" t="s">
        <v>22</v>
      </c>
      <c r="H913" s="130">
        <f>F913*D913</f>
        <v>162000</v>
      </c>
      <c r="I913" s="76">
        <f t="shared" si="371"/>
        <v>12</v>
      </c>
      <c r="J913" s="100">
        <f>$AN$16</f>
        <v>41086</v>
      </c>
      <c r="K913" s="101">
        <v>2</v>
      </c>
      <c r="L913" s="261">
        <v>10</v>
      </c>
      <c r="M913" s="232">
        <f t="shared" si="386"/>
        <v>0.83333333333333337</v>
      </c>
      <c r="N913" s="241">
        <f t="shared" si="378"/>
        <v>1.2083333333333333</v>
      </c>
      <c r="O913" s="244">
        <f t="shared" si="372"/>
        <v>8.9999999999999964</v>
      </c>
      <c r="P913" s="245" t="str">
        <f t="shared" si="384"/>
        <v>1</v>
      </c>
      <c r="Q913" s="257">
        <f t="shared" si="373"/>
        <v>7.9999999999999964</v>
      </c>
      <c r="R913" s="102">
        <f t="shared" si="385"/>
        <v>2.0000000000000036</v>
      </c>
      <c r="S913" s="103">
        <f t="shared" si="379"/>
        <v>1</v>
      </c>
      <c r="T913" s="104">
        <f t="shared" si="380"/>
        <v>1.0000000000000036</v>
      </c>
      <c r="U913" s="104">
        <f t="shared" si="381"/>
        <v>0</v>
      </c>
      <c r="V913" s="104">
        <f t="shared" si="382"/>
        <v>0</v>
      </c>
      <c r="W913" s="105">
        <f t="shared" si="383"/>
        <v>2.0000000000000036</v>
      </c>
      <c r="X913" s="96"/>
      <c r="Y913" s="106" t="str">
        <f>$AO$16</f>
        <v>D</v>
      </c>
      <c r="Z913" s="207" t="str">
        <f t="shared" si="374"/>
        <v>Tue</v>
      </c>
      <c r="AA913" s="107">
        <f t="shared" si="375"/>
        <v>0</v>
      </c>
      <c r="AB913" s="107">
        <f t="shared" si="376"/>
        <v>0</v>
      </c>
      <c r="AC913" s="107">
        <f t="shared" si="377"/>
        <v>0</v>
      </c>
    </row>
    <row r="914" spans="1:29" ht="12.75" customHeight="1">
      <c r="A914" s="69"/>
      <c r="B914" s="124" t="s">
        <v>66</v>
      </c>
      <c r="C914" s="125" t="s">
        <v>22</v>
      </c>
      <c r="D914" s="200">
        <v>4000</v>
      </c>
      <c r="E914" s="127" t="s">
        <v>24</v>
      </c>
      <c r="F914" s="139">
        <f>+L938</f>
        <v>13</v>
      </c>
      <c r="G914" s="134" t="s">
        <v>22</v>
      </c>
      <c r="H914" s="130">
        <f>F914*D914</f>
        <v>52000</v>
      </c>
      <c r="I914" s="76">
        <f t="shared" si="371"/>
        <v>13</v>
      </c>
      <c r="J914" s="100">
        <f>$AN$17</f>
        <v>41087</v>
      </c>
      <c r="K914" s="101">
        <v>2</v>
      </c>
      <c r="L914" s="261">
        <v>10</v>
      </c>
      <c r="M914" s="232">
        <f t="shared" si="386"/>
        <v>0.83333333333333337</v>
      </c>
      <c r="N914" s="241">
        <f t="shared" si="378"/>
        <v>1.2083333333333333</v>
      </c>
      <c r="O914" s="244">
        <f t="shared" si="372"/>
        <v>8.9999999999999964</v>
      </c>
      <c r="P914" s="245" t="str">
        <f t="shared" si="384"/>
        <v>1</v>
      </c>
      <c r="Q914" s="257">
        <f t="shared" si="373"/>
        <v>7.9999999999999964</v>
      </c>
      <c r="R914" s="102">
        <f t="shared" si="385"/>
        <v>2.0000000000000036</v>
      </c>
      <c r="S914" s="103">
        <f t="shared" si="379"/>
        <v>1</v>
      </c>
      <c r="T914" s="104">
        <f t="shared" si="380"/>
        <v>1.0000000000000036</v>
      </c>
      <c r="U914" s="104">
        <f t="shared" si="381"/>
        <v>0</v>
      </c>
      <c r="V914" s="104">
        <f t="shared" si="382"/>
        <v>0</v>
      </c>
      <c r="W914" s="105">
        <f t="shared" si="383"/>
        <v>2.0000000000000036</v>
      </c>
      <c r="X914" s="96"/>
      <c r="Y914" s="106" t="str">
        <f>$AO$17</f>
        <v>D</v>
      </c>
      <c r="Z914" s="207" t="str">
        <f t="shared" si="374"/>
        <v>Wed</v>
      </c>
      <c r="AA914" s="107">
        <f t="shared" si="375"/>
        <v>0</v>
      </c>
      <c r="AB914" s="107">
        <f t="shared" si="376"/>
        <v>0</v>
      </c>
      <c r="AC914" s="107">
        <f t="shared" si="377"/>
        <v>0</v>
      </c>
    </row>
    <row r="915" spans="1:29" ht="12.75" customHeight="1">
      <c r="A915" s="69"/>
      <c r="B915" s="335" t="s">
        <v>75</v>
      </c>
      <c r="C915" s="336" t="s">
        <v>22</v>
      </c>
      <c r="D915" s="337"/>
      <c r="E915" s="127" t="s">
        <v>24</v>
      </c>
      <c r="F915" s="338">
        <f>+M938</f>
        <v>14</v>
      </c>
      <c r="G915" s="142" t="s">
        <v>22</v>
      </c>
      <c r="H915" s="143">
        <f>+F915*D915</f>
        <v>0</v>
      </c>
      <c r="I915" s="76">
        <f t="shared" si="371"/>
        <v>14</v>
      </c>
      <c r="J915" s="100">
        <f>$AN$18</f>
        <v>41088</v>
      </c>
      <c r="K915" s="101">
        <v>2</v>
      </c>
      <c r="L915" s="261">
        <v>10</v>
      </c>
      <c r="M915" s="232">
        <f t="shared" si="386"/>
        <v>0.83333333333333337</v>
      </c>
      <c r="N915" s="241">
        <f t="shared" si="378"/>
        <v>1.2083333333333333</v>
      </c>
      <c r="O915" s="244">
        <f t="shared" si="372"/>
        <v>8.9999999999999964</v>
      </c>
      <c r="P915" s="245" t="str">
        <f t="shared" si="384"/>
        <v>1</v>
      </c>
      <c r="Q915" s="257">
        <f t="shared" si="373"/>
        <v>7.9999999999999964</v>
      </c>
      <c r="R915" s="102">
        <f t="shared" si="385"/>
        <v>2.0000000000000036</v>
      </c>
      <c r="S915" s="103">
        <f t="shared" si="379"/>
        <v>1</v>
      </c>
      <c r="T915" s="104">
        <f t="shared" si="380"/>
        <v>1.0000000000000036</v>
      </c>
      <c r="U915" s="104">
        <f t="shared" si="381"/>
        <v>0</v>
      </c>
      <c r="V915" s="104">
        <f t="shared" si="382"/>
        <v>0</v>
      </c>
      <c r="W915" s="105">
        <f t="shared" si="383"/>
        <v>2.0000000000000036</v>
      </c>
      <c r="X915" s="96"/>
      <c r="Y915" s="106" t="str">
        <f>$AO$18</f>
        <v>D</v>
      </c>
      <c r="Z915" s="207" t="str">
        <f t="shared" si="374"/>
        <v>Thu</v>
      </c>
      <c r="AA915" s="107">
        <f t="shared" si="375"/>
        <v>0</v>
      </c>
      <c r="AB915" s="107">
        <f t="shared" si="376"/>
        <v>0</v>
      </c>
      <c r="AC915" s="107">
        <f t="shared" si="377"/>
        <v>0</v>
      </c>
    </row>
    <row r="916" spans="1:29" ht="12.75" customHeight="1">
      <c r="A916" s="69"/>
      <c r="B916" s="124"/>
      <c r="C916" s="70"/>
      <c r="D916" s="202"/>
      <c r="E916" s="140"/>
      <c r="F916" s="141"/>
      <c r="G916" s="74" t="s">
        <v>22</v>
      </c>
      <c r="H916" s="99">
        <f>+D916*F916</f>
        <v>0</v>
      </c>
      <c r="I916" s="76">
        <f t="shared" si="371"/>
        <v>15</v>
      </c>
      <c r="J916" s="100">
        <f>$AN$19</f>
        <v>41089</v>
      </c>
      <c r="K916" s="101">
        <v>2</v>
      </c>
      <c r="L916" s="261">
        <v>10</v>
      </c>
      <c r="M916" s="232">
        <f t="shared" si="386"/>
        <v>0.83333333333333337</v>
      </c>
      <c r="N916" s="241">
        <f t="shared" si="378"/>
        <v>1.2083333333333333</v>
      </c>
      <c r="O916" s="244">
        <f t="shared" si="372"/>
        <v>8.9999999999999964</v>
      </c>
      <c r="P916" s="245" t="str">
        <f t="shared" si="384"/>
        <v>1</v>
      </c>
      <c r="Q916" s="257">
        <f t="shared" si="373"/>
        <v>7.9999999999999964</v>
      </c>
      <c r="R916" s="102">
        <f t="shared" si="385"/>
        <v>2.0000000000000036</v>
      </c>
      <c r="S916" s="103">
        <f t="shared" si="379"/>
        <v>1</v>
      </c>
      <c r="T916" s="104">
        <f t="shared" si="380"/>
        <v>1.0000000000000036</v>
      </c>
      <c r="U916" s="104">
        <f t="shared" si="381"/>
        <v>0</v>
      </c>
      <c r="V916" s="104">
        <f t="shared" si="382"/>
        <v>0</v>
      </c>
      <c r="W916" s="105">
        <f t="shared" si="383"/>
        <v>2.0000000000000036</v>
      </c>
      <c r="X916" s="96"/>
      <c r="Y916" s="106" t="str">
        <f>$AO$19</f>
        <v>D</v>
      </c>
      <c r="Z916" s="207" t="str">
        <f t="shared" si="374"/>
        <v>Fri</v>
      </c>
      <c r="AA916" s="107">
        <f t="shared" si="375"/>
        <v>0</v>
      </c>
      <c r="AB916" s="107">
        <f t="shared" si="376"/>
        <v>0</v>
      </c>
      <c r="AC916" s="107">
        <f t="shared" si="377"/>
        <v>0</v>
      </c>
    </row>
    <row r="917" spans="1:29" ht="12.75" customHeight="1">
      <c r="A917" s="69"/>
      <c r="B917" s="124"/>
      <c r="C917" s="70"/>
      <c r="D917" s="202"/>
      <c r="E917" s="140"/>
      <c r="F917" s="139"/>
      <c r="G917" s="74" t="s">
        <v>22</v>
      </c>
      <c r="H917" s="99">
        <f>+D917*F917</f>
        <v>0</v>
      </c>
      <c r="I917" s="76">
        <f t="shared" si="371"/>
        <v>16</v>
      </c>
      <c r="J917" s="100">
        <f>$AN$20</f>
        <v>41090</v>
      </c>
      <c r="K917" s="101">
        <v>2</v>
      </c>
      <c r="L917" s="261">
        <v>11</v>
      </c>
      <c r="M917" s="232">
        <f t="shared" si="386"/>
        <v>0.83333333333333337</v>
      </c>
      <c r="N917" s="241">
        <f t="shared" si="378"/>
        <v>1.2083333333333333</v>
      </c>
      <c r="O917" s="244">
        <f t="shared" si="372"/>
        <v>8.9999999999999964</v>
      </c>
      <c r="P917" s="245" t="str">
        <f t="shared" si="384"/>
        <v>1</v>
      </c>
      <c r="Q917" s="257">
        <f t="shared" si="373"/>
        <v>7.9999999999999964</v>
      </c>
      <c r="R917" s="102">
        <f t="shared" si="385"/>
        <v>3.0000000000000036</v>
      </c>
      <c r="S917" s="103">
        <f t="shared" si="379"/>
        <v>0</v>
      </c>
      <c r="T917" s="104">
        <f t="shared" si="380"/>
        <v>3.0000000000000036</v>
      </c>
      <c r="U917" s="104">
        <f t="shared" si="381"/>
        <v>0</v>
      </c>
      <c r="V917" s="104">
        <f t="shared" si="382"/>
        <v>0</v>
      </c>
      <c r="W917" s="105">
        <f t="shared" si="383"/>
        <v>3.0000000000000036</v>
      </c>
      <c r="X917" s="96"/>
      <c r="Y917" s="106" t="str">
        <f>$AO$20</f>
        <v>M</v>
      </c>
      <c r="Z917" s="207" t="str">
        <f t="shared" si="374"/>
        <v>Sat</v>
      </c>
      <c r="AA917" s="107">
        <f t="shared" si="375"/>
        <v>0</v>
      </c>
      <c r="AB917" s="107">
        <f t="shared" si="376"/>
        <v>0</v>
      </c>
      <c r="AC917" s="107">
        <f t="shared" si="377"/>
        <v>0</v>
      </c>
    </row>
    <row r="918" spans="1:29" ht="12.75" customHeight="1">
      <c r="A918" s="69"/>
      <c r="B918" s="124" t="s">
        <v>56</v>
      </c>
      <c r="C918" s="70" t="s">
        <v>22</v>
      </c>
      <c r="D918" s="202"/>
      <c r="E918" s="140"/>
      <c r="F918" s="141"/>
      <c r="G918" s="74" t="s">
        <v>22</v>
      </c>
      <c r="H918" s="99">
        <v>0</v>
      </c>
      <c r="I918" s="76">
        <f t="shared" si="371"/>
        <v>17</v>
      </c>
      <c r="J918" s="100">
        <f>$AN$21</f>
        <v>41091</v>
      </c>
      <c r="K918" s="339" t="s">
        <v>63</v>
      </c>
      <c r="L918" s="272">
        <v>10</v>
      </c>
      <c r="M918" s="232">
        <f t="shared" si="386"/>
        <v>0</v>
      </c>
      <c r="N918" s="241">
        <f t="shared" si="378"/>
        <v>0</v>
      </c>
      <c r="O918" s="244">
        <f t="shared" si="372"/>
        <v>0</v>
      </c>
      <c r="P918" s="245">
        <f t="shared" si="384"/>
        <v>0</v>
      </c>
      <c r="Q918" s="257">
        <f t="shared" si="373"/>
        <v>0</v>
      </c>
      <c r="R918" s="102">
        <f t="shared" si="385"/>
        <v>10</v>
      </c>
      <c r="S918" s="103">
        <f t="shared" si="379"/>
        <v>0</v>
      </c>
      <c r="T918" s="104">
        <f t="shared" si="380"/>
        <v>7</v>
      </c>
      <c r="U918" s="104">
        <f t="shared" si="381"/>
        <v>1</v>
      </c>
      <c r="V918" s="104">
        <f t="shared" si="382"/>
        <v>2</v>
      </c>
      <c r="W918" s="105">
        <f t="shared" si="383"/>
        <v>10</v>
      </c>
      <c r="X918" s="96"/>
      <c r="Y918" s="106" t="str">
        <f>$AO$21</f>
        <v>M</v>
      </c>
      <c r="Z918" s="262" t="str">
        <f t="shared" si="374"/>
        <v>Sun</v>
      </c>
      <c r="AA918" s="107">
        <f t="shared" si="375"/>
        <v>0</v>
      </c>
      <c r="AB918" s="107">
        <f t="shared" si="376"/>
        <v>0</v>
      </c>
      <c r="AC918" s="107">
        <f t="shared" si="377"/>
        <v>0</v>
      </c>
    </row>
    <row r="919" spans="1:29" ht="12.75" customHeight="1">
      <c r="A919" s="69"/>
      <c r="B919" s="124"/>
      <c r="C919" s="70"/>
      <c r="D919" s="202"/>
      <c r="E919" s="140"/>
      <c r="F919" s="139"/>
      <c r="G919" s="74" t="s">
        <v>22</v>
      </c>
      <c r="H919" s="99">
        <f>+D919*F919</f>
        <v>0</v>
      </c>
      <c r="I919" s="76">
        <f t="shared" si="371"/>
        <v>18</v>
      </c>
      <c r="J919" s="100">
        <f>$AN$22</f>
        <v>41092</v>
      </c>
      <c r="K919" s="101">
        <v>1</v>
      </c>
      <c r="L919" s="261">
        <v>11</v>
      </c>
      <c r="M919" s="232">
        <f t="shared" si="386"/>
        <v>0.33333333333333331</v>
      </c>
      <c r="N919" s="241">
        <f t="shared" si="378"/>
        <v>0.70833333333333337</v>
      </c>
      <c r="O919" s="244">
        <f t="shared" si="372"/>
        <v>9.0000000000000018</v>
      </c>
      <c r="P919" s="245" t="str">
        <f t="shared" si="384"/>
        <v>1</v>
      </c>
      <c r="Q919" s="257">
        <f t="shared" si="373"/>
        <v>8.0000000000000018</v>
      </c>
      <c r="R919" s="102">
        <f t="shared" si="385"/>
        <v>2.9999999999999982</v>
      </c>
      <c r="S919" s="103">
        <f t="shared" si="379"/>
        <v>1</v>
      </c>
      <c r="T919" s="104">
        <f t="shared" si="380"/>
        <v>1.9999999999999982</v>
      </c>
      <c r="U919" s="104">
        <f t="shared" si="381"/>
        <v>0</v>
      </c>
      <c r="V919" s="104">
        <f t="shared" si="382"/>
        <v>0</v>
      </c>
      <c r="W919" s="105">
        <f t="shared" si="383"/>
        <v>2.9999999999999982</v>
      </c>
      <c r="X919" s="96"/>
      <c r="Y919" s="106" t="str">
        <f>$AO$22</f>
        <v>D</v>
      </c>
      <c r="Z919" s="262" t="str">
        <f t="shared" si="374"/>
        <v>Mon</v>
      </c>
      <c r="AA919" s="107">
        <f t="shared" si="375"/>
        <v>0</v>
      </c>
      <c r="AB919" s="107">
        <f t="shared" si="376"/>
        <v>0</v>
      </c>
      <c r="AC919" s="107">
        <f t="shared" si="377"/>
        <v>0</v>
      </c>
    </row>
    <row r="920" spans="1:29" ht="12.75" customHeight="1">
      <c r="A920" s="69"/>
      <c r="B920" s="150" t="s">
        <v>19</v>
      </c>
      <c r="C920" s="150"/>
      <c r="D920" s="200"/>
      <c r="E920" s="127"/>
      <c r="F920" s="151"/>
      <c r="G920" s="134" t="s">
        <v>22</v>
      </c>
      <c r="H920" s="152">
        <f>SUM(H911:H919)</f>
        <v>2695926.0115606938</v>
      </c>
      <c r="I920" s="76">
        <f t="shared" si="371"/>
        <v>19</v>
      </c>
      <c r="J920" s="100">
        <f>$AN$23</f>
        <v>41093</v>
      </c>
      <c r="K920" s="101">
        <v>1</v>
      </c>
      <c r="L920" s="261">
        <v>11</v>
      </c>
      <c r="M920" s="232">
        <f t="shared" si="386"/>
        <v>0.33333333333333331</v>
      </c>
      <c r="N920" s="241">
        <f t="shared" si="378"/>
        <v>0.70833333333333337</v>
      </c>
      <c r="O920" s="244">
        <f t="shared" si="372"/>
        <v>9.0000000000000018</v>
      </c>
      <c r="P920" s="245" t="str">
        <f t="shared" si="384"/>
        <v>1</v>
      </c>
      <c r="Q920" s="257">
        <f t="shared" si="373"/>
        <v>8.0000000000000018</v>
      </c>
      <c r="R920" s="102">
        <f t="shared" si="385"/>
        <v>2.9999999999999982</v>
      </c>
      <c r="S920" s="103">
        <f t="shared" si="379"/>
        <v>1</v>
      </c>
      <c r="T920" s="104">
        <f t="shared" si="380"/>
        <v>1.9999999999999982</v>
      </c>
      <c r="U920" s="104">
        <f t="shared" si="381"/>
        <v>0</v>
      </c>
      <c r="V920" s="104">
        <f t="shared" si="382"/>
        <v>0</v>
      </c>
      <c r="W920" s="105">
        <f t="shared" si="383"/>
        <v>2.9999999999999982</v>
      </c>
      <c r="X920" s="96"/>
      <c r="Y920" s="106" t="str">
        <f>$AO$23</f>
        <v>D</v>
      </c>
      <c r="Z920" s="207" t="str">
        <f t="shared" si="374"/>
        <v>Tue</v>
      </c>
      <c r="AA920" s="107">
        <f t="shared" si="375"/>
        <v>0</v>
      </c>
      <c r="AB920" s="107">
        <f t="shared" si="376"/>
        <v>0</v>
      </c>
      <c r="AC920" s="107">
        <f t="shared" si="377"/>
        <v>0</v>
      </c>
    </row>
    <row r="921" spans="1:29" ht="12.75" customHeight="1">
      <c r="A921" s="69"/>
      <c r="B921" s="131" t="s">
        <v>25</v>
      </c>
      <c r="C921" s="70"/>
      <c r="D921" s="200"/>
      <c r="E921" s="127"/>
      <c r="F921" s="151"/>
      <c r="G921" s="74"/>
      <c r="H921" s="75"/>
      <c r="I921" s="76">
        <f t="shared" si="371"/>
        <v>20</v>
      </c>
      <c r="J921" s="100">
        <f>$AN$24</f>
        <v>41094</v>
      </c>
      <c r="K921" s="101">
        <v>1</v>
      </c>
      <c r="L921" s="261">
        <v>10</v>
      </c>
      <c r="M921" s="232">
        <f t="shared" si="386"/>
        <v>0.33333333333333331</v>
      </c>
      <c r="N921" s="241">
        <f t="shared" si="378"/>
        <v>0.70833333333333337</v>
      </c>
      <c r="O921" s="244">
        <f t="shared" si="372"/>
        <v>9.0000000000000018</v>
      </c>
      <c r="P921" s="245" t="str">
        <f t="shared" si="384"/>
        <v>1</v>
      </c>
      <c r="Q921" s="257">
        <f t="shared" si="373"/>
        <v>8.0000000000000018</v>
      </c>
      <c r="R921" s="102">
        <f t="shared" si="385"/>
        <v>1.9999999999999982</v>
      </c>
      <c r="S921" s="103">
        <f t="shared" si="379"/>
        <v>1</v>
      </c>
      <c r="T921" s="104">
        <f t="shared" si="380"/>
        <v>0.99999999999999822</v>
      </c>
      <c r="U921" s="104">
        <f t="shared" si="381"/>
        <v>0</v>
      </c>
      <c r="V921" s="104">
        <f t="shared" si="382"/>
        <v>0</v>
      </c>
      <c r="W921" s="105">
        <f t="shared" si="383"/>
        <v>1.9999999999999982</v>
      </c>
      <c r="X921" s="96"/>
      <c r="Y921" s="106" t="str">
        <f>$AO$24</f>
        <v>D</v>
      </c>
      <c r="Z921" s="207" t="str">
        <f t="shared" si="374"/>
        <v>Wed</v>
      </c>
      <c r="AA921" s="107">
        <f t="shared" si="375"/>
        <v>0</v>
      </c>
      <c r="AB921" s="107">
        <f t="shared" si="376"/>
        <v>0</v>
      </c>
      <c r="AC921" s="107">
        <f t="shared" si="377"/>
        <v>0</v>
      </c>
    </row>
    <row r="922" spans="1:29" ht="12.75" customHeight="1">
      <c r="A922" s="69"/>
      <c r="B922" s="124" t="s">
        <v>26</v>
      </c>
      <c r="C922" s="125" t="s">
        <v>22</v>
      </c>
      <c r="D922" s="153">
        <f>-H911</f>
        <v>-1244560</v>
      </c>
      <c r="E922" s="127" t="s">
        <v>24</v>
      </c>
      <c r="F922" s="149">
        <v>0.02</v>
      </c>
      <c r="G922" s="134" t="s">
        <v>22</v>
      </c>
      <c r="H922" s="130">
        <f>F922*D922</f>
        <v>-24891.200000000001</v>
      </c>
      <c r="I922" s="76">
        <f t="shared" si="371"/>
        <v>21</v>
      </c>
      <c r="J922" s="100">
        <f>$AN$25</f>
        <v>41095</v>
      </c>
      <c r="K922" s="101">
        <v>1</v>
      </c>
      <c r="L922" s="261">
        <v>11</v>
      </c>
      <c r="M922" s="232">
        <f t="shared" si="386"/>
        <v>0.33333333333333331</v>
      </c>
      <c r="N922" s="241">
        <f t="shared" si="378"/>
        <v>0.70833333333333337</v>
      </c>
      <c r="O922" s="244">
        <f t="shared" si="372"/>
        <v>9.0000000000000018</v>
      </c>
      <c r="P922" s="245" t="str">
        <f t="shared" si="384"/>
        <v>1</v>
      </c>
      <c r="Q922" s="257">
        <f t="shared" si="373"/>
        <v>8.0000000000000018</v>
      </c>
      <c r="R922" s="102">
        <f t="shared" si="385"/>
        <v>2.9999999999999982</v>
      </c>
      <c r="S922" s="103">
        <f t="shared" si="379"/>
        <v>1</v>
      </c>
      <c r="T922" s="104">
        <f t="shared" si="380"/>
        <v>1.9999999999999982</v>
      </c>
      <c r="U922" s="104">
        <f t="shared" si="381"/>
        <v>0</v>
      </c>
      <c r="V922" s="104">
        <f t="shared" si="382"/>
        <v>0</v>
      </c>
      <c r="W922" s="105">
        <f t="shared" si="383"/>
        <v>2.9999999999999982</v>
      </c>
      <c r="X922" s="96"/>
      <c r="Y922" s="106" t="str">
        <f>$AO$25</f>
        <v>D</v>
      </c>
      <c r="Z922" s="207" t="str">
        <f t="shared" si="374"/>
        <v>Thu</v>
      </c>
      <c r="AA922" s="107">
        <f t="shared" si="375"/>
        <v>0</v>
      </c>
      <c r="AB922" s="107">
        <f t="shared" si="376"/>
        <v>0</v>
      </c>
      <c r="AC922" s="107">
        <f t="shared" si="377"/>
        <v>0</v>
      </c>
    </row>
    <row r="923" spans="1:29" ht="12.75" customHeight="1">
      <c r="A923" s="69"/>
      <c r="B923" s="124" t="s">
        <v>47</v>
      </c>
      <c r="C923" s="125" t="s">
        <v>22</v>
      </c>
      <c r="D923" s="200"/>
      <c r="E923" s="127"/>
      <c r="F923" s="155"/>
      <c r="G923" s="134" t="s">
        <v>22</v>
      </c>
      <c r="H923" s="130">
        <f>SUM(AA938:AC938)*-F911/21</f>
        <v>0</v>
      </c>
      <c r="I923" s="76">
        <f t="shared" si="371"/>
        <v>22</v>
      </c>
      <c r="J923" s="100">
        <f>$AN$26</f>
        <v>41096</v>
      </c>
      <c r="K923" s="101">
        <v>1</v>
      </c>
      <c r="L923" s="261">
        <v>11</v>
      </c>
      <c r="M923" s="232">
        <f t="shared" si="386"/>
        <v>0.33333333333333331</v>
      </c>
      <c r="N923" s="241">
        <f t="shared" si="378"/>
        <v>0.70833333333333337</v>
      </c>
      <c r="O923" s="244">
        <f t="shared" si="372"/>
        <v>9.0000000000000018</v>
      </c>
      <c r="P923" s="245" t="str">
        <f t="shared" si="384"/>
        <v>1</v>
      </c>
      <c r="Q923" s="257">
        <f t="shared" si="373"/>
        <v>8.0000000000000018</v>
      </c>
      <c r="R923" s="102">
        <f t="shared" si="385"/>
        <v>2.9999999999999982</v>
      </c>
      <c r="S923" s="103">
        <f t="shared" si="379"/>
        <v>1</v>
      </c>
      <c r="T923" s="104">
        <f t="shared" si="380"/>
        <v>1.9999999999999982</v>
      </c>
      <c r="U923" s="104">
        <f t="shared" si="381"/>
        <v>0</v>
      </c>
      <c r="V923" s="104">
        <f t="shared" si="382"/>
        <v>0</v>
      </c>
      <c r="W923" s="105">
        <f t="shared" si="383"/>
        <v>2.9999999999999982</v>
      </c>
      <c r="X923" s="96"/>
      <c r="Y923" s="106" t="str">
        <f>$AO$26</f>
        <v>D</v>
      </c>
      <c r="Z923" s="207" t="str">
        <f t="shared" si="374"/>
        <v>Fri</v>
      </c>
      <c r="AA923" s="107">
        <f t="shared" si="375"/>
        <v>0</v>
      </c>
      <c r="AB923" s="107">
        <f t="shared" si="376"/>
        <v>0</v>
      </c>
      <c r="AC923" s="107">
        <f t="shared" si="377"/>
        <v>0</v>
      </c>
    </row>
    <row r="924" spans="1:29" ht="12.75" customHeight="1">
      <c r="A924" s="69"/>
      <c r="B924" s="124" t="s">
        <v>27</v>
      </c>
      <c r="C924" s="125" t="s">
        <v>22</v>
      </c>
      <c r="D924" s="200"/>
      <c r="E924" s="127"/>
      <c r="F924" s="155"/>
      <c r="G924" s="134" t="s">
        <v>22</v>
      </c>
      <c r="H924" s="156">
        <f>+F930</f>
        <v>-61147.950000000004</v>
      </c>
      <c r="I924" s="76">
        <f t="shared" si="371"/>
        <v>23</v>
      </c>
      <c r="J924" s="100">
        <f>$AN$27</f>
        <v>41097</v>
      </c>
      <c r="K924" s="101" t="s">
        <v>50</v>
      </c>
      <c r="L924" s="261">
        <v>8</v>
      </c>
      <c r="M924" s="232">
        <f t="shared" si="386"/>
        <v>0</v>
      </c>
      <c r="N924" s="241">
        <f t="shared" si="378"/>
        <v>0</v>
      </c>
      <c r="O924" s="244">
        <f t="shared" si="372"/>
        <v>0</v>
      </c>
      <c r="P924" s="245">
        <f t="shared" si="384"/>
        <v>0</v>
      </c>
      <c r="Q924" s="257">
        <f t="shared" si="373"/>
        <v>0</v>
      </c>
      <c r="R924" s="102">
        <f t="shared" si="385"/>
        <v>8</v>
      </c>
      <c r="S924" s="103">
        <f t="shared" si="379"/>
        <v>0</v>
      </c>
      <c r="T924" s="104">
        <f t="shared" si="380"/>
        <v>7</v>
      </c>
      <c r="U924" s="104">
        <f t="shared" si="381"/>
        <v>1</v>
      </c>
      <c r="V924" s="104">
        <f t="shared" si="382"/>
        <v>0</v>
      </c>
      <c r="W924" s="105">
        <f t="shared" si="383"/>
        <v>8</v>
      </c>
      <c r="X924" s="96"/>
      <c r="Y924" s="106" t="str">
        <f>$AO$27</f>
        <v>M</v>
      </c>
      <c r="Z924" s="207" t="str">
        <f t="shared" si="374"/>
        <v>Sat</v>
      </c>
      <c r="AA924" s="107">
        <f t="shared" si="375"/>
        <v>0</v>
      </c>
      <c r="AB924" s="107">
        <f t="shared" si="376"/>
        <v>0</v>
      </c>
      <c r="AC924" s="107">
        <f t="shared" si="377"/>
        <v>0</v>
      </c>
    </row>
    <row r="925" spans="1:29" ht="12.75" customHeight="1">
      <c r="A925" s="69"/>
      <c r="B925" s="98"/>
      <c r="C925" s="98"/>
      <c r="D925" s="158" t="s">
        <v>28</v>
      </c>
      <c r="E925" s="159"/>
      <c r="F925" s="160">
        <f>VLOOKUP(C904,$AD$1:$AG$6,2)</f>
        <v>-1320000</v>
      </c>
      <c r="G925" s="160"/>
      <c r="H925" s="99"/>
      <c r="I925" s="76">
        <f t="shared" si="371"/>
        <v>24</v>
      </c>
      <c r="J925" s="100">
        <f>$AN$28</f>
        <v>41098</v>
      </c>
      <c r="K925" s="339" t="s">
        <v>72</v>
      </c>
      <c r="L925" s="261">
        <v>8</v>
      </c>
      <c r="M925" s="232">
        <f t="shared" si="386"/>
        <v>0</v>
      </c>
      <c r="N925" s="241">
        <f t="shared" si="378"/>
        <v>0</v>
      </c>
      <c r="O925" s="244">
        <f t="shared" si="372"/>
        <v>0</v>
      </c>
      <c r="P925" s="245">
        <f t="shared" si="384"/>
        <v>0</v>
      </c>
      <c r="Q925" s="257">
        <f t="shared" si="373"/>
        <v>0</v>
      </c>
      <c r="R925" s="102">
        <f t="shared" si="385"/>
        <v>8</v>
      </c>
      <c r="S925" s="103">
        <f t="shared" si="379"/>
        <v>0</v>
      </c>
      <c r="T925" s="104">
        <f t="shared" si="380"/>
        <v>7</v>
      </c>
      <c r="U925" s="104">
        <f t="shared" si="381"/>
        <v>1</v>
      </c>
      <c r="V925" s="104">
        <f t="shared" si="382"/>
        <v>0</v>
      </c>
      <c r="W925" s="105">
        <f t="shared" si="383"/>
        <v>8</v>
      </c>
      <c r="X925" s="96"/>
      <c r="Y925" s="106" t="str">
        <f>$AO$28</f>
        <v>M</v>
      </c>
      <c r="Z925" s="262" t="str">
        <f t="shared" si="374"/>
        <v>Sun</v>
      </c>
      <c r="AA925" s="107">
        <f t="shared" si="375"/>
        <v>0</v>
      </c>
      <c r="AB925" s="107">
        <f t="shared" si="376"/>
        <v>0</v>
      </c>
      <c r="AC925" s="107">
        <f t="shared" si="377"/>
        <v>0</v>
      </c>
    </row>
    <row r="926" spans="1:29" ht="12.75" customHeight="1">
      <c r="A926" s="69"/>
      <c r="B926" s="98"/>
      <c r="C926" s="98"/>
      <c r="D926" s="162" t="s">
        <v>26</v>
      </c>
      <c r="E926" s="159"/>
      <c r="F926" s="163">
        <f>+(H911)*0.54%</f>
        <v>6720.6240000000007</v>
      </c>
      <c r="G926" s="163"/>
      <c r="H926" s="99"/>
      <c r="I926" s="76">
        <f t="shared" si="371"/>
        <v>25</v>
      </c>
      <c r="J926" s="100">
        <f>$AN$29</f>
        <v>41099</v>
      </c>
      <c r="K926" s="101">
        <v>2</v>
      </c>
      <c r="L926" s="261">
        <v>8</v>
      </c>
      <c r="M926" s="232">
        <f t="shared" si="386"/>
        <v>0.83333333333333337</v>
      </c>
      <c r="N926" s="241">
        <f t="shared" si="378"/>
        <v>1.2083333333333333</v>
      </c>
      <c r="O926" s="244">
        <f t="shared" si="372"/>
        <v>8.9999999999999964</v>
      </c>
      <c r="P926" s="245" t="str">
        <f t="shared" si="384"/>
        <v>1</v>
      </c>
      <c r="Q926" s="257">
        <f t="shared" si="373"/>
        <v>7.9999999999999964</v>
      </c>
      <c r="R926" s="102">
        <f t="shared" si="385"/>
        <v>0</v>
      </c>
      <c r="S926" s="103">
        <f t="shared" si="379"/>
        <v>0</v>
      </c>
      <c r="T926" s="104">
        <f t="shared" si="380"/>
        <v>0</v>
      </c>
      <c r="U926" s="104">
        <f t="shared" si="381"/>
        <v>0</v>
      </c>
      <c r="V926" s="104">
        <f t="shared" si="382"/>
        <v>0</v>
      </c>
      <c r="W926" s="105">
        <f t="shared" si="383"/>
        <v>0</v>
      </c>
      <c r="X926" s="96"/>
      <c r="Y926" s="106" t="str">
        <f>$AO$29</f>
        <v>D</v>
      </c>
      <c r="Z926" s="262" t="str">
        <f t="shared" si="374"/>
        <v>Mon</v>
      </c>
      <c r="AA926" s="107">
        <f t="shared" si="375"/>
        <v>0</v>
      </c>
      <c r="AB926" s="107">
        <f t="shared" si="376"/>
        <v>0</v>
      </c>
      <c r="AC926" s="107">
        <f t="shared" si="377"/>
        <v>0</v>
      </c>
    </row>
    <row r="927" spans="1:29" ht="12.75" customHeight="1">
      <c r="A927" s="69"/>
      <c r="B927" s="98"/>
      <c r="C927" s="98"/>
      <c r="D927" s="162" t="s">
        <v>29</v>
      </c>
      <c r="E927" s="159"/>
      <c r="F927" s="160">
        <f>-IF(H920*5%&gt;500000,500000,H920*5%)</f>
        <v>-134796.30057803469</v>
      </c>
      <c r="G927" s="160"/>
      <c r="H927" s="99"/>
      <c r="I927" s="76">
        <f t="shared" si="371"/>
        <v>26</v>
      </c>
      <c r="J927" s="100">
        <f>$AN$30</f>
        <v>41100</v>
      </c>
      <c r="K927" s="101">
        <v>2</v>
      </c>
      <c r="L927" s="261">
        <v>10</v>
      </c>
      <c r="M927" s="232">
        <f t="shared" si="386"/>
        <v>0.83333333333333337</v>
      </c>
      <c r="N927" s="241">
        <f t="shared" si="378"/>
        <v>1.2083333333333333</v>
      </c>
      <c r="O927" s="244">
        <f t="shared" si="372"/>
        <v>8.9999999999999964</v>
      </c>
      <c r="P927" s="245" t="str">
        <f t="shared" si="384"/>
        <v>1</v>
      </c>
      <c r="Q927" s="257">
        <f t="shared" si="373"/>
        <v>7.9999999999999964</v>
      </c>
      <c r="R927" s="102">
        <f t="shared" si="385"/>
        <v>2.0000000000000036</v>
      </c>
      <c r="S927" s="103">
        <f t="shared" si="379"/>
        <v>1</v>
      </c>
      <c r="T927" s="104">
        <f t="shared" si="380"/>
        <v>1.0000000000000036</v>
      </c>
      <c r="U927" s="104">
        <f t="shared" si="381"/>
        <v>0</v>
      </c>
      <c r="V927" s="104">
        <f t="shared" si="382"/>
        <v>0</v>
      </c>
      <c r="W927" s="105">
        <f t="shared" si="383"/>
        <v>2.0000000000000036</v>
      </c>
      <c r="X927" s="96"/>
      <c r="Y927" s="106" t="str">
        <f>$AO$30</f>
        <v>D</v>
      </c>
      <c r="Z927" s="207" t="str">
        <f t="shared" si="374"/>
        <v>Tue</v>
      </c>
      <c r="AA927" s="107">
        <f t="shared" si="375"/>
        <v>0</v>
      </c>
      <c r="AB927" s="107">
        <f t="shared" si="376"/>
        <v>0</v>
      </c>
      <c r="AC927" s="107">
        <f t="shared" si="377"/>
        <v>0</v>
      </c>
    </row>
    <row r="928" spans="1:29" ht="12.75" customHeight="1">
      <c r="A928" s="69"/>
      <c r="B928" s="98"/>
      <c r="C928" s="98"/>
      <c r="D928" s="162" t="s">
        <v>30</v>
      </c>
      <c r="E928" s="159"/>
      <c r="F928" s="163">
        <f>ROUND(H920+H922+F926+F927,0)*12</f>
        <v>30515508</v>
      </c>
      <c r="G928" s="163"/>
      <c r="H928" s="99"/>
      <c r="I928" s="76">
        <f t="shared" si="371"/>
        <v>27</v>
      </c>
      <c r="J928" s="100">
        <f>$AN$31</f>
        <v>41101</v>
      </c>
      <c r="K928" s="101">
        <v>2</v>
      </c>
      <c r="L928" s="261">
        <v>10</v>
      </c>
      <c r="M928" s="232">
        <f t="shared" si="386"/>
        <v>0.83333333333333337</v>
      </c>
      <c r="N928" s="241">
        <f t="shared" si="378"/>
        <v>1.2083333333333333</v>
      </c>
      <c r="O928" s="244">
        <f t="shared" si="372"/>
        <v>8.9999999999999964</v>
      </c>
      <c r="P928" s="245" t="str">
        <f t="shared" si="384"/>
        <v>1</v>
      </c>
      <c r="Q928" s="257">
        <f t="shared" si="373"/>
        <v>7.9999999999999964</v>
      </c>
      <c r="R928" s="102">
        <f t="shared" si="385"/>
        <v>2.0000000000000036</v>
      </c>
      <c r="S928" s="103">
        <f t="shared" si="379"/>
        <v>1</v>
      </c>
      <c r="T928" s="104">
        <f t="shared" si="380"/>
        <v>1.0000000000000036</v>
      </c>
      <c r="U928" s="104">
        <f t="shared" si="381"/>
        <v>0</v>
      </c>
      <c r="V928" s="104">
        <f t="shared" si="382"/>
        <v>0</v>
      </c>
      <c r="W928" s="105">
        <f t="shared" si="383"/>
        <v>2.0000000000000036</v>
      </c>
      <c r="X928" s="96"/>
      <c r="Y928" s="106" t="str">
        <f>$AO$31</f>
        <v>D</v>
      </c>
      <c r="Z928" s="207" t="str">
        <f t="shared" si="374"/>
        <v>Wed</v>
      </c>
      <c r="AA928" s="107">
        <f t="shared" si="375"/>
        <v>0</v>
      </c>
      <c r="AB928" s="107">
        <f t="shared" si="376"/>
        <v>0</v>
      </c>
      <c r="AC928" s="107">
        <f t="shared" si="377"/>
        <v>0</v>
      </c>
    </row>
    <row r="929" spans="1:29" ht="12.75" customHeight="1">
      <c r="A929" s="69"/>
      <c r="B929" s="98"/>
      <c r="C929" s="98"/>
      <c r="D929" s="168" t="s">
        <v>31</v>
      </c>
      <c r="E929" s="159"/>
      <c r="F929" s="169">
        <f>(F928)+(F925*12)</f>
        <v>14675508</v>
      </c>
      <c r="G929" s="169"/>
      <c r="H929" s="99"/>
      <c r="I929" s="76">
        <f t="shared" si="371"/>
        <v>28</v>
      </c>
      <c r="J929" s="100">
        <f>$AN$32</f>
        <v>41102</v>
      </c>
      <c r="K929" s="101">
        <v>2</v>
      </c>
      <c r="L929" s="261">
        <v>8</v>
      </c>
      <c r="M929" s="232">
        <f t="shared" si="386"/>
        <v>0.83333333333333337</v>
      </c>
      <c r="N929" s="241">
        <f t="shared" si="378"/>
        <v>1.2083333333333333</v>
      </c>
      <c r="O929" s="244">
        <f t="shared" si="372"/>
        <v>8.9999999999999964</v>
      </c>
      <c r="P929" s="245" t="str">
        <f t="shared" si="384"/>
        <v>1</v>
      </c>
      <c r="Q929" s="257">
        <f t="shared" si="373"/>
        <v>7.9999999999999964</v>
      </c>
      <c r="R929" s="102">
        <f t="shared" si="385"/>
        <v>0</v>
      </c>
      <c r="S929" s="103">
        <f t="shared" si="379"/>
        <v>0</v>
      </c>
      <c r="T929" s="104">
        <f t="shared" si="380"/>
        <v>0</v>
      </c>
      <c r="U929" s="104">
        <f t="shared" si="381"/>
        <v>0</v>
      </c>
      <c r="V929" s="104">
        <f t="shared" si="382"/>
        <v>0</v>
      </c>
      <c r="W929" s="105">
        <f t="shared" si="383"/>
        <v>0</v>
      </c>
      <c r="X929" s="96"/>
      <c r="Y929" s="106" t="str">
        <f>$AO$32</f>
        <v>D</v>
      </c>
      <c r="Z929" s="207" t="str">
        <f t="shared" si="374"/>
        <v>Thu</v>
      </c>
      <c r="AA929" s="107">
        <f t="shared" si="375"/>
        <v>0</v>
      </c>
      <c r="AB929" s="107">
        <f t="shared" si="376"/>
        <v>0</v>
      </c>
      <c r="AC929" s="107">
        <f t="shared" si="377"/>
        <v>0</v>
      </c>
    </row>
    <row r="930" spans="1:29" ht="12.75" customHeight="1">
      <c r="A930" s="69"/>
      <c r="B930" s="98"/>
      <c r="C930" s="98"/>
      <c r="D930" s="168" t="s">
        <v>32</v>
      </c>
      <c r="E930" s="159"/>
      <c r="F930" s="170">
        <f>-(IF(F929&lt;=0,0,IF(F929&lt;=50000000,F929*0.05,IF(F929&lt;=200000000,(F929-50000000)*0.15+2500000,IF(F929&lt;=500000000,(F929-250000000)*0.25+32500000,(F929-500000000)*0.3+95000000)))))/12</f>
        <v>-61147.950000000004</v>
      </c>
      <c r="G930" s="171">
        <f>-(IF(F930&lt;=0,0,IF(F930&lt;=50000000,F930*0.05,IF(F930&lt;=200000000,(F930-50000000)*0.15+2500000,IF(F930&lt;=500000000,(F930-250000000)*0.25+32500000,(F930-500000000)*0.3+95000000)))))/12</f>
        <v>0</v>
      </c>
      <c r="H930" s="99"/>
      <c r="I930" s="76">
        <f t="shared" si="371"/>
        <v>29</v>
      </c>
      <c r="J930" s="100">
        <f>$AN$33</f>
        <v>41103</v>
      </c>
      <c r="K930" s="101">
        <v>2</v>
      </c>
      <c r="L930" s="261">
        <v>10</v>
      </c>
      <c r="M930" s="232">
        <f t="shared" si="386"/>
        <v>0.83333333333333337</v>
      </c>
      <c r="N930" s="241">
        <f t="shared" si="378"/>
        <v>1.2083333333333333</v>
      </c>
      <c r="O930" s="244">
        <f t="shared" si="372"/>
        <v>8.9999999999999964</v>
      </c>
      <c r="P930" s="245" t="str">
        <f t="shared" si="384"/>
        <v>1</v>
      </c>
      <c r="Q930" s="257">
        <f t="shared" si="373"/>
        <v>7.9999999999999964</v>
      </c>
      <c r="R930" s="102">
        <f t="shared" si="385"/>
        <v>2.0000000000000036</v>
      </c>
      <c r="S930" s="103">
        <f t="shared" si="379"/>
        <v>1</v>
      </c>
      <c r="T930" s="104">
        <f t="shared" si="380"/>
        <v>1.0000000000000036</v>
      </c>
      <c r="U930" s="104">
        <f t="shared" si="381"/>
        <v>0</v>
      </c>
      <c r="V930" s="104">
        <f t="shared" si="382"/>
        <v>0</v>
      </c>
      <c r="W930" s="105">
        <f t="shared" si="383"/>
        <v>2.0000000000000036</v>
      </c>
      <c r="X930" s="96"/>
      <c r="Y930" s="106" t="str">
        <f>$AO$33</f>
        <v>D</v>
      </c>
      <c r="Z930" s="207" t="str">
        <f t="shared" si="374"/>
        <v>Fri</v>
      </c>
      <c r="AA930" s="107">
        <f t="shared" si="375"/>
        <v>0</v>
      </c>
      <c r="AB930" s="107">
        <f t="shared" si="376"/>
        <v>0</v>
      </c>
      <c r="AC930" s="107">
        <f t="shared" si="377"/>
        <v>0</v>
      </c>
    </row>
    <row r="931" spans="1:29" ht="12.75" customHeight="1">
      <c r="A931" s="69"/>
      <c r="B931" s="98"/>
      <c r="C931" s="125"/>
      <c r="D931" s="172"/>
      <c r="E931" s="173"/>
      <c r="F931" s="174"/>
      <c r="G931" s="72"/>
      <c r="H931" s="175"/>
      <c r="I931" s="76">
        <f t="shared" si="371"/>
        <v>30</v>
      </c>
      <c r="J931" s="100">
        <f>$AN$34</f>
        <v>41104</v>
      </c>
      <c r="K931" s="339" t="s">
        <v>72</v>
      </c>
      <c r="L931" s="261">
        <v>8</v>
      </c>
      <c r="M931" s="232">
        <f t="shared" si="386"/>
        <v>0</v>
      </c>
      <c r="N931" s="241">
        <f t="shared" si="378"/>
        <v>0</v>
      </c>
      <c r="O931" s="244">
        <f t="shared" si="372"/>
        <v>0</v>
      </c>
      <c r="P931" s="245">
        <f t="shared" si="384"/>
        <v>0</v>
      </c>
      <c r="Q931" s="257">
        <f t="shared" si="373"/>
        <v>0</v>
      </c>
      <c r="R931" s="102">
        <f t="shared" si="385"/>
        <v>8</v>
      </c>
      <c r="S931" s="103">
        <f t="shared" si="379"/>
        <v>0</v>
      </c>
      <c r="T931" s="104">
        <f t="shared" si="380"/>
        <v>7</v>
      </c>
      <c r="U931" s="104">
        <f t="shared" si="381"/>
        <v>1</v>
      </c>
      <c r="V931" s="104">
        <f t="shared" si="382"/>
        <v>0</v>
      </c>
      <c r="W931" s="105">
        <f t="shared" si="383"/>
        <v>8</v>
      </c>
      <c r="X931" s="96"/>
      <c r="Y931" s="106" t="str">
        <f>$AO$34</f>
        <v>M</v>
      </c>
      <c r="Z931" s="207" t="str">
        <f t="shared" si="374"/>
        <v>Sat</v>
      </c>
      <c r="AA931" s="107">
        <f t="shared" si="375"/>
        <v>0</v>
      </c>
      <c r="AB931" s="107">
        <f t="shared" si="376"/>
        <v>0</v>
      </c>
      <c r="AC931" s="107">
        <f t="shared" si="377"/>
        <v>0</v>
      </c>
    </row>
    <row r="932" spans="1:29" ht="12.75" customHeight="1">
      <c r="A932" s="69"/>
      <c r="B932" s="176" t="s">
        <v>33</v>
      </c>
      <c r="C932" s="177"/>
      <c r="D932" s="178"/>
      <c r="E932" s="127"/>
      <c r="F932" s="179"/>
      <c r="G932" s="180" t="s">
        <v>22</v>
      </c>
      <c r="H932" s="152">
        <f>+H920+H922+H923+H924</f>
        <v>2609886.8615606935</v>
      </c>
      <c r="I932" s="76">
        <f t="shared" si="371"/>
        <v>31</v>
      </c>
      <c r="J932" s="100">
        <f>$AN$35</f>
        <v>41105</v>
      </c>
      <c r="K932" s="101" t="s">
        <v>50</v>
      </c>
      <c r="L932" s="261"/>
      <c r="M932" s="232">
        <f t="shared" si="386"/>
        <v>0</v>
      </c>
      <c r="N932" s="241">
        <f t="shared" si="378"/>
        <v>0</v>
      </c>
      <c r="O932" s="244">
        <f t="shared" si="372"/>
        <v>0</v>
      </c>
      <c r="P932" s="245">
        <f t="shared" si="384"/>
        <v>0</v>
      </c>
      <c r="Q932" s="257">
        <f t="shared" si="373"/>
        <v>0</v>
      </c>
      <c r="R932" s="102">
        <f t="shared" si="385"/>
        <v>0</v>
      </c>
      <c r="S932" s="103">
        <f t="shared" si="379"/>
        <v>0</v>
      </c>
      <c r="T932" s="104">
        <f t="shared" si="380"/>
        <v>0</v>
      </c>
      <c r="U932" s="104">
        <f t="shared" si="381"/>
        <v>0</v>
      </c>
      <c r="V932" s="104">
        <f t="shared" si="382"/>
        <v>0</v>
      </c>
      <c r="W932" s="105">
        <f t="shared" si="383"/>
        <v>0</v>
      </c>
      <c r="X932" s="96"/>
      <c r="Y932" s="106" t="str">
        <f>$AO$35</f>
        <v>M</v>
      </c>
      <c r="Z932" s="262" t="str">
        <f t="shared" si="374"/>
        <v>Sun</v>
      </c>
      <c r="AA932" s="107">
        <f t="shared" si="375"/>
        <v>0</v>
      </c>
      <c r="AB932" s="107">
        <f t="shared" si="376"/>
        <v>0</v>
      </c>
      <c r="AC932" s="107">
        <f t="shared" si="377"/>
        <v>0</v>
      </c>
    </row>
    <row r="933" spans="1:29" ht="12.75" customHeight="1">
      <c r="A933" s="69"/>
      <c r="B933" s="70"/>
      <c r="C933" s="70"/>
      <c r="D933" s="200"/>
      <c r="E933" s="127"/>
      <c r="F933" s="155"/>
      <c r="G933" s="74"/>
      <c r="H933" s="75"/>
      <c r="I933" s="76">
        <f t="shared" si="371"/>
        <v>32</v>
      </c>
      <c r="J933" s="100">
        <f>$AN$36</f>
        <v>41106</v>
      </c>
      <c r="K933" s="101">
        <v>1</v>
      </c>
      <c r="L933" s="261">
        <v>11</v>
      </c>
      <c r="M933" s="232">
        <f t="shared" si="386"/>
        <v>0.33333333333333331</v>
      </c>
      <c r="N933" s="241">
        <f t="shared" si="378"/>
        <v>0.70833333333333337</v>
      </c>
      <c r="O933" s="244">
        <f t="shared" si="372"/>
        <v>9.0000000000000018</v>
      </c>
      <c r="P933" s="245" t="str">
        <f t="shared" si="384"/>
        <v>1</v>
      </c>
      <c r="Q933" s="257">
        <f t="shared" si="373"/>
        <v>8.0000000000000018</v>
      </c>
      <c r="R933" s="102">
        <f t="shared" si="385"/>
        <v>2.9999999999999982</v>
      </c>
      <c r="S933" s="103">
        <f t="shared" si="379"/>
        <v>1</v>
      </c>
      <c r="T933" s="104">
        <f t="shared" si="380"/>
        <v>1.9999999999999982</v>
      </c>
      <c r="U933" s="104">
        <f t="shared" si="381"/>
        <v>0</v>
      </c>
      <c r="V933" s="104">
        <f t="shared" si="382"/>
        <v>0</v>
      </c>
      <c r="W933" s="105">
        <f t="shared" si="383"/>
        <v>2.9999999999999982</v>
      </c>
      <c r="X933" s="96"/>
      <c r="Y933" s="106" t="str">
        <f>$AO$36</f>
        <v>D</v>
      </c>
      <c r="Z933" s="262" t="str">
        <f t="shared" si="374"/>
        <v>Mon</v>
      </c>
      <c r="AA933" s="107">
        <f t="shared" si="375"/>
        <v>0</v>
      </c>
      <c r="AB933" s="107">
        <f t="shared" si="376"/>
        <v>0</v>
      </c>
      <c r="AC933" s="107">
        <f t="shared" si="377"/>
        <v>0</v>
      </c>
    </row>
    <row r="934" spans="1:29" ht="12.75" customHeight="1">
      <c r="A934" s="69"/>
      <c r="B934" s="181" t="s">
        <v>34</v>
      </c>
      <c r="C934" s="181"/>
      <c r="D934" s="72"/>
      <c r="E934" s="73"/>
      <c r="F934" s="72"/>
      <c r="G934" s="181" t="s">
        <v>35</v>
      </c>
      <c r="H934" s="99"/>
      <c r="I934" s="76">
        <f t="shared" si="371"/>
        <v>33</v>
      </c>
      <c r="J934" s="100">
        <f>$AN$37</f>
        <v>41107</v>
      </c>
      <c r="K934" s="101">
        <v>1</v>
      </c>
      <c r="L934" s="261">
        <v>8</v>
      </c>
      <c r="M934" s="232">
        <f t="shared" si="386"/>
        <v>0.33333333333333331</v>
      </c>
      <c r="N934" s="241">
        <f t="shared" si="378"/>
        <v>0.70833333333333337</v>
      </c>
      <c r="O934" s="244">
        <f t="shared" si="372"/>
        <v>9.0000000000000018</v>
      </c>
      <c r="P934" s="245" t="str">
        <f t="shared" si="384"/>
        <v>1</v>
      </c>
      <c r="Q934" s="257">
        <f t="shared" si="373"/>
        <v>8.0000000000000018</v>
      </c>
      <c r="R934" s="102">
        <f t="shared" si="385"/>
        <v>0</v>
      </c>
      <c r="S934" s="103">
        <f t="shared" si="379"/>
        <v>0</v>
      </c>
      <c r="T934" s="104">
        <f t="shared" si="380"/>
        <v>0</v>
      </c>
      <c r="U934" s="104">
        <f t="shared" si="381"/>
        <v>0</v>
      </c>
      <c r="V934" s="104">
        <f t="shared" si="382"/>
        <v>0</v>
      </c>
      <c r="W934" s="105">
        <f t="shared" si="383"/>
        <v>0</v>
      </c>
      <c r="X934" s="96"/>
      <c r="Y934" s="106" t="str">
        <f>$AO$37</f>
        <v>D</v>
      </c>
      <c r="Z934" s="207" t="str">
        <f t="shared" si="374"/>
        <v>Tue</v>
      </c>
      <c r="AA934" s="107">
        <f t="shared" si="375"/>
        <v>0</v>
      </c>
      <c r="AB934" s="107">
        <f t="shared" si="376"/>
        <v>0</v>
      </c>
      <c r="AC934" s="107">
        <f t="shared" si="377"/>
        <v>0</v>
      </c>
    </row>
    <row r="935" spans="1:29" ht="12.75" customHeight="1">
      <c r="A935" s="69"/>
      <c r="B935" s="181"/>
      <c r="C935" s="181"/>
      <c r="D935" s="72"/>
      <c r="E935" s="73"/>
      <c r="F935" s="72"/>
      <c r="G935" s="181"/>
      <c r="H935" s="99"/>
      <c r="I935" s="76">
        <f t="shared" si="371"/>
        <v>34</v>
      </c>
      <c r="J935" s="100">
        <f>$AN$38</f>
        <v>41108</v>
      </c>
      <c r="K935" s="101">
        <v>1</v>
      </c>
      <c r="L935" s="261">
        <v>10</v>
      </c>
      <c r="M935" s="232">
        <f t="shared" si="386"/>
        <v>0.33333333333333331</v>
      </c>
      <c r="N935" s="241">
        <f t="shared" si="378"/>
        <v>0.70833333333333337</v>
      </c>
      <c r="O935" s="244">
        <f t="shared" si="372"/>
        <v>9.0000000000000018</v>
      </c>
      <c r="P935" s="245" t="str">
        <f t="shared" si="384"/>
        <v>1</v>
      </c>
      <c r="Q935" s="257">
        <f t="shared" si="373"/>
        <v>8.0000000000000018</v>
      </c>
      <c r="R935" s="102">
        <f t="shared" si="385"/>
        <v>1.9999999999999982</v>
      </c>
      <c r="S935" s="103">
        <f t="shared" si="379"/>
        <v>1</v>
      </c>
      <c r="T935" s="104">
        <f t="shared" si="380"/>
        <v>0.99999999999999822</v>
      </c>
      <c r="U935" s="104">
        <f t="shared" si="381"/>
        <v>0</v>
      </c>
      <c r="V935" s="104">
        <f t="shared" si="382"/>
        <v>0</v>
      </c>
      <c r="W935" s="105">
        <f t="shared" si="383"/>
        <v>1.9999999999999982</v>
      </c>
      <c r="X935" s="96"/>
      <c r="Y935" s="106" t="str">
        <f>$AO$38</f>
        <v>D</v>
      </c>
      <c r="Z935" s="207" t="str">
        <f t="shared" si="374"/>
        <v>Wed</v>
      </c>
      <c r="AA935" s="107">
        <f t="shared" si="375"/>
        <v>0</v>
      </c>
      <c r="AB935" s="107">
        <f t="shared" si="376"/>
        <v>0</v>
      </c>
      <c r="AC935" s="107">
        <f t="shared" si="377"/>
        <v>0</v>
      </c>
    </row>
    <row r="936" spans="1:29" ht="12.75" customHeight="1">
      <c r="A936" s="69"/>
      <c r="B936" s="181"/>
      <c r="C936" s="181"/>
      <c r="D936" s="72"/>
      <c r="E936" s="73"/>
      <c r="F936" s="72"/>
      <c r="G936" s="181"/>
      <c r="H936" s="99"/>
      <c r="I936" s="76">
        <f t="shared" si="371"/>
        <v>35</v>
      </c>
      <c r="J936" s="100"/>
      <c r="K936" s="101"/>
      <c r="L936" s="261"/>
      <c r="M936" s="232"/>
      <c r="N936" s="241"/>
      <c r="O936" s="244"/>
      <c r="P936" s="245"/>
      <c r="Q936" s="257"/>
      <c r="R936" s="102"/>
      <c r="S936" s="103"/>
      <c r="T936" s="104"/>
      <c r="U936" s="104"/>
      <c r="V936" s="104"/>
      <c r="W936" s="105"/>
      <c r="X936" s="96"/>
      <c r="Y936" s="106"/>
      <c r="Z936" s="207" t="str">
        <f t="shared" si="374"/>
        <v>Sat</v>
      </c>
      <c r="AA936" s="107">
        <f>COUNTIF(K936,"S")</f>
        <v>0</v>
      </c>
      <c r="AB936" s="107">
        <f>COUNTIF(K936,"I")</f>
        <v>0</v>
      </c>
      <c r="AC936" s="107">
        <f>COUNTIF(K936,"A")</f>
        <v>0</v>
      </c>
    </row>
    <row r="937" spans="1:29" ht="12.75" customHeight="1">
      <c r="A937" s="69"/>
      <c r="B937" s="181"/>
      <c r="C937" s="181"/>
      <c r="D937" s="72"/>
      <c r="E937" s="73"/>
      <c r="F937" s="72"/>
      <c r="G937" s="181"/>
      <c r="H937" s="99"/>
      <c r="I937" s="76">
        <f t="shared" si="371"/>
        <v>36</v>
      </c>
      <c r="J937" s="210" t="s">
        <v>19</v>
      </c>
      <c r="K937" s="211"/>
      <c r="L937" s="251"/>
      <c r="M937" s="212" t="s">
        <v>45</v>
      </c>
      <c r="N937" s="212" t="s">
        <v>46</v>
      </c>
      <c r="O937" s="242"/>
      <c r="P937" s="243"/>
      <c r="Q937" s="258"/>
      <c r="R937" s="212"/>
      <c r="S937" s="213"/>
      <c r="T937" s="214"/>
      <c r="U937" s="214"/>
      <c r="V937" s="215"/>
      <c r="W937" s="216" t="s">
        <v>36</v>
      </c>
      <c r="X937" s="182"/>
      <c r="Y937" s="183" t="s">
        <v>37</v>
      </c>
      <c r="Z937" s="83"/>
      <c r="AA937" s="84"/>
      <c r="AB937" s="84"/>
      <c r="AC937" s="96"/>
    </row>
    <row r="938" spans="1:29" ht="12.75" customHeight="1">
      <c r="A938" s="69"/>
      <c r="B938" s="184" t="str">
        <f>C902</f>
        <v>ADE</v>
      </c>
      <c r="C938" s="181"/>
      <c r="D938" s="72"/>
      <c r="E938" s="73"/>
      <c r="F938" s="72"/>
      <c r="G938" s="181" t="s">
        <v>38</v>
      </c>
      <c r="H938" s="99"/>
      <c r="I938" s="76">
        <f t="shared" si="371"/>
        <v>37</v>
      </c>
      <c r="J938" s="333">
        <f>+K938+L938</f>
        <v>40</v>
      </c>
      <c r="K938" s="334">
        <f>+COUNTIF(K905:K936,"1")+COUNTIF(K905:K936,"2")+COUNTIF(K905:K936,"L2")+COUNTIF(K905:K936,"L1")</f>
        <v>27</v>
      </c>
      <c r="L938" s="334">
        <f>+COUNTIF(K905:K936,"2")+COUNTIF(K905:K936,"L2")</f>
        <v>13</v>
      </c>
      <c r="M938" s="334">
        <f>+COUNTIF(K905:K936,"1")+COUNTIF(K905:K936,"L1")</f>
        <v>14</v>
      </c>
      <c r="N938" s="185"/>
      <c r="O938" s="185"/>
      <c r="P938" s="101"/>
      <c r="Q938" s="259"/>
      <c r="R938" s="185">
        <f>+COUNTIF(K906:K936,"S2")</f>
        <v>0</v>
      </c>
      <c r="S938" s="102">
        <f>SUM(S906:S936)</f>
        <v>18</v>
      </c>
      <c r="T938" s="102">
        <f>SUM(T906:T936)</f>
        <v>61.000000000000014</v>
      </c>
      <c r="U938" s="102">
        <f>SUM(U906:U936)</f>
        <v>5</v>
      </c>
      <c r="V938" s="102">
        <f>SUM(V906:V936)</f>
        <v>2</v>
      </c>
      <c r="W938" s="105">
        <f>+(S938*1.5)+(T938*2)+(U938*3)+(V938*4)</f>
        <v>172.00000000000003</v>
      </c>
      <c r="X938" s="186"/>
      <c r="Y938" s="187">
        <f>+COUNTIF(Y906:Y936,"D")</f>
        <v>22</v>
      </c>
      <c r="Z938" s="83"/>
      <c r="AA938" s="102">
        <f>SUM(AA906:AA936)</f>
        <v>0</v>
      </c>
      <c r="AB938" s="102">
        <f>SUM(AB906:AB936)</f>
        <v>0</v>
      </c>
      <c r="AC938" s="102">
        <f>SUM(AC906:AC936)</f>
        <v>0</v>
      </c>
    </row>
    <row r="939" spans="1:29" ht="12.75" customHeight="1">
      <c r="A939" s="69"/>
      <c r="B939" s="263"/>
      <c r="C939" s="189" t="s">
        <v>57</v>
      </c>
      <c r="D939" s="189"/>
      <c r="E939" s="190"/>
      <c r="F939" s="72"/>
      <c r="G939" s="72"/>
      <c r="H939" s="99"/>
      <c r="I939" s="76">
        <f t="shared" si="371"/>
        <v>38</v>
      </c>
      <c r="J939" s="191"/>
      <c r="K939" s="192"/>
      <c r="L939" s="252"/>
      <c r="M939" s="193"/>
      <c r="N939" s="193"/>
      <c r="O939" s="193"/>
      <c r="P939" s="239"/>
      <c r="Q939" s="260"/>
      <c r="R939" s="194">
        <f>S938+T938+U938+V938</f>
        <v>86.000000000000014</v>
      </c>
      <c r="S939" s="103"/>
      <c r="T939" s="103"/>
      <c r="U939" s="103"/>
      <c r="V939" s="103"/>
      <c r="W939" s="103"/>
      <c r="X939" s="195"/>
      <c r="Y939" s="187"/>
      <c r="Z939" s="196"/>
      <c r="AA939" s="196"/>
      <c r="AB939" s="196"/>
      <c r="AC939" s="197"/>
    </row>
    <row r="941" spans="1:29" ht="12.75" customHeight="1">
      <c r="A941" s="52">
        <f>A902+1</f>
        <v>25</v>
      </c>
      <c r="B941" s="53" t="s">
        <v>2</v>
      </c>
      <c r="C941" s="54" t="s">
        <v>201</v>
      </c>
      <c r="D941" s="55"/>
      <c r="E941" s="56" t="s">
        <v>55</v>
      </c>
      <c r="F941" s="209" t="s">
        <v>100</v>
      </c>
      <c r="G941" s="57"/>
      <c r="H941" s="58"/>
      <c r="I941" s="59">
        <v>1</v>
      </c>
      <c r="J941" s="486" t="str">
        <f>+C941</f>
        <v>ADE</v>
      </c>
      <c r="K941" s="486"/>
      <c r="L941" s="486"/>
      <c r="M941" s="486"/>
      <c r="N941" s="486"/>
      <c r="O941" s="486"/>
      <c r="P941" s="486"/>
      <c r="Q941" s="486"/>
      <c r="R941" s="486"/>
      <c r="S941" s="486"/>
      <c r="T941" s="486"/>
      <c r="U941" s="486"/>
      <c r="V941" s="486"/>
      <c r="W941" s="486"/>
      <c r="X941" s="60"/>
      <c r="Y941" s="61"/>
      <c r="Z941" s="62"/>
      <c r="AA941" s="63"/>
      <c r="AB941" s="63"/>
      <c r="AC941" s="64"/>
    </row>
    <row r="942" spans="1:29" ht="12.75" customHeight="1">
      <c r="A942" s="69"/>
      <c r="B942" s="70" t="s">
        <v>3</v>
      </c>
      <c r="C942" s="71" t="s">
        <v>62</v>
      </c>
      <c r="D942" s="72"/>
      <c r="E942" s="73"/>
      <c r="F942" s="72"/>
      <c r="G942" s="74"/>
      <c r="H942" s="75"/>
      <c r="I942" s="76">
        <f t="shared" ref="I942:I978" si="387">+I941+1</f>
        <v>2</v>
      </c>
      <c r="J942" s="77" t="s">
        <v>4</v>
      </c>
      <c r="K942" s="78"/>
      <c r="L942" s="248"/>
      <c r="M942" s="79"/>
      <c r="N942" s="79"/>
      <c r="O942" s="79"/>
      <c r="P942" s="236"/>
      <c r="Q942" s="254"/>
      <c r="R942" s="79"/>
      <c r="S942" s="79"/>
      <c r="T942" s="79"/>
      <c r="U942" s="79"/>
      <c r="V942" s="79"/>
      <c r="W942" s="80" t="str">
        <f>$Y$1</f>
        <v>Period: 1 May 2012 - 31 May 2012</v>
      </c>
      <c r="X942" s="81"/>
      <c r="Y942" s="82"/>
      <c r="Z942" s="83"/>
      <c r="AA942" s="84"/>
      <c r="AB942" s="84"/>
      <c r="AC942" s="85"/>
    </row>
    <row r="943" spans="1:29" ht="12.75" customHeight="1">
      <c r="A943" s="69"/>
      <c r="B943" s="70" t="s">
        <v>6</v>
      </c>
      <c r="C943" s="71" t="s">
        <v>5</v>
      </c>
      <c r="D943" s="72"/>
      <c r="E943" s="73"/>
      <c r="F943" s="91"/>
      <c r="G943" s="91"/>
      <c r="H943" s="92"/>
      <c r="I943" s="76">
        <f t="shared" si="387"/>
        <v>3</v>
      </c>
      <c r="J943" s="487" t="s">
        <v>7</v>
      </c>
      <c r="K943" s="488" t="s">
        <v>8</v>
      </c>
      <c r="L943" s="249"/>
      <c r="M943" s="489" t="s">
        <v>49</v>
      </c>
      <c r="N943" s="490"/>
      <c r="O943" s="220"/>
      <c r="P943" s="237"/>
      <c r="Q943" s="255"/>
      <c r="R943" s="491" t="s">
        <v>64</v>
      </c>
      <c r="S943" s="493" t="s">
        <v>9</v>
      </c>
      <c r="T943" s="493"/>
      <c r="U943" s="493"/>
      <c r="V943" s="493"/>
      <c r="W943" s="494" t="s">
        <v>10</v>
      </c>
      <c r="X943" s="93"/>
      <c r="Y943" s="94"/>
      <c r="Z943" s="83"/>
      <c r="AA943" s="84"/>
      <c r="AB943" s="84"/>
      <c r="AC943" s="85"/>
    </row>
    <row r="944" spans="1:29" ht="12.75" customHeight="1">
      <c r="A944" s="69"/>
      <c r="B944" s="70" t="s">
        <v>48</v>
      </c>
      <c r="C944" s="71"/>
      <c r="D944" s="72"/>
      <c r="E944" s="73"/>
      <c r="F944" s="91"/>
      <c r="G944" s="91"/>
      <c r="H944" s="92"/>
      <c r="I944" s="76">
        <f t="shared" si="387"/>
        <v>4</v>
      </c>
      <c r="J944" s="487"/>
      <c r="K944" s="488"/>
      <c r="L944" s="250"/>
      <c r="M944" s="231" t="s">
        <v>11</v>
      </c>
      <c r="N944" s="231" t="s">
        <v>12</v>
      </c>
      <c r="O944" s="231"/>
      <c r="P944" s="238"/>
      <c r="Q944" s="256" t="s">
        <v>67</v>
      </c>
      <c r="R944" s="492"/>
      <c r="S944" s="201">
        <v>1.5</v>
      </c>
      <c r="T944" s="201">
        <v>2</v>
      </c>
      <c r="U944" s="201">
        <v>3</v>
      </c>
      <c r="V944" s="201">
        <v>4</v>
      </c>
      <c r="W944" s="494"/>
      <c r="X944" s="93"/>
      <c r="Y944" s="94"/>
      <c r="Z944" s="83"/>
      <c r="AA944" s="95" t="s">
        <v>13</v>
      </c>
      <c r="AB944" s="95" t="s">
        <v>14</v>
      </c>
      <c r="AC944" s="96" t="s">
        <v>15</v>
      </c>
    </row>
    <row r="945" spans="1:29" ht="12.75" customHeight="1">
      <c r="A945" s="69"/>
      <c r="B945" s="70" t="s">
        <v>16</v>
      </c>
      <c r="C945" s="71"/>
      <c r="D945" s="72"/>
      <c r="E945" s="73"/>
      <c r="F945" s="98"/>
      <c r="G945" s="72"/>
      <c r="H945" s="99"/>
      <c r="I945" s="76">
        <f t="shared" si="387"/>
        <v>5</v>
      </c>
      <c r="J945" s="100">
        <f>$AN$9</f>
        <v>41079</v>
      </c>
      <c r="K945" s="101">
        <v>1</v>
      </c>
      <c r="L945" s="261">
        <v>8</v>
      </c>
      <c r="M945" s="232">
        <f>VLOOKUP(K945,$AE$23:$AG$30,2,0)</f>
        <v>0.33333333333333331</v>
      </c>
      <c r="N945" s="241">
        <f>VLOOKUP(K945,$AE$23:$AG$30,3,0)</f>
        <v>0.70833333333333337</v>
      </c>
      <c r="O945" s="244">
        <f t="shared" ref="O945:O974" si="388">(N945-M945)*24</f>
        <v>9.0000000000000018</v>
      </c>
      <c r="P945" s="245" t="str">
        <f>+IF(((N945-M945)*24)&gt;4,"1",0)</f>
        <v>1</v>
      </c>
      <c r="Q945" s="257">
        <f t="shared" ref="Q945:Q974" si="389">O945-P945</f>
        <v>8.0000000000000018</v>
      </c>
      <c r="R945" s="102">
        <f>+L945-Q945</f>
        <v>0</v>
      </c>
      <c r="S945" s="103">
        <f>IF(AND(Y945="d",W945&gt;0),1,0)</f>
        <v>0</v>
      </c>
      <c r="T945" s="104">
        <f>IF(AND(Y945="D",W945-S945&lt;0),0,IF(AND(Y945="M",W945&gt;=7),7,IF(AND(Y945="M",W945&lt;7),W945,IF(W945-S945&lt;0,0,IF(AND(Y945="D",W945-S945&gt;=7),7,IF(AND(Y945="D",W945-S945&lt;7),W945-S945,0))))))</f>
        <v>0</v>
      </c>
      <c r="U945" s="104">
        <f>IF(AND(Y945="D",W945&lt;1),0,IF(AND(Y945="D",W945-S945-T945&gt;0,W945-S945-T945&lt;1),W945-S945-T945,IF(AND(Y945="D",W945-S945-T945&gt;=1),1,IF(AND(Y945="M",W945-T945&gt;=1),1,IF(AND(Y945="M",W945-T945&lt;1),W945-T945,0)))))</f>
        <v>0</v>
      </c>
      <c r="V945" s="104">
        <f>IF(AND(Y945="D",W945&lt;1),0,IF(AND(Y945="D",W945-S945-T945-U945&gt;0),W945-S945-T945-U945,IF(AND(Y945="M",W945-T945-U945&gt;0),W945-T945-U945,0)))</f>
        <v>0</v>
      </c>
      <c r="W945" s="105">
        <f>+R945</f>
        <v>0</v>
      </c>
      <c r="X945" s="96"/>
      <c r="Y945" s="106" t="str">
        <f>$AO$9</f>
        <v>D</v>
      </c>
      <c r="Z945" s="207" t="str">
        <f t="shared" ref="Z945:Z975" si="390">TEXT(WEEKDAY(J945),"ddd")</f>
        <v>Tue</v>
      </c>
      <c r="AA945" s="107">
        <f t="shared" ref="AA945:AA974" si="391">COUNTIF(K945,"S")</f>
        <v>0</v>
      </c>
      <c r="AB945" s="107">
        <f t="shared" ref="AB945:AB974" si="392">COUNTIF(K945,"I")</f>
        <v>0</v>
      </c>
      <c r="AC945" s="107">
        <f t="shared" ref="AC945:AC974" si="393">COUNTIF(K945,"A")</f>
        <v>0</v>
      </c>
    </row>
    <row r="946" spans="1:29" ht="12.75" customHeight="1">
      <c r="A946" s="69"/>
      <c r="B946" s="70" t="s">
        <v>18</v>
      </c>
      <c r="C946" s="108" t="s">
        <v>61</v>
      </c>
      <c r="D946" s="109"/>
      <c r="E946" s="73"/>
      <c r="F946" s="110"/>
      <c r="G946" s="72"/>
      <c r="H946" s="99"/>
      <c r="I946" s="76">
        <f t="shared" si="387"/>
        <v>6</v>
      </c>
      <c r="J946" s="100">
        <f>$AN$10</f>
        <v>41080</v>
      </c>
      <c r="K946" s="101">
        <v>1</v>
      </c>
      <c r="L946" s="261">
        <v>8</v>
      </c>
      <c r="M946" s="232">
        <f>VLOOKUP(K946,$AE$23:$AG$30,2,0)</f>
        <v>0.33333333333333331</v>
      </c>
      <c r="N946" s="241">
        <f t="shared" ref="N946:N974" si="394">VLOOKUP(K946,$AE$23:$AG$30,3,0)</f>
        <v>0.70833333333333337</v>
      </c>
      <c r="O946" s="244">
        <f t="shared" si="388"/>
        <v>9.0000000000000018</v>
      </c>
      <c r="P946" s="245" t="str">
        <f>+IF(((N946-M946)*24)&gt;4,"1",0)</f>
        <v>1</v>
      </c>
      <c r="Q946" s="257">
        <f t="shared" si="389"/>
        <v>8.0000000000000018</v>
      </c>
      <c r="R946" s="102">
        <f>+L946-Q946</f>
        <v>0</v>
      </c>
      <c r="S946" s="103">
        <f t="shared" ref="S946:S974" si="395">IF(AND(Y946="d",W946&gt;0),1,0)</f>
        <v>0</v>
      </c>
      <c r="T946" s="104">
        <f t="shared" ref="T946:T974" si="396">IF(AND(Y946="D",W946-S946&lt;0),0,IF(AND(Y946="M",W946&gt;=7),7,IF(AND(Y946="M",W946&lt;7),W946,IF(W946-S946&lt;0,0,IF(AND(Y946="D",W946-S946&gt;=7),7,IF(AND(Y946="D",W946-S946&lt;7),W946-S946,0))))))</f>
        <v>0</v>
      </c>
      <c r="U946" s="104">
        <f t="shared" ref="U946:U974" si="397">IF(AND(Y946="D",W946&lt;1),0,IF(AND(Y946="D",W946-S946-T946&gt;0,W946-S946-T946&lt;1),W946-S946-T946,IF(AND(Y946="D",W946-S946-T946&gt;=1),1,IF(AND(Y946="M",W946-T946&gt;=1),1,IF(AND(Y946="M",W946-T946&lt;1),W946-T946,0)))))</f>
        <v>0</v>
      </c>
      <c r="V946" s="104">
        <f t="shared" ref="V946:V974" si="398">IF(AND(Y946="D",W946&lt;1),0,IF(AND(Y946="D",W946-S946-T946-U946&gt;0),W946-S946-T946-U946,IF(AND(Y946="M",W946-T946-U946&gt;0),W946-T946-U946,0)))</f>
        <v>0</v>
      </c>
      <c r="W946" s="105">
        <f t="shared" ref="W946:W974" si="399">+R946</f>
        <v>0</v>
      </c>
      <c r="X946" s="96"/>
      <c r="Y946" s="106" t="str">
        <f>$AO$10</f>
        <v>D</v>
      </c>
      <c r="Z946" s="207" t="str">
        <f t="shared" si="390"/>
        <v>Wed</v>
      </c>
      <c r="AA946" s="107">
        <f t="shared" si="391"/>
        <v>0</v>
      </c>
      <c r="AB946" s="107">
        <f t="shared" si="392"/>
        <v>0</v>
      </c>
      <c r="AC946" s="107">
        <f t="shared" si="393"/>
        <v>0</v>
      </c>
    </row>
    <row r="947" spans="1:29" ht="12.75" customHeight="1">
      <c r="A947" s="69"/>
      <c r="B947" s="98" t="s">
        <v>20</v>
      </c>
      <c r="C947" s="199">
        <v>40245</v>
      </c>
      <c r="D947" s="199">
        <v>41340</v>
      </c>
      <c r="E947" s="73"/>
      <c r="F947" s="72"/>
      <c r="G947" s="72"/>
      <c r="H947" s="99"/>
      <c r="I947" s="76">
        <f t="shared" si="387"/>
        <v>7</v>
      </c>
      <c r="J947" s="100">
        <f>$AN$11</f>
        <v>41081</v>
      </c>
      <c r="K947" s="101">
        <v>1</v>
      </c>
      <c r="L947" s="261">
        <v>9</v>
      </c>
      <c r="M947" s="232">
        <f>VLOOKUP(K947,$AE$23:$AG$30,2,0)</f>
        <v>0.33333333333333331</v>
      </c>
      <c r="N947" s="241">
        <f t="shared" si="394"/>
        <v>0.70833333333333337</v>
      </c>
      <c r="O947" s="244">
        <f t="shared" si="388"/>
        <v>9.0000000000000018</v>
      </c>
      <c r="P947" s="245" t="str">
        <f t="shared" ref="P947:P974" si="400">+IF(((N947-M947)*24)&gt;4,"1",0)</f>
        <v>1</v>
      </c>
      <c r="Q947" s="257">
        <f t="shared" si="389"/>
        <v>8.0000000000000018</v>
      </c>
      <c r="R947" s="102">
        <f t="shared" ref="R947:R974" si="401">+L947-Q947</f>
        <v>0.99999999999999822</v>
      </c>
      <c r="S947" s="103">
        <f t="shared" si="395"/>
        <v>1</v>
      </c>
      <c r="T947" s="104">
        <f t="shared" si="396"/>
        <v>0</v>
      </c>
      <c r="U947" s="104">
        <f t="shared" si="397"/>
        <v>0</v>
      </c>
      <c r="V947" s="104">
        <f t="shared" si="398"/>
        <v>0</v>
      </c>
      <c r="W947" s="105">
        <f t="shared" si="399"/>
        <v>0.99999999999999822</v>
      </c>
      <c r="X947" s="96"/>
      <c r="Y947" s="106" t="str">
        <f>$AO$11</f>
        <v>D</v>
      </c>
      <c r="Z947" s="207" t="str">
        <f t="shared" si="390"/>
        <v>Thu</v>
      </c>
      <c r="AA947" s="107">
        <f t="shared" si="391"/>
        <v>0</v>
      </c>
      <c r="AB947" s="107">
        <f t="shared" si="392"/>
        <v>0</v>
      </c>
      <c r="AC947" s="107">
        <f t="shared" si="393"/>
        <v>0</v>
      </c>
    </row>
    <row r="948" spans="1:29" ht="12.75" customHeight="1">
      <c r="A948" s="69"/>
      <c r="B948" s="98"/>
      <c r="C948" s="98"/>
      <c r="D948" s="72"/>
      <c r="E948" s="73"/>
      <c r="F948" s="72"/>
      <c r="G948" s="72"/>
      <c r="H948" s="99"/>
      <c r="I948" s="76">
        <f t="shared" si="387"/>
        <v>8</v>
      </c>
      <c r="J948" s="100">
        <f>$AN$12</f>
        <v>41082</v>
      </c>
      <c r="K948" s="101">
        <v>1</v>
      </c>
      <c r="L948" s="261">
        <v>8</v>
      </c>
      <c r="M948" s="232">
        <f t="shared" ref="M948:M974" si="402">VLOOKUP(K948,$AE$23:$AG$30,2,0)</f>
        <v>0.33333333333333331</v>
      </c>
      <c r="N948" s="241">
        <f t="shared" si="394"/>
        <v>0.70833333333333337</v>
      </c>
      <c r="O948" s="244">
        <f t="shared" si="388"/>
        <v>9.0000000000000018</v>
      </c>
      <c r="P948" s="245" t="str">
        <f t="shared" si="400"/>
        <v>1</v>
      </c>
      <c r="Q948" s="257">
        <f t="shared" si="389"/>
        <v>8.0000000000000018</v>
      </c>
      <c r="R948" s="102">
        <f t="shared" si="401"/>
        <v>0</v>
      </c>
      <c r="S948" s="103">
        <f t="shared" si="395"/>
        <v>0</v>
      </c>
      <c r="T948" s="104">
        <f t="shared" si="396"/>
        <v>0</v>
      </c>
      <c r="U948" s="104">
        <f t="shared" si="397"/>
        <v>0</v>
      </c>
      <c r="V948" s="104">
        <f t="shared" si="398"/>
        <v>0</v>
      </c>
      <c r="W948" s="105">
        <f t="shared" si="399"/>
        <v>0</v>
      </c>
      <c r="X948" s="96"/>
      <c r="Y948" s="106" t="str">
        <f>$AO$12</f>
        <v>D</v>
      </c>
      <c r="Z948" s="207" t="str">
        <f t="shared" si="390"/>
        <v>Fri</v>
      </c>
      <c r="AA948" s="107">
        <f t="shared" si="391"/>
        <v>0</v>
      </c>
      <c r="AB948" s="107">
        <f t="shared" si="392"/>
        <v>0</v>
      </c>
      <c r="AC948" s="107">
        <f t="shared" si="393"/>
        <v>0</v>
      </c>
    </row>
    <row r="949" spans="1:29" ht="12.75" customHeight="1">
      <c r="A949" s="69"/>
      <c r="B949" s="98"/>
      <c r="C949" s="98"/>
      <c r="D949" s="72"/>
      <c r="E949" s="73"/>
      <c r="F949" s="198"/>
      <c r="G949" s="72"/>
      <c r="H949" s="99"/>
      <c r="I949" s="76">
        <f t="shared" si="387"/>
        <v>9</v>
      </c>
      <c r="J949" s="100">
        <f>$AN$13</f>
        <v>41083</v>
      </c>
      <c r="K949" s="101">
        <v>1</v>
      </c>
      <c r="L949" s="261">
        <v>8</v>
      </c>
      <c r="M949" s="232">
        <f t="shared" si="402"/>
        <v>0.33333333333333331</v>
      </c>
      <c r="N949" s="241">
        <f t="shared" si="394"/>
        <v>0.70833333333333337</v>
      </c>
      <c r="O949" s="244">
        <f t="shared" si="388"/>
        <v>9.0000000000000018</v>
      </c>
      <c r="P949" s="245" t="str">
        <f t="shared" si="400"/>
        <v>1</v>
      </c>
      <c r="Q949" s="257">
        <f t="shared" si="389"/>
        <v>8.0000000000000018</v>
      </c>
      <c r="R949" s="102">
        <f t="shared" si="401"/>
        <v>0</v>
      </c>
      <c r="S949" s="103">
        <f t="shared" si="395"/>
        <v>0</v>
      </c>
      <c r="T949" s="104">
        <f t="shared" si="396"/>
        <v>0</v>
      </c>
      <c r="U949" s="104">
        <f t="shared" si="397"/>
        <v>0</v>
      </c>
      <c r="V949" s="104">
        <f t="shared" si="398"/>
        <v>0</v>
      </c>
      <c r="W949" s="105">
        <f t="shared" si="399"/>
        <v>0</v>
      </c>
      <c r="X949" s="96"/>
      <c r="Y949" s="106" t="str">
        <f>$AO$13</f>
        <v>M</v>
      </c>
      <c r="Z949" s="207" t="str">
        <f t="shared" si="390"/>
        <v>Sat</v>
      </c>
      <c r="AA949" s="107">
        <f t="shared" si="391"/>
        <v>0</v>
      </c>
      <c r="AB949" s="107">
        <f t="shared" si="392"/>
        <v>0</v>
      </c>
      <c r="AC949" s="107">
        <f t="shared" si="393"/>
        <v>0</v>
      </c>
    </row>
    <row r="950" spans="1:29" ht="12.75" customHeight="1">
      <c r="A950" s="69"/>
      <c r="B950" s="124" t="s">
        <v>21</v>
      </c>
      <c r="C950" s="125" t="s">
        <v>22</v>
      </c>
      <c r="D950" s="126"/>
      <c r="E950" s="127"/>
      <c r="F950" s="198">
        <v>1244560</v>
      </c>
      <c r="G950" s="129" t="s">
        <v>22</v>
      </c>
      <c r="H950" s="130">
        <f>+F950</f>
        <v>1244560</v>
      </c>
      <c r="I950" s="76">
        <f t="shared" si="387"/>
        <v>10</v>
      </c>
      <c r="J950" s="100">
        <f>$AN$14</f>
        <v>41084</v>
      </c>
      <c r="K950" s="339" t="s">
        <v>50</v>
      </c>
      <c r="L950" s="261"/>
      <c r="M950" s="232">
        <f t="shared" si="402"/>
        <v>0</v>
      </c>
      <c r="N950" s="241">
        <f t="shared" si="394"/>
        <v>0</v>
      </c>
      <c r="O950" s="244">
        <f t="shared" si="388"/>
        <v>0</v>
      </c>
      <c r="P950" s="245">
        <f t="shared" si="400"/>
        <v>0</v>
      </c>
      <c r="Q950" s="257">
        <f t="shared" si="389"/>
        <v>0</v>
      </c>
      <c r="R950" s="102">
        <f t="shared" si="401"/>
        <v>0</v>
      </c>
      <c r="S950" s="103">
        <f t="shared" si="395"/>
        <v>0</v>
      </c>
      <c r="T950" s="104">
        <f t="shared" si="396"/>
        <v>0</v>
      </c>
      <c r="U950" s="104">
        <f t="shared" si="397"/>
        <v>0</v>
      </c>
      <c r="V950" s="104">
        <f t="shared" si="398"/>
        <v>0</v>
      </c>
      <c r="W950" s="105">
        <f t="shared" si="399"/>
        <v>0</v>
      </c>
      <c r="X950" s="96"/>
      <c r="Y950" s="106" t="str">
        <f>$AO$14</f>
        <v>M</v>
      </c>
      <c r="Z950" s="262" t="str">
        <f t="shared" si="390"/>
        <v>Sun</v>
      </c>
      <c r="AA950" s="107">
        <f t="shared" si="391"/>
        <v>0</v>
      </c>
      <c r="AB950" s="107">
        <f t="shared" si="392"/>
        <v>0</v>
      </c>
      <c r="AC950" s="107">
        <f t="shared" si="393"/>
        <v>0</v>
      </c>
    </row>
    <row r="951" spans="1:29" ht="12.75" customHeight="1">
      <c r="A951" s="69"/>
      <c r="B951" s="124" t="s">
        <v>23</v>
      </c>
      <c r="C951" s="125" t="s">
        <v>22</v>
      </c>
      <c r="D951" s="133">
        <f>+F950/173</f>
        <v>7193.9884393063585</v>
      </c>
      <c r="E951" s="127" t="s">
        <v>24</v>
      </c>
      <c r="F951" s="128">
        <f>+W977</f>
        <v>122.99999999999999</v>
      </c>
      <c r="G951" s="134" t="s">
        <v>22</v>
      </c>
      <c r="H951" s="130">
        <f>F951*D951</f>
        <v>884860.57803468197</v>
      </c>
      <c r="I951" s="76">
        <f t="shared" si="387"/>
        <v>11</v>
      </c>
      <c r="J951" s="100">
        <f>$AN$15</f>
        <v>41085</v>
      </c>
      <c r="K951" s="339" t="s">
        <v>50</v>
      </c>
      <c r="L951" s="261"/>
      <c r="M951" s="232">
        <f t="shared" si="402"/>
        <v>0</v>
      </c>
      <c r="N951" s="241">
        <f t="shared" si="394"/>
        <v>0</v>
      </c>
      <c r="O951" s="244">
        <f t="shared" si="388"/>
        <v>0</v>
      </c>
      <c r="P951" s="245">
        <f t="shared" si="400"/>
        <v>0</v>
      </c>
      <c r="Q951" s="257">
        <f t="shared" si="389"/>
        <v>0</v>
      </c>
      <c r="R951" s="102">
        <f t="shared" si="401"/>
        <v>0</v>
      </c>
      <c r="S951" s="103">
        <f t="shared" si="395"/>
        <v>0</v>
      </c>
      <c r="T951" s="104">
        <f t="shared" si="396"/>
        <v>0</v>
      </c>
      <c r="U951" s="104">
        <f t="shared" si="397"/>
        <v>0</v>
      </c>
      <c r="V951" s="104">
        <f t="shared" si="398"/>
        <v>0</v>
      </c>
      <c r="W951" s="105">
        <f t="shared" si="399"/>
        <v>0</v>
      </c>
      <c r="X951" s="96"/>
      <c r="Y951" s="106" t="str">
        <f>$AO$15</f>
        <v>D</v>
      </c>
      <c r="Z951" s="262" t="str">
        <f t="shared" si="390"/>
        <v>Mon</v>
      </c>
      <c r="AA951" s="107">
        <f t="shared" si="391"/>
        <v>0</v>
      </c>
      <c r="AB951" s="107">
        <f t="shared" si="392"/>
        <v>0</v>
      </c>
      <c r="AC951" s="107">
        <f t="shared" si="393"/>
        <v>0</v>
      </c>
    </row>
    <row r="952" spans="1:29" ht="12.75" customHeight="1">
      <c r="A952" s="69"/>
      <c r="B952" s="124" t="s">
        <v>65</v>
      </c>
      <c r="C952" s="125" t="s">
        <v>22</v>
      </c>
      <c r="D952" s="133">
        <v>6000</v>
      </c>
      <c r="E952" s="127" t="s">
        <v>24</v>
      </c>
      <c r="F952" s="203">
        <f>+K977</f>
        <v>24</v>
      </c>
      <c r="G952" s="134" t="s">
        <v>22</v>
      </c>
      <c r="H952" s="130">
        <f>F952*D952</f>
        <v>144000</v>
      </c>
      <c r="I952" s="76">
        <f t="shared" si="387"/>
        <v>12</v>
      </c>
      <c r="J952" s="100">
        <f>$AN$16</f>
        <v>41086</v>
      </c>
      <c r="K952" s="101">
        <v>1</v>
      </c>
      <c r="L952" s="261">
        <v>8</v>
      </c>
      <c r="M952" s="232">
        <f t="shared" si="402"/>
        <v>0.33333333333333331</v>
      </c>
      <c r="N952" s="241">
        <f t="shared" si="394"/>
        <v>0.70833333333333337</v>
      </c>
      <c r="O952" s="244">
        <f t="shared" si="388"/>
        <v>9.0000000000000018</v>
      </c>
      <c r="P952" s="245" t="str">
        <f t="shared" si="400"/>
        <v>1</v>
      </c>
      <c r="Q952" s="257">
        <f t="shared" si="389"/>
        <v>8.0000000000000018</v>
      </c>
      <c r="R952" s="102">
        <f t="shared" si="401"/>
        <v>0</v>
      </c>
      <c r="S952" s="103">
        <f t="shared" si="395"/>
        <v>0</v>
      </c>
      <c r="T952" s="104">
        <f t="shared" si="396"/>
        <v>0</v>
      </c>
      <c r="U952" s="104">
        <f t="shared" si="397"/>
        <v>0</v>
      </c>
      <c r="V952" s="104">
        <f t="shared" si="398"/>
        <v>0</v>
      </c>
      <c r="W952" s="105">
        <f t="shared" si="399"/>
        <v>0</v>
      </c>
      <c r="X952" s="96"/>
      <c r="Y952" s="106" t="str">
        <f>$AO$16</f>
        <v>D</v>
      </c>
      <c r="Z952" s="207" t="str">
        <f t="shared" si="390"/>
        <v>Tue</v>
      </c>
      <c r="AA952" s="107">
        <f t="shared" si="391"/>
        <v>0</v>
      </c>
      <c r="AB952" s="107">
        <f t="shared" si="392"/>
        <v>0</v>
      </c>
      <c r="AC952" s="107">
        <f t="shared" si="393"/>
        <v>0</v>
      </c>
    </row>
    <row r="953" spans="1:29" ht="12.75" customHeight="1">
      <c r="A953" s="69"/>
      <c r="B953" s="124" t="s">
        <v>66</v>
      </c>
      <c r="C953" s="125" t="s">
        <v>22</v>
      </c>
      <c r="D953" s="200">
        <v>4000</v>
      </c>
      <c r="E953" s="127" t="s">
        <v>24</v>
      </c>
      <c r="F953" s="139">
        <f>+L977</f>
        <v>0</v>
      </c>
      <c r="G953" s="134" t="s">
        <v>22</v>
      </c>
      <c r="H953" s="130">
        <f>F953*D953</f>
        <v>0</v>
      </c>
      <c r="I953" s="76">
        <f t="shared" si="387"/>
        <v>13</v>
      </c>
      <c r="J953" s="100">
        <f>$AN$17</f>
        <v>41087</v>
      </c>
      <c r="K953" s="101">
        <v>1</v>
      </c>
      <c r="L953" s="261">
        <v>8</v>
      </c>
      <c r="M953" s="232">
        <f t="shared" si="402"/>
        <v>0.33333333333333331</v>
      </c>
      <c r="N953" s="241">
        <f t="shared" si="394"/>
        <v>0.70833333333333337</v>
      </c>
      <c r="O953" s="244">
        <f t="shared" si="388"/>
        <v>9.0000000000000018</v>
      </c>
      <c r="P953" s="245" t="str">
        <f t="shared" si="400"/>
        <v>1</v>
      </c>
      <c r="Q953" s="257">
        <f t="shared" si="389"/>
        <v>8.0000000000000018</v>
      </c>
      <c r="R953" s="102">
        <f t="shared" si="401"/>
        <v>0</v>
      </c>
      <c r="S953" s="103">
        <f t="shared" si="395"/>
        <v>0</v>
      </c>
      <c r="T953" s="104">
        <f t="shared" si="396"/>
        <v>0</v>
      </c>
      <c r="U953" s="104">
        <f t="shared" si="397"/>
        <v>0</v>
      </c>
      <c r="V953" s="104">
        <f t="shared" si="398"/>
        <v>0</v>
      </c>
      <c r="W953" s="105">
        <f t="shared" si="399"/>
        <v>0</v>
      </c>
      <c r="X953" s="96"/>
      <c r="Y953" s="106" t="str">
        <f>$AO$17</f>
        <v>D</v>
      </c>
      <c r="Z953" s="207" t="str">
        <f t="shared" si="390"/>
        <v>Wed</v>
      </c>
      <c r="AA953" s="107">
        <f t="shared" si="391"/>
        <v>0</v>
      </c>
      <c r="AB953" s="107">
        <f t="shared" si="392"/>
        <v>0</v>
      </c>
      <c r="AC953" s="107">
        <f t="shared" si="393"/>
        <v>0</v>
      </c>
    </row>
    <row r="954" spans="1:29" ht="12.75" customHeight="1">
      <c r="A954" s="69"/>
      <c r="B954" s="335" t="s">
        <v>75</v>
      </c>
      <c r="C954" s="336" t="s">
        <v>22</v>
      </c>
      <c r="D954" s="337"/>
      <c r="E954" s="127" t="s">
        <v>24</v>
      </c>
      <c r="F954" s="338">
        <f>+M977</f>
        <v>24</v>
      </c>
      <c r="G954" s="142" t="s">
        <v>22</v>
      </c>
      <c r="H954" s="143">
        <f>+F954*D954</f>
        <v>0</v>
      </c>
      <c r="I954" s="76">
        <f t="shared" si="387"/>
        <v>14</v>
      </c>
      <c r="J954" s="100">
        <f>$AN$18</f>
        <v>41088</v>
      </c>
      <c r="K954" s="101">
        <v>1</v>
      </c>
      <c r="L954" s="261">
        <v>11</v>
      </c>
      <c r="M954" s="232">
        <f t="shared" si="402"/>
        <v>0.33333333333333331</v>
      </c>
      <c r="N954" s="241">
        <f t="shared" si="394"/>
        <v>0.70833333333333337</v>
      </c>
      <c r="O954" s="244">
        <f t="shared" si="388"/>
        <v>9.0000000000000018</v>
      </c>
      <c r="P954" s="245" t="str">
        <f t="shared" si="400"/>
        <v>1</v>
      </c>
      <c r="Q954" s="257">
        <f t="shared" si="389"/>
        <v>8.0000000000000018</v>
      </c>
      <c r="R954" s="102">
        <f t="shared" si="401"/>
        <v>2.9999999999999982</v>
      </c>
      <c r="S954" s="103">
        <f t="shared" si="395"/>
        <v>1</v>
      </c>
      <c r="T954" s="104">
        <f t="shared" si="396"/>
        <v>1.9999999999999982</v>
      </c>
      <c r="U954" s="104">
        <f t="shared" si="397"/>
        <v>0</v>
      </c>
      <c r="V954" s="104">
        <f t="shared" si="398"/>
        <v>0</v>
      </c>
      <c r="W954" s="105">
        <f t="shared" si="399"/>
        <v>2.9999999999999982</v>
      </c>
      <c r="X954" s="96"/>
      <c r="Y954" s="106" t="str">
        <f>$AO$18</f>
        <v>D</v>
      </c>
      <c r="Z954" s="207" t="str">
        <f t="shared" si="390"/>
        <v>Thu</v>
      </c>
      <c r="AA954" s="107">
        <f t="shared" si="391"/>
        <v>0</v>
      </c>
      <c r="AB954" s="107">
        <f t="shared" si="392"/>
        <v>0</v>
      </c>
      <c r="AC954" s="107">
        <f t="shared" si="393"/>
        <v>0</v>
      </c>
    </row>
    <row r="955" spans="1:29" ht="12.75" customHeight="1">
      <c r="A955" s="69"/>
      <c r="B955" s="124"/>
      <c r="C955" s="70"/>
      <c r="D955" s="202"/>
      <c r="E955" s="140"/>
      <c r="F955" s="141"/>
      <c r="G955" s="74" t="s">
        <v>22</v>
      </c>
      <c r="H955" s="99">
        <f>+D955*F955</f>
        <v>0</v>
      </c>
      <c r="I955" s="76">
        <f t="shared" si="387"/>
        <v>15</v>
      </c>
      <c r="J955" s="100">
        <f>$AN$19</f>
        <v>41089</v>
      </c>
      <c r="K955" s="101">
        <v>1</v>
      </c>
      <c r="L955" s="261">
        <v>11</v>
      </c>
      <c r="M955" s="232">
        <f t="shared" si="402"/>
        <v>0.33333333333333331</v>
      </c>
      <c r="N955" s="241">
        <f t="shared" si="394"/>
        <v>0.70833333333333337</v>
      </c>
      <c r="O955" s="244">
        <f t="shared" si="388"/>
        <v>9.0000000000000018</v>
      </c>
      <c r="P955" s="245" t="str">
        <f t="shared" si="400"/>
        <v>1</v>
      </c>
      <c r="Q955" s="257">
        <f t="shared" si="389"/>
        <v>8.0000000000000018</v>
      </c>
      <c r="R955" s="102">
        <f t="shared" si="401"/>
        <v>2.9999999999999982</v>
      </c>
      <c r="S955" s="103">
        <f t="shared" si="395"/>
        <v>1</v>
      </c>
      <c r="T955" s="104">
        <f t="shared" si="396"/>
        <v>1.9999999999999982</v>
      </c>
      <c r="U955" s="104">
        <f t="shared" si="397"/>
        <v>0</v>
      </c>
      <c r="V955" s="104">
        <f t="shared" si="398"/>
        <v>0</v>
      </c>
      <c r="W955" s="105">
        <f t="shared" si="399"/>
        <v>2.9999999999999982</v>
      </c>
      <c r="X955" s="96"/>
      <c r="Y955" s="106" t="str">
        <f>$AO$19</f>
        <v>D</v>
      </c>
      <c r="Z955" s="207" t="str">
        <f t="shared" si="390"/>
        <v>Fri</v>
      </c>
      <c r="AA955" s="107">
        <f t="shared" si="391"/>
        <v>0</v>
      </c>
      <c r="AB955" s="107">
        <f t="shared" si="392"/>
        <v>0</v>
      </c>
      <c r="AC955" s="107">
        <f t="shared" si="393"/>
        <v>0</v>
      </c>
    </row>
    <row r="956" spans="1:29" ht="12.75" customHeight="1">
      <c r="A956" s="69"/>
      <c r="B956" s="124"/>
      <c r="C956" s="70"/>
      <c r="D956" s="202"/>
      <c r="E956" s="140"/>
      <c r="F956" s="139"/>
      <c r="G956" s="74" t="s">
        <v>22</v>
      </c>
      <c r="H956" s="99">
        <f>+D956*F956</f>
        <v>0</v>
      </c>
      <c r="I956" s="76">
        <f t="shared" si="387"/>
        <v>16</v>
      </c>
      <c r="J956" s="100">
        <f>$AN$20</f>
        <v>41090</v>
      </c>
      <c r="K956" s="101" t="s">
        <v>63</v>
      </c>
      <c r="L956" s="261">
        <v>8</v>
      </c>
      <c r="M956" s="232">
        <f t="shared" si="402"/>
        <v>0</v>
      </c>
      <c r="N956" s="241">
        <f t="shared" si="394"/>
        <v>0</v>
      </c>
      <c r="O956" s="244">
        <f t="shared" si="388"/>
        <v>0</v>
      </c>
      <c r="P956" s="245">
        <f t="shared" si="400"/>
        <v>0</v>
      </c>
      <c r="Q956" s="257">
        <f t="shared" si="389"/>
        <v>0</v>
      </c>
      <c r="R956" s="102">
        <f t="shared" si="401"/>
        <v>8</v>
      </c>
      <c r="S956" s="103">
        <f t="shared" si="395"/>
        <v>0</v>
      </c>
      <c r="T956" s="104">
        <f t="shared" si="396"/>
        <v>7</v>
      </c>
      <c r="U956" s="104">
        <f t="shared" si="397"/>
        <v>1</v>
      </c>
      <c r="V956" s="104">
        <f t="shared" si="398"/>
        <v>0</v>
      </c>
      <c r="W956" s="105">
        <f t="shared" si="399"/>
        <v>8</v>
      </c>
      <c r="X956" s="96"/>
      <c r="Y956" s="106" t="str">
        <f>$AO$20</f>
        <v>M</v>
      </c>
      <c r="Z956" s="207" t="str">
        <f t="shared" si="390"/>
        <v>Sat</v>
      </c>
      <c r="AA956" s="107">
        <f t="shared" si="391"/>
        <v>0</v>
      </c>
      <c r="AB956" s="107">
        <f t="shared" si="392"/>
        <v>0</v>
      </c>
      <c r="AC956" s="107">
        <f t="shared" si="393"/>
        <v>0</v>
      </c>
    </row>
    <row r="957" spans="1:29" ht="12.75" customHeight="1">
      <c r="A957" s="69"/>
      <c r="B957" s="124" t="s">
        <v>56</v>
      </c>
      <c r="C957" s="70" t="s">
        <v>22</v>
      </c>
      <c r="D957" s="202"/>
      <c r="E957" s="140"/>
      <c r="F957" s="141"/>
      <c r="G957" s="74" t="s">
        <v>22</v>
      </c>
      <c r="H957" s="99">
        <v>0</v>
      </c>
      <c r="I957" s="76">
        <f t="shared" si="387"/>
        <v>17</v>
      </c>
      <c r="J957" s="100">
        <f>$AN$21</f>
        <v>41091</v>
      </c>
      <c r="K957" s="101" t="s">
        <v>50</v>
      </c>
      <c r="L957" s="261"/>
      <c r="M957" s="232">
        <f t="shared" si="402"/>
        <v>0</v>
      </c>
      <c r="N957" s="241">
        <f t="shared" si="394"/>
        <v>0</v>
      </c>
      <c r="O957" s="244">
        <f t="shared" si="388"/>
        <v>0</v>
      </c>
      <c r="P957" s="245">
        <f t="shared" si="400"/>
        <v>0</v>
      </c>
      <c r="Q957" s="257">
        <f t="shared" si="389"/>
        <v>0</v>
      </c>
      <c r="R957" s="102">
        <f t="shared" si="401"/>
        <v>0</v>
      </c>
      <c r="S957" s="103">
        <f t="shared" si="395"/>
        <v>0</v>
      </c>
      <c r="T957" s="104">
        <f t="shared" si="396"/>
        <v>0</v>
      </c>
      <c r="U957" s="104">
        <f t="shared" si="397"/>
        <v>0</v>
      </c>
      <c r="V957" s="104">
        <f t="shared" si="398"/>
        <v>0</v>
      </c>
      <c r="W957" s="105">
        <f t="shared" si="399"/>
        <v>0</v>
      </c>
      <c r="X957" s="96"/>
      <c r="Y957" s="106" t="str">
        <f>$AO$21</f>
        <v>M</v>
      </c>
      <c r="Z957" s="262" t="str">
        <f t="shared" si="390"/>
        <v>Sun</v>
      </c>
      <c r="AA957" s="107">
        <f t="shared" si="391"/>
        <v>0</v>
      </c>
      <c r="AB957" s="107">
        <f t="shared" si="392"/>
        <v>0</v>
      </c>
      <c r="AC957" s="107">
        <f t="shared" si="393"/>
        <v>0</v>
      </c>
    </row>
    <row r="958" spans="1:29" ht="12.75" customHeight="1">
      <c r="A958" s="69"/>
      <c r="B958" s="124"/>
      <c r="C958" s="70"/>
      <c r="D958" s="202"/>
      <c r="E958" s="140"/>
      <c r="F958" s="139"/>
      <c r="G958" s="74" t="s">
        <v>22</v>
      </c>
      <c r="H958" s="99">
        <f>+D958*F958</f>
        <v>0</v>
      </c>
      <c r="I958" s="76">
        <f t="shared" si="387"/>
        <v>18</v>
      </c>
      <c r="J958" s="100">
        <f>$AN$22</f>
        <v>41092</v>
      </c>
      <c r="K958" s="101">
        <v>1</v>
      </c>
      <c r="L958" s="261">
        <v>11</v>
      </c>
      <c r="M958" s="232">
        <f t="shared" si="402"/>
        <v>0.33333333333333331</v>
      </c>
      <c r="N958" s="241">
        <f t="shared" si="394"/>
        <v>0.70833333333333337</v>
      </c>
      <c r="O958" s="244">
        <f t="shared" si="388"/>
        <v>9.0000000000000018</v>
      </c>
      <c r="P958" s="245" t="str">
        <f t="shared" si="400"/>
        <v>1</v>
      </c>
      <c r="Q958" s="257">
        <f t="shared" si="389"/>
        <v>8.0000000000000018</v>
      </c>
      <c r="R958" s="102">
        <f t="shared" si="401"/>
        <v>2.9999999999999982</v>
      </c>
      <c r="S958" s="103">
        <f t="shared" si="395"/>
        <v>1</v>
      </c>
      <c r="T958" s="104">
        <f t="shared" si="396"/>
        <v>1.9999999999999982</v>
      </c>
      <c r="U958" s="104">
        <f t="shared" si="397"/>
        <v>0</v>
      </c>
      <c r="V958" s="104">
        <f t="shared" si="398"/>
        <v>0</v>
      </c>
      <c r="W958" s="105">
        <f t="shared" si="399"/>
        <v>2.9999999999999982</v>
      </c>
      <c r="X958" s="96"/>
      <c r="Y958" s="106" t="str">
        <f>$AO$22</f>
        <v>D</v>
      </c>
      <c r="Z958" s="262" t="str">
        <f t="shared" si="390"/>
        <v>Mon</v>
      </c>
      <c r="AA958" s="107">
        <f t="shared" si="391"/>
        <v>0</v>
      </c>
      <c r="AB958" s="107">
        <f t="shared" si="392"/>
        <v>0</v>
      </c>
      <c r="AC958" s="107">
        <f t="shared" si="393"/>
        <v>0</v>
      </c>
    </row>
    <row r="959" spans="1:29" ht="12.75" customHeight="1">
      <c r="A959" s="69"/>
      <c r="B959" s="150" t="s">
        <v>19</v>
      </c>
      <c r="C959" s="150"/>
      <c r="D959" s="200"/>
      <c r="E959" s="127"/>
      <c r="F959" s="151"/>
      <c r="G959" s="134" t="s">
        <v>22</v>
      </c>
      <c r="H959" s="152">
        <f>SUM(H950:H958)</f>
        <v>2273420.5780346822</v>
      </c>
      <c r="I959" s="76">
        <f t="shared" si="387"/>
        <v>19</v>
      </c>
      <c r="J959" s="100">
        <f>$AN$23</f>
        <v>41093</v>
      </c>
      <c r="K959" s="101">
        <v>1</v>
      </c>
      <c r="L959" s="261">
        <v>11</v>
      </c>
      <c r="M959" s="232">
        <f t="shared" si="402"/>
        <v>0.33333333333333331</v>
      </c>
      <c r="N959" s="241">
        <f t="shared" si="394"/>
        <v>0.70833333333333337</v>
      </c>
      <c r="O959" s="244">
        <f t="shared" si="388"/>
        <v>9.0000000000000018</v>
      </c>
      <c r="P959" s="245" t="str">
        <f t="shared" si="400"/>
        <v>1</v>
      </c>
      <c r="Q959" s="257">
        <f t="shared" si="389"/>
        <v>8.0000000000000018</v>
      </c>
      <c r="R959" s="102">
        <f t="shared" si="401"/>
        <v>2.9999999999999982</v>
      </c>
      <c r="S959" s="103">
        <f t="shared" si="395"/>
        <v>1</v>
      </c>
      <c r="T959" s="104">
        <f t="shared" si="396"/>
        <v>1.9999999999999982</v>
      </c>
      <c r="U959" s="104">
        <f t="shared" si="397"/>
        <v>0</v>
      </c>
      <c r="V959" s="104">
        <f t="shared" si="398"/>
        <v>0</v>
      </c>
      <c r="W959" s="105">
        <f t="shared" si="399"/>
        <v>2.9999999999999982</v>
      </c>
      <c r="X959" s="96"/>
      <c r="Y959" s="106" t="str">
        <f>$AO$23</f>
        <v>D</v>
      </c>
      <c r="Z959" s="207" t="str">
        <f t="shared" si="390"/>
        <v>Tue</v>
      </c>
      <c r="AA959" s="107">
        <f t="shared" si="391"/>
        <v>0</v>
      </c>
      <c r="AB959" s="107">
        <f t="shared" si="392"/>
        <v>0</v>
      </c>
      <c r="AC959" s="107">
        <f t="shared" si="393"/>
        <v>0</v>
      </c>
    </row>
    <row r="960" spans="1:29" ht="12.75" customHeight="1">
      <c r="A960" s="69"/>
      <c r="B960" s="131" t="s">
        <v>25</v>
      </c>
      <c r="C960" s="70"/>
      <c r="D960" s="200"/>
      <c r="E960" s="127"/>
      <c r="F960" s="151"/>
      <c r="G960" s="74"/>
      <c r="H960" s="75"/>
      <c r="I960" s="76">
        <f t="shared" si="387"/>
        <v>20</v>
      </c>
      <c r="J960" s="100">
        <f>$AN$24</f>
        <v>41094</v>
      </c>
      <c r="K960" s="101">
        <v>1</v>
      </c>
      <c r="L960" s="261">
        <v>11</v>
      </c>
      <c r="M960" s="232">
        <f t="shared" si="402"/>
        <v>0.33333333333333331</v>
      </c>
      <c r="N960" s="241">
        <f t="shared" si="394"/>
        <v>0.70833333333333337</v>
      </c>
      <c r="O960" s="244">
        <f t="shared" si="388"/>
        <v>9.0000000000000018</v>
      </c>
      <c r="P960" s="245" t="str">
        <f t="shared" si="400"/>
        <v>1</v>
      </c>
      <c r="Q960" s="257">
        <f t="shared" si="389"/>
        <v>8.0000000000000018</v>
      </c>
      <c r="R960" s="102">
        <f t="shared" si="401"/>
        <v>2.9999999999999982</v>
      </c>
      <c r="S960" s="103">
        <f t="shared" si="395"/>
        <v>1</v>
      </c>
      <c r="T960" s="104">
        <f t="shared" si="396"/>
        <v>1.9999999999999982</v>
      </c>
      <c r="U960" s="104">
        <f t="shared" si="397"/>
        <v>0</v>
      </c>
      <c r="V960" s="104">
        <f t="shared" si="398"/>
        <v>0</v>
      </c>
      <c r="W960" s="105">
        <f t="shared" si="399"/>
        <v>2.9999999999999982</v>
      </c>
      <c r="X960" s="96"/>
      <c r="Y960" s="106" t="str">
        <f>$AO$24</f>
        <v>D</v>
      </c>
      <c r="Z960" s="207" t="str">
        <f t="shared" si="390"/>
        <v>Wed</v>
      </c>
      <c r="AA960" s="107">
        <f t="shared" si="391"/>
        <v>0</v>
      </c>
      <c r="AB960" s="107">
        <f t="shared" si="392"/>
        <v>0</v>
      </c>
      <c r="AC960" s="107">
        <f t="shared" si="393"/>
        <v>0</v>
      </c>
    </row>
    <row r="961" spans="1:29" ht="12.75" customHeight="1">
      <c r="A961" s="69"/>
      <c r="B961" s="124" t="s">
        <v>26</v>
      </c>
      <c r="C961" s="125" t="s">
        <v>22</v>
      </c>
      <c r="D961" s="153">
        <f>-H950</f>
        <v>-1244560</v>
      </c>
      <c r="E961" s="127" t="s">
        <v>24</v>
      </c>
      <c r="F961" s="149">
        <v>0.02</v>
      </c>
      <c r="G961" s="134" t="s">
        <v>22</v>
      </c>
      <c r="H961" s="130">
        <f>F961*D961</f>
        <v>-24891.200000000001</v>
      </c>
      <c r="I961" s="76">
        <f t="shared" si="387"/>
        <v>21</v>
      </c>
      <c r="J961" s="100">
        <f>$AN$25</f>
        <v>41095</v>
      </c>
      <c r="K961" s="101">
        <v>1</v>
      </c>
      <c r="L961" s="261">
        <v>11</v>
      </c>
      <c r="M961" s="232">
        <f t="shared" si="402"/>
        <v>0.33333333333333331</v>
      </c>
      <c r="N961" s="241">
        <f t="shared" si="394"/>
        <v>0.70833333333333337</v>
      </c>
      <c r="O961" s="244">
        <f t="shared" si="388"/>
        <v>9.0000000000000018</v>
      </c>
      <c r="P961" s="245" t="str">
        <f t="shared" si="400"/>
        <v>1</v>
      </c>
      <c r="Q961" s="257">
        <f t="shared" si="389"/>
        <v>8.0000000000000018</v>
      </c>
      <c r="R961" s="102">
        <f t="shared" si="401"/>
        <v>2.9999999999999982</v>
      </c>
      <c r="S961" s="103">
        <f t="shared" si="395"/>
        <v>1</v>
      </c>
      <c r="T961" s="104">
        <f t="shared" si="396"/>
        <v>1.9999999999999982</v>
      </c>
      <c r="U961" s="104">
        <f t="shared" si="397"/>
        <v>0</v>
      </c>
      <c r="V961" s="104">
        <f t="shared" si="398"/>
        <v>0</v>
      </c>
      <c r="W961" s="105">
        <f t="shared" si="399"/>
        <v>2.9999999999999982</v>
      </c>
      <c r="X961" s="96"/>
      <c r="Y961" s="106" t="str">
        <f>$AO$25</f>
        <v>D</v>
      </c>
      <c r="Z961" s="207" t="str">
        <f t="shared" si="390"/>
        <v>Thu</v>
      </c>
      <c r="AA961" s="107">
        <f t="shared" si="391"/>
        <v>0</v>
      </c>
      <c r="AB961" s="107">
        <f t="shared" si="392"/>
        <v>0</v>
      </c>
      <c r="AC961" s="107">
        <f t="shared" si="393"/>
        <v>0</v>
      </c>
    </row>
    <row r="962" spans="1:29" ht="12.75" customHeight="1">
      <c r="A962" s="69"/>
      <c r="B962" s="124" t="s">
        <v>47</v>
      </c>
      <c r="C962" s="125" t="s">
        <v>22</v>
      </c>
      <c r="D962" s="200"/>
      <c r="E962" s="127"/>
      <c r="F962" s="155"/>
      <c r="G962" s="134" t="s">
        <v>22</v>
      </c>
      <c r="H962" s="130">
        <f>SUM(AA977:AC977)*-F950/21</f>
        <v>0</v>
      </c>
      <c r="I962" s="76">
        <f t="shared" si="387"/>
        <v>22</v>
      </c>
      <c r="J962" s="100">
        <f>$AN$26</f>
        <v>41096</v>
      </c>
      <c r="K962" s="101">
        <v>1</v>
      </c>
      <c r="L962" s="261">
        <v>11</v>
      </c>
      <c r="M962" s="232">
        <f t="shared" si="402"/>
        <v>0.33333333333333331</v>
      </c>
      <c r="N962" s="241">
        <f t="shared" si="394"/>
        <v>0.70833333333333337</v>
      </c>
      <c r="O962" s="244">
        <f t="shared" si="388"/>
        <v>9.0000000000000018</v>
      </c>
      <c r="P962" s="245" t="str">
        <f t="shared" si="400"/>
        <v>1</v>
      </c>
      <c r="Q962" s="257">
        <f t="shared" si="389"/>
        <v>8.0000000000000018</v>
      </c>
      <c r="R962" s="102">
        <f t="shared" si="401"/>
        <v>2.9999999999999982</v>
      </c>
      <c r="S962" s="103">
        <f t="shared" si="395"/>
        <v>1</v>
      </c>
      <c r="T962" s="104">
        <f t="shared" si="396"/>
        <v>1.9999999999999982</v>
      </c>
      <c r="U962" s="104">
        <f t="shared" si="397"/>
        <v>0</v>
      </c>
      <c r="V962" s="104">
        <f t="shared" si="398"/>
        <v>0</v>
      </c>
      <c r="W962" s="105">
        <f t="shared" si="399"/>
        <v>2.9999999999999982</v>
      </c>
      <c r="X962" s="96"/>
      <c r="Y962" s="106" t="str">
        <f>$AO$26</f>
        <v>D</v>
      </c>
      <c r="Z962" s="207" t="str">
        <f t="shared" si="390"/>
        <v>Fri</v>
      </c>
      <c r="AA962" s="107">
        <f t="shared" si="391"/>
        <v>0</v>
      </c>
      <c r="AB962" s="107">
        <f t="shared" si="392"/>
        <v>0</v>
      </c>
      <c r="AC962" s="107">
        <f t="shared" si="393"/>
        <v>0</v>
      </c>
    </row>
    <row r="963" spans="1:29" ht="12.75" customHeight="1">
      <c r="A963" s="69"/>
      <c r="B963" s="124" t="s">
        <v>27</v>
      </c>
      <c r="C963" s="125" t="s">
        <v>22</v>
      </c>
      <c r="D963" s="200"/>
      <c r="E963" s="127"/>
      <c r="F963" s="155"/>
      <c r="G963" s="134" t="s">
        <v>22</v>
      </c>
      <c r="H963" s="156">
        <f>+F969</f>
        <v>-41078.950000000004</v>
      </c>
      <c r="I963" s="76">
        <f t="shared" si="387"/>
        <v>23</v>
      </c>
      <c r="J963" s="100">
        <f>$AN$27</f>
        <v>41097</v>
      </c>
      <c r="K963" s="339" t="s">
        <v>63</v>
      </c>
      <c r="L963" s="261">
        <v>11</v>
      </c>
      <c r="M963" s="232">
        <f t="shared" si="402"/>
        <v>0</v>
      </c>
      <c r="N963" s="241">
        <f t="shared" si="394"/>
        <v>0</v>
      </c>
      <c r="O963" s="244">
        <f t="shared" si="388"/>
        <v>0</v>
      </c>
      <c r="P963" s="245">
        <f t="shared" si="400"/>
        <v>0</v>
      </c>
      <c r="Q963" s="257">
        <f t="shared" si="389"/>
        <v>0</v>
      </c>
      <c r="R963" s="102">
        <f t="shared" si="401"/>
        <v>11</v>
      </c>
      <c r="S963" s="103">
        <f t="shared" si="395"/>
        <v>0</v>
      </c>
      <c r="T963" s="104">
        <f t="shared" si="396"/>
        <v>7</v>
      </c>
      <c r="U963" s="104">
        <f t="shared" si="397"/>
        <v>1</v>
      </c>
      <c r="V963" s="104">
        <f t="shared" si="398"/>
        <v>3</v>
      </c>
      <c r="W963" s="105">
        <f t="shared" si="399"/>
        <v>11</v>
      </c>
      <c r="X963" s="96"/>
      <c r="Y963" s="106" t="str">
        <f>$AO$27</f>
        <v>M</v>
      </c>
      <c r="Z963" s="207" t="str">
        <f t="shared" si="390"/>
        <v>Sat</v>
      </c>
      <c r="AA963" s="107">
        <f t="shared" si="391"/>
        <v>0</v>
      </c>
      <c r="AB963" s="107">
        <f t="shared" si="392"/>
        <v>0</v>
      </c>
      <c r="AC963" s="107">
        <f t="shared" si="393"/>
        <v>0</v>
      </c>
    </row>
    <row r="964" spans="1:29" ht="12.75" customHeight="1">
      <c r="A964" s="69"/>
      <c r="B964" s="98"/>
      <c r="C964" s="98"/>
      <c r="D964" s="158" t="s">
        <v>28</v>
      </c>
      <c r="E964" s="159"/>
      <c r="F964" s="160">
        <f>VLOOKUP(C943,$AD$1:$AG$6,2)</f>
        <v>-1320000</v>
      </c>
      <c r="G964" s="160"/>
      <c r="H964" s="99"/>
      <c r="I964" s="76">
        <f t="shared" si="387"/>
        <v>24</v>
      </c>
      <c r="J964" s="100">
        <f>$AN$28</f>
        <v>41098</v>
      </c>
      <c r="K964" s="101" t="s">
        <v>50</v>
      </c>
      <c r="L964" s="261"/>
      <c r="M964" s="232">
        <f t="shared" si="402"/>
        <v>0</v>
      </c>
      <c r="N964" s="241">
        <f t="shared" si="394"/>
        <v>0</v>
      </c>
      <c r="O964" s="244">
        <f t="shared" si="388"/>
        <v>0</v>
      </c>
      <c r="P964" s="245">
        <f t="shared" si="400"/>
        <v>0</v>
      </c>
      <c r="Q964" s="257">
        <f t="shared" si="389"/>
        <v>0</v>
      </c>
      <c r="R964" s="102">
        <f t="shared" si="401"/>
        <v>0</v>
      </c>
      <c r="S964" s="103">
        <f t="shared" si="395"/>
        <v>0</v>
      </c>
      <c r="T964" s="104">
        <f t="shared" si="396"/>
        <v>0</v>
      </c>
      <c r="U964" s="104">
        <f t="shared" si="397"/>
        <v>0</v>
      </c>
      <c r="V964" s="104">
        <f t="shared" si="398"/>
        <v>0</v>
      </c>
      <c r="W964" s="105">
        <f t="shared" si="399"/>
        <v>0</v>
      </c>
      <c r="X964" s="96"/>
      <c r="Y964" s="106" t="str">
        <f>$AO$28</f>
        <v>M</v>
      </c>
      <c r="Z964" s="262" t="str">
        <f t="shared" si="390"/>
        <v>Sun</v>
      </c>
      <c r="AA964" s="107">
        <f t="shared" si="391"/>
        <v>0</v>
      </c>
      <c r="AB964" s="107">
        <f t="shared" si="392"/>
        <v>0</v>
      </c>
      <c r="AC964" s="107">
        <f t="shared" si="393"/>
        <v>0</v>
      </c>
    </row>
    <row r="965" spans="1:29" ht="12.75" customHeight="1">
      <c r="A965" s="69"/>
      <c r="B965" s="98"/>
      <c r="C965" s="98"/>
      <c r="D965" s="162" t="s">
        <v>26</v>
      </c>
      <c r="E965" s="159"/>
      <c r="F965" s="163">
        <f>+(H950)*0.54%</f>
        <v>6720.6240000000007</v>
      </c>
      <c r="G965" s="163"/>
      <c r="H965" s="99"/>
      <c r="I965" s="76">
        <f t="shared" si="387"/>
        <v>25</v>
      </c>
      <c r="J965" s="100">
        <f>$AN$29</f>
        <v>41099</v>
      </c>
      <c r="K965" s="101">
        <v>1</v>
      </c>
      <c r="L965" s="261">
        <v>11</v>
      </c>
      <c r="M965" s="232">
        <f t="shared" si="402"/>
        <v>0.33333333333333331</v>
      </c>
      <c r="N965" s="241">
        <f t="shared" si="394"/>
        <v>0.70833333333333337</v>
      </c>
      <c r="O965" s="244">
        <f t="shared" si="388"/>
        <v>9.0000000000000018</v>
      </c>
      <c r="P965" s="245" t="str">
        <f t="shared" si="400"/>
        <v>1</v>
      </c>
      <c r="Q965" s="257">
        <f t="shared" si="389"/>
        <v>8.0000000000000018</v>
      </c>
      <c r="R965" s="102">
        <f t="shared" si="401"/>
        <v>2.9999999999999982</v>
      </c>
      <c r="S965" s="103">
        <f t="shared" si="395"/>
        <v>1</v>
      </c>
      <c r="T965" s="104">
        <f t="shared" si="396"/>
        <v>1.9999999999999982</v>
      </c>
      <c r="U965" s="104">
        <f t="shared" si="397"/>
        <v>0</v>
      </c>
      <c r="V965" s="104">
        <f t="shared" si="398"/>
        <v>0</v>
      </c>
      <c r="W965" s="105">
        <f t="shared" si="399"/>
        <v>2.9999999999999982</v>
      </c>
      <c r="X965" s="96"/>
      <c r="Y965" s="106" t="str">
        <f>$AO$29</f>
        <v>D</v>
      </c>
      <c r="Z965" s="262" t="str">
        <f t="shared" si="390"/>
        <v>Mon</v>
      </c>
      <c r="AA965" s="107">
        <f t="shared" si="391"/>
        <v>0</v>
      </c>
      <c r="AB965" s="107">
        <f t="shared" si="392"/>
        <v>0</v>
      </c>
      <c r="AC965" s="107">
        <f t="shared" si="393"/>
        <v>0</v>
      </c>
    </row>
    <row r="966" spans="1:29" ht="12.75" customHeight="1">
      <c r="A966" s="69"/>
      <c r="B966" s="98"/>
      <c r="C966" s="98"/>
      <c r="D966" s="162" t="s">
        <v>29</v>
      </c>
      <c r="E966" s="159"/>
      <c r="F966" s="160">
        <f>-IF(H959*5%&gt;500000,500000,H959*5%)</f>
        <v>-113671.02890173411</v>
      </c>
      <c r="G966" s="160"/>
      <c r="H966" s="99"/>
      <c r="I966" s="76">
        <f t="shared" si="387"/>
        <v>26</v>
      </c>
      <c r="J966" s="100">
        <f>$AN$30</f>
        <v>41100</v>
      </c>
      <c r="K966" s="101">
        <v>1</v>
      </c>
      <c r="L966" s="261">
        <v>10</v>
      </c>
      <c r="M966" s="232">
        <f t="shared" si="402"/>
        <v>0.33333333333333331</v>
      </c>
      <c r="N966" s="241">
        <f t="shared" si="394"/>
        <v>0.70833333333333337</v>
      </c>
      <c r="O966" s="244">
        <f t="shared" si="388"/>
        <v>9.0000000000000018</v>
      </c>
      <c r="P966" s="245" t="str">
        <f t="shared" si="400"/>
        <v>1</v>
      </c>
      <c r="Q966" s="257">
        <f t="shared" si="389"/>
        <v>8.0000000000000018</v>
      </c>
      <c r="R966" s="102">
        <f t="shared" si="401"/>
        <v>1.9999999999999982</v>
      </c>
      <c r="S966" s="103">
        <f t="shared" si="395"/>
        <v>1</v>
      </c>
      <c r="T966" s="104">
        <f t="shared" si="396"/>
        <v>0.99999999999999822</v>
      </c>
      <c r="U966" s="104">
        <f t="shared" si="397"/>
        <v>0</v>
      </c>
      <c r="V966" s="104">
        <f t="shared" si="398"/>
        <v>0</v>
      </c>
      <c r="W966" s="105">
        <f t="shared" si="399"/>
        <v>1.9999999999999982</v>
      </c>
      <c r="X966" s="96"/>
      <c r="Y966" s="106" t="str">
        <f>$AO$30</f>
        <v>D</v>
      </c>
      <c r="Z966" s="207" t="str">
        <f t="shared" si="390"/>
        <v>Tue</v>
      </c>
      <c r="AA966" s="107">
        <f t="shared" si="391"/>
        <v>0</v>
      </c>
      <c r="AB966" s="107">
        <f t="shared" si="392"/>
        <v>0</v>
      </c>
      <c r="AC966" s="107">
        <f t="shared" si="393"/>
        <v>0</v>
      </c>
    </row>
    <row r="967" spans="1:29" ht="12.75" customHeight="1">
      <c r="A967" s="69"/>
      <c r="B967" s="98"/>
      <c r="C967" s="98"/>
      <c r="D967" s="162" t="s">
        <v>30</v>
      </c>
      <c r="E967" s="159"/>
      <c r="F967" s="163">
        <f>ROUND(H959+H961+F965+F966,0)*12</f>
        <v>25698948</v>
      </c>
      <c r="G967" s="163"/>
      <c r="H967" s="99"/>
      <c r="I967" s="76">
        <f t="shared" si="387"/>
        <v>27</v>
      </c>
      <c r="J967" s="100">
        <f>$AN$31</f>
        <v>41101</v>
      </c>
      <c r="K967" s="101">
        <v>1</v>
      </c>
      <c r="L967" s="261">
        <v>11</v>
      </c>
      <c r="M967" s="232">
        <f t="shared" si="402"/>
        <v>0.33333333333333331</v>
      </c>
      <c r="N967" s="241">
        <f t="shared" si="394"/>
        <v>0.70833333333333337</v>
      </c>
      <c r="O967" s="244">
        <f t="shared" si="388"/>
        <v>9.0000000000000018</v>
      </c>
      <c r="P967" s="245" t="str">
        <f t="shared" si="400"/>
        <v>1</v>
      </c>
      <c r="Q967" s="257">
        <f t="shared" si="389"/>
        <v>8.0000000000000018</v>
      </c>
      <c r="R967" s="102">
        <f t="shared" si="401"/>
        <v>2.9999999999999982</v>
      </c>
      <c r="S967" s="103">
        <f t="shared" si="395"/>
        <v>1</v>
      </c>
      <c r="T967" s="104">
        <f t="shared" si="396"/>
        <v>1.9999999999999982</v>
      </c>
      <c r="U967" s="104">
        <f t="shared" si="397"/>
        <v>0</v>
      </c>
      <c r="V967" s="104">
        <f t="shared" si="398"/>
        <v>0</v>
      </c>
      <c r="W967" s="105">
        <f t="shared" si="399"/>
        <v>2.9999999999999982</v>
      </c>
      <c r="X967" s="96"/>
      <c r="Y967" s="106" t="str">
        <f>$AO$31</f>
        <v>D</v>
      </c>
      <c r="Z967" s="207" t="str">
        <f t="shared" si="390"/>
        <v>Wed</v>
      </c>
      <c r="AA967" s="107">
        <f t="shared" si="391"/>
        <v>0</v>
      </c>
      <c r="AB967" s="107">
        <f t="shared" si="392"/>
        <v>0</v>
      </c>
      <c r="AC967" s="107">
        <f t="shared" si="393"/>
        <v>0</v>
      </c>
    </row>
    <row r="968" spans="1:29" ht="12.75" customHeight="1">
      <c r="A968" s="69"/>
      <c r="B968" s="98"/>
      <c r="C968" s="98"/>
      <c r="D968" s="168" t="s">
        <v>31</v>
      </c>
      <c r="E968" s="159"/>
      <c r="F968" s="169">
        <f>(F967)+(F964*12)</f>
        <v>9858948</v>
      </c>
      <c r="G968" s="169"/>
      <c r="H968" s="99"/>
      <c r="I968" s="76">
        <f t="shared" si="387"/>
        <v>28</v>
      </c>
      <c r="J968" s="100">
        <f>$AN$32</f>
        <v>41102</v>
      </c>
      <c r="K968" s="101">
        <v>1</v>
      </c>
      <c r="L968" s="261">
        <v>11</v>
      </c>
      <c r="M968" s="232">
        <f t="shared" si="402"/>
        <v>0.33333333333333331</v>
      </c>
      <c r="N968" s="241">
        <f t="shared" si="394"/>
        <v>0.70833333333333337</v>
      </c>
      <c r="O968" s="244">
        <f t="shared" si="388"/>
        <v>9.0000000000000018</v>
      </c>
      <c r="P968" s="245" t="str">
        <f t="shared" si="400"/>
        <v>1</v>
      </c>
      <c r="Q968" s="257">
        <f t="shared" si="389"/>
        <v>8.0000000000000018</v>
      </c>
      <c r="R968" s="102">
        <f t="shared" si="401"/>
        <v>2.9999999999999982</v>
      </c>
      <c r="S968" s="103">
        <f t="shared" si="395"/>
        <v>1</v>
      </c>
      <c r="T968" s="104">
        <f t="shared" si="396"/>
        <v>1.9999999999999982</v>
      </c>
      <c r="U968" s="104">
        <f t="shared" si="397"/>
        <v>0</v>
      </c>
      <c r="V968" s="104">
        <f t="shared" si="398"/>
        <v>0</v>
      </c>
      <c r="W968" s="105">
        <f t="shared" si="399"/>
        <v>2.9999999999999982</v>
      </c>
      <c r="X968" s="96"/>
      <c r="Y968" s="106" t="str">
        <f>$AO$32</f>
        <v>D</v>
      </c>
      <c r="Z968" s="207" t="str">
        <f t="shared" si="390"/>
        <v>Thu</v>
      </c>
      <c r="AA968" s="107">
        <f t="shared" si="391"/>
        <v>0</v>
      </c>
      <c r="AB968" s="107">
        <f t="shared" si="392"/>
        <v>0</v>
      </c>
      <c r="AC968" s="107">
        <f t="shared" si="393"/>
        <v>0</v>
      </c>
    </row>
    <row r="969" spans="1:29" ht="12.75" customHeight="1">
      <c r="A969" s="69"/>
      <c r="B969" s="98"/>
      <c r="C969" s="98"/>
      <c r="D969" s="168" t="s">
        <v>32</v>
      </c>
      <c r="E969" s="159"/>
      <c r="F969" s="170">
        <f>-(IF(F968&lt;=0,0,IF(F968&lt;=50000000,F968*0.05,IF(F968&lt;=200000000,(F968-50000000)*0.15+2500000,IF(F968&lt;=500000000,(F968-250000000)*0.25+32500000,(F968-500000000)*0.3+95000000)))))/12</f>
        <v>-41078.950000000004</v>
      </c>
      <c r="G969" s="171">
        <f>-(IF(F969&lt;=0,0,IF(F969&lt;=50000000,F969*0.05,IF(F969&lt;=200000000,(F969-50000000)*0.15+2500000,IF(F969&lt;=500000000,(F969-250000000)*0.25+32500000,(F969-500000000)*0.3+95000000)))))/12</f>
        <v>0</v>
      </c>
      <c r="H969" s="99"/>
      <c r="I969" s="76">
        <f t="shared" si="387"/>
        <v>29</v>
      </c>
      <c r="J969" s="100">
        <f>$AN$33</f>
        <v>41103</v>
      </c>
      <c r="K969" s="101">
        <v>1</v>
      </c>
      <c r="L969" s="261">
        <v>11</v>
      </c>
      <c r="M969" s="232">
        <f t="shared" si="402"/>
        <v>0.33333333333333331</v>
      </c>
      <c r="N969" s="241">
        <f t="shared" si="394"/>
        <v>0.70833333333333337</v>
      </c>
      <c r="O969" s="244">
        <f t="shared" si="388"/>
        <v>9.0000000000000018</v>
      </c>
      <c r="P969" s="245" t="str">
        <f t="shared" si="400"/>
        <v>1</v>
      </c>
      <c r="Q969" s="257">
        <f t="shared" si="389"/>
        <v>8.0000000000000018</v>
      </c>
      <c r="R969" s="102">
        <f t="shared" si="401"/>
        <v>2.9999999999999982</v>
      </c>
      <c r="S969" s="103">
        <f t="shared" si="395"/>
        <v>1</v>
      </c>
      <c r="T969" s="104">
        <f t="shared" si="396"/>
        <v>1.9999999999999982</v>
      </c>
      <c r="U969" s="104">
        <f t="shared" si="397"/>
        <v>0</v>
      </c>
      <c r="V969" s="104">
        <f t="shared" si="398"/>
        <v>0</v>
      </c>
      <c r="W969" s="105">
        <f t="shared" si="399"/>
        <v>2.9999999999999982</v>
      </c>
      <c r="X969" s="96"/>
      <c r="Y969" s="106" t="str">
        <f>$AO$33</f>
        <v>D</v>
      </c>
      <c r="Z969" s="207" t="str">
        <f t="shared" si="390"/>
        <v>Fri</v>
      </c>
      <c r="AA969" s="107">
        <f t="shared" si="391"/>
        <v>0</v>
      </c>
      <c r="AB969" s="107">
        <f t="shared" si="392"/>
        <v>0</v>
      </c>
      <c r="AC969" s="107">
        <f t="shared" si="393"/>
        <v>0</v>
      </c>
    </row>
    <row r="970" spans="1:29" ht="12.75" customHeight="1">
      <c r="A970" s="69"/>
      <c r="B970" s="98"/>
      <c r="C970" s="125"/>
      <c r="D970" s="172"/>
      <c r="E970" s="173"/>
      <c r="F970" s="174"/>
      <c r="G970" s="72"/>
      <c r="H970" s="175"/>
      <c r="I970" s="76">
        <f t="shared" si="387"/>
        <v>30</v>
      </c>
      <c r="J970" s="100">
        <f>$AN$34</f>
        <v>41104</v>
      </c>
      <c r="K970" s="101" t="s">
        <v>50</v>
      </c>
      <c r="L970" s="261"/>
      <c r="M970" s="232">
        <f t="shared" si="402"/>
        <v>0</v>
      </c>
      <c r="N970" s="241">
        <f t="shared" si="394"/>
        <v>0</v>
      </c>
      <c r="O970" s="244">
        <f t="shared" si="388"/>
        <v>0</v>
      </c>
      <c r="P970" s="245">
        <f t="shared" si="400"/>
        <v>0</v>
      </c>
      <c r="Q970" s="257">
        <f t="shared" si="389"/>
        <v>0</v>
      </c>
      <c r="R970" s="102">
        <f t="shared" si="401"/>
        <v>0</v>
      </c>
      <c r="S970" s="103">
        <f t="shared" si="395"/>
        <v>0</v>
      </c>
      <c r="T970" s="104">
        <f t="shared" si="396"/>
        <v>0</v>
      </c>
      <c r="U970" s="104">
        <f t="shared" si="397"/>
        <v>0</v>
      </c>
      <c r="V970" s="104">
        <f t="shared" si="398"/>
        <v>0</v>
      </c>
      <c r="W970" s="105">
        <f t="shared" si="399"/>
        <v>0</v>
      </c>
      <c r="X970" s="96"/>
      <c r="Y970" s="106" t="str">
        <f>$AO$34</f>
        <v>M</v>
      </c>
      <c r="Z970" s="207" t="str">
        <f t="shared" si="390"/>
        <v>Sat</v>
      </c>
      <c r="AA970" s="107">
        <f t="shared" si="391"/>
        <v>0</v>
      </c>
      <c r="AB970" s="107">
        <f t="shared" si="392"/>
        <v>0</v>
      </c>
      <c r="AC970" s="107">
        <f t="shared" si="393"/>
        <v>0</v>
      </c>
    </row>
    <row r="971" spans="1:29" ht="12.75" customHeight="1">
      <c r="A971" s="69"/>
      <c r="B971" s="176" t="s">
        <v>33</v>
      </c>
      <c r="C971" s="177"/>
      <c r="D971" s="178"/>
      <c r="E971" s="127"/>
      <c r="F971" s="179"/>
      <c r="G971" s="180" t="s">
        <v>22</v>
      </c>
      <c r="H971" s="152">
        <f>+H959+H961+H962+H963</f>
        <v>2207450.4280346818</v>
      </c>
      <c r="I971" s="76">
        <f t="shared" si="387"/>
        <v>31</v>
      </c>
      <c r="J971" s="100">
        <f>$AN$35</f>
        <v>41105</v>
      </c>
      <c r="K971" s="101" t="s">
        <v>50</v>
      </c>
      <c r="L971" s="261"/>
      <c r="M971" s="232">
        <f t="shared" si="402"/>
        <v>0</v>
      </c>
      <c r="N971" s="241">
        <f t="shared" si="394"/>
        <v>0</v>
      </c>
      <c r="O971" s="244">
        <f t="shared" si="388"/>
        <v>0</v>
      </c>
      <c r="P971" s="245">
        <f t="shared" si="400"/>
        <v>0</v>
      </c>
      <c r="Q971" s="257">
        <f t="shared" si="389"/>
        <v>0</v>
      </c>
      <c r="R971" s="102">
        <f t="shared" si="401"/>
        <v>0</v>
      </c>
      <c r="S971" s="103">
        <f t="shared" si="395"/>
        <v>0</v>
      </c>
      <c r="T971" s="104">
        <f t="shared" si="396"/>
        <v>0</v>
      </c>
      <c r="U971" s="104">
        <f t="shared" si="397"/>
        <v>0</v>
      </c>
      <c r="V971" s="104">
        <f t="shared" si="398"/>
        <v>0</v>
      </c>
      <c r="W971" s="105">
        <f t="shared" si="399"/>
        <v>0</v>
      </c>
      <c r="X971" s="96"/>
      <c r="Y971" s="106" t="str">
        <f>$AO$35</f>
        <v>M</v>
      </c>
      <c r="Z971" s="262" t="str">
        <f t="shared" si="390"/>
        <v>Sun</v>
      </c>
      <c r="AA971" s="107">
        <f t="shared" si="391"/>
        <v>0</v>
      </c>
      <c r="AB971" s="107">
        <f t="shared" si="392"/>
        <v>0</v>
      </c>
      <c r="AC971" s="107">
        <f t="shared" si="393"/>
        <v>0</v>
      </c>
    </row>
    <row r="972" spans="1:29" ht="12.75" customHeight="1">
      <c r="A972" s="69"/>
      <c r="B972" s="70"/>
      <c r="C972" s="70"/>
      <c r="D972" s="200"/>
      <c r="E972" s="127"/>
      <c r="F972" s="155"/>
      <c r="G972" s="74"/>
      <c r="H972" s="75"/>
      <c r="I972" s="76">
        <f t="shared" si="387"/>
        <v>32</v>
      </c>
      <c r="J972" s="100">
        <f>$AN$36</f>
        <v>41106</v>
      </c>
      <c r="K972" s="101">
        <v>1</v>
      </c>
      <c r="L972" s="261">
        <v>10</v>
      </c>
      <c r="M972" s="232">
        <f t="shared" si="402"/>
        <v>0.33333333333333331</v>
      </c>
      <c r="N972" s="241">
        <f t="shared" si="394"/>
        <v>0.70833333333333337</v>
      </c>
      <c r="O972" s="244">
        <f t="shared" si="388"/>
        <v>9.0000000000000018</v>
      </c>
      <c r="P972" s="245" t="str">
        <f t="shared" si="400"/>
        <v>1</v>
      </c>
      <c r="Q972" s="257">
        <f t="shared" si="389"/>
        <v>8.0000000000000018</v>
      </c>
      <c r="R972" s="102">
        <f t="shared" si="401"/>
        <v>1.9999999999999982</v>
      </c>
      <c r="S972" s="103">
        <f t="shared" si="395"/>
        <v>1</v>
      </c>
      <c r="T972" s="104">
        <f t="shared" si="396"/>
        <v>0.99999999999999822</v>
      </c>
      <c r="U972" s="104">
        <f t="shared" si="397"/>
        <v>0</v>
      </c>
      <c r="V972" s="104">
        <f t="shared" si="398"/>
        <v>0</v>
      </c>
      <c r="W972" s="105">
        <f t="shared" si="399"/>
        <v>1.9999999999999982</v>
      </c>
      <c r="X972" s="96"/>
      <c r="Y972" s="106" t="str">
        <f>$AO$36</f>
        <v>D</v>
      </c>
      <c r="Z972" s="262" t="str">
        <f t="shared" si="390"/>
        <v>Mon</v>
      </c>
      <c r="AA972" s="107">
        <f t="shared" si="391"/>
        <v>0</v>
      </c>
      <c r="AB972" s="107">
        <f t="shared" si="392"/>
        <v>0</v>
      </c>
      <c r="AC972" s="107">
        <f t="shared" si="393"/>
        <v>0</v>
      </c>
    </row>
    <row r="973" spans="1:29" ht="12.75" customHeight="1">
      <c r="A973" s="69"/>
      <c r="B973" s="181" t="s">
        <v>34</v>
      </c>
      <c r="C973" s="181"/>
      <c r="D973" s="72"/>
      <c r="E973" s="73"/>
      <c r="F973" s="72"/>
      <c r="G973" s="181" t="s">
        <v>35</v>
      </c>
      <c r="H973" s="99"/>
      <c r="I973" s="76">
        <f t="shared" si="387"/>
        <v>33</v>
      </c>
      <c r="J973" s="100">
        <f>$AN$37</f>
        <v>41107</v>
      </c>
      <c r="K973" s="101">
        <v>1</v>
      </c>
      <c r="L973" s="261">
        <v>9.5</v>
      </c>
      <c r="M973" s="232">
        <f t="shared" si="402"/>
        <v>0.33333333333333331</v>
      </c>
      <c r="N973" s="241">
        <f t="shared" si="394"/>
        <v>0.70833333333333337</v>
      </c>
      <c r="O973" s="244">
        <f t="shared" si="388"/>
        <v>9.0000000000000018</v>
      </c>
      <c r="P973" s="245" t="str">
        <f t="shared" si="400"/>
        <v>1</v>
      </c>
      <c r="Q973" s="257">
        <f t="shared" si="389"/>
        <v>8.0000000000000018</v>
      </c>
      <c r="R973" s="102">
        <f t="shared" si="401"/>
        <v>1.4999999999999982</v>
      </c>
      <c r="S973" s="103">
        <f t="shared" si="395"/>
        <v>1</v>
      </c>
      <c r="T973" s="104">
        <f t="shared" si="396"/>
        <v>0.49999999999999822</v>
      </c>
      <c r="U973" s="104">
        <f t="shared" si="397"/>
        <v>0</v>
      </c>
      <c r="V973" s="104">
        <f t="shared" si="398"/>
        <v>0</v>
      </c>
      <c r="W973" s="105">
        <f t="shared" si="399"/>
        <v>1.4999999999999982</v>
      </c>
      <c r="X973" s="96"/>
      <c r="Y973" s="106" t="str">
        <f>$AO$37</f>
        <v>D</v>
      </c>
      <c r="Z973" s="207" t="str">
        <f t="shared" si="390"/>
        <v>Tue</v>
      </c>
      <c r="AA973" s="107">
        <f t="shared" si="391"/>
        <v>0</v>
      </c>
      <c r="AB973" s="107">
        <f t="shared" si="392"/>
        <v>0</v>
      </c>
      <c r="AC973" s="107">
        <f t="shared" si="393"/>
        <v>0</v>
      </c>
    </row>
    <row r="974" spans="1:29" ht="12.75" customHeight="1">
      <c r="A974" s="69"/>
      <c r="B974" s="181"/>
      <c r="C974" s="181"/>
      <c r="D974" s="72"/>
      <c r="E974" s="73"/>
      <c r="F974" s="72"/>
      <c r="G974" s="181"/>
      <c r="H974" s="99"/>
      <c r="I974" s="76">
        <f t="shared" si="387"/>
        <v>34</v>
      </c>
      <c r="J974" s="100">
        <f>$AN$38</f>
        <v>41108</v>
      </c>
      <c r="K974" s="101">
        <v>1</v>
      </c>
      <c r="L974" s="261">
        <v>11</v>
      </c>
      <c r="M974" s="232">
        <f t="shared" si="402"/>
        <v>0.33333333333333331</v>
      </c>
      <c r="N974" s="241">
        <f t="shared" si="394"/>
        <v>0.70833333333333337</v>
      </c>
      <c r="O974" s="244">
        <f t="shared" si="388"/>
        <v>9.0000000000000018</v>
      </c>
      <c r="P974" s="245" t="str">
        <f t="shared" si="400"/>
        <v>1</v>
      </c>
      <c r="Q974" s="257">
        <f t="shared" si="389"/>
        <v>8.0000000000000018</v>
      </c>
      <c r="R974" s="102">
        <f t="shared" si="401"/>
        <v>2.9999999999999982</v>
      </c>
      <c r="S974" s="103">
        <f t="shared" si="395"/>
        <v>1</v>
      </c>
      <c r="T974" s="104">
        <f t="shared" si="396"/>
        <v>1.9999999999999982</v>
      </c>
      <c r="U974" s="104">
        <f t="shared" si="397"/>
        <v>0</v>
      </c>
      <c r="V974" s="104">
        <f t="shared" si="398"/>
        <v>0</v>
      </c>
      <c r="W974" s="105">
        <f t="shared" si="399"/>
        <v>2.9999999999999982</v>
      </c>
      <c r="X974" s="96"/>
      <c r="Y974" s="106" t="str">
        <f>$AO$38</f>
        <v>D</v>
      </c>
      <c r="Z974" s="207" t="str">
        <f t="shared" si="390"/>
        <v>Wed</v>
      </c>
      <c r="AA974" s="107">
        <f t="shared" si="391"/>
        <v>0</v>
      </c>
      <c r="AB974" s="107">
        <f t="shared" si="392"/>
        <v>0</v>
      </c>
      <c r="AC974" s="107">
        <f t="shared" si="393"/>
        <v>0</v>
      </c>
    </row>
    <row r="975" spans="1:29" ht="12.75" customHeight="1">
      <c r="A975" s="69"/>
      <c r="B975" s="181"/>
      <c r="C975" s="181"/>
      <c r="D975" s="72"/>
      <c r="E975" s="73"/>
      <c r="F975" s="72"/>
      <c r="G975" s="181"/>
      <c r="H975" s="99"/>
      <c r="I975" s="76">
        <f t="shared" si="387"/>
        <v>35</v>
      </c>
      <c r="J975" s="100"/>
      <c r="K975" s="101"/>
      <c r="L975" s="261"/>
      <c r="M975" s="232"/>
      <c r="N975" s="241"/>
      <c r="O975" s="244"/>
      <c r="P975" s="245"/>
      <c r="Q975" s="257"/>
      <c r="R975" s="102"/>
      <c r="S975" s="103"/>
      <c r="T975" s="104"/>
      <c r="U975" s="104"/>
      <c r="V975" s="104"/>
      <c r="W975" s="105"/>
      <c r="X975" s="96"/>
      <c r="Y975" s="106"/>
      <c r="Z975" s="207" t="str">
        <f t="shared" si="390"/>
        <v>Sat</v>
      </c>
      <c r="AA975" s="107">
        <f>COUNTIF(K975,"S")</f>
        <v>0</v>
      </c>
      <c r="AB975" s="107">
        <f>COUNTIF(K975,"I")</f>
        <v>0</v>
      </c>
      <c r="AC975" s="107">
        <f>COUNTIF(K975,"A")</f>
        <v>0</v>
      </c>
    </row>
    <row r="976" spans="1:29" ht="12.75" customHeight="1">
      <c r="A976" s="69"/>
      <c r="B976" s="181"/>
      <c r="C976" s="181"/>
      <c r="D976" s="72"/>
      <c r="E976" s="73"/>
      <c r="F976" s="72"/>
      <c r="G976" s="181"/>
      <c r="H976" s="99"/>
      <c r="I976" s="76">
        <f t="shared" si="387"/>
        <v>36</v>
      </c>
      <c r="J976" s="210" t="s">
        <v>19</v>
      </c>
      <c r="K976" s="211"/>
      <c r="L976" s="251"/>
      <c r="M976" s="212" t="s">
        <v>45</v>
      </c>
      <c r="N976" s="212" t="s">
        <v>46</v>
      </c>
      <c r="O976" s="242"/>
      <c r="P976" s="243"/>
      <c r="Q976" s="258"/>
      <c r="R976" s="212"/>
      <c r="S976" s="213"/>
      <c r="T976" s="214"/>
      <c r="U976" s="214"/>
      <c r="V976" s="215"/>
      <c r="W976" s="216" t="s">
        <v>36</v>
      </c>
      <c r="X976" s="182"/>
      <c r="Y976" s="183" t="s">
        <v>37</v>
      </c>
      <c r="Z976" s="83"/>
      <c r="AA976" s="84"/>
      <c r="AB976" s="84"/>
      <c r="AC976" s="96"/>
    </row>
    <row r="977" spans="1:29" ht="12.75" customHeight="1">
      <c r="A977" s="69"/>
      <c r="B977" s="184" t="str">
        <f>C941</f>
        <v>ADE</v>
      </c>
      <c r="C977" s="181"/>
      <c r="D977" s="72"/>
      <c r="E977" s="73"/>
      <c r="F977" s="72"/>
      <c r="G977" s="181" t="s">
        <v>38</v>
      </c>
      <c r="H977" s="99"/>
      <c r="I977" s="76">
        <f t="shared" si="387"/>
        <v>37</v>
      </c>
      <c r="J977" s="333">
        <f>+K977+L977</f>
        <v>24</v>
      </c>
      <c r="K977" s="334">
        <f>+COUNTIF(K944:K975,"1")+COUNTIF(K944:K975,"2")+COUNTIF(K944:K975,"L2")+COUNTIF(K944:K975,"L1")</f>
        <v>24</v>
      </c>
      <c r="L977" s="334">
        <f>+COUNTIF(K944:K975,"2")+COUNTIF(K944:K975,"L2")</f>
        <v>0</v>
      </c>
      <c r="M977" s="334">
        <f>+COUNTIF(K944:K975,"1")+COUNTIF(K944:K975,"L1")</f>
        <v>24</v>
      </c>
      <c r="N977" s="185"/>
      <c r="O977" s="185"/>
      <c r="P977" s="101"/>
      <c r="Q977" s="259"/>
      <c r="R977" s="185">
        <f>+COUNTIF(K945:K975,"S2")</f>
        <v>0</v>
      </c>
      <c r="S977" s="102">
        <f>SUM(S945:S975)</f>
        <v>16</v>
      </c>
      <c r="T977" s="102">
        <f>SUM(T945:T975)</f>
        <v>40.499999999999993</v>
      </c>
      <c r="U977" s="102">
        <f>SUM(U945:U975)</f>
        <v>2</v>
      </c>
      <c r="V977" s="102">
        <f>SUM(V945:V975)</f>
        <v>3</v>
      </c>
      <c r="W977" s="105">
        <f>+(S977*1.5)+(T977*2)+(U977*3)+(V977*4)</f>
        <v>122.99999999999999</v>
      </c>
      <c r="X977" s="186"/>
      <c r="Y977" s="187">
        <f>+COUNTIF(Y945:Y975,"D")</f>
        <v>22</v>
      </c>
      <c r="Z977" s="83"/>
      <c r="AA977" s="102">
        <f>SUM(AA945:AA975)</f>
        <v>0</v>
      </c>
      <c r="AB977" s="102">
        <f>SUM(AB945:AB975)</f>
        <v>0</v>
      </c>
      <c r="AC977" s="102">
        <f>SUM(AC945:AC975)</f>
        <v>0</v>
      </c>
    </row>
    <row r="978" spans="1:29" ht="12.75" customHeight="1">
      <c r="A978" s="69"/>
      <c r="B978" s="263"/>
      <c r="C978" s="189" t="s">
        <v>57</v>
      </c>
      <c r="D978" s="189"/>
      <c r="E978" s="190"/>
      <c r="F978" s="72"/>
      <c r="G978" s="72"/>
      <c r="H978" s="99"/>
      <c r="I978" s="76">
        <f t="shared" si="387"/>
        <v>38</v>
      </c>
      <c r="J978" s="191"/>
      <c r="K978" s="192"/>
      <c r="L978" s="252"/>
      <c r="M978" s="193"/>
      <c r="N978" s="193"/>
      <c r="O978" s="193"/>
      <c r="P978" s="239"/>
      <c r="Q978" s="260"/>
      <c r="R978" s="194">
        <f>S977+T977+U977+V977</f>
        <v>61.499999999999993</v>
      </c>
      <c r="S978" s="103"/>
      <c r="T978" s="103"/>
      <c r="U978" s="103"/>
      <c r="V978" s="103"/>
      <c r="W978" s="103"/>
      <c r="X978" s="195"/>
      <c r="Y978" s="187"/>
      <c r="Z978" s="196"/>
      <c r="AA978" s="196"/>
      <c r="AB978" s="196"/>
      <c r="AC978" s="197"/>
    </row>
    <row r="980" spans="1:29" ht="12.75" customHeight="1">
      <c r="A980" s="52">
        <f>A941+1</f>
        <v>26</v>
      </c>
      <c r="B980" s="53" t="s">
        <v>2</v>
      </c>
      <c r="C980" s="54" t="s">
        <v>201</v>
      </c>
      <c r="D980" s="55"/>
      <c r="E980" s="56" t="s">
        <v>55</v>
      </c>
      <c r="F980" s="209" t="s">
        <v>101</v>
      </c>
      <c r="G980" s="57"/>
      <c r="H980" s="58"/>
      <c r="I980" s="59">
        <v>1</v>
      </c>
      <c r="J980" s="486" t="str">
        <f>+C980</f>
        <v>ADE</v>
      </c>
      <c r="K980" s="486"/>
      <c r="L980" s="486"/>
      <c r="M980" s="486"/>
      <c r="N980" s="486"/>
      <c r="O980" s="486"/>
      <c r="P980" s="486"/>
      <c r="Q980" s="486"/>
      <c r="R980" s="486"/>
      <c r="S980" s="486"/>
      <c r="T980" s="486"/>
      <c r="U980" s="486"/>
      <c r="V980" s="486"/>
      <c r="W980" s="486"/>
      <c r="X980" s="60"/>
      <c r="Y980" s="61"/>
      <c r="Z980" s="62"/>
      <c r="AA980" s="63"/>
      <c r="AB980" s="63"/>
      <c r="AC980" s="64"/>
    </row>
    <row r="981" spans="1:29" ht="12.75" customHeight="1">
      <c r="A981" s="69"/>
      <c r="B981" s="70" t="s">
        <v>3</v>
      </c>
      <c r="C981" s="71" t="s">
        <v>62</v>
      </c>
      <c r="D981" s="72"/>
      <c r="E981" s="73"/>
      <c r="F981" s="72"/>
      <c r="G981" s="74"/>
      <c r="H981" s="75"/>
      <c r="I981" s="76">
        <f t="shared" ref="I981:I1017" si="403">+I980+1</f>
        <v>2</v>
      </c>
      <c r="J981" s="77" t="s">
        <v>4</v>
      </c>
      <c r="K981" s="78"/>
      <c r="L981" s="248"/>
      <c r="M981" s="79"/>
      <c r="N981" s="79"/>
      <c r="O981" s="79"/>
      <c r="P981" s="236"/>
      <c r="Q981" s="254"/>
      <c r="R981" s="79"/>
      <c r="S981" s="79"/>
      <c r="T981" s="79"/>
      <c r="U981" s="79"/>
      <c r="V981" s="79"/>
      <c r="W981" s="80" t="str">
        <f>$Y$1</f>
        <v>Period: 1 May 2012 - 31 May 2012</v>
      </c>
      <c r="X981" s="81"/>
      <c r="Y981" s="82"/>
      <c r="Z981" s="83"/>
      <c r="AA981" s="84"/>
      <c r="AB981" s="84"/>
      <c r="AC981" s="85"/>
    </row>
    <row r="982" spans="1:29" ht="12.75" customHeight="1">
      <c r="A982" s="69"/>
      <c r="B982" s="70" t="s">
        <v>6</v>
      </c>
      <c r="C982" s="71" t="s">
        <v>5</v>
      </c>
      <c r="D982" s="72"/>
      <c r="E982" s="73"/>
      <c r="F982" s="91"/>
      <c r="G982" s="91"/>
      <c r="H982" s="92"/>
      <c r="I982" s="76">
        <f t="shared" si="403"/>
        <v>3</v>
      </c>
      <c r="J982" s="487" t="s">
        <v>7</v>
      </c>
      <c r="K982" s="488" t="s">
        <v>8</v>
      </c>
      <c r="L982" s="249"/>
      <c r="M982" s="489" t="s">
        <v>49</v>
      </c>
      <c r="N982" s="490"/>
      <c r="O982" s="220"/>
      <c r="P982" s="237"/>
      <c r="Q982" s="255"/>
      <c r="R982" s="491" t="s">
        <v>64</v>
      </c>
      <c r="S982" s="493" t="s">
        <v>9</v>
      </c>
      <c r="T982" s="493"/>
      <c r="U982" s="493"/>
      <c r="V982" s="493"/>
      <c r="W982" s="494" t="s">
        <v>10</v>
      </c>
      <c r="X982" s="93"/>
      <c r="Y982" s="94"/>
      <c r="Z982" s="83"/>
      <c r="AA982" s="84"/>
      <c r="AB982" s="84"/>
      <c r="AC982" s="85"/>
    </row>
    <row r="983" spans="1:29" ht="12.75" customHeight="1">
      <c r="A983" s="69"/>
      <c r="B983" s="70" t="s">
        <v>48</v>
      </c>
      <c r="C983" s="71"/>
      <c r="D983" s="72"/>
      <c r="E983" s="73"/>
      <c r="F983" s="91"/>
      <c r="G983" s="91"/>
      <c r="H983" s="92"/>
      <c r="I983" s="76">
        <f t="shared" si="403"/>
        <v>4</v>
      </c>
      <c r="J983" s="487"/>
      <c r="K983" s="488"/>
      <c r="L983" s="250"/>
      <c r="M983" s="231" t="s">
        <v>11</v>
      </c>
      <c r="N983" s="231" t="s">
        <v>12</v>
      </c>
      <c r="O983" s="231"/>
      <c r="P983" s="238"/>
      <c r="Q983" s="256" t="s">
        <v>67</v>
      </c>
      <c r="R983" s="492"/>
      <c r="S983" s="201">
        <v>1.5</v>
      </c>
      <c r="T983" s="201">
        <v>2</v>
      </c>
      <c r="U983" s="201">
        <v>3</v>
      </c>
      <c r="V983" s="201">
        <v>4</v>
      </c>
      <c r="W983" s="494"/>
      <c r="X983" s="93"/>
      <c r="Y983" s="94"/>
      <c r="Z983" s="83"/>
      <c r="AA983" s="95" t="s">
        <v>13</v>
      </c>
      <c r="AB983" s="95" t="s">
        <v>14</v>
      </c>
      <c r="AC983" s="96" t="s">
        <v>15</v>
      </c>
    </row>
    <row r="984" spans="1:29" ht="12.75" customHeight="1">
      <c r="A984" s="69"/>
      <c r="B984" s="70" t="s">
        <v>16</v>
      </c>
      <c r="C984" s="71"/>
      <c r="D984" s="72"/>
      <c r="E984" s="73"/>
      <c r="F984" s="98"/>
      <c r="G984" s="72"/>
      <c r="H984" s="99"/>
      <c r="I984" s="76">
        <f t="shared" si="403"/>
        <v>5</v>
      </c>
      <c r="J984" s="100">
        <f>$AN$9</f>
        <v>41079</v>
      </c>
      <c r="K984" s="101">
        <v>2</v>
      </c>
      <c r="L984" s="261">
        <v>11</v>
      </c>
      <c r="M984" s="232">
        <f>VLOOKUP(K984,$AE$23:$AG$30,2,0)</f>
        <v>0.83333333333333337</v>
      </c>
      <c r="N984" s="241">
        <f>VLOOKUP(K984,$AE$23:$AG$30,3,0)</f>
        <v>1.2083333333333333</v>
      </c>
      <c r="O984" s="244">
        <f t="shared" ref="O984:O1013" si="404">(N984-M984)*24</f>
        <v>8.9999999999999964</v>
      </c>
      <c r="P984" s="245" t="str">
        <f>+IF(((N984-M984)*24)&gt;4,"1",0)</f>
        <v>1</v>
      </c>
      <c r="Q984" s="257">
        <f t="shared" ref="Q984:Q1013" si="405">O984-P984</f>
        <v>7.9999999999999964</v>
      </c>
      <c r="R984" s="102">
        <f>+L984-Q984</f>
        <v>3.0000000000000036</v>
      </c>
      <c r="S984" s="103">
        <f>IF(AND(Y984="d",W984&gt;0),1,0)</f>
        <v>1</v>
      </c>
      <c r="T984" s="104">
        <f>IF(AND(Y984="D",W984-S984&lt;0),0,IF(AND(Y984="M",W984&gt;=7),7,IF(AND(Y984="M",W984&lt;7),W984,IF(W984-S984&lt;0,0,IF(AND(Y984="D",W984-S984&gt;=7),7,IF(AND(Y984="D",W984-S984&lt;7),W984-S984,0))))))</f>
        <v>2.0000000000000036</v>
      </c>
      <c r="U984" s="104">
        <f>IF(AND(Y984="D",W984&lt;1),0,IF(AND(Y984="D",W984-S984-T984&gt;0,W984-S984-T984&lt;1),W984-S984-T984,IF(AND(Y984="D",W984-S984-T984&gt;=1),1,IF(AND(Y984="M",W984-T984&gt;=1),1,IF(AND(Y984="M",W984-T984&lt;1),W984-T984,0)))))</f>
        <v>0</v>
      </c>
      <c r="V984" s="104">
        <f>IF(AND(Y984="D",W984&lt;1),0,IF(AND(Y984="D",W984-S984-T984-U984&gt;0),W984-S984-T984-U984,IF(AND(Y984="M",W984-T984-U984&gt;0),W984-T984-U984,0)))</f>
        <v>0</v>
      </c>
      <c r="W984" s="105">
        <f>+R984</f>
        <v>3.0000000000000036</v>
      </c>
      <c r="X984" s="96"/>
      <c r="Y984" s="106" t="str">
        <f>$AO$9</f>
        <v>D</v>
      </c>
      <c r="Z984" s="207" t="str">
        <f t="shared" ref="Z984:Z1014" si="406">TEXT(WEEKDAY(J984),"ddd")</f>
        <v>Tue</v>
      </c>
      <c r="AA984" s="107">
        <f t="shared" ref="AA984:AA1013" si="407">COUNTIF(K984,"S")</f>
        <v>0</v>
      </c>
      <c r="AB984" s="107">
        <f t="shared" ref="AB984:AB1013" si="408">COUNTIF(K984,"I")</f>
        <v>0</v>
      </c>
      <c r="AC984" s="107">
        <f t="shared" ref="AC984:AC1013" si="409">COUNTIF(K984,"A")</f>
        <v>0</v>
      </c>
    </row>
    <row r="985" spans="1:29" ht="12.75" customHeight="1">
      <c r="A985" s="69"/>
      <c r="B985" s="70" t="s">
        <v>18</v>
      </c>
      <c r="C985" s="108" t="s">
        <v>61</v>
      </c>
      <c r="D985" s="109"/>
      <c r="E985" s="73"/>
      <c r="F985" s="110"/>
      <c r="G985" s="72"/>
      <c r="H985" s="99"/>
      <c r="I985" s="76">
        <f t="shared" si="403"/>
        <v>6</v>
      </c>
      <c r="J985" s="100">
        <f>$AN$10</f>
        <v>41080</v>
      </c>
      <c r="K985" s="101">
        <v>2</v>
      </c>
      <c r="L985" s="261">
        <v>9</v>
      </c>
      <c r="M985" s="232">
        <f>VLOOKUP(K985,$AE$23:$AG$30,2,0)</f>
        <v>0.83333333333333337</v>
      </c>
      <c r="N985" s="241">
        <f t="shared" ref="N985:N1013" si="410">VLOOKUP(K985,$AE$23:$AG$30,3,0)</f>
        <v>1.2083333333333333</v>
      </c>
      <c r="O985" s="244">
        <f t="shared" si="404"/>
        <v>8.9999999999999964</v>
      </c>
      <c r="P985" s="245" t="str">
        <f>+IF(((N985-M985)*24)&gt;4,"1",0)</f>
        <v>1</v>
      </c>
      <c r="Q985" s="257">
        <f t="shared" si="405"/>
        <v>7.9999999999999964</v>
      </c>
      <c r="R985" s="102">
        <f>+L985-Q985</f>
        <v>1.0000000000000036</v>
      </c>
      <c r="S985" s="103">
        <f t="shared" ref="S985:S1013" si="411">IF(AND(Y985="d",W985&gt;0),1,0)</f>
        <v>1</v>
      </c>
      <c r="T985" s="104">
        <f t="shared" ref="T985:T1013" si="412">IF(AND(Y985="D",W985-S985&lt;0),0,IF(AND(Y985="M",W985&gt;=7),7,IF(AND(Y985="M",W985&lt;7),W985,IF(W985-S985&lt;0,0,IF(AND(Y985="D",W985-S985&gt;=7),7,IF(AND(Y985="D",W985-S985&lt;7),W985-S985,0))))))</f>
        <v>3.5527136788005009E-15</v>
      </c>
      <c r="U985" s="104">
        <f t="shared" ref="U985:U1013" si="413">IF(AND(Y985="D",W985&lt;1),0,IF(AND(Y985="D",W985-S985-T985&gt;0,W985-S985-T985&lt;1),W985-S985-T985,IF(AND(Y985="D",W985-S985-T985&gt;=1),1,IF(AND(Y985="M",W985-T985&gt;=1),1,IF(AND(Y985="M",W985-T985&lt;1),W985-T985,0)))))</f>
        <v>0</v>
      </c>
      <c r="V985" s="104">
        <f t="shared" ref="V985:V1013" si="414">IF(AND(Y985="D",W985&lt;1),0,IF(AND(Y985="D",W985-S985-T985-U985&gt;0),W985-S985-T985-U985,IF(AND(Y985="M",W985-T985-U985&gt;0),W985-T985-U985,0)))</f>
        <v>0</v>
      </c>
      <c r="W985" s="105">
        <f t="shared" ref="W985:W1013" si="415">+R985</f>
        <v>1.0000000000000036</v>
      </c>
      <c r="X985" s="96"/>
      <c r="Y985" s="106" t="str">
        <f>$AO$10</f>
        <v>D</v>
      </c>
      <c r="Z985" s="207" t="str">
        <f t="shared" si="406"/>
        <v>Wed</v>
      </c>
      <c r="AA985" s="107">
        <f t="shared" si="407"/>
        <v>0</v>
      </c>
      <c r="AB985" s="107">
        <f t="shared" si="408"/>
        <v>0</v>
      </c>
      <c r="AC985" s="107">
        <f t="shared" si="409"/>
        <v>0</v>
      </c>
    </row>
    <row r="986" spans="1:29" ht="12.75" customHeight="1">
      <c r="A986" s="69"/>
      <c r="B986" s="98" t="s">
        <v>20</v>
      </c>
      <c r="C986" s="199">
        <v>40245</v>
      </c>
      <c r="D986" s="199">
        <v>41340</v>
      </c>
      <c r="E986" s="73"/>
      <c r="F986" s="72"/>
      <c r="G986" s="72"/>
      <c r="H986" s="99"/>
      <c r="I986" s="76">
        <f t="shared" si="403"/>
        <v>7</v>
      </c>
      <c r="J986" s="100">
        <f>$AN$11</f>
        <v>41081</v>
      </c>
      <c r="K986" s="101">
        <v>2</v>
      </c>
      <c r="L986" s="261">
        <v>8</v>
      </c>
      <c r="M986" s="232">
        <f>VLOOKUP(K986,$AE$23:$AG$30,2,0)</f>
        <v>0.83333333333333337</v>
      </c>
      <c r="N986" s="241">
        <f t="shared" si="410"/>
        <v>1.2083333333333333</v>
      </c>
      <c r="O986" s="244">
        <f t="shared" si="404"/>
        <v>8.9999999999999964</v>
      </c>
      <c r="P986" s="245" t="str">
        <f t="shared" ref="P986:P1013" si="416">+IF(((N986-M986)*24)&gt;4,"1",0)</f>
        <v>1</v>
      </c>
      <c r="Q986" s="257">
        <f t="shared" si="405"/>
        <v>7.9999999999999964</v>
      </c>
      <c r="R986" s="102">
        <f t="shared" ref="R986:R1013" si="417">+L986-Q986</f>
        <v>0</v>
      </c>
      <c r="S986" s="103">
        <f t="shared" si="411"/>
        <v>0</v>
      </c>
      <c r="T986" s="104">
        <f t="shared" si="412"/>
        <v>0</v>
      </c>
      <c r="U986" s="104">
        <f t="shared" si="413"/>
        <v>0</v>
      </c>
      <c r="V986" s="104">
        <f t="shared" si="414"/>
        <v>0</v>
      </c>
      <c r="W986" s="105">
        <f t="shared" si="415"/>
        <v>0</v>
      </c>
      <c r="X986" s="96"/>
      <c r="Y986" s="106" t="str">
        <f>$AO$11</f>
        <v>D</v>
      </c>
      <c r="Z986" s="207" t="str">
        <f t="shared" si="406"/>
        <v>Thu</v>
      </c>
      <c r="AA986" s="107">
        <f t="shared" si="407"/>
        <v>0</v>
      </c>
      <c r="AB986" s="107">
        <f t="shared" si="408"/>
        <v>0</v>
      </c>
      <c r="AC986" s="107">
        <f t="shared" si="409"/>
        <v>0</v>
      </c>
    </row>
    <row r="987" spans="1:29" ht="12.75" customHeight="1">
      <c r="A987" s="69"/>
      <c r="B987" s="98"/>
      <c r="C987" s="98"/>
      <c r="D987" s="72"/>
      <c r="E987" s="73"/>
      <c r="F987" s="72"/>
      <c r="G987" s="72"/>
      <c r="H987" s="99"/>
      <c r="I987" s="76">
        <f t="shared" si="403"/>
        <v>8</v>
      </c>
      <c r="J987" s="100">
        <f>$AN$12</f>
        <v>41082</v>
      </c>
      <c r="K987" s="101">
        <v>2</v>
      </c>
      <c r="L987" s="261">
        <v>8</v>
      </c>
      <c r="M987" s="232">
        <f t="shared" ref="M987:M1013" si="418">VLOOKUP(K987,$AE$23:$AG$30,2,0)</f>
        <v>0.83333333333333337</v>
      </c>
      <c r="N987" s="241">
        <f t="shared" si="410"/>
        <v>1.2083333333333333</v>
      </c>
      <c r="O987" s="244">
        <f t="shared" si="404"/>
        <v>8.9999999999999964</v>
      </c>
      <c r="P987" s="245" t="str">
        <f t="shared" si="416"/>
        <v>1</v>
      </c>
      <c r="Q987" s="257">
        <f t="shared" si="405"/>
        <v>7.9999999999999964</v>
      </c>
      <c r="R987" s="102">
        <f t="shared" si="417"/>
        <v>0</v>
      </c>
      <c r="S987" s="103">
        <f t="shared" si="411"/>
        <v>0</v>
      </c>
      <c r="T987" s="104">
        <f t="shared" si="412"/>
        <v>0</v>
      </c>
      <c r="U987" s="104">
        <f t="shared" si="413"/>
        <v>0</v>
      </c>
      <c r="V987" s="104">
        <f t="shared" si="414"/>
        <v>0</v>
      </c>
      <c r="W987" s="105">
        <f t="shared" si="415"/>
        <v>0</v>
      </c>
      <c r="X987" s="96"/>
      <c r="Y987" s="106" t="str">
        <f>$AO$12</f>
        <v>D</v>
      </c>
      <c r="Z987" s="207" t="str">
        <f t="shared" si="406"/>
        <v>Fri</v>
      </c>
      <c r="AA987" s="107">
        <f t="shared" si="407"/>
        <v>0</v>
      </c>
      <c r="AB987" s="107">
        <f t="shared" si="408"/>
        <v>0</v>
      </c>
      <c r="AC987" s="107">
        <f t="shared" si="409"/>
        <v>0</v>
      </c>
    </row>
    <row r="988" spans="1:29" ht="12.75" customHeight="1">
      <c r="A988" s="69"/>
      <c r="B988" s="98"/>
      <c r="C988" s="98"/>
      <c r="D988" s="72"/>
      <c r="E988" s="73"/>
      <c r="F988" s="198"/>
      <c r="G988" s="72"/>
      <c r="H988" s="99"/>
      <c r="I988" s="76">
        <f t="shared" si="403"/>
        <v>9</v>
      </c>
      <c r="J988" s="100">
        <f>$AN$13</f>
        <v>41083</v>
      </c>
      <c r="K988" s="339" t="s">
        <v>50</v>
      </c>
      <c r="L988" s="261"/>
      <c r="M988" s="232">
        <f t="shared" si="418"/>
        <v>0</v>
      </c>
      <c r="N988" s="241">
        <f t="shared" si="410"/>
        <v>0</v>
      </c>
      <c r="O988" s="244">
        <f t="shared" si="404"/>
        <v>0</v>
      </c>
      <c r="P988" s="245">
        <f t="shared" si="416"/>
        <v>0</v>
      </c>
      <c r="Q988" s="257">
        <f t="shared" si="405"/>
        <v>0</v>
      </c>
      <c r="R988" s="102">
        <f t="shared" si="417"/>
        <v>0</v>
      </c>
      <c r="S988" s="103">
        <f t="shared" si="411"/>
        <v>0</v>
      </c>
      <c r="T988" s="104">
        <f t="shared" si="412"/>
        <v>0</v>
      </c>
      <c r="U988" s="104">
        <f t="shared" si="413"/>
        <v>0</v>
      </c>
      <c r="V988" s="104">
        <f t="shared" si="414"/>
        <v>0</v>
      </c>
      <c r="W988" s="105">
        <f t="shared" si="415"/>
        <v>0</v>
      </c>
      <c r="X988" s="96"/>
      <c r="Y988" s="106" t="str">
        <f>$AO$13</f>
        <v>M</v>
      </c>
      <c r="Z988" s="207" t="str">
        <f t="shared" si="406"/>
        <v>Sat</v>
      </c>
      <c r="AA988" s="107">
        <f t="shared" si="407"/>
        <v>0</v>
      </c>
      <c r="AB988" s="107">
        <f t="shared" si="408"/>
        <v>0</v>
      </c>
      <c r="AC988" s="107">
        <f t="shared" si="409"/>
        <v>0</v>
      </c>
    </row>
    <row r="989" spans="1:29" ht="12.75" customHeight="1">
      <c r="A989" s="69"/>
      <c r="B989" s="124" t="s">
        <v>21</v>
      </c>
      <c r="C989" s="125" t="s">
        <v>22</v>
      </c>
      <c r="D989" s="126"/>
      <c r="E989" s="127"/>
      <c r="F989" s="198">
        <v>1244560</v>
      </c>
      <c r="G989" s="129" t="s">
        <v>22</v>
      </c>
      <c r="H989" s="130">
        <f>+F989</f>
        <v>1244560</v>
      </c>
      <c r="I989" s="76">
        <f t="shared" si="403"/>
        <v>10</v>
      </c>
      <c r="J989" s="100">
        <f>$AN$14</f>
        <v>41084</v>
      </c>
      <c r="K989" s="339" t="s">
        <v>50</v>
      </c>
      <c r="L989" s="261"/>
      <c r="M989" s="232">
        <f t="shared" si="418"/>
        <v>0</v>
      </c>
      <c r="N989" s="241">
        <f t="shared" si="410"/>
        <v>0</v>
      </c>
      <c r="O989" s="244">
        <f t="shared" si="404"/>
        <v>0</v>
      </c>
      <c r="P989" s="245">
        <f t="shared" si="416"/>
        <v>0</v>
      </c>
      <c r="Q989" s="257">
        <f t="shared" si="405"/>
        <v>0</v>
      </c>
      <c r="R989" s="102">
        <f t="shared" si="417"/>
        <v>0</v>
      </c>
      <c r="S989" s="103">
        <f t="shared" si="411"/>
        <v>0</v>
      </c>
      <c r="T989" s="104">
        <f t="shared" si="412"/>
        <v>0</v>
      </c>
      <c r="U989" s="104">
        <f t="shared" si="413"/>
        <v>0</v>
      </c>
      <c r="V989" s="104">
        <f t="shared" si="414"/>
        <v>0</v>
      </c>
      <c r="W989" s="105">
        <f t="shared" si="415"/>
        <v>0</v>
      </c>
      <c r="X989" s="96"/>
      <c r="Y989" s="106" t="str">
        <f>$AO$14</f>
        <v>M</v>
      </c>
      <c r="Z989" s="262" t="str">
        <f t="shared" si="406"/>
        <v>Sun</v>
      </c>
      <c r="AA989" s="107">
        <f t="shared" si="407"/>
        <v>0</v>
      </c>
      <c r="AB989" s="107">
        <f t="shared" si="408"/>
        <v>0</v>
      </c>
      <c r="AC989" s="107">
        <f t="shared" si="409"/>
        <v>0</v>
      </c>
    </row>
    <row r="990" spans="1:29" ht="12.75" customHeight="1">
      <c r="A990" s="69"/>
      <c r="B990" s="124" t="s">
        <v>23</v>
      </c>
      <c r="C990" s="125" t="s">
        <v>22</v>
      </c>
      <c r="D990" s="133">
        <f>+F989/173</f>
        <v>7193.9884393063585</v>
      </c>
      <c r="E990" s="127" t="s">
        <v>24</v>
      </c>
      <c r="F990" s="128">
        <f>+W1016</f>
        <v>186.00000000000003</v>
      </c>
      <c r="G990" s="134" t="s">
        <v>22</v>
      </c>
      <c r="H990" s="130">
        <f>F990*D990</f>
        <v>1338081.849710983</v>
      </c>
      <c r="I990" s="76">
        <f t="shared" si="403"/>
        <v>11</v>
      </c>
      <c r="J990" s="100">
        <f>$AN$15</f>
        <v>41085</v>
      </c>
      <c r="K990" s="101">
        <v>1</v>
      </c>
      <c r="L990" s="261">
        <v>11</v>
      </c>
      <c r="M990" s="232">
        <f t="shared" si="418"/>
        <v>0.33333333333333331</v>
      </c>
      <c r="N990" s="241">
        <f t="shared" si="410"/>
        <v>0.70833333333333337</v>
      </c>
      <c r="O990" s="244">
        <f t="shared" si="404"/>
        <v>9.0000000000000018</v>
      </c>
      <c r="P990" s="245" t="str">
        <f t="shared" si="416"/>
        <v>1</v>
      </c>
      <c r="Q990" s="257">
        <f t="shared" si="405"/>
        <v>8.0000000000000018</v>
      </c>
      <c r="R990" s="102">
        <f t="shared" si="417"/>
        <v>2.9999999999999982</v>
      </c>
      <c r="S990" s="103">
        <f t="shared" si="411"/>
        <v>1</v>
      </c>
      <c r="T990" s="104">
        <f t="shared" si="412"/>
        <v>1.9999999999999982</v>
      </c>
      <c r="U990" s="104">
        <f t="shared" si="413"/>
        <v>0</v>
      </c>
      <c r="V990" s="104">
        <f t="shared" si="414"/>
        <v>0</v>
      </c>
      <c r="W990" s="105">
        <f t="shared" si="415"/>
        <v>2.9999999999999982</v>
      </c>
      <c r="X990" s="96"/>
      <c r="Y990" s="106" t="str">
        <f>$AO$15</f>
        <v>D</v>
      </c>
      <c r="Z990" s="262" t="str">
        <f t="shared" si="406"/>
        <v>Mon</v>
      </c>
      <c r="AA990" s="107">
        <f t="shared" si="407"/>
        <v>0</v>
      </c>
      <c r="AB990" s="107">
        <f t="shared" si="408"/>
        <v>0</v>
      </c>
      <c r="AC990" s="107">
        <f t="shared" si="409"/>
        <v>0</v>
      </c>
    </row>
    <row r="991" spans="1:29" ht="12.75" customHeight="1">
      <c r="A991" s="69"/>
      <c r="B991" s="124" t="s">
        <v>65</v>
      </c>
      <c r="C991" s="125" t="s">
        <v>22</v>
      </c>
      <c r="D991" s="133">
        <v>6000</v>
      </c>
      <c r="E991" s="127" t="s">
        <v>24</v>
      </c>
      <c r="F991" s="203">
        <f>+K1016</f>
        <v>25</v>
      </c>
      <c r="G991" s="134" t="s">
        <v>22</v>
      </c>
      <c r="H991" s="130">
        <f>F991*D991</f>
        <v>150000</v>
      </c>
      <c r="I991" s="76">
        <f t="shared" si="403"/>
        <v>12</v>
      </c>
      <c r="J991" s="100">
        <f>$AN$16</f>
        <v>41086</v>
      </c>
      <c r="K991" s="101">
        <v>1</v>
      </c>
      <c r="L991" s="261">
        <v>11</v>
      </c>
      <c r="M991" s="232">
        <f t="shared" si="418"/>
        <v>0.33333333333333331</v>
      </c>
      <c r="N991" s="241">
        <f t="shared" si="410"/>
        <v>0.70833333333333337</v>
      </c>
      <c r="O991" s="244">
        <f t="shared" si="404"/>
        <v>9.0000000000000018</v>
      </c>
      <c r="P991" s="245" t="str">
        <f t="shared" si="416"/>
        <v>1</v>
      </c>
      <c r="Q991" s="257">
        <f t="shared" si="405"/>
        <v>8.0000000000000018</v>
      </c>
      <c r="R991" s="102">
        <f t="shared" si="417"/>
        <v>2.9999999999999982</v>
      </c>
      <c r="S991" s="103">
        <f t="shared" si="411"/>
        <v>1</v>
      </c>
      <c r="T991" s="104">
        <f t="shared" si="412"/>
        <v>1.9999999999999982</v>
      </c>
      <c r="U991" s="104">
        <f t="shared" si="413"/>
        <v>0</v>
      </c>
      <c r="V991" s="104">
        <f t="shared" si="414"/>
        <v>0</v>
      </c>
      <c r="W991" s="105">
        <f t="shared" si="415"/>
        <v>2.9999999999999982</v>
      </c>
      <c r="X991" s="96"/>
      <c r="Y991" s="106" t="str">
        <f>$AO$16</f>
        <v>D</v>
      </c>
      <c r="Z991" s="207" t="str">
        <f t="shared" si="406"/>
        <v>Tue</v>
      </c>
      <c r="AA991" s="107">
        <f t="shared" si="407"/>
        <v>0</v>
      </c>
      <c r="AB991" s="107">
        <f t="shared" si="408"/>
        <v>0</v>
      </c>
      <c r="AC991" s="107">
        <f t="shared" si="409"/>
        <v>0</v>
      </c>
    </row>
    <row r="992" spans="1:29" ht="12.75" customHeight="1">
      <c r="A992" s="69"/>
      <c r="B992" s="124" t="s">
        <v>66</v>
      </c>
      <c r="C992" s="125" t="s">
        <v>22</v>
      </c>
      <c r="D992" s="200">
        <v>4000</v>
      </c>
      <c r="E992" s="127" t="s">
        <v>24</v>
      </c>
      <c r="F992" s="139">
        <f>+L1016</f>
        <v>14</v>
      </c>
      <c r="G992" s="134" t="s">
        <v>22</v>
      </c>
      <c r="H992" s="130">
        <f>F992*D992</f>
        <v>56000</v>
      </c>
      <c r="I992" s="76">
        <f t="shared" si="403"/>
        <v>13</v>
      </c>
      <c r="J992" s="100">
        <f>$AN$17</f>
        <v>41087</v>
      </c>
      <c r="K992" s="101">
        <v>1</v>
      </c>
      <c r="L992" s="261">
        <v>11</v>
      </c>
      <c r="M992" s="232">
        <f t="shared" si="418"/>
        <v>0.33333333333333331</v>
      </c>
      <c r="N992" s="241">
        <f t="shared" si="410"/>
        <v>0.70833333333333337</v>
      </c>
      <c r="O992" s="244">
        <f t="shared" si="404"/>
        <v>9.0000000000000018</v>
      </c>
      <c r="P992" s="245" t="str">
        <f t="shared" si="416"/>
        <v>1</v>
      </c>
      <c r="Q992" s="257">
        <f t="shared" si="405"/>
        <v>8.0000000000000018</v>
      </c>
      <c r="R992" s="102">
        <f t="shared" si="417"/>
        <v>2.9999999999999982</v>
      </c>
      <c r="S992" s="103">
        <f t="shared" si="411"/>
        <v>1</v>
      </c>
      <c r="T992" s="104">
        <f t="shared" si="412"/>
        <v>1.9999999999999982</v>
      </c>
      <c r="U992" s="104">
        <f t="shared" si="413"/>
        <v>0</v>
      </c>
      <c r="V992" s="104">
        <f t="shared" si="414"/>
        <v>0</v>
      </c>
      <c r="W992" s="105">
        <f t="shared" si="415"/>
        <v>2.9999999999999982</v>
      </c>
      <c r="X992" s="96"/>
      <c r="Y992" s="106" t="str">
        <f>$AO$17</f>
        <v>D</v>
      </c>
      <c r="Z992" s="207" t="str">
        <f t="shared" si="406"/>
        <v>Wed</v>
      </c>
      <c r="AA992" s="107">
        <f t="shared" si="407"/>
        <v>0</v>
      </c>
      <c r="AB992" s="107">
        <f t="shared" si="408"/>
        <v>0</v>
      </c>
      <c r="AC992" s="107">
        <f t="shared" si="409"/>
        <v>0</v>
      </c>
    </row>
    <row r="993" spans="1:29" ht="12.75" customHeight="1">
      <c r="A993" s="69"/>
      <c r="B993" s="335" t="s">
        <v>75</v>
      </c>
      <c r="C993" s="336" t="s">
        <v>22</v>
      </c>
      <c r="D993" s="337"/>
      <c r="E993" s="127" t="s">
        <v>24</v>
      </c>
      <c r="F993" s="338">
        <f>+M1016</f>
        <v>11</v>
      </c>
      <c r="G993" s="142" t="s">
        <v>22</v>
      </c>
      <c r="H993" s="143">
        <f>+F993*D993</f>
        <v>0</v>
      </c>
      <c r="I993" s="76">
        <f t="shared" si="403"/>
        <v>14</v>
      </c>
      <c r="J993" s="100">
        <f>$AN$18</f>
        <v>41088</v>
      </c>
      <c r="K993" s="101">
        <v>1</v>
      </c>
      <c r="L993" s="261">
        <v>11</v>
      </c>
      <c r="M993" s="232">
        <f t="shared" si="418"/>
        <v>0.33333333333333331</v>
      </c>
      <c r="N993" s="241">
        <f t="shared" si="410"/>
        <v>0.70833333333333337</v>
      </c>
      <c r="O993" s="244">
        <f t="shared" si="404"/>
        <v>9.0000000000000018</v>
      </c>
      <c r="P993" s="245" t="str">
        <f t="shared" si="416"/>
        <v>1</v>
      </c>
      <c r="Q993" s="257">
        <f t="shared" si="405"/>
        <v>8.0000000000000018</v>
      </c>
      <c r="R993" s="102">
        <f t="shared" si="417"/>
        <v>2.9999999999999982</v>
      </c>
      <c r="S993" s="103">
        <f t="shared" si="411"/>
        <v>1</v>
      </c>
      <c r="T993" s="104">
        <f t="shared" si="412"/>
        <v>1.9999999999999982</v>
      </c>
      <c r="U993" s="104">
        <f t="shared" si="413"/>
        <v>0</v>
      </c>
      <c r="V993" s="104">
        <f t="shared" si="414"/>
        <v>0</v>
      </c>
      <c r="W993" s="105">
        <f t="shared" si="415"/>
        <v>2.9999999999999982</v>
      </c>
      <c r="X993" s="96"/>
      <c r="Y993" s="106" t="str">
        <f>$AO$18</f>
        <v>D</v>
      </c>
      <c r="Z993" s="207" t="str">
        <f t="shared" si="406"/>
        <v>Thu</v>
      </c>
      <c r="AA993" s="107">
        <f t="shared" si="407"/>
        <v>0</v>
      </c>
      <c r="AB993" s="107">
        <f t="shared" si="408"/>
        <v>0</v>
      </c>
      <c r="AC993" s="107">
        <f t="shared" si="409"/>
        <v>0</v>
      </c>
    </row>
    <row r="994" spans="1:29" ht="12.75" customHeight="1">
      <c r="A994" s="69"/>
      <c r="B994" s="124"/>
      <c r="C994" s="70"/>
      <c r="D994" s="202"/>
      <c r="E994" s="140"/>
      <c r="F994" s="141"/>
      <c r="G994" s="74" t="s">
        <v>22</v>
      </c>
      <c r="H994" s="99">
        <f>+D994*F994</f>
        <v>0</v>
      </c>
      <c r="I994" s="76">
        <f t="shared" si="403"/>
        <v>15</v>
      </c>
      <c r="J994" s="100">
        <f>$AN$19</f>
        <v>41089</v>
      </c>
      <c r="K994" s="101">
        <v>1</v>
      </c>
      <c r="L994" s="261">
        <v>11</v>
      </c>
      <c r="M994" s="232">
        <f t="shared" si="418"/>
        <v>0.33333333333333331</v>
      </c>
      <c r="N994" s="241">
        <f t="shared" si="410"/>
        <v>0.70833333333333337</v>
      </c>
      <c r="O994" s="244">
        <f t="shared" si="404"/>
        <v>9.0000000000000018</v>
      </c>
      <c r="P994" s="245" t="str">
        <f t="shared" si="416"/>
        <v>1</v>
      </c>
      <c r="Q994" s="257">
        <f t="shared" si="405"/>
        <v>8.0000000000000018</v>
      </c>
      <c r="R994" s="102">
        <f t="shared" si="417"/>
        <v>2.9999999999999982</v>
      </c>
      <c r="S994" s="103">
        <f t="shared" si="411"/>
        <v>1</v>
      </c>
      <c r="T994" s="104">
        <f t="shared" si="412"/>
        <v>1.9999999999999982</v>
      </c>
      <c r="U994" s="104">
        <f t="shared" si="413"/>
        <v>0</v>
      </c>
      <c r="V994" s="104">
        <f t="shared" si="414"/>
        <v>0</v>
      </c>
      <c r="W994" s="105">
        <f t="shared" si="415"/>
        <v>2.9999999999999982</v>
      </c>
      <c r="X994" s="96"/>
      <c r="Y994" s="106" t="str">
        <f>$AO$19</f>
        <v>D</v>
      </c>
      <c r="Z994" s="207" t="str">
        <f t="shared" si="406"/>
        <v>Fri</v>
      </c>
      <c r="AA994" s="107">
        <f t="shared" si="407"/>
        <v>0</v>
      </c>
      <c r="AB994" s="107">
        <f t="shared" si="408"/>
        <v>0</v>
      </c>
      <c r="AC994" s="107">
        <f t="shared" si="409"/>
        <v>0</v>
      </c>
    </row>
    <row r="995" spans="1:29" ht="12.75" customHeight="1">
      <c r="A995" s="69"/>
      <c r="B995" s="124"/>
      <c r="C995" s="70"/>
      <c r="D995" s="202"/>
      <c r="E995" s="140"/>
      <c r="F995" s="139"/>
      <c r="G995" s="74" t="s">
        <v>22</v>
      </c>
      <c r="H995" s="99">
        <f>+D995*F995</f>
        <v>0</v>
      </c>
      <c r="I995" s="76">
        <f t="shared" si="403"/>
        <v>16</v>
      </c>
      <c r="J995" s="100">
        <f>$AN$20</f>
        <v>41090</v>
      </c>
      <c r="K995" s="101" t="s">
        <v>63</v>
      </c>
      <c r="L995" s="261">
        <v>10</v>
      </c>
      <c r="M995" s="232">
        <f t="shared" si="418"/>
        <v>0</v>
      </c>
      <c r="N995" s="241">
        <f t="shared" si="410"/>
        <v>0</v>
      </c>
      <c r="O995" s="244">
        <f t="shared" si="404"/>
        <v>0</v>
      </c>
      <c r="P995" s="245">
        <f t="shared" si="416"/>
        <v>0</v>
      </c>
      <c r="Q995" s="257">
        <f t="shared" si="405"/>
        <v>0</v>
      </c>
      <c r="R995" s="102">
        <f t="shared" si="417"/>
        <v>10</v>
      </c>
      <c r="S995" s="103">
        <f t="shared" si="411"/>
        <v>0</v>
      </c>
      <c r="T995" s="104">
        <f t="shared" si="412"/>
        <v>7</v>
      </c>
      <c r="U995" s="104">
        <f t="shared" si="413"/>
        <v>1</v>
      </c>
      <c r="V995" s="104">
        <f t="shared" si="414"/>
        <v>2</v>
      </c>
      <c r="W995" s="105">
        <f t="shared" si="415"/>
        <v>10</v>
      </c>
      <c r="X995" s="96"/>
      <c r="Y995" s="106" t="str">
        <f>$AO$20</f>
        <v>M</v>
      </c>
      <c r="Z995" s="207" t="str">
        <f t="shared" si="406"/>
        <v>Sat</v>
      </c>
      <c r="AA995" s="107">
        <f t="shared" si="407"/>
        <v>0</v>
      </c>
      <c r="AB995" s="107">
        <f t="shared" si="408"/>
        <v>0</v>
      </c>
      <c r="AC995" s="107">
        <f t="shared" si="409"/>
        <v>0</v>
      </c>
    </row>
    <row r="996" spans="1:29" ht="12.75" customHeight="1">
      <c r="A996" s="69"/>
      <c r="B996" s="124" t="s">
        <v>56</v>
      </c>
      <c r="C996" s="70" t="s">
        <v>22</v>
      </c>
      <c r="D996" s="202"/>
      <c r="E996" s="140"/>
      <c r="F996" s="141"/>
      <c r="G996" s="74" t="s">
        <v>22</v>
      </c>
      <c r="H996" s="99">
        <v>0</v>
      </c>
      <c r="I996" s="76">
        <f t="shared" si="403"/>
        <v>17</v>
      </c>
      <c r="J996" s="100">
        <f>$AN$21</f>
        <v>41091</v>
      </c>
      <c r="K996" s="101" t="s">
        <v>50</v>
      </c>
      <c r="L996" s="261"/>
      <c r="M996" s="232">
        <f t="shared" si="418"/>
        <v>0</v>
      </c>
      <c r="N996" s="241">
        <f t="shared" si="410"/>
        <v>0</v>
      </c>
      <c r="O996" s="244">
        <f t="shared" si="404"/>
        <v>0</v>
      </c>
      <c r="P996" s="245">
        <f t="shared" si="416"/>
        <v>0</v>
      </c>
      <c r="Q996" s="257">
        <f t="shared" si="405"/>
        <v>0</v>
      </c>
      <c r="R996" s="102">
        <f t="shared" si="417"/>
        <v>0</v>
      </c>
      <c r="S996" s="103">
        <f t="shared" si="411"/>
        <v>0</v>
      </c>
      <c r="T996" s="104">
        <f t="shared" si="412"/>
        <v>0</v>
      </c>
      <c r="U996" s="104">
        <f t="shared" si="413"/>
        <v>0</v>
      </c>
      <c r="V996" s="104">
        <f t="shared" si="414"/>
        <v>0</v>
      </c>
      <c r="W996" s="105">
        <f t="shared" si="415"/>
        <v>0</v>
      </c>
      <c r="X996" s="96"/>
      <c r="Y996" s="106" t="str">
        <f>$AO$21</f>
        <v>M</v>
      </c>
      <c r="Z996" s="262" t="str">
        <f t="shared" si="406"/>
        <v>Sun</v>
      </c>
      <c r="AA996" s="107">
        <f t="shared" si="407"/>
        <v>0</v>
      </c>
      <c r="AB996" s="107">
        <f t="shared" si="408"/>
        <v>0</v>
      </c>
      <c r="AC996" s="107">
        <f t="shared" si="409"/>
        <v>0</v>
      </c>
    </row>
    <row r="997" spans="1:29" ht="12.75" customHeight="1">
      <c r="A997" s="69"/>
      <c r="B997" s="124"/>
      <c r="C997" s="70"/>
      <c r="D997" s="202"/>
      <c r="E997" s="140"/>
      <c r="F997" s="139"/>
      <c r="G997" s="74" t="s">
        <v>22</v>
      </c>
      <c r="H997" s="99">
        <f>+D997*F997</f>
        <v>0</v>
      </c>
      <c r="I997" s="76">
        <f t="shared" si="403"/>
        <v>18</v>
      </c>
      <c r="J997" s="100">
        <f>$AN$22</f>
        <v>41092</v>
      </c>
      <c r="K997" s="101">
        <v>2</v>
      </c>
      <c r="L997" s="261">
        <v>11</v>
      </c>
      <c r="M997" s="232">
        <f t="shared" si="418"/>
        <v>0.83333333333333337</v>
      </c>
      <c r="N997" s="241">
        <f t="shared" si="410"/>
        <v>1.2083333333333333</v>
      </c>
      <c r="O997" s="244">
        <f t="shared" si="404"/>
        <v>8.9999999999999964</v>
      </c>
      <c r="P997" s="245" t="str">
        <f t="shared" si="416"/>
        <v>1</v>
      </c>
      <c r="Q997" s="257">
        <f t="shared" si="405"/>
        <v>7.9999999999999964</v>
      </c>
      <c r="R997" s="102">
        <f t="shared" si="417"/>
        <v>3.0000000000000036</v>
      </c>
      <c r="S997" s="103">
        <f t="shared" si="411"/>
        <v>1</v>
      </c>
      <c r="T997" s="104">
        <f t="shared" si="412"/>
        <v>2.0000000000000036</v>
      </c>
      <c r="U997" s="104">
        <f t="shared" si="413"/>
        <v>0</v>
      </c>
      <c r="V997" s="104">
        <f t="shared" si="414"/>
        <v>0</v>
      </c>
      <c r="W997" s="105">
        <f t="shared" si="415"/>
        <v>3.0000000000000036</v>
      </c>
      <c r="X997" s="96"/>
      <c r="Y997" s="106" t="str">
        <f>$AO$22</f>
        <v>D</v>
      </c>
      <c r="Z997" s="262" t="str">
        <f t="shared" si="406"/>
        <v>Mon</v>
      </c>
      <c r="AA997" s="107">
        <f t="shared" si="407"/>
        <v>0</v>
      </c>
      <c r="AB997" s="107">
        <f t="shared" si="408"/>
        <v>0</v>
      </c>
      <c r="AC997" s="107">
        <f t="shared" si="409"/>
        <v>0</v>
      </c>
    </row>
    <row r="998" spans="1:29" ht="12.75" customHeight="1">
      <c r="A998" s="69"/>
      <c r="B998" s="150" t="s">
        <v>19</v>
      </c>
      <c r="C998" s="150"/>
      <c r="D998" s="200"/>
      <c r="E998" s="127"/>
      <c r="F998" s="151"/>
      <c r="G998" s="134" t="s">
        <v>22</v>
      </c>
      <c r="H998" s="152">
        <f>SUM(H989:H997)</f>
        <v>2788641.8497109832</v>
      </c>
      <c r="I998" s="76">
        <f t="shared" si="403"/>
        <v>19</v>
      </c>
      <c r="J998" s="100">
        <f>$AN$23</f>
        <v>41093</v>
      </c>
      <c r="K998" s="101">
        <v>2</v>
      </c>
      <c r="L998" s="261">
        <v>11</v>
      </c>
      <c r="M998" s="232">
        <f t="shared" si="418"/>
        <v>0.83333333333333337</v>
      </c>
      <c r="N998" s="241">
        <f t="shared" si="410"/>
        <v>1.2083333333333333</v>
      </c>
      <c r="O998" s="244">
        <f t="shared" si="404"/>
        <v>8.9999999999999964</v>
      </c>
      <c r="P998" s="245" t="str">
        <f t="shared" si="416"/>
        <v>1</v>
      </c>
      <c r="Q998" s="257">
        <f t="shared" si="405"/>
        <v>7.9999999999999964</v>
      </c>
      <c r="R998" s="102">
        <f t="shared" si="417"/>
        <v>3.0000000000000036</v>
      </c>
      <c r="S998" s="103">
        <f t="shared" si="411"/>
        <v>1</v>
      </c>
      <c r="T998" s="104">
        <f t="shared" si="412"/>
        <v>2.0000000000000036</v>
      </c>
      <c r="U998" s="104">
        <f t="shared" si="413"/>
        <v>0</v>
      </c>
      <c r="V998" s="104">
        <f t="shared" si="414"/>
        <v>0</v>
      </c>
      <c r="W998" s="105">
        <f t="shared" si="415"/>
        <v>3.0000000000000036</v>
      </c>
      <c r="X998" s="96"/>
      <c r="Y998" s="106" t="str">
        <f>$AO$23</f>
        <v>D</v>
      </c>
      <c r="Z998" s="207" t="str">
        <f t="shared" si="406"/>
        <v>Tue</v>
      </c>
      <c r="AA998" s="107">
        <f t="shared" si="407"/>
        <v>0</v>
      </c>
      <c r="AB998" s="107">
        <f t="shared" si="408"/>
        <v>0</v>
      </c>
      <c r="AC998" s="107">
        <f t="shared" si="409"/>
        <v>0</v>
      </c>
    </row>
    <row r="999" spans="1:29" ht="12.75" customHeight="1">
      <c r="A999" s="69"/>
      <c r="B999" s="131" t="s">
        <v>25</v>
      </c>
      <c r="C999" s="70"/>
      <c r="D999" s="200"/>
      <c r="E999" s="127"/>
      <c r="F999" s="151"/>
      <c r="G999" s="74"/>
      <c r="H999" s="75"/>
      <c r="I999" s="76">
        <f t="shared" si="403"/>
        <v>20</v>
      </c>
      <c r="J999" s="100">
        <f>$AN$24</f>
        <v>41094</v>
      </c>
      <c r="K999" s="101">
        <v>2</v>
      </c>
      <c r="L999" s="261">
        <v>11</v>
      </c>
      <c r="M999" s="232">
        <f t="shared" si="418"/>
        <v>0.83333333333333337</v>
      </c>
      <c r="N999" s="241">
        <f t="shared" si="410"/>
        <v>1.2083333333333333</v>
      </c>
      <c r="O999" s="244">
        <f t="shared" si="404"/>
        <v>8.9999999999999964</v>
      </c>
      <c r="P999" s="245" t="str">
        <f t="shared" si="416"/>
        <v>1</v>
      </c>
      <c r="Q999" s="257">
        <f t="shared" si="405"/>
        <v>7.9999999999999964</v>
      </c>
      <c r="R999" s="102">
        <f t="shared" si="417"/>
        <v>3.0000000000000036</v>
      </c>
      <c r="S999" s="103">
        <f t="shared" si="411"/>
        <v>1</v>
      </c>
      <c r="T999" s="104">
        <f t="shared" si="412"/>
        <v>2.0000000000000036</v>
      </c>
      <c r="U999" s="104">
        <f t="shared" si="413"/>
        <v>0</v>
      </c>
      <c r="V999" s="104">
        <f t="shared" si="414"/>
        <v>0</v>
      </c>
      <c r="W999" s="105">
        <f t="shared" si="415"/>
        <v>3.0000000000000036</v>
      </c>
      <c r="X999" s="96"/>
      <c r="Y999" s="106" t="str">
        <f>$AO$24</f>
        <v>D</v>
      </c>
      <c r="Z999" s="207" t="str">
        <f t="shared" si="406"/>
        <v>Wed</v>
      </c>
      <c r="AA999" s="107">
        <f t="shared" si="407"/>
        <v>0</v>
      </c>
      <c r="AB999" s="107">
        <f t="shared" si="408"/>
        <v>0</v>
      </c>
      <c r="AC999" s="107">
        <f t="shared" si="409"/>
        <v>0</v>
      </c>
    </row>
    <row r="1000" spans="1:29" ht="12.75" customHeight="1">
      <c r="A1000" s="69"/>
      <c r="B1000" s="124" t="s">
        <v>26</v>
      </c>
      <c r="C1000" s="125" t="s">
        <v>22</v>
      </c>
      <c r="D1000" s="153">
        <f>-H989</f>
        <v>-1244560</v>
      </c>
      <c r="E1000" s="127" t="s">
        <v>24</v>
      </c>
      <c r="F1000" s="149">
        <v>0.02</v>
      </c>
      <c r="G1000" s="134" t="s">
        <v>22</v>
      </c>
      <c r="H1000" s="130">
        <f>F1000*D1000</f>
        <v>-24891.200000000001</v>
      </c>
      <c r="I1000" s="76">
        <f t="shared" si="403"/>
        <v>21</v>
      </c>
      <c r="J1000" s="100">
        <f>$AN$25</f>
        <v>41095</v>
      </c>
      <c r="K1000" s="101">
        <v>2</v>
      </c>
      <c r="L1000" s="261">
        <v>10.5</v>
      </c>
      <c r="M1000" s="232">
        <f t="shared" si="418"/>
        <v>0.83333333333333337</v>
      </c>
      <c r="N1000" s="241">
        <f t="shared" si="410"/>
        <v>1.2083333333333333</v>
      </c>
      <c r="O1000" s="244">
        <f t="shared" si="404"/>
        <v>8.9999999999999964</v>
      </c>
      <c r="P1000" s="245" t="str">
        <f t="shared" si="416"/>
        <v>1</v>
      </c>
      <c r="Q1000" s="257">
        <f t="shared" si="405"/>
        <v>7.9999999999999964</v>
      </c>
      <c r="R1000" s="102">
        <f t="shared" si="417"/>
        <v>2.5000000000000036</v>
      </c>
      <c r="S1000" s="103">
        <f t="shared" si="411"/>
        <v>1</v>
      </c>
      <c r="T1000" s="104">
        <f t="shared" si="412"/>
        <v>1.5000000000000036</v>
      </c>
      <c r="U1000" s="104">
        <f t="shared" si="413"/>
        <v>0</v>
      </c>
      <c r="V1000" s="104">
        <f t="shared" si="414"/>
        <v>0</v>
      </c>
      <c r="W1000" s="105">
        <f t="shared" si="415"/>
        <v>2.5000000000000036</v>
      </c>
      <c r="X1000" s="96"/>
      <c r="Y1000" s="106" t="str">
        <f>$AO$25</f>
        <v>D</v>
      </c>
      <c r="Z1000" s="207" t="str">
        <f t="shared" si="406"/>
        <v>Thu</v>
      </c>
      <c r="AA1000" s="107">
        <f t="shared" si="407"/>
        <v>0</v>
      </c>
      <c r="AB1000" s="107">
        <f t="shared" si="408"/>
        <v>0</v>
      </c>
      <c r="AC1000" s="107">
        <f t="shared" si="409"/>
        <v>0</v>
      </c>
    </row>
    <row r="1001" spans="1:29" ht="12.75" customHeight="1">
      <c r="A1001" s="69"/>
      <c r="B1001" s="124" t="s">
        <v>47</v>
      </c>
      <c r="C1001" s="125" t="s">
        <v>22</v>
      </c>
      <c r="D1001" s="200"/>
      <c r="E1001" s="127"/>
      <c r="F1001" s="155"/>
      <c r="G1001" s="134" t="s">
        <v>22</v>
      </c>
      <c r="H1001" s="130">
        <f>SUM(AA1016:AC1016)*-F989/21</f>
        <v>0</v>
      </c>
      <c r="I1001" s="76">
        <f t="shared" si="403"/>
        <v>22</v>
      </c>
      <c r="J1001" s="100">
        <f>$AN$26</f>
        <v>41096</v>
      </c>
      <c r="K1001" s="101">
        <v>2</v>
      </c>
      <c r="L1001" s="261">
        <v>11</v>
      </c>
      <c r="M1001" s="232">
        <f t="shared" si="418"/>
        <v>0.83333333333333337</v>
      </c>
      <c r="N1001" s="241">
        <f t="shared" si="410"/>
        <v>1.2083333333333333</v>
      </c>
      <c r="O1001" s="244">
        <f t="shared" si="404"/>
        <v>8.9999999999999964</v>
      </c>
      <c r="P1001" s="245" t="str">
        <f t="shared" si="416"/>
        <v>1</v>
      </c>
      <c r="Q1001" s="257">
        <f t="shared" si="405"/>
        <v>7.9999999999999964</v>
      </c>
      <c r="R1001" s="102">
        <f t="shared" si="417"/>
        <v>3.0000000000000036</v>
      </c>
      <c r="S1001" s="103">
        <f t="shared" si="411"/>
        <v>1</v>
      </c>
      <c r="T1001" s="104">
        <f t="shared" si="412"/>
        <v>2.0000000000000036</v>
      </c>
      <c r="U1001" s="104">
        <f t="shared" si="413"/>
        <v>0</v>
      </c>
      <c r="V1001" s="104">
        <f t="shared" si="414"/>
        <v>0</v>
      </c>
      <c r="W1001" s="105">
        <f t="shared" si="415"/>
        <v>3.0000000000000036</v>
      </c>
      <c r="X1001" s="96"/>
      <c r="Y1001" s="106" t="str">
        <f>$AO$26</f>
        <v>D</v>
      </c>
      <c r="Z1001" s="207" t="str">
        <f t="shared" si="406"/>
        <v>Fri</v>
      </c>
      <c r="AA1001" s="107">
        <f t="shared" si="407"/>
        <v>0</v>
      </c>
      <c r="AB1001" s="107">
        <f t="shared" si="408"/>
        <v>0</v>
      </c>
      <c r="AC1001" s="107">
        <f t="shared" si="409"/>
        <v>0</v>
      </c>
    </row>
    <row r="1002" spans="1:29" ht="12.75" customHeight="1">
      <c r="A1002" s="69"/>
      <c r="B1002" s="124" t="s">
        <v>27</v>
      </c>
      <c r="C1002" s="125" t="s">
        <v>22</v>
      </c>
      <c r="D1002" s="200"/>
      <c r="E1002" s="127"/>
      <c r="F1002" s="155"/>
      <c r="G1002" s="134" t="s">
        <v>22</v>
      </c>
      <c r="H1002" s="156">
        <f>+F1008</f>
        <v>-65551.95</v>
      </c>
      <c r="I1002" s="76">
        <f t="shared" si="403"/>
        <v>23</v>
      </c>
      <c r="J1002" s="100">
        <f>$AN$27</f>
        <v>41097</v>
      </c>
      <c r="K1002" s="339" t="s">
        <v>72</v>
      </c>
      <c r="L1002" s="261">
        <v>11</v>
      </c>
      <c r="M1002" s="232">
        <f t="shared" si="418"/>
        <v>0</v>
      </c>
      <c r="N1002" s="241">
        <f t="shared" si="410"/>
        <v>0</v>
      </c>
      <c r="O1002" s="244">
        <f t="shared" si="404"/>
        <v>0</v>
      </c>
      <c r="P1002" s="245">
        <f t="shared" si="416"/>
        <v>0</v>
      </c>
      <c r="Q1002" s="257">
        <f t="shared" si="405"/>
        <v>0</v>
      </c>
      <c r="R1002" s="102">
        <f t="shared" si="417"/>
        <v>11</v>
      </c>
      <c r="S1002" s="103">
        <f t="shared" si="411"/>
        <v>0</v>
      </c>
      <c r="T1002" s="104">
        <f t="shared" si="412"/>
        <v>7</v>
      </c>
      <c r="U1002" s="104">
        <f t="shared" si="413"/>
        <v>1</v>
      </c>
      <c r="V1002" s="104">
        <f t="shared" si="414"/>
        <v>3</v>
      </c>
      <c r="W1002" s="105">
        <f t="shared" si="415"/>
        <v>11</v>
      </c>
      <c r="X1002" s="96"/>
      <c r="Y1002" s="106" t="str">
        <f>$AO$27</f>
        <v>M</v>
      </c>
      <c r="Z1002" s="207" t="str">
        <f t="shared" si="406"/>
        <v>Sat</v>
      </c>
      <c r="AA1002" s="107">
        <f t="shared" si="407"/>
        <v>0</v>
      </c>
      <c r="AB1002" s="107">
        <f t="shared" si="408"/>
        <v>0</v>
      </c>
      <c r="AC1002" s="107">
        <f t="shared" si="409"/>
        <v>0</v>
      </c>
    </row>
    <row r="1003" spans="1:29" ht="12.75" customHeight="1">
      <c r="A1003" s="69"/>
      <c r="B1003" s="98"/>
      <c r="C1003" s="98"/>
      <c r="D1003" s="158" t="s">
        <v>28</v>
      </c>
      <c r="E1003" s="159"/>
      <c r="F1003" s="160">
        <f>VLOOKUP(C982,$AD$1:$AG$6,2)</f>
        <v>-1320000</v>
      </c>
      <c r="G1003" s="160"/>
      <c r="H1003" s="99"/>
      <c r="I1003" s="76">
        <f t="shared" si="403"/>
        <v>24</v>
      </c>
      <c r="J1003" s="100">
        <f>$AN$28</f>
        <v>41098</v>
      </c>
      <c r="K1003" s="101" t="s">
        <v>50</v>
      </c>
      <c r="L1003" s="261"/>
      <c r="M1003" s="232">
        <f t="shared" si="418"/>
        <v>0</v>
      </c>
      <c r="N1003" s="241">
        <f t="shared" si="410"/>
        <v>0</v>
      </c>
      <c r="O1003" s="244">
        <f t="shared" si="404"/>
        <v>0</v>
      </c>
      <c r="P1003" s="245">
        <f t="shared" si="416"/>
        <v>0</v>
      </c>
      <c r="Q1003" s="257">
        <f t="shared" si="405"/>
        <v>0</v>
      </c>
      <c r="R1003" s="102">
        <f t="shared" si="417"/>
        <v>0</v>
      </c>
      <c r="S1003" s="103">
        <f t="shared" si="411"/>
        <v>0</v>
      </c>
      <c r="T1003" s="104">
        <f t="shared" si="412"/>
        <v>0</v>
      </c>
      <c r="U1003" s="104">
        <f t="shared" si="413"/>
        <v>0</v>
      </c>
      <c r="V1003" s="104">
        <f t="shared" si="414"/>
        <v>0</v>
      </c>
      <c r="W1003" s="105">
        <f t="shared" si="415"/>
        <v>0</v>
      </c>
      <c r="X1003" s="96"/>
      <c r="Y1003" s="106" t="str">
        <f>$AO$28</f>
        <v>M</v>
      </c>
      <c r="Z1003" s="262" t="str">
        <f t="shared" si="406"/>
        <v>Sun</v>
      </c>
      <c r="AA1003" s="107">
        <f t="shared" si="407"/>
        <v>0</v>
      </c>
      <c r="AB1003" s="107">
        <f t="shared" si="408"/>
        <v>0</v>
      </c>
      <c r="AC1003" s="107">
        <f t="shared" si="409"/>
        <v>0</v>
      </c>
    </row>
    <row r="1004" spans="1:29" ht="12.75" customHeight="1">
      <c r="A1004" s="69"/>
      <c r="B1004" s="98"/>
      <c r="C1004" s="98"/>
      <c r="D1004" s="162" t="s">
        <v>26</v>
      </c>
      <c r="E1004" s="159"/>
      <c r="F1004" s="163">
        <f>+(H989)*0.54%</f>
        <v>6720.6240000000007</v>
      </c>
      <c r="G1004" s="163"/>
      <c r="H1004" s="99"/>
      <c r="I1004" s="76">
        <f t="shared" si="403"/>
        <v>25</v>
      </c>
      <c r="J1004" s="100">
        <f>$AN$29</f>
        <v>41099</v>
      </c>
      <c r="K1004" s="101">
        <v>1</v>
      </c>
      <c r="L1004" s="261">
        <v>11</v>
      </c>
      <c r="M1004" s="232">
        <f t="shared" si="418"/>
        <v>0.33333333333333331</v>
      </c>
      <c r="N1004" s="241">
        <f t="shared" si="410"/>
        <v>0.70833333333333337</v>
      </c>
      <c r="O1004" s="244">
        <f t="shared" si="404"/>
        <v>9.0000000000000018</v>
      </c>
      <c r="P1004" s="245" t="str">
        <f t="shared" si="416"/>
        <v>1</v>
      </c>
      <c r="Q1004" s="257">
        <f t="shared" si="405"/>
        <v>8.0000000000000018</v>
      </c>
      <c r="R1004" s="102">
        <f t="shared" si="417"/>
        <v>2.9999999999999982</v>
      </c>
      <c r="S1004" s="103">
        <f t="shared" si="411"/>
        <v>1</v>
      </c>
      <c r="T1004" s="104">
        <f t="shared" si="412"/>
        <v>1.9999999999999982</v>
      </c>
      <c r="U1004" s="104">
        <f t="shared" si="413"/>
        <v>0</v>
      </c>
      <c r="V1004" s="104">
        <f t="shared" si="414"/>
        <v>0</v>
      </c>
      <c r="W1004" s="105">
        <f t="shared" si="415"/>
        <v>2.9999999999999982</v>
      </c>
      <c r="X1004" s="96"/>
      <c r="Y1004" s="106" t="str">
        <f>$AO$29</f>
        <v>D</v>
      </c>
      <c r="Z1004" s="262" t="str">
        <f t="shared" si="406"/>
        <v>Mon</v>
      </c>
      <c r="AA1004" s="107">
        <f t="shared" si="407"/>
        <v>0</v>
      </c>
      <c r="AB1004" s="107">
        <f t="shared" si="408"/>
        <v>0</v>
      </c>
      <c r="AC1004" s="107">
        <f t="shared" si="409"/>
        <v>0</v>
      </c>
    </row>
    <row r="1005" spans="1:29" ht="12.75" customHeight="1">
      <c r="A1005" s="69"/>
      <c r="B1005" s="98"/>
      <c r="C1005" s="98"/>
      <c r="D1005" s="162" t="s">
        <v>29</v>
      </c>
      <c r="E1005" s="159"/>
      <c r="F1005" s="160">
        <f>-IF(H998*5%&gt;500000,500000,H998*5%)</f>
        <v>-139432.09248554916</v>
      </c>
      <c r="G1005" s="160"/>
      <c r="H1005" s="99"/>
      <c r="I1005" s="76">
        <f t="shared" si="403"/>
        <v>26</v>
      </c>
      <c r="J1005" s="100">
        <f>$AN$30</f>
        <v>41100</v>
      </c>
      <c r="K1005" s="101">
        <v>1</v>
      </c>
      <c r="L1005" s="261">
        <v>10</v>
      </c>
      <c r="M1005" s="232">
        <f t="shared" si="418"/>
        <v>0.33333333333333331</v>
      </c>
      <c r="N1005" s="241">
        <f t="shared" si="410"/>
        <v>0.70833333333333337</v>
      </c>
      <c r="O1005" s="244">
        <f t="shared" si="404"/>
        <v>9.0000000000000018</v>
      </c>
      <c r="P1005" s="245" t="str">
        <f t="shared" si="416"/>
        <v>1</v>
      </c>
      <c r="Q1005" s="257">
        <f t="shared" si="405"/>
        <v>8.0000000000000018</v>
      </c>
      <c r="R1005" s="102">
        <f t="shared" si="417"/>
        <v>1.9999999999999982</v>
      </c>
      <c r="S1005" s="103">
        <f t="shared" si="411"/>
        <v>1</v>
      </c>
      <c r="T1005" s="104">
        <f t="shared" si="412"/>
        <v>0.99999999999999822</v>
      </c>
      <c r="U1005" s="104">
        <f t="shared" si="413"/>
        <v>0</v>
      </c>
      <c r="V1005" s="104">
        <f t="shared" si="414"/>
        <v>0</v>
      </c>
      <c r="W1005" s="105">
        <f t="shared" si="415"/>
        <v>1.9999999999999982</v>
      </c>
      <c r="X1005" s="96"/>
      <c r="Y1005" s="106" t="str">
        <f>$AO$30</f>
        <v>D</v>
      </c>
      <c r="Z1005" s="207" t="str">
        <f t="shared" si="406"/>
        <v>Tue</v>
      </c>
      <c r="AA1005" s="107">
        <f t="shared" si="407"/>
        <v>0</v>
      </c>
      <c r="AB1005" s="107">
        <f t="shared" si="408"/>
        <v>0</v>
      </c>
      <c r="AC1005" s="107">
        <f t="shared" si="409"/>
        <v>0</v>
      </c>
    </row>
    <row r="1006" spans="1:29" ht="12.75" customHeight="1">
      <c r="A1006" s="69"/>
      <c r="B1006" s="98"/>
      <c r="C1006" s="98"/>
      <c r="D1006" s="162" t="s">
        <v>30</v>
      </c>
      <c r="E1006" s="159"/>
      <c r="F1006" s="163">
        <f>ROUND(H998+H1000+F1004+F1005,0)*12</f>
        <v>31572468</v>
      </c>
      <c r="G1006" s="163"/>
      <c r="H1006" s="99"/>
      <c r="I1006" s="76">
        <f t="shared" si="403"/>
        <v>27</v>
      </c>
      <c r="J1006" s="100">
        <f>$AN$31</f>
        <v>41101</v>
      </c>
      <c r="K1006" s="101">
        <v>1</v>
      </c>
      <c r="L1006" s="261">
        <v>11</v>
      </c>
      <c r="M1006" s="232">
        <f t="shared" si="418"/>
        <v>0.33333333333333331</v>
      </c>
      <c r="N1006" s="241">
        <f t="shared" si="410"/>
        <v>0.70833333333333337</v>
      </c>
      <c r="O1006" s="244">
        <f t="shared" si="404"/>
        <v>9.0000000000000018</v>
      </c>
      <c r="P1006" s="245" t="str">
        <f t="shared" si="416"/>
        <v>1</v>
      </c>
      <c r="Q1006" s="257">
        <f t="shared" si="405"/>
        <v>8.0000000000000018</v>
      </c>
      <c r="R1006" s="102">
        <f t="shared" si="417"/>
        <v>2.9999999999999982</v>
      </c>
      <c r="S1006" s="103">
        <f t="shared" si="411"/>
        <v>1</v>
      </c>
      <c r="T1006" s="104">
        <f t="shared" si="412"/>
        <v>1.9999999999999982</v>
      </c>
      <c r="U1006" s="104">
        <f t="shared" si="413"/>
        <v>0</v>
      </c>
      <c r="V1006" s="104">
        <f t="shared" si="414"/>
        <v>0</v>
      </c>
      <c r="W1006" s="105">
        <f t="shared" si="415"/>
        <v>2.9999999999999982</v>
      </c>
      <c r="X1006" s="96"/>
      <c r="Y1006" s="106" t="str">
        <f>$AO$31</f>
        <v>D</v>
      </c>
      <c r="Z1006" s="207" t="str">
        <f t="shared" si="406"/>
        <v>Wed</v>
      </c>
      <c r="AA1006" s="107">
        <f t="shared" si="407"/>
        <v>0</v>
      </c>
      <c r="AB1006" s="107">
        <f t="shared" si="408"/>
        <v>0</v>
      </c>
      <c r="AC1006" s="107">
        <f t="shared" si="409"/>
        <v>0</v>
      </c>
    </row>
    <row r="1007" spans="1:29" ht="12.75" customHeight="1">
      <c r="A1007" s="69"/>
      <c r="B1007" s="98"/>
      <c r="C1007" s="98"/>
      <c r="D1007" s="168" t="s">
        <v>31</v>
      </c>
      <c r="E1007" s="159"/>
      <c r="F1007" s="169">
        <f>(F1006)+(F1003*12)</f>
        <v>15732468</v>
      </c>
      <c r="G1007" s="169"/>
      <c r="H1007" s="99"/>
      <c r="I1007" s="76">
        <f t="shared" si="403"/>
        <v>28</v>
      </c>
      <c r="J1007" s="100">
        <f>$AN$32</f>
        <v>41102</v>
      </c>
      <c r="K1007" s="101">
        <v>1</v>
      </c>
      <c r="L1007" s="261">
        <v>11</v>
      </c>
      <c r="M1007" s="232">
        <f t="shared" si="418"/>
        <v>0.33333333333333331</v>
      </c>
      <c r="N1007" s="241">
        <f t="shared" si="410"/>
        <v>0.70833333333333337</v>
      </c>
      <c r="O1007" s="244">
        <f t="shared" si="404"/>
        <v>9.0000000000000018</v>
      </c>
      <c r="P1007" s="245" t="str">
        <f t="shared" si="416"/>
        <v>1</v>
      </c>
      <c r="Q1007" s="257">
        <f t="shared" si="405"/>
        <v>8.0000000000000018</v>
      </c>
      <c r="R1007" s="102">
        <f t="shared" si="417"/>
        <v>2.9999999999999982</v>
      </c>
      <c r="S1007" s="103">
        <f t="shared" si="411"/>
        <v>1</v>
      </c>
      <c r="T1007" s="104">
        <f t="shared" si="412"/>
        <v>1.9999999999999982</v>
      </c>
      <c r="U1007" s="104">
        <f t="shared" si="413"/>
        <v>0</v>
      </c>
      <c r="V1007" s="104">
        <f t="shared" si="414"/>
        <v>0</v>
      </c>
      <c r="W1007" s="105">
        <f t="shared" si="415"/>
        <v>2.9999999999999982</v>
      </c>
      <c r="X1007" s="96"/>
      <c r="Y1007" s="106" t="str">
        <f>$AO$32</f>
        <v>D</v>
      </c>
      <c r="Z1007" s="207" t="str">
        <f t="shared" si="406"/>
        <v>Thu</v>
      </c>
      <c r="AA1007" s="107">
        <f t="shared" si="407"/>
        <v>0</v>
      </c>
      <c r="AB1007" s="107">
        <f t="shared" si="408"/>
        <v>0</v>
      </c>
      <c r="AC1007" s="107">
        <f t="shared" si="409"/>
        <v>0</v>
      </c>
    </row>
    <row r="1008" spans="1:29" ht="12.75" customHeight="1">
      <c r="A1008" s="69"/>
      <c r="B1008" s="98"/>
      <c r="C1008" s="98"/>
      <c r="D1008" s="168" t="s">
        <v>32</v>
      </c>
      <c r="E1008" s="159"/>
      <c r="F1008" s="170">
        <f>-(IF(F1007&lt;=0,0,IF(F1007&lt;=50000000,F1007*0.05,IF(F1007&lt;=200000000,(F1007-50000000)*0.15+2500000,IF(F1007&lt;=500000000,(F1007-250000000)*0.25+32500000,(F1007-500000000)*0.3+95000000)))))/12</f>
        <v>-65551.95</v>
      </c>
      <c r="G1008" s="171">
        <f>-(IF(F1008&lt;=0,0,IF(F1008&lt;=50000000,F1008*0.05,IF(F1008&lt;=200000000,(F1008-50000000)*0.15+2500000,IF(F1008&lt;=500000000,(F1008-250000000)*0.25+32500000,(F1008-500000000)*0.3+95000000)))))/12</f>
        <v>0</v>
      </c>
      <c r="H1008" s="99"/>
      <c r="I1008" s="76">
        <f t="shared" si="403"/>
        <v>29</v>
      </c>
      <c r="J1008" s="100">
        <f>$AN$33</f>
        <v>41103</v>
      </c>
      <c r="K1008" s="101">
        <v>1</v>
      </c>
      <c r="L1008" s="261">
        <v>11</v>
      </c>
      <c r="M1008" s="232">
        <f t="shared" si="418"/>
        <v>0.33333333333333331</v>
      </c>
      <c r="N1008" s="241">
        <f t="shared" si="410"/>
        <v>0.70833333333333337</v>
      </c>
      <c r="O1008" s="244">
        <f t="shared" si="404"/>
        <v>9.0000000000000018</v>
      </c>
      <c r="P1008" s="245" t="str">
        <f t="shared" si="416"/>
        <v>1</v>
      </c>
      <c r="Q1008" s="257">
        <f t="shared" si="405"/>
        <v>8.0000000000000018</v>
      </c>
      <c r="R1008" s="102">
        <f t="shared" si="417"/>
        <v>2.9999999999999982</v>
      </c>
      <c r="S1008" s="103">
        <f t="shared" si="411"/>
        <v>1</v>
      </c>
      <c r="T1008" s="104">
        <f t="shared" si="412"/>
        <v>1.9999999999999982</v>
      </c>
      <c r="U1008" s="104">
        <f t="shared" si="413"/>
        <v>0</v>
      </c>
      <c r="V1008" s="104">
        <f t="shared" si="414"/>
        <v>0</v>
      </c>
      <c r="W1008" s="105">
        <f t="shared" si="415"/>
        <v>2.9999999999999982</v>
      </c>
      <c r="X1008" s="96"/>
      <c r="Y1008" s="106" t="str">
        <f>$AO$33</f>
        <v>D</v>
      </c>
      <c r="Z1008" s="207" t="str">
        <f t="shared" si="406"/>
        <v>Fri</v>
      </c>
      <c r="AA1008" s="107">
        <f t="shared" si="407"/>
        <v>0</v>
      </c>
      <c r="AB1008" s="107">
        <f t="shared" si="408"/>
        <v>0</v>
      </c>
      <c r="AC1008" s="107">
        <f t="shared" si="409"/>
        <v>0</v>
      </c>
    </row>
    <row r="1009" spans="1:29" ht="12.75" customHeight="1">
      <c r="A1009" s="69"/>
      <c r="B1009" s="98"/>
      <c r="C1009" s="125"/>
      <c r="D1009" s="172"/>
      <c r="E1009" s="173"/>
      <c r="F1009" s="174"/>
      <c r="G1009" s="72"/>
      <c r="H1009" s="175"/>
      <c r="I1009" s="76">
        <f t="shared" si="403"/>
        <v>30</v>
      </c>
      <c r="J1009" s="100">
        <f>$AN$34</f>
        <v>41104</v>
      </c>
      <c r="K1009" s="101" t="s">
        <v>50</v>
      </c>
      <c r="L1009" s="261"/>
      <c r="M1009" s="232">
        <f t="shared" si="418"/>
        <v>0</v>
      </c>
      <c r="N1009" s="241">
        <f t="shared" si="410"/>
        <v>0</v>
      </c>
      <c r="O1009" s="244">
        <f t="shared" si="404"/>
        <v>0</v>
      </c>
      <c r="P1009" s="245">
        <f t="shared" si="416"/>
        <v>0</v>
      </c>
      <c r="Q1009" s="257">
        <f t="shared" si="405"/>
        <v>0</v>
      </c>
      <c r="R1009" s="102">
        <f t="shared" si="417"/>
        <v>0</v>
      </c>
      <c r="S1009" s="103">
        <f t="shared" si="411"/>
        <v>0</v>
      </c>
      <c r="T1009" s="104">
        <f t="shared" si="412"/>
        <v>0</v>
      </c>
      <c r="U1009" s="104">
        <f t="shared" si="413"/>
        <v>0</v>
      </c>
      <c r="V1009" s="104">
        <f t="shared" si="414"/>
        <v>0</v>
      </c>
      <c r="W1009" s="105">
        <f t="shared" si="415"/>
        <v>0</v>
      </c>
      <c r="X1009" s="96"/>
      <c r="Y1009" s="106" t="str">
        <f>$AO$34</f>
        <v>M</v>
      </c>
      <c r="Z1009" s="207" t="str">
        <f t="shared" si="406"/>
        <v>Sat</v>
      </c>
      <c r="AA1009" s="107">
        <f t="shared" si="407"/>
        <v>0</v>
      </c>
      <c r="AB1009" s="107">
        <f t="shared" si="408"/>
        <v>0</v>
      </c>
      <c r="AC1009" s="107">
        <f t="shared" si="409"/>
        <v>0</v>
      </c>
    </row>
    <row r="1010" spans="1:29" ht="12.75" customHeight="1">
      <c r="A1010" s="69"/>
      <c r="B1010" s="176" t="s">
        <v>33</v>
      </c>
      <c r="C1010" s="177"/>
      <c r="D1010" s="178"/>
      <c r="E1010" s="127"/>
      <c r="F1010" s="179"/>
      <c r="G1010" s="180" t="s">
        <v>22</v>
      </c>
      <c r="H1010" s="152">
        <f>+H998+H1000+H1001+H1002</f>
        <v>2698198.6997109829</v>
      </c>
      <c r="I1010" s="76">
        <f t="shared" si="403"/>
        <v>31</v>
      </c>
      <c r="J1010" s="100">
        <f>$AN$35</f>
        <v>41105</v>
      </c>
      <c r="K1010" s="339" t="s">
        <v>72</v>
      </c>
      <c r="L1010" s="261">
        <v>11</v>
      </c>
      <c r="M1010" s="232">
        <f t="shared" si="418"/>
        <v>0</v>
      </c>
      <c r="N1010" s="241">
        <f t="shared" si="410"/>
        <v>0</v>
      </c>
      <c r="O1010" s="244">
        <f t="shared" si="404"/>
        <v>0</v>
      </c>
      <c r="P1010" s="245">
        <f t="shared" si="416"/>
        <v>0</v>
      </c>
      <c r="Q1010" s="257">
        <f t="shared" si="405"/>
        <v>0</v>
      </c>
      <c r="R1010" s="102">
        <f t="shared" si="417"/>
        <v>11</v>
      </c>
      <c r="S1010" s="103">
        <f t="shared" si="411"/>
        <v>0</v>
      </c>
      <c r="T1010" s="104">
        <f t="shared" si="412"/>
        <v>7</v>
      </c>
      <c r="U1010" s="104">
        <f t="shared" si="413"/>
        <v>1</v>
      </c>
      <c r="V1010" s="104">
        <f t="shared" si="414"/>
        <v>3</v>
      </c>
      <c r="W1010" s="105">
        <f t="shared" si="415"/>
        <v>11</v>
      </c>
      <c r="X1010" s="96"/>
      <c r="Y1010" s="106" t="str">
        <f>$AO$35</f>
        <v>M</v>
      </c>
      <c r="Z1010" s="262" t="str">
        <f t="shared" si="406"/>
        <v>Sun</v>
      </c>
      <c r="AA1010" s="107">
        <f t="shared" si="407"/>
        <v>0</v>
      </c>
      <c r="AB1010" s="107">
        <f t="shared" si="408"/>
        <v>0</v>
      </c>
      <c r="AC1010" s="107">
        <f t="shared" si="409"/>
        <v>0</v>
      </c>
    </row>
    <row r="1011" spans="1:29" ht="12.75" customHeight="1">
      <c r="A1011" s="69"/>
      <c r="B1011" s="70"/>
      <c r="C1011" s="70"/>
      <c r="D1011" s="200"/>
      <c r="E1011" s="127"/>
      <c r="F1011" s="155"/>
      <c r="G1011" s="74"/>
      <c r="H1011" s="75"/>
      <c r="I1011" s="76">
        <f t="shared" si="403"/>
        <v>32</v>
      </c>
      <c r="J1011" s="100">
        <f>$AN$36</f>
        <v>41106</v>
      </c>
      <c r="K1011" s="101">
        <v>2</v>
      </c>
      <c r="L1011" s="261">
        <v>11</v>
      </c>
      <c r="M1011" s="232">
        <f t="shared" si="418"/>
        <v>0.83333333333333337</v>
      </c>
      <c r="N1011" s="241">
        <f t="shared" si="410"/>
        <v>1.2083333333333333</v>
      </c>
      <c r="O1011" s="244">
        <f t="shared" si="404"/>
        <v>8.9999999999999964</v>
      </c>
      <c r="P1011" s="245" t="str">
        <f t="shared" si="416"/>
        <v>1</v>
      </c>
      <c r="Q1011" s="257">
        <f t="shared" si="405"/>
        <v>7.9999999999999964</v>
      </c>
      <c r="R1011" s="102">
        <f t="shared" si="417"/>
        <v>3.0000000000000036</v>
      </c>
      <c r="S1011" s="103">
        <f t="shared" si="411"/>
        <v>1</v>
      </c>
      <c r="T1011" s="104">
        <f t="shared" si="412"/>
        <v>2.0000000000000036</v>
      </c>
      <c r="U1011" s="104">
        <f t="shared" si="413"/>
        <v>0</v>
      </c>
      <c r="V1011" s="104">
        <f t="shared" si="414"/>
        <v>0</v>
      </c>
      <c r="W1011" s="105">
        <f t="shared" si="415"/>
        <v>3.0000000000000036</v>
      </c>
      <c r="X1011" s="96"/>
      <c r="Y1011" s="106" t="str">
        <f>$AO$36</f>
        <v>D</v>
      </c>
      <c r="Z1011" s="262" t="str">
        <f t="shared" si="406"/>
        <v>Mon</v>
      </c>
      <c r="AA1011" s="107">
        <f t="shared" si="407"/>
        <v>0</v>
      </c>
      <c r="AB1011" s="107">
        <f t="shared" si="408"/>
        <v>0</v>
      </c>
      <c r="AC1011" s="107">
        <f t="shared" si="409"/>
        <v>0</v>
      </c>
    </row>
    <row r="1012" spans="1:29" ht="12.75" customHeight="1">
      <c r="A1012" s="69"/>
      <c r="B1012" s="181" t="s">
        <v>34</v>
      </c>
      <c r="C1012" s="181"/>
      <c r="D1012" s="72"/>
      <c r="E1012" s="73"/>
      <c r="F1012" s="72"/>
      <c r="G1012" s="181" t="s">
        <v>35</v>
      </c>
      <c r="H1012" s="99"/>
      <c r="I1012" s="76">
        <f t="shared" si="403"/>
        <v>33</v>
      </c>
      <c r="J1012" s="100">
        <f>$AN$37</f>
        <v>41107</v>
      </c>
      <c r="K1012" s="101">
        <v>2</v>
      </c>
      <c r="L1012" s="261">
        <v>11</v>
      </c>
      <c r="M1012" s="232">
        <f t="shared" si="418"/>
        <v>0.83333333333333337</v>
      </c>
      <c r="N1012" s="241">
        <f t="shared" si="410"/>
        <v>1.2083333333333333</v>
      </c>
      <c r="O1012" s="244">
        <f t="shared" si="404"/>
        <v>8.9999999999999964</v>
      </c>
      <c r="P1012" s="245" t="str">
        <f t="shared" si="416"/>
        <v>1</v>
      </c>
      <c r="Q1012" s="257">
        <f t="shared" si="405"/>
        <v>7.9999999999999964</v>
      </c>
      <c r="R1012" s="102">
        <f t="shared" si="417"/>
        <v>3.0000000000000036</v>
      </c>
      <c r="S1012" s="103">
        <f t="shared" si="411"/>
        <v>1</v>
      </c>
      <c r="T1012" s="104">
        <f t="shared" si="412"/>
        <v>2.0000000000000036</v>
      </c>
      <c r="U1012" s="104">
        <f t="shared" si="413"/>
        <v>0</v>
      </c>
      <c r="V1012" s="104">
        <f t="shared" si="414"/>
        <v>0</v>
      </c>
      <c r="W1012" s="105">
        <f t="shared" si="415"/>
        <v>3.0000000000000036</v>
      </c>
      <c r="X1012" s="96"/>
      <c r="Y1012" s="106" t="str">
        <f>$AO$37</f>
        <v>D</v>
      </c>
      <c r="Z1012" s="207" t="str">
        <f t="shared" si="406"/>
        <v>Tue</v>
      </c>
      <c r="AA1012" s="107">
        <f t="shared" si="407"/>
        <v>0</v>
      </c>
      <c r="AB1012" s="107">
        <f t="shared" si="408"/>
        <v>0</v>
      </c>
      <c r="AC1012" s="107">
        <f t="shared" si="409"/>
        <v>0</v>
      </c>
    </row>
    <row r="1013" spans="1:29" ht="12.75" customHeight="1">
      <c r="A1013" s="69"/>
      <c r="B1013" s="181"/>
      <c r="C1013" s="181"/>
      <c r="D1013" s="72"/>
      <c r="E1013" s="73"/>
      <c r="F1013" s="72"/>
      <c r="G1013" s="181"/>
      <c r="H1013" s="99"/>
      <c r="I1013" s="76">
        <f t="shared" si="403"/>
        <v>34</v>
      </c>
      <c r="J1013" s="100">
        <f>$AN$38</f>
        <v>41108</v>
      </c>
      <c r="K1013" s="101">
        <v>2</v>
      </c>
      <c r="L1013" s="261">
        <v>11</v>
      </c>
      <c r="M1013" s="232">
        <f t="shared" si="418"/>
        <v>0.83333333333333337</v>
      </c>
      <c r="N1013" s="241">
        <f t="shared" si="410"/>
        <v>1.2083333333333333</v>
      </c>
      <c r="O1013" s="244">
        <f t="shared" si="404"/>
        <v>8.9999999999999964</v>
      </c>
      <c r="P1013" s="245" t="str">
        <f t="shared" si="416"/>
        <v>1</v>
      </c>
      <c r="Q1013" s="257">
        <f t="shared" si="405"/>
        <v>7.9999999999999964</v>
      </c>
      <c r="R1013" s="102">
        <f t="shared" si="417"/>
        <v>3.0000000000000036</v>
      </c>
      <c r="S1013" s="103">
        <f t="shared" si="411"/>
        <v>1</v>
      </c>
      <c r="T1013" s="104">
        <f t="shared" si="412"/>
        <v>2.0000000000000036</v>
      </c>
      <c r="U1013" s="104">
        <f t="shared" si="413"/>
        <v>0</v>
      </c>
      <c r="V1013" s="104">
        <f t="shared" si="414"/>
        <v>0</v>
      </c>
      <c r="W1013" s="105">
        <f t="shared" si="415"/>
        <v>3.0000000000000036</v>
      </c>
      <c r="X1013" s="96"/>
      <c r="Y1013" s="106" t="str">
        <f>$AO$38</f>
        <v>D</v>
      </c>
      <c r="Z1013" s="207" t="str">
        <f t="shared" si="406"/>
        <v>Wed</v>
      </c>
      <c r="AA1013" s="107">
        <f t="shared" si="407"/>
        <v>0</v>
      </c>
      <c r="AB1013" s="107">
        <f t="shared" si="408"/>
        <v>0</v>
      </c>
      <c r="AC1013" s="107">
        <f t="shared" si="409"/>
        <v>0</v>
      </c>
    </row>
    <row r="1014" spans="1:29" ht="12.75" customHeight="1">
      <c r="A1014" s="69"/>
      <c r="B1014" s="181"/>
      <c r="C1014" s="181"/>
      <c r="D1014" s="72"/>
      <c r="E1014" s="73"/>
      <c r="F1014" s="72"/>
      <c r="G1014" s="181"/>
      <c r="H1014" s="99"/>
      <c r="I1014" s="76">
        <f t="shared" si="403"/>
        <v>35</v>
      </c>
      <c r="J1014" s="100"/>
      <c r="K1014" s="101"/>
      <c r="L1014" s="261"/>
      <c r="M1014" s="232"/>
      <c r="N1014" s="241"/>
      <c r="O1014" s="244"/>
      <c r="P1014" s="245"/>
      <c r="Q1014" s="257"/>
      <c r="R1014" s="102"/>
      <c r="S1014" s="103"/>
      <c r="T1014" s="104"/>
      <c r="U1014" s="104"/>
      <c r="V1014" s="104"/>
      <c r="W1014" s="105"/>
      <c r="X1014" s="96"/>
      <c r="Y1014" s="106"/>
      <c r="Z1014" s="207" t="str">
        <f t="shared" si="406"/>
        <v>Sat</v>
      </c>
      <c r="AA1014" s="107">
        <f>COUNTIF(K1014,"S")</f>
        <v>0</v>
      </c>
      <c r="AB1014" s="107">
        <f>COUNTIF(K1014,"I")</f>
        <v>0</v>
      </c>
      <c r="AC1014" s="107">
        <f>COUNTIF(K1014,"A")</f>
        <v>0</v>
      </c>
    </row>
    <row r="1015" spans="1:29" ht="12.75" customHeight="1">
      <c r="A1015" s="69"/>
      <c r="B1015" s="181"/>
      <c r="C1015" s="181"/>
      <c r="D1015" s="72"/>
      <c r="E1015" s="73"/>
      <c r="F1015" s="72"/>
      <c r="G1015" s="181"/>
      <c r="H1015" s="99"/>
      <c r="I1015" s="76">
        <f t="shared" si="403"/>
        <v>36</v>
      </c>
      <c r="J1015" s="210" t="s">
        <v>19</v>
      </c>
      <c r="K1015" s="211"/>
      <c r="L1015" s="251"/>
      <c r="M1015" s="212" t="s">
        <v>45</v>
      </c>
      <c r="N1015" s="212" t="s">
        <v>46</v>
      </c>
      <c r="O1015" s="242"/>
      <c r="P1015" s="243"/>
      <c r="Q1015" s="258"/>
      <c r="R1015" s="212"/>
      <c r="S1015" s="213"/>
      <c r="T1015" s="214"/>
      <c r="U1015" s="214"/>
      <c r="V1015" s="215"/>
      <c r="W1015" s="216" t="s">
        <v>36</v>
      </c>
      <c r="X1015" s="182"/>
      <c r="Y1015" s="183" t="s">
        <v>37</v>
      </c>
      <c r="Z1015" s="83"/>
      <c r="AA1015" s="84"/>
      <c r="AB1015" s="84"/>
      <c r="AC1015" s="96"/>
    </row>
    <row r="1016" spans="1:29" ht="12.75" customHeight="1">
      <c r="A1016" s="69"/>
      <c r="B1016" s="184" t="str">
        <f>C980</f>
        <v>ADE</v>
      </c>
      <c r="C1016" s="181"/>
      <c r="D1016" s="72"/>
      <c r="E1016" s="73"/>
      <c r="F1016" s="72"/>
      <c r="G1016" s="181" t="s">
        <v>38</v>
      </c>
      <c r="H1016" s="99"/>
      <c r="I1016" s="76">
        <f t="shared" si="403"/>
        <v>37</v>
      </c>
      <c r="J1016" s="333">
        <f>+K1016+L1016</f>
        <v>39</v>
      </c>
      <c r="K1016" s="334">
        <f>+COUNTIF(K983:K1014,"1")+COUNTIF(K983:K1014,"2")+COUNTIF(K983:K1014,"L2")+COUNTIF(K983:K1014,"L1")</f>
        <v>25</v>
      </c>
      <c r="L1016" s="334">
        <f>+COUNTIF(K983:K1014,"2")+COUNTIF(K983:K1014,"L2")</f>
        <v>14</v>
      </c>
      <c r="M1016" s="334">
        <f>+COUNTIF(K983:K1014,"1")+COUNTIF(K983:K1014,"L1")</f>
        <v>11</v>
      </c>
      <c r="N1016" s="185"/>
      <c r="O1016" s="185"/>
      <c r="P1016" s="101"/>
      <c r="Q1016" s="259"/>
      <c r="R1016" s="185">
        <f>+COUNTIF(K984:K1014,"S2")</f>
        <v>0</v>
      </c>
      <c r="S1016" s="102">
        <f>SUM(S984:S1014)</f>
        <v>20</v>
      </c>
      <c r="T1016" s="102">
        <f>SUM(T984:T1014)</f>
        <v>57.500000000000014</v>
      </c>
      <c r="U1016" s="102">
        <f>SUM(U984:U1014)</f>
        <v>3</v>
      </c>
      <c r="V1016" s="102">
        <f>SUM(V984:V1014)</f>
        <v>8</v>
      </c>
      <c r="W1016" s="105">
        <f>+(S1016*1.5)+(T1016*2)+(U1016*3)+(V1016*4)</f>
        <v>186.00000000000003</v>
      </c>
      <c r="X1016" s="186"/>
      <c r="Y1016" s="187">
        <f>+COUNTIF(Y984:Y1014,"D")</f>
        <v>22</v>
      </c>
      <c r="Z1016" s="83"/>
      <c r="AA1016" s="102">
        <f>SUM(AA984:AA1014)</f>
        <v>0</v>
      </c>
      <c r="AB1016" s="102">
        <f>SUM(AB984:AB1014)</f>
        <v>0</v>
      </c>
      <c r="AC1016" s="102">
        <f>SUM(AC984:AC1014)</f>
        <v>0</v>
      </c>
    </row>
    <row r="1017" spans="1:29" ht="12.75" customHeight="1">
      <c r="A1017" s="69"/>
      <c r="B1017" s="263"/>
      <c r="C1017" s="189" t="s">
        <v>57</v>
      </c>
      <c r="D1017" s="189"/>
      <c r="E1017" s="190"/>
      <c r="F1017" s="72"/>
      <c r="G1017" s="72"/>
      <c r="H1017" s="99"/>
      <c r="I1017" s="76">
        <f t="shared" si="403"/>
        <v>38</v>
      </c>
      <c r="J1017" s="191"/>
      <c r="K1017" s="192"/>
      <c r="L1017" s="252"/>
      <c r="M1017" s="193"/>
      <c r="N1017" s="193"/>
      <c r="O1017" s="193"/>
      <c r="P1017" s="239"/>
      <c r="Q1017" s="260"/>
      <c r="R1017" s="194">
        <f>S1016+T1016+U1016+V1016</f>
        <v>88.500000000000014</v>
      </c>
      <c r="S1017" s="103"/>
      <c r="T1017" s="103"/>
      <c r="U1017" s="103"/>
      <c r="V1017" s="103"/>
      <c r="W1017" s="103"/>
      <c r="X1017" s="195"/>
      <c r="Y1017" s="187"/>
      <c r="Z1017" s="196"/>
      <c r="AA1017" s="196"/>
      <c r="AB1017" s="196"/>
      <c r="AC1017" s="197"/>
    </row>
    <row r="1019" spans="1:29" ht="12.75" customHeight="1">
      <c r="A1019" s="52">
        <f>A980+1</f>
        <v>27</v>
      </c>
      <c r="B1019" s="53" t="s">
        <v>2</v>
      </c>
      <c r="C1019" s="54" t="s">
        <v>201</v>
      </c>
      <c r="D1019" s="55"/>
      <c r="E1019" s="56" t="s">
        <v>55</v>
      </c>
      <c r="F1019" s="209" t="s">
        <v>102</v>
      </c>
      <c r="G1019" s="57"/>
      <c r="H1019" s="58"/>
      <c r="I1019" s="59">
        <v>1</v>
      </c>
      <c r="J1019" s="486" t="str">
        <f>+C1019</f>
        <v>ADE</v>
      </c>
      <c r="K1019" s="486"/>
      <c r="L1019" s="486"/>
      <c r="M1019" s="486"/>
      <c r="N1019" s="486"/>
      <c r="O1019" s="486"/>
      <c r="P1019" s="486"/>
      <c r="Q1019" s="486"/>
      <c r="R1019" s="486"/>
      <c r="S1019" s="486"/>
      <c r="T1019" s="486"/>
      <c r="U1019" s="486"/>
      <c r="V1019" s="486"/>
      <c r="W1019" s="486"/>
      <c r="X1019" s="60"/>
      <c r="Y1019" s="61"/>
      <c r="Z1019" s="62"/>
      <c r="AA1019" s="63"/>
      <c r="AB1019" s="63"/>
      <c r="AC1019" s="64"/>
    </row>
    <row r="1020" spans="1:29" ht="12.75" customHeight="1">
      <c r="A1020" s="69"/>
      <c r="B1020" s="70" t="s">
        <v>3</v>
      </c>
      <c r="C1020" s="71" t="s">
        <v>62</v>
      </c>
      <c r="D1020" s="72"/>
      <c r="E1020" s="73"/>
      <c r="F1020" s="72"/>
      <c r="G1020" s="74"/>
      <c r="H1020" s="75"/>
      <c r="I1020" s="76">
        <f t="shared" ref="I1020:I1056" si="419">+I1019+1</f>
        <v>2</v>
      </c>
      <c r="J1020" s="77" t="s">
        <v>4</v>
      </c>
      <c r="K1020" s="78"/>
      <c r="L1020" s="248"/>
      <c r="M1020" s="79"/>
      <c r="N1020" s="79"/>
      <c r="O1020" s="79"/>
      <c r="P1020" s="236"/>
      <c r="Q1020" s="254"/>
      <c r="R1020" s="79"/>
      <c r="S1020" s="79"/>
      <c r="T1020" s="79"/>
      <c r="U1020" s="79"/>
      <c r="V1020" s="79"/>
      <c r="W1020" s="80" t="str">
        <f>$Y$1</f>
        <v>Period: 1 May 2012 - 31 May 2012</v>
      </c>
      <c r="X1020" s="81"/>
      <c r="Y1020" s="82"/>
      <c r="Z1020" s="83"/>
      <c r="AA1020" s="84"/>
      <c r="AB1020" s="84"/>
      <c r="AC1020" s="85"/>
    </row>
    <row r="1021" spans="1:29" ht="12.75" customHeight="1">
      <c r="A1021" s="69"/>
      <c r="B1021" s="70" t="s">
        <v>6</v>
      </c>
      <c r="C1021" s="71" t="s">
        <v>5</v>
      </c>
      <c r="D1021" s="72"/>
      <c r="E1021" s="73"/>
      <c r="F1021" s="91"/>
      <c r="G1021" s="91"/>
      <c r="H1021" s="92"/>
      <c r="I1021" s="76">
        <f t="shared" si="419"/>
        <v>3</v>
      </c>
      <c r="J1021" s="487" t="s">
        <v>7</v>
      </c>
      <c r="K1021" s="488" t="s">
        <v>8</v>
      </c>
      <c r="L1021" s="249"/>
      <c r="M1021" s="489" t="s">
        <v>49</v>
      </c>
      <c r="N1021" s="490"/>
      <c r="O1021" s="220"/>
      <c r="P1021" s="237"/>
      <c r="Q1021" s="255"/>
      <c r="R1021" s="491" t="s">
        <v>64</v>
      </c>
      <c r="S1021" s="493" t="s">
        <v>9</v>
      </c>
      <c r="T1021" s="493"/>
      <c r="U1021" s="493"/>
      <c r="V1021" s="493"/>
      <c r="W1021" s="494" t="s">
        <v>10</v>
      </c>
      <c r="X1021" s="93"/>
      <c r="Y1021" s="94"/>
      <c r="Z1021" s="83"/>
      <c r="AA1021" s="84"/>
      <c r="AB1021" s="84"/>
      <c r="AC1021" s="85"/>
    </row>
    <row r="1022" spans="1:29" ht="12.75" customHeight="1">
      <c r="A1022" s="69"/>
      <c r="B1022" s="70" t="s">
        <v>48</v>
      </c>
      <c r="C1022" s="71"/>
      <c r="D1022" s="72"/>
      <c r="E1022" s="73"/>
      <c r="F1022" s="91"/>
      <c r="G1022" s="91"/>
      <c r="H1022" s="92"/>
      <c r="I1022" s="76">
        <f t="shared" si="419"/>
        <v>4</v>
      </c>
      <c r="J1022" s="487"/>
      <c r="K1022" s="488"/>
      <c r="L1022" s="250"/>
      <c r="M1022" s="231" t="s">
        <v>11</v>
      </c>
      <c r="N1022" s="231" t="s">
        <v>12</v>
      </c>
      <c r="O1022" s="231"/>
      <c r="P1022" s="238"/>
      <c r="Q1022" s="256" t="s">
        <v>67</v>
      </c>
      <c r="R1022" s="492"/>
      <c r="S1022" s="201">
        <v>1.5</v>
      </c>
      <c r="T1022" s="201">
        <v>2</v>
      </c>
      <c r="U1022" s="201">
        <v>3</v>
      </c>
      <c r="V1022" s="201">
        <v>4</v>
      </c>
      <c r="W1022" s="494"/>
      <c r="X1022" s="93"/>
      <c r="Y1022" s="94"/>
      <c r="Z1022" s="83"/>
      <c r="AA1022" s="95" t="s">
        <v>13</v>
      </c>
      <c r="AB1022" s="95" t="s">
        <v>14</v>
      </c>
      <c r="AC1022" s="96" t="s">
        <v>15</v>
      </c>
    </row>
    <row r="1023" spans="1:29" ht="12.75" customHeight="1">
      <c r="A1023" s="69"/>
      <c r="B1023" s="70" t="s">
        <v>16</v>
      </c>
      <c r="C1023" s="71"/>
      <c r="D1023" s="72"/>
      <c r="E1023" s="73"/>
      <c r="F1023" s="98"/>
      <c r="G1023" s="72"/>
      <c r="H1023" s="99"/>
      <c r="I1023" s="76">
        <f t="shared" si="419"/>
        <v>5</v>
      </c>
      <c r="J1023" s="100">
        <f>$AN$9</f>
        <v>41079</v>
      </c>
      <c r="K1023" s="101">
        <v>1</v>
      </c>
      <c r="L1023" s="261">
        <v>8</v>
      </c>
      <c r="M1023" s="232">
        <f>VLOOKUP(K1023,$AE$23:$AG$30,2,0)</f>
        <v>0.33333333333333331</v>
      </c>
      <c r="N1023" s="241">
        <f>VLOOKUP(K1023,$AE$23:$AG$30,3,0)</f>
        <v>0.70833333333333337</v>
      </c>
      <c r="O1023" s="244">
        <f t="shared" ref="O1023:O1053" si="420">(N1023-M1023)*24</f>
        <v>9.0000000000000018</v>
      </c>
      <c r="P1023" s="245" t="str">
        <f>+IF(((N1023-M1023)*24)&gt;4,"1",0)</f>
        <v>1</v>
      </c>
      <c r="Q1023" s="257">
        <f t="shared" ref="Q1023:Q1053" si="421">O1023-P1023</f>
        <v>8.0000000000000018</v>
      </c>
      <c r="R1023" s="102">
        <f>+L1023-Q1023</f>
        <v>0</v>
      </c>
      <c r="S1023" s="103">
        <f>IF(AND(Y1023="d",W1023&gt;0),1,0)</f>
        <v>0</v>
      </c>
      <c r="T1023" s="104">
        <f>IF(AND(Y1023="D",W1023-S1023&lt;0),0,IF(AND(Y1023="M",W1023&gt;=7),7,IF(AND(Y1023="M",W1023&lt;7),W1023,IF(W1023-S1023&lt;0,0,IF(AND(Y1023="D",W1023-S1023&gt;=7),7,IF(AND(Y1023="D",W1023-S1023&lt;7),W1023-S1023,0))))))</f>
        <v>0</v>
      </c>
      <c r="U1023" s="104">
        <f>IF(AND(Y1023="D",W1023&lt;1),0,IF(AND(Y1023="D",W1023-S1023-T1023&gt;0,W1023-S1023-T1023&lt;1),W1023-S1023-T1023,IF(AND(Y1023="D",W1023-S1023-T1023&gt;=1),1,IF(AND(Y1023="M",W1023-T1023&gt;=1),1,IF(AND(Y1023="M",W1023-T1023&lt;1),W1023-T1023,0)))))</f>
        <v>0</v>
      </c>
      <c r="V1023" s="104">
        <f>IF(AND(Y1023="D",W1023&lt;1),0,IF(AND(Y1023="D",W1023-S1023-T1023-U1023&gt;0),W1023-S1023-T1023-U1023,IF(AND(Y1023="M",W1023-T1023-U1023&gt;0),W1023-T1023-U1023,0)))</f>
        <v>0</v>
      </c>
      <c r="W1023" s="105">
        <f>+R1023</f>
        <v>0</v>
      </c>
      <c r="X1023" s="96"/>
      <c r="Y1023" s="106" t="str">
        <f>$AO$9</f>
        <v>D</v>
      </c>
      <c r="Z1023" s="207" t="str">
        <f t="shared" ref="Z1023:Z1053" si="422">TEXT(WEEKDAY(J1023),"ddd")</f>
        <v>Tue</v>
      </c>
      <c r="AA1023" s="107">
        <f t="shared" ref="AA1023:AA1052" si="423">COUNTIF(K1023,"S")</f>
        <v>0</v>
      </c>
      <c r="AB1023" s="107">
        <f t="shared" ref="AB1023:AB1052" si="424">COUNTIF(K1023,"I")</f>
        <v>0</v>
      </c>
      <c r="AC1023" s="107">
        <f t="shared" ref="AC1023:AC1052" si="425">COUNTIF(K1023,"A")</f>
        <v>0</v>
      </c>
    </row>
    <row r="1024" spans="1:29" ht="12.75" customHeight="1">
      <c r="A1024" s="69"/>
      <c r="B1024" s="70" t="s">
        <v>18</v>
      </c>
      <c r="C1024" s="108" t="s">
        <v>61</v>
      </c>
      <c r="D1024" s="109"/>
      <c r="E1024" s="73"/>
      <c r="F1024" s="110"/>
      <c r="G1024" s="72"/>
      <c r="H1024" s="99"/>
      <c r="I1024" s="76">
        <f t="shared" si="419"/>
        <v>6</v>
      </c>
      <c r="J1024" s="100">
        <f>$AN$10</f>
        <v>41080</v>
      </c>
      <c r="K1024" s="101">
        <v>1</v>
      </c>
      <c r="L1024" s="261">
        <v>9</v>
      </c>
      <c r="M1024" s="232">
        <f>VLOOKUP(K1024,$AE$23:$AG$30,2,0)</f>
        <v>0.33333333333333331</v>
      </c>
      <c r="N1024" s="241">
        <f t="shared" ref="N1024:N1053" si="426">VLOOKUP(K1024,$AE$23:$AG$30,3,0)</f>
        <v>0.70833333333333337</v>
      </c>
      <c r="O1024" s="244">
        <f t="shared" si="420"/>
        <v>9.0000000000000018</v>
      </c>
      <c r="P1024" s="245" t="str">
        <f>+IF(((N1024-M1024)*24)&gt;4,"1",0)</f>
        <v>1</v>
      </c>
      <c r="Q1024" s="257">
        <f t="shared" si="421"/>
        <v>8.0000000000000018</v>
      </c>
      <c r="R1024" s="102">
        <f>+L1024-Q1024</f>
        <v>0.99999999999999822</v>
      </c>
      <c r="S1024" s="103">
        <f t="shared" ref="S1024:S1052" si="427">IF(AND(Y1024="d",W1024&gt;0),1,0)</f>
        <v>1</v>
      </c>
      <c r="T1024" s="104">
        <f t="shared" ref="T1024:T1052" si="428">IF(AND(Y1024="D",W1024-S1024&lt;0),0,IF(AND(Y1024="M",W1024&gt;=7),7,IF(AND(Y1024="M",W1024&lt;7),W1024,IF(W1024-S1024&lt;0,0,IF(AND(Y1024="D",W1024-S1024&gt;=7),7,IF(AND(Y1024="D",W1024-S1024&lt;7),W1024-S1024,0))))))</f>
        <v>0</v>
      </c>
      <c r="U1024" s="104">
        <f t="shared" ref="U1024:U1052" si="429">IF(AND(Y1024="D",W1024&lt;1),0,IF(AND(Y1024="D",W1024-S1024-T1024&gt;0,W1024-S1024-T1024&lt;1),W1024-S1024-T1024,IF(AND(Y1024="D",W1024-S1024-T1024&gt;=1),1,IF(AND(Y1024="M",W1024-T1024&gt;=1),1,IF(AND(Y1024="M",W1024-T1024&lt;1),W1024-T1024,0)))))</f>
        <v>0</v>
      </c>
      <c r="V1024" s="104">
        <f t="shared" ref="V1024:V1052" si="430">IF(AND(Y1024="D",W1024&lt;1),0,IF(AND(Y1024="D",W1024-S1024-T1024-U1024&gt;0),W1024-S1024-T1024-U1024,IF(AND(Y1024="M",W1024-T1024-U1024&gt;0),W1024-T1024-U1024,0)))</f>
        <v>0</v>
      </c>
      <c r="W1024" s="105">
        <f t="shared" ref="W1024:W1052" si="431">+R1024</f>
        <v>0.99999999999999822</v>
      </c>
      <c r="X1024" s="96"/>
      <c r="Y1024" s="106" t="str">
        <f>$AO$10</f>
        <v>D</v>
      </c>
      <c r="Z1024" s="207" t="str">
        <f t="shared" si="422"/>
        <v>Wed</v>
      </c>
      <c r="AA1024" s="107">
        <f t="shared" si="423"/>
        <v>0</v>
      </c>
      <c r="AB1024" s="107">
        <f t="shared" si="424"/>
        <v>0</v>
      </c>
      <c r="AC1024" s="107">
        <f t="shared" si="425"/>
        <v>0</v>
      </c>
    </row>
    <row r="1025" spans="1:29" ht="12.75" customHeight="1">
      <c r="A1025" s="69"/>
      <c r="B1025" s="98" t="s">
        <v>20</v>
      </c>
      <c r="C1025" s="199">
        <v>40245</v>
      </c>
      <c r="D1025" s="199">
        <v>41340</v>
      </c>
      <c r="E1025" s="73"/>
      <c r="F1025" s="72"/>
      <c r="G1025" s="72"/>
      <c r="H1025" s="99"/>
      <c r="I1025" s="76">
        <f t="shared" si="419"/>
        <v>7</v>
      </c>
      <c r="J1025" s="100">
        <f>$AN$11</f>
        <v>41081</v>
      </c>
      <c r="K1025" s="101">
        <v>1</v>
      </c>
      <c r="L1025" s="261">
        <v>11</v>
      </c>
      <c r="M1025" s="232">
        <f>VLOOKUP(K1025,$AE$23:$AG$30,2,0)</f>
        <v>0.33333333333333331</v>
      </c>
      <c r="N1025" s="241">
        <f t="shared" si="426"/>
        <v>0.70833333333333337</v>
      </c>
      <c r="O1025" s="244">
        <f t="shared" si="420"/>
        <v>9.0000000000000018</v>
      </c>
      <c r="P1025" s="245" t="str">
        <f t="shared" ref="P1025:P1053" si="432">+IF(((N1025-M1025)*24)&gt;4,"1",0)</f>
        <v>1</v>
      </c>
      <c r="Q1025" s="257">
        <f t="shared" si="421"/>
        <v>8.0000000000000018</v>
      </c>
      <c r="R1025" s="102">
        <f t="shared" ref="R1025:R1052" si="433">+L1025-Q1025</f>
        <v>2.9999999999999982</v>
      </c>
      <c r="S1025" s="103">
        <f t="shared" si="427"/>
        <v>1</v>
      </c>
      <c r="T1025" s="104">
        <f t="shared" si="428"/>
        <v>1.9999999999999982</v>
      </c>
      <c r="U1025" s="104">
        <f t="shared" si="429"/>
        <v>0</v>
      </c>
      <c r="V1025" s="104">
        <f t="shared" si="430"/>
        <v>0</v>
      </c>
      <c r="W1025" s="105">
        <f t="shared" si="431"/>
        <v>2.9999999999999982</v>
      </c>
      <c r="X1025" s="96"/>
      <c r="Y1025" s="106" t="str">
        <f>$AO$11</f>
        <v>D</v>
      </c>
      <c r="Z1025" s="207" t="str">
        <f t="shared" si="422"/>
        <v>Thu</v>
      </c>
      <c r="AA1025" s="107">
        <f t="shared" si="423"/>
        <v>0</v>
      </c>
      <c r="AB1025" s="107">
        <f t="shared" si="424"/>
        <v>0</v>
      </c>
      <c r="AC1025" s="107">
        <f t="shared" si="425"/>
        <v>0</v>
      </c>
    </row>
    <row r="1026" spans="1:29" ht="12.75" customHeight="1">
      <c r="A1026" s="69"/>
      <c r="B1026" s="98"/>
      <c r="C1026" s="98"/>
      <c r="D1026" s="72"/>
      <c r="E1026" s="73"/>
      <c r="F1026" s="72"/>
      <c r="G1026" s="72"/>
      <c r="H1026" s="99"/>
      <c r="I1026" s="76">
        <f t="shared" si="419"/>
        <v>8</v>
      </c>
      <c r="J1026" s="100">
        <f>$AN$12</f>
        <v>41082</v>
      </c>
      <c r="K1026" s="101">
        <v>1</v>
      </c>
      <c r="L1026" s="261">
        <v>8</v>
      </c>
      <c r="M1026" s="232">
        <f t="shared" ref="M1026:M1053" si="434">VLOOKUP(K1026,$AE$23:$AG$30,2,0)</f>
        <v>0.33333333333333331</v>
      </c>
      <c r="N1026" s="241">
        <f t="shared" si="426"/>
        <v>0.70833333333333337</v>
      </c>
      <c r="O1026" s="244">
        <f t="shared" si="420"/>
        <v>9.0000000000000018</v>
      </c>
      <c r="P1026" s="245" t="str">
        <f t="shared" si="432"/>
        <v>1</v>
      </c>
      <c r="Q1026" s="257">
        <f t="shared" si="421"/>
        <v>8.0000000000000018</v>
      </c>
      <c r="R1026" s="102">
        <f t="shared" si="433"/>
        <v>0</v>
      </c>
      <c r="S1026" s="103">
        <f t="shared" si="427"/>
        <v>0</v>
      </c>
      <c r="T1026" s="104">
        <f t="shared" si="428"/>
        <v>0</v>
      </c>
      <c r="U1026" s="104">
        <f t="shared" si="429"/>
        <v>0</v>
      </c>
      <c r="V1026" s="104">
        <f t="shared" si="430"/>
        <v>0</v>
      </c>
      <c r="W1026" s="105">
        <f t="shared" si="431"/>
        <v>0</v>
      </c>
      <c r="X1026" s="96"/>
      <c r="Y1026" s="106" t="str">
        <f>$AO$12</f>
        <v>D</v>
      </c>
      <c r="Z1026" s="207" t="str">
        <f t="shared" si="422"/>
        <v>Fri</v>
      </c>
      <c r="AA1026" s="107">
        <f t="shared" si="423"/>
        <v>0</v>
      </c>
      <c r="AB1026" s="107">
        <f t="shared" si="424"/>
        <v>0</v>
      </c>
      <c r="AC1026" s="107">
        <f t="shared" si="425"/>
        <v>0</v>
      </c>
    </row>
    <row r="1027" spans="1:29" ht="12.75" customHeight="1">
      <c r="A1027" s="69"/>
      <c r="B1027" s="98"/>
      <c r="C1027" s="98"/>
      <c r="D1027" s="72"/>
      <c r="E1027" s="73"/>
      <c r="F1027" s="198"/>
      <c r="G1027" s="72"/>
      <c r="H1027" s="99"/>
      <c r="I1027" s="76">
        <f t="shared" si="419"/>
        <v>9</v>
      </c>
      <c r="J1027" s="100">
        <f>$AN$13</f>
        <v>41083</v>
      </c>
      <c r="K1027" s="339" t="s">
        <v>50</v>
      </c>
      <c r="L1027" s="261"/>
      <c r="M1027" s="232">
        <f t="shared" si="434"/>
        <v>0</v>
      </c>
      <c r="N1027" s="241">
        <f t="shared" si="426"/>
        <v>0</v>
      </c>
      <c r="O1027" s="244">
        <f t="shared" si="420"/>
        <v>0</v>
      </c>
      <c r="P1027" s="245">
        <f t="shared" si="432"/>
        <v>0</v>
      </c>
      <c r="Q1027" s="257">
        <f t="shared" si="421"/>
        <v>0</v>
      </c>
      <c r="R1027" s="102">
        <f t="shared" si="433"/>
        <v>0</v>
      </c>
      <c r="S1027" s="103">
        <f t="shared" si="427"/>
        <v>0</v>
      </c>
      <c r="T1027" s="104">
        <f t="shared" si="428"/>
        <v>0</v>
      </c>
      <c r="U1027" s="104">
        <f t="shared" si="429"/>
        <v>0</v>
      </c>
      <c r="V1027" s="104">
        <f t="shared" si="430"/>
        <v>0</v>
      </c>
      <c r="W1027" s="105">
        <f t="shared" si="431"/>
        <v>0</v>
      </c>
      <c r="X1027" s="96"/>
      <c r="Y1027" s="106" t="str">
        <f>$AO$13</f>
        <v>M</v>
      </c>
      <c r="Z1027" s="207" t="str">
        <f t="shared" si="422"/>
        <v>Sat</v>
      </c>
      <c r="AA1027" s="107">
        <f t="shared" si="423"/>
        <v>0</v>
      </c>
      <c r="AB1027" s="107">
        <f t="shared" si="424"/>
        <v>0</v>
      </c>
      <c r="AC1027" s="107">
        <f t="shared" si="425"/>
        <v>0</v>
      </c>
    </row>
    <row r="1028" spans="1:29" ht="12.75" customHeight="1">
      <c r="A1028" s="69"/>
      <c r="B1028" s="124" t="s">
        <v>21</v>
      </c>
      <c r="C1028" s="125" t="s">
        <v>22</v>
      </c>
      <c r="D1028" s="126"/>
      <c r="E1028" s="127"/>
      <c r="F1028" s="198">
        <v>1244560</v>
      </c>
      <c r="G1028" s="129" t="s">
        <v>22</v>
      </c>
      <c r="H1028" s="130">
        <f>+F1028</f>
        <v>1244560</v>
      </c>
      <c r="I1028" s="76">
        <f t="shared" si="419"/>
        <v>10</v>
      </c>
      <c r="J1028" s="100">
        <f>$AN$14</f>
        <v>41084</v>
      </c>
      <c r="K1028" s="101" t="s">
        <v>72</v>
      </c>
      <c r="L1028" s="261">
        <v>11</v>
      </c>
      <c r="M1028" s="232">
        <f t="shared" si="434"/>
        <v>0</v>
      </c>
      <c r="N1028" s="241">
        <f t="shared" si="426"/>
        <v>0</v>
      </c>
      <c r="O1028" s="244">
        <f t="shared" si="420"/>
        <v>0</v>
      </c>
      <c r="P1028" s="245">
        <f t="shared" si="432"/>
        <v>0</v>
      </c>
      <c r="Q1028" s="257">
        <f t="shared" si="421"/>
        <v>0</v>
      </c>
      <c r="R1028" s="102">
        <f t="shared" si="433"/>
        <v>11</v>
      </c>
      <c r="S1028" s="103">
        <f t="shared" si="427"/>
        <v>0</v>
      </c>
      <c r="T1028" s="104">
        <f t="shared" si="428"/>
        <v>7</v>
      </c>
      <c r="U1028" s="104">
        <f t="shared" si="429"/>
        <v>1</v>
      </c>
      <c r="V1028" s="104">
        <f t="shared" si="430"/>
        <v>3</v>
      </c>
      <c r="W1028" s="105">
        <f t="shared" si="431"/>
        <v>11</v>
      </c>
      <c r="X1028" s="96"/>
      <c r="Y1028" s="106" t="str">
        <f>$AO$14</f>
        <v>M</v>
      </c>
      <c r="Z1028" s="262" t="str">
        <f t="shared" si="422"/>
        <v>Sun</v>
      </c>
      <c r="AA1028" s="107">
        <f t="shared" si="423"/>
        <v>0</v>
      </c>
      <c r="AB1028" s="107">
        <f t="shared" si="424"/>
        <v>0</v>
      </c>
      <c r="AC1028" s="107">
        <f t="shared" si="425"/>
        <v>0</v>
      </c>
    </row>
    <row r="1029" spans="1:29" ht="12.75" customHeight="1">
      <c r="A1029" s="69"/>
      <c r="B1029" s="124" t="s">
        <v>23</v>
      </c>
      <c r="C1029" s="125" t="s">
        <v>22</v>
      </c>
      <c r="D1029" s="133">
        <f>+F1028/173</f>
        <v>7193.9884393063585</v>
      </c>
      <c r="E1029" s="127" t="s">
        <v>24</v>
      </c>
      <c r="F1029" s="128">
        <f>+W1055</f>
        <v>220.00000000000003</v>
      </c>
      <c r="G1029" s="134" t="s">
        <v>22</v>
      </c>
      <c r="H1029" s="130">
        <f>F1029*D1029</f>
        <v>1582677.4566473991</v>
      </c>
      <c r="I1029" s="76">
        <f t="shared" si="419"/>
        <v>11</v>
      </c>
      <c r="J1029" s="100">
        <f>$AN$15</f>
        <v>41085</v>
      </c>
      <c r="K1029" s="101">
        <v>2</v>
      </c>
      <c r="L1029" s="261">
        <v>11</v>
      </c>
      <c r="M1029" s="232">
        <f t="shared" si="434"/>
        <v>0.83333333333333337</v>
      </c>
      <c r="N1029" s="241">
        <f t="shared" si="426"/>
        <v>1.2083333333333333</v>
      </c>
      <c r="O1029" s="244">
        <f t="shared" si="420"/>
        <v>8.9999999999999964</v>
      </c>
      <c r="P1029" s="245" t="str">
        <f t="shared" si="432"/>
        <v>1</v>
      </c>
      <c r="Q1029" s="257">
        <f t="shared" si="421"/>
        <v>7.9999999999999964</v>
      </c>
      <c r="R1029" s="102">
        <f t="shared" si="433"/>
        <v>3.0000000000000036</v>
      </c>
      <c r="S1029" s="103">
        <f t="shared" si="427"/>
        <v>1</v>
      </c>
      <c r="T1029" s="104">
        <f t="shared" si="428"/>
        <v>2.0000000000000036</v>
      </c>
      <c r="U1029" s="104">
        <f t="shared" si="429"/>
        <v>0</v>
      </c>
      <c r="V1029" s="104">
        <f t="shared" si="430"/>
        <v>0</v>
      </c>
      <c r="W1029" s="105">
        <f t="shared" si="431"/>
        <v>3.0000000000000036</v>
      </c>
      <c r="X1029" s="96"/>
      <c r="Y1029" s="106" t="str">
        <f>$AO$15</f>
        <v>D</v>
      </c>
      <c r="Z1029" s="262" t="str">
        <f t="shared" si="422"/>
        <v>Mon</v>
      </c>
      <c r="AA1029" s="107">
        <f t="shared" si="423"/>
        <v>0</v>
      </c>
      <c r="AB1029" s="107">
        <f t="shared" si="424"/>
        <v>0</v>
      </c>
      <c r="AC1029" s="107">
        <f t="shared" si="425"/>
        <v>0</v>
      </c>
    </row>
    <row r="1030" spans="1:29" ht="12.75" customHeight="1">
      <c r="A1030" s="69"/>
      <c r="B1030" s="124" t="s">
        <v>65</v>
      </c>
      <c r="C1030" s="125" t="s">
        <v>22</v>
      </c>
      <c r="D1030" s="133">
        <v>6000</v>
      </c>
      <c r="E1030" s="127" t="s">
        <v>24</v>
      </c>
      <c r="F1030" s="203">
        <f>+K1055</f>
        <v>26</v>
      </c>
      <c r="G1030" s="134" t="s">
        <v>22</v>
      </c>
      <c r="H1030" s="130">
        <f>F1030*D1030</f>
        <v>156000</v>
      </c>
      <c r="I1030" s="76">
        <f t="shared" si="419"/>
        <v>12</v>
      </c>
      <c r="J1030" s="100">
        <f>$AN$16</f>
        <v>41086</v>
      </c>
      <c r="K1030" s="101">
        <v>2</v>
      </c>
      <c r="L1030" s="261">
        <v>11</v>
      </c>
      <c r="M1030" s="232">
        <f t="shared" si="434"/>
        <v>0.83333333333333337</v>
      </c>
      <c r="N1030" s="241">
        <f t="shared" si="426"/>
        <v>1.2083333333333333</v>
      </c>
      <c r="O1030" s="244">
        <f t="shared" si="420"/>
        <v>8.9999999999999964</v>
      </c>
      <c r="P1030" s="245" t="str">
        <f t="shared" si="432"/>
        <v>1</v>
      </c>
      <c r="Q1030" s="257">
        <f t="shared" si="421"/>
        <v>7.9999999999999964</v>
      </c>
      <c r="R1030" s="102">
        <f t="shared" si="433"/>
        <v>3.0000000000000036</v>
      </c>
      <c r="S1030" s="103">
        <f t="shared" si="427"/>
        <v>1</v>
      </c>
      <c r="T1030" s="104">
        <f t="shared" si="428"/>
        <v>2.0000000000000036</v>
      </c>
      <c r="U1030" s="104">
        <f t="shared" si="429"/>
        <v>0</v>
      </c>
      <c r="V1030" s="104">
        <f t="shared" si="430"/>
        <v>0</v>
      </c>
      <c r="W1030" s="105">
        <f t="shared" si="431"/>
        <v>3.0000000000000036</v>
      </c>
      <c r="X1030" s="96"/>
      <c r="Y1030" s="106" t="str">
        <f>$AO$16</f>
        <v>D</v>
      </c>
      <c r="Z1030" s="207" t="str">
        <f t="shared" si="422"/>
        <v>Tue</v>
      </c>
      <c r="AA1030" s="107">
        <f t="shared" si="423"/>
        <v>0</v>
      </c>
      <c r="AB1030" s="107">
        <f t="shared" si="424"/>
        <v>0</v>
      </c>
      <c r="AC1030" s="107">
        <f t="shared" si="425"/>
        <v>0</v>
      </c>
    </row>
    <row r="1031" spans="1:29" ht="12.75" customHeight="1">
      <c r="A1031" s="69"/>
      <c r="B1031" s="124" t="s">
        <v>66</v>
      </c>
      <c r="C1031" s="125" t="s">
        <v>22</v>
      </c>
      <c r="D1031" s="200">
        <v>4000</v>
      </c>
      <c r="E1031" s="127" t="s">
        <v>24</v>
      </c>
      <c r="F1031" s="139">
        <f>+L1055</f>
        <v>14</v>
      </c>
      <c r="G1031" s="134" t="s">
        <v>22</v>
      </c>
      <c r="H1031" s="130">
        <f>F1031*D1031</f>
        <v>56000</v>
      </c>
      <c r="I1031" s="76">
        <f t="shared" si="419"/>
        <v>13</v>
      </c>
      <c r="J1031" s="100">
        <f>$AN$17</f>
        <v>41087</v>
      </c>
      <c r="K1031" s="101">
        <v>2</v>
      </c>
      <c r="L1031" s="261">
        <v>11</v>
      </c>
      <c r="M1031" s="232">
        <f t="shared" si="434"/>
        <v>0.83333333333333337</v>
      </c>
      <c r="N1031" s="241">
        <f t="shared" si="426"/>
        <v>1.2083333333333333</v>
      </c>
      <c r="O1031" s="244">
        <f t="shared" si="420"/>
        <v>8.9999999999999964</v>
      </c>
      <c r="P1031" s="245" t="str">
        <f t="shared" si="432"/>
        <v>1</v>
      </c>
      <c r="Q1031" s="257">
        <f t="shared" si="421"/>
        <v>7.9999999999999964</v>
      </c>
      <c r="R1031" s="102">
        <f t="shared" si="433"/>
        <v>3.0000000000000036</v>
      </c>
      <c r="S1031" s="103">
        <f t="shared" si="427"/>
        <v>1</v>
      </c>
      <c r="T1031" s="104">
        <f t="shared" si="428"/>
        <v>2.0000000000000036</v>
      </c>
      <c r="U1031" s="104">
        <f t="shared" si="429"/>
        <v>0</v>
      </c>
      <c r="V1031" s="104">
        <f t="shared" si="430"/>
        <v>0</v>
      </c>
      <c r="W1031" s="105">
        <f t="shared" si="431"/>
        <v>3.0000000000000036</v>
      </c>
      <c r="X1031" s="96"/>
      <c r="Y1031" s="106" t="str">
        <f>$AO$17</f>
        <v>D</v>
      </c>
      <c r="Z1031" s="207" t="str">
        <f t="shared" si="422"/>
        <v>Wed</v>
      </c>
      <c r="AA1031" s="107">
        <f t="shared" si="423"/>
        <v>0</v>
      </c>
      <c r="AB1031" s="107">
        <f t="shared" si="424"/>
        <v>0</v>
      </c>
      <c r="AC1031" s="107">
        <f t="shared" si="425"/>
        <v>0</v>
      </c>
    </row>
    <row r="1032" spans="1:29" ht="12.75" customHeight="1">
      <c r="A1032" s="69"/>
      <c r="B1032" s="335" t="s">
        <v>75</v>
      </c>
      <c r="C1032" s="336" t="s">
        <v>22</v>
      </c>
      <c r="D1032" s="337"/>
      <c r="E1032" s="127" t="s">
        <v>24</v>
      </c>
      <c r="F1032" s="338">
        <f>+M1055</f>
        <v>12</v>
      </c>
      <c r="G1032" s="142" t="s">
        <v>22</v>
      </c>
      <c r="H1032" s="143">
        <f>+F1032*D1032</f>
        <v>0</v>
      </c>
      <c r="I1032" s="76">
        <f t="shared" si="419"/>
        <v>14</v>
      </c>
      <c r="J1032" s="100">
        <f>$AN$18</f>
        <v>41088</v>
      </c>
      <c r="K1032" s="101">
        <v>2</v>
      </c>
      <c r="L1032" s="261">
        <v>10.5</v>
      </c>
      <c r="M1032" s="232">
        <f t="shared" si="434"/>
        <v>0.83333333333333337</v>
      </c>
      <c r="N1032" s="241">
        <f t="shared" si="426"/>
        <v>1.2083333333333333</v>
      </c>
      <c r="O1032" s="244">
        <f t="shared" si="420"/>
        <v>8.9999999999999964</v>
      </c>
      <c r="P1032" s="245" t="str">
        <f t="shared" si="432"/>
        <v>1</v>
      </c>
      <c r="Q1032" s="257">
        <f t="shared" si="421"/>
        <v>7.9999999999999964</v>
      </c>
      <c r="R1032" s="102">
        <f t="shared" si="433"/>
        <v>2.5000000000000036</v>
      </c>
      <c r="S1032" s="103">
        <f t="shared" si="427"/>
        <v>1</v>
      </c>
      <c r="T1032" s="104">
        <f t="shared" si="428"/>
        <v>1.5000000000000036</v>
      </c>
      <c r="U1032" s="104">
        <f t="shared" si="429"/>
        <v>0</v>
      </c>
      <c r="V1032" s="104">
        <f t="shared" si="430"/>
        <v>0</v>
      </c>
      <c r="W1032" s="105">
        <f t="shared" si="431"/>
        <v>2.5000000000000036</v>
      </c>
      <c r="X1032" s="96"/>
      <c r="Y1032" s="106" t="str">
        <f>$AO$18</f>
        <v>D</v>
      </c>
      <c r="Z1032" s="207" t="str">
        <f t="shared" si="422"/>
        <v>Thu</v>
      </c>
      <c r="AA1032" s="107">
        <f t="shared" si="423"/>
        <v>0</v>
      </c>
      <c r="AB1032" s="107">
        <f t="shared" si="424"/>
        <v>0</v>
      </c>
      <c r="AC1032" s="107">
        <f t="shared" si="425"/>
        <v>0</v>
      </c>
    </row>
    <row r="1033" spans="1:29" ht="12.75" customHeight="1">
      <c r="A1033" s="69"/>
      <c r="B1033" s="124"/>
      <c r="C1033" s="70"/>
      <c r="D1033" s="202"/>
      <c r="E1033" s="140"/>
      <c r="F1033" s="141"/>
      <c r="G1033" s="74" t="s">
        <v>22</v>
      </c>
      <c r="H1033" s="99">
        <f>+D1033*F1033</f>
        <v>0</v>
      </c>
      <c r="I1033" s="76">
        <f t="shared" si="419"/>
        <v>15</v>
      </c>
      <c r="J1033" s="100">
        <f>$AN$19</f>
        <v>41089</v>
      </c>
      <c r="K1033" s="101">
        <v>2</v>
      </c>
      <c r="L1033" s="261">
        <v>11</v>
      </c>
      <c r="M1033" s="232">
        <f t="shared" si="434"/>
        <v>0.83333333333333337</v>
      </c>
      <c r="N1033" s="241">
        <f t="shared" si="426"/>
        <v>1.2083333333333333</v>
      </c>
      <c r="O1033" s="244">
        <f t="shared" si="420"/>
        <v>8.9999999999999964</v>
      </c>
      <c r="P1033" s="245" t="str">
        <f t="shared" si="432"/>
        <v>1</v>
      </c>
      <c r="Q1033" s="257">
        <f t="shared" si="421"/>
        <v>7.9999999999999964</v>
      </c>
      <c r="R1033" s="102">
        <f t="shared" si="433"/>
        <v>3.0000000000000036</v>
      </c>
      <c r="S1033" s="103">
        <f t="shared" si="427"/>
        <v>1</v>
      </c>
      <c r="T1033" s="104">
        <f t="shared" si="428"/>
        <v>2.0000000000000036</v>
      </c>
      <c r="U1033" s="104">
        <f t="shared" si="429"/>
        <v>0</v>
      </c>
      <c r="V1033" s="104">
        <f t="shared" si="430"/>
        <v>0</v>
      </c>
      <c r="W1033" s="105">
        <f t="shared" si="431"/>
        <v>3.0000000000000036</v>
      </c>
      <c r="X1033" s="96"/>
      <c r="Y1033" s="106" t="str">
        <f>$AO$19</f>
        <v>D</v>
      </c>
      <c r="Z1033" s="207" t="str">
        <f t="shared" si="422"/>
        <v>Fri</v>
      </c>
      <c r="AA1033" s="107">
        <f t="shared" si="423"/>
        <v>0</v>
      </c>
      <c r="AB1033" s="107">
        <f t="shared" si="424"/>
        <v>0</v>
      </c>
      <c r="AC1033" s="107">
        <f t="shared" si="425"/>
        <v>0</v>
      </c>
    </row>
    <row r="1034" spans="1:29" ht="12.75" customHeight="1">
      <c r="A1034" s="69"/>
      <c r="B1034" s="124"/>
      <c r="C1034" s="70"/>
      <c r="D1034" s="202"/>
      <c r="E1034" s="140"/>
      <c r="F1034" s="139"/>
      <c r="G1034" s="74" t="s">
        <v>22</v>
      </c>
      <c r="H1034" s="99">
        <f>+D1034*F1034</f>
        <v>0</v>
      </c>
      <c r="I1034" s="76">
        <f t="shared" si="419"/>
        <v>16</v>
      </c>
      <c r="J1034" s="100">
        <f>$AN$20</f>
        <v>41090</v>
      </c>
      <c r="K1034" s="101" t="s">
        <v>72</v>
      </c>
      <c r="L1034" s="261">
        <v>11</v>
      </c>
      <c r="M1034" s="232">
        <f t="shared" si="434"/>
        <v>0</v>
      </c>
      <c r="N1034" s="241">
        <f t="shared" si="426"/>
        <v>0</v>
      </c>
      <c r="O1034" s="244">
        <f t="shared" si="420"/>
        <v>0</v>
      </c>
      <c r="P1034" s="245">
        <f t="shared" si="432"/>
        <v>0</v>
      </c>
      <c r="Q1034" s="257">
        <f t="shared" si="421"/>
        <v>0</v>
      </c>
      <c r="R1034" s="102">
        <f t="shared" si="433"/>
        <v>11</v>
      </c>
      <c r="S1034" s="103">
        <f t="shared" si="427"/>
        <v>0</v>
      </c>
      <c r="T1034" s="104">
        <f t="shared" si="428"/>
        <v>7</v>
      </c>
      <c r="U1034" s="104">
        <f t="shared" si="429"/>
        <v>1</v>
      </c>
      <c r="V1034" s="104">
        <f t="shared" si="430"/>
        <v>3</v>
      </c>
      <c r="W1034" s="105">
        <f t="shared" si="431"/>
        <v>11</v>
      </c>
      <c r="X1034" s="96"/>
      <c r="Y1034" s="106" t="str">
        <f>$AO$20</f>
        <v>M</v>
      </c>
      <c r="Z1034" s="207" t="str">
        <f t="shared" si="422"/>
        <v>Sat</v>
      </c>
      <c r="AA1034" s="107">
        <f t="shared" si="423"/>
        <v>0</v>
      </c>
      <c r="AB1034" s="107">
        <f t="shared" si="424"/>
        <v>0</v>
      </c>
      <c r="AC1034" s="107">
        <f t="shared" si="425"/>
        <v>0</v>
      </c>
    </row>
    <row r="1035" spans="1:29" ht="12.75" customHeight="1">
      <c r="A1035" s="69"/>
      <c r="B1035" s="124" t="s">
        <v>56</v>
      </c>
      <c r="C1035" s="70" t="s">
        <v>22</v>
      </c>
      <c r="D1035" s="202"/>
      <c r="E1035" s="140"/>
      <c r="F1035" s="141"/>
      <c r="G1035" s="74" t="s">
        <v>22</v>
      </c>
      <c r="H1035" s="99">
        <v>0</v>
      </c>
      <c r="I1035" s="76">
        <f t="shared" si="419"/>
        <v>17</v>
      </c>
      <c r="J1035" s="100">
        <f>$AN$21</f>
        <v>41091</v>
      </c>
      <c r="K1035" s="101" t="s">
        <v>50</v>
      </c>
      <c r="L1035" s="261"/>
      <c r="M1035" s="232">
        <f t="shared" si="434"/>
        <v>0</v>
      </c>
      <c r="N1035" s="241">
        <f t="shared" si="426"/>
        <v>0</v>
      </c>
      <c r="O1035" s="244">
        <f t="shared" si="420"/>
        <v>0</v>
      </c>
      <c r="P1035" s="245">
        <f t="shared" si="432"/>
        <v>0</v>
      </c>
      <c r="Q1035" s="257">
        <f t="shared" si="421"/>
        <v>0</v>
      </c>
      <c r="R1035" s="102">
        <f t="shared" si="433"/>
        <v>0</v>
      </c>
      <c r="S1035" s="103">
        <f t="shared" si="427"/>
        <v>0</v>
      </c>
      <c r="T1035" s="104">
        <f t="shared" si="428"/>
        <v>0</v>
      </c>
      <c r="U1035" s="104">
        <f t="shared" si="429"/>
        <v>0</v>
      </c>
      <c r="V1035" s="104">
        <f t="shared" si="430"/>
        <v>0</v>
      </c>
      <c r="W1035" s="105">
        <f t="shared" si="431"/>
        <v>0</v>
      </c>
      <c r="X1035" s="96"/>
      <c r="Y1035" s="106" t="str">
        <f>$AO$21</f>
        <v>M</v>
      </c>
      <c r="Z1035" s="262" t="str">
        <f t="shared" si="422"/>
        <v>Sun</v>
      </c>
      <c r="AA1035" s="107">
        <f t="shared" si="423"/>
        <v>0</v>
      </c>
      <c r="AB1035" s="107">
        <f t="shared" si="424"/>
        <v>0</v>
      </c>
      <c r="AC1035" s="107">
        <f t="shared" si="425"/>
        <v>0</v>
      </c>
    </row>
    <row r="1036" spans="1:29" ht="12.75" customHeight="1">
      <c r="A1036" s="69"/>
      <c r="B1036" s="124"/>
      <c r="C1036" s="70"/>
      <c r="D1036" s="202"/>
      <c r="E1036" s="140"/>
      <c r="F1036" s="139"/>
      <c r="G1036" s="74" t="s">
        <v>22</v>
      </c>
      <c r="H1036" s="99">
        <f>+D1036*F1036</f>
        <v>0</v>
      </c>
      <c r="I1036" s="76">
        <f t="shared" si="419"/>
        <v>18</v>
      </c>
      <c r="J1036" s="100">
        <f>$AN$22</f>
        <v>41092</v>
      </c>
      <c r="K1036" s="101">
        <v>1</v>
      </c>
      <c r="L1036" s="261">
        <v>11</v>
      </c>
      <c r="M1036" s="232">
        <f t="shared" si="434"/>
        <v>0.33333333333333331</v>
      </c>
      <c r="N1036" s="241">
        <f t="shared" si="426"/>
        <v>0.70833333333333337</v>
      </c>
      <c r="O1036" s="244">
        <f t="shared" si="420"/>
        <v>9.0000000000000018</v>
      </c>
      <c r="P1036" s="245" t="str">
        <f t="shared" si="432"/>
        <v>1</v>
      </c>
      <c r="Q1036" s="257">
        <f t="shared" si="421"/>
        <v>8.0000000000000018</v>
      </c>
      <c r="R1036" s="102">
        <f t="shared" si="433"/>
        <v>2.9999999999999982</v>
      </c>
      <c r="S1036" s="103">
        <f t="shared" si="427"/>
        <v>1</v>
      </c>
      <c r="T1036" s="104">
        <f t="shared" si="428"/>
        <v>1.9999999999999982</v>
      </c>
      <c r="U1036" s="104">
        <f t="shared" si="429"/>
        <v>0</v>
      </c>
      <c r="V1036" s="104">
        <f t="shared" si="430"/>
        <v>0</v>
      </c>
      <c r="W1036" s="105">
        <f t="shared" si="431"/>
        <v>2.9999999999999982</v>
      </c>
      <c r="X1036" s="96"/>
      <c r="Y1036" s="106" t="str">
        <f>$AO$22</f>
        <v>D</v>
      </c>
      <c r="Z1036" s="262" t="str">
        <f t="shared" si="422"/>
        <v>Mon</v>
      </c>
      <c r="AA1036" s="107">
        <f t="shared" si="423"/>
        <v>0</v>
      </c>
      <c r="AB1036" s="107">
        <f t="shared" si="424"/>
        <v>0</v>
      </c>
      <c r="AC1036" s="107">
        <f t="shared" si="425"/>
        <v>0</v>
      </c>
    </row>
    <row r="1037" spans="1:29" ht="12.75" customHeight="1">
      <c r="A1037" s="69"/>
      <c r="B1037" s="150" t="s">
        <v>19</v>
      </c>
      <c r="C1037" s="150"/>
      <c r="D1037" s="200"/>
      <c r="E1037" s="127"/>
      <c r="F1037" s="151"/>
      <c r="G1037" s="134" t="s">
        <v>22</v>
      </c>
      <c r="H1037" s="152">
        <f>SUM(H1028:H1036)</f>
        <v>3039237.4566473989</v>
      </c>
      <c r="I1037" s="76">
        <f t="shared" si="419"/>
        <v>19</v>
      </c>
      <c r="J1037" s="100">
        <f>$AN$23</f>
        <v>41093</v>
      </c>
      <c r="K1037" s="101">
        <v>1</v>
      </c>
      <c r="L1037" s="261">
        <v>11</v>
      </c>
      <c r="M1037" s="232">
        <f t="shared" si="434"/>
        <v>0.33333333333333331</v>
      </c>
      <c r="N1037" s="241">
        <f t="shared" si="426"/>
        <v>0.70833333333333337</v>
      </c>
      <c r="O1037" s="244">
        <f t="shared" si="420"/>
        <v>9.0000000000000018</v>
      </c>
      <c r="P1037" s="245" t="str">
        <f t="shared" si="432"/>
        <v>1</v>
      </c>
      <c r="Q1037" s="257">
        <f t="shared" si="421"/>
        <v>8.0000000000000018</v>
      </c>
      <c r="R1037" s="102">
        <f t="shared" si="433"/>
        <v>2.9999999999999982</v>
      </c>
      <c r="S1037" s="103">
        <f t="shared" si="427"/>
        <v>1</v>
      </c>
      <c r="T1037" s="104">
        <f t="shared" si="428"/>
        <v>1.9999999999999982</v>
      </c>
      <c r="U1037" s="104">
        <f t="shared" si="429"/>
        <v>0</v>
      </c>
      <c r="V1037" s="104">
        <f t="shared" si="430"/>
        <v>0</v>
      </c>
      <c r="W1037" s="105">
        <f t="shared" si="431"/>
        <v>2.9999999999999982</v>
      </c>
      <c r="X1037" s="96"/>
      <c r="Y1037" s="106" t="str">
        <f>$AO$23</f>
        <v>D</v>
      </c>
      <c r="Z1037" s="207" t="str">
        <f t="shared" si="422"/>
        <v>Tue</v>
      </c>
      <c r="AA1037" s="107">
        <f t="shared" si="423"/>
        <v>0</v>
      </c>
      <c r="AB1037" s="107">
        <f t="shared" si="424"/>
        <v>0</v>
      </c>
      <c r="AC1037" s="107">
        <f t="shared" si="425"/>
        <v>0</v>
      </c>
    </row>
    <row r="1038" spans="1:29" ht="12.75" customHeight="1">
      <c r="A1038" s="69"/>
      <c r="B1038" s="131" t="s">
        <v>25</v>
      </c>
      <c r="C1038" s="70"/>
      <c r="D1038" s="200"/>
      <c r="E1038" s="127"/>
      <c r="F1038" s="151"/>
      <c r="G1038" s="74"/>
      <c r="H1038" s="75"/>
      <c r="I1038" s="76">
        <f t="shared" si="419"/>
        <v>20</v>
      </c>
      <c r="J1038" s="100">
        <f>$AN$24</f>
        <v>41094</v>
      </c>
      <c r="K1038" s="101">
        <v>1</v>
      </c>
      <c r="L1038" s="261">
        <v>11</v>
      </c>
      <c r="M1038" s="232">
        <f t="shared" si="434"/>
        <v>0.33333333333333331</v>
      </c>
      <c r="N1038" s="241">
        <f t="shared" si="426"/>
        <v>0.70833333333333337</v>
      </c>
      <c r="O1038" s="244">
        <f t="shared" si="420"/>
        <v>9.0000000000000018</v>
      </c>
      <c r="P1038" s="245" t="str">
        <f t="shared" si="432"/>
        <v>1</v>
      </c>
      <c r="Q1038" s="257">
        <f t="shared" si="421"/>
        <v>8.0000000000000018</v>
      </c>
      <c r="R1038" s="102">
        <f t="shared" si="433"/>
        <v>2.9999999999999982</v>
      </c>
      <c r="S1038" s="103">
        <f t="shared" si="427"/>
        <v>1</v>
      </c>
      <c r="T1038" s="104">
        <f t="shared" si="428"/>
        <v>1.9999999999999982</v>
      </c>
      <c r="U1038" s="104">
        <f t="shared" si="429"/>
        <v>0</v>
      </c>
      <c r="V1038" s="104">
        <f t="shared" si="430"/>
        <v>0</v>
      </c>
      <c r="W1038" s="105">
        <f t="shared" si="431"/>
        <v>2.9999999999999982</v>
      </c>
      <c r="X1038" s="96"/>
      <c r="Y1038" s="106" t="str">
        <f>$AO$24</f>
        <v>D</v>
      </c>
      <c r="Z1038" s="207" t="str">
        <f t="shared" si="422"/>
        <v>Wed</v>
      </c>
      <c r="AA1038" s="107">
        <f t="shared" si="423"/>
        <v>0</v>
      </c>
      <c r="AB1038" s="107">
        <f t="shared" si="424"/>
        <v>0</v>
      </c>
      <c r="AC1038" s="107">
        <f t="shared" si="425"/>
        <v>0</v>
      </c>
    </row>
    <row r="1039" spans="1:29" ht="12.75" customHeight="1">
      <c r="A1039" s="69"/>
      <c r="B1039" s="124" t="s">
        <v>26</v>
      </c>
      <c r="C1039" s="125" t="s">
        <v>22</v>
      </c>
      <c r="D1039" s="153">
        <f>-H1028</f>
        <v>-1244560</v>
      </c>
      <c r="E1039" s="127" t="s">
        <v>24</v>
      </c>
      <c r="F1039" s="149">
        <v>0.02</v>
      </c>
      <c r="G1039" s="134" t="s">
        <v>22</v>
      </c>
      <c r="H1039" s="130">
        <f>F1039*D1039</f>
        <v>-24891.200000000001</v>
      </c>
      <c r="I1039" s="76">
        <f t="shared" si="419"/>
        <v>21</v>
      </c>
      <c r="J1039" s="100">
        <f>$AN$25</f>
        <v>41095</v>
      </c>
      <c r="K1039" s="101">
        <v>1</v>
      </c>
      <c r="L1039" s="261">
        <v>11</v>
      </c>
      <c r="M1039" s="232">
        <f t="shared" si="434"/>
        <v>0.33333333333333331</v>
      </c>
      <c r="N1039" s="241">
        <f t="shared" si="426"/>
        <v>0.70833333333333337</v>
      </c>
      <c r="O1039" s="244">
        <f t="shared" si="420"/>
        <v>9.0000000000000018</v>
      </c>
      <c r="P1039" s="245" t="str">
        <f t="shared" si="432"/>
        <v>1</v>
      </c>
      <c r="Q1039" s="257">
        <f t="shared" si="421"/>
        <v>8.0000000000000018</v>
      </c>
      <c r="R1039" s="102">
        <f t="shared" si="433"/>
        <v>2.9999999999999982</v>
      </c>
      <c r="S1039" s="103">
        <f t="shared" si="427"/>
        <v>1</v>
      </c>
      <c r="T1039" s="104">
        <f t="shared" si="428"/>
        <v>1.9999999999999982</v>
      </c>
      <c r="U1039" s="104">
        <f t="shared" si="429"/>
        <v>0</v>
      </c>
      <c r="V1039" s="104">
        <f t="shared" si="430"/>
        <v>0</v>
      </c>
      <c r="W1039" s="105">
        <f t="shared" si="431"/>
        <v>2.9999999999999982</v>
      </c>
      <c r="X1039" s="96"/>
      <c r="Y1039" s="106" t="str">
        <f>$AO$25</f>
        <v>D</v>
      </c>
      <c r="Z1039" s="207" t="str">
        <f t="shared" si="422"/>
        <v>Thu</v>
      </c>
      <c r="AA1039" s="107">
        <f t="shared" si="423"/>
        <v>0</v>
      </c>
      <c r="AB1039" s="107">
        <f t="shared" si="424"/>
        <v>0</v>
      </c>
      <c r="AC1039" s="107">
        <f t="shared" si="425"/>
        <v>0</v>
      </c>
    </row>
    <row r="1040" spans="1:29" ht="12.75" customHeight="1">
      <c r="A1040" s="69"/>
      <c r="B1040" s="124" t="s">
        <v>47</v>
      </c>
      <c r="C1040" s="125" t="s">
        <v>22</v>
      </c>
      <c r="D1040" s="200"/>
      <c r="E1040" s="127"/>
      <c r="F1040" s="155"/>
      <c r="G1040" s="134" t="s">
        <v>22</v>
      </c>
      <c r="H1040" s="130">
        <f>SUM(AA1055:AC1055)*-F1028/21</f>
        <v>0</v>
      </c>
      <c r="I1040" s="76">
        <f t="shared" si="419"/>
        <v>22</v>
      </c>
      <c r="J1040" s="100">
        <f>$AN$26</f>
        <v>41096</v>
      </c>
      <c r="K1040" s="101">
        <v>1</v>
      </c>
      <c r="L1040" s="261">
        <v>11</v>
      </c>
      <c r="M1040" s="232">
        <f t="shared" si="434"/>
        <v>0.33333333333333331</v>
      </c>
      <c r="N1040" s="241">
        <f t="shared" si="426"/>
        <v>0.70833333333333337</v>
      </c>
      <c r="O1040" s="244">
        <f t="shared" si="420"/>
        <v>9.0000000000000018</v>
      </c>
      <c r="P1040" s="245" t="str">
        <f t="shared" si="432"/>
        <v>1</v>
      </c>
      <c r="Q1040" s="257">
        <f t="shared" si="421"/>
        <v>8.0000000000000018</v>
      </c>
      <c r="R1040" s="102">
        <f t="shared" si="433"/>
        <v>2.9999999999999982</v>
      </c>
      <c r="S1040" s="103">
        <f t="shared" si="427"/>
        <v>1</v>
      </c>
      <c r="T1040" s="104">
        <f t="shared" si="428"/>
        <v>1.9999999999999982</v>
      </c>
      <c r="U1040" s="104">
        <f t="shared" si="429"/>
        <v>0</v>
      </c>
      <c r="V1040" s="104">
        <f t="shared" si="430"/>
        <v>0</v>
      </c>
      <c r="W1040" s="105">
        <f t="shared" si="431"/>
        <v>2.9999999999999982</v>
      </c>
      <c r="X1040" s="96"/>
      <c r="Y1040" s="106" t="str">
        <f>$AO$26</f>
        <v>D</v>
      </c>
      <c r="Z1040" s="207" t="str">
        <f t="shared" si="422"/>
        <v>Fri</v>
      </c>
      <c r="AA1040" s="107">
        <f t="shared" si="423"/>
        <v>0</v>
      </c>
      <c r="AB1040" s="107">
        <f t="shared" si="424"/>
        <v>0</v>
      </c>
      <c r="AC1040" s="107">
        <f t="shared" si="425"/>
        <v>0</v>
      </c>
    </row>
    <row r="1041" spans="1:29" ht="12.75" customHeight="1">
      <c r="A1041" s="69"/>
      <c r="B1041" s="124" t="s">
        <v>27</v>
      </c>
      <c r="C1041" s="125" t="s">
        <v>22</v>
      </c>
      <c r="D1041" s="200"/>
      <c r="E1041" s="127"/>
      <c r="F1041" s="155"/>
      <c r="G1041" s="134" t="s">
        <v>22</v>
      </c>
      <c r="H1041" s="156">
        <f>+F1047</f>
        <v>-77455.25</v>
      </c>
      <c r="I1041" s="76">
        <f t="shared" si="419"/>
        <v>23</v>
      </c>
      <c r="J1041" s="100">
        <f>$AN$27</f>
        <v>41097</v>
      </c>
      <c r="K1041" s="101" t="s">
        <v>50</v>
      </c>
      <c r="L1041" s="261">
        <v>11</v>
      </c>
      <c r="M1041" s="232">
        <f t="shared" si="434"/>
        <v>0</v>
      </c>
      <c r="N1041" s="241">
        <f t="shared" si="426"/>
        <v>0</v>
      </c>
      <c r="O1041" s="244">
        <f t="shared" si="420"/>
        <v>0</v>
      </c>
      <c r="P1041" s="245">
        <f t="shared" si="432"/>
        <v>0</v>
      </c>
      <c r="Q1041" s="257">
        <f t="shared" si="421"/>
        <v>0</v>
      </c>
      <c r="R1041" s="102">
        <f t="shared" si="433"/>
        <v>11</v>
      </c>
      <c r="S1041" s="103">
        <f t="shared" si="427"/>
        <v>0</v>
      </c>
      <c r="T1041" s="104">
        <f t="shared" si="428"/>
        <v>7</v>
      </c>
      <c r="U1041" s="104">
        <f t="shared" si="429"/>
        <v>1</v>
      </c>
      <c r="V1041" s="104">
        <f t="shared" si="430"/>
        <v>3</v>
      </c>
      <c r="W1041" s="105">
        <f t="shared" si="431"/>
        <v>11</v>
      </c>
      <c r="X1041" s="96"/>
      <c r="Y1041" s="106" t="str">
        <f>$AO$27</f>
        <v>M</v>
      </c>
      <c r="Z1041" s="207" t="str">
        <f t="shared" si="422"/>
        <v>Sat</v>
      </c>
      <c r="AA1041" s="107">
        <f t="shared" si="423"/>
        <v>0</v>
      </c>
      <c r="AB1041" s="107">
        <f t="shared" si="424"/>
        <v>0</v>
      </c>
      <c r="AC1041" s="107">
        <f t="shared" si="425"/>
        <v>0</v>
      </c>
    </row>
    <row r="1042" spans="1:29" ht="12.75" customHeight="1">
      <c r="A1042" s="69"/>
      <c r="B1042" s="98"/>
      <c r="C1042" s="98"/>
      <c r="D1042" s="158" t="s">
        <v>28</v>
      </c>
      <c r="E1042" s="159"/>
      <c r="F1042" s="160">
        <f>VLOOKUP(C1021,$AD$1:$AG$6,2)</f>
        <v>-1320000</v>
      </c>
      <c r="G1042" s="160"/>
      <c r="H1042" s="99"/>
      <c r="I1042" s="76">
        <f t="shared" si="419"/>
        <v>24</v>
      </c>
      <c r="J1042" s="100">
        <f>$AN$28</f>
        <v>41098</v>
      </c>
      <c r="K1042" s="339" t="s">
        <v>72</v>
      </c>
      <c r="L1042" s="261">
        <v>11</v>
      </c>
      <c r="M1042" s="232">
        <f t="shared" si="434"/>
        <v>0</v>
      </c>
      <c r="N1042" s="241">
        <f t="shared" si="426"/>
        <v>0</v>
      </c>
      <c r="O1042" s="244">
        <f t="shared" si="420"/>
        <v>0</v>
      </c>
      <c r="P1042" s="245">
        <f t="shared" si="432"/>
        <v>0</v>
      </c>
      <c r="Q1042" s="257">
        <f t="shared" si="421"/>
        <v>0</v>
      </c>
      <c r="R1042" s="102">
        <f t="shared" si="433"/>
        <v>11</v>
      </c>
      <c r="S1042" s="103">
        <f t="shared" si="427"/>
        <v>0</v>
      </c>
      <c r="T1042" s="104">
        <f t="shared" si="428"/>
        <v>7</v>
      </c>
      <c r="U1042" s="104">
        <f t="shared" si="429"/>
        <v>1</v>
      </c>
      <c r="V1042" s="104">
        <f t="shared" si="430"/>
        <v>3</v>
      </c>
      <c r="W1042" s="105">
        <f t="shared" si="431"/>
        <v>11</v>
      </c>
      <c r="X1042" s="96"/>
      <c r="Y1042" s="106" t="str">
        <f>$AO$28</f>
        <v>M</v>
      </c>
      <c r="Z1042" s="262" t="str">
        <f t="shared" si="422"/>
        <v>Sun</v>
      </c>
      <c r="AA1042" s="107">
        <f t="shared" si="423"/>
        <v>0</v>
      </c>
      <c r="AB1042" s="107">
        <f t="shared" si="424"/>
        <v>0</v>
      </c>
      <c r="AC1042" s="107">
        <f t="shared" si="425"/>
        <v>0</v>
      </c>
    </row>
    <row r="1043" spans="1:29" ht="12.75" customHeight="1">
      <c r="A1043" s="69"/>
      <c r="B1043" s="98"/>
      <c r="C1043" s="98"/>
      <c r="D1043" s="162" t="s">
        <v>26</v>
      </c>
      <c r="E1043" s="159"/>
      <c r="F1043" s="163">
        <f>+(H1028)*0.54%</f>
        <v>6720.6240000000007</v>
      </c>
      <c r="G1043" s="163"/>
      <c r="H1043" s="99"/>
      <c r="I1043" s="76">
        <f t="shared" si="419"/>
        <v>25</v>
      </c>
      <c r="J1043" s="100">
        <f>$AN$29</f>
        <v>41099</v>
      </c>
      <c r="K1043" s="101">
        <v>2</v>
      </c>
      <c r="L1043" s="261">
        <v>11</v>
      </c>
      <c r="M1043" s="232">
        <f t="shared" si="434"/>
        <v>0.83333333333333337</v>
      </c>
      <c r="N1043" s="241">
        <f t="shared" si="426"/>
        <v>1.2083333333333333</v>
      </c>
      <c r="O1043" s="244">
        <f t="shared" si="420"/>
        <v>8.9999999999999964</v>
      </c>
      <c r="P1043" s="245" t="str">
        <f t="shared" si="432"/>
        <v>1</v>
      </c>
      <c r="Q1043" s="257">
        <f t="shared" si="421"/>
        <v>7.9999999999999964</v>
      </c>
      <c r="R1043" s="102">
        <f t="shared" si="433"/>
        <v>3.0000000000000036</v>
      </c>
      <c r="S1043" s="103">
        <f t="shared" si="427"/>
        <v>1</v>
      </c>
      <c r="T1043" s="104">
        <f t="shared" si="428"/>
        <v>2.0000000000000036</v>
      </c>
      <c r="U1043" s="104">
        <f t="shared" si="429"/>
        <v>0</v>
      </c>
      <c r="V1043" s="104">
        <f t="shared" si="430"/>
        <v>0</v>
      </c>
      <c r="W1043" s="105">
        <f t="shared" si="431"/>
        <v>3.0000000000000036</v>
      </c>
      <c r="X1043" s="96"/>
      <c r="Y1043" s="106" t="str">
        <f>$AO$29</f>
        <v>D</v>
      </c>
      <c r="Z1043" s="262" t="str">
        <f t="shared" si="422"/>
        <v>Mon</v>
      </c>
      <c r="AA1043" s="107">
        <f t="shared" si="423"/>
        <v>0</v>
      </c>
      <c r="AB1043" s="107">
        <f t="shared" si="424"/>
        <v>0</v>
      </c>
      <c r="AC1043" s="107">
        <f t="shared" si="425"/>
        <v>0</v>
      </c>
    </row>
    <row r="1044" spans="1:29" ht="12.75" customHeight="1">
      <c r="A1044" s="69"/>
      <c r="B1044" s="98"/>
      <c r="C1044" s="98"/>
      <c r="D1044" s="162" t="s">
        <v>29</v>
      </c>
      <c r="E1044" s="159"/>
      <c r="F1044" s="160">
        <f>-IF(H1037*5%&gt;500000,500000,H1037*5%)</f>
        <v>-151961.87283236996</v>
      </c>
      <c r="G1044" s="160"/>
      <c r="H1044" s="99"/>
      <c r="I1044" s="76">
        <f t="shared" si="419"/>
        <v>26</v>
      </c>
      <c r="J1044" s="100">
        <f>$AN$30</f>
        <v>41100</v>
      </c>
      <c r="K1044" s="101">
        <v>2</v>
      </c>
      <c r="L1044" s="261">
        <v>11</v>
      </c>
      <c r="M1044" s="232">
        <f t="shared" si="434"/>
        <v>0.83333333333333337</v>
      </c>
      <c r="N1044" s="241">
        <f t="shared" si="426"/>
        <v>1.2083333333333333</v>
      </c>
      <c r="O1044" s="244">
        <f t="shared" si="420"/>
        <v>8.9999999999999964</v>
      </c>
      <c r="P1044" s="245" t="str">
        <f t="shared" si="432"/>
        <v>1</v>
      </c>
      <c r="Q1044" s="257">
        <f t="shared" si="421"/>
        <v>7.9999999999999964</v>
      </c>
      <c r="R1044" s="102">
        <f t="shared" si="433"/>
        <v>3.0000000000000036</v>
      </c>
      <c r="S1044" s="103">
        <f t="shared" si="427"/>
        <v>1</v>
      </c>
      <c r="T1044" s="104">
        <f t="shared" si="428"/>
        <v>2.0000000000000036</v>
      </c>
      <c r="U1044" s="104">
        <f t="shared" si="429"/>
        <v>0</v>
      </c>
      <c r="V1044" s="104">
        <f t="shared" si="430"/>
        <v>0</v>
      </c>
      <c r="W1044" s="105">
        <f t="shared" si="431"/>
        <v>3.0000000000000036</v>
      </c>
      <c r="X1044" s="96"/>
      <c r="Y1044" s="106" t="str">
        <f>$AO$30</f>
        <v>D</v>
      </c>
      <c r="Z1044" s="207" t="str">
        <f t="shared" si="422"/>
        <v>Tue</v>
      </c>
      <c r="AA1044" s="107">
        <f t="shared" si="423"/>
        <v>0</v>
      </c>
      <c r="AB1044" s="107">
        <f t="shared" si="424"/>
        <v>0</v>
      </c>
      <c r="AC1044" s="107">
        <f t="shared" si="425"/>
        <v>0</v>
      </c>
    </row>
    <row r="1045" spans="1:29" ht="12.75" customHeight="1">
      <c r="A1045" s="69"/>
      <c r="B1045" s="98"/>
      <c r="C1045" s="98"/>
      <c r="D1045" s="162" t="s">
        <v>30</v>
      </c>
      <c r="E1045" s="159"/>
      <c r="F1045" s="163">
        <f>ROUND(H1037+H1039+F1043+F1044,0)*12</f>
        <v>34429260</v>
      </c>
      <c r="G1045" s="163"/>
      <c r="H1045" s="99"/>
      <c r="I1045" s="76">
        <f t="shared" si="419"/>
        <v>27</v>
      </c>
      <c r="J1045" s="100">
        <f>$AN$31</f>
        <v>41101</v>
      </c>
      <c r="K1045" s="101">
        <v>2</v>
      </c>
      <c r="L1045" s="261">
        <v>11</v>
      </c>
      <c r="M1045" s="232">
        <f t="shared" si="434"/>
        <v>0.83333333333333337</v>
      </c>
      <c r="N1045" s="241">
        <f t="shared" si="426"/>
        <v>1.2083333333333333</v>
      </c>
      <c r="O1045" s="244">
        <f t="shared" si="420"/>
        <v>8.9999999999999964</v>
      </c>
      <c r="P1045" s="245" t="str">
        <f t="shared" si="432"/>
        <v>1</v>
      </c>
      <c r="Q1045" s="257">
        <f t="shared" si="421"/>
        <v>7.9999999999999964</v>
      </c>
      <c r="R1045" s="102">
        <f t="shared" si="433"/>
        <v>3.0000000000000036</v>
      </c>
      <c r="S1045" s="103">
        <f t="shared" si="427"/>
        <v>1</v>
      </c>
      <c r="T1045" s="104">
        <f t="shared" si="428"/>
        <v>2.0000000000000036</v>
      </c>
      <c r="U1045" s="104">
        <f t="shared" si="429"/>
        <v>0</v>
      </c>
      <c r="V1045" s="104">
        <f t="shared" si="430"/>
        <v>0</v>
      </c>
      <c r="W1045" s="105">
        <f t="shared" si="431"/>
        <v>3.0000000000000036</v>
      </c>
      <c r="X1045" s="96"/>
      <c r="Y1045" s="106" t="str">
        <f>$AO$31</f>
        <v>D</v>
      </c>
      <c r="Z1045" s="207" t="str">
        <f t="shared" si="422"/>
        <v>Wed</v>
      </c>
      <c r="AA1045" s="107">
        <f t="shared" si="423"/>
        <v>0</v>
      </c>
      <c r="AB1045" s="107">
        <f t="shared" si="424"/>
        <v>0</v>
      </c>
      <c r="AC1045" s="107">
        <f t="shared" si="425"/>
        <v>0</v>
      </c>
    </row>
    <row r="1046" spans="1:29" ht="12.75" customHeight="1">
      <c r="A1046" s="69"/>
      <c r="B1046" s="98"/>
      <c r="C1046" s="98"/>
      <c r="D1046" s="168" t="s">
        <v>31</v>
      </c>
      <c r="E1046" s="159"/>
      <c r="F1046" s="169">
        <f>(F1045)+(F1042*12)</f>
        <v>18589260</v>
      </c>
      <c r="G1046" s="169"/>
      <c r="H1046" s="99"/>
      <c r="I1046" s="76">
        <f t="shared" si="419"/>
        <v>28</v>
      </c>
      <c r="J1046" s="100">
        <f>$AN$32</f>
        <v>41102</v>
      </c>
      <c r="K1046" s="101">
        <v>2</v>
      </c>
      <c r="L1046" s="261">
        <v>10.5</v>
      </c>
      <c r="M1046" s="232">
        <f t="shared" si="434"/>
        <v>0.83333333333333337</v>
      </c>
      <c r="N1046" s="241">
        <f t="shared" si="426"/>
        <v>1.2083333333333333</v>
      </c>
      <c r="O1046" s="244">
        <f t="shared" si="420"/>
        <v>8.9999999999999964</v>
      </c>
      <c r="P1046" s="245" t="str">
        <f t="shared" si="432"/>
        <v>1</v>
      </c>
      <c r="Q1046" s="257">
        <f t="shared" si="421"/>
        <v>7.9999999999999964</v>
      </c>
      <c r="R1046" s="102">
        <f t="shared" si="433"/>
        <v>2.5000000000000036</v>
      </c>
      <c r="S1046" s="103">
        <f t="shared" si="427"/>
        <v>1</v>
      </c>
      <c r="T1046" s="104">
        <f t="shared" si="428"/>
        <v>1.5000000000000036</v>
      </c>
      <c r="U1046" s="104">
        <f t="shared" si="429"/>
        <v>0</v>
      </c>
      <c r="V1046" s="104">
        <f t="shared" si="430"/>
        <v>0</v>
      </c>
      <c r="W1046" s="105">
        <f t="shared" si="431"/>
        <v>2.5000000000000036</v>
      </c>
      <c r="X1046" s="96"/>
      <c r="Y1046" s="106" t="str">
        <f>$AO$32</f>
        <v>D</v>
      </c>
      <c r="Z1046" s="207" t="str">
        <f t="shared" si="422"/>
        <v>Thu</v>
      </c>
      <c r="AA1046" s="107">
        <f t="shared" si="423"/>
        <v>0</v>
      </c>
      <c r="AB1046" s="107">
        <f t="shared" si="424"/>
        <v>0</v>
      </c>
      <c r="AC1046" s="107">
        <f t="shared" si="425"/>
        <v>0</v>
      </c>
    </row>
    <row r="1047" spans="1:29" ht="12.75" customHeight="1">
      <c r="A1047" s="69"/>
      <c r="B1047" s="98"/>
      <c r="C1047" s="98"/>
      <c r="D1047" s="168" t="s">
        <v>32</v>
      </c>
      <c r="E1047" s="159"/>
      <c r="F1047" s="170">
        <f>-(IF(F1046&lt;=0,0,IF(F1046&lt;=50000000,F1046*0.05,IF(F1046&lt;=200000000,(F1046-50000000)*0.15+2500000,IF(F1046&lt;=500000000,(F1046-250000000)*0.25+32500000,(F1046-500000000)*0.3+95000000)))))/12</f>
        <v>-77455.25</v>
      </c>
      <c r="G1047" s="171">
        <f>-(IF(F1047&lt;=0,0,IF(F1047&lt;=50000000,F1047*0.05,IF(F1047&lt;=200000000,(F1047-50000000)*0.15+2500000,IF(F1047&lt;=500000000,(F1047-250000000)*0.25+32500000,(F1047-500000000)*0.3+95000000)))))/12</f>
        <v>0</v>
      </c>
      <c r="H1047" s="99"/>
      <c r="I1047" s="76">
        <f t="shared" si="419"/>
        <v>29</v>
      </c>
      <c r="J1047" s="100">
        <f>$AN$33</f>
        <v>41103</v>
      </c>
      <c r="K1047" s="101">
        <v>2</v>
      </c>
      <c r="L1047" s="261">
        <v>11</v>
      </c>
      <c r="M1047" s="232">
        <f t="shared" si="434"/>
        <v>0.83333333333333337</v>
      </c>
      <c r="N1047" s="241">
        <f t="shared" si="426"/>
        <v>1.2083333333333333</v>
      </c>
      <c r="O1047" s="244">
        <f t="shared" si="420"/>
        <v>8.9999999999999964</v>
      </c>
      <c r="P1047" s="245" t="str">
        <f t="shared" si="432"/>
        <v>1</v>
      </c>
      <c r="Q1047" s="257">
        <f t="shared" si="421"/>
        <v>7.9999999999999964</v>
      </c>
      <c r="R1047" s="102">
        <f t="shared" si="433"/>
        <v>3.0000000000000036</v>
      </c>
      <c r="S1047" s="103">
        <f t="shared" si="427"/>
        <v>1</v>
      </c>
      <c r="T1047" s="104">
        <f t="shared" si="428"/>
        <v>2.0000000000000036</v>
      </c>
      <c r="U1047" s="104">
        <f t="shared" si="429"/>
        <v>0</v>
      </c>
      <c r="V1047" s="104">
        <f t="shared" si="430"/>
        <v>0</v>
      </c>
      <c r="W1047" s="105">
        <f t="shared" si="431"/>
        <v>3.0000000000000036</v>
      </c>
      <c r="X1047" s="96"/>
      <c r="Y1047" s="106" t="str">
        <f>$AO$33</f>
        <v>D</v>
      </c>
      <c r="Z1047" s="207" t="str">
        <f t="shared" si="422"/>
        <v>Fri</v>
      </c>
      <c r="AA1047" s="107">
        <f t="shared" si="423"/>
        <v>0</v>
      </c>
      <c r="AB1047" s="107">
        <f t="shared" si="424"/>
        <v>0</v>
      </c>
      <c r="AC1047" s="107">
        <f t="shared" si="425"/>
        <v>0</v>
      </c>
    </row>
    <row r="1048" spans="1:29" ht="12.75" customHeight="1">
      <c r="A1048" s="69"/>
      <c r="B1048" s="98"/>
      <c r="C1048" s="125"/>
      <c r="D1048" s="172"/>
      <c r="E1048" s="173"/>
      <c r="F1048" s="174"/>
      <c r="G1048" s="72"/>
      <c r="H1048" s="175"/>
      <c r="I1048" s="76">
        <f t="shared" si="419"/>
        <v>30</v>
      </c>
      <c r="J1048" s="100">
        <f>$AN$34</f>
        <v>41104</v>
      </c>
      <c r="K1048" s="101">
        <v>2</v>
      </c>
      <c r="L1048" s="261">
        <v>11</v>
      </c>
      <c r="M1048" s="232">
        <f t="shared" si="434"/>
        <v>0.83333333333333337</v>
      </c>
      <c r="N1048" s="241">
        <f t="shared" si="426"/>
        <v>1.2083333333333333</v>
      </c>
      <c r="O1048" s="244">
        <f t="shared" si="420"/>
        <v>8.9999999999999964</v>
      </c>
      <c r="P1048" s="245" t="str">
        <f t="shared" si="432"/>
        <v>1</v>
      </c>
      <c r="Q1048" s="257">
        <f t="shared" si="421"/>
        <v>7.9999999999999964</v>
      </c>
      <c r="R1048" s="102">
        <f t="shared" si="433"/>
        <v>3.0000000000000036</v>
      </c>
      <c r="S1048" s="103">
        <f t="shared" si="427"/>
        <v>0</v>
      </c>
      <c r="T1048" s="104">
        <f t="shared" si="428"/>
        <v>3.0000000000000036</v>
      </c>
      <c r="U1048" s="104">
        <f t="shared" si="429"/>
        <v>0</v>
      </c>
      <c r="V1048" s="104">
        <f t="shared" si="430"/>
        <v>0</v>
      </c>
      <c r="W1048" s="105">
        <f t="shared" si="431"/>
        <v>3.0000000000000036</v>
      </c>
      <c r="X1048" s="96"/>
      <c r="Y1048" s="106" t="str">
        <f>$AO$34</f>
        <v>M</v>
      </c>
      <c r="Z1048" s="207" t="str">
        <f t="shared" si="422"/>
        <v>Sat</v>
      </c>
      <c r="AA1048" s="107">
        <f t="shared" si="423"/>
        <v>0</v>
      </c>
      <c r="AB1048" s="107">
        <f t="shared" si="424"/>
        <v>0</v>
      </c>
      <c r="AC1048" s="107">
        <f t="shared" si="425"/>
        <v>0</v>
      </c>
    </row>
    <row r="1049" spans="1:29" ht="12.75" customHeight="1">
      <c r="A1049" s="69"/>
      <c r="B1049" s="176" t="s">
        <v>33</v>
      </c>
      <c r="C1049" s="177"/>
      <c r="D1049" s="178"/>
      <c r="E1049" s="127"/>
      <c r="F1049" s="179"/>
      <c r="G1049" s="180" t="s">
        <v>22</v>
      </c>
      <c r="H1049" s="152">
        <f>+H1037+H1039+H1040+H1041</f>
        <v>2936891.0066473987</v>
      </c>
      <c r="I1049" s="76">
        <f t="shared" si="419"/>
        <v>31</v>
      </c>
      <c r="J1049" s="100">
        <f>$AN$35</f>
        <v>41105</v>
      </c>
      <c r="K1049" s="101" t="s">
        <v>50</v>
      </c>
      <c r="L1049" s="261"/>
      <c r="M1049" s="232">
        <f t="shared" si="434"/>
        <v>0</v>
      </c>
      <c r="N1049" s="241">
        <f t="shared" si="426"/>
        <v>0</v>
      </c>
      <c r="O1049" s="244">
        <f t="shared" si="420"/>
        <v>0</v>
      </c>
      <c r="P1049" s="245">
        <f t="shared" si="432"/>
        <v>0</v>
      </c>
      <c r="Q1049" s="257">
        <f t="shared" si="421"/>
        <v>0</v>
      </c>
      <c r="R1049" s="102">
        <f t="shared" si="433"/>
        <v>0</v>
      </c>
      <c r="S1049" s="103">
        <f t="shared" si="427"/>
        <v>0</v>
      </c>
      <c r="T1049" s="104">
        <f t="shared" si="428"/>
        <v>0</v>
      </c>
      <c r="U1049" s="104">
        <f t="shared" si="429"/>
        <v>0</v>
      </c>
      <c r="V1049" s="104">
        <f t="shared" si="430"/>
        <v>0</v>
      </c>
      <c r="W1049" s="105">
        <f t="shared" si="431"/>
        <v>0</v>
      </c>
      <c r="X1049" s="96"/>
      <c r="Y1049" s="106" t="str">
        <f>$AO$35</f>
        <v>M</v>
      </c>
      <c r="Z1049" s="262" t="str">
        <f t="shared" si="422"/>
        <v>Sun</v>
      </c>
      <c r="AA1049" s="107">
        <f t="shared" si="423"/>
        <v>0</v>
      </c>
      <c r="AB1049" s="107">
        <f t="shared" si="424"/>
        <v>0</v>
      </c>
      <c r="AC1049" s="107">
        <f t="shared" si="425"/>
        <v>0</v>
      </c>
    </row>
    <row r="1050" spans="1:29" ht="12.75" customHeight="1">
      <c r="A1050" s="69"/>
      <c r="B1050" s="70"/>
      <c r="C1050" s="70"/>
      <c r="D1050" s="200"/>
      <c r="E1050" s="127"/>
      <c r="F1050" s="155"/>
      <c r="G1050" s="74"/>
      <c r="H1050" s="75"/>
      <c r="I1050" s="76">
        <f t="shared" si="419"/>
        <v>32</v>
      </c>
      <c r="J1050" s="100">
        <f>$AN$36</f>
        <v>41106</v>
      </c>
      <c r="K1050" s="101">
        <v>1</v>
      </c>
      <c r="L1050" s="261">
        <v>10</v>
      </c>
      <c r="M1050" s="232">
        <f t="shared" si="434"/>
        <v>0.33333333333333331</v>
      </c>
      <c r="N1050" s="241">
        <f t="shared" si="426"/>
        <v>0.70833333333333337</v>
      </c>
      <c r="O1050" s="244">
        <f t="shared" si="420"/>
        <v>9.0000000000000018</v>
      </c>
      <c r="P1050" s="245" t="str">
        <f t="shared" si="432"/>
        <v>1</v>
      </c>
      <c r="Q1050" s="257">
        <f t="shared" si="421"/>
        <v>8.0000000000000018</v>
      </c>
      <c r="R1050" s="102">
        <f t="shared" si="433"/>
        <v>1.9999999999999982</v>
      </c>
      <c r="S1050" s="103">
        <f t="shared" si="427"/>
        <v>1</v>
      </c>
      <c r="T1050" s="104">
        <f t="shared" si="428"/>
        <v>0.99999999999999822</v>
      </c>
      <c r="U1050" s="104">
        <f t="shared" si="429"/>
        <v>0</v>
      </c>
      <c r="V1050" s="104">
        <f t="shared" si="430"/>
        <v>0</v>
      </c>
      <c r="W1050" s="105">
        <f t="shared" si="431"/>
        <v>1.9999999999999982</v>
      </c>
      <c r="X1050" s="96"/>
      <c r="Y1050" s="106" t="str">
        <f>$AO$36</f>
        <v>D</v>
      </c>
      <c r="Z1050" s="262" t="str">
        <f t="shared" si="422"/>
        <v>Mon</v>
      </c>
      <c r="AA1050" s="107">
        <f t="shared" si="423"/>
        <v>0</v>
      </c>
      <c r="AB1050" s="107">
        <f t="shared" si="424"/>
        <v>0</v>
      </c>
      <c r="AC1050" s="107">
        <f t="shared" si="425"/>
        <v>0</v>
      </c>
    </row>
    <row r="1051" spans="1:29" ht="12.75" customHeight="1">
      <c r="A1051" s="69"/>
      <c r="B1051" s="181" t="s">
        <v>34</v>
      </c>
      <c r="C1051" s="181"/>
      <c r="D1051" s="72"/>
      <c r="E1051" s="73"/>
      <c r="F1051" s="72"/>
      <c r="G1051" s="181" t="s">
        <v>35</v>
      </c>
      <c r="H1051" s="99"/>
      <c r="I1051" s="76">
        <f t="shared" si="419"/>
        <v>33</v>
      </c>
      <c r="J1051" s="100">
        <f>$AN$37</f>
        <v>41107</v>
      </c>
      <c r="K1051" s="101">
        <v>1</v>
      </c>
      <c r="L1051" s="261">
        <v>9</v>
      </c>
      <c r="M1051" s="232">
        <f t="shared" si="434"/>
        <v>0.33333333333333331</v>
      </c>
      <c r="N1051" s="241">
        <f t="shared" si="426"/>
        <v>0.70833333333333337</v>
      </c>
      <c r="O1051" s="244">
        <f t="shared" si="420"/>
        <v>9.0000000000000018</v>
      </c>
      <c r="P1051" s="245" t="str">
        <f t="shared" si="432"/>
        <v>1</v>
      </c>
      <c r="Q1051" s="257">
        <f t="shared" si="421"/>
        <v>8.0000000000000018</v>
      </c>
      <c r="R1051" s="102">
        <f t="shared" si="433"/>
        <v>0.99999999999999822</v>
      </c>
      <c r="S1051" s="103">
        <f t="shared" si="427"/>
        <v>1</v>
      </c>
      <c r="T1051" s="104">
        <f t="shared" si="428"/>
        <v>0</v>
      </c>
      <c r="U1051" s="104">
        <f t="shared" si="429"/>
        <v>0</v>
      </c>
      <c r="V1051" s="104">
        <f t="shared" si="430"/>
        <v>0</v>
      </c>
      <c r="W1051" s="105">
        <f t="shared" si="431"/>
        <v>0.99999999999999822</v>
      </c>
      <c r="X1051" s="96"/>
      <c r="Y1051" s="106" t="str">
        <f>$AO$37</f>
        <v>D</v>
      </c>
      <c r="Z1051" s="207" t="str">
        <f t="shared" si="422"/>
        <v>Tue</v>
      </c>
      <c r="AA1051" s="107">
        <f t="shared" si="423"/>
        <v>0</v>
      </c>
      <c r="AB1051" s="107">
        <f t="shared" si="424"/>
        <v>0</v>
      </c>
      <c r="AC1051" s="107">
        <f t="shared" si="425"/>
        <v>0</v>
      </c>
    </row>
    <row r="1052" spans="1:29" ht="12.75" customHeight="1">
      <c r="A1052" s="69"/>
      <c r="B1052" s="181"/>
      <c r="C1052" s="181"/>
      <c r="D1052" s="72"/>
      <c r="E1052" s="73"/>
      <c r="F1052" s="72"/>
      <c r="G1052" s="181"/>
      <c r="H1052" s="99"/>
      <c r="I1052" s="76">
        <f t="shared" si="419"/>
        <v>34</v>
      </c>
      <c r="J1052" s="100">
        <f>$AN$38</f>
        <v>41108</v>
      </c>
      <c r="K1052" s="101">
        <v>1</v>
      </c>
      <c r="L1052" s="261">
        <v>11</v>
      </c>
      <c r="M1052" s="232">
        <f t="shared" si="434"/>
        <v>0.33333333333333331</v>
      </c>
      <c r="N1052" s="241">
        <f t="shared" si="426"/>
        <v>0.70833333333333337</v>
      </c>
      <c r="O1052" s="244">
        <f t="shared" si="420"/>
        <v>9.0000000000000018</v>
      </c>
      <c r="P1052" s="245" t="str">
        <f t="shared" si="432"/>
        <v>1</v>
      </c>
      <c r="Q1052" s="257">
        <f t="shared" si="421"/>
        <v>8.0000000000000018</v>
      </c>
      <c r="R1052" s="102">
        <f t="shared" si="433"/>
        <v>2.9999999999999982</v>
      </c>
      <c r="S1052" s="103">
        <f t="shared" si="427"/>
        <v>1</v>
      </c>
      <c r="T1052" s="104">
        <f t="shared" si="428"/>
        <v>1.9999999999999982</v>
      </c>
      <c r="U1052" s="104">
        <f t="shared" si="429"/>
        <v>0</v>
      </c>
      <c r="V1052" s="104">
        <f t="shared" si="430"/>
        <v>0</v>
      </c>
      <c r="W1052" s="105">
        <f t="shared" si="431"/>
        <v>2.9999999999999982</v>
      </c>
      <c r="X1052" s="96"/>
      <c r="Y1052" s="106" t="str">
        <f>$AO$38</f>
        <v>D</v>
      </c>
      <c r="Z1052" s="207" t="str">
        <f t="shared" si="422"/>
        <v>Wed</v>
      </c>
      <c r="AA1052" s="107">
        <f t="shared" si="423"/>
        <v>0</v>
      </c>
      <c r="AB1052" s="107">
        <f t="shared" si="424"/>
        <v>0</v>
      </c>
      <c r="AC1052" s="107">
        <f t="shared" si="425"/>
        <v>0</v>
      </c>
    </row>
    <row r="1053" spans="1:29" ht="12.75" customHeight="1">
      <c r="A1053" s="69"/>
      <c r="B1053" s="181"/>
      <c r="C1053" s="181"/>
      <c r="D1053" s="72"/>
      <c r="E1053" s="73"/>
      <c r="F1053" s="72"/>
      <c r="G1053" s="181"/>
      <c r="H1053" s="99"/>
      <c r="I1053" s="76">
        <f t="shared" si="419"/>
        <v>35</v>
      </c>
      <c r="J1053" s="100"/>
      <c r="K1053" s="101"/>
      <c r="L1053" s="261"/>
      <c r="M1053" s="232">
        <f t="shared" si="434"/>
        <v>0</v>
      </c>
      <c r="N1053" s="241">
        <f t="shared" si="426"/>
        <v>0</v>
      </c>
      <c r="O1053" s="244">
        <f t="shared" si="420"/>
        <v>0</v>
      </c>
      <c r="P1053" s="245">
        <f t="shared" si="432"/>
        <v>0</v>
      </c>
      <c r="Q1053" s="257">
        <f t="shared" si="421"/>
        <v>0</v>
      </c>
      <c r="R1053" s="102"/>
      <c r="S1053" s="103"/>
      <c r="T1053" s="104"/>
      <c r="U1053" s="104"/>
      <c r="V1053" s="104"/>
      <c r="W1053" s="105"/>
      <c r="X1053" s="96"/>
      <c r="Y1053" s="106"/>
      <c r="Z1053" s="207" t="str">
        <f t="shared" si="422"/>
        <v>Sat</v>
      </c>
      <c r="AA1053" s="107">
        <f>COUNTIF(K1053,"S")</f>
        <v>0</v>
      </c>
      <c r="AB1053" s="107">
        <f>COUNTIF(K1053,"I")</f>
        <v>0</v>
      </c>
      <c r="AC1053" s="107">
        <f>COUNTIF(K1053,"A")</f>
        <v>0</v>
      </c>
    </row>
    <row r="1054" spans="1:29" ht="12.75" customHeight="1">
      <c r="A1054" s="69"/>
      <c r="B1054" s="181"/>
      <c r="C1054" s="181"/>
      <c r="D1054" s="72"/>
      <c r="E1054" s="73"/>
      <c r="F1054" s="72"/>
      <c r="G1054" s="181"/>
      <c r="H1054" s="99"/>
      <c r="I1054" s="76">
        <f t="shared" si="419"/>
        <v>36</v>
      </c>
      <c r="J1054" s="210" t="s">
        <v>19</v>
      </c>
      <c r="K1054" s="211"/>
      <c r="L1054" s="251"/>
      <c r="M1054" s="212" t="s">
        <v>45</v>
      </c>
      <c r="N1054" s="212" t="s">
        <v>46</v>
      </c>
      <c r="O1054" s="242"/>
      <c r="P1054" s="243"/>
      <c r="Q1054" s="258"/>
      <c r="R1054" s="212"/>
      <c r="S1054" s="213"/>
      <c r="T1054" s="214"/>
      <c r="U1054" s="214"/>
      <c r="V1054" s="215"/>
      <c r="W1054" s="216" t="s">
        <v>36</v>
      </c>
      <c r="X1054" s="182"/>
      <c r="Y1054" s="183" t="s">
        <v>37</v>
      </c>
      <c r="Z1054" s="83"/>
      <c r="AA1054" s="84"/>
      <c r="AB1054" s="84"/>
      <c r="AC1054" s="96"/>
    </row>
    <row r="1055" spans="1:29" ht="12.75" customHeight="1">
      <c r="A1055" s="69"/>
      <c r="B1055" s="184" t="str">
        <f>C1019</f>
        <v>ADE</v>
      </c>
      <c r="C1055" s="181"/>
      <c r="D1055" s="72"/>
      <c r="E1055" s="73"/>
      <c r="F1055" s="72"/>
      <c r="G1055" s="181" t="s">
        <v>38</v>
      </c>
      <c r="H1055" s="99"/>
      <c r="I1055" s="76">
        <f t="shared" si="419"/>
        <v>37</v>
      </c>
      <c r="J1055" s="333">
        <f>+K1055+L1055</f>
        <v>40</v>
      </c>
      <c r="K1055" s="334">
        <f>+COUNTIF(K1022:K1053,"1")+COUNTIF(K1022:K1053,"2")+COUNTIF(K1022:K1053,"L2")+COUNTIF(K1022:K1053,"L1")</f>
        <v>26</v>
      </c>
      <c r="L1055" s="334">
        <f>+COUNTIF(K1022:K1053,"2")+COUNTIF(K1022:K1053,"L2")</f>
        <v>14</v>
      </c>
      <c r="M1055" s="334">
        <f>+COUNTIF(K1022:K1053,"1")+COUNTIF(K1022:K1053,"L1")</f>
        <v>12</v>
      </c>
      <c r="N1055" s="185"/>
      <c r="O1055" s="185"/>
      <c r="P1055" s="101"/>
      <c r="Q1055" s="259"/>
      <c r="R1055" s="185">
        <f>+COUNTIF(K1023:K1053,"S2")</f>
        <v>0</v>
      </c>
      <c r="S1055" s="102">
        <f>SUM(S1023:S1053)</f>
        <v>20</v>
      </c>
      <c r="T1055" s="102">
        <f>SUM(T1023:T1053)</f>
        <v>65.000000000000014</v>
      </c>
      <c r="U1055" s="102">
        <f>SUM(U1023:U1053)</f>
        <v>4</v>
      </c>
      <c r="V1055" s="102">
        <f>SUM(V1023:V1053)</f>
        <v>12</v>
      </c>
      <c r="W1055" s="105">
        <f>+(S1055*1.5)+(T1055*2)+(U1055*3)+(V1055*4)</f>
        <v>220.00000000000003</v>
      </c>
      <c r="X1055" s="186"/>
      <c r="Y1055" s="187">
        <f>+COUNTIF(Y1023:Y1053,"D")</f>
        <v>22</v>
      </c>
      <c r="Z1055" s="83"/>
      <c r="AA1055" s="102">
        <f>SUM(AA1023:AA1053)</f>
        <v>0</v>
      </c>
      <c r="AB1055" s="102">
        <f>SUM(AB1023:AB1053)</f>
        <v>0</v>
      </c>
      <c r="AC1055" s="102">
        <f>SUM(AC1023:AC1053)</f>
        <v>0</v>
      </c>
    </row>
    <row r="1056" spans="1:29" ht="12.75" customHeight="1">
      <c r="A1056" s="69"/>
      <c r="B1056" s="263"/>
      <c r="C1056" s="189" t="s">
        <v>57</v>
      </c>
      <c r="D1056" s="189"/>
      <c r="E1056" s="190"/>
      <c r="F1056" s="72"/>
      <c r="G1056" s="72"/>
      <c r="H1056" s="99"/>
      <c r="I1056" s="76">
        <f t="shared" si="419"/>
        <v>38</v>
      </c>
      <c r="J1056" s="191"/>
      <c r="K1056" s="192"/>
      <c r="L1056" s="252"/>
      <c r="M1056" s="193"/>
      <c r="N1056" s="193"/>
      <c r="O1056" s="193"/>
      <c r="P1056" s="239"/>
      <c r="Q1056" s="260"/>
      <c r="R1056" s="194">
        <f>S1055+T1055+U1055+V1055</f>
        <v>101.00000000000001</v>
      </c>
      <c r="S1056" s="103"/>
      <c r="T1056" s="103"/>
      <c r="U1056" s="103"/>
      <c r="V1056" s="103"/>
      <c r="W1056" s="103"/>
      <c r="X1056" s="195"/>
      <c r="Y1056" s="187"/>
      <c r="Z1056" s="196"/>
      <c r="AA1056" s="196"/>
      <c r="AB1056" s="196"/>
      <c r="AC1056" s="197"/>
    </row>
    <row r="1058" spans="1:29" ht="12.75" customHeight="1">
      <c r="A1058" s="52">
        <f>A1019+1</f>
        <v>28</v>
      </c>
      <c r="B1058" s="53" t="s">
        <v>2</v>
      </c>
      <c r="C1058" s="54" t="s">
        <v>201</v>
      </c>
      <c r="D1058" s="55"/>
      <c r="E1058" s="56" t="s">
        <v>55</v>
      </c>
      <c r="F1058" s="209" t="s">
        <v>103</v>
      </c>
      <c r="G1058" s="57"/>
      <c r="H1058" s="58"/>
      <c r="I1058" s="59">
        <v>1</v>
      </c>
      <c r="J1058" s="486" t="str">
        <f>+C1058</f>
        <v>ADE</v>
      </c>
      <c r="K1058" s="486"/>
      <c r="L1058" s="486"/>
      <c r="M1058" s="486"/>
      <c r="N1058" s="486"/>
      <c r="O1058" s="486"/>
      <c r="P1058" s="486"/>
      <c r="Q1058" s="486"/>
      <c r="R1058" s="486"/>
      <c r="S1058" s="486"/>
      <c r="T1058" s="486"/>
      <c r="U1058" s="486"/>
      <c r="V1058" s="486"/>
      <c r="W1058" s="486"/>
      <c r="X1058" s="60"/>
      <c r="Y1058" s="61"/>
      <c r="Z1058" s="62"/>
      <c r="AA1058" s="63"/>
      <c r="AB1058" s="63"/>
      <c r="AC1058" s="64"/>
    </row>
    <row r="1059" spans="1:29" ht="12.75" customHeight="1">
      <c r="A1059" s="69"/>
      <c r="B1059" s="70" t="s">
        <v>3</v>
      </c>
      <c r="C1059" s="71" t="s">
        <v>62</v>
      </c>
      <c r="D1059" s="72"/>
      <c r="E1059" s="73"/>
      <c r="F1059" s="72"/>
      <c r="G1059" s="74"/>
      <c r="H1059" s="75"/>
      <c r="I1059" s="76">
        <f t="shared" ref="I1059:I1095" si="435">+I1058+1</f>
        <v>2</v>
      </c>
      <c r="J1059" s="77" t="s">
        <v>4</v>
      </c>
      <c r="K1059" s="78"/>
      <c r="L1059" s="248"/>
      <c r="M1059" s="79"/>
      <c r="N1059" s="79"/>
      <c r="O1059" s="79"/>
      <c r="P1059" s="236"/>
      <c r="Q1059" s="254"/>
      <c r="R1059" s="79"/>
      <c r="S1059" s="79"/>
      <c r="T1059" s="79"/>
      <c r="U1059" s="79"/>
      <c r="V1059" s="79"/>
      <c r="W1059" s="80" t="str">
        <f>$Y$1</f>
        <v>Period: 1 May 2012 - 31 May 2012</v>
      </c>
      <c r="X1059" s="81"/>
      <c r="Y1059" s="82"/>
      <c r="Z1059" s="83"/>
      <c r="AA1059" s="84"/>
      <c r="AB1059" s="84"/>
      <c r="AC1059" s="85"/>
    </row>
    <row r="1060" spans="1:29" ht="12.75" customHeight="1">
      <c r="A1060" s="69"/>
      <c r="B1060" s="70" t="s">
        <v>6</v>
      </c>
      <c r="C1060" s="71" t="s">
        <v>5</v>
      </c>
      <c r="D1060" s="72"/>
      <c r="E1060" s="73"/>
      <c r="F1060" s="91"/>
      <c r="G1060" s="91"/>
      <c r="H1060" s="92"/>
      <c r="I1060" s="76">
        <f t="shared" si="435"/>
        <v>3</v>
      </c>
      <c r="J1060" s="487" t="s">
        <v>7</v>
      </c>
      <c r="K1060" s="488" t="s">
        <v>8</v>
      </c>
      <c r="L1060" s="249"/>
      <c r="M1060" s="489" t="s">
        <v>49</v>
      </c>
      <c r="N1060" s="490"/>
      <c r="O1060" s="220"/>
      <c r="P1060" s="237"/>
      <c r="Q1060" s="255"/>
      <c r="R1060" s="491" t="s">
        <v>64</v>
      </c>
      <c r="S1060" s="493" t="s">
        <v>9</v>
      </c>
      <c r="T1060" s="493"/>
      <c r="U1060" s="493"/>
      <c r="V1060" s="493"/>
      <c r="W1060" s="494" t="s">
        <v>10</v>
      </c>
      <c r="X1060" s="93"/>
      <c r="Y1060" s="94"/>
      <c r="Z1060" s="83"/>
      <c r="AA1060" s="84"/>
      <c r="AB1060" s="84"/>
      <c r="AC1060" s="85"/>
    </row>
    <row r="1061" spans="1:29" ht="12.75" customHeight="1">
      <c r="A1061" s="69"/>
      <c r="B1061" s="70" t="s">
        <v>48</v>
      </c>
      <c r="C1061" s="71"/>
      <c r="D1061" s="72"/>
      <c r="E1061" s="73"/>
      <c r="F1061" s="91"/>
      <c r="G1061" s="91"/>
      <c r="H1061" s="92"/>
      <c r="I1061" s="76">
        <f t="shared" si="435"/>
        <v>4</v>
      </c>
      <c r="J1061" s="487"/>
      <c r="K1061" s="488"/>
      <c r="L1061" s="250"/>
      <c r="M1061" s="231" t="s">
        <v>11</v>
      </c>
      <c r="N1061" s="231" t="s">
        <v>12</v>
      </c>
      <c r="O1061" s="231"/>
      <c r="P1061" s="238"/>
      <c r="Q1061" s="256" t="s">
        <v>67</v>
      </c>
      <c r="R1061" s="492"/>
      <c r="S1061" s="201">
        <v>1.5</v>
      </c>
      <c r="T1061" s="201">
        <v>2</v>
      </c>
      <c r="U1061" s="201">
        <v>3</v>
      </c>
      <c r="V1061" s="201">
        <v>4</v>
      </c>
      <c r="W1061" s="494"/>
      <c r="X1061" s="93"/>
      <c r="Y1061" s="94"/>
      <c r="Z1061" s="83"/>
      <c r="AA1061" s="95" t="s">
        <v>13</v>
      </c>
      <c r="AB1061" s="95" t="s">
        <v>14</v>
      </c>
      <c r="AC1061" s="96" t="s">
        <v>15</v>
      </c>
    </row>
    <row r="1062" spans="1:29" ht="12.75" customHeight="1">
      <c r="A1062" s="69"/>
      <c r="B1062" s="70" t="s">
        <v>16</v>
      </c>
      <c r="C1062" s="71"/>
      <c r="D1062" s="72"/>
      <c r="E1062" s="73"/>
      <c r="F1062" s="98"/>
      <c r="G1062" s="72"/>
      <c r="H1062" s="99"/>
      <c r="I1062" s="76">
        <f t="shared" si="435"/>
        <v>5</v>
      </c>
      <c r="J1062" s="100">
        <f>$AN$9</f>
        <v>41079</v>
      </c>
      <c r="K1062" s="101">
        <v>2</v>
      </c>
      <c r="L1062" s="261">
        <v>8</v>
      </c>
      <c r="M1062" s="232">
        <f>VLOOKUP(K1062,$AE$23:$AG$30,2,0)</f>
        <v>0.83333333333333337</v>
      </c>
      <c r="N1062" s="241">
        <f>VLOOKUP(K1062,$AE$23:$AG$30,3,0)</f>
        <v>1.2083333333333333</v>
      </c>
      <c r="O1062" s="244">
        <f t="shared" ref="O1062:O1091" si="436">(N1062-M1062)*24</f>
        <v>8.9999999999999964</v>
      </c>
      <c r="P1062" s="245" t="str">
        <f>+IF(((N1062-M1062)*24)&gt;4,"1",0)</f>
        <v>1</v>
      </c>
      <c r="Q1062" s="257">
        <f t="shared" ref="Q1062:Q1091" si="437">O1062-P1062</f>
        <v>7.9999999999999964</v>
      </c>
      <c r="R1062" s="102">
        <f>+L1062-Q1062</f>
        <v>0</v>
      </c>
      <c r="S1062" s="103">
        <f>IF(AND(Y1062="d",W1062&gt;0),1,0)</f>
        <v>0</v>
      </c>
      <c r="T1062" s="104">
        <f>IF(AND(Y1062="D",W1062-S1062&lt;0),0,IF(AND(Y1062="M",W1062&gt;=7),7,IF(AND(Y1062="M",W1062&lt;7),W1062,IF(W1062-S1062&lt;0,0,IF(AND(Y1062="D",W1062-S1062&gt;=7),7,IF(AND(Y1062="D",W1062-S1062&lt;7),W1062-S1062,0))))))</f>
        <v>0</v>
      </c>
      <c r="U1062" s="104">
        <f>IF(AND(Y1062="D",W1062&lt;1),0,IF(AND(Y1062="D",W1062-S1062-T1062&gt;0,W1062-S1062-T1062&lt;1),W1062-S1062-T1062,IF(AND(Y1062="D",W1062-S1062-T1062&gt;=1),1,IF(AND(Y1062="M",W1062-T1062&gt;=1),1,IF(AND(Y1062="M",W1062-T1062&lt;1),W1062-T1062,0)))))</f>
        <v>0</v>
      </c>
      <c r="V1062" s="104">
        <f>IF(AND(Y1062="D",W1062&lt;1),0,IF(AND(Y1062="D",W1062-S1062-T1062-U1062&gt;0),W1062-S1062-T1062-U1062,IF(AND(Y1062="M",W1062-T1062-U1062&gt;0),W1062-T1062-U1062,0)))</f>
        <v>0</v>
      </c>
      <c r="W1062" s="105">
        <f>+R1062</f>
        <v>0</v>
      </c>
      <c r="X1062" s="96"/>
      <c r="Y1062" s="106" t="str">
        <f>$AO$9</f>
        <v>D</v>
      </c>
      <c r="Z1062" s="207" t="str">
        <f t="shared" ref="Z1062:Z1092" si="438">TEXT(WEEKDAY(J1062),"ddd")</f>
        <v>Tue</v>
      </c>
      <c r="AA1062" s="107">
        <f t="shared" ref="AA1062:AA1091" si="439">COUNTIF(K1062,"S")</f>
        <v>0</v>
      </c>
      <c r="AB1062" s="107">
        <f t="shared" ref="AB1062:AB1091" si="440">COUNTIF(K1062,"I")</f>
        <v>0</v>
      </c>
      <c r="AC1062" s="107">
        <f t="shared" ref="AC1062:AC1091" si="441">COUNTIF(K1062,"A")</f>
        <v>0</v>
      </c>
    </row>
    <row r="1063" spans="1:29" ht="12.75" customHeight="1">
      <c r="A1063" s="69"/>
      <c r="B1063" s="70" t="s">
        <v>18</v>
      </c>
      <c r="C1063" s="108" t="s">
        <v>61</v>
      </c>
      <c r="D1063" s="109"/>
      <c r="E1063" s="73"/>
      <c r="F1063" s="110"/>
      <c r="G1063" s="72"/>
      <c r="H1063" s="99"/>
      <c r="I1063" s="76">
        <f t="shared" si="435"/>
        <v>6</v>
      </c>
      <c r="J1063" s="100">
        <f>$AN$10</f>
        <v>41080</v>
      </c>
      <c r="K1063" s="101">
        <v>2</v>
      </c>
      <c r="L1063" s="261">
        <v>8</v>
      </c>
      <c r="M1063" s="232">
        <f>VLOOKUP(K1063,$AE$23:$AG$30,2,0)</f>
        <v>0.83333333333333337</v>
      </c>
      <c r="N1063" s="241">
        <f t="shared" ref="N1063:N1091" si="442">VLOOKUP(K1063,$AE$23:$AG$30,3,0)</f>
        <v>1.2083333333333333</v>
      </c>
      <c r="O1063" s="244">
        <f t="shared" si="436"/>
        <v>8.9999999999999964</v>
      </c>
      <c r="P1063" s="245" t="str">
        <f>+IF(((N1063-M1063)*24)&gt;4,"1",0)</f>
        <v>1</v>
      </c>
      <c r="Q1063" s="257">
        <f t="shared" si="437"/>
        <v>7.9999999999999964</v>
      </c>
      <c r="R1063" s="102">
        <f>+L1063-Q1063</f>
        <v>0</v>
      </c>
      <c r="S1063" s="103">
        <f t="shared" ref="S1063:S1091" si="443">IF(AND(Y1063="d",W1063&gt;0),1,0)</f>
        <v>0</v>
      </c>
      <c r="T1063" s="104">
        <f t="shared" ref="T1063:T1091" si="444">IF(AND(Y1063="D",W1063-S1063&lt;0),0,IF(AND(Y1063="M",W1063&gt;=7),7,IF(AND(Y1063="M",W1063&lt;7),W1063,IF(W1063-S1063&lt;0,0,IF(AND(Y1063="D",W1063-S1063&gt;=7),7,IF(AND(Y1063="D",W1063-S1063&lt;7),W1063-S1063,0))))))</f>
        <v>0</v>
      </c>
      <c r="U1063" s="104">
        <f t="shared" ref="U1063:U1091" si="445">IF(AND(Y1063="D",W1063&lt;1),0,IF(AND(Y1063="D",W1063-S1063-T1063&gt;0,W1063-S1063-T1063&lt;1),W1063-S1063-T1063,IF(AND(Y1063="D",W1063-S1063-T1063&gt;=1),1,IF(AND(Y1063="M",W1063-T1063&gt;=1),1,IF(AND(Y1063="M",W1063-T1063&lt;1),W1063-T1063,0)))))</f>
        <v>0</v>
      </c>
      <c r="V1063" s="104">
        <f t="shared" ref="V1063:V1091" si="446">IF(AND(Y1063="D",W1063&lt;1),0,IF(AND(Y1063="D",W1063-S1063-T1063-U1063&gt;0),W1063-S1063-T1063-U1063,IF(AND(Y1063="M",W1063-T1063-U1063&gt;0),W1063-T1063-U1063,0)))</f>
        <v>0</v>
      </c>
      <c r="W1063" s="105">
        <f t="shared" ref="W1063:W1091" si="447">+R1063</f>
        <v>0</v>
      </c>
      <c r="X1063" s="96"/>
      <c r="Y1063" s="106" t="str">
        <f>$AO$10</f>
        <v>D</v>
      </c>
      <c r="Z1063" s="207" t="str">
        <f t="shared" si="438"/>
        <v>Wed</v>
      </c>
      <c r="AA1063" s="107">
        <f t="shared" si="439"/>
        <v>0</v>
      </c>
      <c r="AB1063" s="107">
        <f t="shared" si="440"/>
        <v>0</v>
      </c>
      <c r="AC1063" s="107">
        <f t="shared" si="441"/>
        <v>0</v>
      </c>
    </row>
    <row r="1064" spans="1:29" ht="12.75" customHeight="1">
      <c r="A1064" s="69"/>
      <c r="B1064" s="98" t="s">
        <v>20</v>
      </c>
      <c r="C1064" s="199">
        <v>40245</v>
      </c>
      <c r="D1064" s="199">
        <v>41340</v>
      </c>
      <c r="E1064" s="73"/>
      <c r="F1064" s="72"/>
      <c r="G1064" s="72"/>
      <c r="H1064" s="99"/>
      <c r="I1064" s="76">
        <f t="shared" si="435"/>
        <v>7</v>
      </c>
      <c r="J1064" s="100">
        <f>$AN$11</f>
        <v>41081</v>
      </c>
      <c r="K1064" s="101">
        <v>2</v>
      </c>
      <c r="L1064" s="261">
        <v>8</v>
      </c>
      <c r="M1064" s="232">
        <f>VLOOKUP(K1064,$AE$23:$AG$30,2,0)</f>
        <v>0.83333333333333337</v>
      </c>
      <c r="N1064" s="241">
        <f t="shared" si="442"/>
        <v>1.2083333333333333</v>
      </c>
      <c r="O1064" s="244">
        <f t="shared" si="436"/>
        <v>8.9999999999999964</v>
      </c>
      <c r="P1064" s="245" t="str">
        <f t="shared" ref="P1064:P1091" si="448">+IF(((N1064-M1064)*24)&gt;4,"1",0)</f>
        <v>1</v>
      </c>
      <c r="Q1064" s="257">
        <f t="shared" si="437"/>
        <v>7.9999999999999964</v>
      </c>
      <c r="R1064" s="102">
        <f t="shared" ref="R1064:R1091" si="449">+L1064-Q1064</f>
        <v>0</v>
      </c>
      <c r="S1064" s="103">
        <f t="shared" si="443"/>
        <v>0</v>
      </c>
      <c r="T1064" s="104">
        <f t="shared" si="444"/>
        <v>0</v>
      </c>
      <c r="U1064" s="104">
        <f t="shared" si="445"/>
        <v>0</v>
      </c>
      <c r="V1064" s="104">
        <f t="shared" si="446"/>
        <v>0</v>
      </c>
      <c r="W1064" s="105">
        <f t="shared" si="447"/>
        <v>0</v>
      </c>
      <c r="X1064" s="96"/>
      <c r="Y1064" s="106" t="str">
        <f>$AO$11</f>
        <v>D</v>
      </c>
      <c r="Z1064" s="207" t="str">
        <f t="shared" si="438"/>
        <v>Thu</v>
      </c>
      <c r="AA1064" s="107">
        <f t="shared" si="439"/>
        <v>0</v>
      </c>
      <c r="AB1064" s="107">
        <f t="shared" si="440"/>
        <v>0</v>
      </c>
      <c r="AC1064" s="107">
        <f t="shared" si="441"/>
        <v>0</v>
      </c>
    </row>
    <row r="1065" spans="1:29" ht="12.75" customHeight="1">
      <c r="A1065" s="69"/>
      <c r="B1065" s="98"/>
      <c r="C1065" s="98"/>
      <c r="D1065" s="72"/>
      <c r="E1065" s="73"/>
      <c r="F1065" s="72"/>
      <c r="G1065" s="72"/>
      <c r="H1065" s="99"/>
      <c r="I1065" s="76">
        <f t="shared" si="435"/>
        <v>8</v>
      </c>
      <c r="J1065" s="100">
        <f>$AN$12</f>
        <v>41082</v>
      </c>
      <c r="K1065" s="101">
        <v>2</v>
      </c>
      <c r="L1065" s="261">
        <v>8</v>
      </c>
      <c r="M1065" s="232">
        <f t="shared" ref="M1065:M1091" si="450">VLOOKUP(K1065,$AE$23:$AG$30,2,0)</f>
        <v>0.83333333333333337</v>
      </c>
      <c r="N1065" s="241">
        <f t="shared" si="442"/>
        <v>1.2083333333333333</v>
      </c>
      <c r="O1065" s="244">
        <f t="shared" si="436"/>
        <v>8.9999999999999964</v>
      </c>
      <c r="P1065" s="245" t="str">
        <f t="shared" si="448"/>
        <v>1</v>
      </c>
      <c r="Q1065" s="257">
        <f t="shared" si="437"/>
        <v>7.9999999999999964</v>
      </c>
      <c r="R1065" s="102">
        <f t="shared" si="449"/>
        <v>0</v>
      </c>
      <c r="S1065" s="103">
        <f t="shared" si="443"/>
        <v>0</v>
      </c>
      <c r="T1065" s="104">
        <f t="shared" si="444"/>
        <v>0</v>
      </c>
      <c r="U1065" s="104">
        <f t="shared" si="445"/>
        <v>0</v>
      </c>
      <c r="V1065" s="104">
        <f t="shared" si="446"/>
        <v>0</v>
      </c>
      <c r="W1065" s="105">
        <f t="shared" si="447"/>
        <v>0</v>
      </c>
      <c r="X1065" s="96"/>
      <c r="Y1065" s="106" t="str">
        <f>$AO$12</f>
        <v>D</v>
      </c>
      <c r="Z1065" s="207" t="str">
        <f t="shared" si="438"/>
        <v>Fri</v>
      </c>
      <c r="AA1065" s="107">
        <f t="shared" si="439"/>
        <v>0</v>
      </c>
      <c r="AB1065" s="107">
        <f t="shared" si="440"/>
        <v>0</v>
      </c>
      <c r="AC1065" s="107">
        <f t="shared" si="441"/>
        <v>0</v>
      </c>
    </row>
    <row r="1066" spans="1:29" ht="12.75" customHeight="1">
      <c r="A1066" s="69"/>
      <c r="B1066" s="98"/>
      <c r="C1066" s="98"/>
      <c r="D1066" s="72"/>
      <c r="E1066" s="73"/>
      <c r="F1066" s="198"/>
      <c r="G1066" s="72"/>
      <c r="H1066" s="99"/>
      <c r="I1066" s="76">
        <f t="shared" si="435"/>
        <v>9</v>
      </c>
      <c r="J1066" s="100">
        <f>$AN$13</f>
        <v>41083</v>
      </c>
      <c r="K1066" s="339" t="s">
        <v>50</v>
      </c>
      <c r="L1066" s="261"/>
      <c r="M1066" s="232">
        <f t="shared" si="450"/>
        <v>0</v>
      </c>
      <c r="N1066" s="241">
        <f t="shared" si="442"/>
        <v>0</v>
      </c>
      <c r="O1066" s="244">
        <f t="shared" si="436"/>
        <v>0</v>
      </c>
      <c r="P1066" s="245">
        <f t="shared" si="448"/>
        <v>0</v>
      </c>
      <c r="Q1066" s="257">
        <f t="shared" si="437"/>
        <v>0</v>
      </c>
      <c r="R1066" s="102">
        <f t="shared" si="449"/>
        <v>0</v>
      </c>
      <c r="S1066" s="103">
        <f t="shared" si="443"/>
        <v>0</v>
      </c>
      <c r="T1066" s="104">
        <f t="shared" si="444"/>
        <v>0</v>
      </c>
      <c r="U1066" s="104">
        <f t="shared" si="445"/>
        <v>0</v>
      </c>
      <c r="V1066" s="104">
        <f t="shared" si="446"/>
        <v>0</v>
      </c>
      <c r="W1066" s="105">
        <f t="shared" si="447"/>
        <v>0</v>
      </c>
      <c r="X1066" s="96"/>
      <c r="Y1066" s="106" t="str">
        <f>$AO$13</f>
        <v>M</v>
      </c>
      <c r="Z1066" s="207" t="str">
        <f t="shared" si="438"/>
        <v>Sat</v>
      </c>
      <c r="AA1066" s="107">
        <f t="shared" si="439"/>
        <v>0</v>
      </c>
      <c r="AB1066" s="107">
        <f t="shared" si="440"/>
        <v>0</v>
      </c>
      <c r="AC1066" s="107">
        <f t="shared" si="441"/>
        <v>0</v>
      </c>
    </row>
    <row r="1067" spans="1:29" ht="12.75" customHeight="1">
      <c r="A1067" s="69"/>
      <c r="B1067" s="124" t="s">
        <v>21</v>
      </c>
      <c r="C1067" s="125" t="s">
        <v>22</v>
      </c>
      <c r="D1067" s="126"/>
      <c r="E1067" s="127"/>
      <c r="F1067" s="198">
        <v>1244560</v>
      </c>
      <c r="G1067" s="129" t="s">
        <v>22</v>
      </c>
      <c r="H1067" s="130">
        <f>+F1067</f>
        <v>1244560</v>
      </c>
      <c r="I1067" s="76">
        <f t="shared" si="435"/>
        <v>10</v>
      </c>
      <c r="J1067" s="100">
        <f>$AN$14</f>
        <v>41084</v>
      </c>
      <c r="K1067" s="339" t="s">
        <v>50</v>
      </c>
      <c r="L1067" s="261"/>
      <c r="M1067" s="232">
        <f t="shared" si="450"/>
        <v>0</v>
      </c>
      <c r="N1067" s="241">
        <f t="shared" si="442"/>
        <v>0</v>
      </c>
      <c r="O1067" s="244">
        <f t="shared" si="436"/>
        <v>0</v>
      </c>
      <c r="P1067" s="245">
        <f t="shared" si="448"/>
        <v>0</v>
      </c>
      <c r="Q1067" s="257">
        <f t="shared" si="437"/>
        <v>0</v>
      </c>
      <c r="R1067" s="102">
        <f t="shared" si="449"/>
        <v>0</v>
      </c>
      <c r="S1067" s="103">
        <f t="shared" si="443"/>
        <v>0</v>
      </c>
      <c r="T1067" s="104">
        <f t="shared" si="444"/>
        <v>0</v>
      </c>
      <c r="U1067" s="104">
        <f t="shared" si="445"/>
        <v>0</v>
      </c>
      <c r="V1067" s="104">
        <f t="shared" si="446"/>
        <v>0</v>
      </c>
      <c r="W1067" s="105">
        <f t="shared" si="447"/>
        <v>0</v>
      </c>
      <c r="X1067" s="96"/>
      <c r="Y1067" s="106" t="str">
        <f>$AO$14</f>
        <v>M</v>
      </c>
      <c r="Z1067" s="262" t="str">
        <f t="shared" si="438"/>
        <v>Sun</v>
      </c>
      <c r="AA1067" s="107">
        <f t="shared" si="439"/>
        <v>0</v>
      </c>
      <c r="AB1067" s="107">
        <f t="shared" si="440"/>
        <v>0</v>
      </c>
      <c r="AC1067" s="107">
        <f t="shared" si="441"/>
        <v>0</v>
      </c>
    </row>
    <row r="1068" spans="1:29" ht="12.75" customHeight="1">
      <c r="A1068" s="69"/>
      <c r="B1068" s="124" t="s">
        <v>23</v>
      </c>
      <c r="C1068" s="125" t="s">
        <v>22</v>
      </c>
      <c r="D1068" s="133">
        <f>+F1067/173</f>
        <v>7193.9884393063585</v>
      </c>
      <c r="E1068" s="127" t="s">
        <v>24</v>
      </c>
      <c r="F1068" s="128">
        <f>+W1094</f>
        <v>147.50000000000003</v>
      </c>
      <c r="G1068" s="134" t="s">
        <v>22</v>
      </c>
      <c r="H1068" s="130">
        <f>F1068*D1068</f>
        <v>1061113.294797688</v>
      </c>
      <c r="I1068" s="76">
        <f t="shared" si="435"/>
        <v>11</v>
      </c>
      <c r="J1068" s="100">
        <f>$AN$15</f>
        <v>41085</v>
      </c>
      <c r="K1068" s="101">
        <v>1</v>
      </c>
      <c r="L1068" s="261">
        <v>11</v>
      </c>
      <c r="M1068" s="232">
        <f t="shared" si="450"/>
        <v>0.33333333333333331</v>
      </c>
      <c r="N1068" s="241">
        <f t="shared" si="442"/>
        <v>0.70833333333333337</v>
      </c>
      <c r="O1068" s="244">
        <f t="shared" si="436"/>
        <v>9.0000000000000018</v>
      </c>
      <c r="P1068" s="245" t="str">
        <f t="shared" si="448"/>
        <v>1</v>
      </c>
      <c r="Q1068" s="257">
        <f t="shared" si="437"/>
        <v>8.0000000000000018</v>
      </c>
      <c r="R1068" s="102">
        <f t="shared" si="449"/>
        <v>2.9999999999999982</v>
      </c>
      <c r="S1068" s="103">
        <f t="shared" si="443"/>
        <v>1</v>
      </c>
      <c r="T1068" s="104">
        <f t="shared" si="444"/>
        <v>1.9999999999999982</v>
      </c>
      <c r="U1068" s="104">
        <f t="shared" si="445"/>
        <v>0</v>
      </c>
      <c r="V1068" s="104">
        <f t="shared" si="446"/>
        <v>0</v>
      </c>
      <c r="W1068" s="105">
        <f t="shared" si="447"/>
        <v>2.9999999999999982</v>
      </c>
      <c r="X1068" s="96"/>
      <c r="Y1068" s="106" t="str">
        <f>$AO$15</f>
        <v>D</v>
      </c>
      <c r="Z1068" s="262" t="str">
        <f t="shared" si="438"/>
        <v>Mon</v>
      </c>
      <c r="AA1068" s="107">
        <f t="shared" si="439"/>
        <v>0</v>
      </c>
      <c r="AB1068" s="107">
        <f t="shared" si="440"/>
        <v>0</v>
      </c>
      <c r="AC1068" s="107">
        <f t="shared" si="441"/>
        <v>0</v>
      </c>
    </row>
    <row r="1069" spans="1:29" ht="12.75" customHeight="1">
      <c r="A1069" s="69"/>
      <c r="B1069" s="124" t="s">
        <v>65</v>
      </c>
      <c r="C1069" s="125" t="s">
        <v>22</v>
      </c>
      <c r="D1069" s="133">
        <v>6000</v>
      </c>
      <c r="E1069" s="127" t="s">
        <v>24</v>
      </c>
      <c r="F1069" s="203">
        <f>+K1094</f>
        <v>24</v>
      </c>
      <c r="G1069" s="134" t="s">
        <v>22</v>
      </c>
      <c r="H1069" s="130">
        <f>F1069*D1069</f>
        <v>144000</v>
      </c>
      <c r="I1069" s="76">
        <f t="shared" si="435"/>
        <v>12</v>
      </c>
      <c r="J1069" s="100">
        <f>$AN$16</f>
        <v>41086</v>
      </c>
      <c r="K1069" s="101">
        <v>1</v>
      </c>
      <c r="L1069" s="261">
        <v>11</v>
      </c>
      <c r="M1069" s="232">
        <f t="shared" si="450"/>
        <v>0.33333333333333331</v>
      </c>
      <c r="N1069" s="241">
        <f t="shared" si="442"/>
        <v>0.70833333333333337</v>
      </c>
      <c r="O1069" s="244">
        <f t="shared" si="436"/>
        <v>9.0000000000000018</v>
      </c>
      <c r="P1069" s="245" t="str">
        <f t="shared" si="448"/>
        <v>1</v>
      </c>
      <c r="Q1069" s="257">
        <f t="shared" si="437"/>
        <v>8.0000000000000018</v>
      </c>
      <c r="R1069" s="102">
        <f t="shared" si="449"/>
        <v>2.9999999999999982</v>
      </c>
      <c r="S1069" s="103">
        <f t="shared" si="443"/>
        <v>1</v>
      </c>
      <c r="T1069" s="104">
        <f t="shared" si="444"/>
        <v>1.9999999999999982</v>
      </c>
      <c r="U1069" s="104">
        <f t="shared" si="445"/>
        <v>0</v>
      </c>
      <c r="V1069" s="104">
        <f t="shared" si="446"/>
        <v>0</v>
      </c>
      <c r="W1069" s="105">
        <f t="shared" si="447"/>
        <v>2.9999999999999982</v>
      </c>
      <c r="X1069" s="96"/>
      <c r="Y1069" s="106" t="str">
        <f>$AO$16</f>
        <v>D</v>
      </c>
      <c r="Z1069" s="207" t="str">
        <f t="shared" si="438"/>
        <v>Tue</v>
      </c>
      <c r="AA1069" s="107">
        <f t="shared" si="439"/>
        <v>0</v>
      </c>
      <c r="AB1069" s="107">
        <f t="shared" si="440"/>
        <v>0</v>
      </c>
      <c r="AC1069" s="107">
        <f t="shared" si="441"/>
        <v>0</v>
      </c>
    </row>
    <row r="1070" spans="1:29" ht="12.75" customHeight="1">
      <c r="A1070" s="69"/>
      <c r="B1070" s="124" t="s">
        <v>66</v>
      </c>
      <c r="C1070" s="125" t="s">
        <v>22</v>
      </c>
      <c r="D1070" s="200">
        <v>4000</v>
      </c>
      <c r="E1070" s="127" t="s">
        <v>24</v>
      </c>
      <c r="F1070" s="139">
        <f>+L1094</f>
        <v>14</v>
      </c>
      <c r="G1070" s="134" t="s">
        <v>22</v>
      </c>
      <c r="H1070" s="130">
        <f>F1070*D1070</f>
        <v>56000</v>
      </c>
      <c r="I1070" s="76">
        <f t="shared" si="435"/>
        <v>13</v>
      </c>
      <c r="J1070" s="100">
        <f>$AN$17</f>
        <v>41087</v>
      </c>
      <c r="K1070" s="101">
        <v>1</v>
      </c>
      <c r="L1070" s="261">
        <v>11</v>
      </c>
      <c r="M1070" s="232">
        <f t="shared" si="450"/>
        <v>0.33333333333333331</v>
      </c>
      <c r="N1070" s="241">
        <f t="shared" si="442"/>
        <v>0.70833333333333337</v>
      </c>
      <c r="O1070" s="244">
        <f t="shared" si="436"/>
        <v>9.0000000000000018</v>
      </c>
      <c r="P1070" s="245" t="str">
        <f t="shared" si="448"/>
        <v>1</v>
      </c>
      <c r="Q1070" s="257">
        <f t="shared" si="437"/>
        <v>8.0000000000000018</v>
      </c>
      <c r="R1070" s="102">
        <f t="shared" si="449"/>
        <v>2.9999999999999982</v>
      </c>
      <c r="S1070" s="103">
        <f t="shared" si="443"/>
        <v>1</v>
      </c>
      <c r="T1070" s="104">
        <f t="shared" si="444"/>
        <v>1.9999999999999982</v>
      </c>
      <c r="U1070" s="104">
        <f t="shared" si="445"/>
        <v>0</v>
      </c>
      <c r="V1070" s="104">
        <f t="shared" si="446"/>
        <v>0</v>
      </c>
      <c r="W1070" s="105">
        <f t="shared" si="447"/>
        <v>2.9999999999999982</v>
      </c>
      <c r="X1070" s="96"/>
      <c r="Y1070" s="106" t="str">
        <f>$AO$17</f>
        <v>D</v>
      </c>
      <c r="Z1070" s="207" t="str">
        <f t="shared" si="438"/>
        <v>Wed</v>
      </c>
      <c r="AA1070" s="107">
        <f t="shared" si="439"/>
        <v>0</v>
      </c>
      <c r="AB1070" s="107">
        <f t="shared" si="440"/>
        <v>0</v>
      </c>
      <c r="AC1070" s="107">
        <f t="shared" si="441"/>
        <v>0</v>
      </c>
    </row>
    <row r="1071" spans="1:29" ht="12.75" customHeight="1">
      <c r="A1071" s="69"/>
      <c r="B1071" s="335" t="s">
        <v>75</v>
      </c>
      <c r="C1071" s="336" t="s">
        <v>22</v>
      </c>
      <c r="D1071" s="337"/>
      <c r="E1071" s="127" t="s">
        <v>24</v>
      </c>
      <c r="F1071" s="338">
        <f>+M1094</f>
        <v>10</v>
      </c>
      <c r="G1071" s="142" t="s">
        <v>22</v>
      </c>
      <c r="H1071" s="143">
        <f>+F1071*D1071</f>
        <v>0</v>
      </c>
      <c r="I1071" s="76">
        <f t="shared" si="435"/>
        <v>14</v>
      </c>
      <c r="J1071" s="100">
        <f>$AN$18</f>
        <v>41088</v>
      </c>
      <c r="K1071" s="101">
        <v>1</v>
      </c>
      <c r="L1071" s="261">
        <v>11</v>
      </c>
      <c r="M1071" s="232">
        <f t="shared" si="450"/>
        <v>0.33333333333333331</v>
      </c>
      <c r="N1071" s="241">
        <f t="shared" si="442"/>
        <v>0.70833333333333337</v>
      </c>
      <c r="O1071" s="244">
        <f t="shared" si="436"/>
        <v>9.0000000000000018</v>
      </c>
      <c r="P1071" s="245" t="str">
        <f t="shared" si="448"/>
        <v>1</v>
      </c>
      <c r="Q1071" s="257">
        <f t="shared" si="437"/>
        <v>8.0000000000000018</v>
      </c>
      <c r="R1071" s="102">
        <f t="shared" si="449"/>
        <v>2.9999999999999982</v>
      </c>
      <c r="S1071" s="103">
        <f t="shared" si="443"/>
        <v>1</v>
      </c>
      <c r="T1071" s="104">
        <f t="shared" si="444"/>
        <v>1.9999999999999982</v>
      </c>
      <c r="U1071" s="104">
        <f t="shared" si="445"/>
        <v>0</v>
      </c>
      <c r="V1071" s="104">
        <f t="shared" si="446"/>
        <v>0</v>
      </c>
      <c r="W1071" s="105">
        <f t="shared" si="447"/>
        <v>2.9999999999999982</v>
      </c>
      <c r="X1071" s="96"/>
      <c r="Y1071" s="106" t="str">
        <f>$AO$18</f>
        <v>D</v>
      </c>
      <c r="Z1071" s="207" t="str">
        <f t="shared" si="438"/>
        <v>Thu</v>
      </c>
      <c r="AA1071" s="107">
        <f t="shared" si="439"/>
        <v>0</v>
      </c>
      <c r="AB1071" s="107">
        <f t="shared" si="440"/>
        <v>0</v>
      </c>
      <c r="AC1071" s="107">
        <f t="shared" si="441"/>
        <v>0</v>
      </c>
    </row>
    <row r="1072" spans="1:29" ht="12.75" customHeight="1">
      <c r="A1072" s="69"/>
      <c r="B1072" s="124"/>
      <c r="C1072" s="70"/>
      <c r="D1072" s="202"/>
      <c r="E1072" s="140"/>
      <c r="F1072" s="141"/>
      <c r="G1072" s="74" t="s">
        <v>22</v>
      </c>
      <c r="H1072" s="99">
        <f>+D1072*F1072</f>
        <v>0</v>
      </c>
      <c r="I1072" s="76">
        <f t="shared" si="435"/>
        <v>15</v>
      </c>
      <c r="J1072" s="100">
        <f>$AN$19</f>
        <v>41089</v>
      </c>
      <c r="K1072" s="101">
        <v>1</v>
      </c>
      <c r="L1072" s="261">
        <v>8</v>
      </c>
      <c r="M1072" s="232">
        <f t="shared" si="450"/>
        <v>0.33333333333333331</v>
      </c>
      <c r="N1072" s="241">
        <f t="shared" si="442"/>
        <v>0.70833333333333337</v>
      </c>
      <c r="O1072" s="244">
        <f t="shared" si="436"/>
        <v>9.0000000000000018</v>
      </c>
      <c r="P1072" s="245" t="str">
        <f t="shared" si="448"/>
        <v>1</v>
      </c>
      <c r="Q1072" s="257">
        <f t="shared" si="437"/>
        <v>8.0000000000000018</v>
      </c>
      <c r="R1072" s="102">
        <f t="shared" si="449"/>
        <v>0</v>
      </c>
      <c r="S1072" s="103">
        <f t="shared" si="443"/>
        <v>0</v>
      </c>
      <c r="T1072" s="104">
        <f t="shared" si="444"/>
        <v>0</v>
      </c>
      <c r="U1072" s="104">
        <f t="shared" si="445"/>
        <v>0</v>
      </c>
      <c r="V1072" s="104">
        <f t="shared" si="446"/>
        <v>0</v>
      </c>
      <c r="W1072" s="105">
        <f t="shared" si="447"/>
        <v>0</v>
      </c>
      <c r="X1072" s="96"/>
      <c r="Y1072" s="106" t="str">
        <f>$AO$19</f>
        <v>D</v>
      </c>
      <c r="Z1072" s="207" t="str">
        <f t="shared" si="438"/>
        <v>Fri</v>
      </c>
      <c r="AA1072" s="107">
        <f t="shared" si="439"/>
        <v>0</v>
      </c>
      <c r="AB1072" s="107">
        <f t="shared" si="440"/>
        <v>0</v>
      </c>
      <c r="AC1072" s="107">
        <f t="shared" si="441"/>
        <v>0</v>
      </c>
    </row>
    <row r="1073" spans="1:29" ht="12.75" customHeight="1">
      <c r="A1073" s="69"/>
      <c r="B1073" s="124"/>
      <c r="C1073" s="70"/>
      <c r="D1073" s="202"/>
      <c r="E1073" s="140"/>
      <c r="F1073" s="139"/>
      <c r="G1073" s="74" t="s">
        <v>22</v>
      </c>
      <c r="H1073" s="99">
        <f>+D1073*F1073</f>
        <v>0</v>
      </c>
      <c r="I1073" s="76">
        <f t="shared" si="435"/>
        <v>16</v>
      </c>
      <c r="J1073" s="100">
        <f>$AN$20</f>
        <v>41090</v>
      </c>
      <c r="K1073" s="101" t="s">
        <v>50</v>
      </c>
      <c r="L1073" s="272"/>
      <c r="M1073" s="232">
        <f t="shared" si="450"/>
        <v>0</v>
      </c>
      <c r="N1073" s="241">
        <f t="shared" si="442"/>
        <v>0</v>
      </c>
      <c r="O1073" s="244">
        <f t="shared" si="436"/>
        <v>0</v>
      </c>
      <c r="P1073" s="245">
        <f t="shared" si="448"/>
        <v>0</v>
      </c>
      <c r="Q1073" s="257">
        <f t="shared" si="437"/>
        <v>0</v>
      </c>
      <c r="R1073" s="102">
        <f t="shared" si="449"/>
        <v>0</v>
      </c>
      <c r="S1073" s="103">
        <f t="shared" si="443"/>
        <v>0</v>
      </c>
      <c r="T1073" s="104">
        <f t="shared" si="444"/>
        <v>0</v>
      </c>
      <c r="U1073" s="104">
        <f t="shared" si="445"/>
        <v>0</v>
      </c>
      <c r="V1073" s="104">
        <f t="shared" si="446"/>
        <v>0</v>
      </c>
      <c r="W1073" s="105">
        <f t="shared" si="447"/>
        <v>0</v>
      </c>
      <c r="X1073" s="96"/>
      <c r="Y1073" s="106" t="str">
        <f>$AO$20</f>
        <v>M</v>
      </c>
      <c r="Z1073" s="207" t="str">
        <f t="shared" si="438"/>
        <v>Sat</v>
      </c>
      <c r="AA1073" s="107">
        <f t="shared" si="439"/>
        <v>0</v>
      </c>
      <c r="AB1073" s="107">
        <f t="shared" si="440"/>
        <v>0</v>
      </c>
      <c r="AC1073" s="107">
        <f t="shared" si="441"/>
        <v>0</v>
      </c>
    </row>
    <row r="1074" spans="1:29" ht="12.75" customHeight="1">
      <c r="A1074" s="69"/>
      <c r="B1074" s="124" t="s">
        <v>56</v>
      </c>
      <c r="C1074" s="70" t="s">
        <v>22</v>
      </c>
      <c r="D1074" s="202"/>
      <c r="E1074" s="140"/>
      <c r="F1074" s="141"/>
      <c r="G1074" s="74" t="s">
        <v>22</v>
      </c>
      <c r="H1074" s="99">
        <v>0</v>
      </c>
      <c r="I1074" s="76">
        <f t="shared" si="435"/>
        <v>17</v>
      </c>
      <c r="J1074" s="100">
        <f>$AN$21</f>
        <v>41091</v>
      </c>
      <c r="K1074" s="101" t="s">
        <v>50</v>
      </c>
      <c r="L1074" s="261">
        <v>8</v>
      </c>
      <c r="M1074" s="232">
        <f t="shared" si="450"/>
        <v>0</v>
      </c>
      <c r="N1074" s="241">
        <f t="shared" si="442"/>
        <v>0</v>
      </c>
      <c r="O1074" s="244">
        <f t="shared" si="436"/>
        <v>0</v>
      </c>
      <c r="P1074" s="245">
        <f t="shared" si="448"/>
        <v>0</v>
      </c>
      <c r="Q1074" s="257">
        <f t="shared" si="437"/>
        <v>0</v>
      </c>
      <c r="R1074" s="102">
        <f t="shared" si="449"/>
        <v>8</v>
      </c>
      <c r="S1074" s="103">
        <f t="shared" si="443"/>
        <v>0</v>
      </c>
      <c r="T1074" s="104">
        <f t="shared" si="444"/>
        <v>7</v>
      </c>
      <c r="U1074" s="104">
        <f t="shared" si="445"/>
        <v>1</v>
      </c>
      <c r="V1074" s="104">
        <f t="shared" si="446"/>
        <v>0</v>
      </c>
      <c r="W1074" s="105">
        <f t="shared" si="447"/>
        <v>8</v>
      </c>
      <c r="X1074" s="96"/>
      <c r="Y1074" s="106" t="str">
        <f>$AO$21</f>
        <v>M</v>
      </c>
      <c r="Z1074" s="262" t="str">
        <f t="shared" si="438"/>
        <v>Sun</v>
      </c>
      <c r="AA1074" s="107">
        <f t="shared" si="439"/>
        <v>0</v>
      </c>
      <c r="AB1074" s="107">
        <f t="shared" si="440"/>
        <v>0</v>
      </c>
      <c r="AC1074" s="107">
        <f t="shared" si="441"/>
        <v>0</v>
      </c>
    </row>
    <row r="1075" spans="1:29" ht="12.75" customHeight="1">
      <c r="A1075" s="69"/>
      <c r="B1075" s="124"/>
      <c r="C1075" s="70"/>
      <c r="D1075" s="202"/>
      <c r="E1075" s="140"/>
      <c r="F1075" s="139"/>
      <c r="G1075" s="74" t="s">
        <v>22</v>
      </c>
      <c r="H1075" s="99">
        <f>+D1075*F1075</f>
        <v>0</v>
      </c>
      <c r="I1075" s="76">
        <f t="shared" si="435"/>
        <v>18</v>
      </c>
      <c r="J1075" s="100">
        <f>$AN$22</f>
        <v>41092</v>
      </c>
      <c r="K1075" s="101">
        <v>2</v>
      </c>
      <c r="L1075" s="261">
        <v>11</v>
      </c>
      <c r="M1075" s="232">
        <f t="shared" si="450"/>
        <v>0.83333333333333337</v>
      </c>
      <c r="N1075" s="241">
        <f t="shared" si="442"/>
        <v>1.2083333333333333</v>
      </c>
      <c r="O1075" s="244">
        <f t="shared" si="436"/>
        <v>8.9999999999999964</v>
      </c>
      <c r="P1075" s="245" t="str">
        <f t="shared" si="448"/>
        <v>1</v>
      </c>
      <c r="Q1075" s="257">
        <f t="shared" si="437"/>
        <v>7.9999999999999964</v>
      </c>
      <c r="R1075" s="102">
        <f t="shared" si="449"/>
        <v>3.0000000000000036</v>
      </c>
      <c r="S1075" s="103">
        <f t="shared" si="443"/>
        <v>1</v>
      </c>
      <c r="T1075" s="104">
        <f t="shared" si="444"/>
        <v>2.0000000000000036</v>
      </c>
      <c r="U1075" s="104">
        <f t="shared" si="445"/>
        <v>0</v>
      </c>
      <c r="V1075" s="104">
        <f t="shared" si="446"/>
        <v>0</v>
      </c>
      <c r="W1075" s="105">
        <f t="shared" si="447"/>
        <v>3.0000000000000036</v>
      </c>
      <c r="X1075" s="96"/>
      <c r="Y1075" s="106" t="str">
        <f>$AO$22</f>
        <v>D</v>
      </c>
      <c r="Z1075" s="262" t="str">
        <f t="shared" si="438"/>
        <v>Mon</v>
      </c>
      <c r="AA1075" s="107">
        <f t="shared" si="439"/>
        <v>0</v>
      </c>
      <c r="AB1075" s="107">
        <f t="shared" si="440"/>
        <v>0</v>
      </c>
      <c r="AC1075" s="107">
        <f t="shared" si="441"/>
        <v>0</v>
      </c>
    </row>
    <row r="1076" spans="1:29" ht="12.75" customHeight="1">
      <c r="A1076" s="69"/>
      <c r="B1076" s="150" t="s">
        <v>19</v>
      </c>
      <c r="C1076" s="150"/>
      <c r="D1076" s="200"/>
      <c r="E1076" s="127"/>
      <c r="F1076" s="151"/>
      <c r="G1076" s="134" t="s">
        <v>22</v>
      </c>
      <c r="H1076" s="152">
        <f>SUM(H1067:H1075)</f>
        <v>2505673.2947976878</v>
      </c>
      <c r="I1076" s="76">
        <f t="shared" si="435"/>
        <v>19</v>
      </c>
      <c r="J1076" s="100">
        <f>$AN$23</f>
        <v>41093</v>
      </c>
      <c r="K1076" s="101">
        <v>2</v>
      </c>
      <c r="L1076" s="261">
        <v>11</v>
      </c>
      <c r="M1076" s="232">
        <f t="shared" si="450"/>
        <v>0.83333333333333337</v>
      </c>
      <c r="N1076" s="241">
        <f t="shared" si="442"/>
        <v>1.2083333333333333</v>
      </c>
      <c r="O1076" s="244">
        <f t="shared" si="436"/>
        <v>8.9999999999999964</v>
      </c>
      <c r="P1076" s="245" t="str">
        <f t="shared" si="448"/>
        <v>1</v>
      </c>
      <c r="Q1076" s="257">
        <f t="shared" si="437"/>
        <v>7.9999999999999964</v>
      </c>
      <c r="R1076" s="102">
        <f t="shared" si="449"/>
        <v>3.0000000000000036</v>
      </c>
      <c r="S1076" s="103">
        <f t="shared" si="443"/>
        <v>1</v>
      </c>
      <c r="T1076" s="104">
        <f t="shared" si="444"/>
        <v>2.0000000000000036</v>
      </c>
      <c r="U1076" s="104">
        <f t="shared" si="445"/>
        <v>0</v>
      </c>
      <c r="V1076" s="104">
        <f t="shared" si="446"/>
        <v>0</v>
      </c>
      <c r="W1076" s="105">
        <f t="shared" si="447"/>
        <v>3.0000000000000036</v>
      </c>
      <c r="X1076" s="96"/>
      <c r="Y1076" s="106" t="str">
        <f>$AO$23</f>
        <v>D</v>
      </c>
      <c r="Z1076" s="207" t="str">
        <f t="shared" si="438"/>
        <v>Tue</v>
      </c>
      <c r="AA1076" s="107">
        <f t="shared" si="439"/>
        <v>0</v>
      </c>
      <c r="AB1076" s="107">
        <f t="shared" si="440"/>
        <v>0</v>
      </c>
      <c r="AC1076" s="107">
        <f t="shared" si="441"/>
        <v>0</v>
      </c>
    </row>
    <row r="1077" spans="1:29" ht="12.75" customHeight="1">
      <c r="A1077" s="69"/>
      <c r="B1077" s="131" t="s">
        <v>25</v>
      </c>
      <c r="C1077" s="70"/>
      <c r="D1077" s="200"/>
      <c r="E1077" s="127"/>
      <c r="F1077" s="151"/>
      <c r="G1077" s="74"/>
      <c r="H1077" s="75"/>
      <c r="I1077" s="76">
        <f t="shared" si="435"/>
        <v>20</v>
      </c>
      <c r="J1077" s="100">
        <f>$AN$24</f>
        <v>41094</v>
      </c>
      <c r="K1077" s="101">
        <v>2</v>
      </c>
      <c r="L1077" s="261">
        <v>11</v>
      </c>
      <c r="M1077" s="232">
        <f t="shared" si="450"/>
        <v>0.83333333333333337</v>
      </c>
      <c r="N1077" s="241">
        <f t="shared" si="442"/>
        <v>1.2083333333333333</v>
      </c>
      <c r="O1077" s="244">
        <f t="shared" si="436"/>
        <v>8.9999999999999964</v>
      </c>
      <c r="P1077" s="245" t="str">
        <f t="shared" si="448"/>
        <v>1</v>
      </c>
      <c r="Q1077" s="257">
        <f t="shared" si="437"/>
        <v>7.9999999999999964</v>
      </c>
      <c r="R1077" s="102">
        <f t="shared" si="449"/>
        <v>3.0000000000000036</v>
      </c>
      <c r="S1077" s="103">
        <f t="shared" si="443"/>
        <v>1</v>
      </c>
      <c r="T1077" s="104">
        <f t="shared" si="444"/>
        <v>2.0000000000000036</v>
      </c>
      <c r="U1077" s="104">
        <f t="shared" si="445"/>
        <v>0</v>
      </c>
      <c r="V1077" s="104">
        <f t="shared" si="446"/>
        <v>0</v>
      </c>
      <c r="W1077" s="105">
        <f t="shared" si="447"/>
        <v>3.0000000000000036</v>
      </c>
      <c r="X1077" s="96"/>
      <c r="Y1077" s="106" t="str">
        <f>$AO$24</f>
        <v>D</v>
      </c>
      <c r="Z1077" s="207" t="str">
        <f t="shared" si="438"/>
        <v>Wed</v>
      </c>
      <c r="AA1077" s="107">
        <f t="shared" si="439"/>
        <v>0</v>
      </c>
      <c r="AB1077" s="107">
        <f t="shared" si="440"/>
        <v>0</v>
      </c>
      <c r="AC1077" s="107">
        <f t="shared" si="441"/>
        <v>0</v>
      </c>
    </row>
    <row r="1078" spans="1:29" ht="12.75" customHeight="1">
      <c r="A1078" s="69"/>
      <c r="B1078" s="124" t="s">
        <v>26</v>
      </c>
      <c r="C1078" s="125" t="s">
        <v>22</v>
      </c>
      <c r="D1078" s="153">
        <f>-H1067</f>
        <v>-1244560</v>
      </c>
      <c r="E1078" s="127" t="s">
        <v>24</v>
      </c>
      <c r="F1078" s="149">
        <v>0.02</v>
      </c>
      <c r="G1078" s="134" t="s">
        <v>22</v>
      </c>
      <c r="H1078" s="130">
        <f>F1078*D1078</f>
        <v>-24891.200000000001</v>
      </c>
      <c r="I1078" s="76">
        <f t="shared" si="435"/>
        <v>21</v>
      </c>
      <c r="J1078" s="100">
        <f>$AN$25</f>
        <v>41095</v>
      </c>
      <c r="K1078" s="101">
        <v>2</v>
      </c>
      <c r="L1078" s="261">
        <v>10</v>
      </c>
      <c r="M1078" s="232">
        <f t="shared" si="450"/>
        <v>0.83333333333333337</v>
      </c>
      <c r="N1078" s="241">
        <f t="shared" si="442"/>
        <v>1.2083333333333333</v>
      </c>
      <c r="O1078" s="244">
        <f t="shared" si="436"/>
        <v>8.9999999999999964</v>
      </c>
      <c r="P1078" s="245" t="str">
        <f t="shared" si="448"/>
        <v>1</v>
      </c>
      <c r="Q1078" s="257">
        <f t="shared" si="437"/>
        <v>7.9999999999999964</v>
      </c>
      <c r="R1078" s="102">
        <f t="shared" si="449"/>
        <v>2.0000000000000036</v>
      </c>
      <c r="S1078" s="103">
        <f t="shared" si="443"/>
        <v>1</v>
      </c>
      <c r="T1078" s="104">
        <f t="shared" si="444"/>
        <v>1.0000000000000036</v>
      </c>
      <c r="U1078" s="104">
        <f t="shared" si="445"/>
        <v>0</v>
      </c>
      <c r="V1078" s="104">
        <f t="shared" si="446"/>
        <v>0</v>
      </c>
      <c r="W1078" s="105">
        <f t="shared" si="447"/>
        <v>2.0000000000000036</v>
      </c>
      <c r="X1078" s="96"/>
      <c r="Y1078" s="106" t="str">
        <f>$AO$25</f>
        <v>D</v>
      </c>
      <c r="Z1078" s="207" t="str">
        <f t="shared" si="438"/>
        <v>Thu</v>
      </c>
      <c r="AA1078" s="107">
        <f t="shared" si="439"/>
        <v>0</v>
      </c>
      <c r="AB1078" s="107">
        <f t="shared" si="440"/>
        <v>0</v>
      </c>
      <c r="AC1078" s="107">
        <f t="shared" si="441"/>
        <v>0</v>
      </c>
    </row>
    <row r="1079" spans="1:29" ht="12.75" customHeight="1">
      <c r="A1079" s="69"/>
      <c r="B1079" s="124" t="s">
        <v>47</v>
      </c>
      <c r="C1079" s="125" t="s">
        <v>22</v>
      </c>
      <c r="D1079" s="200"/>
      <c r="E1079" s="127"/>
      <c r="F1079" s="155"/>
      <c r="G1079" s="134" t="s">
        <v>22</v>
      </c>
      <c r="H1079" s="130">
        <f>SUM(AA1094:AC1094)*-F1067/21</f>
        <v>0</v>
      </c>
      <c r="I1079" s="76">
        <f t="shared" si="435"/>
        <v>22</v>
      </c>
      <c r="J1079" s="100">
        <f>$AN$26</f>
        <v>41096</v>
      </c>
      <c r="K1079" s="101">
        <v>2</v>
      </c>
      <c r="L1079" s="261">
        <v>9</v>
      </c>
      <c r="M1079" s="232">
        <f t="shared" si="450"/>
        <v>0.83333333333333337</v>
      </c>
      <c r="N1079" s="241">
        <f t="shared" si="442"/>
        <v>1.2083333333333333</v>
      </c>
      <c r="O1079" s="244">
        <f t="shared" si="436"/>
        <v>8.9999999999999964</v>
      </c>
      <c r="P1079" s="245" t="str">
        <f t="shared" si="448"/>
        <v>1</v>
      </c>
      <c r="Q1079" s="257">
        <f t="shared" si="437"/>
        <v>7.9999999999999964</v>
      </c>
      <c r="R1079" s="102">
        <f t="shared" si="449"/>
        <v>1.0000000000000036</v>
      </c>
      <c r="S1079" s="103">
        <f t="shared" si="443"/>
        <v>1</v>
      </c>
      <c r="T1079" s="104">
        <f t="shared" si="444"/>
        <v>3.5527136788005009E-15</v>
      </c>
      <c r="U1079" s="104">
        <f t="shared" si="445"/>
        <v>0</v>
      </c>
      <c r="V1079" s="104">
        <f t="shared" si="446"/>
        <v>0</v>
      </c>
      <c r="W1079" s="105">
        <f t="shared" si="447"/>
        <v>1.0000000000000036</v>
      </c>
      <c r="X1079" s="96"/>
      <c r="Y1079" s="106" t="str">
        <f>$AO$26</f>
        <v>D</v>
      </c>
      <c r="Z1079" s="207" t="str">
        <f t="shared" si="438"/>
        <v>Fri</v>
      </c>
      <c r="AA1079" s="107">
        <f t="shared" si="439"/>
        <v>0</v>
      </c>
      <c r="AB1079" s="107">
        <f t="shared" si="440"/>
        <v>0</v>
      </c>
      <c r="AC1079" s="107">
        <f t="shared" si="441"/>
        <v>0</v>
      </c>
    </row>
    <row r="1080" spans="1:29" ht="12.75" customHeight="1">
      <c r="A1080" s="69"/>
      <c r="B1080" s="124" t="s">
        <v>27</v>
      </c>
      <c r="C1080" s="125" t="s">
        <v>22</v>
      </c>
      <c r="D1080" s="200"/>
      <c r="E1080" s="127"/>
      <c r="F1080" s="155"/>
      <c r="G1080" s="134" t="s">
        <v>22</v>
      </c>
      <c r="H1080" s="156">
        <f>+F1086</f>
        <v>-52110.950000000004</v>
      </c>
      <c r="I1080" s="76">
        <f t="shared" si="435"/>
        <v>23</v>
      </c>
      <c r="J1080" s="100">
        <f>$AN$27</f>
        <v>41097</v>
      </c>
      <c r="K1080" s="339" t="s">
        <v>72</v>
      </c>
      <c r="L1080" s="261">
        <v>11</v>
      </c>
      <c r="M1080" s="232">
        <f t="shared" si="450"/>
        <v>0</v>
      </c>
      <c r="N1080" s="241">
        <f t="shared" si="442"/>
        <v>0</v>
      </c>
      <c r="O1080" s="244">
        <f t="shared" si="436"/>
        <v>0</v>
      </c>
      <c r="P1080" s="245">
        <f t="shared" si="448"/>
        <v>0</v>
      </c>
      <c r="Q1080" s="257">
        <f t="shared" si="437"/>
        <v>0</v>
      </c>
      <c r="R1080" s="102">
        <f t="shared" si="449"/>
        <v>11</v>
      </c>
      <c r="S1080" s="103">
        <f t="shared" si="443"/>
        <v>0</v>
      </c>
      <c r="T1080" s="104">
        <f t="shared" si="444"/>
        <v>7</v>
      </c>
      <c r="U1080" s="104">
        <f t="shared" si="445"/>
        <v>1</v>
      </c>
      <c r="V1080" s="104">
        <f t="shared" si="446"/>
        <v>3</v>
      </c>
      <c r="W1080" s="105">
        <f t="shared" si="447"/>
        <v>11</v>
      </c>
      <c r="X1080" s="96"/>
      <c r="Y1080" s="106" t="str">
        <f>$AO$27</f>
        <v>M</v>
      </c>
      <c r="Z1080" s="207" t="str">
        <f t="shared" si="438"/>
        <v>Sat</v>
      </c>
      <c r="AA1080" s="107">
        <f t="shared" si="439"/>
        <v>0</v>
      </c>
      <c r="AB1080" s="107">
        <f t="shared" si="440"/>
        <v>0</v>
      </c>
      <c r="AC1080" s="107">
        <f t="shared" si="441"/>
        <v>0</v>
      </c>
    </row>
    <row r="1081" spans="1:29" ht="12.75" customHeight="1">
      <c r="A1081" s="69"/>
      <c r="B1081" s="98"/>
      <c r="C1081" s="98"/>
      <c r="D1081" s="158" t="s">
        <v>28</v>
      </c>
      <c r="E1081" s="159"/>
      <c r="F1081" s="160">
        <f>VLOOKUP(C1060,$AD$1:$AG$6,2)</f>
        <v>-1320000</v>
      </c>
      <c r="G1081" s="160"/>
      <c r="H1081" s="99"/>
      <c r="I1081" s="76">
        <f t="shared" si="435"/>
        <v>24</v>
      </c>
      <c r="J1081" s="100">
        <f>$AN$28</f>
        <v>41098</v>
      </c>
      <c r="K1081" s="101" t="s">
        <v>50</v>
      </c>
      <c r="L1081" s="261"/>
      <c r="M1081" s="232">
        <f t="shared" si="450"/>
        <v>0</v>
      </c>
      <c r="N1081" s="241">
        <f t="shared" si="442"/>
        <v>0</v>
      </c>
      <c r="O1081" s="244">
        <f t="shared" si="436"/>
        <v>0</v>
      </c>
      <c r="P1081" s="245">
        <f t="shared" si="448"/>
        <v>0</v>
      </c>
      <c r="Q1081" s="257">
        <f t="shared" si="437"/>
        <v>0</v>
      </c>
      <c r="R1081" s="102">
        <f t="shared" si="449"/>
        <v>0</v>
      </c>
      <c r="S1081" s="103">
        <f t="shared" si="443"/>
        <v>0</v>
      </c>
      <c r="T1081" s="104">
        <f t="shared" si="444"/>
        <v>0</v>
      </c>
      <c r="U1081" s="104">
        <f t="shared" si="445"/>
        <v>0</v>
      </c>
      <c r="V1081" s="104">
        <f t="shared" si="446"/>
        <v>0</v>
      </c>
      <c r="W1081" s="105">
        <f t="shared" si="447"/>
        <v>0</v>
      </c>
      <c r="X1081" s="96"/>
      <c r="Y1081" s="106" t="str">
        <f>$AO$28</f>
        <v>M</v>
      </c>
      <c r="Z1081" s="262" t="str">
        <f t="shared" si="438"/>
        <v>Sun</v>
      </c>
      <c r="AA1081" s="107">
        <f t="shared" si="439"/>
        <v>0</v>
      </c>
      <c r="AB1081" s="107">
        <f t="shared" si="440"/>
        <v>0</v>
      </c>
      <c r="AC1081" s="107">
        <f t="shared" si="441"/>
        <v>0</v>
      </c>
    </row>
    <row r="1082" spans="1:29" ht="12.75" customHeight="1">
      <c r="A1082" s="69"/>
      <c r="B1082" s="98"/>
      <c r="C1082" s="98"/>
      <c r="D1082" s="162" t="s">
        <v>26</v>
      </c>
      <c r="E1082" s="159"/>
      <c r="F1082" s="163">
        <f>+(H1067)*0.54%</f>
        <v>6720.6240000000007</v>
      </c>
      <c r="G1082" s="163"/>
      <c r="H1082" s="99"/>
      <c r="I1082" s="76">
        <f t="shared" si="435"/>
        <v>25</v>
      </c>
      <c r="J1082" s="100">
        <f>$AN$29</f>
        <v>41099</v>
      </c>
      <c r="K1082" s="101">
        <v>1</v>
      </c>
      <c r="L1082" s="261">
        <v>11</v>
      </c>
      <c r="M1082" s="232">
        <f t="shared" si="450"/>
        <v>0.33333333333333331</v>
      </c>
      <c r="N1082" s="241">
        <f t="shared" si="442"/>
        <v>0.70833333333333337</v>
      </c>
      <c r="O1082" s="244">
        <f t="shared" si="436"/>
        <v>9.0000000000000018</v>
      </c>
      <c r="P1082" s="245" t="str">
        <f t="shared" si="448"/>
        <v>1</v>
      </c>
      <c r="Q1082" s="257">
        <f t="shared" si="437"/>
        <v>8.0000000000000018</v>
      </c>
      <c r="R1082" s="102">
        <f t="shared" si="449"/>
        <v>2.9999999999999982</v>
      </c>
      <c r="S1082" s="103">
        <f t="shared" si="443"/>
        <v>1</v>
      </c>
      <c r="T1082" s="104">
        <f t="shared" si="444"/>
        <v>1.9999999999999982</v>
      </c>
      <c r="U1082" s="104">
        <f t="shared" si="445"/>
        <v>0</v>
      </c>
      <c r="V1082" s="104">
        <f t="shared" si="446"/>
        <v>0</v>
      </c>
      <c r="W1082" s="105">
        <f t="shared" si="447"/>
        <v>2.9999999999999982</v>
      </c>
      <c r="X1082" s="96"/>
      <c r="Y1082" s="106" t="str">
        <f>$AO$29</f>
        <v>D</v>
      </c>
      <c r="Z1082" s="262" t="str">
        <f t="shared" si="438"/>
        <v>Mon</v>
      </c>
      <c r="AA1082" s="107">
        <f t="shared" si="439"/>
        <v>0</v>
      </c>
      <c r="AB1082" s="107">
        <f t="shared" si="440"/>
        <v>0</v>
      </c>
      <c r="AC1082" s="107">
        <f t="shared" si="441"/>
        <v>0</v>
      </c>
    </row>
    <row r="1083" spans="1:29" ht="12.75" customHeight="1">
      <c r="A1083" s="69"/>
      <c r="B1083" s="98"/>
      <c r="C1083" s="98"/>
      <c r="D1083" s="162" t="s">
        <v>29</v>
      </c>
      <c r="E1083" s="159"/>
      <c r="F1083" s="160">
        <f>-IF(H1076*5%&gt;500000,500000,H1076*5%)</f>
        <v>-125283.66473988439</v>
      </c>
      <c r="G1083" s="160"/>
      <c r="H1083" s="99"/>
      <c r="I1083" s="76">
        <f t="shared" si="435"/>
        <v>26</v>
      </c>
      <c r="J1083" s="100">
        <f>$AN$30</f>
        <v>41100</v>
      </c>
      <c r="K1083" s="101">
        <v>1</v>
      </c>
      <c r="L1083" s="261">
        <v>10</v>
      </c>
      <c r="M1083" s="232">
        <f t="shared" si="450"/>
        <v>0.33333333333333331</v>
      </c>
      <c r="N1083" s="241">
        <f t="shared" si="442"/>
        <v>0.70833333333333337</v>
      </c>
      <c r="O1083" s="244">
        <f t="shared" si="436"/>
        <v>9.0000000000000018</v>
      </c>
      <c r="P1083" s="245" t="str">
        <f t="shared" si="448"/>
        <v>1</v>
      </c>
      <c r="Q1083" s="257">
        <f t="shared" si="437"/>
        <v>8.0000000000000018</v>
      </c>
      <c r="R1083" s="102">
        <f t="shared" si="449"/>
        <v>1.9999999999999982</v>
      </c>
      <c r="S1083" s="103">
        <f t="shared" si="443"/>
        <v>1</v>
      </c>
      <c r="T1083" s="104">
        <f t="shared" si="444"/>
        <v>0.99999999999999822</v>
      </c>
      <c r="U1083" s="104">
        <f t="shared" si="445"/>
        <v>0</v>
      </c>
      <c r="V1083" s="104">
        <f t="shared" si="446"/>
        <v>0</v>
      </c>
      <c r="W1083" s="105">
        <f t="shared" si="447"/>
        <v>1.9999999999999982</v>
      </c>
      <c r="X1083" s="96"/>
      <c r="Y1083" s="106" t="str">
        <f>$AO$30</f>
        <v>D</v>
      </c>
      <c r="Z1083" s="207" t="str">
        <f t="shared" si="438"/>
        <v>Tue</v>
      </c>
      <c r="AA1083" s="107">
        <f t="shared" si="439"/>
        <v>0</v>
      </c>
      <c r="AB1083" s="107">
        <f t="shared" si="440"/>
        <v>0</v>
      </c>
      <c r="AC1083" s="107">
        <f t="shared" si="441"/>
        <v>0</v>
      </c>
    </row>
    <row r="1084" spans="1:29" ht="12.75" customHeight="1">
      <c r="A1084" s="69"/>
      <c r="B1084" s="98"/>
      <c r="C1084" s="98"/>
      <c r="D1084" s="162" t="s">
        <v>30</v>
      </c>
      <c r="E1084" s="159"/>
      <c r="F1084" s="163">
        <f>ROUND(H1076+H1078+F1082+F1083,0)*12</f>
        <v>28346628</v>
      </c>
      <c r="G1084" s="163"/>
      <c r="H1084" s="99"/>
      <c r="I1084" s="76">
        <f t="shared" si="435"/>
        <v>27</v>
      </c>
      <c r="J1084" s="100">
        <f>$AN$31</f>
        <v>41101</v>
      </c>
      <c r="K1084" s="101">
        <v>1</v>
      </c>
      <c r="L1084" s="261">
        <v>10</v>
      </c>
      <c r="M1084" s="232">
        <f t="shared" si="450"/>
        <v>0.33333333333333331</v>
      </c>
      <c r="N1084" s="241">
        <f t="shared" si="442"/>
        <v>0.70833333333333337</v>
      </c>
      <c r="O1084" s="244">
        <f t="shared" si="436"/>
        <v>9.0000000000000018</v>
      </c>
      <c r="P1084" s="245" t="str">
        <f t="shared" si="448"/>
        <v>1</v>
      </c>
      <c r="Q1084" s="257">
        <f t="shared" si="437"/>
        <v>8.0000000000000018</v>
      </c>
      <c r="R1084" s="102">
        <f t="shared" si="449"/>
        <v>1.9999999999999982</v>
      </c>
      <c r="S1084" s="103">
        <f t="shared" si="443"/>
        <v>1</v>
      </c>
      <c r="T1084" s="104">
        <f t="shared" si="444"/>
        <v>0.99999999999999822</v>
      </c>
      <c r="U1084" s="104">
        <f t="shared" si="445"/>
        <v>0</v>
      </c>
      <c r="V1084" s="104">
        <f t="shared" si="446"/>
        <v>0</v>
      </c>
      <c r="W1084" s="105">
        <f t="shared" si="447"/>
        <v>1.9999999999999982</v>
      </c>
      <c r="X1084" s="96"/>
      <c r="Y1084" s="106" t="str">
        <f>$AO$31</f>
        <v>D</v>
      </c>
      <c r="Z1084" s="207" t="str">
        <f t="shared" si="438"/>
        <v>Wed</v>
      </c>
      <c r="AA1084" s="107">
        <f t="shared" si="439"/>
        <v>0</v>
      </c>
      <c r="AB1084" s="107">
        <f t="shared" si="440"/>
        <v>0</v>
      </c>
      <c r="AC1084" s="107">
        <f t="shared" si="441"/>
        <v>0</v>
      </c>
    </row>
    <row r="1085" spans="1:29" ht="12.75" customHeight="1">
      <c r="A1085" s="69"/>
      <c r="B1085" s="98"/>
      <c r="C1085" s="98"/>
      <c r="D1085" s="168" t="s">
        <v>31</v>
      </c>
      <c r="E1085" s="159"/>
      <c r="F1085" s="169">
        <f>(F1084)+(F1081*12)</f>
        <v>12506628</v>
      </c>
      <c r="G1085" s="169"/>
      <c r="H1085" s="99"/>
      <c r="I1085" s="76">
        <f t="shared" si="435"/>
        <v>28</v>
      </c>
      <c r="J1085" s="100">
        <f>$AN$32</f>
        <v>41102</v>
      </c>
      <c r="K1085" s="101">
        <v>1</v>
      </c>
      <c r="L1085" s="261">
        <v>8</v>
      </c>
      <c r="M1085" s="232">
        <f t="shared" si="450"/>
        <v>0.33333333333333331</v>
      </c>
      <c r="N1085" s="241">
        <f t="shared" si="442"/>
        <v>0.70833333333333337</v>
      </c>
      <c r="O1085" s="244">
        <f t="shared" si="436"/>
        <v>9.0000000000000018</v>
      </c>
      <c r="P1085" s="245" t="str">
        <f t="shared" si="448"/>
        <v>1</v>
      </c>
      <c r="Q1085" s="257">
        <f t="shared" si="437"/>
        <v>8.0000000000000018</v>
      </c>
      <c r="R1085" s="102">
        <f t="shared" si="449"/>
        <v>0</v>
      </c>
      <c r="S1085" s="103">
        <f t="shared" si="443"/>
        <v>0</v>
      </c>
      <c r="T1085" s="104">
        <f t="shared" si="444"/>
        <v>0</v>
      </c>
      <c r="U1085" s="104">
        <f t="shared" si="445"/>
        <v>0</v>
      </c>
      <c r="V1085" s="104">
        <f t="shared" si="446"/>
        <v>0</v>
      </c>
      <c r="W1085" s="105">
        <f t="shared" si="447"/>
        <v>0</v>
      </c>
      <c r="X1085" s="96"/>
      <c r="Y1085" s="106" t="str">
        <f>$AO$32</f>
        <v>D</v>
      </c>
      <c r="Z1085" s="207" t="str">
        <f t="shared" si="438"/>
        <v>Thu</v>
      </c>
      <c r="AA1085" s="107">
        <f t="shared" si="439"/>
        <v>0</v>
      </c>
      <c r="AB1085" s="107">
        <f t="shared" si="440"/>
        <v>0</v>
      </c>
      <c r="AC1085" s="107">
        <f t="shared" si="441"/>
        <v>0</v>
      </c>
    </row>
    <row r="1086" spans="1:29" ht="12.75" customHeight="1">
      <c r="A1086" s="69"/>
      <c r="B1086" s="98"/>
      <c r="C1086" s="98"/>
      <c r="D1086" s="168" t="s">
        <v>32</v>
      </c>
      <c r="E1086" s="159"/>
      <c r="F1086" s="170">
        <f>-(IF(F1085&lt;=0,0,IF(F1085&lt;=50000000,F1085*0.05,IF(F1085&lt;=200000000,(F1085-50000000)*0.15+2500000,IF(F1085&lt;=500000000,(F1085-250000000)*0.25+32500000,(F1085-500000000)*0.3+95000000)))))/12</f>
        <v>-52110.950000000004</v>
      </c>
      <c r="G1086" s="171">
        <f>-(IF(F1086&lt;=0,0,IF(F1086&lt;=50000000,F1086*0.05,IF(F1086&lt;=200000000,(F1086-50000000)*0.15+2500000,IF(F1086&lt;=500000000,(F1086-250000000)*0.25+32500000,(F1086-500000000)*0.3+95000000)))))/12</f>
        <v>0</v>
      </c>
      <c r="H1086" s="99"/>
      <c r="I1086" s="76">
        <f t="shared" si="435"/>
        <v>29</v>
      </c>
      <c r="J1086" s="100">
        <f>$AN$33</f>
        <v>41103</v>
      </c>
      <c r="K1086" s="101">
        <v>1</v>
      </c>
      <c r="L1086" s="261">
        <v>11</v>
      </c>
      <c r="M1086" s="232">
        <f t="shared" si="450"/>
        <v>0.33333333333333331</v>
      </c>
      <c r="N1086" s="241">
        <f t="shared" si="442"/>
        <v>0.70833333333333337</v>
      </c>
      <c r="O1086" s="244">
        <f t="shared" si="436"/>
        <v>9.0000000000000018</v>
      </c>
      <c r="P1086" s="245" t="str">
        <f t="shared" si="448"/>
        <v>1</v>
      </c>
      <c r="Q1086" s="257">
        <f t="shared" si="437"/>
        <v>8.0000000000000018</v>
      </c>
      <c r="R1086" s="102">
        <f t="shared" si="449"/>
        <v>2.9999999999999982</v>
      </c>
      <c r="S1086" s="103">
        <f t="shared" si="443"/>
        <v>1</v>
      </c>
      <c r="T1086" s="104">
        <f t="shared" si="444"/>
        <v>1.9999999999999982</v>
      </c>
      <c r="U1086" s="104">
        <f t="shared" si="445"/>
        <v>0</v>
      </c>
      <c r="V1086" s="104">
        <f t="shared" si="446"/>
        <v>0</v>
      </c>
      <c r="W1086" s="105">
        <f t="shared" si="447"/>
        <v>2.9999999999999982</v>
      </c>
      <c r="X1086" s="96"/>
      <c r="Y1086" s="106" t="str">
        <f>$AO$33</f>
        <v>D</v>
      </c>
      <c r="Z1086" s="207" t="str">
        <f t="shared" si="438"/>
        <v>Fri</v>
      </c>
      <c r="AA1086" s="107">
        <f t="shared" si="439"/>
        <v>0</v>
      </c>
      <c r="AB1086" s="107">
        <f t="shared" si="440"/>
        <v>0</v>
      </c>
      <c r="AC1086" s="107">
        <f t="shared" si="441"/>
        <v>0</v>
      </c>
    </row>
    <row r="1087" spans="1:29" ht="12.75" customHeight="1">
      <c r="A1087" s="69"/>
      <c r="B1087" s="98"/>
      <c r="C1087" s="125"/>
      <c r="D1087" s="172"/>
      <c r="E1087" s="173"/>
      <c r="F1087" s="174"/>
      <c r="G1087" s="72"/>
      <c r="H1087" s="175"/>
      <c r="I1087" s="76">
        <f t="shared" si="435"/>
        <v>30</v>
      </c>
      <c r="J1087" s="100">
        <f>$AN$34</f>
        <v>41104</v>
      </c>
      <c r="K1087" s="101" t="s">
        <v>50</v>
      </c>
      <c r="L1087" s="261"/>
      <c r="M1087" s="232">
        <f t="shared" si="450"/>
        <v>0</v>
      </c>
      <c r="N1087" s="241">
        <f t="shared" si="442"/>
        <v>0</v>
      </c>
      <c r="O1087" s="244">
        <f t="shared" si="436"/>
        <v>0</v>
      </c>
      <c r="P1087" s="245">
        <f t="shared" si="448"/>
        <v>0</v>
      </c>
      <c r="Q1087" s="257">
        <f t="shared" si="437"/>
        <v>0</v>
      </c>
      <c r="R1087" s="102">
        <f t="shared" si="449"/>
        <v>0</v>
      </c>
      <c r="S1087" s="103">
        <f t="shared" si="443"/>
        <v>0</v>
      </c>
      <c r="T1087" s="104">
        <f t="shared" si="444"/>
        <v>0</v>
      </c>
      <c r="U1087" s="104">
        <f t="shared" si="445"/>
        <v>0</v>
      </c>
      <c r="V1087" s="104">
        <f t="shared" si="446"/>
        <v>0</v>
      </c>
      <c r="W1087" s="105">
        <f t="shared" si="447"/>
        <v>0</v>
      </c>
      <c r="X1087" s="96"/>
      <c r="Y1087" s="106" t="str">
        <f>$AO$34</f>
        <v>M</v>
      </c>
      <c r="Z1087" s="207" t="str">
        <f t="shared" si="438"/>
        <v>Sat</v>
      </c>
      <c r="AA1087" s="107">
        <f t="shared" si="439"/>
        <v>0</v>
      </c>
      <c r="AB1087" s="107">
        <f t="shared" si="440"/>
        <v>0</v>
      </c>
      <c r="AC1087" s="107">
        <f t="shared" si="441"/>
        <v>0</v>
      </c>
    </row>
    <row r="1088" spans="1:29" ht="12.75" customHeight="1">
      <c r="A1088" s="69"/>
      <c r="B1088" s="176" t="s">
        <v>33</v>
      </c>
      <c r="C1088" s="177"/>
      <c r="D1088" s="178"/>
      <c r="E1088" s="127"/>
      <c r="F1088" s="179"/>
      <c r="G1088" s="180" t="s">
        <v>22</v>
      </c>
      <c r="H1088" s="152">
        <f>+H1076+H1078+H1079+H1080</f>
        <v>2428671.1447976874</v>
      </c>
      <c r="I1088" s="76">
        <f t="shared" si="435"/>
        <v>31</v>
      </c>
      <c r="J1088" s="100">
        <f>$AN$35</f>
        <v>41105</v>
      </c>
      <c r="K1088" s="339" t="s">
        <v>72</v>
      </c>
      <c r="L1088" s="261">
        <v>11</v>
      </c>
      <c r="M1088" s="232">
        <f t="shared" si="450"/>
        <v>0</v>
      </c>
      <c r="N1088" s="241">
        <f t="shared" si="442"/>
        <v>0</v>
      </c>
      <c r="O1088" s="244">
        <f t="shared" si="436"/>
        <v>0</v>
      </c>
      <c r="P1088" s="245">
        <f t="shared" si="448"/>
        <v>0</v>
      </c>
      <c r="Q1088" s="257">
        <f t="shared" si="437"/>
        <v>0</v>
      </c>
      <c r="R1088" s="102">
        <f t="shared" si="449"/>
        <v>11</v>
      </c>
      <c r="S1088" s="103">
        <f t="shared" si="443"/>
        <v>0</v>
      </c>
      <c r="T1088" s="104">
        <f t="shared" si="444"/>
        <v>7</v>
      </c>
      <c r="U1088" s="104">
        <f t="shared" si="445"/>
        <v>1</v>
      </c>
      <c r="V1088" s="104">
        <f t="shared" si="446"/>
        <v>3</v>
      </c>
      <c r="W1088" s="105">
        <f t="shared" si="447"/>
        <v>11</v>
      </c>
      <c r="X1088" s="96"/>
      <c r="Y1088" s="106" t="str">
        <f>$AO$35</f>
        <v>M</v>
      </c>
      <c r="Z1088" s="262" t="str">
        <f t="shared" si="438"/>
        <v>Sun</v>
      </c>
      <c r="AA1088" s="107">
        <f t="shared" si="439"/>
        <v>0</v>
      </c>
      <c r="AB1088" s="107">
        <f t="shared" si="440"/>
        <v>0</v>
      </c>
      <c r="AC1088" s="107">
        <f t="shared" si="441"/>
        <v>0</v>
      </c>
    </row>
    <row r="1089" spans="1:29" ht="12.75" customHeight="1">
      <c r="A1089" s="69"/>
      <c r="B1089" s="70"/>
      <c r="C1089" s="70"/>
      <c r="D1089" s="200"/>
      <c r="E1089" s="127"/>
      <c r="F1089" s="155"/>
      <c r="G1089" s="74"/>
      <c r="H1089" s="75"/>
      <c r="I1089" s="76">
        <f t="shared" si="435"/>
        <v>32</v>
      </c>
      <c r="J1089" s="100">
        <f>$AN$36</f>
        <v>41106</v>
      </c>
      <c r="K1089" s="101">
        <v>2</v>
      </c>
      <c r="L1089" s="261">
        <v>11</v>
      </c>
      <c r="M1089" s="232">
        <f t="shared" si="450"/>
        <v>0.83333333333333337</v>
      </c>
      <c r="N1089" s="241">
        <f t="shared" si="442"/>
        <v>1.2083333333333333</v>
      </c>
      <c r="O1089" s="244">
        <f t="shared" si="436"/>
        <v>8.9999999999999964</v>
      </c>
      <c r="P1089" s="245" t="str">
        <f t="shared" si="448"/>
        <v>1</v>
      </c>
      <c r="Q1089" s="257">
        <f t="shared" si="437"/>
        <v>7.9999999999999964</v>
      </c>
      <c r="R1089" s="102">
        <f t="shared" si="449"/>
        <v>3.0000000000000036</v>
      </c>
      <c r="S1089" s="103">
        <f t="shared" si="443"/>
        <v>1</v>
      </c>
      <c r="T1089" s="104">
        <f t="shared" si="444"/>
        <v>2.0000000000000036</v>
      </c>
      <c r="U1089" s="104">
        <f t="shared" si="445"/>
        <v>0</v>
      </c>
      <c r="V1089" s="104">
        <f t="shared" si="446"/>
        <v>0</v>
      </c>
      <c r="W1089" s="105">
        <f t="shared" si="447"/>
        <v>3.0000000000000036</v>
      </c>
      <c r="X1089" s="96"/>
      <c r="Y1089" s="106" t="str">
        <f>$AO$36</f>
        <v>D</v>
      </c>
      <c r="Z1089" s="262" t="str">
        <f t="shared" si="438"/>
        <v>Mon</v>
      </c>
      <c r="AA1089" s="107">
        <f t="shared" si="439"/>
        <v>0</v>
      </c>
      <c r="AB1089" s="107">
        <f t="shared" si="440"/>
        <v>0</v>
      </c>
      <c r="AC1089" s="107">
        <f t="shared" si="441"/>
        <v>0</v>
      </c>
    </row>
    <row r="1090" spans="1:29" ht="12.75" customHeight="1">
      <c r="A1090" s="69"/>
      <c r="B1090" s="181" t="s">
        <v>34</v>
      </c>
      <c r="C1090" s="181"/>
      <c r="D1090" s="72"/>
      <c r="E1090" s="73"/>
      <c r="F1090" s="72"/>
      <c r="G1090" s="181" t="s">
        <v>35</v>
      </c>
      <c r="H1090" s="99"/>
      <c r="I1090" s="76">
        <f t="shared" si="435"/>
        <v>33</v>
      </c>
      <c r="J1090" s="100">
        <f>$AN$37</f>
        <v>41107</v>
      </c>
      <c r="K1090" s="101">
        <v>2</v>
      </c>
      <c r="L1090" s="261">
        <v>8</v>
      </c>
      <c r="M1090" s="232">
        <f t="shared" si="450"/>
        <v>0.83333333333333337</v>
      </c>
      <c r="N1090" s="241">
        <f t="shared" si="442"/>
        <v>1.2083333333333333</v>
      </c>
      <c r="O1090" s="244">
        <f t="shared" si="436"/>
        <v>8.9999999999999964</v>
      </c>
      <c r="P1090" s="245" t="str">
        <f t="shared" si="448"/>
        <v>1</v>
      </c>
      <c r="Q1090" s="257">
        <f t="shared" si="437"/>
        <v>7.9999999999999964</v>
      </c>
      <c r="R1090" s="102">
        <f t="shared" si="449"/>
        <v>0</v>
      </c>
      <c r="S1090" s="103">
        <f t="shared" si="443"/>
        <v>0</v>
      </c>
      <c r="T1090" s="104">
        <f t="shared" si="444"/>
        <v>0</v>
      </c>
      <c r="U1090" s="104">
        <f t="shared" si="445"/>
        <v>0</v>
      </c>
      <c r="V1090" s="104">
        <f t="shared" si="446"/>
        <v>0</v>
      </c>
      <c r="W1090" s="105">
        <f t="shared" si="447"/>
        <v>0</v>
      </c>
      <c r="X1090" s="96"/>
      <c r="Y1090" s="106" t="str">
        <f>$AO$37</f>
        <v>D</v>
      </c>
      <c r="Z1090" s="207" t="str">
        <f t="shared" si="438"/>
        <v>Tue</v>
      </c>
      <c r="AA1090" s="107">
        <f t="shared" si="439"/>
        <v>0</v>
      </c>
      <c r="AB1090" s="107">
        <f t="shared" si="440"/>
        <v>0</v>
      </c>
      <c r="AC1090" s="107">
        <f t="shared" si="441"/>
        <v>0</v>
      </c>
    </row>
    <row r="1091" spans="1:29" ht="12.75" customHeight="1">
      <c r="A1091" s="69"/>
      <c r="B1091" s="181"/>
      <c r="C1091" s="181"/>
      <c r="D1091" s="72"/>
      <c r="E1091" s="73"/>
      <c r="F1091" s="72"/>
      <c r="G1091" s="181"/>
      <c r="H1091" s="99"/>
      <c r="I1091" s="76">
        <f t="shared" si="435"/>
        <v>34</v>
      </c>
      <c r="J1091" s="100">
        <f>$AN$38</f>
        <v>41108</v>
      </c>
      <c r="K1091" s="101">
        <v>2</v>
      </c>
      <c r="L1091" s="261">
        <v>11</v>
      </c>
      <c r="M1091" s="232">
        <f t="shared" si="450"/>
        <v>0.83333333333333337</v>
      </c>
      <c r="N1091" s="241">
        <f t="shared" si="442"/>
        <v>1.2083333333333333</v>
      </c>
      <c r="O1091" s="244">
        <f t="shared" si="436"/>
        <v>8.9999999999999964</v>
      </c>
      <c r="P1091" s="245" t="str">
        <f t="shared" si="448"/>
        <v>1</v>
      </c>
      <c r="Q1091" s="257">
        <f t="shared" si="437"/>
        <v>7.9999999999999964</v>
      </c>
      <c r="R1091" s="102">
        <f t="shared" si="449"/>
        <v>3.0000000000000036</v>
      </c>
      <c r="S1091" s="103">
        <f t="shared" si="443"/>
        <v>1</v>
      </c>
      <c r="T1091" s="104">
        <f t="shared" si="444"/>
        <v>2.0000000000000036</v>
      </c>
      <c r="U1091" s="104">
        <f t="shared" si="445"/>
        <v>0</v>
      </c>
      <c r="V1091" s="104">
        <f t="shared" si="446"/>
        <v>0</v>
      </c>
      <c r="W1091" s="105">
        <f t="shared" si="447"/>
        <v>3.0000000000000036</v>
      </c>
      <c r="X1091" s="96"/>
      <c r="Y1091" s="106" t="str">
        <f>$AO$38</f>
        <v>D</v>
      </c>
      <c r="Z1091" s="207" t="str">
        <f t="shared" si="438"/>
        <v>Wed</v>
      </c>
      <c r="AA1091" s="107">
        <f t="shared" si="439"/>
        <v>0</v>
      </c>
      <c r="AB1091" s="107">
        <f t="shared" si="440"/>
        <v>0</v>
      </c>
      <c r="AC1091" s="107">
        <f t="shared" si="441"/>
        <v>0</v>
      </c>
    </row>
    <row r="1092" spans="1:29" ht="12.75" customHeight="1">
      <c r="A1092" s="69"/>
      <c r="B1092" s="181"/>
      <c r="C1092" s="181"/>
      <c r="D1092" s="72"/>
      <c r="E1092" s="73"/>
      <c r="F1092" s="72"/>
      <c r="G1092" s="181"/>
      <c r="H1092" s="99"/>
      <c r="I1092" s="76">
        <f t="shared" si="435"/>
        <v>35</v>
      </c>
      <c r="J1092" s="100"/>
      <c r="K1092" s="101"/>
      <c r="L1092" s="261"/>
      <c r="M1092" s="232"/>
      <c r="N1092" s="241"/>
      <c r="O1092" s="244"/>
      <c r="P1092" s="245"/>
      <c r="Q1092" s="257"/>
      <c r="R1092" s="102"/>
      <c r="S1092" s="103"/>
      <c r="T1092" s="104"/>
      <c r="U1092" s="104"/>
      <c r="V1092" s="104"/>
      <c r="W1092" s="105"/>
      <c r="X1092" s="96"/>
      <c r="Y1092" s="106"/>
      <c r="Z1092" s="207" t="str">
        <f t="shared" si="438"/>
        <v>Sat</v>
      </c>
      <c r="AA1092" s="107">
        <f>COUNTIF(K1092,"S")</f>
        <v>0</v>
      </c>
      <c r="AB1092" s="107">
        <f>COUNTIF(K1092,"I")</f>
        <v>0</v>
      </c>
      <c r="AC1092" s="107">
        <f>COUNTIF(K1092,"A")</f>
        <v>0</v>
      </c>
    </row>
    <row r="1093" spans="1:29" ht="12.75" customHeight="1">
      <c r="A1093" s="69"/>
      <c r="B1093" s="181"/>
      <c r="C1093" s="181"/>
      <c r="D1093" s="72"/>
      <c r="E1093" s="73"/>
      <c r="F1093" s="72"/>
      <c r="G1093" s="181"/>
      <c r="H1093" s="99"/>
      <c r="I1093" s="76">
        <f t="shared" si="435"/>
        <v>36</v>
      </c>
      <c r="J1093" s="210" t="s">
        <v>19</v>
      </c>
      <c r="K1093" s="211"/>
      <c r="L1093" s="251"/>
      <c r="M1093" s="212" t="s">
        <v>45</v>
      </c>
      <c r="N1093" s="212" t="s">
        <v>46</v>
      </c>
      <c r="O1093" s="242"/>
      <c r="P1093" s="243"/>
      <c r="Q1093" s="258"/>
      <c r="R1093" s="212"/>
      <c r="S1093" s="213"/>
      <c r="T1093" s="214"/>
      <c r="U1093" s="214"/>
      <c r="V1093" s="215"/>
      <c r="W1093" s="216" t="s">
        <v>36</v>
      </c>
      <c r="X1093" s="182"/>
      <c r="Y1093" s="183" t="s">
        <v>37</v>
      </c>
      <c r="Z1093" s="83"/>
      <c r="AA1093" s="84"/>
      <c r="AB1093" s="84"/>
      <c r="AC1093" s="96"/>
    </row>
    <row r="1094" spans="1:29" ht="12.75" customHeight="1">
      <c r="A1094" s="69"/>
      <c r="B1094" s="184" t="str">
        <f>C1058</f>
        <v>ADE</v>
      </c>
      <c r="C1094" s="181"/>
      <c r="D1094" s="72"/>
      <c r="E1094" s="73"/>
      <c r="F1094" s="72"/>
      <c r="G1094" s="181" t="s">
        <v>38</v>
      </c>
      <c r="H1094" s="99"/>
      <c r="I1094" s="76">
        <f t="shared" si="435"/>
        <v>37</v>
      </c>
      <c r="J1094" s="333">
        <f>+K1094+L1094</f>
        <v>38</v>
      </c>
      <c r="K1094" s="334">
        <f>+COUNTIF(K1061:K1092,"1")+COUNTIF(K1061:K1092,"2")+COUNTIF(K1061:K1092,"L2")+COUNTIF(K1061:K1092,"L1")</f>
        <v>24</v>
      </c>
      <c r="L1094" s="334">
        <f>+COUNTIF(K1061:K1092,"2")+COUNTIF(K1061:K1092,"L2")</f>
        <v>14</v>
      </c>
      <c r="M1094" s="334">
        <f>+COUNTIF(K1061:K1092,"1")+COUNTIF(K1061:K1092,"L1")</f>
        <v>10</v>
      </c>
      <c r="N1094" s="185"/>
      <c r="O1094" s="185"/>
      <c r="P1094" s="101"/>
      <c r="Q1094" s="259"/>
      <c r="R1094" s="185">
        <f>+COUNTIF(K1062:K1092,"S2")</f>
        <v>0</v>
      </c>
      <c r="S1094" s="102">
        <f>SUM(S1062:S1092)</f>
        <v>15</v>
      </c>
      <c r="T1094" s="102">
        <f>SUM(T1062:T1092)</f>
        <v>46.000000000000014</v>
      </c>
      <c r="U1094" s="102">
        <f>SUM(U1062:U1092)</f>
        <v>3</v>
      </c>
      <c r="V1094" s="102">
        <f>SUM(V1062:V1092)</f>
        <v>6</v>
      </c>
      <c r="W1094" s="105">
        <f>+(S1094*1.5)+(T1094*2)+(U1094*3)+(V1094*4)</f>
        <v>147.50000000000003</v>
      </c>
      <c r="X1094" s="186"/>
      <c r="Y1094" s="187">
        <f>+COUNTIF(Y1062:Y1092,"D")</f>
        <v>22</v>
      </c>
      <c r="Z1094" s="83"/>
      <c r="AA1094" s="102">
        <f>SUM(AA1062:AA1092)</f>
        <v>0</v>
      </c>
      <c r="AB1094" s="102">
        <f>SUM(AB1062:AB1092)</f>
        <v>0</v>
      </c>
      <c r="AC1094" s="102">
        <f>SUM(AC1062:AC1092)</f>
        <v>0</v>
      </c>
    </row>
    <row r="1095" spans="1:29" ht="12.75" customHeight="1">
      <c r="A1095" s="69"/>
      <c r="B1095" s="263"/>
      <c r="C1095" s="189" t="s">
        <v>57</v>
      </c>
      <c r="D1095" s="189"/>
      <c r="E1095" s="190"/>
      <c r="F1095" s="72"/>
      <c r="G1095" s="72"/>
      <c r="H1095" s="99"/>
      <c r="I1095" s="76">
        <f t="shared" si="435"/>
        <v>38</v>
      </c>
      <c r="J1095" s="191"/>
      <c r="K1095" s="192"/>
      <c r="L1095" s="252"/>
      <c r="M1095" s="193"/>
      <c r="N1095" s="193"/>
      <c r="O1095" s="193"/>
      <c r="P1095" s="239"/>
      <c r="Q1095" s="260"/>
      <c r="R1095" s="194">
        <f>S1094+T1094+U1094+V1094</f>
        <v>70.000000000000014</v>
      </c>
      <c r="S1095" s="103"/>
      <c r="T1095" s="103"/>
      <c r="U1095" s="103"/>
      <c r="V1095" s="103"/>
      <c r="W1095" s="103"/>
      <c r="X1095" s="195"/>
      <c r="Y1095" s="187"/>
      <c r="Z1095" s="196"/>
      <c r="AA1095" s="196"/>
      <c r="AB1095" s="196"/>
      <c r="AC1095" s="197"/>
    </row>
    <row r="1097" spans="1:29" ht="12.75" customHeight="1">
      <c r="A1097" s="52">
        <f>A1058+1</f>
        <v>29</v>
      </c>
      <c r="B1097" s="53" t="s">
        <v>2</v>
      </c>
      <c r="C1097" s="54" t="s">
        <v>201</v>
      </c>
      <c r="D1097" s="55"/>
      <c r="E1097" s="56" t="s">
        <v>55</v>
      </c>
      <c r="F1097" s="209" t="s">
        <v>104</v>
      </c>
      <c r="G1097" s="57"/>
      <c r="H1097" s="58"/>
      <c r="I1097" s="59">
        <v>1</v>
      </c>
      <c r="J1097" s="486" t="str">
        <f>+C1097</f>
        <v>ADE</v>
      </c>
      <c r="K1097" s="486"/>
      <c r="L1097" s="486"/>
      <c r="M1097" s="486"/>
      <c r="N1097" s="486"/>
      <c r="O1097" s="486"/>
      <c r="P1097" s="486"/>
      <c r="Q1097" s="486"/>
      <c r="R1097" s="486"/>
      <c r="S1097" s="486"/>
      <c r="T1097" s="486"/>
      <c r="U1097" s="486"/>
      <c r="V1097" s="486"/>
      <c r="W1097" s="486"/>
      <c r="X1097" s="60"/>
      <c r="Y1097" s="61"/>
      <c r="Z1097" s="62"/>
      <c r="AA1097" s="63"/>
      <c r="AB1097" s="63"/>
      <c r="AC1097" s="64"/>
    </row>
    <row r="1098" spans="1:29" ht="12.75" customHeight="1">
      <c r="A1098" s="69"/>
      <c r="B1098" s="70" t="s">
        <v>3</v>
      </c>
      <c r="C1098" s="71" t="s">
        <v>62</v>
      </c>
      <c r="D1098" s="72"/>
      <c r="E1098" s="73"/>
      <c r="F1098" s="72"/>
      <c r="G1098" s="74"/>
      <c r="H1098" s="75"/>
      <c r="I1098" s="76">
        <f t="shared" ref="I1098:I1134" si="451">+I1097+1</f>
        <v>2</v>
      </c>
      <c r="J1098" s="77" t="s">
        <v>4</v>
      </c>
      <c r="K1098" s="78"/>
      <c r="L1098" s="248"/>
      <c r="M1098" s="79"/>
      <c r="N1098" s="79"/>
      <c r="O1098" s="79"/>
      <c r="P1098" s="236"/>
      <c r="Q1098" s="254"/>
      <c r="R1098" s="79"/>
      <c r="S1098" s="79"/>
      <c r="T1098" s="79"/>
      <c r="U1098" s="79"/>
      <c r="V1098" s="79"/>
      <c r="W1098" s="80" t="str">
        <f>$Y$1</f>
        <v>Period: 1 May 2012 - 31 May 2012</v>
      </c>
      <c r="X1098" s="81"/>
      <c r="Y1098" s="82"/>
      <c r="Z1098" s="83"/>
      <c r="AA1098" s="84"/>
      <c r="AB1098" s="84"/>
      <c r="AC1098" s="85"/>
    </row>
    <row r="1099" spans="1:29" ht="12.75" customHeight="1">
      <c r="A1099" s="69"/>
      <c r="B1099" s="70" t="s">
        <v>6</v>
      </c>
      <c r="C1099" s="71" t="s">
        <v>5</v>
      </c>
      <c r="D1099" s="72"/>
      <c r="E1099" s="73"/>
      <c r="F1099" s="91"/>
      <c r="G1099" s="91"/>
      <c r="H1099" s="92"/>
      <c r="I1099" s="76">
        <f t="shared" si="451"/>
        <v>3</v>
      </c>
      <c r="J1099" s="487" t="s">
        <v>7</v>
      </c>
      <c r="K1099" s="488" t="s">
        <v>8</v>
      </c>
      <c r="L1099" s="249"/>
      <c r="M1099" s="489" t="s">
        <v>49</v>
      </c>
      <c r="N1099" s="490"/>
      <c r="O1099" s="220"/>
      <c r="P1099" s="237"/>
      <c r="Q1099" s="255"/>
      <c r="R1099" s="491" t="s">
        <v>64</v>
      </c>
      <c r="S1099" s="493" t="s">
        <v>9</v>
      </c>
      <c r="T1099" s="493"/>
      <c r="U1099" s="493"/>
      <c r="V1099" s="493"/>
      <c r="W1099" s="494" t="s">
        <v>10</v>
      </c>
      <c r="X1099" s="93"/>
      <c r="Y1099" s="94"/>
      <c r="Z1099" s="83"/>
      <c r="AA1099" s="84"/>
      <c r="AB1099" s="84"/>
      <c r="AC1099" s="85"/>
    </row>
    <row r="1100" spans="1:29" ht="12.75" customHeight="1">
      <c r="A1100" s="69"/>
      <c r="B1100" s="70" t="s">
        <v>48</v>
      </c>
      <c r="C1100" s="71"/>
      <c r="D1100" s="72"/>
      <c r="E1100" s="73"/>
      <c r="F1100" s="91"/>
      <c r="G1100" s="91"/>
      <c r="H1100" s="92"/>
      <c r="I1100" s="76">
        <f t="shared" si="451"/>
        <v>4</v>
      </c>
      <c r="J1100" s="487"/>
      <c r="K1100" s="488"/>
      <c r="L1100" s="250"/>
      <c r="M1100" s="231" t="s">
        <v>11</v>
      </c>
      <c r="N1100" s="231" t="s">
        <v>12</v>
      </c>
      <c r="O1100" s="231"/>
      <c r="P1100" s="238"/>
      <c r="Q1100" s="256" t="s">
        <v>67</v>
      </c>
      <c r="R1100" s="492"/>
      <c r="S1100" s="201">
        <v>1.5</v>
      </c>
      <c r="T1100" s="201">
        <v>2</v>
      </c>
      <c r="U1100" s="201">
        <v>3</v>
      </c>
      <c r="V1100" s="201">
        <v>4</v>
      </c>
      <c r="W1100" s="494"/>
      <c r="X1100" s="93"/>
      <c r="Y1100" s="94"/>
      <c r="Z1100" s="83"/>
      <c r="AA1100" s="95" t="s">
        <v>13</v>
      </c>
      <c r="AB1100" s="95" t="s">
        <v>14</v>
      </c>
      <c r="AC1100" s="96" t="s">
        <v>15</v>
      </c>
    </row>
    <row r="1101" spans="1:29" ht="12.75" customHeight="1">
      <c r="A1101" s="69"/>
      <c r="B1101" s="70" t="s">
        <v>16</v>
      </c>
      <c r="C1101" s="71"/>
      <c r="D1101" s="72"/>
      <c r="E1101" s="73"/>
      <c r="F1101" s="98"/>
      <c r="G1101" s="72"/>
      <c r="H1101" s="99"/>
      <c r="I1101" s="76">
        <f t="shared" si="451"/>
        <v>5</v>
      </c>
      <c r="J1101" s="100">
        <f>$AN$9</f>
        <v>41079</v>
      </c>
      <c r="K1101" s="101">
        <v>1</v>
      </c>
      <c r="L1101" s="261">
        <v>11</v>
      </c>
      <c r="M1101" s="232">
        <f>VLOOKUP(K1101,$AE$23:$AG$30,2,0)</f>
        <v>0.33333333333333331</v>
      </c>
      <c r="N1101" s="241">
        <f>VLOOKUP(K1101,$AE$23:$AG$30,3,0)</f>
        <v>0.70833333333333337</v>
      </c>
      <c r="O1101" s="244">
        <f t="shared" ref="O1101:O1130" si="452">(N1101-M1101)*24</f>
        <v>9.0000000000000018</v>
      </c>
      <c r="P1101" s="245" t="str">
        <f>+IF(((N1101-M1101)*24)&gt;4,"1",0)</f>
        <v>1</v>
      </c>
      <c r="Q1101" s="257">
        <f t="shared" ref="Q1101:Q1130" si="453">O1101-P1101</f>
        <v>8.0000000000000018</v>
      </c>
      <c r="R1101" s="102">
        <f>+L1101-Q1101</f>
        <v>2.9999999999999982</v>
      </c>
      <c r="S1101" s="103">
        <f>IF(AND(Y1101="d",W1101&gt;0),1,0)</f>
        <v>1</v>
      </c>
      <c r="T1101" s="104">
        <f>IF(AND(Y1101="D",W1101-S1101&lt;0),0,IF(AND(Y1101="M",W1101&gt;=7),7,IF(AND(Y1101="M",W1101&lt;7),W1101,IF(W1101-S1101&lt;0,0,IF(AND(Y1101="D",W1101-S1101&gt;=7),7,IF(AND(Y1101="D",W1101-S1101&lt;7),W1101-S1101,0))))))</f>
        <v>1.9999999999999982</v>
      </c>
      <c r="U1101" s="104">
        <f>IF(AND(Y1101="D",W1101&lt;1),0,IF(AND(Y1101="D",W1101-S1101-T1101&gt;0,W1101-S1101-T1101&lt;1),W1101-S1101-T1101,IF(AND(Y1101="D",W1101-S1101-T1101&gt;=1),1,IF(AND(Y1101="M",W1101-T1101&gt;=1),1,IF(AND(Y1101="M",W1101-T1101&lt;1),W1101-T1101,0)))))</f>
        <v>0</v>
      </c>
      <c r="V1101" s="104">
        <f>IF(AND(Y1101="D",W1101&lt;1),0,IF(AND(Y1101="D",W1101-S1101-T1101-U1101&gt;0),W1101-S1101-T1101-U1101,IF(AND(Y1101="M",W1101-T1101-U1101&gt;0),W1101-T1101-U1101,0)))</f>
        <v>0</v>
      </c>
      <c r="W1101" s="105">
        <f>+R1101</f>
        <v>2.9999999999999982</v>
      </c>
      <c r="X1101" s="96"/>
      <c r="Y1101" s="106" t="str">
        <f>$AO$9</f>
        <v>D</v>
      </c>
      <c r="Z1101" s="207" t="str">
        <f t="shared" ref="Z1101:Z1131" si="454">TEXT(WEEKDAY(J1101),"ddd")</f>
        <v>Tue</v>
      </c>
      <c r="AA1101" s="107">
        <f t="shared" ref="AA1101:AA1130" si="455">COUNTIF(K1101,"S")</f>
        <v>0</v>
      </c>
      <c r="AB1101" s="107">
        <f t="shared" ref="AB1101:AB1130" si="456">COUNTIF(K1101,"I")</f>
        <v>0</v>
      </c>
      <c r="AC1101" s="107">
        <f t="shared" ref="AC1101:AC1130" si="457">COUNTIF(K1101,"A")</f>
        <v>0</v>
      </c>
    </row>
    <row r="1102" spans="1:29" ht="12.75" customHeight="1">
      <c r="A1102" s="69"/>
      <c r="B1102" s="70" t="s">
        <v>18</v>
      </c>
      <c r="C1102" s="108" t="s">
        <v>61</v>
      </c>
      <c r="D1102" s="109"/>
      <c r="E1102" s="73"/>
      <c r="F1102" s="110"/>
      <c r="G1102" s="72"/>
      <c r="H1102" s="99"/>
      <c r="I1102" s="76">
        <f t="shared" si="451"/>
        <v>6</v>
      </c>
      <c r="J1102" s="100">
        <f>$AN$10</f>
        <v>41080</v>
      </c>
      <c r="K1102" s="101">
        <v>1</v>
      </c>
      <c r="L1102" s="261">
        <v>11</v>
      </c>
      <c r="M1102" s="232">
        <f>VLOOKUP(K1102,$AE$23:$AG$30,2,0)</f>
        <v>0.33333333333333331</v>
      </c>
      <c r="N1102" s="241">
        <f t="shared" ref="N1102:N1130" si="458">VLOOKUP(K1102,$AE$23:$AG$30,3,0)</f>
        <v>0.70833333333333337</v>
      </c>
      <c r="O1102" s="244">
        <f t="shared" si="452"/>
        <v>9.0000000000000018</v>
      </c>
      <c r="P1102" s="245" t="str">
        <f>+IF(((N1102-M1102)*24)&gt;4,"1",0)</f>
        <v>1</v>
      </c>
      <c r="Q1102" s="257">
        <f t="shared" si="453"/>
        <v>8.0000000000000018</v>
      </c>
      <c r="R1102" s="102">
        <f>+L1102-Q1102</f>
        <v>2.9999999999999982</v>
      </c>
      <c r="S1102" s="103">
        <f t="shared" ref="S1102:S1130" si="459">IF(AND(Y1102="d",W1102&gt;0),1,0)</f>
        <v>1</v>
      </c>
      <c r="T1102" s="104">
        <f t="shared" ref="T1102:T1130" si="460">IF(AND(Y1102="D",W1102-S1102&lt;0),0,IF(AND(Y1102="M",W1102&gt;=7),7,IF(AND(Y1102="M",W1102&lt;7),W1102,IF(W1102-S1102&lt;0,0,IF(AND(Y1102="D",W1102-S1102&gt;=7),7,IF(AND(Y1102="D",W1102-S1102&lt;7),W1102-S1102,0))))))</f>
        <v>1.9999999999999982</v>
      </c>
      <c r="U1102" s="104">
        <f t="shared" ref="U1102:U1130" si="461">IF(AND(Y1102="D",W1102&lt;1),0,IF(AND(Y1102="D",W1102-S1102-T1102&gt;0,W1102-S1102-T1102&lt;1),W1102-S1102-T1102,IF(AND(Y1102="D",W1102-S1102-T1102&gt;=1),1,IF(AND(Y1102="M",W1102-T1102&gt;=1),1,IF(AND(Y1102="M",W1102-T1102&lt;1),W1102-T1102,0)))))</f>
        <v>0</v>
      </c>
      <c r="V1102" s="104">
        <f t="shared" ref="V1102:V1130" si="462">IF(AND(Y1102="D",W1102&lt;1),0,IF(AND(Y1102="D",W1102-S1102-T1102-U1102&gt;0),W1102-S1102-T1102-U1102,IF(AND(Y1102="M",W1102-T1102-U1102&gt;0),W1102-T1102-U1102,0)))</f>
        <v>0</v>
      </c>
      <c r="W1102" s="105">
        <f t="shared" ref="W1102:W1130" si="463">+R1102</f>
        <v>2.9999999999999982</v>
      </c>
      <c r="X1102" s="96"/>
      <c r="Y1102" s="106" t="str">
        <f>$AO$10</f>
        <v>D</v>
      </c>
      <c r="Z1102" s="207" t="str">
        <f t="shared" si="454"/>
        <v>Wed</v>
      </c>
      <c r="AA1102" s="107">
        <f t="shared" si="455"/>
        <v>0</v>
      </c>
      <c r="AB1102" s="107">
        <f t="shared" si="456"/>
        <v>0</v>
      </c>
      <c r="AC1102" s="107">
        <f t="shared" si="457"/>
        <v>0</v>
      </c>
    </row>
    <row r="1103" spans="1:29" ht="12.75" customHeight="1">
      <c r="A1103" s="69"/>
      <c r="B1103" s="98" t="s">
        <v>20</v>
      </c>
      <c r="C1103" s="199">
        <v>40245</v>
      </c>
      <c r="D1103" s="199">
        <v>41340</v>
      </c>
      <c r="E1103" s="73"/>
      <c r="F1103" s="72"/>
      <c r="G1103" s="72"/>
      <c r="H1103" s="99"/>
      <c r="I1103" s="76">
        <f t="shared" si="451"/>
        <v>7</v>
      </c>
      <c r="J1103" s="100">
        <f>$AN$11</f>
        <v>41081</v>
      </c>
      <c r="K1103" s="101">
        <v>1</v>
      </c>
      <c r="L1103" s="261">
        <v>11</v>
      </c>
      <c r="M1103" s="232">
        <f>VLOOKUP(K1103,$AE$23:$AG$30,2,0)</f>
        <v>0.33333333333333331</v>
      </c>
      <c r="N1103" s="241">
        <f t="shared" si="458"/>
        <v>0.70833333333333337</v>
      </c>
      <c r="O1103" s="244">
        <f t="shared" si="452"/>
        <v>9.0000000000000018</v>
      </c>
      <c r="P1103" s="245" t="str">
        <f t="shared" ref="P1103:P1130" si="464">+IF(((N1103-M1103)*24)&gt;4,"1",0)</f>
        <v>1</v>
      </c>
      <c r="Q1103" s="257">
        <f t="shared" si="453"/>
        <v>8.0000000000000018</v>
      </c>
      <c r="R1103" s="102">
        <f t="shared" ref="R1103:R1130" si="465">+L1103-Q1103</f>
        <v>2.9999999999999982</v>
      </c>
      <c r="S1103" s="103">
        <f t="shared" si="459"/>
        <v>1</v>
      </c>
      <c r="T1103" s="104">
        <f t="shared" si="460"/>
        <v>1.9999999999999982</v>
      </c>
      <c r="U1103" s="104">
        <f t="shared" si="461"/>
        <v>0</v>
      </c>
      <c r="V1103" s="104">
        <f t="shared" si="462"/>
        <v>0</v>
      </c>
      <c r="W1103" s="105">
        <f t="shared" si="463"/>
        <v>2.9999999999999982</v>
      </c>
      <c r="X1103" s="96"/>
      <c r="Y1103" s="106" t="str">
        <f>$AO$11</f>
        <v>D</v>
      </c>
      <c r="Z1103" s="207" t="str">
        <f t="shared" si="454"/>
        <v>Thu</v>
      </c>
      <c r="AA1103" s="107">
        <f t="shared" si="455"/>
        <v>0</v>
      </c>
      <c r="AB1103" s="107">
        <f t="shared" si="456"/>
        <v>0</v>
      </c>
      <c r="AC1103" s="107">
        <f t="shared" si="457"/>
        <v>0</v>
      </c>
    </row>
    <row r="1104" spans="1:29" ht="12.75" customHeight="1">
      <c r="A1104" s="69"/>
      <c r="B1104" s="98"/>
      <c r="C1104" s="98"/>
      <c r="D1104" s="72"/>
      <c r="E1104" s="73"/>
      <c r="F1104" s="72"/>
      <c r="G1104" s="72"/>
      <c r="H1104" s="99"/>
      <c r="I1104" s="76">
        <f t="shared" si="451"/>
        <v>8</v>
      </c>
      <c r="J1104" s="100">
        <f>$AN$12</f>
        <v>41082</v>
      </c>
      <c r="K1104" s="101">
        <v>1</v>
      </c>
      <c r="L1104" s="261">
        <v>8</v>
      </c>
      <c r="M1104" s="232">
        <f t="shared" ref="M1104:M1130" si="466">VLOOKUP(K1104,$AE$23:$AG$30,2,0)</f>
        <v>0.33333333333333331</v>
      </c>
      <c r="N1104" s="241">
        <f t="shared" si="458"/>
        <v>0.70833333333333337</v>
      </c>
      <c r="O1104" s="244">
        <f t="shared" si="452"/>
        <v>9.0000000000000018</v>
      </c>
      <c r="P1104" s="245" t="str">
        <f t="shared" si="464"/>
        <v>1</v>
      </c>
      <c r="Q1104" s="257">
        <f t="shared" si="453"/>
        <v>8.0000000000000018</v>
      </c>
      <c r="R1104" s="102">
        <f t="shared" si="465"/>
        <v>0</v>
      </c>
      <c r="S1104" s="103">
        <f t="shared" si="459"/>
        <v>0</v>
      </c>
      <c r="T1104" s="104">
        <f t="shared" si="460"/>
        <v>0</v>
      </c>
      <c r="U1104" s="104">
        <f t="shared" si="461"/>
        <v>0</v>
      </c>
      <c r="V1104" s="104">
        <f t="shared" si="462"/>
        <v>0</v>
      </c>
      <c r="W1104" s="105">
        <f t="shared" si="463"/>
        <v>0</v>
      </c>
      <c r="X1104" s="96"/>
      <c r="Y1104" s="106" t="str">
        <f>$AO$12</f>
        <v>D</v>
      </c>
      <c r="Z1104" s="207" t="str">
        <f t="shared" si="454"/>
        <v>Fri</v>
      </c>
      <c r="AA1104" s="107">
        <f t="shared" si="455"/>
        <v>0</v>
      </c>
      <c r="AB1104" s="107">
        <f t="shared" si="456"/>
        <v>0</v>
      </c>
      <c r="AC1104" s="107">
        <f t="shared" si="457"/>
        <v>0</v>
      </c>
    </row>
    <row r="1105" spans="1:29" ht="12.75" customHeight="1">
      <c r="A1105" s="69"/>
      <c r="B1105" s="98"/>
      <c r="C1105" s="98"/>
      <c r="D1105" s="72"/>
      <c r="E1105" s="73"/>
      <c r="F1105" s="198"/>
      <c r="G1105" s="72"/>
      <c r="H1105" s="99"/>
      <c r="I1105" s="76">
        <f t="shared" si="451"/>
        <v>9</v>
      </c>
      <c r="J1105" s="100">
        <f>$AN$13</f>
        <v>41083</v>
      </c>
      <c r="K1105" s="339" t="s">
        <v>50</v>
      </c>
      <c r="L1105" s="261"/>
      <c r="M1105" s="232">
        <f t="shared" si="466"/>
        <v>0</v>
      </c>
      <c r="N1105" s="241">
        <f t="shared" si="458"/>
        <v>0</v>
      </c>
      <c r="O1105" s="244">
        <f t="shared" si="452"/>
        <v>0</v>
      </c>
      <c r="P1105" s="245">
        <f t="shared" si="464"/>
        <v>0</v>
      </c>
      <c r="Q1105" s="257">
        <f t="shared" si="453"/>
        <v>0</v>
      </c>
      <c r="R1105" s="102">
        <f t="shared" si="465"/>
        <v>0</v>
      </c>
      <c r="S1105" s="103">
        <f t="shared" si="459"/>
        <v>0</v>
      </c>
      <c r="T1105" s="104">
        <f t="shared" si="460"/>
        <v>0</v>
      </c>
      <c r="U1105" s="104">
        <f t="shared" si="461"/>
        <v>0</v>
      </c>
      <c r="V1105" s="104">
        <f t="shared" si="462"/>
        <v>0</v>
      </c>
      <c r="W1105" s="105">
        <f t="shared" si="463"/>
        <v>0</v>
      </c>
      <c r="X1105" s="96"/>
      <c r="Y1105" s="106" t="str">
        <f>$AO$13</f>
        <v>M</v>
      </c>
      <c r="Z1105" s="207" t="str">
        <f t="shared" si="454"/>
        <v>Sat</v>
      </c>
      <c r="AA1105" s="107">
        <f t="shared" si="455"/>
        <v>0</v>
      </c>
      <c r="AB1105" s="107">
        <f t="shared" si="456"/>
        <v>0</v>
      </c>
      <c r="AC1105" s="107">
        <f t="shared" si="457"/>
        <v>0</v>
      </c>
    </row>
    <row r="1106" spans="1:29" ht="12.75" customHeight="1">
      <c r="A1106" s="69"/>
      <c r="B1106" s="124" t="s">
        <v>21</v>
      </c>
      <c r="C1106" s="125" t="s">
        <v>22</v>
      </c>
      <c r="D1106" s="126"/>
      <c r="E1106" s="127"/>
      <c r="F1106" s="198">
        <v>1244560</v>
      </c>
      <c r="G1106" s="129" t="s">
        <v>22</v>
      </c>
      <c r="H1106" s="130">
        <f>+F1106</f>
        <v>1244560</v>
      </c>
      <c r="I1106" s="76">
        <f t="shared" si="451"/>
        <v>10</v>
      </c>
      <c r="J1106" s="100">
        <f>$AN$14</f>
        <v>41084</v>
      </c>
      <c r="K1106" s="101" t="s">
        <v>63</v>
      </c>
      <c r="L1106" s="261">
        <v>5</v>
      </c>
      <c r="M1106" s="232">
        <f t="shared" si="466"/>
        <v>0</v>
      </c>
      <c r="N1106" s="241">
        <f t="shared" si="458"/>
        <v>0</v>
      </c>
      <c r="O1106" s="244">
        <f t="shared" si="452"/>
        <v>0</v>
      </c>
      <c r="P1106" s="245">
        <f t="shared" si="464"/>
        <v>0</v>
      </c>
      <c r="Q1106" s="257">
        <f t="shared" si="453"/>
        <v>0</v>
      </c>
      <c r="R1106" s="102">
        <f t="shared" si="465"/>
        <v>5</v>
      </c>
      <c r="S1106" s="103">
        <f t="shared" si="459"/>
        <v>0</v>
      </c>
      <c r="T1106" s="104">
        <f t="shared" si="460"/>
        <v>5</v>
      </c>
      <c r="U1106" s="104">
        <f t="shared" si="461"/>
        <v>0</v>
      </c>
      <c r="V1106" s="104">
        <f t="shared" si="462"/>
        <v>0</v>
      </c>
      <c r="W1106" s="105">
        <f t="shared" si="463"/>
        <v>5</v>
      </c>
      <c r="X1106" s="96"/>
      <c r="Y1106" s="106" t="str">
        <f>$AO$14</f>
        <v>M</v>
      </c>
      <c r="Z1106" s="262" t="str">
        <f t="shared" si="454"/>
        <v>Sun</v>
      </c>
      <c r="AA1106" s="107">
        <f t="shared" si="455"/>
        <v>0</v>
      </c>
      <c r="AB1106" s="107">
        <f t="shared" si="456"/>
        <v>0</v>
      </c>
      <c r="AC1106" s="107">
        <f t="shared" si="457"/>
        <v>0</v>
      </c>
    </row>
    <row r="1107" spans="1:29" ht="12.75" customHeight="1">
      <c r="A1107" s="69"/>
      <c r="B1107" s="124" t="s">
        <v>23</v>
      </c>
      <c r="C1107" s="125" t="s">
        <v>22</v>
      </c>
      <c r="D1107" s="133">
        <f>+F1106/173</f>
        <v>7193.9884393063585</v>
      </c>
      <c r="E1107" s="127" t="s">
        <v>24</v>
      </c>
      <c r="F1107" s="128">
        <f>+W1133</f>
        <v>161</v>
      </c>
      <c r="G1107" s="134" t="s">
        <v>22</v>
      </c>
      <c r="H1107" s="130">
        <f>F1107*D1107</f>
        <v>1158232.1387283236</v>
      </c>
      <c r="I1107" s="76">
        <f t="shared" si="451"/>
        <v>11</v>
      </c>
      <c r="J1107" s="100">
        <f>$AN$15</f>
        <v>41085</v>
      </c>
      <c r="K1107" s="101">
        <v>1</v>
      </c>
      <c r="L1107" s="261">
        <v>10</v>
      </c>
      <c r="M1107" s="232">
        <f t="shared" si="466"/>
        <v>0.33333333333333331</v>
      </c>
      <c r="N1107" s="241">
        <f t="shared" si="458"/>
        <v>0.70833333333333337</v>
      </c>
      <c r="O1107" s="244">
        <f t="shared" si="452"/>
        <v>9.0000000000000018</v>
      </c>
      <c r="P1107" s="245" t="str">
        <f t="shared" si="464"/>
        <v>1</v>
      </c>
      <c r="Q1107" s="257">
        <f t="shared" si="453"/>
        <v>8.0000000000000018</v>
      </c>
      <c r="R1107" s="102">
        <f t="shared" si="465"/>
        <v>1.9999999999999982</v>
      </c>
      <c r="S1107" s="103">
        <f t="shared" si="459"/>
        <v>1</v>
      </c>
      <c r="T1107" s="104">
        <f t="shared" si="460"/>
        <v>0.99999999999999822</v>
      </c>
      <c r="U1107" s="104">
        <f t="shared" si="461"/>
        <v>0</v>
      </c>
      <c r="V1107" s="104">
        <f t="shared" si="462"/>
        <v>0</v>
      </c>
      <c r="W1107" s="105">
        <f t="shared" si="463"/>
        <v>1.9999999999999982</v>
      </c>
      <c r="X1107" s="96"/>
      <c r="Y1107" s="106" t="str">
        <f>$AO$15</f>
        <v>D</v>
      </c>
      <c r="Z1107" s="262" t="str">
        <f t="shared" si="454"/>
        <v>Mon</v>
      </c>
      <c r="AA1107" s="107">
        <f t="shared" si="455"/>
        <v>0</v>
      </c>
      <c r="AB1107" s="107">
        <f t="shared" si="456"/>
        <v>0</v>
      </c>
      <c r="AC1107" s="107">
        <f t="shared" si="457"/>
        <v>0</v>
      </c>
    </row>
    <row r="1108" spans="1:29" ht="12.75" customHeight="1">
      <c r="A1108" s="69"/>
      <c r="B1108" s="124" t="s">
        <v>65</v>
      </c>
      <c r="C1108" s="125" t="s">
        <v>22</v>
      </c>
      <c r="D1108" s="133">
        <v>6000</v>
      </c>
      <c r="E1108" s="127" t="s">
        <v>24</v>
      </c>
      <c r="F1108" s="203">
        <f>+K1133</f>
        <v>26</v>
      </c>
      <c r="G1108" s="134" t="s">
        <v>22</v>
      </c>
      <c r="H1108" s="130">
        <f>F1108*D1108</f>
        <v>156000</v>
      </c>
      <c r="I1108" s="76">
        <f t="shared" si="451"/>
        <v>12</v>
      </c>
      <c r="J1108" s="100">
        <f>$AN$16</f>
        <v>41086</v>
      </c>
      <c r="K1108" s="101">
        <v>1</v>
      </c>
      <c r="L1108" s="261">
        <v>8</v>
      </c>
      <c r="M1108" s="232">
        <f t="shared" si="466"/>
        <v>0.33333333333333331</v>
      </c>
      <c r="N1108" s="241">
        <f t="shared" si="458"/>
        <v>0.70833333333333337</v>
      </c>
      <c r="O1108" s="244">
        <f t="shared" si="452"/>
        <v>9.0000000000000018</v>
      </c>
      <c r="P1108" s="245" t="str">
        <f t="shared" si="464"/>
        <v>1</v>
      </c>
      <c r="Q1108" s="257">
        <f t="shared" si="453"/>
        <v>8.0000000000000018</v>
      </c>
      <c r="R1108" s="102">
        <f t="shared" si="465"/>
        <v>0</v>
      </c>
      <c r="S1108" s="103">
        <f t="shared" si="459"/>
        <v>0</v>
      </c>
      <c r="T1108" s="104">
        <f t="shared" si="460"/>
        <v>0</v>
      </c>
      <c r="U1108" s="104">
        <f t="shared" si="461"/>
        <v>0</v>
      </c>
      <c r="V1108" s="104">
        <f t="shared" si="462"/>
        <v>0</v>
      </c>
      <c r="W1108" s="105">
        <f t="shared" si="463"/>
        <v>0</v>
      </c>
      <c r="X1108" s="96"/>
      <c r="Y1108" s="106" t="str">
        <f>$AO$16</f>
        <v>D</v>
      </c>
      <c r="Z1108" s="207" t="str">
        <f t="shared" si="454"/>
        <v>Tue</v>
      </c>
      <c r="AA1108" s="107">
        <f t="shared" si="455"/>
        <v>0</v>
      </c>
      <c r="AB1108" s="107">
        <f t="shared" si="456"/>
        <v>0</v>
      </c>
      <c r="AC1108" s="107">
        <f t="shared" si="457"/>
        <v>0</v>
      </c>
    </row>
    <row r="1109" spans="1:29" ht="12.75" customHeight="1">
      <c r="A1109" s="69"/>
      <c r="B1109" s="124" t="s">
        <v>66</v>
      </c>
      <c r="C1109" s="125" t="s">
        <v>22</v>
      </c>
      <c r="D1109" s="200">
        <v>4000</v>
      </c>
      <c r="E1109" s="127" t="s">
        <v>24</v>
      </c>
      <c r="F1109" s="139">
        <f>+L1133</f>
        <v>11</v>
      </c>
      <c r="G1109" s="134" t="s">
        <v>22</v>
      </c>
      <c r="H1109" s="130">
        <f>F1109*D1109</f>
        <v>44000</v>
      </c>
      <c r="I1109" s="76">
        <f t="shared" si="451"/>
        <v>13</v>
      </c>
      <c r="J1109" s="100">
        <f>$AN$17</f>
        <v>41087</v>
      </c>
      <c r="K1109" s="271"/>
      <c r="L1109" s="272"/>
      <c r="M1109" s="232">
        <f t="shared" si="466"/>
        <v>0</v>
      </c>
      <c r="N1109" s="241">
        <f t="shared" si="458"/>
        <v>0</v>
      </c>
      <c r="O1109" s="244">
        <f t="shared" si="452"/>
        <v>0</v>
      </c>
      <c r="P1109" s="245">
        <f t="shared" si="464"/>
        <v>0</v>
      </c>
      <c r="Q1109" s="257">
        <f t="shared" si="453"/>
        <v>0</v>
      </c>
      <c r="R1109" s="102">
        <f t="shared" si="465"/>
        <v>0</v>
      </c>
      <c r="S1109" s="103">
        <f t="shared" si="459"/>
        <v>0</v>
      </c>
      <c r="T1109" s="104">
        <f t="shared" si="460"/>
        <v>0</v>
      </c>
      <c r="U1109" s="104">
        <f t="shared" si="461"/>
        <v>0</v>
      </c>
      <c r="V1109" s="104">
        <f t="shared" si="462"/>
        <v>0</v>
      </c>
      <c r="W1109" s="105">
        <f t="shared" si="463"/>
        <v>0</v>
      </c>
      <c r="X1109" s="96"/>
      <c r="Y1109" s="106" t="str">
        <f>$AO$17</f>
        <v>D</v>
      </c>
      <c r="Z1109" s="207" t="str">
        <f t="shared" si="454"/>
        <v>Wed</v>
      </c>
      <c r="AA1109" s="107">
        <f t="shared" si="455"/>
        <v>0</v>
      </c>
      <c r="AB1109" s="107">
        <f t="shared" si="456"/>
        <v>0</v>
      </c>
      <c r="AC1109" s="107">
        <f t="shared" si="457"/>
        <v>0</v>
      </c>
    </row>
    <row r="1110" spans="1:29" ht="12.75" customHeight="1">
      <c r="A1110" s="69"/>
      <c r="B1110" s="335" t="s">
        <v>75</v>
      </c>
      <c r="C1110" s="336" t="s">
        <v>22</v>
      </c>
      <c r="D1110" s="337"/>
      <c r="E1110" s="127" t="s">
        <v>24</v>
      </c>
      <c r="F1110" s="338">
        <f>+M1133</f>
        <v>15</v>
      </c>
      <c r="G1110" s="142" t="s">
        <v>22</v>
      </c>
      <c r="H1110" s="143">
        <f>+F1110*D1110</f>
        <v>0</v>
      </c>
      <c r="I1110" s="76">
        <f t="shared" si="451"/>
        <v>14</v>
      </c>
      <c r="J1110" s="100">
        <f>$AN$18</f>
        <v>41088</v>
      </c>
      <c r="K1110" s="101">
        <v>1</v>
      </c>
      <c r="L1110" s="261">
        <v>11</v>
      </c>
      <c r="M1110" s="232">
        <f t="shared" si="466"/>
        <v>0.33333333333333331</v>
      </c>
      <c r="N1110" s="241">
        <f t="shared" si="458"/>
        <v>0.70833333333333337</v>
      </c>
      <c r="O1110" s="244">
        <f t="shared" si="452"/>
        <v>9.0000000000000018</v>
      </c>
      <c r="P1110" s="245" t="str">
        <f t="shared" si="464"/>
        <v>1</v>
      </c>
      <c r="Q1110" s="257">
        <f t="shared" si="453"/>
        <v>8.0000000000000018</v>
      </c>
      <c r="R1110" s="102">
        <f t="shared" si="465"/>
        <v>2.9999999999999982</v>
      </c>
      <c r="S1110" s="103">
        <f t="shared" si="459"/>
        <v>1</v>
      </c>
      <c r="T1110" s="104">
        <f t="shared" si="460"/>
        <v>1.9999999999999982</v>
      </c>
      <c r="U1110" s="104">
        <f t="shared" si="461"/>
        <v>0</v>
      </c>
      <c r="V1110" s="104">
        <f t="shared" si="462"/>
        <v>0</v>
      </c>
      <c r="W1110" s="105">
        <f t="shared" si="463"/>
        <v>2.9999999999999982</v>
      </c>
      <c r="X1110" s="96"/>
      <c r="Y1110" s="106" t="str">
        <f>$AO$18</f>
        <v>D</v>
      </c>
      <c r="Z1110" s="207" t="str">
        <f t="shared" si="454"/>
        <v>Thu</v>
      </c>
      <c r="AA1110" s="107">
        <f t="shared" si="455"/>
        <v>0</v>
      </c>
      <c r="AB1110" s="107">
        <f t="shared" si="456"/>
        <v>0</v>
      </c>
      <c r="AC1110" s="107">
        <f t="shared" si="457"/>
        <v>0</v>
      </c>
    </row>
    <row r="1111" spans="1:29" ht="12.75" customHeight="1">
      <c r="A1111" s="69"/>
      <c r="B1111" s="124"/>
      <c r="C1111" s="70"/>
      <c r="D1111" s="202"/>
      <c r="E1111" s="140"/>
      <c r="F1111" s="141"/>
      <c r="G1111" s="74" t="s">
        <v>22</v>
      </c>
      <c r="H1111" s="99">
        <f>+D1111*F1111</f>
        <v>0</v>
      </c>
      <c r="I1111" s="76">
        <f t="shared" si="451"/>
        <v>15</v>
      </c>
      <c r="J1111" s="100">
        <f>$AN$19</f>
        <v>41089</v>
      </c>
      <c r="K1111" s="101">
        <v>1</v>
      </c>
      <c r="L1111" s="261">
        <v>11</v>
      </c>
      <c r="M1111" s="232">
        <f t="shared" si="466"/>
        <v>0.33333333333333331</v>
      </c>
      <c r="N1111" s="241">
        <f t="shared" si="458"/>
        <v>0.70833333333333337</v>
      </c>
      <c r="O1111" s="244">
        <f t="shared" si="452"/>
        <v>9.0000000000000018</v>
      </c>
      <c r="P1111" s="245" t="str">
        <f t="shared" si="464"/>
        <v>1</v>
      </c>
      <c r="Q1111" s="257">
        <f t="shared" si="453"/>
        <v>8.0000000000000018</v>
      </c>
      <c r="R1111" s="102">
        <f t="shared" si="465"/>
        <v>2.9999999999999982</v>
      </c>
      <c r="S1111" s="103">
        <f t="shared" si="459"/>
        <v>1</v>
      </c>
      <c r="T1111" s="104">
        <f t="shared" si="460"/>
        <v>1.9999999999999982</v>
      </c>
      <c r="U1111" s="104">
        <f t="shared" si="461"/>
        <v>0</v>
      </c>
      <c r="V1111" s="104">
        <f t="shared" si="462"/>
        <v>0</v>
      </c>
      <c r="W1111" s="105">
        <f t="shared" si="463"/>
        <v>2.9999999999999982</v>
      </c>
      <c r="X1111" s="96"/>
      <c r="Y1111" s="106" t="str">
        <f>$AO$19</f>
        <v>D</v>
      </c>
      <c r="Z1111" s="207" t="str">
        <f t="shared" si="454"/>
        <v>Fri</v>
      </c>
      <c r="AA1111" s="107">
        <f t="shared" si="455"/>
        <v>0</v>
      </c>
      <c r="AB1111" s="107">
        <f t="shared" si="456"/>
        <v>0</v>
      </c>
      <c r="AC1111" s="107">
        <f t="shared" si="457"/>
        <v>0</v>
      </c>
    </row>
    <row r="1112" spans="1:29" ht="12.75" customHeight="1">
      <c r="A1112" s="69"/>
      <c r="B1112" s="124"/>
      <c r="C1112" s="70"/>
      <c r="D1112" s="202"/>
      <c r="E1112" s="140"/>
      <c r="F1112" s="139"/>
      <c r="G1112" s="74" t="s">
        <v>22</v>
      </c>
      <c r="H1112" s="99">
        <f>+D1112*F1112</f>
        <v>0</v>
      </c>
      <c r="I1112" s="76">
        <f t="shared" si="451"/>
        <v>16</v>
      </c>
      <c r="J1112" s="100">
        <f>$AN$20</f>
        <v>41090</v>
      </c>
      <c r="K1112" s="101">
        <v>1</v>
      </c>
      <c r="L1112" s="261">
        <v>11</v>
      </c>
      <c r="M1112" s="232">
        <f t="shared" si="466"/>
        <v>0.33333333333333331</v>
      </c>
      <c r="N1112" s="241">
        <f t="shared" si="458"/>
        <v>0.70833333333333337</v>
      </c>
      <c r="O1112" s="244">
        <f t="shared" si="452"/>
        <v>9.0000000000000018</v>
      </c>
      <c r="P1112" s="245" t="str">
        <f t="shared" si="464"/>
        <v>1</v>
      </c>
      <c r="Q1112" s="257">
        <f t="shared" si="453"/>
        <v>8.0000000000000018</v>
      </c>
      <c r="R1112" s="102">
        <f t="shared" si="465"/>
        <v>2.9999999999999982</v>
      </c>
      <c r="S1112" s="103">
        <f t="shared" si="459"/>
        <v>0</v>
      </c>
      <c r="T1112" s="104">
        <f t="shared" si="460"/>
        <v>2.9999999999999982</v>
      </c>
      <c r="U1112" s="104">
        <f t="shared" si="461"/>
        <v>0</v>
      </c>
      <c r="V1112" s="104">
        <f t="shared" si="462"/>
        <v>0</v>
      </c>
      <c r="W1112" s="105">
        <f t="shared" si="463"/>
        <v>2.9999999999999982</v>
      </c>
      <c r="X1112" s="96"/>
      <c r="Y1112" s="106" t="str">
        <f>$AO$20</f>
        <v>M</v>
      </c>
      <c r="Z1112" s="207" t="str">
        <f t="shared" si="454"/>
        <v>Sat</v>
      </c>
      <c r="AA1112" s="107">
        <f t="shared" si="455"/>
        <v>0</v>
      </c>
      <c r="AB1112" s="107">
        <f t="shared" si="456"/>
        <v>0</v>
      </c>
      <c r="AC1112" s="107">
        <f t="shared" si="457"/>
        <v>0</v>
      </c>
    </row>
    <row r="1113" spans="1:29" ht="12.75" customHeight="1">
      <c r="A1113" s="69"/>
      <c r="B1113" s="124" t="s">
        <v>56</v>
      </c>
      <c r="C1113" s="70" t="s">
        <v>22</v>
      </c>
      <c r="D1113" s="202"/>
      <c r="E1113" s="140"/>
      <c r="F1113" s="141"/>
      <c r="G1113" s="74" t="s">
        <v>22</v>
      </c>
      <c r="H1113" s="99">
        <v>0</v>
      </c>
      <c r="I1113" s="76">
        <f t="shared" si="451"/>
        <v>17</v>
      </c>
      <c r="J1113" s="100">
        <f>$AN$21</f>
        <v>41091</v>
      </c>
      <c r="K1113" s="339" t="s">
        <v>72</v>
      </c>
      <c r="L1113" s="261">
        <v>8</v>
      </c>
      <c r="M1113" s="232">
        <f t="shared" si="466"/>
        <v>0</v>
      </c>
      <c r="N1113" s="241">
        <f t="shared" si="458"/>
        <v>0</v>
      </c>
      <c r="O1113" s="244">
        <f t="shared" si="452"/>
        <v>0</v>
      </c>
      <c r="P1113" s="245">
        <f t="shared" si="464"/>
        <v>0</v>
      </c>
      <c r="Q1113" s="257">
        <f t="shared" si="453"/>
        <v>0</v>
      </c>
      <c r="R1113" s="102">
        <f t="shared" si="465"/>
        <v>8</v>
      </c>
      <c r="S1113" s="103">
        <f t="shared" si="459"/>
        <v>0</v>
      </c>
      <c r="T1113" s="104">
        <f t="shared" si="460"/>
        <v>7</v>
      </c>
      <c r="U1113" s="104">
        <f t="shared" si="461"/>
        <v>1</v>
      </c>
      <c r="V1113" s="104">
        <f t="shared" si="462"/>
        <v>0</v>
      </c>
      <c r="W1113" s="105">
        <f t="shared" si="463"/>
        <v>8</v>
      </c>
      <c r="X1113" s="96"/>
      <c r="Y1113" s="106" t="str">
        <f>$AO$21</f>
        <v>M</v>
      </c>
      <c r="Z1113" s="262" t="str">
        <f t="shared" si="454"/>
        <v>Sun</v>
      </c>
      <c r="AA1113" s="107">
        <f t="shared" si="455"/>
        <v>0</v>
      </c>
      <c r="AB1113" s="107">
        <f t="shared" si="456"/>
        <v>0</v>
      </c>
      <c r="AC1113" s="107">
        <f t="shared" si="457"/>
        <v>0</v>
      </c>
    </row>
    <row r="1114" spans="1:29" ht="12.75" customHeight="1">
      <c r="A1114" s="69"/>
      <c r="B1114" s="124"/>
      <c r="C1114" s="70"/>
      <c r="D1114" s="202"/>
      <c r="E1114" s="140"/>
      <c r="F1114" s="139"/>
      <c r="G1114" s="74" t="s">
        <v>22</v>
      </c>
      <c r="H1114" s="99">
        <f>+D1114*F1114</f>
        <v>0</v>
      </c>
      <c r="I1114" s="76">
        <f t="shared" si="451"/>
        <v>18</v>
      </c>
      <c r="J1114" s="100">
        <f>$AN$22</f>
        <v>41092</v>
      </c>
      <c r="K1114" s="101">
        <v>2</v>
      </c>
      <c r="L1114" s="261">
        <v>10</v>
      </c>
      <c r="M1114" s="232">
        <f t="shared" si="466"/>
        <v>0.83333333333333337</v>
      </c>
      <c r="N1114" s="241">
        <f t="shared" si="458"/>
        <v>1.2083333333333333</v>
      </c>
      <c r="O1114" s="244">
        <f t="shared" si="452"/>
        <v>8.9999999999999964</v>
      </c>
      <c r="P1114" s="245" t="str">
        <f t="shared" si="464"/>
        <v>1</v>
      </c>
      <c r="Q1114" s="257">
        <f t="shared" si="453"/>
        <v>7.9999999999999964</v>
      </c>
      <c r="R1114" s="102">
        <f t="shared" si="465"/>
        <v>2.0000000000000036</v>
      </c>
      <c r="S1114" s="103">
        <f t="shared" si="459"/>
        <v>1</v>
      </c>
      <c r="T1114" s="104">
        <f t="shared" si="460"/>
        <v>1.0000000000000036</v>
      </c>
      <c r="U1114" s="104">
        <f t="shared" si="461"/>
        <v>0</v>
      </c>
      <c r="V1114" s="104">
        <f t="shared" si="462"/>
        <v>0</v>
      </c>
      <c r="W1114" s="105">
        <f t="shared" si="463"/>
        <v>2.0000000000000036</v>
      </c>
      <c r="X1114" s="96"/>
      <c r="Y1114" s="106" t="str">
        <f>$AO$22</f>
        <v>D</v>
      </c>
      <c r="Z1114" s="262" t="str">
        <f t="shared" si="454"/>
        <v>Mon</v>
      </c>
      <c r="AA1114" s="107">
        <f t="shared" si="455"/>
        <v>0</v>
      </c>
      <c r="AB1114" s="107">
        <f t="shared" si="456"/>
        <v>0</v>
      </c>
      <c r="AC1114" s="107">
        <f t="shared" si="457"/>
        <v>0</v>
      </c>
    </row>
    <row r="1115" spans="1:29" ht="12.75" customHeight="1">
      <c r="A1115" s="69"/>
      <c r="B1115" s="150" t="s">
        <v>19</v>
      </c>
      <c r="C1115" s="150"/>
      <c r="D1115" s="200"/>
      <c r="E1115" s="127"/>
      <c r="F1115" s="151"/>
      <c r="G1115" s="134" t="s">
        <v>22</v>
      </c>
      <c r="H1115" s="152">
        <f>SUM(H1106:H1114)</f>
        <v>2602792.1387283234</v>
      </c>
      <c r="I1115" s="76">
        <f t="shared" si="451"/>
        <v>19</v>
      </c>
      <c r="J1115" s="100">
        <f>$AN$23</f>
        <v>41093</v>
      </c>
      <c r="K1115" s="101">
        <v>2</v>
      </c>
      <c r="L1115" s="261">
        <v>10</v>
      </c>
      <c r="M1115" s="232">
        <f t="shared" si="466"/>
        <v>0.83333333333333337</v>
      </c>
      <c r="N1115" s="241">
        <f t="shared" si="458"/>
        <v>1.2083333333333333</v>
      </c>
      <c r="O1115" s="244">
        <f t="shared" si="452"/>
        <v>8.9999999999999964</v>
      </c>
      <c r="P1115" s="245" t="str">
        <f t="shared" si="464"/>
        <v>1</v>
      </c>
      <c r="Q1115" s="257">
        <f t="shared" si="453"/>
        <v>7.9999999999999964</v>
      </c>
      <c r="R1115" s="102">
        <f t="shared" si="465"/>
        <v>2.0000000000000036</v>
      </c>
      <c r="S1115" s="103">
        <f t="shared" si="459"/>
        <v>1</v>
      </c>
      <c r="T1115" s="104">
        <f t="shared" si="460"/>
        <v>1.0000000000000036</v>
      </c>
      <c r="U1115" s="104">
        <f t="shared" si="461"/>
        <v>0</v>
      </c>
      <c r="V1115" s="104">
        <f t="shared" si="462"/>
        <v>0</v>
      </c>
      <c r="W1115" s="105">
        <f t="shared" si="463"/>
        <v>2.0000000000000036</v>
      </c>
      <c r="X1115" s="96"/>
      <c r="Y1115" s="106" t="str">
        <f>$AO$23</f>
        <v>D</v>
      </c>
      <c r="Z1115" s="207" t="str">
        <f t="shared" si="454"/>
        <v>Tue</v>
      </c>
      <c r="AA1115" s="107">
        <f t="shared" si="455"/>
        <v>0</v>
      </c>
      <c r="AB1115" s="107">
        <f t="shared" si="456"/>
        <v>0</v>
      </c>
      <c r="AC1115" s="107">
        <f t="shared" si="457"/>
        <v>0</v>
      </c>
    </row>
    <row r="1116" spans="1:29" ht="12.75" customHeight="1">
      <c r="A1116" s="69"/>
      <c r="B1116" s="131" t="s">
        <v>25</v>
      </c>
      <c r="C1116" s="70"/>
      <c r="D1116" s="200"/>
      <c r="E1116" s="127"/>
      <c r="F1116" s="151"/>
      <c r="G1116" s="74"/>
      <c r="H1116" s="75"/>
      <c r="I1116" s="76">
        <f t="shared" si="451"/>
        <v>20</v>
      </c>
      <c r="J1116" s="100">
        <f>$AN$24</f>
        <v>41094</v>
      </c>
      <c r="K1116" s="101">
        <v>2</v>
      </c>
      <c r="L1116" s="261">
        <v>10</v>
      </c>
      <c r="M1116" s="232">
        <f t="shared" si="466"/>
        <v>0.83333333333333337</v>
      </c>
      <c r="N1116" s="241">
        <f t="shared" si="458"/>
        <v>1.2083333333333333</v>
      </c>
      <c r="O1116" s="244">
        <f t="shared" si="452"/>
        <v>8.9999999999999964</v>
      </c>
      <c r="P1116" s="245" t="str">
        <f t="shared" si="464"/>
        <v>1</v>
      </c>
      <c r="Q1116" s="257">
        <f t="shared" si="453"/>
        <v>7.9999999999999964</v>
      </c>
      <c r="R1116" s="102">
        <f t="shared" si="465"/>
        <v>2.0000000000000036</v>
      </c>
      <c r="S1116" s="103">
        <f t="shared" si="459"/>
        <v>1</v>
      </c>
      <c r="T1116" s="104">
        <f t="shared" si="460"/>
        <v>1.0000000000000036</v>
      </c>
      <c r="U1116" s="104">
        <f t="shared" si="461"/>
        <v>0</v>
      </c>
      <c r="V1116" s="104">
        <f t="shared" si="462"/>
        <v>0</v>
      </c>
      <c r="W1116" s="105">
        <f t="shared" si="463"/>
        <v>2.0000000000000036</v>
      </c>
      <c r="X1116" s="96"/>
      <c r="Y1116" s="106" t="str">
        <f>$AO$24</f>
        <v>D</v>
      </c>
      <c r="Z1116" s="207" t="str">
        <f t="shared" si="454"/>
        <v>Wed</v>
      </c>
      <c r="AA1116" s="107">
        <f t="shared" si="455"/>
        <v>0</v>
      </c>
      <c r="AB1116" s="107">
        <f t="shared" si="456"/>
        <v>0</v>
      </c>
      <c r="AC1116" s="107">
        <f t="shared" si="457"/>
        <v>0</v>
      </c>
    </row>
    <row r="1117" spans="1:29" ht="12.75" customHeight="1">
      <c r="A1117" s="69"/>
      <c r="B1117" s="124" t="s">
        <v>26</v>
      </c>
      <c r="C1117" s="125" t="s">
        <v>22</v>
      </c>
      <c r="D1117" s="153">
        <f>-H1106</f>
        <v>-1244560</v>
      </c>
      <c r="E1117" s="127" t="s">
        <v>24</v>
      </c>
      <c r="F1117" s="149">
        <v>0.02</v>
      </c>
      <c r="G1117" s="134" t="s">
        <v>22</v>
      </c>
      <c r="H1117" s="130">
        <f>F1117*D1117</f>
        <v>-24891.200000000001</v>
      </c>
      <c r="I1117" s="76">
        <f t="shared" si="451"/>
        <v>21</v>
      </c>
      <c r="J1117" s="100">
        <f>$AN$25</f>
        <v>41095</v>
      </c>
      <c r="K1117" s="101">
        <v>2</v>
      </c>
      <c r="L1117" s="261">
        <v>10</v>
      </c>
      <c r="M1117" s="232">
        <f t="shared" si="466"/>
        <v>0.83333333333333337</v>
      </c>
      <c r="N1117" s="241">
        <f t="shared" si="458"/>
        <v>1.2083333333333333</v>
      </c>
      <c r="O1117" s="244">
        <f t="shared" si="452"/>
        <v>8.9999999999999964</v>
      </c>
      <c r="P1117" s="245" t="str">
        <f t="shared" si="464"/>
        <v>1</v>
      </c>
      <c r="Q1117" s="257">
        <f t="shared" si="453"/>
        <v>7.9999999999999964</v>
      </c>
      <c r="R1117" s="102">
        <f t="shared" si="465"/>
        <v>2.0000000000000036</v>
      </c>
      <c r="S1117" s="103">
        <f t="shared" si="459"/>
        <v>1</v>
      </c>
      <c r="T1117" s="104">
        <f t="shared" si="460"/>
        <v>1.0000000000000036</v>
      </c>
      <c r="U1117" s="104">
        <f t="shared" si="461"/>
        <v>0</v>
      </c>
      <c r="V1117" s="104">
        <f t="shared" si="462"/>
        <v>0</v>
      </c>
      <c r="W1117" s="105">
        <f t="shared" si="463"/>
        <v>2.0000000000000036</v>
      </c>
      <c r="X1117" s="96"/>
      <c r="Y1117" s="106" t="str">
        <f>$AO$25</f>
        <v>D</v>
      </c>
      <c r="Z1117" s="207" t="str">
        <f t="shared" si="454"/>
        <v>Thu</v>
      </c>
      <c r="AA1117" s="107">
        <f t="shared" si="455"/>
        <v>0</v>
      </c>
      <c r="AB1117" s="107">
        <f t="shared" si="456"/>
        <v>0</v>
      </c>
      <c r="AC1117" s="107">
        <f t="shared" si="457"/>
        <v>0</v>
      </c>
    </row>
    <row r="1118" spans="1:29" ht="12.75" customHeight="1">
      <c r="A1118" s="69"/>
      <c r="B1118" s="124" t="s">
        <v>47</v>
      </c>
      <c r="C1118" s="125" t="s">
        <v>22</v>
      </c>
      <c r="D1118" s="200"/>
      <c r="E1118" s="127"/>
      <c r="F1118" s="155"/>
      <c r="G1118" s="134" t="s">
        <v>22</v>
      </c>
      <c r="H1118" s="130">
        <f>SUM(AA1133:AC1133)*-F1106/21</f>
        <v>0</v>
      </c>
      <c r="I1118" s="76">
        <f t="shared" si="451"/>
        <v>22</v>
      </c>
      <c r="J1118" s="100">
        <f>$AN$26</f>
        <v>41096</v>
      </c>
      <c r="K1118" s="101">
        <v>2</v>
      </c>
      <c r="L1118" s="261">
        <v>10</v>
      </c>
      <c r="M1118" s="232">
        <f t="shared" si="466"/>
        <v>0.83333333333333337</v>
      </c>
      <c r="N1118" s="241">
        <f t="shared" si="458"/>
        <v>1.2083333333333333</v>
      </c>
      <c r="O1118" s="244">
        <f t="shared" si="452"/>
        <v>8.9999999999999964</v>
      </c>
      <c r="P1118" s="245" t="str">
        <f t="shared" si="464"/>
        <v>1</v>
      </c>
      <c r="Q1118" s="257">
        <f t="shared" si="453"/>
        <v>7.9999999999999964</v>
      </c>
      <c r="R1118" s="102">
        <f t="shared" si="465"/>
        <v>2.0000000000000036</v>
      </c>
      <c r="S1118" s="103">
        <f t="shared" si="459"/>
        <v>1</v>
      </c>
      <c r="T1118" s="104">
        <f t="shared" si="460"/>
        <v>1.0000000000000036</v>
      </c>
      <c r="U1118" s="104">
        <f t="shared" si="461"/>
        <v>0</v>
      </c>
      <c r="V1118" s="104">
        <f t="shared" si="462"/>
        <v>0</v>
      </c>
      <c r="W1118" s="105">
        <f t="shared" si="463"/>
        <v>2.0000000000000036</v>
      </c>
      <c r="X1118" s="96"/>
      <c r="Y1118" s="106" t="str">
        <f>$AO$26</f>
        <v>D</v>
      </c>
      <c r="Z1118" s="207" t="str">
        <f t="shared" si="454"/>
        <v>Fri</v>
      </c>
      <c r="AA1118" s="107">
        <f t="shared" si="455"/>
        <v>0</v>
      </c>
      <c r="AB1118" s="107">
        <f t="shared" si="456"/>
        <v>0</v>
      </c>
      <c r="AC1118" s="107">
        <f t="shared" si="457"/>
        <v>0</v>
      </c>
    </row>
    <row r="1119" spans="1:29" ht="12.75" customHeight="1">
      <c r="A1119" s="69"/>
      <c r="B1119" s="124" t="s">
        <v>27</v>
      </c>
      <c r="C1119" s="125" t="s">
        <v>22</v>
      </c>
      <c r="D1119" s="200"/>
      <c r="E1119" s="127"/>
      <c r="F1119" s="155"/>
      <c r="G1119" s="134" t="s">
        <v>22</v>
      </c>
      <c r="H1119" s="156">
        <f>+F1125</f>
        <v>-56724.100000000006</v>
      </c>
      <c r="I1119" s="76">
        <f t="shared" si="451"/>
        <v>23</v>
      </c>
      <c r="J1119" s="100">
        <f>$AN$27</f>
        <v>41097</v>
      </c>
      <c r="K1119" s="339" t="s">
        <v>72</v>
      </c>
      <c r="L1119" s="261">
        <v>9</v>
      </c>
      <c r="M1119" s="232">
        <f t="shared" si="466"/>
        <v>0</v>
      </c>
      <c r="N1119" s="241">
        <f t="shared" si="458"/>
        <v>0</v>
      </c>
      <c r="O1119" s="244">
        <f t="shared" si="452"/>
        <v>0</v>
      </c>
      <c r="P1119" s="245">
        <f t="shared" si="464"/>
        <v>0</v>
      </c>
      <c r="Q1119" s="257">
        <f t="shared" si="453"/>
        <v>0</v>
      </c>
      <c r="R1119" s="102">
        <f t="shared" si="465"/>
        <v>9</v>
      </c>
      <c r="S1119" s="103">
        <f t="shared" si="459"/>
        <v>0</v>
      </c>
      <c r="T1119" s="104">
        <f t="shared" si="460"/>
        <v>7</v>
      </c>
      <c r="U1119" s="104">
        <f t="shared" si="461"/>
        <v>1</v>
      </c>
      <c r="V1119" s="104">
        <f t="shared" si="462"/>
        <v>1</v>
      </c>
      <c r="W1119" s="105">
        <f t="shared" si="463"/>
        <v>9</v>
      </c>
      <c r="X1119" s="96"/>
      <c r="Y1119" s="106" t="str">
        <f>$AO$27</f>
        <v>M</v>
      </c>
      <c r="Z1119" s="207" t="str">
        <f t="shared" si="454"/>
        <v>Sat</v>
      </c>
      <c r="AA1119" s="107">
        <f t="shared" si="455"/>
        <v>0</v>
      </c>
      <c r="AB1119" s="107">
        <f t="shared" si="456"/>
        <v>0</v>
      </c>
      <c r="AC1119" s="107">
        <f t="shared" si="457"/>
        <v>0</v>
      </c>
    </row>
    <row r="1120" spans="1:29" ht="12.75" customHeight="1">
      <c r="A1120" s="69"/>
      <c r="B1120" s="98"/>
      <c r="C1120" s="98"/>
      <c r="D1120" s="158" t="s">
        <v>28</v>
      </c>
      <c r="E1120" s="159"/>
      <c r="F1120" s="160">
        <f>VLOOKUP(C1099,$AD$1:$AG$6,2)</f>
        <v>-1320000</v>
      </c>
      <c r="G1120" s="160"/>
      <c r="H1120" s="99"/>
      <c r="I1120" s="76">
        <f t="shared" si="451"/>
        <v>24</v>
      </c>
      <c r="J1120" s="100">
        <f>$AN$28</f>
        <v>41098</v>
      </c>
      <c r="K1120" s="101" t="s">
        <v>50</v>
      </c>
      <c r="L1120" s="261"/>
      <c r="M1120" s="232">
        <f t="shared" si="466"/>
        <v>0</v>
      </c>
      <c r="N1120" s="241">
        <f t="shared" si="458"/>
        <v>0</v>
      </c>
      <c r="O1120" s="244">
        <f t="shared" si="452"/>
        <v>0</v>
      </c>
      <c r="P1120" s="245">
        <f t="shared" si="464"/>
        <v>0</v>
      </c>
      <c r="Q1120" s="257">
        <f t="shared" si="453"/>
        <v>0</v>
      </c>
      <c r="R1120" s="102">
        <f t="shared" si="465"/>
        <v>0</v>
      </c>
      <c r="S1120" s="103">
        <f t="shared" si="459"/>
        <v>0</v>
      </c>
      <c r="T1120" s="104">
        <f t="shared" si="460"/>
        <v>0</v>
      </c>
      <c r="U1120" s="104">
        <f t="shared" si="461"/>
        <v>0</v>
      </c>
      <c r="V1120" s="104">
        <f t="shared" si="462"/>
        <v>0</v>
      </c>
      <c r="W1120" s="105">
        <f t="shared" si="463"/>
        <v>0</v>
      </c>
      <c r="X1120" s="96"/>
      <c r="Y1120" s="106" t="str">
        <f>$AO$28</f>
        <v>M</v>
      </c>
      <c r="Z1120" s="262" t="str">
        <f t="shared" si="454"/>
        <v>Sun</v>
      </c>
      <c r="AA1120" s="107">
        <f t="shared" si="455"/>
        <v>0</v>
      </c>
      <c r="AB1120" s="107">
        <f t="shared" si="456"/>
        <v>0</v>
      </c>
      <c r="AC1120" s="107">
        <f t="shared" si="457"/>
        <v>0</v>
      </c>
    </row>
    <row r="1121" spans="1:29" ht="12.75" customHeight="1">
      <c r="A1121" s="69"/>
      <c r="B1121" s="98"/>
      <c r="C1121" s="98"/>
      <c r="D1121" s="162" t="s">
        <v>26</v>
      </c>
      <c r="E1121" s="159"/>
      <c r="F1121" s="163">
        <f>+(H1106)*0.54%</f>
        <v>6720.6240000000007</v>
      </c>
      <c r="G1121" s="163"/>
      <c r="H1121" s="99"/>
      <c r="I1121" s="76">
        <f t="shared" si="451"/>
        <v>25</v>
      </c>
      <c r="J1121" s="100">
        <f>$AN$29</f>
        <v>41099</v>
      </c>
      <c r="K1121" s="101">
        <v>1</v>
      </c>
      <c r="L1121" s="261">
        <v>9.5</v>
      </c>
      <c r="M1121" s="232">
        <f t="shared" si="466"/>
        <v>0.33333333333333331</v>
      </c>
      <c r="N1121" s="241">
        <f t="shared" si="458"/>
        <v>0.70833333333333337</v>
      </c>
      <c r="O1121" s="244">
        <f t="shared" si="452"/>
        <v>9.0000000000000018</v>
      </c>
      <c r="P1121" s="245" t="str">
        <f t="shared" si="464"/>
        <v>1</v>
      </c>
      <c r="Q1121" s="257">
        <f t="shared" si="453"/>
        <v>8.0000000000000018</v>
      </c>
      <c r="R1121" s="102">
        <f t="shared" si="465"/>
        <v>1.4999999999999982</v>
      </c>
      <c r="S1121" s="103">
        <f t="shared" si="459"/>
        <v>1</v>
      </c>
      <c r="T1121" s="104">
        <f t="shared" si="460"/>
        <v>0.49999999999999822</v>
      </c>
      <c r="U1121" s="104">
        <f t="shared" si="461"/>
        <v>0</v>
      </c>
      <c r="V1121" s="104">
        <f t="shared" si="462"/>
        <v>0</v>
      </c>
      <c r="W1121" s="105">
        <f t="shared" si="463"/>
        <v>1.4999999999999982</v>
      </c>
      <c r="X1121" s="96"/>
      <c r="Y1121" s="106" t="str">
        <f>$AO$29</f>
        <v>D</v>
      </c>
      <c r="Z1121" s="262" t="str">
        <f t="shared" si="454"/>
        <v>Mon</v>
      </c>
      <c r="AA1121" s="107">
        <f t="shared" si="455"/>
        <v>0</v>
      </c>
      <c r="AB1121" s="107">
        <f t="shared" si="456"/>
        <v>0</v>
      </c>
      <c r="AC1121" s="107">
        <f t="shared" si="457"/>
        <v>0</v>
      </c>
    </row>
    <row r="1122" spans="1:29" ht="12.75" customHeight="1">
      <c r="A1122" s="69"/>
      <c r="B1122" s="98"/>
      <c r="C1122" s="98"/>
      <c r="D1122" s="162" t="s">
        <v>29</v>
      </c>
      <c r="E1122" s="159"/>
      <c r="F1122" s="160">
        <f>-IF(H1115*5%&gt;500000,500000,H1115*5%)</f>
        <v>-130139.60693641618</v>
      </c>
      <c r="G1122" s="160"/>
      <c r="H1122" s="99"/>
      <c r="I1122" s="76">
        <f t="shared" si="451"/>
        <v>26</v>
      </c>
      <c r="J1122" s="100">
        <f>$AN$30</f>
        <v>41100</v>
      </c>
      <c r="K1122" s="101">
        <v>1</v>
      </c>
      <c r="L1122" s="261">
        <v>10</v>
      </c>
      <c r="M1122" s="232">
        <f t="shared" si="466"/>
        <v>0.33333333333333331</v>
      </c>
      <c r="N1122" s="241">
        <f t="shared" si="458"/>
        <v>0.70833333333333337</v>
      </c>
      <c r="O1122" s="244">
        <f t="shared" si="452"/>
        <v>9.0000000000000018</v>
      </c>
      <c r="P1122" s="245" t="str">
        <f t="shared" si="464"/>
        <v>1</v>
      </c>
      <c r="Q1122" s="257">
        <f t="shared" si="453"/>
        <v>8.0000000000000018</v>
      </c>
      <c r="R1122" s="102">
        <f t="shared" si="465"/>
        <v>1.9999999999999982</v>
      </c>
      <c r="S1122" s="103">
        <f t="shared" si="459"/>
        <v>1</v>
      </c>
      <c r="T1122" s="104">
        <f t="shared" si="460"/>
        <v>0.99999999999999822</v>
      </c>
      <c r="U1122" s="104">
        <f t="shared" si="461"/>
        <v>0</v>
      </c>
      <c r="V1122" s="104">
        <f t="shared" si="462"/>
        <v>0</v>
      </c>
      <c r="W1122" s="105">
        <f t="shared" si="463"/>
        <v>1.9999999999999982</v>
      </c>
      <c r="X1122" s="96"/>
      <c r="Y1122" s="106" t="str">
        <f>$AO$30</f>
        <v>D</v>
      </c>
      <c r="Z1122" s="207" t="str">
        <f t="shared" si="454"/>
        <v>Tue</v>
      </c>
      <c r="AA1122" s="107">
        <f t="shared" si="455"/>
        <v>0</v>
      </c>
      <c r="AB1122" s="107">
        <f t="shared" si="456"/>
        <v>0</v>
      </c>
      <c r="AC1122" s="107">
        <f t="shared" si="457"/>
        <v>0</v>
      </c>
    </row>
    <row r="1123" spans="1:29" ht="12.75" customHeight="1">
      <c r="A1123" s="69"/>
      <c r="B1123" s="98"/>
      <c r="C1123" s="98"/>
      <c r="D1123" s="162" t="s">
        <v>30</v>
      </c>
      <c r="E1123" s="159"/>
      <c r="F1123" s="163">
        <f>ROUND(H1115+H1117+F1121+F1122,0)*12</f>
        <v>29453784</v>
      </c>
      <c r="G1123" s="163"/>
      <c r="H1123" s="99"/>
      <c r="I1123" s="76">
        <f t="shared" si="451"/>
        <v>27</v>
      </c>
      <c r="J1123" s="100">
        <f>$AN$31</f>
        <v>41101</v>
      </c>
      <c r="K1123" s="101">
        <v>1</v>
      </c>
      <c r="L1123" s="261">
        <v>15</v>
      </c>
      <c r="M1123" s="232">
        <f t="shared" si="466"/>
        <v>0.33333333333333331</v>
      </c>
      <c r="N1123" s="241">
        <f t="shared" si="458"/>
        <v>0.70833333333333337</v>
      </c>
      <c r="O1123" s="244">
        <f t="shared" si="452"/>
        <v>9.0000000000000018</v>
      </c>
      <c r="P1123" s="245" t="str">
        <f t="shared" si="464"/>
        <v>1</v>
      </c>
      <c r="Q1123" s="257">
        <f t="shared" si="453"/>
        <v>8.0000000000000018</v>
      </c>
      <c r="R1123" s="102">
        <f t="shared" si="465"/>
        <v>6.9999999999999982</v>
      </c>
      <c r="S1123" s="103">
        <f t="shared" si="459"/>
        <v>1</v>
      </c>
      <c r="T1123" s="104">
        <f t="shared" si="460"/>
        <v>5.9999999999999982</v>
      </c>
      <c r="U1123" s="104">
        <f t="shared" si="461"/>
        <v>0</v>
      </c>
      <c r="V1123" s="104">
        <f t="shared" si="462"/>
        <v>0</v>
      </c>
      <c r="W1123" s="105">
        <f t="shared" si="463"/>
        <v>6.9999999999999982</v>
      </c>
      <c r="X1123" s="96"/>
      <c r="Y1123" s="106" t="str">
        <f>$AO$31</f>
        <v>D</v>
      </c>
      <c r="Z1123" s="207" t="str">
        <f t="shared" si="454"/>
        <v>Wed</v>
      </c>
      <c r="AA1123" s="107">
        <f t="shared" si="455"/>
        <v>0</v>
      </c>
      <c r="AB1123" s="107">
        <f t="shared" si="456"/>
        <v>0</v>
      </c>
      <c r="AC1123" s="107">
        <f t="shared" si="457"/>
        <v>0</v>
      </c>
    </row>
    <row r="1124" spans="1:29" ht="12.75" customHeight="1">
      <c r="A1124" s="69"/>
      <c r="B1124" s="98"/>
      <c r="C1124" s="98"/>
      <c r="D1124" s="168" t="s">
        <v>31</v>
      </c>
      <c r="E1124" s="159"/>
      <c r="F1124" s="169">
        <f>(F1123)+(F1120*12)</f>
        <v>13613784</v>
      </c>
      <c r="G1124" s="169"/>
      <c r="H1124" s="99"/>
      <c r="I1124" s="76">
        <f t="shared" si="451"/>
        <v>28</v>
      </c>
      <c r="J1124" s="100">
        <f>$AN$32</f>
        <v>41102</v>
      </c>
      <c r="K1124" s="101">
        <v>1</v>
      </c>
      <c r="L1124" s="261">
        <v>8</v>
      </c>
      <c r="M1124" s="232">
        <f t="shared" si="466"/>
        <v>0.33333333333333331</v>
      </c>
      <c r="N1124" s="241">
        <f t="shared" si="458"/>
        <v>0.70833333333333337</v>
      </c>
      <c r="O1124" s="244">
        <f t="shared" si="452"/>
        <v>9.0000000000000018</v>
      </c>
      <c r="P1124" s="245" t="str">
        <f t="shared" si="464"/>
        <v>1</v>
      </c>
      <c r="Q1124" s="257">
        <f t="shared" si="453"/>
        <v>8.0000000000000018</v>
      </c>
      <c r="R1124" s="102">
        <f t="shared" si="465"/>
        <v>0</v>
      </c>
      <c r="S1124" s="103">
        <f t="shared" si="459"/>
        <v>0</v>
      </c>
      <c r="T1124" s="104">
        <f t="shared" si="460"/>
        <v>0</v>
      </c>
      <c r="U1124" s="104">
        <f t="shared" si="461"/>
        <v>0</v>
      </c>
      <c r="V1124" s="104">
        <f t="shared" si="462"/>
        <v>0</v>
      </c>
      <c r="W1124" s="105">
        <f t="shared" si="463"/>
        <v>0</v>
      </c>
      <c r="X1124" s="96"/>
      <c r="Y1124" s="106" t="str">
        <f>$AO$32</f>
        <v>D</v>
      </c>
      <c r="Z1124" s="207" t="str">
        <f t="shared" si="454"/>
        <v>Thu</v>
      </c>
      <c r="AA1124" s="107">
        <f t="shared" si="455"/>
        <v>0</v>
      </c>
      <c r="AB1124" s="107">
        <f t="shared" si="456"/>
        <v>0</v>
      </c>
      <c r="AC1124" s="107">
        <f t="shared" si="457"/>
        <v>0</v>
      </c>
    </row>
    <row r="1125" spans="1:29" ht="12.75" customHeight="1">
      <c r="A1125" s="69"/>
      <c r="B1125" s="98"/>
      <c r="C1125" s="98"/>
      <c r="D1125" s="168" t="s">
        <v>32</v>
      </c>
      <c r="E1125" s="159"/>
      <c r="F1125" s="170">
        <f>-(IF(F1124&lt;=0,0,IF(F1124&lt;=50000000,F1124*0.05,IF(F1124&lt;=200000000,(F1124-50000000)*0.15+2500000,IF(F1124&lt;=500000000,(F1124-250000000)*0.25+32500000,(F1124-500000000)*0.3+95000000)))))/12</f>
        <v>-56724.100000000006</v>
      </c>
      <c r="G1125" s="171">
        <f>-(IF(F1125&lt;=0,0,IF(F1125&lt;=50000000,F1125*0.05,IF(F1125&lt;=200000000,(F1125-50000000)*0.15+2500000,IF(F1125&lt;=500000000,(F1125-250000000)*0.25+32500000,(F1125-500000000)*0.3+95000000)))))/12</f>
        <v>0</v>
      </c>
      <c r="H1125" s="99"/>
      <c r="I1125" s="76">
        <f t="shared" si="451"/>
        <v>29</v>
      </c>
      <c r="J1125" s="100">
        <f>$AN$33</f>
        <v>41103</v>
      </c>
      <c r="K1125" s="101">
        <v>1</v>
      </c>
      <c r="L1125" s="261">
        <v>11</v>
      </c>
      <c r="M1125" s="232">
        <f t="shared" si="466"/>
        <v>0.33333333333333331</v>
      </c>
      <c r="N1125" s="241">
        <f t="shared" si="458"/>
        <v>0.70833333333333337</v>
      </c>
      <c r="O1125" s="244">
        <f t="shared" si="452"/>
        <v>9.0000000000000018</v>
      </c>
      <c r="P1125" s="245" t="str">
        <f t="shared" si="464"/>
        <v>1</v>
      </c>
      <c r="Q1125" s="257">
        <f t="shared" si="453"/>
        <v>8.0000000000000018</v>
      </c>
      <c r="R1125" s="102">
        <f t="shared" si="465"/>
        <v>2.9999999999999982</v>
      </c>
      <c r="S1125" s="103">
        <f t="shared" si="459"/>
        <v>1</v>
      </c>
      <c r="T1125" s="104">
        <f t="shared" si="460"/>
        <v>1.9999999999999982</v>
      </c>
      <c r="U1125" s="104">
        <f t="shared" si="461"/>
        <v>0</v>
      </c>
      <c r="V1125" s="104">
        <f t="shared" si="462"/>
        <v>0</v>
      </c>
      <c r="W1125" s="105">
        <f t="shared" si="463"/>
        <v>2.9999999999999982</v>
      </c>
      <c r="X1125" s="96"/>
      <c r="Y1125" s="106" t="str">
        <f>$AO$33</f>
        <v>D</v>
      </c>
      <c r="Z1125" s="207" t="str">
        <f t="shared" si="454"/>
        <v>Fri</v>
      </c>
      <c r="AA1125" s="107">
        <f t="shared" si="455"/>
        <v>0</v>
      </c>
      <c r="AB1125" s="107">
        <f t="shared" si="456"/>
        <v>0</v>
      </c>
      <c r="AC1125" s="107">
        <f t="shared" si="457"/>
        <v>0</v>
      </c>
    </row>
    <row r="1126" spans="1:29" ht="12.75" customHeight="1">
      <c r="A1126" s="69"/>
      <c r="B1126" s="98"/>
      <c r="C1126" s="125"/>
      <c r="D1126" s="172"/>
      <c r="E1126" s="173"/>
      <c r="F1126" s="174"/>
      <c r="G1126" s="72"/>
      <c r="H1126" s="175"/>
      <c r="I1126" s="76">
        <f t="shared" si="451"/>
        <v>30</v>
      </c>
      <c r="J1126" s="100">
        <f>$AN$34</f>
        <v>41104</v>
      </c>
      <c r="K1126" s="101" t="s">
        <v>50</v>
      </c>
      <c r="L1126" s="261"/>
      <c r="M1126" s="232">
        <f t="shared" si="466"/>
        <v>0</v>
      </c>
      <c r="N1126" s="241">
        <f t="shared" si="458"/>
        <v>0</v>
      </c>
      <c r="O1126" s="244">
        <f t="shared" si="452"/>
        <v>0</v>
      </c>
      <c r="P1126" s="245">
        <f t="shared" si="464"/>
        <v>0</v>
      </c>
      <c r="Q1126" s="257">
        <f t="shared" si="453"/>
        <v>0</v>
      </c>
      <c r="R1126" s="102">
        <f t="shared" si="465"/>
        <v>0</v>
      </c>
      <c r="S1126" s="103">
        <f t="shared" si="459"/>
        <v>0</v>
      </c>
      <c r="T1126" s="104">
        <f t="shared" si="460"/>
        <v>0</v>
      </c>
      <c r="U1126" s="104">
        <f t="shared" si="461"/>
        <v>0</v>
      </c>
      <c r="V1126" s="104">
        <f t="shared" si="462"/>
        <v>0</v>
      </c>
      <c r="W1126" s="105">
        <f t="shared" si="463"/>
        <v>0</v>
      </c>
      <c r="X1126" s="96"/>
      <c r="Y1126" s="106" t="str">
        <f>$AO$34</f>
        <v>M</v>
      </c>
      <c r="Z1126" s="207" t="str">
        <f t="shared" si="454"/>
        <v>Sat</v>
      </c>
      <c r="AA1126" s="107">
        <f t="shared" si="455"/>
        <v>0</v>
      </c>
      <c r="AB1126" s="107">
        <f t="shared" si="456"/>
        <v>0</v>
      </c>
      <c r="AC1126" s="107">
        <f t="shared" si="457"/>
        <v>0</v>
      </c>
    </row>
    <row r="1127" spans="1:29" ht="12.75" customHeight="1">
      <c r="A1127" s="69"/>
      <c r="B1127" s="176" t="s">
        <v>33</v>
      </c>
      <c r="C1127" s="177"/>
      <c r="D1127" s="178"/>
      <c r="E1127" s="127"/>
      <c r="F1127" s="179"/>
      <c r="G1127" s="180" t="s">
        <v>22</v>
      </c>
      <c r="H1127" s="152">
        <f>+H1115+H1117+H1118+H1119</f>
        <v>2521176.8387283231</v>
      </c>
      <c r="I1127" s="76">
        <f t="shared" si="451"/>
        <v>31</v>
      </c>
      <c r="J1127" s="100">
        <f>$AN$35</f>
        <v>41105</v>
      </c>
      <c r="K1127" s="339" t="s">
        <v>72</v>
      </c>
      <c r="L1127" s="261">
        <v>8</v>
      </c>
      <c r="M1127" s="232">
        <f t="shared" si="466"/>
        <v>0</v>
      </c>
      <c r="N1127" s="241">
        <f t="shared" si="458"/>
        <v>0</v>
      </c>
      <c r="O1127" s="244">
        <f t="shared" si="452"/>
        <v>0</v>
      </c>
      <c r="P1127" s="245">
        <f t="shared" si="464"/>
        <v>0</v>
      </c>
      <c r="Q1127" s="257">
        <f t="shared" si="453"/>
        <v>0</v>
      </c>
      <c r="R1127" s="102">
        <f t="shared" si="465"/>
        <v>8</v>
      </c>
      <c r="S1127" s="103">
        <f t="shared" si="459"/>
        <v>0</v>
      </c>
      <c r="T1127" s="104">
        <f t="shared" si="460"/>
        <v>7</v>
      </c>
      <c r="U1127" s="104">
        <f t="shared" si="461"/>
        <v>1</v>
      </c>
      <c r="V1127" s="104">
        <f t="shared" si="462"/>
        <v>0</v>
      </c>
      <c r="W1127" s="105">
        <f t="shared" si="463"/>
        <v>8</v>
      </c>
      <c r="X1127" s="96"/>
      <c r="Y1127" s="106" t="str">
        <f>$AO$35</f>
        <v>M</v>
      </c>
      <c r="Z1127" s="262" t="str">
        <f t="shared" si="454"/>
        <v>Sun</v>
      </c>
      <c r="AA1127" s="107">
        <f t="shared" si="455"/>
        <v>0</v>
      </c>
      <c r="AB1127" s="107">
        <f t="shared" si="456"/>
        <v>0</v>
      </c>
      <c r="AC1127" s="107">
        <f t="shared" si="457"/>
        <v>0</v>
      </c>
    </row>
    <row r="1128" spans="1:29" ht="12.75" customHeight="1">
      <c r="A1128" s="69"/>
      <c r="B1128" s="70"/>
      <c r="C1128" s="70"/>
      <c r="D1128" s="200"/>
      <c r="E1128" s="127"/>
      <c r="F1128" s="155"/>
      <c r="G1128" s="74"/>
      <c r="H1128" s="75"/>
      <c r="I1128" s="76">
        <f t="shared" si="451"/>
        <v>32</v>
      </c>
      <c r="J1128" s="100">
        <f>$AN$36</f>
        <v>41106</v>
      </c>
      <c r="K1128" s="101">
        <v>2</v>
      </c>
      <c r="L1128" s="261">
        <v>11</v>
      </c>
      <c r="M1128" s="232">
        <f t="shared" si="466"/>
        <v>0.83333333333333337</v>
      </c>
      <c r="N1128" s="241">
        <f t="shared" si="458"/>
        <v>1.2083333333333333</v>
      </c>
      <c r="O1128" s="244">
        <f t="shared" si="452"/>
        <v>8.9999999999999964</v>
      </c>
      <c r="P1128" s="245" t="str">
        <f t="shared" si="464"/>
        <v>1</v>
      </c>
      <c r="Q1128" s="257">
        <f t="shared" si="453"/>
        <v>7.9999999999999964</v>
      </c>
      <c r="R1128" s="102">
        <f t="shared" si="465"/>
        <v>3.0000000000000036</v>
      </c>
      <c r="S1128" s="103">
        <f t="shared" si="459"/>
        <v>1</v>
      </c>
      <c r="T1128" s="104">
        <f t="shared" si="460"/>
        <v>2.0000000000000036</v>
      </c>
      <c r="U1128" s="104">
        <f t="shared" si="461"/>
        <v>0</v>
      </c>
      <c r="V1128" s="104">
        <f t="shared" si="462"/>
        <v>0</v>
      </c>
      <c r="W1128" s="105">
        <f t="shared" si="463"/>
        <v>3.0000000000000036</v>
      </c>
      <c r="X1128" s="96"/>
      <c r="Y1128" s="106" t="str">
        <f>$AO$36</f>
        <v>D</v>
      </c>
      <c r="Z1128" s="262" t="str">
        <f t="shared" si="454"/>
        <v>Mon</v>
      </c>
      <c r="AA1128" s="107">
        <f t="shared" si="455"/>
        <v>0</v>
      </c>
      <c r="AB1128" s="107">
        <f t="shared" si="456"/>
        <v>0</v>
      </c>
      <c r="AC1128" s="107">
        <f t="shared" si="457"/>
        <v>0</v>
      </c>
    </row>
    <row r="1129" spans="1:29" ht="12.75" customHeight="1">
      <c r="A1129" s="69"/>
      <c r="B1129" s="181" t="s">
        <v>34</v>
      </c>
      <c r="C1129" s="181"/>
      <c r="D1129" s="72"/>
      <c r="E1129" s="73"/>
      <c r="F1129" s="72"/>
      <c r="G1129" s="181" t="s">
        <v>35</v>
      </c>
      <c r="H1129" s="99"/>
      <c r="I1129" s="76">
        <f t="shared" si="451"/>
        <v>33</v>
      </c>
      <c r="J1129" s="100">
        <f>$AN$37</f>
        <v>41107</v>
      </c>
      <c r="K1129" s="101">
        <v>2</v>
      </c>
      <c r="L1129" s="261">
        <v>11</v>
      </c>
      <c r="M1129" s="232">
        <f t="shared" si="466"/>
        <v>0.83333333333333337</v>
      </c>
      <c r="N1129" s="241">
        <f t="shared" si="458"/>
        <v>1.2083333333333333</v>
      </c>
      <c r="O1129" s="244">
        <f t="shared" si="452"/>
        <v>8.9999999999999964</v>
      </c>
      <c r="P1129" s="245" t="str">
        <f t="shared" si="464"/>
        <v>1</v>
      </c>
      <c r="Q1129" s="257">
        <f t="shared" si="453"/>
        <v>7.9999999999999964</v>
      </c>
      <c r="R1129" s="102">
        <f t="shared" si="465"/>
        <v>3.0000000000000036</v>
      </c>
      <c r="S1129" s="103">
        <f t="shared" si="459"/>
        <v>1</v>
      </c>
      <c r="T1129" s="104">
        <f t="shared" si="460"/>
        <v>2.0000000000000036</v>
      </c>
      <c r="U1129" s="104">
        <f t="shared" si="461"/>
        <v>0</v>
      </c>
      <c r="V1129" s="104">
        <f t="shared" si="462"/>
        <v>0</v>
      </c>
      <c r="W1129" s="105">
        <f t="shared" si="463"/>
        <v>3.0000000000000036</v>
      </c>
      <c r="X1129" s="96"/>
      <c r="Y1129" s="106" t="str">
        <f>$AO$37</f>
        <v>D</v>
      </c>
      <c r="Z1129" s="207" t="str">
        <f t="shared" si="454"/>
        <v>Tue</v>
      </c>
      <c r="AA1129" s="107">
        <f t="shared" si="455"/>
        <v>0</v>
      </c>
      <c r="AB1129" s="107">
        <f t="shared" si="456"/>
        <v>0</v>
      </c>
      <c r="AC1129" s="107">
        <f t="shared" si="457"/>
        <v>0</v>
      </c>
    </row>
    <row r="1130" spans="1:29" ht="12.75" customHeight="1">
      <c r="A1130" s="69"/>
      <c r="B1130" s="181"/>
      <c r="C1130" s="181"/>
      <c r="D1130" s="72"/>
      <c r="E1130" s="73"/>
      <c r="F1130" s="72"/>
      <c r="G1130" s="181"/>
      <c r="H1130" s="99"/>
      <c r="I1130" s="76">
        <f t="shared" si="451"/>
        <v>34</v>
      </c>
      <c r="J1130" s="100">
        <f>$AN$38</f>
        <v>41108</v>
      </c>
      <c r="K1130" s="101">
        <v>2</v>
      </c>
      <c r="L1130" s="261">
        <v>11</v>
      </c>
      <c r="M1130" s="232">
        <f t="shared" si="466"/>
        <v>0.83333333333333337</v>
      </c>
      <c r="N1130" s="241">
        <f t="shared" si="458"/>
        <v>1.2083333333333333</v>
      </c>
      <c r="O1130" s="244">
        <f t="shared" si="452"/>
        <v>8.9999999999999964</v>
      </c>
      <c r="P1130" s="245" t="str">
        <f t="shared" si="464"/>
        <v>1</v>
      </c>
      <c r="Q1130" s="257">
        <f t="shared" si="453"/>
        <v>7.9999999999999964</v>
      </c>
      <c r="R1130" s="102">
        <f t="shared" si="465"/>
        <v>3.0000000000000036</v>
      </c>
      <c r="S1130" s="103">
        <f t="shared" si="459"/>
        <v>1</v>
      </c>
      <c r="T1130" s="104">
        <f t="shared" si="460"/>
        <v>2.0000000000000036</v>
      </c>
      <c r="U1130" s="104">
        <f t="shared" si="461"/>
        <v>0</v>
      </c>
      <c r="V1130" s="104">
        <f t="shared" si="462"/>
        <v>0</v>
      </c>
      <c r="W1130" s="105">
        <f t="shared" si="463"/>
        <v>3.0000000000000036</v>
      </c>
      <c r="X1130" s="96"/>
      <c r="Y1130" s="106" t="str">
        <f>$AO$38</f>
        <v>D</v>
      </c>
      <c r="Z1130" s="207" t="str">
        <f t="shared" si="454"/>
        <v>Wed</v>
      </c>
      <c r="AA1130" s="107">
        <f t="shared" si="455"/>
        <v>0</v>
      </c>
      <c r="AB1130" s="107">
        <f t="shared" si="456"/>
        <v>0</v>
      </c>
      <c r="AC1130" s="107">
        <f t="shared" si="457"/>
        <v>0</v>
      </c>
    </row>
    <row r="1131" spans="1:29" ht="12.75" customHeight="1">
      <c r="A1131" s="69"/>
      <c r="B1131" s="181"/>
      <c r="C1131" s="181"/>
      <c r="D1131" s="72"/>
      <c r="E1131" s="73"/>
      <c r="F1131" s="72"/>
      <c r="G1131" s="181"/>
      <c r="H1131" s="99"/>
      <c r="I1131" s="76">
        <f t="shared" si="451"/>
        <v>35</v>
      </c>
      <c r="J1131" s="100"/>
      <c r="K1131" s="101"/>
      <c r="L1131" s="261"/>
      <c r="M1131" s="232"/>
      <c r="N1131" s="241"/>
      <c r="O1131" s="244"/>
      <c r="P1131" s="245"/>
      <c r="Q1131" s="257"/>
      <c r="R1131" s="102"/>
      <c r="S1131" s="103"/>
      <c r="T1131" s="104"/>
      <c r="U1131" s="104"/>
      <c r="V1131" s="104"/>
      <c r="W1131" s="105"/>
      <c r="X1131" s="96"/>
      <c r="Y1131" s="106"/>
      <c r="Z1131" s="207" t="str">
        <f t="shared" si="454"/>
        <v>Sat</v>
      </c>
      <c r="AA1131" s="107">
        <f>COUNTIF(K1131,"S")</f>
        <v>0</v>
      </c>
      <c r="AB1131" s="107">
        <f>COUNTIF(K1131,"I")</f>
        <v>0</v>
      </c>
      <c r="AC1131" s="107">
        <f>COUNTIF(K1131,"A")</f>
        <v>0</v>
      </c>
    </row>
    <row r="1132" spans="1:29" ht="12.75" customHeight="1">
      <c r="A1132" s="69"/>
      <c r="B1132" s="181"/>
      <c r="C1132" s="181"/>
      <c r="D1132" s="72"/>
      <c r="E1132" s="73"/>
      <c r="F1132" s="72"/>
      <c r="G1132" s="181"/>
      <c r="H1132" s="99"/>
      <c r="I1132" s="76">
        <f t="shared" si="451"/>
        <v>36</v>
      </c>
      <c r="J1132" s="210" t="s">
        <v>19</v>
      </c>
      <c r="K1132" s="211"/>
      <c r="L1132" s="251"/>
      <c r="M1132" s="212" t="s">
        <v>45</v>
      </c>
      <c r="N1132" s="212" t="s">
        <v>46</v>
      </c>
      <c r="O1132" s="242"/>
      <c r="P1132" s="243"/>
      <c r="Q1132" s="258"/>
      <c r="R1132" s="212"/>
      <c r="S1132" s="213"/>
      <c r="T1132" s="214"/>
      <c r="U1132" s="214"/>
      <c r="V1132" s="215"/>
      <c r="W1132" s="216" t="s">
        <v>36</v>
      </c>
      <c r="X1132" s="182"/>
      <c r="Y1132" s="183" t="s">
        <v>37</v>
      </c>
      <c r="Z1132" s="83"/>
      <c r="AA1132" s="84"/>
      <c r="AB1132" s="84"/>
      <c r="AC1132" s="96"/>
    </row>
    <row r="1133" spans="1:29" ht="12.75" customHeight="1">
      <c r="A1133" s="69"/>
      <c r="B1133" s="184" t="str">
        <f>C1097</f>
        <v>ADE</v>
      </c>
      <c r="C1133" s="181"/>
      <c r="D1133" s="72"/>
      <c r="E1133" s="73"/>
      <c r="F1133" s="72"/>
      <c r="G1133" s="181" t="s">
        <v>38</v>
      </c>
      <c r="H1133" s="99"/>
      <c r="I1133" s="76">
        <f t="shared" si="451"/>
        <v>37</v>
      </c>
      <c r="J1133" s="333">
        <f>+K1133+L1133</f>
        <v>37</v>
      </c>
      <c r="K1133" s="334">
        <f>+COUNTIF(K1100:K1131,"1")+COUNTIF(K1100:K1131,"2")+COUNTIF(K1100:K1131,"L2")+COUNTIF(K1100:K1131,"L1")</f>
        <v>26</v>
      </c>
      <c r="L1133" s="334">
        <f>+COUNTIF(K1100:K1131,"2")+COUNTIF(K1100:K1131,"L2")</f>
        <v>11</v>
      </c>
      <c r="M1133" s="334">
        <f>+COUNTIF(K1100:K1131,"1")+COUNTIF(K1100:K1131,"L1")</f>
        <v>15</v>
      </c>
      <c r="N1133" s="185"/>
      <c r="O1133" s="185"/>
      <c r="P1133" s="101"/>
      <c r="Q1133" s="259"/>
      <c r="R1133" s="185">
        <f>+COUNTIF(K1101:K1131,"S2")</f>
        <v>0</v>
      </c>
      <c r="S1133" s="102">
        <f>SUM(S1101:S1131)</f>
        <v>18</v>
      </c>
      <c r="T1133" s="102">
        <f>SUM(T1101:T1131)</f>
        <v>60.5</v>
      </c>
      <c r="U1133" s="102">
        <f>SUM(U1101:U1131)</f>
        <v>3</v>
      </c>
      <c r="V1133" s="102">
        <f>SUM(V1101:V1131)</f>
        <v>1</v>
      </c>
      <c r="W1133" s="105">
        <f>+(S1133*1.5)+(T1133*2)+(U1133*3)+(V1133*4)</f>
        <v>161</v>
      </c>
      <c r="X1133" s="186"/>
      <c r="Y1133" s="187">
        <f>+COUNTIF(Y1101:Y1131,"D")</f>
        <v>22</v>
      </c>
      <c r="Z1133" s="83"/>
      <c r="AA1133" s="102">
        <f>SUM(AA1101:AA1131)</f>
        <v>0</v>
      </c>
      <c r="AB1133" s="102">
        <f>SUM(AB1101:AB1131)</f>
        <v>0</v>
      </c>
      <c r="AC1133" s="102">
        <f>SUM(AC1101:AC1131)</f>
        <v>0</v>
      </c>
    </row>
    <row r="1134" spans="1:29" ht="12.75" customHeight="1">
      <c r="A1134" s="69"/>
      <c r="B1134" s="263"/>
      <c r="C1134" s="189" t="s">
        <v>57</v>
      </c>
      <c r="D1134" s="189"/>
      <c r="E1134" s="190"/>
      <c r="F1134" s="72"/>
      <c r="G1134" s="72"/>
      <c r="H1134" s="99"/>
      <c r="I1134" s="76">
        <f t="shared" si="451"/>
        <v>38</v>
      </c>
      <c r="J1134" s="191"/>
      <c r="K1134" s="192"/>
      <c r="L1134" s="252"/>
      <c r="M1134" s="193"/>
      <c r="N1134" s="193"/>
      <c r="O1134" s="193"/>
      <c r="P1134" s="239"/>
      <c r="Q1134" s="260"/>
      <c r="R1134" s="194">
        <f>S1133+T1133+U1133+V1133</f>
        <v>82.5</v>
      </c>
      <c r="S1134" s="103"/>
      <c r="T1134" s="103"/>
      <c r="U1134" s="103"/>
      <c r="V1134" s="103"/>
      <c r="W1134" s="103"/>
      <c r="X1134" s="195"/>
      <c r="Y1134" s="187"/>
      <c r="Z1134" s="196"/>
      <c r="AA1134" s="196"/>
      <c r="AB1134" s="196"/>
      <c r="AC1134" s="197"/>
    </row>
    <row r="1136" spans="1:29" ht="12.75" customHeight="1">
      <c r="A1136" s="52">
        <f>A1097+1</f>
        <v>30</v>
      </c>
      <c r="B1136" s="53" t="s">
        <v>2</v>
      </c>
      <c r="C1136" s="54" t="s">
        <v>201</v>
      </c>
      <c r="D1136" s="55"/>
      <c r="E1136" s="56" t="s">
        <v>55</v>
      </c>
      <c r="F1136" s="209" t="s">
        <v>105</v>
      </c>
      <c r="G1136" s="57"/>
      <c r="H1136" s="58"/>
      <c r="I1136" s="59">
        <v>1</v>
      </c>
      <c r="J1136" s="486" t="str">
        <f>+C1136</f>
        <v>ADE</v>
      </c>
      <c r="K1136" s="486"/>
      <c r="L1136" s="486"/>
      <c r="M1136" s="486"/>
      <c r="N1136" s="486"/>
      <c r="O1136" s="486"/>
      <c r="P1136" s="486"/>
      <c r="Q1136" s="486"/>
      <c r="R1136" s="486"/>
      <c r="S1136" s="486"/>
      <c r="T1136" s="486"/>
      <c r="U1136" s="486"/>
      <c r="V1136" s="486"/>
      <c r="W1136" s="486"/>
      <c r="X1136" s="60"/>
      <c r="Y1136" s="61"/>
      <c r="Z1136" s="62"/>
      <c r="AA1136" s="63"/>
      <c r="AB1136" s="63"/>
      <c r="AC1136" s="64"/>
    </row>
    <row r="1137" spans="1:29" ht="12.75" customHeight="1">
      <c r="A1137" s="69"/>
      <c r="B1137" s="70" t="s">
        <v>3</v>
      </c>
      <c r="C1137" s="71" t="s">
        <v>62</v>
      </c>
      <c r="D1137" s="72"/>
      <c r="E1137" s="73"/>
      <c r="F1137" s="72"/>
      <c r="G1137" s="74"/>
      <c r="H1137" s="75"/>
      <c r="I1137" s="76">
        <f t="shared" ref="I1137:I1173" si="467">+I1136+1</f>
        <v>2</v>
      </c>
      <c r="J1137" s="77" t="s">
        <v>4</v>
      </c>
      <c r="K1137" s="78"/>
      <c r="L1137" s="248"/>
      <c r="M1137" s="79"/>
      <c r="N1137" s="79"/>
      <c r="O1137" s="79"/>
      <c r="P1137" s="236"/>
      <c r="Q1137" s="254"/>
      <c r="R1137" s="79"/>
      <c r="S1137" s="79"/>
      <c r="T1137" s="79"/>
      <c r="U1137" s="79"/>
      <c r="V1137" s="79"/>
      <c r="W1137" s="80" t="str">
        <f>$Y$1</f>
        <v>Period: 1 May 2012 - 31 May 2012</v>
      </c>
      <c r="X1137" s="81"/>
      <c r="Y1137" s="82"/>
      <c r="Z1137" s="83"/>
      <c r="AA1137" s="84"/>
      <c r="AB1137" s="84"/>
      <c r="AC1137" s="85"/>
    </row>
    <row r="1138" spans="1:29" ht="12.75" customHeight="1">
      <c r="A1138" s="69"/>
      <c r="B1138" s="70" t="s">
        <v>6</v>
      </c>
      <c r="C1138" s="71" t="s">
        <v>5</v>
      </c>
      <c r="D1138" s="72"/>
      <c r="E1138" s="73"/>
      <c r="F1138" s="91"/>
      <c r="G1138" s="91"/>
      <c r="H1138" s="92"/>
      <c r="I1138" s="76">
        <f t="shared" si="467"/>
        <v>3</v>
      </c>
      <c r="J1138" s="487" t="s">
        <v>7</v>
      </c>
      <c r="K1138" s="488" t="s">
        <v>8</v>
      </c>
      <c r="L1138" s="249"/>
      <c r="M1138" s="489" t="s">
        <v>49</v>
      </c>
      <c r="N1138" s="490"/>
      <c r="O1138" s="220"/>
      <c r="P1138" s="237"/>
      <c r="Q1138" s="255"/>
      <c r="R1138" s="491" t="s">
        <v>64</v>
      </c>
      <c r="S1138" s="493" t="s">
        <v>9</v>
      </c>
      <c r="T1138" s="493"/>
      <c r="U1138" s="493"/>
      <c r="V1138" s="493"/>
      <c r="W1138" s="494" t="s">
        <v>10</v>
      </c>
      <c r="X1138" s="93"/>
      <c r="Y1138" s="94"/>
      <c r="Z1138" s="83"/>
      <c r="AA1138" s="84"/>
      <c r="AB1138" s="84"/>
      <c r="AC1138" s="85"/>
    </row>
    <row r="1139" spans="1:29" ht="12.75" customHeight="1">
      <c r="A1139" s="69"/>
      <c r="B1139" s="70" t="s">
        <v>48</v>
      </c>
      <c r="C1139" s="71"/>
      <c r="D1139" s="72"/>
      <c r="E1139" s="73"/>
      <c r="F1139" s="91"/>
      <c r="G1139" s="91"/>
      <c r="H1139" s="92"/>
      <c r="I1139" s="76">
        <f t="shared" si="467"/>
        <v>4</v>
      </c>
      <c r="J1139" s="487"/>
      <c r="K1139" s="488"/>
      <c r="L1139" s="250"/>
      <c r="M1139" s="231" t="s">
        <v>11</v>
      </c>
      <c r="N1139" s="231" t="s">
        <v>12</v>
      </c>
      <c r="O1139" s="231"/>
      <c r="P1139" s="238"/>
      <c r="Q1139" s="256" t="s">
        <v>67</v>
      </c>
      <c r="R1139" s="492"/>
      <c r="S1139" s="201">
        <v>1.5</v>
      </c>
      <c r="T1139" s="201">
        <v>2</v>
      </c>
      <c r="U1139" s="201">
        <v>3</v>
      </c>
      <c r="V1139" s="201">
        <v>4</v>
      </c>
      <c r="W1139" s="494"/>
      <c r="X1139" s="93"/>
      <c r="Y1139" s="94"/>
      <c r="Z1139" s="83"/>
      <c r="AA1139" s="95" t="s">
        <v>13</v>
      </c>
      <c r="AB1139" s="95" t="s">
        <v>14</v>
      </c>
      <c r="AC1139" s="96" t="s">
        <v>15</v>
      </c>
    </row>
    <row r="1140" spans="1:29" ht="12.75" customHeight="1">
      <c r="A1140" s="69"/>
      <c r="B1140" s="70" t="s">
        <v>16</v>
      </c>
      <c r="C1140" s="71"/>
      <c r="D1140" s="72"/>
      <c r="E1140" s="73"/>
      <c r="F1140" s="98"/>
      <c r="G1140" s="72"/>
      <c r="H1140" s="99"/>
      <c r="I1140" s="76">
        <f t="shared" si="467"/>
        <v>5</v>
      </c>
      <c r="J1140" s="100">
        <f>$AN$9</f>
        <v>41079</v>
      </c>
      <c r="K1140" s="101">
        <v>1</v>
      </c>
      <c r="L1140" s="261">
        <v>11</v>
      </c>
      <c r="M1140" s="232">
        <f>VLOOKUP(K1140,$AE$23:$AG$30,2,0)</f>
        <v>0.33333333333333331</v>
      </c>
      <c r="N1140" s="241">
        <f>VLOOKUP(K1140,$AE$23:$AG$30,3,0)</f>
        <v>0.70833333333333337</v>
      </c>
      <c r="O1140" s="244">
        <f t="shared" ref="O1140:O1169" si="468">(N1140-M1140)*24</f>
        <v>9.0000000000000018</v>
      </c>
      <c r="P1140" s="245" t="str">
        <f>+IF(((N1140-M1140)*24)&gt;4,"1",0)</f>
        <v>1</v>
      </c>
      <c r="Q1140" s="257">
        <f t="shared" ref="Q1140:Q1169" si="469">O1140-P1140</f>
        <v>8.0000000000000018</v>
      </c>
      <c r="R1140" s="102">
        <f>+L1140-Q1140</f>
        <v>2.9999999999999982</v>
      </c>
      <c r="S1140" s="103">
        <f>IF(AND(Y1140="d",W1140&gt;0),1,0)</f>
        <v>1</v>
      </c>
      <c r="T1140" s="104">
        <f>IF(AND(Y1140="D",W1140-S1140&lt;0),0,IF(AND(Y1140="M",W1140&gt;=7),7,IF(AND(Y1140="M",W1140&lt;7),W1140,IF(W1140-S1140&lt;0,0,IF(AND(Y1140="D",W1140-S1140&gt;=7),7,IF(AND(Y1140="D",W1140-S1140&lt;7),W1140-S1140,0))))))</f>
        <v>1.9999999999999982</v>
      </c>
      <c r="U1140" s="104">
        <f>IF(AND(Y1140="D",W1140&lt;1),0,IF(AND(Y1140="D",W1140-S1140-T1140&gt;0,W1140-S1140-T1140&lt;1),W1140-S1140-T1140,IF(AND(Y1140="D",W1140-S1140-T1140&gt;=1),1,IF(AND(Y1140="M",W1140-T1140&gt;=1),1,IF(AND(Y1140="M",W1140-T1140&lt;1),W1140-T1140,0)))))</f>
        <v>0</v>
      </c>
      <c r="V1140" s="104">
        <f>IF(AND(Y1140="D",W1140&lt;1),0,IF(AND(Y1140="D",W1140-S1140-T1140-U1140&gt;0),W1140-S1140-T1140-U1140,IF(AND(Y1140="M",W1140-T1140-U1140&gt;0),W1140-T1140-U1140,0)))</f>
        <v>0</v>
      </c>
      <c r="W1140" s="105">
        <f>+R1140</f>
        <v>2.9999999999999982</v>
      </c>
      <c r="X1140" s="96"/>
      <c r="Y1140" s="106" t="str">
        <f>$AO$9</f>
        <v>D</v>
      </c>
      <c r="Z1140" s="207" t="str">
        <f t="shared" ref="Z1140:Z1170" si="470">TEXT(WEEKDAY(J1140),"ddd")</f>
        <v>Tue</v>
      </c>
      <c r="AA1140" s="107">
        <f t="shared" ref="AA1140:AA1169" si="471">COUNTIF(K1140,"S")</f>
        <v>0</v>
      </c>
      <c r="AB1140" s="107">
        <f t="shared" ref="AB1140:AB1169" si="472">COUNTIF(K1140,"I")</f>
        <v>0</v>
      </c>
      <c r="AC1140" s="107">
        <f t="shared" ref="AC1140:AC1169" si="473">COUNTIF(K1140,"A")</f>
        <v>0</v>
      </c>
    </row>
    <row r="1141" spans="1:29" ht="12.75" customHeight="1">
      <c r="A1141" s="69"/>
      <c r="B1141" s="70" t="s">
        <v>18</v>
      </c>
      <c r="C1141" s="108" t="s">
        <v>61</v>
      </c>
      <c r="D1141" s="109"/>
      <c r="E1141" s="73"/>
      <c r="F1141" s="110"/>
      <c r="G1141" s="72"/>
      <c r="H1141" s="99"/>
      <c r="I1141" s="76">
        <f t="shared" si="467"/>
        <v>6</v>
      </c>
      <c r="J1141" s="100">
        <f>$AN$10</f>
        <v>41080</v>
      </c>
      <c r="K1141" s="101">
        <v>1</v>
      </c>
      <c r="L1141" s="261">
        <v>11</v>
      </c>
      <c r="M1141" s="232">
        <f>VLOOKUP(K1141,$AE$23:$AG$30,2,0)</f>
        <v>0.33333333333333331</v>
      </c>
      <c r="N1141" s="241">
        <f t="shared" ref="N1141:N1169" si="474">VLOOKUP(K1141,$AE$23:$AG$30,3,0)</f>
        <v>0.70833333333333337</v>
      </c>
      <c r="O1141" s="244">
        <f t="shared" si="468"/>
        <v>9.0000000000000018</v>
      </c>
      <c r="P1141" s="245" t="str">
        <f>+IF(((N1141-M1141)*24)&gt;4,"1",0)</f>
        <v>1</v>
      </c>
      <c r="Q1141" s="257">
        <f t="shared" si="469"/>
        <v>8.0000000000000018</v>
      </c>
      <c r="R1141" s="102">
        <f>+L1141-Q1141</f>
        <v>2.9999999999999982</v>
      </c>
      <c r="S1141" s="103">
        <f t="shared" ref="S1141:S1169" si="475">IF(AND(Y1141="d",W1141&gt;0),1,0)</f>
        <v>1</v>
      </c>
      <c r="T1141" s="104">
        <f t="shared" ref="T1141:T1169" si="476">IF(AND(Y1141="D",W1141-S1141&lt;0),0,IF(AND(Y1141="M",W1141&gt;=7),7,IF(AND(Y1141="M",W1141&lt;7),W1141,IF(W1141-S1141&lt;0,0,IF(AND(Y1141="D",W1141-S1141&gt;=7),7,IF(AND(Y1141="D",W1141-S1141&lt;7),W1141-S1141,0))))))</f>
        <v>1.9999999999999982</v>
      </c>
      <c r="U1141" s="104">
        <f t="shared" ref="U1141:U1169" si="477">IF(AND(Y1141="D",W1141&lt;1),0,IF(AND(Y1141="D",W1141-S1141-T1141&gt;0,W1141-S1141-T1141&lt;1),W1141-S1141-T1141,IF(AND(Y1141="D",W1141-S1141-T1141&gt;=1),1,IF(AND(Y1141="M",W1141-T1141&gt;=1),1,IF(AND(Y1141="M",W1141-T1141&lt;1),W1141-T1141,0)))))</f>
        <v>0</v>
      </c>
      <c r="V1141" s="104">
        <f t="shared" ref="V1141:V1169" si="478">IF(AND(Y1141="D",W1141&lt;1),0,IF(AND(Y1141="D",W1141-S1141-T1141-U1141&gt;0),W1141-S1141-T1141-U1141,IF(AND(Y1141="M",W1141-T1141-U1141&gt;0),W1141-T1141-U1141,0)))</f>
        <v>0</v>
      </c>
      <c r="W1141" s="105">
        <f t="shared" ref="W1141:W1169" si="479">+R1141</f>
        <v>2.9999999999999982</v>
      </c>
      <c r="X1141" s="96"/>
      <c r="Y1141" s="106" t="str">
        <f>$AO$10</f>
        <v>D</v>
      </c>
      <c r="Z1141" s="207" t="str">
        <f t="shared" si="470"/>
        <v>Wed</v>
      </c>
      <c r="AA1141" s="107">
        <f t="shared" si="471"/>
        <v>0</v>
      </c>
      <c r="AB1141" s="107">
        <f t="shared" si="472"/>
        <v>0</v>
      </c>
      <c r="AC1141" s="107">
        <f t="shared" si="473"/>
        <v>0</v>
      </c>
    </row>
    <row r="1142" spans="1:29" ht="12.75" customHeight="1">
      <c r="A1142" s="69"/>
      <c r="B1142" s="98" t="s">
        <v>20</v>
      </c>
      <c r="C1142" s="199">
        <v>40245</v>
      </c>
      <c r="D1142" s="199">
        <v>41340</v>
      </c>
      <c r="E1142" s="73"/>
      <c r="F1142" s="72"/>
      <c r="G1142" s="72"/>
      <c r="H1142" s="99"/>
      <c r="I1142" s="76">
        <f t="shared" si="467"/>
        <v>7</v>
      </c>
      <c r="J1142" s="100">
        <f>$AN$11</f>
        <v>41081</v>
      </c>
      <c r="K1142" s="101">
        <v>1</v>
      </c>
      <c r="L1142" s="261">
        <v>8</v>
      </c>
      <c r="M1142" s="232">
        <f>VLOOKUP(K1142,$AE$23:$AG$30,2,0)</f>
        <v>0.33333333333333331</v>
      </c>
      <c r="N1142" s="241">
        <f t="shared" si="474"/>
        <v>0.70833333333333337</v>
      </c>
      <c r="O1142" s="244">
        <f t="shared" si="468"/>
        <v>9.0000000000000018</v>
      </c>
      <c r="P1142" s="245" t="str">
        <f t="shared" ref="P1142:P1169" si="480">+IF(((N1142-M1142)*24)&gt;4,"1",0)</f>
        <v>1</v>
      </c>
      <c r="Q1142" s="257">
        <f t="shared" si="469"/>
        <v>8.0000000000000018</v>
      </c>
      <c r="R1142" s="102">
        <f t="shared" ref="R1142:R1169" si="481">+L1142-Q1142</f>
        <v>0</v>
      </c>
      <c r="S1142" s="103">
        <f t="shared" si="475"/>
        <v>0</v>
      </c>
      <c r="T1142" s="104">
        <f t="shared" si="476"/>
        <v>0</v>
      </c>
      <c r="U1142" s="104">
        <f t="shared" si="477"/>
        <v>0</v>
      </c>
      <c r="V1142" s="104">
        <f t="shared" si="478"/>
        <v>0</v>
      </c>
      <c r="W1142" s="105">
        <f t="shared" si="479"/>
        <v>0</v>
      </c>
      <c r="X1142" s="96"/>
      <c r="Y1142" s="106" t="str">
        <f>$AO$11</f>
        <v>D</v>
      </c>
      <c r="Z1142" s="207" t="str">
        <f t="shared" si="470"/>
        <v>Thu</v>
      </c>
      <c r="AA1142" s="107">
        <f t="shared" si="471"/>
        <v>0</v>
      </c>
      <c r="AB1142" s="107">
        <f t="shared" si="472"/>
        <v>0</v>
      </c>
      <c r="AC1142" s="107">
        <f t="shared" si="473"/>
        <v>0</v>
      </c>
    </row>
    <row r="1143" spans="1:29" ht="12.75" customHeight="1">
      <c r="A1143" s="69"/>
      <c r="B1143" s="98"/>
      <c r="C1143" s="98"/>
      <c r="D1143" s="72"/>
      <c r="E1143" s="73"/>
      <c r="F1143" s="72"/>
      <c r="G1143" s="72"/>
      <c r="H1143" s="99"/>
      <c r="I1143" s="76">
        <f t="shared" si="467"/>
        <v>8</v>
      </c>
      <c r="J1143" s="100">
        <f>$AN$12</f>
        <v>41082</v>
      </c>
      <c r="K1143" s="101">
        <v>1</v>
      </c>
      <c r="L1143" s="261">
        <v>8</v>
      </c>
      <c r="M1143" s="232">
        <f t="shared" ref="M1143:M1169" si="482">VLOOKUP(K1143,$AE$23:$AG$30,2,0)</f>
        <v>0.33333333333333331</v>
      </c>
      <c r="N1143" s="241">
        <f t="shared" si="474"/>
        <v>0.70833333333333337</v>
      </c>
      <c r="O1143" s="244">
        <f t="shared" si="468"/>
        <v>9.0000000000000018</v>
      </c>
      <c r="P1143" s="245" t="str">
        <f t="shared" si="480"/>
        <v>1</v>
      </c>
      <c r="Q1143" s="257">
        <f t="shared" si="469"/>
        <v>8.0000000000000018</v>
      </c>
      <c r="R1143" s="102">
        <f t="shared" si="481"/>
        <v>0</v>
      </c>
      <c r="S1143" s="103">
        <f t="shared" si="475"/>
        <v>0</v>
      </c>
      <c r="T1143" s="104">
        <f t="shared" si="476"/>
        <v>0</v>
      </c>
      <c r="U1143" s="104">
        <f t="shared" si="477"/>
        <v>0</v>
      </c>
      <c r="V1143" s="104">
        <f t="shared" si="478"/>
        <v>0</v>
      </c>
      <c r="W1143" s="105">
        <f t="shared" si="479"/>
        <v>0</v>
      </c>
      <c r="X1143" s="96"/>
      <c r="Y1143" s="106" t="str">
        <f>$AO$12</f>
        <v>D</v>
      </c>
      <c r="Z1143" s="207" t="str">
        <f t="shared" si="470"/>
        <v>Fri</v>
      </c>
      <c r="AA1143" s="107">
        <f t="shared" si="471"/>
        <v>0</v>
      </c>
      <c r="AB1143" s="107">
        <f t="shared" si="472"/>
        <v>0</v>
      </c>
      <c r="AC1143" s="107">
        <f t="shared" si="473"/>
        <v>0</v>
      </c>
    </row>
    <row r="1144" spans="1:29" ht="12.75" customHeight="1">
      <c r="A1144" s="69"/>
      <c r="B1144" s="98"/>
      <c r="C1144" s="98"/>
      <c r="D1144" s="72"/>
      <c r="E1144" s="73"/>
      <c r="F1144" s="198"/>
      <c r="G1144" s="72"/>
      <c r="H1144" s="99"/>
      <c r="I1144" s="76">
        <f t="shared" si="467"/>
        <v>9</v>
      </c>
      <c r="J1144" s="100">
        <f>$AN$13</f>
        <v>41083</v>
      </c>
      <c r="K1144" s="339" t="s">
        <v>50</v>
      </c>
      <c r="L1144" s="261"/>
      <c r="M1144" s="232">
        <f t="shared" si="482"/>
        <v>0</v>
      </c>
      <c r="N1144" s="241">
        <f t="shared" si="474"/>
        <v>0</v>
      </c>
      <c r="O1144" s="244">
        <f t="shared" si="468"/>
        <v>0</v>
      </c>
      <c r="P1144" s="245">
        <f t="shared" si="480"/>
        <v>0</v>
      </c>
      <c r="Q1144" s="257">
        <f t="shared" si="469"/>
        <v>0</v>
      </c>
      <c r="R1144" s="102">
        <f t="shared" si="481"/>
        <v>0</v>
      </c>
      <c r="S1144" s="103">
        <f t="shared" si="475"/>
        <v>0</v>
      </c>
      <c r="T1144" s="104">
        <f t="shared" si="476"/>
        <v>0</v>
      </c>
      <c r="U1144" s="104">
        <f t="shared" si="477"/>
        <v>0</v>
      </c>
      <c r="V1144" s="104">
        <f t="shared" si="478"/>
        <v>0</v>
      </c>
      <c r="W1144" s="105">
        <f t="shared" si="479"/>
        <v>0</v>
      </c>
      <c r="X1144" s="96"/>
      <c r="Y1144" s="106" t="str">
        <f>$AO$13</f>
        <v>M</v>
      </c>
      <c r="Z1144" s="207" t="str">
        <f t="shared" si="470"/>
        <v>Sat</v>
      </c>
      <c r="AA1144" s="107">
        <f t="shared" si="471"/>
        <v>0</v>
      </c>
      <c r="AB1144" s="107">
        <f t="shared" si="472"/>
        <v>0</v>
      </c>
      <c r="AC1144" s="107">
        <f t="shared" si="473"/>
        <v>0</v>
      </c>
    </row>
    <row r="1145" spans="1:29" ht="12.75" customHeight="1">
      <c r="A1145" s="69"/>
      <c r="B1145" s="124" t="s">
        <v>21</v>
      </c>
      <c r="C1145" s="125" t="s">
        <v>22</v>
      </c>
      <c r="D1145" s="126"/>
      <c r="E1145" s="127"/>
      <c r="F1145" s="198">
        <v>1244560</v>
      </c>
      <c r="G1145" s="129" t="s">
        <v>22</v>
      </c>
      <c r="H1145" s="130">
        <f>+F1145</f>
        <v>1244560</v>
      </c>
      <c r="I1145" s="76">
        <f t="shared" si="467"/>
        <v>10</v>
      </c>
      <c r="J1145" s="100">
        <f>$AN$14</f>
        <v>41084</v>
      </c>
      <c r="K1145" s="101" t="s">
        <v>72</v>
      </c>
      <c r="L1145" s="261">
        <v>11</v>
      </c>
      <c r="M1145" s="232">
        <f t="shared" si="482"/>
        <v>0</v>
      </c>
      <c r="N1145" s="241">
        <f t="shared" si="474"/>
        <v>0</v>
      </c>
      <c r="O1145" s="244">
        <f t="shared" si="468"/>
        <v>0</v>
      </c>
      <c r="P1145" s="245">
        <f t="shared" si="480"/>
        <v>0</v>
      </c>
      <c r="Q1145" s="257">
        <f t="shared" si="469"/>
        <v>0</v>
      </c>
      <c r="R1145" s="102">
        <f t="shared" si="481"/>
        <v>11</v>
      </c>
      <c r="S1145" s="103">
        <f t="shared" si="475"/>
        <v>0</v>
      </c>
      <c r="T1145" s="104">
        <f t="shared" si="476"/>
        <v>7</v>
      </c>
      <c r="U1145" s="104">
        <f t="shared" si="477"/>
        <v>1</v>
      </c>
      <c r="V1145" s="104">
        <f t="shared" si="478"/>
        <v>3</v>
      </c>
      <c r="W1145" s="105">
        <f t="shared" si="479"/>
        <v>11</v>
      </c>
      <c r="X1145" s="96"/>
      <c r="Y1145" s="106" t="str">
        <f>$AO$14</f>
        <v>M</v>
      </c>
      <c r="Z1145" s="262" t="str">
        <f t="shared" si="470"/>
        <v>Sun</v>
      </c>
      <c r="AA1145" s="107">
        <f t="shared" si="471"/>
        <v>0</v>
      </c>
      <c r="AB1145" s="107">
        <f t="shared" si="472"/>
        <v>0</v>
      </c>
      <c r="AC1145" s="107">
        <f t="shared" si="473"/>
        <v>0</v>
      </c>
    </row>
    <row r="1146" spans="1:29" ht="12.75" customHeight="1">
      <c r="A1146" s="69"/>
      <c r="B1146" s="124" t="s">
        <v>23</v>
      </c>
      <c r="C1146" s="125" t="s">
        <v>22</v>
      </c>
      <c r="D1146" s="133">
        <f>+F1145/173</f>
        <v>7193.9884393063585</v>
      </c>
      <c r="E1146" s="127" t="s">
        <v>24</v>
      </c>
      <c r="F1146" s="128">
        <f>+W1172</f>
        <v>175.00000000000003</v>
      </c>
      <c r="G1146" s="134" t="s">
        <v>22</v>
      </c>
      <c r="H1146" s="130">
        <f>F1146*D1146</f>
        <v>1258947.976878613</v>
      </c>
      <c r="I1146" s="76">
        <f t="shared" si="467"/>
        <v>11</v>
      </c>
      <c r="J1146" s="100">
        <f>$AN$15</f>
        <v>41085</v>
      </c>
      <c r="K1146" s="101">
        <v>2</v>
      </c>
      <c r="L1146" s="261">
        <v>11</v>
      </c>
      <c r="M1146" s="232">
        <f t="shared" si="482"/>
        <v>0.83333333333333337</v>
      </c>
      <c r="N1146" s="241">
        <f t="shared" si="474"/>
        <v>1.2083333333333333</v>
      </c>
      <c r="O1146" s="244">
        <f t="shared" si="468"/>
        <v>8.9999999999999964</v>
      </c>
      <c r="P1146" s="245" t="str">
        <f t="shared" si="480"/>
        <v>1</v>
      </c>
      <c r="Q1146" s="257">
        <f t="shared" si="469"/>
        <v>7.9999999999999964</v>
      </c>
      <c r="R1146" s="102">
        <f t="shared" si="481"/>
        <v>3.0000000000000036</v>
      </c>
      <c r="S1146" s="103">
        <f t="shared" si="475"/>
        <v>1</v>
      </c>
      <c r="T1146" s="104">
        <f t="shared" si="476"/>
        <v>2.0000000000000036</v>
      </c>
      <c r="U1146" s="104">
        <f t="shared" si="477"/>
        <v>0</v>
      </c>
      <c r="V1146" s="104">
        <f t="shared" si="478"/>
        <v>0</v>
      </c>
      <c r="W1146" s="105">
        <f t="shared" si="479"/>
        <v>3.0000000000000036</v>
      </c>
      <c r="X1146" s="96"/>
      <c r="Y1146" s="106" t="str">
        <f>$AO$15</f>
        <v>D</v>
      </c>
      <c r="Z1146" s="262" t="str">
        <f t="shared" si="470"/>
        <v>Mon</v>
      </c>
      <c r="AA1146" s="107">
        <f t="shared" si="471"/>
        <v>0</v>
      </c>
      <c r="AB1146" s="107">
        <f t="shared" si="472"/>
        <v>0</v>
      </c>
      <c r="AC1146" s="107">
        <f t="shared" si="473"/>
        <v>0</v>
      </c>
    </row>
    <row r="1147" spans="1:29" ht="12.75" customHeight="1">
      <c r="A1147" s="69"/>
      <c r="B1147" s="124" t="s">
        <v>65</v>
      </c>
      <c r="C1147" s="125" t="s">
        <v>22</v>
      </c>
      <c r="D1147" s="133">
        <v>6000</v>
      </c>
      <c r="E1147" s="127" t="s">
        <v>24</v>
      </c>
      <c r="F1147" s="203">
        <f>+K1172</f>
        <v>25</v>
      </c>
      <c r="G1147" s="134" t="s">
        <v>22</v>
      </c>
      <c r="H1147" s="130">
        <f>F1147*D1147</f>
        <v>150000</v>
      </c>
      <c r="I1147" s="76">
        <f t="shared" si="467"/>
        <v>12</v>
      </c>
      <c r="J1147" s="100">
        <f>$AN$16</f>
        <v>41086</v>
      </c>
      <c r="K1147" s="101">
        <v>2</v>
      </c>
      <c r="L1147" s="261">
        <v>11</v>
      </c>
      <c r="M1147" s="232">
        <f t="shared" si="482"/>
        <v>0.83333333333333337</v>
      </c>
      <c r="N1147" s="241">
        <f t="shared" si="474"/>
        <v>1.2083333333333333</v>
      </c>
      <c r="O1147" s="244">
        <f t="shared" si="468"/>
        <v>8.9999999999999964</v>
      </c>
      <c r="P1147" s="245" t="str">
        <f t="shared" si="480"/>
        <v>1</v>
      </c>
      <c r="Q1147" s="257">
        <f t="shared" si="469"/>
        <v>7.9999999999999964</v>
      </c>
      <c r="R1147" s="102">
        <f t="shared" si="481"/>
        <v>3.0000000000000036</v>
      </c>
      <c r="S1147" s="103">
        <f t="shared" si="475"/>
        <v>1</v>
      </c>
      <c r="T1147" s="104">
        <f t="shared" si="476"/>
        <v>2.0000000000000036</v>
      </c>
      <c r="U1147" s="104">
        <f t="shared" si="477"/>
        <v>0</v>
      </c>
      <c r="V1147" s="104">
        <f t="shared" si="478"/>
        <v>0</v>
      </c>
      <c r="W1147" s="105">
        <f t="shared" si="479"/>
        <v>3.0000000000000036</v>
      </c>
      <c r="X1147" s="96"/>
      <c r="Y1147" s="106" t="str">
        <f>$AO$16</f>
        <v>D</v>
      </c>
      <c r="Z1147" s="207" t="str">
        <f t="shared" si="470"/>
        <v>Tue</v>
      </c>
      <c r="AA1147" s="107">
        <f t="shared" si="471"/>
        <v>0</v>
      </c>
      <c r="AB1147" s="107">
        <f t="shared" si="472"/>
        <v>0</v>
      </c>
      <c r="AC1147" s="107">
        <f t="shared" si="473"/>
        <v>0</v>
      </c>
    </row>
    <row r="1148" spans="1:29" ht="12.75" customHeight="1">
      <c r="A1148" s="69"/>
      <c r="B1148" s="124" t="s">
        <v>66</v>
      </c>
      <c r="C1148" s="125" t="s">
        <v>22</v>
      </c>
      <c r="D1148" s="200">
        <v>4000</v>
      </c>
      <c r="E1148" s="127" t="s">
        <v>24</v>
      </c>
      <c r="F1148" s="139">
        <f>+L1172</f>
        <v>12</v>
      </c>
      <c r="G1148" s="134" t="s">
        <v>22</v>
      </c>
      <c r="H1148" s="130">
        <f>F1148*D1148</f>
        <v>48000</v>
      </c>
      <c r="I1148" s="76">
        <f t="shared" si="467"/>
        <v>13</v>
      </c>
      <c r="J1148" s="100">
        <f>$AN$17</f>
        <v>41087</v>
      </c>
      <c r="K1148" s="101">
        <v>2</v>
      </c>
      <c r="L1148" s="261">
        <v>11</v>
      </c>
      <c r="M1148" s="232">
        <f t="shared" si="482"/>
        <v>0.83333333333333337</v>
      </c>
      <c r="N1148" s="241">
        <f t="shared" si="474"/>
        <v>1.2083333333333333</v>
      </c>
      <c r="O1148" s="244">
        <f t="shared" si="468"/>
        <v>8.9999999999999964</v>
      </c>
      <c r="P1148" s="245" t="str">
        <f t="shared" si="480"/>
        <v>1</v>
      </c>
      <c r="Q1148" s="257">
        <f t="shared" si="469"/>
        <v>7.9999999999999964</v>
      </c>
      <c r="R1148" s="102">
        <f t="shared" si="481"/>
        <v>3.0000000000000036</v>
      </c>
      <c r="S1148" s="103">
        <f t="shared" si="475"/>
        <v>1</v>
      </c>
      <c r="T1148" s="104">
        <f t="shared" si="476"/>
        <v>2.0000000000000036</v>
      </c>
      <c r="U1148" s="104">
        <f t="shared" si="477"/>
        <v>0</v>
      </c>
      <c r="V1148" s="104">
        <f t="shared" si="478"/>
        <v>0</v>
      </c>
      <c r="W1148" s="105">
        <f t="shared" si="479"/>
        <v>3.0000000000000036</v>
      </c>
      <c r="X1148" s="96"/>
      <c r="Y1148" s="106" t="str">
        <f>$AO$17</f>
        <v>D</v>
      </c>
      <c r="Z1148" s="207" t="str">
        <f t="shared" si="470"/>
        <v>Wed</v>
      </c>
      <c r="AA1148" s="107">
        <f t="shared" si="471"/>
        <v>0</v>
      </c>
      <c r="AB1148" s="107">
        <f t="shared" si="472"/>
        <v>0</v>
      </c>
      <c r="AC1148" s="107">
        <f t="shared" si="473"/>
        <v>0</v>
      </c>
    </row>
    <row r="1149" spans="1:29" ht="12.75" customHeight="1">
      <c r="A1149" s="69"/>
      <c r="B1149" s="335" t="s">
        <v>75</v>
      </c>
      <c r="C1149" s="336" t="s">
        <v>22</v>
      </c>
      <c r="D1149" s="337"/>
      <c r="E1149" s="127" t="s">
        <v>24</v>
      </c>
      <c r="F1149" s="338">
        <f>+M1172</f>
        <v>13</v>
      </c>
      <c r="G1149" s="142" t="s">
        <v>22</v>
      </c>
      <c r="H1149" s="143">
        <f>+F1149*D1149</f>
        <v>0</v>
      </c>
      <c r="I1149" s="76">
        <f t="shared" si="467"/>
        <v>14</v>
      </c>
      <c r="J1149" s="100">
        <f>$AN$18</f>
        <v>41088</v>
      </c>
      <c r="K1149" s="101">
        <v>2</v>
      </c>
      <c r="L1149" s="261">
        <v>8</v>
      </c>
      <c r="M1149" s="232">
        <f t="shared" si="482"/>
        <v>0.83333333333333337</v>
      </c>
      <c r="N1149" s="241">
        <f t="shared" si="474"/>
        <v>1.2083333333333333</v>
      </c>
      <c r="O1149" s="244">
        <f t="shared" si="468"/>
        <v>8.9999999999999964</v>
      </c>
      <c r="P1149" s="245" t="str">
        <f t="shared" si="480"/>
        <v>1</v>
      </c>
      <c r="Q1149" s="257">
        <f t="shared" si="469"/>
        <v>7.9999999999999964</v>
      </c>
      <c r="R1149" s="102">
        <f t="shared" si="481"/>
        <v>0</v>
      </c>
      <c r="S1149" s="103">
        <f t="shared" si="475"/>
        <v>0</v>
      </c>
      <c r="T1149" s="104">
        <f t="shared" si="476"/>
        <v>0</v>
      </c>
      <c r="U1149" s="104">
        <f t="shared" si="477"/>
        <v>0</v>
      </c>
      <c r="V1149" s="104">
        <f t="shared" si="478"/>
        <v>0</v>
      </c>
      <c r="W1149" s="105">
        <f t="shared" si="479"/>
        <v>0</v>
      </c>
      <c r="X1149" s="96"/>
      <c r="Y1149" s="106" t="str">
        <f>$AO$18</f>
        <v>D</v>
      </c>
      <c r="Z1149" s="207" t="str">
        <f t="shared" si="470"/>
        <v>Thu</v>
      </c>
      <c r="AA1149" s="107">
        <f t="shared" si="471"/>
        <v>0</v>
      </c>
      <c r="AB1149" s="107">
        <f t="shared" si="472"/>
        <v>0</v>
      </c>
      <c r="AC1149" s="107">
        <f t="shared" si="473"/>
        <v>0</v>
      </c>
    </row>
    <row r="1150" spans="1:29" ht="12.75" customHeight="1">
      <c r="A1150" s="69"/>
      <c r="B1150" s="124"/>
      <c r="C1150" s="70"/>
      <c r="D1150" s="202"/>
      <c r="E1150" s="140"/>
      <c r="F1150" s="141"/>
      <c r="G1150" s="74" t="s">
        <v>22</v>
      </c>
      <c r="H1150" s="99">
        <f>+D1150*F1150</f>
        <v>0</v>
      </c>
      <c r="I1150" s="76">
        <f t="shared" si="467"/>
        <v>15</v>
      </c>
      <c r="J1150" s="100">
        <f>$AN$19</f>
        <v>41089</v>
      </c>
      <c r="K1150" s="101">
        <v>2</v>
      </c>
      <c r="L1150" s="261">
        <v>8</v>
      </c>
      <c r="M1150" s="232">
        <f t="shared" si="482"/>
        <v>0.83333333333333337</v>
      </c>
      <c r="N1150" s="241">
        <f t="shared" si="474"/>
        <v>1.2083333333333333</v>
      </c>
      <c r="O1150" s="244">
        <f t="shared" si="468"/>
        <v>8.9999999999999964</v>
      </c>
      <c r="P1150" s="245" t="str">
        <f t="shared" si="480"/>
        <v>1</v>
      </c>
      <c r="Q1150" s="257">
        <f t="shared" si="469"/>
        <v>7.9999999999999964</v>
      </c>
      <c r="R1150" s="102">
        <f t="shared" si="481"/>
        <v>0</v>
      </c>
      <c r="S1150" s="103">
        <f t="shared" si="475"/>
        <v>0</v>
      </c>
      <c r="T1150" s="104">
        <f t="shared" si="476"/>
        <v>0</v>
      </c>
      <c r="U1150" s="104">
        <f t="shared" si="477"/>
        <v>0</v>
      </c>
      <c r="V1150" s="104">
        <f t="shared" si="478"/>
        <v>0</v>
      </c>
      <c r="W1150" s="105">
        <f t="shared" si="479"/>
        <v>0</v>
      </c>
      <c r="X1150" s="96"/>
      <c r="Y1150" s="106" t="str">
        <f>$AO$19</f>
        <v>D</v>
      </c>
      <c r="Z1150" s="207" t="str">
        <f t="shared" si="470"/>
        <v>Fri</v>
      </c>
      <c r="AA1150" s="107">
        <f t="shared" si="471"/>
        <v>0</v>
      </c>
      <c r="AB1150" s="107">
        <f t="shared" si="472"/>
        <v>0</v>
      </c>
      <c r="AC1150" s="107">
        <f t="shared" si="473"/>
        <v>0</v>
      </c>
    </row>
    <row r="1151" spans="1:29" ht="12.75" customHeight="1">
      <c r="A1151" s="69"/>
      <c r="B1151" s="124"/>
      <c r="C1151" s="70"/>
      <c r="D1151" s="202"/>
      <c r="E1151" s="140"/>
      <c r="F1151" s="139"/>
      <c r="G1151" s="74" t="s">
        <v>22</v>
      </c>
      <c r="H1151" s="99">
        <f>+D1151*F1151</f>
        <v>0</v>
      </c>
      <c r="I1151" s="76">
        <f t="shared" si="467"/>
        <v>16</v>
      </c>
      <c r="J1151" s="100">
        <f>$AN$20</f>
        <v>41090</v>
      </c>
      <c r="K1151" s="101" t="s">
        <v>50</v>
      </c>
      <c r="L1151" s="261"/>
      <c r="M1151" s="232">
        <f t="shared" si="482"/>
        <v>0</v>
      </c>
      <c r="N1151" s="241">
        <f t="shared" si="474"/>
        <v>0</v>
      </c>
      <c r="O1151" s="244">
        <f t="shared" si="468"/>
        <v>0</v>
      </c>
      <c r="P1151" s="245">
        <f t="shared" si="480"/>
        <v>0</v>
      </c>
      <c r="Q1151" s="257">
        <f t="shared" si="469"/>
        <v>0</v>
      </c>
      <c r="R1151" s="102">
        <f t="shared" si="481"/>
        <v>0</v>
      </c>
      <c r="S1151" s="103">
        <f t="shared" si="475"/>
        <v>0</v>
      </c>
      <c r="T1151" s="104">
        <f t="shared" si="476"/>
        <v>0</v>
      </c>
      <c r="U1151" s="104">
        <f t="shared" si="477"/>
        <v>0</v>
      </c>
      <c r="V1151" s="104">
        <f t="shared" si="478"/>
        <v>0</v>
      </c>
      <c r="W1151" s="105">
        <f t="shared" si="479"/>
        <v>0</v>
      </c>
      <c r="X1151" s="96"/>
      <c r="Y1151" s="106" t="str">
        <f>$AO$20</f>
        <v>M</v>
      </c>
      <c r="Z1151" s="207" t="str">
        <f t="shared" si="470"/>
        <v>Sat</v>
      </c>
      <c r="AA1151" s="107">
        <f t="shared" si="471"/>
        <v>0</v>
      </c>
      <c r="AB1151" s="107">
        <f t="shared" si="472"/>
        <v>0</v>
      </c>
      <c r="AC1151" s="107">
        <f t="shared" si="473"/>
        <v>0</v>
      </c>
    </row>
    <row r="1152" spans="1:29" ht="12.75" customHeight="1">
      <c r="A1152" s="69"/>
      <c r="B1152" s="124" t="s">
        <v>56</v>
      </c>
      <c r="C1152" s="70" t="s">
        <v>22</v>
      </c>
      <c r="D1152" s="202"/>
      <c r="E1152" s="140"/>
      <c r="F1152" s="141"/>
      <c r="G1152" s="74" t="s">
        <v>22</v>
      </c>
      <c r="H1152" s="99">
        <v>0</v>
      </c>
      <c r="I1152" s="76">
        <f t="shared" si="467"/>
        <v>17</v>
      </c>
      <c r="J1152" s="100">
        <f>$AN$21</f>
        <v>41091</v>
      </c>
      <c r="K1152" s="101" t="s">
        <v>50</v>
      </c>
      <c r="L1152" s="261"/>
      <c r="M1152" s="232">
        <f t="shared" si="482"/>
        <v>0</v>
      </c>
      <c r="N1152" s="241">
        <f t="shared" si="474"/>
        <v>0</v>
      </c>
      <c r="O1152" s="244">
        <f t="shared" si="468"/>
        <v>0</v>
      </c>
      <c r="P1152" s="245">
        <f t="shared" si="480"/>
        <v>0</v>
      </c>
      <c r="Q1152" s="257">
        <f t="shared" si="469"/>
        <v>0</v>
      </c>
      <c r="R1152" s="102">
        <f t="shared" si="481"/>
        <v>0</v>
      </c>
      <c r="S1152" s="103">
        <f t="shared" si="475"/>
        <v>0</v>
      </c>
      <c r="T1152" s="104">
        <f t="shared" si="476"/>
        <v>0</v>
      </c>
      <c r="U1152" s="104">
        <f t="shared" si="477"/>
        <v>0</v>
      </c>
      <c r="V1152" s="104">
        <f t="shared" si="478"/>
        <v>0</v>
      </c>
      <c r="W1152" s="105">
        <f t="shared" si="479"/>
        <v>0</v>
      </c>
      <c r="X1152" s="96"/>
      <c r="Y1152" s="106" t="str">
        <f>$AO$21</f>
        <v>M</v>
      </c>
      <c r="Z1152" s="262" t="str">
        <f t="shared" si="470"/>
        <v>Sun</v>
      </c>
      <c r="AA1152" s="107">
        <f t="shared" si="471"/>
        <v>0</v>
      </c>
      <c r="AB1152" s="107">
        <f t="shared" si="472"/>
        <v>0</v>
      </c>
      <c r="AC1152" s="107">
        <f t="shared" si="473"/>
        <v>0</v>
      </c>
    </row>
    <row r="1153" spans="1:29" ht="12.75" customHeight="1">
      <c r="A1153" s="69"/>
      <c r="B1153" s="124"/>
      <c r="C1153" s="70"/>
      <c r="D1153" s="202"/>
      <c r="E1153" s="140"/>
      <c r="F1153" s="139"/>
      <c r="G1153" s="74" t="s">
        <v>22</v>
      </c>
      <c r="H1153" s="99">
        <f>+D1153*F1153</f>
        <v>0</v>
      </c>
      <c r="I1153" s="76">
        <f t="shared" si="467"/>
        <v>18</v>
      </c>
      <c r="J1153" s="100">
        <f>$AN$22</f>
        <v>41092</v>
      </c>
      <c r="K1153" s="101">
        <v>1</v>
      </c>
      <c r="L1153" s="261">
        <v>11</v>
      </c>
      <c r="M1153" s="232">
        <f t="shared" si="482"/>
        <v>0.33333333333333331</v>
      </c>
      <c r="N1153" s="241">
        <f t="shared" si="474"/>
        <v>0.70833333333333337</v>
      </c>
      <c r="O1153" s="244">
        <f t="shared" si="468"/>
        <v>9.0000000000000018</v>
      </c>
      <c r="P1153" s="245" t="str">
        <f t="shared" si="480"/>
        <v>1</v>
      </c>
      <c r="Q1153" s="257">
        <f t="shared" si="469"/>
        <v>8.0000000000000018</v>
      </c>
      <c r="R1153" s="102">
        <f t="shared" si="481"/>
        <v>2.9999999999999982</v>
      </c>
      <c r="S1153" s="103">
        <f t="shared" si="475"/>
        <v>1</v>
      </c>
      <c r="T1153" s="104">
        <f t="shared" si="476"/>
        <v>1.9999999999999982</v>
      </c>
      <c r="U1153" s="104">
        <f t="shared" si="477"/>
        <v>0</v>
      </c>
      <c r="V1153" s="104">
        <f t="shared" si="478"/>
        <v>0</v>
      </c>
      <c r="W1153" s="105">
        <f t="shared" si="479"/>
        <v>2.9999999999999982</v>
      </c>
      <c r="X1153" s="96"/>
      <c r="Y1153" s="106" t="str">
        <f>$AO$22</f>
        <v>D</v>
      </c>
      <c r="Z1153" s="262" t="str">
        <f t="shared" si="470"/>
        <v>Mon</v>
      </c>
      <c r="AA1153" s="107">
        <f t="shared" si="471"/>
        <v>0</v>
      </c>
      <c r="AB1153" s="107">
        <f t="shared" si="472"/>
        <v>0</v>
      </c>
      <c r="AC1153" s="107">
        <f t="shared" si="473"/>
        <v>0</v>
      </c>
    </row>
    <row r="1154" spans="1:29" ht="12.75" customHeight="1">
      <c r="A1154" s="69"/>
      <c r="B1154" s="150" t="s">
        <v>19</v>
      </c>
      <c r="C1154" s="150"/>
      <c r="D1154" s="200"/>
      <c r="E1154" s="127"/>
      <c r="F1154" s="151"/>
      <c r="G1154" s="134" t="s">
        <v>22</v>
      </c>
      <c r="H1154" s="152">
        <f>SUM(H1145:H1153)</f>
        <v>2701507.9768786132</v>
      </c>
      <c r="I1154" s="76">
        <f t="shared" si="467"/>
        <v>19</v>
      </c>
      <c r="J1154" s="100">
        <f>$AN$23</f>
        <v>41093</v>
      </c>
      <c r="K1154" s="101">
        <v>1</v>
      </c>
      <c r="L1154" s="261">
        <v>11</v>
      </c>
      <c r="M1154" s="232">
        <f t="shared" si="482"/>
        <v>0.33333333333333331</v>
      </c>
      <c r="N1154" s="241">
        <f t="shared" si="474"/>
        <v>0.70833333333333337</v>
      </c>
      <c r="O1154" s="244">
        <f t="shared" si="468"/>
        <v>9.0000000000000018</v>
      </c>
      <c r="P1154" s="245" t="str">
        <f t="shared" si="480"/>
        <v>1</v>
      </c>
      <c r="Q1154" s="257">
        <f t="shared" si="469"/>
        <v>8.0000000000000018</v>
      </c>
      <c r="R1154" s="102">
        <f t="shared" si="481"/>
        <v>2.9999999999999982</v>
      </c>
      <c r="S1154" s="103">
        <f t="shared" si="475"/>
        <v>1</v>
      </c>
      <c r="T1154" s="104">
        <f t="shared" si="476"/>
        <v>1.9999999999999982</v>
      </c>
      <c r="U1154" s="104">
        <f t="shared" si="477"/>
        <v>0</v>
      </c>
      <c r="V1154" s="104">
        <f t="shared" si="478"/>
        <v>0</v>
      </c>
      <c r="W1154" s="105">
        <f t="shared" si="479"/>
        <v>2.9999999999999982</v>
      </c>
      <c r="X1154" s="96"/>
      <c r="Y1154" s="106" t="str">
        <f>$AO$23</f>
        <v>D</v>
      </c>
      <c r="Z1154" s="207" t="str">
        <f t="shared" si="470"/>
        <v>Tue</v>
      </c>
      <c r="AA1154" s="107">
        <f t="shared" si="471"/>
        <v>0</v>
      </c>
      <c r="AB1154" s="107">
        <f t="shared" si="472"/>
        <v>0</v>
      </c>
      <c r="AC1154" s="107">
        <f t="shared" si="473"/>
        <v>0</v>
      </c>
    </row>
    <row r="1155" spans="1:29" ht="12.75" customHeight="1">
      <c r="A1155" s="69"/>
      <c r="B1155" s="131" t="s">
        <v>25</v>
      </c>
      <c r="C1155" s="70"/>
      <c r="D1155" s="200"/>
      <c r="E1155" s="127"/>
      <c r="F1155" s="151"/>
      <c r="G1155" s="74"/>
      <c r="H1155" s="75"/>
      <c r="I1155" s="76">
        <f t="shared" si="467"/>
        <v>20</v>
      </c>
      <c r="J1155" s="100">
        <f>$AN$24</f>
        <v>41094</v>
      </c>
      <c r="K1155" s="101">
        <v>1</v>
      </c>
      <c r="L1155" s="261">
        <v>11</v>
      </c>
      <c r="M1155" s="232">
        <f t="shared" si="482"/>
        <v>0.33333333333333331</v>
      </c>
      <c r="N1155" s="241">
        <f t="shared" si="474"/>
        <v>0.70833333333333337</v>
      </c>
      <c r="O1155" s="244">
        <f t="shared" si="468"/>
        <v>9.0000000000000018</v>
      </c>
      <c r="P1155" s="245" t="str">
        <f t="shared" si="480"/>
        <v>1</v>
      </c>
      <c r="Q1155" s="257">
        <f t="shared" si="469"/>
        <v>8.0000000000000018</v>
      </c>
      <c r="R1155" s="102">
        <f t="shared" si="481"/>
        <v>2.9999999999999982</v>
      </c>
      <c r="S1155" s="103">
        <f t="shared" si="475"/>
        <v>1</v>
      </c>
      <c r="T1155" s="104">
        <f t="shared" si="476"/>
        <v>1.9999999999999982</v>
      </c>
      <c r="U1155" s="104">
        <f t="shared" si="477"/>
        <v>0</v>
      </c>
      <c r="V1155" s="104">
        <f t="shared" si="478"/>
        <v>0</v>
      </c>
      <c r="W1155" s="105">
        <f t="shared" si="479"/>
        <v>2.9999999999999982</v>
      </c>
      <c r="X1155" s="96"/>
      <c r="Y1155" s="106" t="str">
        <f>$AO$24</f>
        <v>D</v>
      </c>
      <c r="Z1155" s="207" t="str">
        <f t="shared" si="470"/>
        <v>Wed</v>
      </c>
      <c r="AA1155" s="107">
        <f t="shared" si="471"/>
        <v>0</v>
      </c>
      <c r="AB1155" s="107">
        <f t="shared" si="472"/>
        <v>0</v>
      </c>
      <c r="AC1155" s="107">
        <f t="shared" si="473"/>
        <v>0</v>
      </c>
    </row>
    <row r="1156" spans="1:29" ht="12.75" customHeight="1">
      <c r="A1156" s="69"/>
      <c r="B1156" s="124" t="s">
        <v>26</v>
      </c>
      <c r="C1156" s="125" t="s">
        <v>22</v>
      </c>
      <c r="D1156" s="153">
        <f>-H1145</f>
        <v>-1244560</v>
      </c>
      <c r="E1156" s="127" t="s">
        <v>24</v>
      </c>
      <c r="F1156" s="149">
        <v>0.02</v>
      </c>
      <c r="G1156" s="134" t="s">
        <v>22</v>
      </c>
      <c r="H1156" s="130">
        <f>F1156*D1156</f>
        <v>-24891.200000000001</v>
      </c>
      <c r="I1156" s="76">
        <f t="shared" si="467"/>
        <v>21</v>
      </c>
      <c r="J1156" s="100">
        <f>$AN$25</f>
        <v>41095</v>
      </c>
      <c r="K1156" s="101">
        <v>1</v>
      </c>
      <c r="L1156" s="261">
        <v>11</v>
      </c>
      <c r="M1156" s="232">
        <f t="shared" si="482"/>
        <v>0.33333333333333331</v>
      </c>
      <c r="N1156" s="241">
        <f t="shared" si="474"/>
        <v>0.70833333333333337</v>
      </c>
      <c r="O1156" s="244">
        <f t="shared" si="468"/>
        <v>9.0000000000000018</v>
      </c>
      <c r="P1156" s="245" t="str">
        <f t="shared" si="480"/>
        <v>1</v>
      </c>
      <c r="Q1156" s="257">
        <f t="shared" si="469"/>
        <v>8.0000000000000018</v>
      </c>
      <c r="R1156" s="102">
        <f t="shared" si="481"/>
        <v>2.9999999999999982</v>
      </c>
      <c r="S1156" s="103">
        <f t="shared" si="475"/>
        <v>1</v>
      </c>
      <c r="T1156" s="104">
        <f t="shared" si="476"/>
        <v>1.9999999999999982</v>
      </c>
      <c r="U1156" s="104">
        <f t="shared" si="477"/>
        <v>0</v>
      </c>
      <c r="V1156" s="104">
        <f t="shared" si="478"/>
        <v>0</v>
      </c>
      <c r="W1156" s="105">
        <f t="shared" si="479"/>
        <v>2.9999999999999982</v>
      </c>
      <c r="X1156" s="96"/>
      <c r="Y1156" s="106" t="str">
        <f>$AO$25</f>
        <v>D</v>
      </c>
      <c r="Z1156" s="207" t="str">
        <f t="shared" si="470"/>
        <v>Thu</v>
      </c>
      <c r="AA1156" s="107">
        <f t="shared" si="471"/>
        <v>0</v>
      </c>
      <c r="AB1156" s="107">
        <f t="shared" si="472"/>
        <v>0</v>
      </c>
      <c r="AC1156" s="107">
        <f t="shared" si="473"/>
        <v>0</v>
      </c>
    </row>
    <row r="1157" spans="1:29" ht="12.75" customHeight="1">
      <c r="A1157" s="69"/>
      <c r="B1157" s="124" t="s">
        <v>47</v>
      </c>
      <c r="C1157" s="125" t="s">
        <v>22</v>
      </c>
      <c r="D1157" s="200"/>
      <c r="E1157" s="127"/>
      <c r="F1157" s="155"/>
      <c r="G1157" s="134" t="s">
        <v>22</v>
      </c>
      <c r="H1157" s="130">
        <f>SUM(AA1172:AC1172)*-F1145/21</f>
        <v>0</v>
      </c>
      <c r="I1157" s="76">
        <f t="shared" si="467"/>
        <v>22</v>
      </c>
      <c r="J1157" s="100">
        <f>$AN$26</f>
        <v>41096</v>
      </c>
      <c r="K1157" s="101">
        <v>1</v>
      </c>
      <c r="L1157" s="261">
        <v>11</v>
      </c>
      <c r="M1157" s="232">
        <f t="shared" si="482"/>
        <v>0.33333333333333331</v>
      </c>
      <c r="N1157" s="241">
        <f t="shared" si="474"/>
        <v>0.70833333333333337</v>
      </c>
      <c r="O1157" s="244">
        <f t="shared" si="468"/>
        <v>9.0000000000000018</v>
      </c>
      <c r="P1157" s="245" t="str">
        <f t="shared" si="480"/>
        <v>1</v>
      </c>
      <c r="Q1157" s="257">
        <f t="shared" si="469"/>
        <v>8.0000000000000018</v>
      </c>
      <c r="R1157" s="102">
        <f t="shared" si="481"/>
        <v>2.9999999999999982</v>
      </c>
      <c r="S1157" s="103">
        <f t="shared" si="475"/>
        <v>1</v>
      </c>
      <c r="T1157" s="104">
        <f t="shared" si="476"/>
        <v>1.9999999999999982</v>
      </c>
      <c r="U1157" s="104">
        <f t="shared" si="477"/>
        <v>0</v>
      </c>
      <c r="V1157" s="104">
        <f t="shared" si="478"/>
        <v>0</v>
      </c>
      <c r="W1157" s="105">
        <f t="shared" si="479"/>
        <v>2.9999999999999982</v>
      </c>
      <c r="X1157" s="96"/>
      <c r="Y1157" s="106" t="str">
        <f>$AO$26</f>
        <v>D</v>
      </c>
      <c r="Z1157" s="207" t="str">
        <f t="shared" si="470"/>
        <v>Fri</v>
      </c>
      <c r="AA1157" s="107">
        <f t="shared" si="471"/>
        <v>0</v>
      </c>
      <c r="AB1157" s="107">
        <f t="shared" si="472"/>
        <v>0</v>
      </c>
      <c r="AC1157" s="107">
        <f t="shared" si="473"/>
        <v>0</v>
      </c>
    </row>
    <row r="1158" spans="1:29" ht="12.75" customHeight="1">
      <c r="A1158" s="69"/>
      <c r="B1158" s="124" t="s">
        <v>27</v>
      </c>
      <c r="C1158" s="125" t="s">
        <v>22</v>
      </c>
      <c r="D1158" s="200"/>
      <c r="E1158" s="127"/>
      <c r="F1158" s="155"/>
      <c r="G1158" s="134" t="s">
        <v>22</v>
      </c>
      <c r="H1158" s="156">
        <f>+F1164</f>
        <v>-61413.100000000006</v>
      </c>
      <c r="I1158" s="76">
        <f t="shared" si="467"/>
        <v>23</v>
      </c>
      <c r="J1158" s="100">
        <f>$AN$27</f>
        <v>41097</v>
      </c>
      <c r="K1158" s="339" t="s">
        <v>63</v>
      </c>
      <c r="L1158" s="261">
        <v>11</v>
      </c>
      <c r="M1158" s="232">
        <f t="shared" si="482"/>
        <v>0</v>
      </c>
      <c r="N1158" s="241">
        <f t="shared" si="474"/>
        <v>0</v>
      </c>
      <c r="O1158" s="244">
        <f t="shared" si="468"/>
        <v>0</v>
      </c>
      <c r="P1158" s="245">
        <f t="shared" si="480"/>
        <v>0</v>
      </c>
      <c r="Q1158" s="257">
        <f t="shared" si="469"/>
        <v>0</v>
      </c>
      <c r="R1158" s="102">
        <f t="shared" si="481"/>
        <v>11</v>
      </c>
      <c r="S1158" s="103">
        <f t="shared" si="475"/>
        <v>0</v>
      </c>
      <c r="T1158" s="104">
        <f t="shared" si="476"/>
        <v>7</v>
      </c>
      <c r="U1158" s="104">
        <f t="shared" si="477"/>
        <v>1</v>
      </c>
      <c r="V1158" s="104">
        <f t="shared" si="478"/>
        <v>3</v>
      </c>
      <c r="W1158" s="105">
        <f t="shared" si="479"/>
        <v>11</v>
      </c>
      <c r="X1158" s="96"/>
      <c r="Y1158" s="106" t="str">
        <f>$AO$27</f>
        <v>M</v>
      </c>
      <c r="Z1158" s="207" t="str">
        <f t="shared" si="470"/>
        <v>Sat</v>
      </c>
      <c r="AA1158" s="107">
        <f t="shared" si="471"/>
        <v>0</v>
      </c>
      <c r="AB1158" s="107">
        <f t="shared" si="472"/>
        <v>0</v>
      </c>
      <c r="AC1158" s="107">
        <f t="shared" si="473"/>
        <v>0</v>
      </c>
    </row>
    <row r="1159" spans="1:29" ht="12.75" customHeight="1">
      <c r="A1159" s="69"/>
      <c r="B1159" s="98"/>
      <c r="C1159" s="98"/>
      <c r="D1159" s="158" t="s">
        <v>28</v>
      </c>
      <c r="E1159" s="159"/>
      <c r="F1159" s="160">
        <f>VLOOKUP(C1138,$AD$1:$AG$6,2)</f>
        <v>-1320000</v>
      </c>
      <c r="G1159" s="160"/>
      <c r="H1159" s="99"/>
      <c r="I1159" s="76">
        <f t="shared" si="467"/>
        <v>24</v>
      </c>
      <c r="J1159" s="100">
        <f>$AN$28</f>
        <v>41098</v>
      </c>
      <c r="K1159" s="339" t="s">
        <v>72</v>
      </c>
      <c r="L1159" s="261">
        <v>11</v>
      </c>
      <c r="M1159" s="232">
        <f t="shared" si="482"/>
        <v>0</v>
      </c>
      <c r="N1159" s="241">
        <f t="shared" si="474"/>
        <v>0</v>
      </c>
      <c r="O1159" s="244">
        <f t="shared" si="468"/>
        <v>0</v>
      </c>
      <c r="P1159" s="245">
        <f t="shared" si="480"/>
        <v>0</v>
      </c>
      <c r="Q1159" s="257">
        <f t="shared" si="469"/>
        <v>0</v>
      </c>
      <c r="R1159" s="102">
        <f t="shared" si="481"/>
        <v>11</v>
      </c>
      <c r="S1159" s="103">
        <f t="shared" si="475"/>
        <v>0</v>
      </c>
      <c r="T1159" s="104">
        <f t="shared" si="476"/>
        <v>7</v>
      </c>
      <c r="U1159" s="104">
        <f t="shared" si="477"/>
        <v>1</v>
      </c>
      <c r="V1159" s="104">
        <f t="shared" si="478"/>
        <v>3</v>
      </c>
      <c r="W1159" s="105">
        <f t="shared" si="479"/>
        <v>11</v>
      </c>
      <c r="X1159" s="96"/>
      <c r="Y1159" s="106" t="str">
        <f>$AO$28</f>
        <v>M</v>
      </c>
      <c r="Z1159" s="262" t="str">
        <f t="shared" si="470"/>
        <v>Sun</v>
      </c>
      <c r="AA1159" s="107">
        <f t="shared" si="471"/>
        <v>0</v>
      </c>
      <c r="AB1159" s="107">
        <f t="shared" si="472"/>
        <v>0</v>
      </c>
      <c r="AC1159" s="107">
        <f t="shared" si="473"/>
        <v>0</v>
      </c>
    </row>
    <row r="1160" spans="1:29" ht="12.75" customHeight="1">
      <c r="A1160" s="69"/>
      <c r="B1160" s="98"/>
      <c r="C1160" s="98"/>
      <c r="D1160" s="162" t="s">
        <v>26</v>
      </c>
      <c r="E1160" s="159"/>
      <c r="F1160" s="163">
        <f>+(H1145)*0.54%</f>
        <v>6720.6240000000007</v>
      </c>
      <c r="G1160" s="163"/>
      <c r="H1160" s="99"/>
      <c r="I1160" s="76">
        <f t="shared" si="467"/>
        <v>25</v>
      </c>
      <c r="J1160" s="100">
        <f>$AN$29</f>
        <v>41099</v>
      </c>
      <c r="K1160" s="101">
        <v>2</v>
      </c>
      <c r="L1160" s="261">
        <v>11</v>
      </c>
      <c r="M1160" s="232">
        <f t="shared" si="482"/>
        <v>0.83333333333333337</v>
      </c>
      <c r="N1160" s="241">
        <f t="shared" si="474"/>
        <v>1.2083333333333333</v>
      </c>
      <c r="O1160" s="244">
        <f t="shared" si="468"/>
        <v>8.9999999999999964</v>
      </c>
      <c r="P1160" s="245" t="str">
        <f t="shared" si="480"/>
        <v>1</v>
      </c>
      <c r="Q1160" s="257">
        <f t="shared" si="469"/>
        <v>7.9999999999999964</v>
      </c>
      <c r="R1160" s="102">
        <f t="shared" si="481"/>
        <v>3.0000000000000036</v>
      </c>
      <c r="S1160" s="103">
        <f t="shared" si="475"/>
        <v>1</v>
      </c>
      <c r="T1160" s="104">
        <f t="shared" si="476"/>
        <v>2.0000000000000036</v>
      </c>
      <c r="U1160" s="104">
        <f t="shared" si="477"/>
        <v>0</v>
      </c>
      <c r="V1160" s="104">
        <f t="shared" si="478"/>
        <v>0</v>
      </c>
      <c r="W1160" s="105">
        <f t="shared" si="479"/>
        <v>3.0000000000000036</v>
      </c>
      <c r="X1160" s="96"/>
      <c r="Y1160" s="106" t="str">
        <f>$AO$29</f>
        <v>D</v>
      </c>
      <c r="Z1160" s="262" t="str">
        <f t="shared" si="470"/>
        <v>Mon</v>
      </c>
      <c r="AA1160" s="107">
        <f t="shared" si="471"/>
        <v>0</v>
      </c>
      <c r="AB1160" s="107">
        <f t="shared" si="472"/>
        <v>0</v>
      </c>
      <c r="AC1160" s="107">
        <f t="shared" si="473"/>
        <v>0</v>
      </c>
    </row>
    <row r="1161" spans="1:29" ht="12.75" customHeight="1">
      <c r="A1161" s="69"/>
      <c r="B1161" s="98"/>
      <c r="C1161" s="98"/>
      <c r="D1161" s="162" t="s">
        <v>29</v>
      </c>
      <c r="E1161" s="159"/>
      <c r="F1161" s="160">
        <f>-IF(H1154*5%&gt;500000,500000,H1154*5%)</f>
        <v>-135075.39884393066</v>
      </c>
      <c r="G1161" s="160"/>
      <c r="H1161" s="99"/>
      <c r="I1161" s="76">
        <f t="shared" si="467"/>
        <v>26</v>
      </c>
      <c r="J1161" s="100">
        <f>$AN$30</f>
        <v>41100</v>
      </c>
      <c r="K1161" s="101">
        <v>2</v>
      </c>
      <c r="L1161" s="261">
        <v>11</v>
      </c>
      <c r="M1161" s="232">
        <f t="shared" si="482"/>
        <v>0.83333333333333337</v>
      </c>
      <c r="N1161" s="241">
        <f t="shared" si="474"/>
        <v>1.2083333333333333</v>
      </c>
      <c r="O1161" s="244">
        <f t="shared" si="468"/>
        <v>8.9999999999999964</v>
      </c>
      <c r="P1161" s="245" t="str">
        <f t="shared" si="480"/>
        <v>1</v>
      </c>
      <c r="Q1161" s="257">
        <f t="shared" si="469"/>
        <v>7.9999999999999964</v>
      </c>
      <c r="R1161" s="102">
        <f t="shared" si="481"/>
        <v>3.0000000000000036</v>
      </c>
      <c r="S1161" s="103">
        <f t="shared" si="475"/>
        <v>1</v>
      </c>
      <c r="T1161" s="104">
        <f t="shared" si="476"/>
        <v>2.0000000000000036</v>
      </c>
      <c r="U1161" s="104">
        <f t="shared" si="477"/>
        <v>0</v>
      </c>
      <c r="V1161" s="104">
        <f t="shared" si="478"/>
        <v>0</v>
      </c>
      <c r="W1161" s="105">
        <f t="shared" si="479"/>
        <v>3.0000000000000036</v>
      </c>
      <c r="X1161" s="96"/>
      <c r="Y1161" s="106" t="str">
        <f>$AO$30</f>
        <v>D</v>
      </c>
      <c r="Z1161" s="207" t="str">
        <f t="shared" si="470"/>
        <v>Tue</v>
      </c>
      <c r="AA1161" s="107">
        <f t="shared" si="471"/>
        <v>0</v>
      </c>
      <c r="AB1161" s="107">
        <f t="shared" si="472"/>
        <v>0</v>
      </c>
      <c r="AC1161" s="107">
        <f t="shared" si="473"/>
        <v>0</v>
      </c>
    </row>
    <row r="1162" spans="1:29" ht="12.75" customHeight="1">
      <c r="A1162" s="69"/>
      <c r="B1162" s="98"/>
      <c r="C1162" s="98"/>
      <c r="D1162" s="162" t="s">
        <v>30</v>
      </c>
      <c r="E1162" s="159"/>
      <c r="F1162" s="163">
        <f>ROUND(H1154+H1156+F1160+F1161,0)*12</f>
        <v>30579144</v>
      </c>
      <c r="G1162" s="163"/>
      <c r="H1162" s="99"/>
      <c r="I1162" s="76">
        <f t="shared" si="467"/>
        <v>27</v>
      </c>
      <c r="J1162" s="100">
        <f>$AN$31</f>
        <v>41101</v>
      </c>
      <c r="K1162" s="101">
        <v>2</v>
      </c>
      <c r="L1162" s="261">
        <v>11</v>
      </c>
      <c r="M1162" s="232">
        <f t="shared" si="482"/>
        <v>0.83333333333333337</v>
      </c>
      <c r="N1162" s="241">
        <f t="shared" si="474"/>
        <v>1.2083333333333333</v>
      </c>
      <c r="O1162" s="244">
        <f t="shared" si="468"/>
        <v>8.9999999999999964</v>
      </c>
      <c r="P1162" s="245" t="str">
        <f t="shared" si="480"/>
        <v>1</v>
      </c>
      <c r="Q1162" s="257">
        <f t="shared" si="469"/>
        <v>7.9999999999999964</v>
      </c>
      <c r="R1162" s="102">
        <f t="shared" si="481"/>
        <v>3.0000000000000036</v>
      </c>
      <c r="S1162" s="103">
        <f t="shared" si="475"/>
        <v>1</v>
      </c>
      <c r="T1162" s="104">
        <f t="shared" si="476"/>
        <v>2.0000000000000036</v>
      </c>
      <c r="U1162" s="104">
        <f t="shared" si="477"/>
        <v>0</v>
      </c>
      <c r="V1162" s="104">
        <f t="shared" si="478"/>
        <v>0</v>
      </c>
      <c r="W1162" s="105">
        <f t="shared" si="479"/>
        <v>3.0000000000000036</v>
      </c>
      <c r="X1162" s="96"/>
      <c r="Y1162" s="106" t="str">
        <f>$AO$31</f>
        <v>D</v>
      </c>
      <c r="Z1162" s="207" t="str">
        <f t="shared" si="470"/>
        <v>Wed</v>
      </c>
      <c r="AA1162" s="107">
        <f t="shared" si="471"/>
        <v>0</v>
      </c>
      <c r="AB1162" s="107">
        <f t="shared" si="472"/>
        <v>0</v>
      </c>
      <c r="AC1162" s="107">
        <f t="shared" si="473"/>
        <v>0</v>
      </c>
    </row>
    <row r="1163" spans="1:29" ht="12.75" customHeight="1">
      <c r="A1163" s="69"/>
      <c r="B1163" s="98"/>
      <c r="C1163" s="98"/>
      <c r="D1163" s="168" t="s">
        <v>31</v>
      </c>
      <c r="E1163" s="159"/>
      <c r="F1163" s="169">
        <f>(F1162)+(F1159*12)</f>
        <v>14739144</v>
      </c>
      <c r="G1163" s="169"/>
      <c r="H1163" s="99"/>
      <c r="I1163" s="76">
        <f t="shared" si="467"/>
        <v>28</v>
      </c>
      <c r="J1163" s="100">
        <f>$AN$32</f>
        <v>41102</v>
      </c>
      <c r="K1163" s="101">
        <v>2</v>
      </c>
      <c r="L1163" s="261">
        <v>8</v>
      </c>
      <c r="M1163" s="232">
        <f t="shared" si="482"/>
        <v>0.83333333333333337</v>
      </c>
      <c r="N1163" s="241">
        <f t="shared" si="474"/>
        <v>1.2083333333333333</v>
      </c>
      <c r="O1163" s="244">
        <f t="shared" si="468"/>
        <v>8.9999999999999964</v>
      </c>
      <c r="P1163" s="245" t="str">
        <f t="shared" si="480"/>
        <v>1</v>
      </c>
      <c r="Q1163" s="257">
        <f t="shared" si="469"/>
        <v>7.9999999999999964</v>
      </c>
      <c r="R1163" s="102">
        <f t="shared" si="481"/>
        <v>0</v>
      </c>
      <c r="S1163" s="103">
        <f t="shared" si="475"/>
        <v>0</v>
      </c>
      <c r="T1163" s="104">
        <f t="shared" si="476"/>
        <v>0</v>
      </c>
      <c r="U1163" s="104">
        <f t="shared" si="477"/>
        <v>0</v>
      </c>
      <c r="V1163" s="104">
        <f t="shared" si="478"/>
        <v>0</v>
      </c>
      <c r="W1163" s="105">
        <f t="shared" si="479"/>
        <v>0</v>
      </c>
      <c r="X1163" s="96"/>
      <c r="Y1163" s="106" t="str">
        <f>$AO$32</f>
        <v>D</v>
      </c>
      <c r="Z1163" s="207" t="str">
        <f t="shared" si="470"/>
        <v>Thu</v>
      </c>
      <c r="AA1163" s="107">
        <f t="shared" si="471"/>
        <v>0</v>
      </c>
      <c r="AB1163" s="107">
        <f t="shared" si="472"/>
        <v>0</v>
      </c>
      <c r="AC1163" s="107">
        <f t="shared" si="473"/>
        <v>0</v>
      </c>
    </row>
    <row r="1164" spans="1:29" ht="12.75" customHeight="1">
      <c r="A1164" s="69"/>
      <c r="B1164" s="98"/>
      <c r="C1164" s="98"/>
      <c r="D1164" s="168" t="s">
        <v>32</v>
      </c>
      <c r="E1164" s="159"/>
      <c r="F1164" s="170">
        <f>-(IF(F1163&lt;=0,0,IF(F1163&lt;=50000000,F1163*0.05,IF(F1163&lt;=200000000,(F1163-50000000)*0.15+2500000,IF(F1163&lt;=500000000,(F1163-250000000)*0.25+32500000,(F1163-500000000)*0.3+95000000)))))/12</f>
        <v>-61413.100000000006</v>
      </c>
      <c r="G1164" s="171">
        <f>-(IF(F1164&lt;=0,0,IF(F1164&lt;=50000000,F1164*0.05,IF(F1164&lt;=200000000,(F1164-50000000)*0.15+2500000,IF(F1164&lt;=500000000,(F1164-250000000)*0.25+32500000,(F1164-500000000)*0.3+95000000)))))/12</f>
        <v>0</v>
      </c>
      <c r="H1164" s="99"/>
      <c r="I1164" s="76">
        <f t="shared" si="467"/>
        <v>29</v>
      </c>
      <c r="J1164" s="100">
        <f>$AN$33</f>
        <v>41103</v>
      </c>
      <c r="K1164" s="101">
        <v>2</v>
      </c>
      <c r="L1164" s="261">
        <v>8</v>
      </c>
      <c r="M1164" s="232">
        <f t="shared" si="482"/>
        <v>0.83333333333333337</v>
      </c>
      <c r="N1164" s="241">
        <f t="shared" si="474"/>
        <v>1.2083333333333333</v>
      </c>
      <c r="O1164" s="244">
        <f t="shared" si="468"/>
        <v>8.9999999999999964</v>
      </c>
      <c r="P1164" s="245" t="str">
        <f t="shared" si="480"/>
        <v>1</v>
      </c>
      <c r="Q1164" s="257">
        <f t="shared" si="469"/>
        <v>7.9999999999999964</v>
      </c>
      <c r="R1164" s="102">
        <f t="shared" si="481"/>
        <v>0</v>
      </c>
      <c r="S1164" s="103">
        <f t="shared" si="475"/>
        <v>0</v>
      </c>
      <c r="T1164" s="104">
        <f t="shared" si="476"/>
        <v>0</v>
      </c>
      <c r="U1164" s="104">
        <f t="shared" si="477"/>
        <v>0</v>
      </c>
      <c r="V1164" s="104">
        <f t="shared" si="478"/>
        <v>0</v>
      </c>
      <c r="W1164" s="105">
        <f t="shared" si="479"/>
        <v>0</v>
      </c>
      <c r="X1164" s="96"/>
      <c r="Y1164" s="106" t="str">
        <f>$AO$33</f>
        <v>D</v>
      </c>
      <c r="Z1164" s="207" t="str">
        <f t="shared" si="470"/>
        <v>Fri</v>
      </c>
      <c r="AA1164" s="107">
        <f t="shared" si="471"/>
        <v>0</v>
      </c>
      <c r="AB1164" s="107">
        <f t="shared" si="472"/>
        <v>0</v>
      </c>
      <c r="AC1164" s="107">
        <f t="shared" si="473"/>
        <v>0</v>
      </c>
    </row>
    <row r="1165" spans="1:29" ht="12.75" customHeight="1">
      <c r="A1165" s="69"/>
      <c r="B1165" s="98"/>
      <c r="C1165" s="125"/>
      <c r="D1165" s="172"/>
      <c r="E1165" s="173"/>
      <c r="F1165" s="174"/>
      <c r="G1165" s="72"/>
      <c r="H1165" s="175"/>
      <c r="I1165" s="76">
        <f t="shared" si="467"/>
        <v>30</v>
      </c>
      <c r="J1165" s="100">
        <f>$AN$34</f>
        <v>41104</v>
      </c>
      <c r="K1165" s="101" t="s">
        <v>50</v>
      </c>
      <c r="L1165" s="261"/>
      <c r="M1165" s="232">
        <f t="shared" si="482"/>
        <v>0</v>
      </c>
      <c r="N1165" s="241">
        <f t="shared" si="474"/>
        <v>0</v>
      </c>
      <c r="O1165" s="244">
        <f t="shared" si="468"/>
        <v>0</v>
      </c>
      <c r="P1165" s="245">
        <f t="shared" si="480"/>
        <v>0</v>
      </c>
      <c r="Q1165" s="257">
        <f t="shared" si="469"/>
        <v>0</v>
      </c>
      <c r="R1165" s="102">
        <f t="shared" si="481"/>
        <v>0</v>
      </c>
      <c r="S1165" s="103">
        <f t="shared" si="475"/>
        <v>0</v>
      </c>
      <c r="T1165" s="104">
        <f t="shared" si="476"/>
        <v>0</v>
      </c>
      <c r="U1165" s="104">
        <f t="shared" si="477"/>
        <v>0</v>
      </c>
      <c r="V1165" s="104">
        <f t="shared" si="478"/>
        <v>0</v>
      </c>
      <c r="W1165" s="105">
        <f t="shared" si="479"/>
        <v>0</v>
      </c>
      <c r="X1165" s="96"/>
      <c r="Y1165" s="106" t="str">
        <f>$AO$34</f>
        <v>M</v>
      </c>
      <c r="Z1165" s="207" t="str">
        <f t="shared" si="470"/>
        <v>Sat</v>
      </c>
      <c r="AA1165" s="107">
        <f t="shared" si="471"/>
        <v>0</v>
      </c>
      <c r="AB1165" s="107">
        <f t="shared" si="472"/>
        <v>0</v>
      </c>
      <c r="AC1165" s="107">
        <f t="shared" si="473"/>
        <v>0</v>
      </c>
    </row>
    <row r="1166" spans="1:29" ht="12.75" customHeight="1">
      <c r="A1166" s="69"/>
      <c r="B1166" s="176" t="s">
        <v>33</v>
      </c>
      <c r="C1166" s="177"/>
      <c r="D1166" s="178"/>
      <c r="E1166" s="127"/>
      <c r="F1166" s="179"/>
      <c r="G1166" s="180" t="s">
        <v>22</v>
      </c>
      <c r="H1166" s="152">
        <f>+H1154+H1156+H1157+H1158</f>
        <v>2615203.676878613</v>
      </c>
      <c r="I1166" s="76">
        <f t="shared" si="467"/>
        <v>31</v>
      </c>
      <c r="J1166" s="100">
        <f>$AN$35</f>
        <v>41105</v>
      </c>
      <c r="K1166" s="101" t="s">
        <v>50</v>
      </c>
      <c r="L1166" s="261"/>
      <c r="M1166" s="232">
        <f t="shared" si="482"/>
        <v>0</v>
      </c>
      <c r="N1166" s="241">
        <f t="shared" si="474"/>
        <v>0</v>
      </c>
      <c r="O1166" s="244">
        <f t="shared" si="468"/>
        <v>0</v>
      </c>
      <c r="P1166" s="245">
        <f t="shared" si="480"/>
        <v>0</v>
      </c>
      <c r="Q1166" s="257">
        <f t="shared" si="469"/>
        <v>0</v>
      </c>
      <c r="R1166" s="102">
        <f t="shared" si="481"/>
        <v>0</v>
      </c>
      <c r="S1166" s="103">
        <f t="shared" si="475"/>
        <v>0</v>
      </c>
      <c r="T1166" s="104">
        <f t="shared" si="476"/>
        <v>0</v>
      </c>
      <c r="U1166" s="104">
        <f t="shared" si="477"/>
        <v>0</v>
      </c>
      <c r="V1166" s="104">
        <f t="shared" si="478"/>
        <v>0</v>
      </c>
      <c r="W1166" s="105">
        <f t="shared" si="479"/>
        <v>0</v>
      </c>
      <c r="X1166" s="96"/>
      <c r="Y1166" s="106" t="str">
        <f>$AO$35</f>
        <v>M</v>
      </c>
      <c r="Z1166" s="262" t="str">
        <f t="shared" si="470"/>
        <v>Sun</v>
      </c>
      <c r="AA1166" s="107">
        <f t="shared" si="471"/>
        <v>0</v>
      </c>
      <c r="AB1166" s="107">
        <f t="shared" si="472"/>
        <v>0</v>
      </c>
      <c r="AC1166" s="107">
        <f t="shared" si="473"/>
        <v>0</v>
      </c>
    </row>
    <row r="1167" spans="1:29" ht="12.75" customHeight="1">
      <c r="A1167" s="69"/>
      <c r="B1167" s="70"/>
      <c r="C1167" s="70"/>
      <c r="D1167" s="200"/>
      <c r="E1167" s="127"/>
      <c r="F1167" s="155"/>
      <c r="G1167" s="74"/>
      <c r="H1167" s="75"/>
      <c r="I1167" s="76">
        <f t="shared" si="467"/>
        <v>32</v>
      </c>
      <c r="J1167" s="100">
        <f>$AN$36</f>
        <v>41106</v>
      </c>
      <c r="K1167" s="101">
        <v>1</v>
      </c>
      <c r="L1167" s="261">
        <v>11</v>
      </c>
      <c r="M1167" s="232">
        <f t="shared" si="482"/>
        <v>0.33333333333333331</v>
      </c>
      <c r="N1167" s="241">
        <f t="shared" si="474"/>
        <v>0.70833333333333337</v>
      </c>
      <c r="O1167" s="244">
        <f t="shared" si="468"/>
        <v>9.0000000000000018</v>
      </c>
      <c r="P1167" s="245" t="str">
        <f t="shared" si="480"/>
        <v>1</v>
      </c>
      <c r="Q1167" s="257">
        <f t="shared" si="469"/>
        <v>8.0000000000000018</v>
      </c>
      <c r="R1167" s="102">
        <f t="shared" si="481"/>
        <v>2.9999999999999982</v>
      </c>
      <c r="S1167" s="103">
        <f t="shared" si="475"/>
        <v>1</v>
      </c>
      <c r="T1167" s="104">
        <f t="shared" si="476"/>
        <v>1.9999999999999982</v>
      </c>
      <c r="U1167" s="104">
        <f t="shared" si="477"/>
        <v>0</v>
      </c>
      <c r="V1167" s="104">
        <f t="shared" si="478"/>
        <v>0</v>
      </c>
      <c r="W1167" s="105">
        <f t="shared" si="479"/>
        <v>2.9999999999999982</v>
      </c>
      <c r="X1167" s="96"/>
      <c r="Y1167" s="106" t="str">
        <f>$AO$36</f>
        <v>D</v>
      </c>
      <c r="Z1167" s="262" t="str">
        <f t="shared" si="470"/>
        <v>Mon</v>
      </c>
      <c r="AA1167" s="107">
        <f t="shared" si="471"/>
        <v>0</v>
      </c>
      <c r="AB1167" s="107">
        <f t="shared" si="472"/>
        <v>0</v>
      </c>
      <c r="AC1167" s="107">
        <f t="shared" si="473"/>
        <v>0</v>
      </c>
    </row>
    <row r="1168" spans="1:29" ht="12.75" customHeight="1">
      <c r="A1168" s="69"/>
      <c r="B1168" s="181" t="s">
        <v>34</v>
      </c>
      <c r="C1168" s="181"/>
      <c r="D1168" s="72"/>
      <c r="E1168" s="73"/>
      <c r="F1168" s="72"/>
      <c r="G1168" s="181" t="s">
        <v>35</v>
      </c>
      <c r="H1168" s="99"/>
      <c r="I1168" s="76">
        <f t="shared" si="467"/>
        <v>33</v>
      </c>
      <c r="J1168" s="100">
        <f>$AN$37</f>
        <v>41107</v>
      </c>
      <c r="K1168" s="101">
        <v>1</v>
      </c>
      <c r="L1168" s="261">
        <v>11</v>
      </c>
      <c r="M1168" s="232">
        <f t="shared" si="482"/>
        <v>0.33333333333333331</v>
      </c>
      <c r="N1168" s="241">
        <f t="shared" si="474"/>
        <v>0.70833333333333337</v>
      </c>
      <c r="O1168" s="244">
        <f t="shared" si="468"/>
        <v>9.0000000000000018</v>
      </c>
      <c r="P1168" s="245" t="str">
        <f t="shared" si="480"/>
        <v>1</v>
      </c>
      <c r="Q1168" s="257">
        <f t="shared" si="469"/>
        <v>8.0000000000000018</v>
      </c>
      <c r="R1168" s="102">
        <f t="shared" si="481"/>
        <v>2.9999999999999982</v>
      </c>
      <c r="S1168" s="103">
        <f t="shared" si="475"/>
        <v>1</v>
      </c>
      <c r="T1168" s="104">
        <f t="shared" si="476"/>
        <v>1.9999999999999982</v>
      </c>
      <c r="U1168" s="104">
        <f t="shared" si="477"/>
        <v>0</v>
      </c>
      <c r="V1168" s="104">
        <f t="shared" si="478"/>
        <v>0</v>
      </c>
      <c r="W1168" s="105">
        <f t="shared" si="479"/>
        <v>2.9999999999999982</v>
      </c>
      <c r="X1168" s="96"/>
      <c r="Y1168" s="106" t="str">
        <f>$AO$37</f>
        <v>D</v>
      </c>
      <c r="Z1168" s="207" t="str">
        <f t="shared" si="470"/>
        <v>Tue</v>
      </c>
      <c r="AA1168" s="107">
        <f t="shared" si="471"/>
        <v>0</v>
      </c>
      <c r="AB1168" s="107">
        <f t="shared" si="472"/>
        <v>0</v>
      </c>
      <c r="AC1168" s="107">
        <f t="shared" si="473"/>
        <v>0</v>
      </c>
    </row>
    <row r="1169" spans="1:29" ht="12.75" customHeight="1">
      <c r="A1169" s="69"/>
      <c r="B1169" s="181"/>
      <c r="C1169" s="181"/>
      <c r="D1169" s="72"/>
      <c r="E1169" s="73"/>
      <c r="F1169" s="72"/>
      <c r="G1169" s="181"/>
      <c r="H1169" s="99"/>
      <c r="I1169" s="76">
        <f t="shared" si="467"/>
        <v>34</v>
      </c>
      <c r="J1169" s="100">
        <f>$AN$38</f>
        <v>41108</v>
      </c>
      <c r="K1169" s="101">
        <v>1</v>
      </c>
      <c r="L1169" s="261">
        <v>11</v>
      </c>
      <c r="M1169" s="232">
        <f t="shared" si="482"/>
        <v>0.33333333333333331</v>
      </c>
      <c r="N1169" s="241">
        <f t="shared" si="474"/>
        <v>0.70833333333333337</v>
      </c>
      <c r="O1169" s="244">
        <f t="shared" si="468"/>
        <v>9.0000000000000018</v>
      </c>
      <c r="P1169" s="245" t="str">
        <f t="shared" si="480"/>
        <v>1</v>
      </c>
      <c r="Q1169" s="257">
        <f t="shared" si="469"/>
        <v>8.0000000000000018</v>
      </c>
      <c r="R1169" s="102">
        <f t="shared" si="481"/>
        <v>2.9999999999999982</v>
      </c>
      <c r="S1169" s="103">
        <f t="shared" si="475"/>
        <v>1</v>
      </c>
      <c r="T1169" s="104">
        <f t="shared" si="476"/>
        <v>1.9999999999999982</v>
      </c>
      <c r="U1169" s="104">
        <f t="shared" si="477"/>
        <v>0</v>
      </c>
      <c r="V1169" s="104">
        <f t="shared" si="478"/>
        <v>0</v>
      </c>
      <c r="W1169" s="105">
        <f t="shared" si="479"/>
        <v>2.9999999999999982</v>
      </c>
      <c r="X1169" s="96"/>
      <c r="Y1169" s="106" t="str">
        <f>$AO$38</f>
        <v>D</v>
      </c>
      <c r="Z1169" s="207" t="str">
        <f t="shared" si="470"/>
        <v>Wed</v>
      </c>
      <c r="AA1169" s="107">
        <f t="shared" si="471"/>
        <v>0</v>
      </c>
      <c r="AB1169" s="107">
        <f t="shared" si="472"/>
        <v>0</v>
      </c>
      <c r="AC1169" s="107">
        <f t="shared" si="473"/>
        <v>0</v>
      </c>
    </row>
    <row r="1170" spans="1:29" ht="12.75" customHeight="1">
      <c r="A1170" s="69"/>
      <c r="B1170" s="181"/>
      <c r="C1170" s="181"/>
      <c r="D1170" s="72"/>
      <c r="E1170" s="73"/>
      <c r="F1170" s="72"/>
      <c r="G1170" s="181"/>
      <c r="H1170" s="99"/>
      <c r="I1170" s="76">
        <f t="shared" si="467"/>
        <v>35</v>
      </c>
      <c r="J1170" s="100"/>
      <c r="K1170" s="101"/>
      <c r="L1170" s="261"/>
      <c r="M1170" s="232"/>
      <c r="N1170" s="241"/>
      <c r="O1170" s="244"/>
      <c r="P1170" s="245"/>
      <c r="Q1170" s="257"/>
      <c r="R1170" s="102"/>
      <c r="S1170" s="103"/>
      <c r="T1170" s="104"/>
      <c r="U1170" s="104"/>
      <c r="V1170" s="104"/>
      <c r="W1170" s="105"/>
      <c r="X1170" s="96"/>
      <c r="Y1170" s="106"/>
      <c r="Z1170" s="207" t="str">
        <f t="shared" si="470"/>
        <v>Sat</v>
      </c>
      <c r="AA1170" s="107">
        <f>COUNTIF(K1170,"S")</f>
        <v>0</v>
      </c>
      <c r="AB1170" s="107">
        <f>COUNTIF(K1170,"I")</f>
        <v>0</v>
      </c>
      <c r="AC1170" s="107">
        <f>COUNTIF(K1170,"A")</f>
        <v>0</v>
      </c>
    </row>
    <row r="1171" spans="1:29" ht="12.75" customHeight="1">
      <c r="A1171" s="69"/>
      <c r="B1171" s="181"/>
      <c r="C1171" s="181"/>
      <c r="D1171" s="72"/>
      <c r="E1171" s="73"/>
      <c r="F1171" s="72"/>
      <c r="G1171" s="181"/>
      <c r="H1171" s="99"/>
      <c r="I1171" s="76">
        <f t="shared" si="467"/>
        <v>36</v>
      </c>
      <c r="J1171" s="210" t="s">
        <v>19</v>
      </c>
      <c r="K1171" s="211"/>
      <c r="L1171" s="251"/>
      <c r="M1171" s="212" t="s">
        <v>45</v>
      </c>
      <c r="N1171" s="212" t="s">
        <v>46</v>
      </c>
      <c r="O1171" s="242"/>
      <c r="P1171" s="243"/>
      <c r="Q1171" s="258"/>
      <c r="R1171" s="212"/>
      <c r="S1171" s="213"/>
      <c r="T1171" s="214"/>
      <c r="U1171" s="214"/>
      <c r="V1171" s="215"/>
      <c r="W1171" s="216" t="s">
        <v>36</v>
      </c>
      <c r="X1171" s="182"/>
      <c r="Y1171" s="183" t="s">
        <v>37</v>
      </c>
      <c r="Z1171" s="83"/>
      <c r="AA1171" s="84"/>
      <c r="AB1171" s="84"/>
      <c r="AC1171" s="96"/>
    </row>
    <row r="1172" spans="1:29" ht="12.75" customHeight="1">
      <c r="A1172" s="69"/>
      <c r="B1172" s="184" t="str">
        <f>C1136</f>
        <v>ADE</v>
      </c>
      <c r="C1172" s="181"/>
      <c r="D1172" s="72"/>
      <c r="E1172" s="73"/>
      <c r="F1172" s="72"/>
      <c r="G1172" s="181" t="s">
        <v>38</v>
      </c>
      <c r="H1172" s="99"/>
      <c r="I1172" s="76">
        <f t="shared" si="467"/>
        <v>37</v>
      </c>
      <c r="J1172" s="333">
        <f>+K1172+L1172</f>
        <v>37</v>
      </c>
      <c r="K1172" s="334">
        <f>+COUNTIF(K1139:K1170,"1")+COUNTIF(K1139:K1170,"2")+COUNTIF(K1139:K1170,"L2")+COUNTIF(K1139:K1170,"L1")</f>
        <v>25</v>
      </c>
      <c r="L1172" s="334">
        <f>+COUNTIF(K1139:K1170,"2")+COUNTIF(K1139:K1170,"L2")</f>
        <v>12</v>
      </c>
      <c r="M1172" s="334">
        <f>+COUNTIF(K1139:K1170,"1")+COUNTIF(K1139:K1170,"L1")</f>
        <v>13</v>
      </c>
      <c r="N1172" s="185"/>
      <c r="O1172" s="185"/>
      <c r="P1172" s="101"/>
      <c r="Q1172" s="259"/>
      <c r="R1172" s="185">
        <f>+COUNTIF(K1140:K1170,"S2")</f>
        <v>0</v>
      </c>
      <c r="S1172" s="102">
        <f>SUM(S1140:S1170)</f>
        <v>16</v>
      </c>
      <c r="T1172" s="102">
        <f>SUM(T1140:T1170)</f>
        <v>53.000000000000014</v>
      </c>
      <c r="U1172" s="102">
        <f>SUM(U1140:U1170)</f>
        <v>3</v>
      </c>
      <c r="V1172" s="102">
        <f>SUM(V1140:V1170)</f>
        <v>9</v>
      </c>
      <c r="W1172" s="105">
        <f>+(S1172*1.5)+(T1172*2)+(U1172*3)+(V1172*4)</f>
        <v>175.00000000000003</v>
      </c>
      <c r="X1172" s="186"/>
      <c r="Y1172" s="187">
        <f>+COUNTIF(Y1140:Y1170,"D")</f>
        <v>22</v>
      </c>
      <c r="Z1172" s="83"/>
      <c r="AA1172" s="102">
        <f>SUM(AA1140:AA1170)</f>
        <v>0</v>
      </c>
      <c r="AB1172" s="102">
        <f>SUM(AB1140:AB1170)</f>
        <v>0</v>
      </c>
      <c r="AC1172" s="102">
        <f>SUM(AC1140:AC1170)</f>
        <v>0</v>
      </c>
    </row>
    <row r="1173" spans="1:29" ht="12.75" customHeight="1">
      <c r="A1173" s="69"/>
      <c r="B1173" s="263"/>
      <c r="C1173" s="189" t="s">
        <v>57</v>
      </c>
      <c r="D1173" s="189"/>
      <c r="E1173" s="190"/>
      <c r="F1173" s="72"/>
      <c r="G1173" s="72"/>
      <c r="H1173" s="99"/>
      <c r="I1173" s="76">
        <f t="shared" si="467"/>
        <v>38</v>
      </c>
      <c r="J1173" s="191"/>
      <c r="K1173" s="192"/>
      <c r="L1173" s="252"/>
      <c r="M1173" s="193"/>
      <c r="N1173" s="193"/>
      <c r="O1173" s="193"/>
      <c r="P1173" s="239"/>
      <c r="Q1173" s="260"/>
      <c r="R1173" s="194">
        <f>S1172+T1172+U1172+V1172</f>
        <v>81.000000000000014</v>
      </c>
      <c r="S1173" s="103"/>
      <c r="T1173" s="103"/>
      <c r="U1173" s="103"/>
      <c r="V1173" s="103"/>
      <c r="W1173" s="103"/>
      <c r="X1173" s="195"/>
      <c r="Y1173" s="187"/>
      <c r="Z1173" s="196"/>
      <c r="AA1173" s="196"/>
      <c r="AB1173" s="196"/>
      <c r="AC1173" s="197"/>
    </row>
    <row r="1175" spans="1:29" ht="12.75" customHeight="1">
      <c r="A1175" s="52">
        <f>A1136+1</f>
        <v>31</v>
      </c>
      <c r="B1175" s="53" t="s">
        <v>2</v>
      </c>
      <c r="C1175" s="54" t="s">
        <v>201</v>
      </c>
      <c r="D1175" s="55"/>
      <c r="E1175" s="56" t="s">
        <v>55</v>
      </c>
      <c r="F1175" s="209" t="s">
        <v>106</v>
      </c>
      <c r="G1175" s="57"/>
      <c r="H1175" s="58"/>
      <c r="I1175" s="59">
        <v>1</v>
      </c>
      <c r="J1175" s="486" t="str">
        <f>+C1175</f>
        <v>ADE</v>
      </c>
      <c r="K1175" s="486"/>
      <c r="L1175" s="486"/>
      <c r="M1175" s="486"/>
      <c r="N1175" s="486"/>
      <c r="O1175" s="486"/>
      <c r="P1175" s="486"/>
      <c r="Q1175" s="486"/>
      <c r="R1175" s="486"/>
      <c r="S1175" s="486"/>
      <c r="T1175" s="486"/>
      <c r="U1175" s="486"/>
      <c r="V1175" s="486"/>
      <c r="W1175" s="486"/>
      <c r="X1175" s="60"/>
      <c r="Y1175" s="61"/>
      <c r="Z1175" s="62"/>
      <c r="AA1175" s="63"/>
      <c r="AB1175" s="63"/>
      <c r="AC1175" s="64"/>
    </row>
    <row r="1176" spans="1:29" ht="12.75" customHeight="1">
      <c r="A1176" s="69"/>
      <c r="B1176" s="70" t="s">
        <v>3</v>
      </c>
      <c r="C1176" s="71" t="s">
        <v>62</v>
      </c>
      <c r="D1176" s="72"/>
      <c r="E1176" s="73"/>
      <c r="F1176" s="72"/>
      <c r="G1176" s="74"/>
      <c r="H1176" s="75"/>
      <c r="I1176" s="76">
        <f t="shared" ref="I1176:I1212" si="483">+I1175+1</f>
        <v>2</v>
      </c>
      <c r="J1176" s="77" t="s">
        <v>4</v>
      </c>
      <c r="K1176" s="78"/>
      <c r="L1176" s="248"/>
      <c r="M1176" s="79"/>
      <c r="N1176" s="79"/>
      <c r="O1176" s="79"/>
      <c r="P1176" s="236"/>
      <c r="Q1176" s="254"/>
      <c r="R1176" s="79"/>
      <c r="S1176" s="79"/>
      <c r="T1176" s="79"/>
      <c r="U1176" s="79"/>
      <c r="V1176" s="79"/>
      <c r="W1176" s="80" t="str">
        <f>$Y$1</f>
        <v>Period: 1 May 2012 - 31 May 2012</v>
      </c>
      <c r="X1176" s="81"/>
      <c r="Y1176" s="82"/>
      <c r="Z1176" s="83"/>
      <c r="AA1176" s="84"/>
      <c r="AB1176" s="84"/>
      <c r="AC1176" s="85"/>
    </row>
    <row r="1177" spans="1:29" ht="12.75" customHeight="1">
      <c r="A1177" s="69"/>
      <c r="B1177" s="70" t="s">
        <v>6</v>
      </c>
      <c r="C1177" s="71" t="s">
        <v>5</v>
      </c>
      <c r="D1177" s="72"/>
      <c r="E1177" s="73"/>
      <c r="F1177" s="91"/>
      <c r="G1177" s="91"/>
      <c r="H1177" s="92"/>
      <c r="I1177" s="76">
        <f t="shared" si="483"/>
        <v>3</v>
      </c>
      <c r="J1177" s="487" t="s">
        <v>7</v>
      </c>
      <c r="K1177" s="488" t="s">
        <v>8</v>
      </c>
      <c r="L1177" s="249"/>
      <c r="M1177" s="489" t="s">
        <v>49</v>
      </c>
      <c r="N1177" s="490"/>
      <c r="O1177" s="220"/>
      <c r="P1177" s="237"/>
      <c r="Q1177" s="255"/>
      <c r="R1177" s="491" t="s">
        <v>64</v>
      </c>
      <c r="S1177" s="493" t="s">
        <v>9</v>
      </c>
      <c r="T1177" s="493"/>
      <c r="U1177" s="493"/>
      <c r="V1177" s="493"/>
      <c r="W1177" s="494" t="s">
        <v>10</v>
      </c>
      <c r="X1177" s="93"/>
      <c r="Y1177" s="94"/>
      <c r="Z1177" s="83"/>
      <c r="AA1177" s="84"/>
      <c r="AB1177" s="84"/>
      <c r="AC1177" s="85"/>
    </row>
    <row r="1178" spans="1:29" ht="12.75" customHeight="1">
      <c r="A1178" s="69"/>
      <c r="B1178" s="70" t="s">
        <v>48</v>
      </c>
      <c r="C1178" s="71"/>
      <c r="D1178" s="72"/>
      <c r="E1178" s="73"/>
      <c r="F1178" s="91"/>
      <c r="G1178" s="91"/>
      <c r="H1178" s="92"/>
      <c r="I1178" s="76">
        <f t="shared" si="483"/>
        <v>4</v>
      </c>
      <c r="J1178" s="487"/>
      <c r="K1178" s="488"/>
      <c r="L1178" s="250"/>
      <c r="M1178" s="231" t="s">
        <v>11</v>
      </c>
      <c r="N1178" s="231" t="s">
        <v>12</v>
      </c>
      <c r="O1178" s="231"/>
      <c r="P1178" s="238"/>
      <c r="Q1178" s="256" t="s">
        <v>67</v>
      </c>
      <c r="R1178" s="492"/>
      <c r="S1178" s="201">
        <v>1.5</v>
      </c>
      <c r="T1178" s="201">
        <v>2</v>
      </c>
      <c r="U1178" s="201">
        <v>3</v>
      </c>
      <c r="V1178" s="201">
        <v>4</v>
      </c>
      <c r="W1178" s="494"/>
      <c r="X1178" s="93"/>
      <c r="Y1178" s="94"/>
      <c r="Z1178" s="83"/>
      <c r="AA1178" s="95" t="s">
        <v>13</v>
      </c>
      <c r="AB1178" s="95" t="s">
        <v>14</v>
      </c>
      <c r="AC1178" s="96" t="s">
        <v>15</v>
      </c>
    </row>
    <row r="1179" spans="1:29" ht="12.75" customHeight="1">
      <c r="A1179" s="69"/>
      <c r="B1179" s="70" t="s">
        <v>16</v>
      </c>
      <c r="C1179" s="71"/>
      <c r="D1179" s="72"/>
      <c r="E1179" s="73"/>
      <c r="F1179" s="98"/>
      <c r="G1179" s="72"/>
      <c r="H1179" s="99"/>
      <c r="I1179" s="76">
        <f t="shared" si="483"/>
        <v>5</v>
      </c>
      <c r="J1179" s="100">
        <f>$AN$9</f>
        <v>41079</v>
      </c>
      <c r="K1179" s="101">
        <v>2</v>
      </c>
      <c r="L1179" s="261">
        <v>11</v>
      </c>
      <c r="M1179" s="232">
        <f>VLOOKUP(K1179,$AE$23:$AG$30,2,0)</f>
        <v>0.83333333333333337</v>
      </c>
      <c r="N1179" s="241">
        <f>VLOOKUP(K1179,$AE$23:$AG$30,3,0)</f>
        <v>1.2083333333333333</v>
      </c>
      <c r="O1179" s="244">
        <f t="shared" ref="O1179:O1208" si="484">(N1179-M1179)*24</f>
        <v>8.9999999999999964</v>
      </c>
      <c r="P1179" s="245" t="str">
        <f>+IF(((N1179-M1179)*24)&gt;4,"1",0)</f>
        <v>1</v>
      </c>
      <c r="Q1179" s="257">
        <f t="shared" ref="Q1179:Q1208" si="485">O1179-P1179</f>
        <v>7.9999999999999964</v>
      </c>
      <c r="R1179" s="102">
        <f>+L1179-Q1179</f>
        <v>3.0000000000000036</v>
      </c>
      <c r="S1179" s="103">
        <f>IF(AND(Y1179="d",W1179&gt;0),1,0)</f>
        <v>1</v>
      </c>
      <c r="T1179" s="104">
        <f>IF(AND(Y1179="D",W1179-S1179&lt;0),0,IF(AND(Y1179="M",W1179&gt;=7),7,IF(AND(Y1179="M",W1179&lt;7),W1179,IF(W1179-S1179&lt;0,0,IF(AND(Y1179="D",W1179-S1179&gt;=7),7,IF(AND(Y1179="D",W1179-S1179&lt;7),W1179-S1179,0))))))</f>
        <v>2.0000000000000036</v>
      </c>
      <c r="U1179" s="104">
        <f>IF(AND(Y1179="D",W1179&lt;1),0,IF(AND(Y1179="D",W1179-S1179-T1179&gt;0,W1179-S1179-T1179&lt;1),W1179-S1179-T1179,IF(AND(Y1179="D",W1179-S1179-T1179&gt;=1),1,IF(AND(Y1179="M",W1179-T1179&gt;=1),1,IF(AND(Y1179="M",W1179-T1179&lt;1),W1179-T1179,0)))))</f>
        <v>0</v>
      </c>
      <c r="V1179" s="104">
        <f>IF(AND(Y1179="D",W1179&lt;1),0,IF(AND(Y1179="D",W1179-S1179-T1179-U1179&gt;0),W1179-S1179-T1179-U1179,IF(AND(Y1179="M",W1179-T1179-U1179&gt;0),W1179-T1179-U1179,0)))</f>
        <v>0</v>
      </c>
      <c r="W1179" s="105">
        <f>+R1179</f>
        <v>3.0000000000000036</v>
      </c>
      <c r="X1179" s="96"/>
      <c r="Y1179" s="106" t="str">
        <f>$AO$9</f>
        <v>D</v>
      </c>
      <c r="Z1179" s="207" t="str">
        <f t="shared" ref="Z1179:Z1209" si="486">TEXT(WEEKDAY(J1179),"ddd")</f>
        <v>Tue</v>
      </c>
      <c r="AA1179" s="107">
        <f t="shared" ref="AA1179:AA1208" si="487">COUNTIF(K1179,"S")</f>
        <v>0</v>
      </c>
      <c r="AB1179" s="107">
        <f t="shared" ref="AB1179:AB1208" si="488">COUNTIF(K1179,"I")</f>
        <v>0</v>
      </c>
      <c r="AC1179" s="107">
        <f t="shared" ref="AC1179:AC1208" si="489">COUNTIF(K1179,"A")</f>
        <v>0</v>
      </c>
    </row>
    <row r="1180" spans="1:29" ht="12.75" customHeight="1">
      <c r="A1180" s="69"/>
      <c r="B1180" s="70" t="s">
        <v>18</v>
      </c>
      <c r="C1180" s="108" t="s">
        <v>61</v>
      </c>
      <c r="D1180" s="109"/>
      <c r="E1180" s="73"/>
      <c r="F1180" s="110"/>
      <c r="G1180" s="72"/>
      <c r="H1180" s="99"/>
      <c r="I1180" s="76">
        <f t="shared" si="483"/>
        <v>6</v>
      </c>
      <c r="J1180" s="100">
        <f>$AN$10</f>
        <v>41080</v>
      </c>
      <c r="K1180" s="101">
        <v>2</v>
      </c>
      <c r="L1180" s="261">
        <v>11</v>
      </c>
      <c r="M1180" s="232">
        <f>VLOOKUP(K1180,$AE$23:$AG$30,2,0)</f>
        <v>0.83333333333333337</v>
      </c>
      <c r="N1180" s="241">
        <f t="shared" ref="N1180:N1208" si="490">VLOOKUP(K1180,$AE$23:$AG$30,3,0)</f>
        <v>1.2083333333333333</v>
      </c>
      <c r="O1180" s="244">
        <f t="shared" si="484"/>
        <v>8.9999999999999964</v>
      </c>
      <c r="P1180" s="245" t="str">
        <f>+IF(((N1180-M1180)*24)&gt;4,"1",0)</f>
        <v>1</v>
      </c>
      <c r="Q1180" s="257">
        <f t="shared" si="485"/>
        <v>7.9999999999999964</v>
      </c>
      <c r="R1180" s="102">
        <f>+L1180-Q1180</f>
        <v>3.0000000000000036</v>
      </c>
      <c r="S1180" s="103">
        <f t="shared" ref="S1180:S1208" si="491">IF(AND(Y1180="d",W1180&gt;0),1,0)</f>
        <v>1</v>
      </c>
      <c r="T1180" s="104">
        <f t="shared" ref="T1180:T1208" si="492">IF(AND(Y1180="D",W1180-S1180&lt;0),0,IF(AND(Y1180="M",W1180&gt;=7),7,IF(AND(Y1180="M",W1180&lt;7),W1180,IF(W1180-S1180&lt;0,0,IF(AND(Y1180="D",W1180-S1180&gt;=7),7,IF(AND(Y1180="D",W1180-S1180&lt;7),W1180-S1180,0))))))</f>
        <v>2.0000000000000036</v>
      </c>
      <c r="U1180" s="104">
        <f t="shared" ref="U1180:U1208" si="493">IF(AND(Y1180="D",W1180&lt;1),0,IF(AND(Y1180="D",W1180-S1180-T1180&gt;0,W1180-S1180-T1180&lt;1),W1180-S1180-T1180,IF(AND(Y1180="D",W1180-S1180-T1180&gt;=1),1,IF(AND(Y1180="M",W1180-T1180&gt;=1),1,IF(AND(Y1180="M",W1180-T1180&lt;1),W1180-T1180,0)))))</f>
        <v>0</v>
      </c>
      <c r="V1180" s="104">
        <f t="shared" ref="V1180:V1208" si="494">IF(AND(Y1180="D",W1180&lt;1),0,IF(AND(Y1180="D",W1180-S1180-T1180-U1180&gt;0),W1180-S1180-T1180-U1180,IF(AND(Y1180="M",W1180-T1180-U1180&gt;0),W1180-T1180-U1180,0)))</f>
        <v>0</v>
      </c>
      <c r="W1180" s="105">
        <f t="shared" ref="W1180:W1208" si="495">+R1180</f>
        <v>3.0000000000000036</v>
      </c>
      <c r="X1180" s="96"/>
      <c r="Y1180" s="106" t="str">
        <f>$AO$10</f>
        <v>D</v>
      </c>
      <c r="Z1180" s="207" t="str">
        <f t="shared" si="486"/>
        <v>Wed</v>
      </c>
      <c r="AA1180" s="107">
        <f t="shared" si="487"/>
        <v>0</v>
      </c>
      <c r="AB1180" s="107">
        <f t="shared" si="488"/>
        <v>0</v>
      </c>
      <c r="AC1180" s="107">
        <f t="shared" si="489"/>
        <v>0</v>
      </c>
    </row>
    <row r="1181" spans="1:29" ht="12.75" customHeight="1">
      <c r="A1181" s="69"/>
      <c r="B1181" s="98" t="s">
        <v>20</v>
      </c>
      <c r="C1181" s="199">
        <v>40245</v>
      </c>
      <c r="D1181" s="199">
        <v>41340</v>
      </c>
      <c r="E1181" s="73"/>
      <c r="F1181" s="72"/>
      <c r="G1181" s="72"/>
      <c r="H1181" s="99"/>
      <c r="I1181" s="76">
        <f t="shared" si="483"/>
        <v>7</v>
      </c>
      <c r="J1181" s="100">
        <f>$AN$11</f>
        <v>41081</v>
      </c>
      <c r="K1181" s="101">
        <v>2</v>
      </c>
      <c r="L1181" s="261">
        <v>10.5</v>
      </c>
      <c r="M1181" s="232">
        <f>VLOOKUP(K1181,$AE$23:$AG$30,2,0)</f>
        <v>0.83333333333333337</v>
      </c>
      <c r="N1181" s="241">
        <f t="shared" si="490"/>
        <v>1.2083333333333333</v>
      </c>
      <c r="O1181" s="244">
        <f t="shared" si="484"/>
        <v>8.9999999999999964</v>
      </c>
      <c r="P1181" s="245" t="str">
        <f t="shared" ref="P1181:P1208" si="496">+IF(((N1181-M1181)*24)&gt;4,"1",0)</f>
        <v>1</v>
      </c>
      <c r="Q1181" s="257">
        <f t="shared" si="485"/>
        <v>7.9999999999999964</v>
      </c>
      <c r="R1181" s="102">
        <f t="shared" ref="R1181:R1208" si="497">+L1181-Q1181</f>
        <v>2.5000000000000036</v>
      </c>
      <c r="S1181" s="103">
        <f t="shared" si="491"/>
        <v>1</v>
      </c>
      <c r="T1181" s="104">
        <f t="shared" si="492"/>
        <v>1.5000000000000036</v>
      </c>
      <c r="U1181" s="104">
        <f t="shared" si="493"/>
        <v>0</v>
      </c>
      <c r="V1181" s="104">
        <f t="shared" si="494"/>
        <v>0</v>
      </c>
      <c r="W1181" s="105">
        <f t="shared" si="495"/>
        <v>2.5000000000000036</v>
      </c>
      <c r="X1181" s="96"/>
      <c r="Y1181" s="106" t="str">
        <f>$AO$11</f>
        <v>D</v>
      </c>
      <c r="Z1181" s="207" t="str">
        <f t="shared" si="486"/>
        <v>Thu</v>
      </c>
      <c r="AA1181" s="107">
        <f t="shared" si="487"/>
        <v>0</v>
      </c>
      <c r="AB1181" s="107">
        <f t="shared" si="488"/>
        <v>0</v>
      </c>
      <c r="AC1181" s="107">
        <f t="shared" si="489"/>
        <v>0</v>
      </c>
    </row>
    <row r="1182" spans="1:29" ht="12.75" customHeight="1">
      <c r="A1182" s="69"/>
      <c r="B1182" s="98"/>
      <c r="C1182" s="98"/>
      <c r="D1182" s="72"/>
      <c r="E1182" s="73"/>
      <c r="F1182" s="72"/>
      <c r="G1182" s="72"/>
      <c r="H1182" s="99"/>
      <c r="I1182" s="76">
        <f t="shared" si="483"/>
        <v>8</v>
      </c>
      <c r="J1182" s="100">
        <f>$AN$12</f>
        <v>41082</v>
      </c>
      <c r="K1182" s="101">
        <v>2</v>
      </c>
      <c r="L1182" s="261">
        <v>11</v>
      </c>
      <c r="M1182" s="232">
        <f t="shared" ref="M1182:M1208" si="498">VLOOKUP(K1182,$AE$23:$AG$30,2,0)</f>
        <v>0.83333333333333337</v>
      </c>
      <c r="N1182" s="241">
        <f t="shared" si="490"/>
        <v>1.2083333333333333</v>
      </c>
      <c r="O1182" s="244">
        <f t="shared" si="484"/>
        <v>8.9999999999999964</v>
      </c>
      <c r="P1182" s="245" t="str">
        <f t="shared" si="496"/>
        <v>1</v>
      </c>
      <c r="Q1182" s="257">
        <f t="shared" si="485"/>
        <v>7.9999999999999964</v>
      </c>
      <c r="R1182" s="102">
        <f t="shared" si="497"/>
        <v>3.0000000000000036</v>
      </c>
      <c r="S1182" s="103">
        <f t="shared" si="491"/>
        <v>1</v>
      </c>
      <c r="T1182" s="104">
        <f t="shared" si="492"/>
        <v>2.0000000000000036</v>
      </c>
      <c r="U1182" s="104">
        <f t="shared" si="493"/>
        <v>0</v>
      </c>
      <c r="V1182" s="104">
        <f t="shared" si="494"/>
        <v>0</v>
      </c>
      <c r="W1182" s="105">
        <f t="shared" si="495"/>
        <v>3.0000000000000036</v>
      </c>
      <c r="X1182" s="96"/>
      <c r="Y1182" s="106" t="str">
        <f>$AO$12</f>
        <v>D</v>
      </c>
      <c r="Z1182" s="207" t="str">
        <f t="shared" si="486"/>
        <v>Fri</v>
      </c>
      <c r="AA1182" s="107">
        <f t="shared" si="487"/>
        <v>0</v>
      </c>
      <c r="AB1182" s="107">
        <f t="shared" si="488"/>
        <v>0</v>
      </c>
      <c r="AC1182" s="107">
        <f t="shared" si="489"/>
        <v>0</v>
      </c>
    </row>
    <row r="1183" spans="1:29" ht="12.75" customHeight="1">
      <c r="A1183" s="69"/>
      <c r="B1183" s="98"/>
      <c r="C1183" s="98"/>
      <c r="D1183" s="72"/>
      <c r="E1183" s="73"/>
      <c r="F1183" s="198"/>
      <c r="G1183" s="72"/>
      <c r="H1183" s="99"/>
      <c r="I1183" s="76">
        <f t="shared" si="483"/>
        <v>9</v>
      </c>
      <c r="J1183" s="100">
        <f>$AN$13</f>
        <v>41083</v>
      </c>
      <c r="K1183" s="339" t="s">
        <v>50</v>
      </c>
      <c r="L1183" s="261"/>
      <c r="M1183" s="232">
        <f t="shared" si="498"/>
        <v>0</v>
      </c>
      <c r="N1183" s="241">
        <f t="shared" si="490"/>
        <v>0</v>
      </c>
      <c r="O1183" s="244">
        <f t="shared" si="484"/>
        <v>0</v>
      </c>
      <c r="P1183" s="245">
        <f t="shared" si="496"/>
        <v>0</v>
      </c>
      <c r="Q1183" s="257">
        <f t="shared" si="485"/>
        <v>0</v>
      </c>
      <c r="R1183" s="102">
        <f t="shared" si="497"/>
        <v>0</v>
      </c>
      <c r="S1183" s="103">
        <f t="shared" si="491"/>
        <v>0</v>
      </c>
      <c r="T1183" s="104">
        <f t="shared" si="492"/>
        <v>0</v>
      </c>
      <c r="U1183" s="104">
        <f t="shared" si="493"/>
        <v>0</v>
      </c>
      <c r="V1183" s="104">
        <f t="shared" si="494"/>
        <v>0</v>
      </c>
      <c r="W1183" s="105">
        <f t="shared" si="495"/>
        <v>0</v>
      </c>
      <c r="X1183" s="96"/>
      <c r="Y1183" s="106" t="str">
        <f>$AO$13</f>
        <v>M</v>
      </c>
      <c r="Z1183" s="207" t="str">
        <f t="shared" si="486"/>
        <v>Sat</v>
      </c>
      <c r="AA1183" s="107">
        <f t="shared" si="487"/>
        <v>0</v>
      </c>
      <c r="AB1183" s="107">
        <f t="shared" si="488"/>
        <v>0</v>
      </c>
      <c r="AC1183" s="107">
        <f t="shared" si="489"/>
        <v>0</v>
      </c>
    </row>
    <row r="1184" spans="1:29" ht="12.75" customHeight="1">
      <c r="A1184" s="69"/>
      <c r="B1184" s="124" t="s">
        <v>21</v>
      </c>
      <c r="C1184" s="125" t="s">
        <v>22</v>
      </c>
      <c r="D1184" s="126"/>
      <c r="E1184" s="127"/>
      <c r="F1184" s="198">
        <v>1244560</v>
      </c>
      <c r="G1184" s="129" t="s">
        <v>22</v>
      </c>
      <c r="H1184" s="130">
        <f>+F1184</f>
        <v>1244560</v>
      </c>
      <c r="I1184" s="76">
        <f t="shared" si="483"/>
        <v>10</v>
      </c>
      <c r="J1184" s="100">
        <f>$AN$14</f>
        <v>41084</v>
      </c>
      <c r="K1184" s="339" t="s">
        <v>50</v>
      </c>
      <c r="L1184" s="261"/>
      <c r="M1184" s="232">
        <f t="shared" si="498"/>
        <v>0</v>
      </c>
      <c r="N1184" s="241">
        <f t="shared" si="490"/>
        <v>0</v>
      </c>
      <c r="O1184" s="244">
        <f t="shared" si="484"/>
        <v>0</v>
      </c>
      <c r="P1184" s="245">
        <f t="shared" si="496"/>
        <v>0</v>
      </c>
      <c r="Q1184" s="257">
        <f t="shared" si="485"/>
        <v>0</v>
      </c>
      <c r="R1184" s="102">
        <f t="shared" si="497"/>
        <v>0</v>
      </c>
      <c r="S1184" s="103">
        <f t="shared" si="491"/>
        <v>0</v>
      </c>
      <c r="T1184" s="104">
        <f t="shared" si="492"/>
        <v>0</v>
      </c>
      <c r="U1184" s="104">
        <f t="shared" si="493"/>
        <v>0</v>
      </c>
      <c r="V1184" s="104">
        <f t="shared" si="494"/>
        <v>0</v>
      </c>
      <c r="W1184" s="105">
        <f t="shared" si="495"/>
        <v>0</v>
      </c>
      <c r="X1184" s="96"/>
      <c r="Y1184" s="106" t="str">
        <f>$AO$14</f>
        <v>M</v>
      </c>
      <c r="Z1184" s="262" t="str">
        <f t="shared" si="486"/>
        <v>Sun</v>
      </c>
      <c r="AA1184" s="107">
        <f t="shared" si="487"/>
        <v>0</v>
      </c>
      <c r="AB1184" s="107">
        <f t="shared" si="488"/>
        <v>0</v>
      </c>
      <c r="AC1184" s="107">
        <f t="shared" si="489"/>
        <v>0</v>
      </c>
    </row>
    <row r="1185" spans="1:29" ht="12.75" customHeight="1">
      <c r="A1185" s="69"/>
      <c r="B1185" s="124" t="s">
        <v>23</v>
      </c>
      <c r="C1185" s="125" t="s">
        <v>22</v>
      </c>
      <c r="D1185" s="133">
        <f>+F1184/173</f>
        <v>7193.9884393063585</v>
      </c>
      <c r="E1185" s="127" t="s">
        <v>24</v>
      </c>
      <c r="F1185" s="128">
        <f>+W1211</f>
        <v>222.00000000000003</v>
      </c>
      <c r="G1185" s="134" t="s">
        <v>22</v>
      </c>
      <c r="H1185" s="130">
        <f>F1185*D1185</f>
        <v>1597065.4335260119</v>
      </c>
      <c r="I1185" s="76">
        <f t="shared" si="483"/>
        <v>11</v>
      </c>
      <c r="J1185" s="100">
        <f>$AN$15</f>
        <v>41085</v>
      </c>
      <c r="K1185" s="101">
        <v>1</v>
      </c>
      <c r="L1185" s="261">
        <v>11</v>
      </c>
      <c r="M1185" s="232">
        <f t="shared" si="498"/>
        <v>0.33333333333333331</v>
      </c>
      <c r="N1185" s="241">
        <f t="shared" si="490"/>
        <v>0.70833333333333337</v>
      </c>
      <c r="O1185" s="244">
        <f t="shared" si="484"/>
        <v>9.0000000000000018</v>
      </c>
      <c r="P1185" s="245" t="str">
        <f t="shared" si="496"/>
        <v>1</v>
      </c>
      <c r="Q1185" s="257">
        <f t="shared" si="485"/>
        <v>8.0000000000000018</v>
      </c>
      <c r="R1185" s="102">
        <f t="shared" si="497"/>
        <v>2.9999999999999982</v>
      </c>
      <c r="S1185" s="103">
        <f t="shared" si="491"/>
        <v>1</v>
      </c>
      <c r="T1185" s="104">
        <f t="shared" si="492"/>
        <v>1.9999999999999982</v>
      </c>
      <c r="U1185" s="104">
        <f t="shared" si="493"/>
        <v>0</v>
      </c>
      <c r="V1185" s="104">
        <f t="shared" si="494"/>
        <v>0</v>
      </c>
      <c r="W1185" s="105">
        <f t="shared" si="495"/>
        <v>2.9999999999999982</v>
      </c>
      <c r="X1185" s="96"/>
      <c r="Y1185" s="106" t="str">
        <f>$AO$15</f>
        <v>D</v>
      </c>
      <c r="Z1185" s="262" t="str">
        <f t="shared" si="486"/>
        <v>Mon</v>
      </c>
      <c r="AA1185" s="107">
        <f t="shared" si="487"/>
        <v>0</v>
      </c>
      <c r="AB1185" s="107">
        <f t="shared" si="488"/>
        <v>0</v>
      </c>
      <c r="AC1185" s="107">
        <f t="shared" si="489"/>
        <v>0</v>
      </c>
    </row>
    <row r="1186" spans="1:29" ht="12.75" customHeight="1">
      <c r="A1186" s="69"/>
      <c r="B1186" s="124" t="s">
        <v>65</v>
      </c>
      <c r="C1186" s="125" t="s">
        <v>22</v>
      </c>
      <c r="D1186" s="133">
        <v>6000</v>
      </c>
      <c r="E1186" s="127" t="s">
        <v>24</v>
      </c>
      <c r="F1186" s="203">
        <f>+K1211</f>
        <v>26</v>
      </c>
      <c r="G1186" s="134" t="s">
        <v>22</v>
      </c>
      <c r="H1186" s="130">
        <f>F1186*D1186</f>
        <v>156000</v>
      </c>
      <c r="I1186" s="76">
        <f t="shared" si="483"/>
        <v>12</v>
      </c>
      <c r="J1186" s="100">
        <f>$AN$16</f>
        <v>41086</v>
      </c>
      <c r="K1186" s="101">
        <v>1</v>
      </c>
      <c r="L1186" s="261">
        <v>11</v>
      </c>
      <c r="M1186" s="232">
        <f t="shared" si="498"/>
        <v>0.33333333333333331</v>
      </c>
      <c r="N1186" s="241">
        <f t="shared" si="490"/>
        <v>0.70833333333333337</v>
      </c>
      <c r="O1186" s="244">
        <f t="shared" si="484"/>
        <v>9.0000000000000018</v>
      </c>
      <c r="P1186" s="245" t="str">
        <f t="shared" si="496"/>
        <v>1</v>
      </c>
      <c r="Q1186" s="257">
        <f t="shared" si="485"/>
        <v>8.0000000000000018</v>
      </c>
      <c r="R1186" s="102">
        <f t="shared" si="497"/>
        <v>2.9999999999999982</v>
      </c>
      <c r="S1186" s="103">
        <f t="shared" si="491"/>
        <v>1</v>
      </c>
      <c r="T1186" s="104">
        <f t="shared" si="492"/>
        <v>1.9999999999999982</v>
      </c>
      <c r="U1186" s="104">
        <f t="shared" si="493"/>
        <v>0</v>
      </c>
      <c r="V1186" s="104">
        <f t="shared" si="494"/>
        <v>0</v>
      </c>
      <c r="W1186" s="105">
        <f t="shared" si="495"/>
        <v>2.9999999999999982</v>
      </c>
      <c r="X1186" s="96"/>
      <c r="Y1186" s="106" t="str">
        <f>$AO$16</f>
        <v>D</v>
      </c>
      <c r="Z1186" s="207" t="str">
        <f t="shared" si="486"/>
        <v>Tue</v>
      </c>
      <c r="AA1186" s="107">
        <f t="shared" si="487"/>
        <v>0</v>
      </c>
      <c r="AB1186" s="107">
        <f t="shared" si="488"/>
        <v>0</v>
      </c>
      <c r="AC1186" s="107">
        <f t="shared" si="489"/>
        <v>0</v>
      </c>
    </row>
    <row r="1187" spans="1:29" ht="12.75" customHeight="1">
      <c r="A1187" s="69"/>
      <c r="B1187" s="124" t="s">
        <v>66</v>
      </c>
      <c r="C1187" s="125" t="s">
        <v>22</v>
      </c>
      <c r="D1187" s="200">
        <v>4000</v>
      </c>
      <c r="E1187" s="127" t="s">
        <v>24</v>
      </c>
      <c r="F1187" s="139">
        <f>+L1211</f>
        <v>14</v>
      </c>
      <c r="G1187" s="134" t="s">
        <v>22</v>
      </c>
      <c r="H1187" s="130">
        <f>F1187*D1187</f>
        <v>56000</v>
      </c>
      <c r="I1187" s="76">
        <f t="shared" si="483"/>
        <v>13</v>
      </c>
      <c r="J1187" s="100">
        <f>$AN$17</f>
        <v>41087</v>
      </c>
      <c r="K1187" s="101">
        <v>1</v>
      </c>
      <c r="L1187" s="261">
        <v>11</v>
      </c>
      <c r="M1187" s="232">
        <f t="shared" si="498"/>
        <v>0.33333333333333331</v>
      </c>
      <c r="N1187" s="241">
        <f t="shared" si="490"/>
        <v>0.70833333333333337</v>
      </c>
      <c r="O1187" s="244">
        <f t="shared" si="484"/>
        <v>9.0000000000000018</v>
      </c>
      <c r="P1187" s="245" t="str">
        <f t="shared" si="496"/>
        <v>1</v>
      </c>
      <c r="Q1187" s="257">
        <f t="shared" si="485"/>
        <v>8.0000000000000018</v>
      </c>
      <c r="R1187" s="102">
        <f t="shared" si="497"/>
        <v>2.9999999999999982</v>
      </c>
      <c r="S1187" s="103">
        <f t="shared" si="491"/>
        <v>1</v>
      </c>
      <c r="T1187" s="104">
        <f t="shared" si="492"/>
        <v>1.9999999999999982</v>
      </c>
      <c r="U1187" s="104">
        <f t="shared" si="493"/>
        <v>0</v>
      </c>
      <c r="V1187" s="104">
        <f t="shared" si="494"/>
        <v>0</v>
      </c>
      <c r="W1187" s="105">
        <f t="shared" si="495"/>
        <v>2.9999999999999982</v>
      </c>
      <c r="X1187" s="96"/>
      <c r="Y1187" s="106" t="str">
        <f>$AO$17</f>
        <v>D</v>
      </c>
      <c r="Z1187" s="207" t="str">
        <f t="shared" si="486"/>
        <v>Wed</v>
      </c>
      <c r="AA1187" s="107">
        <f t="shared" si="487"/>
        <v>0</v>
      </c>
      <c r="AB1187" s="107">
        <f t="shared" si="488"/>
        <v>0</v>
      </c>
      <c r="AC1187" s="107">
        <f t="shared" si="489"/>
        <v>0</v>
      </c>
    </row>
    <row r="1188" spans="1:29" ht="12.75" customHeight="1">
      <c r="A1188" s="69"/>
      <c r="B1188" s="335" t="s">
        <v>75</v>
      </c>
      <c r="C1188" s="336" t="s">
        <v>22</v>
      </c>
      <c r="D1188" s="337"/>
      <c r="E1188" s="127" t="s">
        <v>24</v>
      </c>
      <c r="F1188" s="338">
        <f>+M1211</f>
        <v>12</v>
      </c>
      <c r="G1188" s="142" t="s">
        <v>22</v>
      </c>
      <c r="H1188" s="143">
        <f>+F1188*D1188</f>
        <v>0</v>
      </c>
      <c r="I1188" s="76">
        <f t="shared" si="483"/>
        <v>14</v>
      </c>
      <c r="J1188" s="100">
        <f>$AN$18</f>
        <v>41088</v>
      </c>
      <c r="K1188" s="101">
        <v>1</v>
      </c>
      <c r="L1188" s="261">
        <v>11</v>
      </c>
      <c r="M1188" s="232">
        <f t="shared" si="498"/>
        <v>0.33333333333333331</v>
      </c>
      <c r="N1188" s="241">
        <f t="shared" si="490"/>
        <v>0.70833333333333337</v>
      </c>
      <c r="O1188" s="244">
        <f t="shared" si="484"/>
        <v>9.0000000000000018</v>
      </c>
      <c r="P1188" s="245" t="str">
        <f t="shared" si="496"/>
        <v>1</v>
      </c>
      <c r="Q1188" s="257">
        <f t="shared" si="485"/>
        <v>8.0000000000000018</v>
      </c>
      <c r="R1188" s="102">
        <f t="shared" si="497"/>
        <v>2.9999999999999982</v>
      </c>
      <c r="S1188" s="103">
        <f t="shared" si="491"/>
        <v>1</v>
      </c>
      <c r="T1188" s="104">
        <f t="shared" si="492"/>
        <v>1.9999999999999982</v>
      </c>
      <c r="U1188" s="104">
        <f t="shared" si="493"/>
        <v>0</v>
      </c>
      <c r="V1188" s="104">
        <f t="shared" si="494"/>
        <v>0</v>
      </c>
      <c r="W1188" s="105">
        <f t="shared" si="495"/>
        <v>2.9999999999999982</v>
      </c>
      <c r="X1188" s="96"/>
      <c r="Y1188" s="106" t="str">
        <f>$AO$18</f>
        <v>D</v>
      </c>
      <c r="Z1188" s="207" t="str">
        <f t="shared" si="486"/>
        <v>Thu</v>
      </c>
      <c r="AA1188" s="107">
        <f t="shared" si="487"/>
        <v>0</v>
      </c>
      <c r="AB1188" s="107">
        <f t="shared" si="488"/>
        <v>0</v>
      </c>
      <c r="AC1188" s="107">
        <f t="shared" si="489"/>
        <v>0</v>
      </c>
    </row>
    <row r="1189" spans="1:29" ht="12.75" customHeight="1">
      <c r="A1189" s="69"/>
      <c r="B1189" s="124"/>
      <c r="C1189" s="70"/>
      <c r="D1189" s="202"/>
      <c r="E1189" s="140"/>
      <c r="F1189" s="141"/>
      <c r="G1189" s="74" t="s">
        <v>22</v>
      </c>
      <c r="H1189" s="99">
        <f>+D1189*F1189</f>
        <v>0</v>
      </c>
      <c r="I1189" s="76">
        <f t="shared" si="483"/>
        <v>15</v>
      </c>
      <c r="J1189" s="100">
        <f>$AN$19</f>
        <v>41089</v>
      </c>
      <c r="K1189" s="101">
        <v>1</v>
      </c>
      <c r="L1189" s="261">
        <v>11</v>
      </c>
      <c r="M1189" s="232">
        <f t="shared" si="498"/>
        <v>0.33333333333333331</v>
      </c>
      <c r="N1189" s="241">
        <f t="shared" si="490"/>
        <v>0.70833333333333337</v>
      </c>
      <c r="O1189" s="244">
        <f t="shared" si="484"/>
        <v>9.0000000000000018</v>
      </c>
      <c r="P1189" s="245" t="str">
        <f t="shared" si="496"/>
        <v>1</v>
      </c>
      <c r="Q1189" s="257">
        <f t="shared" si="485"/>
        <v>8.0000000000000018</v>
      </c>
      <c r="R1189" s="102">
        <f t="shared" si="497"/>
        <v>2.9999999999999982</v>
      </c>
      <c r="S1189" s="103">
        <f t="shared" si="491"/>
        <v>1</v>
      </c>
      <c r="T1189" s="104">
        <f t="shared" si="492"/>
        <v>1.9999999999999982</v>
      </c>
      <c r="U1189" s="104">
        <f t="shared" si="493"/>
        <v>0</v>
      </c>
      <c r="V1189" s="104">
        <f t="shared" si="494"/>
        <v>0</v>
      </c>
      <c r="W1189" s="105">
        <f t="shared" si="495"/>
        <v>2.9999999999999982</v>
      </c>
      <c r="X1189" s="96"/>
      <c r="Y1189" s="106" t="str">
        <f>$AO$19</f>
        <v>D</v>
      </c>
      <c r="Z1189" s="207" t="str">
        <f t="shared" si="486"/>
        <v>Fri</v>
      </c>
      <c r="AA1189" s="107">
        <f t="shared" si="487"/>
        <v>0</v>
      </c>
      <c r="AB1189" s="107">
        <f t="shared" si="488"/>
        <v>0</v>
      </c>
      <c r="AC1189" s="107">
        <f t="shared" si="489"/>
        <v>0</v>
      </c>
    </row>
    <row r="1190" spans="1:29" ht="12.75" customHeight="1">
      <c r="A1190" s="69"/>
      <c r="B1190" s="124"/>
      <c r="C1190" s="70"/>
      <c r="D1190" s="202"/>
      <c r="E1190" s="140"/>
      <c r="F1190" s="139"/>
      <c r="G1190" s="74" t="s">
        <v>22</v>
      </c>
      <c r="H1190" s="99">
        <f>+D1190*F1190</f>
        <v>0</v>
      </c>
      <c r="I1190" s="76">
        <f t="shared" si="483"/>
        <v>16</v>
      </c>
      <c r="J1190" s="100">
        <f>$AN$20</f>
        <v>41090</v>
      </c>
      <c r="K1190" s="101" t="s">
        <v>63</v>
      </c>
      <c r="L1190" s="261">
        <v>8</v>
      </c>
      <c r="M1190" s="232">
        <f t="shared" si="498"/>
        <v>0</v>
      </c>
      <c r="N1190" s="241">
        <f t="shared" si="490"/>
        <v>0</v>
      </c>
      <c r="O1190" s="244">
        <f t="shared" si="484"/>
        <v>0</v>
      </c>
      <c r="P1190" s="245">
        <f t="shared" si="496"/>
        <v>0</v>
      </c>
      <c r="Q1190" s="257">
        <f t="shared" si="485"/>
        <v>0</v>
      </c>
      <c r="R1190" s="102">
        <f t="shared" si="497"/>
        <v>8</v>
      </c>
      <c r="S1190" s="103">
        <f t="shared" si="491"/>
        <v>0</v>
      </c>
      <c r="T1190" s="104">
        <f t="shared" si="492"/>
        <v>7</v>
      </c>
      <c r="U1190" s="104">
        <f t="shared" si="493"/>
        <v>1</v>
      </c>
      <c r="V1190" s="104">
        <f t="shared" si="494"/>
        <v>0</v>
      </c>
      <c r="W1190" s="105">
        <f t="shared" si="495"/>
        <v>8</v>
      </c>
      <c r="X1190" s="96"/>
      <c r="Y1190" s="106" t="str">
        <f>$AO$20</f>
        <v>M</v>
      </c>
      <c r="Z1190" s="207" t="str">
        <f t="shared" si="486"/>
        <v>Sat</v>
      </c>
      <c r="AA1190" s="107">
        <f t="shared" si="487"/>
        <v>0</v>
      </c>
      <c r="AB1190" s="107">
        <f t="shared" si="488"/>
        <v>0</v>
      </c>
      <c r="AC1190" s="107">
        <f t="shared" si="489"/>
        <v>0</v>
      </c>
    </row>
    <row r="1191" spans="1:29" ht="12.75" customHeight="1">
      <c r="A1191" s="69"/>
      <c r="B1191" s="124" t="s">
        <v>56</v>
      </c>
      <c r="C1191" s="70" t="s">
        <v>22</v>
      </c>
      <c r="D1191" s="202"/>
      <c r="E1191" s="140"/>
      <c r="F1191" s="141"/>
      <c r="G1191" s="74" t="s">
        <v>22</v>
      </c>
      <c r="H1191" s="99">
        <v>0</v>
      </c>
      <c r="I1191" s="76">
        <f t="shared" si="483"/>
        <v>17</v>
      </c>
      <c r="J1191" s="100">
        <f>$AN$21</f>
        <v>41091</v>
      </c>
      <c r="K1191" s="339" t="s">
        <v>63</v>
      </c>
      <c r="L1191" s="261">
        <v>11</v>
      </c>
      <c r="M1191" s="232">
        <f t="shared" si="498"/>
        <v>0</v>
      </c>
      <c r="N1191" s="241">
        <f t="shared" si="490"/>
        <v>0</v>
      </c>
      <c r="O1191" s="244">
        <f t="shared" si="484"/>
        <v>0</v>
      </c>
      <c r="P1191" s="245">
        <f t="shared" si="496"/>
        <v>0</v>
      </c>
      <c r="Q1191" s="257">
        <f t="shared" si="485"/>
        <v>0</v>
      </c>
      <c r="R1191" s="102">
        <f t="shared" si="497"/>
        <v>11</v>
      </c>
      <c r="S1191" s="103">
        <f t="shared" si="491"/>
        <v>0</v>
      </c>
      <c r="T1191" s="104">
        <f t="shared" si="492"/>
        <v>7</v>
      </c>
      <c r="U1191" s="104">
        <f t="shared" si="493"/>
        <v>1</v>
      </c>
      <c r="V1191" s="104">
        <f t="shared" si="494"/>
        <v>3</v>
      </c>
      <c r="W1191" s="105">
        <f t="shared" si="495"/>
        <v>11</v>
      </c>
      <c r="X1191" s="96"/>
      <c r="Y1191" s="106" t="str">
        <f>$AO$21</f>
        <v>M</v>
      </c>
      <c r="Z1191" s="262" t="str">
        <f t="shared" si="486"/>
        <v>Sun</v>
      </c>
      <c r="AA1191" s="107">
        <f t="shared" si="487"/>
        <v>0</v>
      </c>
      <c r="AB1191" s="107">
        <f t="shared" si="488"/>
        <v>0</v>
      </c>
      <c r="AC1191" s="107">
        <f t="shared" si="489"/>
        <v>0</v>
      </c>
    </row>
    <row r="1192" spans="1:29" ht="12.75" customHeight="1">
      <c r="A1192" s="69"/>
      <c r="B1192" s="124"/>
      <c r="C1192" s="70"/>
      <c r="D1192" s="202"/>
      <c r="E1192" s="140"/>
      <c r="F1192" s="139"/>
      <c r="G1192" s="74" t="s">
        <v>22</v>
      </c>
      <c r="H1192" s="99">
        <f>+D1192*F1192</f>
        <v>0</v>
      </c>
      <c r="I1192" s="76">
        <f t="shared" si="483"/>
        <v>18</v>
      </c>
      <c r="J1192" s="100">
        <f>$AN$22</f>
        <v>41092</v>
      </c>
      <c r="K1192" s="101">
        <v>2</v>
      </c>
      <c r="L1192" s="261">
        <v>11</v>
      </c>
      <c r="M1192" s="232">
        <f t="shared" si="498"/>
        <v>0.83333333333333337</v>
      </c>
      <c r="N1192" s="241">
        <f t="shared" si="490"/>
        <v>1.2083333333333333</v>
      </c>
      <c r="O1192" s="244">
        <f t="shared" si="484"/>
        <v>8.9999999999999964</v>
      </c>
      <c r="P1192" s="245" t="str">
        <f t="shared" si="496"/>
        <v>1</v>
      </c>
      <c r="Q1192" s="257">
        <f t="shared" si="485"/>
        <v>7.9999999999999964</v>
      </c>
      <c r="R1192" s="102">
        <f t="shared" si="497"/>
        <v>3.0000000000000036</v>
      </c>
      <c r="S1192" s="103">
        <f t="shared" si="491"/>
        <v>1</v>
      </c>
      <c r="T1192" s="104">
        <f t="shared" si="492"/>
        <v>2.0000000000000036</v>
      </c>
      <c r="U1192" s="104">
        <f t="shared" si="493"/>
        <v>0</v>
      </c>
      <c r="V1192" s="104">
        <f t="shared" si="494"/>
        <v>0</v>
      </c>
      <c r="W1192" s="105">
        <f t="shared" si="495"/>
        <v>3.0000000000000036</v>
      </c>
      <c r="X1192" s="96"/>
      <c r="Y1192" s="106" t="str">
        <f>$AO$22</f>
        <v>D</v>
      </c>
      <c r="Z1192" s="262" t="str">
        <f t="shared" si="486"/>
        <v>Mon</v>
      </c>
      <c r="AA1192" s="107">
        <f t="shared" si="487"/>
        <v>0</v>
      </c>
      <c r="AB1192" s="107">
        <f t="shared" si="488"/>
        <v>0</v>
      </c>
      <c r="AC1192" s="107">
        <f t="shared" si="489"/>
        <v>0</v>
      </c>
    </row>
    <row r="1193" spans="1:29" ht="12.75" customHeight="1">
      <c r="A1193" s="69"/>
      <c r="B1193" s="150" t="s">
        <v>19</v>
      </c>
      <c r="C1193" s="150"/>
      <c r="D1193" s="200"/>
      <c r="E1193" s="127"/>
      <c r="F1193" s="151"/>
      <c r="G1193" s="134" t="s">
        <v>22</v>
      </c>
      <c r="H1193" s="152">
        <f>SUM(H1184:H1192)</f>
        <v>3053625.4335260121</v>
      </c>
      <c r="I1193" s="76">
        <f t="shared" si="483"/>
        <v>19</v>
      </c>
      <c r="J1193" s="100">
        <f>$AN$23</f>
        <v>41093</v>
      </c>
      <c r="K1193" s="101">
        <v>2</v>
      </c>
      <c r="L1193" s="261">
        <v>11</v>
      </c>
      <c r="M1193" s="232">
        <f t="shared" si="498"/>
        <v>0.83333333333333337</v>
      </c>
      <c r="N1193" s="241">
        <f t="shared" si="490"/>
        <v>1.2083333333333333</v>
      </c>
      <c r="O1193" s="244">
        <f t="shared" si="484"/>
        <v>8.9999999999999964</v>
      </c>
      <c r="P1193" s="245" t="str">
        <f t="shared" si="496"/>
        <v>1</v>
      </c>
      <c r="Q1193" s="257">
        <f t="shared" si="485"/>
        <v>7.9999999999999964</v>
      </c>
      <c r="R1193" s="102">
        <f t="shared" si="497"/>
        <v>3.0000000000000036</v>
      </c>
      <c r="S1193" s="103">
        <f t="shared" si="491"/>
        <v>1</v>
      </c>
      <c r="T1193" s="104">
        <f t="shared" si="492"/>
        <v>2.0000000000000036</v>
      </c>
      <c r="U1193" s="104">
        <f t="shared" si="493"/>
        <v>0</v>
      </c>
      <c r="V1193" s="104">
        <f t="shared" si="494"/>
        <v>0</v>
      </c>
      <c r="W1193" s="105">
        <f t="shared" si="495"/>
        <v>3.0000000000000036</v>
      </c>
      <c r="X1193" s="96"/>
      <c r="Y1193" s="106" t="str">
        <f>$AO$23</f>
        <v>D</v>
      </c>
      <c r="Z1193" s="207" t="str">
        <f t="shared" si="486"/>
        <v>Tue</v>
      </c>
      <c r="AA1193" s="107">
        <f t="shared" si="487"/>
        <v>0</v>
      </c>
      <c r="AB1193" s="107">
        <f t="shared" si="488"/>
        <v>0</v>
      </c>
      <c r="AC1193" s="107">
        <f t="shared" si="489"/>
        <v>0</v>
      </c>
    </row>
    <row r="1194" spans="1:29" ht="12.75" customHeight="1">
      <c r="A1194" s="69"/>
      <c r="B1194" s="131" t="s">
        <v>25</v>
      </c>
      <c r="C1194" s="70"/>
      <c r="D1194" s="200"/>
      <c r="E1194" s="127"/>
      <c r="F1194" s="151"/>
      <c r="G1194" s="74"/>
      <c r="H1194" s="75"/>
      <c r="I1194" s="76">
        <f t="shared" si="483"/>
        <v>20</v>
      </c>
      <c r="J1194" s="100">
        <f>$AN$24</f>
        <v>41094</v>
      </c>
      <c r="K1194" s="101">
        <v>2</v>
      </c>
      <c r="L1194" s="261">
        <v>11</v>
      </c>
      <c r="M1194" s="232">
        <f t="shared" si="498"/>
        <v>0.83333333333333337</v>
      </c>
      <c r="N1194" s="241">
        <f t="shared" si="490"/>
        <v>1.2083333333333333</v>
      </c>
      <c r="O1194" s="244">
        <f t="shared" si="484"/>
        <v>8.9999999999999964</v>
      </c>
      <c r="P1194" s="245" t="str">
        <f t="shared" si="496"/>
        <v>1</v>
      </c>
      <c r="Q1194" s="257">
        <f t="shared" si="485"/>
        <v>7.9999999999999964</v>
      </c>
      <c r="R1194" s="102">
        <f t="shared" si="497"/>
        <v>3.0000000000000036</v>
      </c>
      <c r="S1194" s="103">
        <f t="shared" si="491"/>
        <v>1</v>
      </c>
      <c r="T1194" s="104">
        <f t="shared" si="492"/>
        <v>2.0000000000000036</v>
      </c>
      <c r="U1194" s="104">
        <f t="shared" si="493"/>
        <v>0</v>
      </c>
      <c r="V1194" s="104">
        <f t="shared" si="494"/>
        <v>0</v>
      </c>
      <c r="W1194" s="105">
        <f t="shared" si="495"/>
        <v>3.0000000000000036</v>
      </c>
      <c r="X1194" s="96"/>
      <c r="Y1194" s="106" t="str">
        <f>$AO$24</f>
        <v>D</v>
      </c>
      <c r="Z1194" s="207" t="str">
        <f t="shared" si="486"/>
        <v>Wed</v>
      </c>
      <c r="AA1194" s="107">
        <f t="shared" si="487"/>
        <v>0</v>
      </c>
      <c r="AB1194" s="107">
        <f t="shared" si="488"/>
        <v>0</v>
      </c>
      <c r="AC1194" s="107">
        <f t="shared" si="489"/>
        <v>0</v>
      </c>
    </row>
    <row r="1195" spans="1:29" ht="12.75" customHeight="1">
      <c r="A1195" s="69"/>
      <c r="B1195" s="124" t="s">
        <v>26</v>
      </c>
      <c r="C1195" s="125" t="s">
        <v>22</v>
      </c>
      <c r="D1195" s="153">
        <f>-H1184</f>
        <v>-1244560</v>
      </c>
      <c r="E1195" s="127" t="s">
        <v>24</v>
      </c>
      <c r="F1195" s="149">
        <v>0.02</v>
      </c>
      <c r="G1195" s="134" t="s">
        <v>22</v>
      </c>
      <c r="H1195" s="130">
        <f>F1195*D1195</f>
        <v>-24891.200000000001</v>
      </c>
      <c r="I1195" s="76">
        <f t="shared" si="483"/>
        <v>21</v>
      </c>
      <c r="J1195" s="100">
        <f>$AN$25</f>
        <v>41095</v>
      </c>
      <c r="K1195" s="101">
        <v>2</v>
      </c>
      <c r="L1195" s="261">
        <v>11</v>
      </c>
      <c r="M1195" s="232">
        <f t="shared" si="498"/>
        <v>0.83333333333333337</v>
      </c>
      <c r="N1195" s="241">
        <f t="shared" si="490"/>
        <v>1.2083333333333333</v>
      </c>
      <c r="O1195" s="244">
        <f t="shared" si="484"/>
        <v>8.9999999999999964</v>
      </c>
      <c r="P1195" s="245" t="str">
        <f t="shared" si="496"/>
        <v>1</v>
      </c>
      <c r="Q1195" s="257">
        <f t="shared" si="485"/>
        <v>7.9999999999999964</v>
      </c>
      <c r="R1195" s="102">
        <f t="shared" si="497"/>
        <v>3.0000000000000036</v>
      </c>
      <c r="S1195" s="103">
        <f t="shared" si="491"/>
        <v>1</v>
      </c>
      <c r="T1195" s="104">
        <f t="shared" si="492"/>
        <v>2.0000000000000036</v>
      </c>
      <c r="U1195" s="104">
        <f t="shared" si="493"/>
        <v>0</v>
      </c>
      <c r="V1195" s="104">
        <f t="shared" si="494"/>
        <v>0</v>
      </c>
      <c r="W1195" s="105">
        <f t="shared" si="495"/>
        <v>3.0000000000000036</v>
      </c>
      <c r="X1195" s="96"/>
      <c r="Y1195" s="106" t="str">
        <f>$AO$25</f>
        <v>D</v>
      </c>
      <c r="Z1195" s="207" t="str">
        <f t="shared" si="486"/>
        <v>Thu</v>
      </c>
      <c r="AA1195" s="107">
        <f t="shared" si="487"/>
        <v>0</v>
      </c>
      <c r="AB1195" s="107">
        <f t="shared" si="488"/>
        <v>0</v>
      </c>
      <c r="AC1195" s="107">
        <f t="shared" si="489"/>
        <v>0</v>
      </c>
    </row>
    <row r="1196" spans="1:29" ht="12.75" customHeight="1">
      <c r="A1196" s="69"/>
      <c r="B1196" s="124" t="s">
        <v>47</v>
      </c>
      <c r="C1196" s="125" t="s">
        <v>22</v>
      </c>
      <c r="D1196" s="200"/>
      <c r="E1196" s="127"/>
      <c r="F1196" s="155"/>
      <c r="G1196" s="134" t="s">
        <v>22</v>
      </c>
      <c r="H1196" s="130">
        <f>SUM(AA1211:AC1211)*-F1184/21</f>
        <v>0</v>
      </c>
      <c r="I1196" s="76">
        <f t="shared" si="483"/>
        <v>22</v>
      </c>
      <c r="J1196" s="100">
        <f>$AN$26</f>
        <v>41096</v>
      </c>
      <c r="K1196" s="101">
        <v>2</v>
      </c>
      <c r="L1196" s="261">
        <v>11</v>
      </c>
      <c r="M1196" s="232">
        <f t="shared" si="498"/>
        <v>0.83333333333333337</v>
      </c>
      <c r="N1196" s="241">
        <f t="shared" si="490"/>
        <v>1.2083333333333333</v>
      </c>
      <c r="O1196" s="244">
        <f t="shared" si="484"/>
        <v>8.9999999999999964</v>
      </c>
      <c r="P1196" s="245" t="str">
        <f t="shared" si="496"/>
        <v>1</v>
      </c>
      <c r="Q1196" s="257">
        <f t="shared" si="485"/>
        <v>7.9999999999999964</v>
      </c>
      <c r="R1196" s="102">
        <f t="shared" si="497"/>
        <v>3.0000000000000036</v>
      </c>
      <c r="S1196" s="103">
        <f t="shared" si="491"/>
        <v>1</v>
      </c>
      <c r="T1196" s="104">
        <f t="shared" si="492"/>
        <v>2.0000000000000036</v>
      </c>
      <c r="U1196" s="104">
        <f t="shared" si="493"/>
        <v>0</v>
      </c>
      <c r="V1196" s="104">
        <f t="shared" si="494"/>
        <v>0</v>
      </c>
      <c r="W1196" s="105">
        <f t="shared" si="495"/>
        <v>3.0000000000000036</v>
      </c>
      <c r="X1196" s="96"/>
      <c r="Y1196" s="106" t="str">
        <f>$AO$26</f>
        <v>D</v>
      </c>
      <c r="Z1196" s="207" t="str">
        <f t="shared" si="486"/>
        <v>Fri</v>
      </c>
      <c r="AA1196" s="107">
        <f t="shared" si="487"/>
        <v>0</v>
      </c>
      <c r="AB1196" s="107">
        <f t="shared" si="488"/>
        <v>0</v>
      </c>
      <c r="AC1196" s="107">
        <f t="shared" si="489"/>
        <v>0</v>
      </c>
    </row>
    <row r="1197" spans="1:29" ht="12.75" customHeight="1">
      <c r="A1197" s="69"/>
      <c r="B1197" s="124" t="s">
        <v>27</v>
      </c>
      <c r="C1197" s="125" t="s">
        <v>22</v>
      </c>
      <c r="D1197" s="200"/>
      <c r="E1197" s="127"/>
      <c r="F1197" s="155"/>
      <c r="G1197" s="134" t="s">
        <v>22</v>
      </c>
      <c r="H1197" s="156">
        <f>+F1203</f>
        <v>-78138.7</v>
      </c>
      <c r="I1197" s="76">
        <f t="shared" si="483"/>
        <v>23</v>
      </c>
      <c r="J1197" s="100">
        <f>$AN$27</f>
        <v>41097</v>
      </c>
      <c r="K1197" s="339" t="s">
        <v>72</v>
      </c>
      <c r="L1197" s="261">
        <v>11</v>
      </c>
      <c r="M1197" s="232">
        <f t="shared" si="498"/>
        <v>0</v>
      </c>
      <c r="N1197" s="241">
        <f t="shared" si="490"/>
        <v>0</v>
      </c>
      <c r="O1197" s="244">
        <f t="shared" si="484"/>
        <v>0</v>
      </c>
      <c r="P1197" s="245">
        <f t="shared" si="496"/>
        <v>0</v>
      </c>
      <c r="Q1197" s="257">
        <f t="shared" si="485"/>
        <v>0</v>
      </c>
      <c r="R1197" s="102">
        <f t="shared" si="497"/>
        <v>11</v>
      </c>
      <c r="S1197" s="103">
        <f t="shared" si="491"/>
        <v>0</v>
      </c>
      <c r="T1197" s="104">
        <f t="shared" si="492"/>
        <v>7</v>
      </c>
      <c r="U1197" s="104">
        <f t="shared" si="493"/>
        <v>1</v>
      </c>
      <c r="V1197" s="104">
        <f t="shared" si="494"/>
        <v>3</v>
      </c>
      <c r="W1197" s="105">
        <f t="shared" si="495"/>
        <v>11</v>
      </c>
      <c r="X1197" s="96"/>
      <c r="Y1197" s="106" t="str">
        <f>$AO$27</f>
        <v>M</v>
      </c>
      <c r="Z1197" s="207" t="str">
        <f t="shared" si="486"/>
        <v>Sat</v>
      </c>
      <c r="AA1197" s="107">
        <f t="shared" si="487"/>
        <v>0</v>
      </c>
      <c r="AB1197" s="107">
        <f t="shared" si="488"/>
        <v>0</v>
      </c>
      <c r="AC1197" s="107">
        <f t="shared" si="489"/>
        <v>0</v>
      </c>
    </row>
    <row r="1198" spans="1:29" ht="12.75" customHeight="1">
      <c r="A1198" s="69"/>
      <c r="B1198" s="98"/>
      <c r="C1198" s="98"/>
      <c r="D1198" s="158" t="s">
        <v>28</v>
      </c>
      <c r="E1198" s="159"/>
      <c r="F1198" s="160">
        <f>VLOOKUP(C1177,$AD$1:$AG$6,2)</f>
        <v>-1320000</v>
      </c>
      <c r="G1198" s="160"/>
      <c r="H1198" s="99"/>
      <c r="I1198" s="76">
        <f t="shared" si="483"/>
        <v>24</v>
      </c>
      <c r="J1198" s="100">
        <f>$AN$28</f>
        <v>41098</v>
      </c>
      <c r="K1198" s="101" t="s">
        <v>50</v>
      </c>
      <c r="L1198" s="261"/>
      <c r="M1198" s="232">
        <f t="shared" si="498"/>
        <v>0</v>
      </c>
      <c r="N1198" s="241">
        <f t="shared" si="490"/>
        <v>0</v>
      </c>
      <c r="O1198" s="244">
        <f t="shared" si="484"/>
        <v>0</v>
      </c>
      <c r="P1198" s="245">
        <f t="shared" si="496"/>
        <v>0</v>
      </c>
      <c r="Q1198" s="257">
        <f t="shared" si="485"/>
        <v>0</v>
      </c>
      <c r="R1198" s="102">
        <f t="shared" si="497"/>
        <v>0</v>
      </c>
      <c r="S1198" s="103">
        <f t="shared" si="491"/>
        <v>0</v>
      </c>
      <c r="T1198" s="104">
        <f t="shared" si="492"/>
        <v>0</v>
      </c>
      <c r="U1198" s="104">
        <f t="shared" si="493"/>
        <v>0</v>
      </c>
      <c r="V1198" s="104">
        <f t="shared" si="494"/>
        <v>0</v>
      </c>
      <c r="W1198" s="105">
        <f t="shared" si="495"/>
        <v>0</v>
      </c>
      <c r="X1198" s="96"/>
      <c r="Y1198" s="106" t="str">
        <f>$AO$28</f>
        <v>M</v>
      </c>
      <c r="Z1198" s="262" t="str">
        <f t="shared" si="486"/>
        <v>Sun</v>
      </c>
      <c r="AA1198" s="107">
        <f t="shared" si="487"/>
        <v>0</v>
      </c>
      <c r="AB1198" s="107">
        <f t="shared" si="488"/>
        <v>0</v>
      </c>
      <c r="AC1198" s="107">
        <f t="shared" si="489"/>
        <v>0</v>
      </c>
    </row>
    <row r="1199" spans="1:29" ht="12.75" customHeight="1">
      <c r="A1199" s="69"/>
      <c r="B1199" s="98"/>
      <c r="C1199" s="98"/>
      <c r="D1199" s="162" t="s">
        <v>26</v>
      </c>
      <c r="E1199" s="159"/>
      <c r="F1199" s="163">
        <f>+(H1184)*0.54%</f>
        <v>6720.6240000000007</v>
      </c>
      <c r="G1199" s="163"/>
      <c r="H1199" s="99"/>
      <c r="I1199" s="76">
        <f t="shared" si="483"/>
        <v>25</v>
      </c>
      <c r="J1199" s="100">
        <f>$AN$29</f>
        <v>41099</v>
      </c>
      <c r="K1199" s="101">
        <v>1</v>
      </c>
      <c r="L1199" s="261">
        <v>11</v>
      </c>
      <c r="M1199" s="232">
        <f t="shared" si="498"/>
        <v>0.33333333333333331</v>
      </c>
      <c r="N1199" s="241">
        <f t="shared" si="490"/>
        <v>0.70833333333333337</v>
      </c>
      <c r="O1199" s="244">
        <f t="shared" si="484"/>
        <v>9.0000000000000018</v>
      </c>
      <c r="P1199" s="245" t="str">
        <f t="shared" si="496"/>
        <v>1</v>
      </c>
      <c r="Q1199" s="257">
        <f t="shared" si="485"/>
        <v>8.0000000000000018</v>
      </c>
      <c r="R1199" s="102">
        <f t="shared" si="497"/>
        <v>2.9999999999999982</v>
      </c>
      <c r="S1199" s="103">
        <f t="shared" si="491"/>
        <v>1</v>
      </c>
      <c r="T1199" s="104">
        <f t="shared" si="492"/>
        <v>1.9999999999999982</v>
      </c>
      <c r="U1199" s="104">
        <f t="shared" si="493"/>
        <v>0</v>
      </c>
      <c r="V1199" s="104">
        <f t="shared" si="494"/>
        <v>0</v>
      </c>
      <c r="W1199" s="105">
        <f t="shared" si="495"/>
        <v>2.9999999999999982</v>
      </c>
      <c r="X1199" s="96"/>
      <c r="Y1199" s="106" t="str">
        <f>$AO$29</f>
        <v>D</v>
      </c>
      <c r="Z1199" s="262" t="str">
        <f t="shared" si="486"/>
        <v>Mon</v>
      </c>
      <c r="AA1199" s="107">
        <f t="shared" si="487"/>
        <v>0</v>
      </c>
      <c r="AB1199" s="107">
        <f t="shared" si="488"/>
        <v>0</v>
      </c>
      <c r="AC1199" s="107">
        <f t="shared" si="489"/>
        <v>0</v>
      </c>
    </row>
    <row r="1200" spans="1:29" ht="12.75" customHeight="1">
      <c r="A1200" s="69"/>
      <c r="B1200" s="98"/>
      <c r="C1200" s="98"/>
      <c r="D1200" s="162" t="s">
        <v>29</v>
      </c>
      <c r="E1200" s="159"/>
      <c r="F1200" s="160">
        <f>-IF(H1193*5%&gt;500000,500000,H1193*5%)</f>
        <v>-152681.27167630062</v>
      </c>
      <c r="G1200" s="160"/>
      <c r="H1200" s="99"/>
      <c r="I1200" s="76">
        <f t="shared" si="483"/>
        <v>26</v>
      </c>
      <c r="J1200" s="100">
        <f>$AN$30</f>
        <v>41100</v>
      </c>
      <c r="K1200" s="101">
        <v>1</v>
      </c>
      <c r="L1200" s="261">
        <v>10</v>
      </c>
      <c r="M1200" s="232">
        <f t="shared" si="498"/>
        <v>0.33333333333333331</v>
      </c>
      <c r="N1200" s="241">
        <f t="shared" si="490"/>
        <v>0.70833333333333337</v>
      </c>
      <c r="O1200" s="244">
        <f t="shared" si="484"/>
        <v>9.0000000000000018</v>
      </c>
      <c r="P1200" s="245" t="str">
        <f t="shared" si="496"/>
        <v>1</v>
      </c>
      <c r="Q1200" s="257">
        <f t="shared" si="485"/>
        <v>8.0000000000000018</v>
      </c>
      <c r="R1200" s="102">
        <f t="shared" si="497"/>
        <v>1.9999999999999982</v>
      </c>
      <c r="S1200" s="103">
        <f t="shared" si="491"/>
        <v>1</v>
      </c>
      <c r="T1200" s="104">
        <f t="shared" si="492"/>
        <v>0.99999999999999822</v>
      </c>
      <c r="U1200" s="104">
        <f t="shared" si="493"/>
        <v>0</v>
      </c>
      <c r="V1200" s="104">
        <f t="shared" si="494"/>
        <v>0</v>
      </c>
      <c r="W1200" s="105">
        <f t="shared" si="495"/>
        <v>1.9999999999999982</v>
      </c>
      <c r="X1200" s="96"/>
      <c r="Y1200" s="106" t="str">
        <f>$AO$30</f>
        <v>D</v>
      </c>
      <c r="Z1200" s="207" t="str">
        <f t="shared" si="486"/>
        <v>Tue</v>
      </c>
      <c r="AA1200" s="107">
        <f t="shared" si="487"/>
        <v>0</v>
      </c>
      <c r="AB1200" s="107">
        <f t="shared" si="488"/>
        <v>0</v>
      </c>
      <c r="AC1200" s="107">
        <f t="shared" si="489"/>
        <v>0</v>
      </c>
    </row>
    <row r="1201" spans="1:29" ht="12.75" customHeight="1">
      <c r="A1201" s="69"/>
      <c r="B1201" s="98"/>
      <c r="C1201" s="98"/>
      <c r="D1201" s="162" t="s">
        <v>30</v>
      </c>
      <c r="E1201" s="159"/>
      <c r="F1201" s="163">
        <f>ROUND(H1193+H1195+F1199+F1200,0)*12</f>
        <v>34593288</v>
      </c>
      <c r="G1201" s="163"/>
      <c r="H1201" s="99"/>
      <c r="I1201" s="76">
        <f t="shared" si="483"/>
        <v>27</v>
      </c>
      <c r="J1201" s="100">
        <f>$AN$31</f>
        <v>41101</v>
      </c>
      <c r="K1201" s="101">
        <v>1</v>
      </c>
      <c r="L1201" s="261">
        <v>11</v>
      </c>
      <c r="M1201" s="232">
        <f t="shared" si="498"/>
        <v>0.33333333333333331</v>
      </c>
      <c r="N1201" s="241">
        <f t="shared" si="490"/>
        <v>0.70833333333333337</v>
      </c>
      <c r="O1201" s="244">
        <f t="shared" si="484"/>
        <v>9.0000000000000018</v>
      </c>
      <c r="P1201" s="245" t="str">
        <f t="shared" si="496"/>
        <v>1</v>
      </c>
      <c r="Q1201" s="257">
        <f t="shared" si="485"/>
        <v>8.0000000000000018</v>
      </c>
      <c r="R1201" s="102">
        <f t="shared" si="497"/>
        <v>2.9999999999999982</v>
      </c>
      <c r="S1201" s="103">
        <f t="shared" si="491"/>
        <v>1</v>
      </c>
      <c r="T1201" s="104">
        <f t="shared" si="492"/>
        <v>1.9999999999999982</v>
      </c>
      <c r="U1201" s="104">
        <f t="shared" si="493"/>
        <v>0</v>
      </c>
      <c r="V1201" s="104">
        <f t="shared" si="494"/>
        <v>0</v>
      </c>
      <c r="W1201" s="105">
        <f t="shared" si="495"/>
        <v>2.9999999999999982</v>
      </c>
      <c r="X1201" s="96"/>
      <c r="Y1201" s="106" t="str">
        <f>$AO$31</f>
        <v>D</v>
      </c>
      <c r="Z1201" s="207" t="str">
        <f t="shared" si="486"/>
        <v>Wed</v>
      </c>
      <c r="AA1201" s="107">
        <f t="shared" si="487"/>
        <v>0</v>
      </c>
      <c r="AB1201" s="107">
        <f t="shared" si="488"/>
        <v>0</v>
      </c>
      <c r="AC1201" s="107">
        <f t="shared" si="489"/>
        <v>0</v>
      </c>
    </row>
    <row r="1202" spans="1:29" ht="12.75" customHeight="1">
      <c r="A1202" s="69"/>
      <c r="B1202" s="98"/>
      <c r="C1202" s="98"/>
      <c r="D1202" s="168" t="s">
        <v>31</v>
      </c>
      <c r="E1202" s="159"/>
      <c r="F1202" s="169">
        <f>(F1201)+(F1198*12)</f>
        <v>18753288</v>
      </c>
      <c r="G1202" s="169"/>
      <c r="H1202" s="99"/>
      <c r="I1202" s="76">
        <f t="shared" si="483"/>
        <v>28</v>
      </c>
      <c r="J1202" s="100">
        <f>$AN$32</f>
        <v>41102</v>
      </c>
      <c r="K1202" s="101">
        <v>1</v>
      </c>
      <c r="L1202" s="261">
        <v>11</v>
      </c>
      <c r="M1202" s="232">
        <f t="shared" si="498"/>
        <v>0.33333333333333331</v>
      </c>
      <c r="N1202" s="241">
        <f t="shared" si="490"/>
        <v>0.70833333333333337</v>
      </c>
      <c r="O1202" s="244">
        <f t="shared" si="484"/>
        <v>9.0000000000000018</v>
      </c>
      <c r="P1202" s="245" t="str">
        <f t="shared" si="496"/>
        <v>1</v>
      </c>
      <c r="Q1202" s="257">
        <f t="shared" si="485"/>
        <v>8.0000000000000018</v>
      </c>
      <c r="R1202" s="102">
        <f t="shared" si="497"/>
        <v>2.9999999999999982</v>
      </c>
      <c r="S1202" s="103">
        <f t="shared" si="491"/>
        <v>1</v>
      </c>
      <c r="T1202" s="104">
        <f t="shared" si="492"/>
        <v>1.9999999999999982</v>
      </c>
      <c r="U1202" s="104">
        <f t="shared" si="493"/>
        <v>0</v>
      </c>
      <c r="V1202" s="104">
        <f t="shared" si="494"/>
        <v>0</v>
      </c>
      <c r="W1202" s="105">
        <f t="shared" si="495"/>
        <v>2.9999999999999982</v>
      </c>
      <c r="X1202" s="96"/>
      <c r="Y1202" s="106" t="str">
        <f>$AO$32</f>
        <v>D</v>
      </c>
      <c r="Z1202" s="207" t="str">
        <f t="shared" si="486"/>
        <v>Thu</v>
      </c>
      <c r="AA1202" s="107">
        <f t="shared" si="487"/>
        <v>0</v>
      </c>
      <c r="AB1202" s="107">
        <f t="shared" si="488"/>
        <v>0</v>
      </c>
      <c r="AC1202" s="107">
        <f t="shared" si="489"/>
        <v>0</v>
      </c>
    </row>
    <row r="1203" spans="1:29" ht="12.75" customHeight="1">
      <c r="A1203" s="69"/>
      <c r="B1203" s="98"/>
      <c r="C1203" s="98"/>
      <c r="D1203" s="168" t="s">
        <v>32</v>
      </c>
      <c r="E1203" s="159"/>
      <c r="F1203" s="170">
        <f>-(IF(F1202&lt;=0,0,IF(F1202&lt;=50000000,F1202*0.05,IF(F1202&lt;=200000000,(F1202-50000000)*0.15+2500000,IF(F1202&lt;=500000000,(F1202-250000000)*0.25+32500000,(F1202-500000000)*0.3+95000000)))))/12</f>
        <v>-78138.7</v>
      </c>
      <c r="G1203" s="171">
        <f>-(IF(F1203&lt;=0,0,IF(F1203&lt;=50000000,F1203*0.05,IF(F1203&lt;=200000000,(F1203-50000000)*0.15+2500000,IF(F1203&lt;=500000000,(F1203-250000000)*0.25+32500000,(F1203-500000000)*0.3+95000000)))))/12</f>
        <v>0</v>
      </c>
      <c r="H1203" s="99"/>
      <c r="I1203" s="76">
        <f t="shared" si="483"/>
        <v>29</v>
      </c>
      <c r="J1203" s="100">
        <f>$AN$33</f>
        <v>41103</v>
      </c>
      <c r="K1203" s="101">
        <v>1</v>
      </c>
      <c r="L1203" s="261">
        <v>11</v>
      </c>
      <c r="M1203" s="232">
        <f t="shared" si="498"/>
        <v>0.33333333333333331</v>
      </c>
      <c r="N1203" s="241">
        <f t="shared" si="490"/>
        <v>0.70833333333333337</v>
      </c>
      <c r="O1203" s="244">
        <f t="shared" si="484"/>
        <v>9.0000000000000018</v>
      </c>
      <c r="P1203" s="245" t="str">
        <f t="shared" si="496"/>
        <v>1</v>
      </c>
      <c r="Q1203" s="257">
        <f t="shared" si="485"/>
        <v>8.0000000000000018</v>
      </c>
      <c r="R1203" s="102">
        <f t="shared" si="497"/>
        <v>2.9999999999999982</v>
      </c>
      <c r="S1203" s="103">
        <f t="shared" si="491"/>
        <v>1</v>
      </c>
      <c r="T1203" s="104">
        <f t="shared" si="492"/>
        <v>1.9999999999999982</v>
      </c>
      <c r="U1203" s="104">
        <f t="shared" si="493"/>
        <v>0</v>
      </c>
      <c r="V1203" s="104">
        <f t="shared" si="494"/>
        <v>0</v>
      </c>
      <c r="W1203" s="105">
        <f t="shared" si="495"/>
        <v>2.9999999999999982</v>
      </c>
      <c r="X1203" s="96"/>
      <c r="Y1203" s="106" t="str">
        <f>$AO$33</f>
        <v>D</v>
      </c>
      <c r="Z1203" s="207" t="str">
        <f t="shared" si="486"/>
        <v>Fri</v>
      </c>
      <c r="AA1203" s="107">
        <f t="shared" si="487"/>
        <v>0</v>
      </c>
      <c r="AB1203" s="107">
        <f t="shared" si="488"/>
        <v>0</v>
      </c>
      <c r="AC1203" s="107">
        <f t="shared" si="489"/>
        <v>0</v>
      </c>
    </row>
    <row r="1204" spans="1:29" ht="12.75" customHeight="1">
      <c r="A1204" s="69"/>
      <c r="B1204" s="98"/>
      <c r="C1204" s="125"/>
      <c r="D1204" s="172"/>
      <c r="E1204" s="173"/>
      <c r="F1204" s="174"/>
      <c r="G1204" s="72"/>
      <c r="H1204" s="175"/>
      <c r="I1204" s="76">
        <f t="shared" si="483"/>
        <v>30</v>
      </c>
      <c r="J1204" s="100">
        <f>$AN$34</f>
        <v>41104</v>
      </c>
      <c r="K1204" s="101" t="s">
        <v>50</v>
      </c>
      <c r="L1204" s="261"/>
      <c r="M1204" s="232">
        <f t="shared" si="498"/>
        <v>0</v>
      </c>
      <c r="N1204" s="241">
        <f t="shared" si="490"/>
        <v>0</v>
      </c>
      <c r="O1204" s="244">
        <f t="shared" si="484"/>
        <v>0</v>
      </c>
      <c r="P1204" s="245">
        <f t="shared" si="496"/>
        <v>0</v>
      </c>
      <c r="Q1204" s="257">
        <f t="shared" si="485"/>
        <v>0</v>
      </c>
      <c r="R1204" s="102">
        <f t="shared" si="497"/>
        <v>0</v>
      </c>
      <c r="S1204" s="103">
        <f t="shared" si="491"/>
        <v>0</v>
      </c>
      <c r="T1204" s="104">
        <f t="shared" si="492"/>
        <v>0</v>
      </c>
      <c r="U1204" s="104">
        <f t="shared" si="493"/>
        <v>0</v>
      </c>
      <c r="V1204" s="104">
        <f t="shared" si="494"/>
        <v>0</v>
      </c>
      <c r="W1204" s="105">
        <f t="shared" si="495"/>
        <v>0</v>
      </c>
      <c r="X1204" s="96"/>
      <c r="Y1204" s="106" t="str">
        <f>$AO$34</f>
        <v>M</v>
      </c>
      <c r="Z1204" s="207" t="str">
        <f t="shared" si="486"/>
        <v>Sat</v>
      </c>
      <c r="AA1204" s="107">
        <f t="shared" si="487"/>
        <v>0</v>
      </c>
      <c r="AB1204" s="107">
        <f t="shared" si="488"/>
        <v>0</v>
      </c>
      <c r="AC1204" s="107">
        <f t="shared" si="489"/>
        <v>0</v>
      </c>
    </row>
    <row r="1205" spans="1:29" ht="12.75" customHeight="1">
      <c r="A1205" s="69"/>
      <c r="B1205" s="176" t="s">
        <v>33</v>
      </c>
      <c r="C1205" s="177"/>
      <c r="D1205" s="178"/>
      <c r="E1205" s="127"/>
      <c r="F1205" s="179"/>
      <c r="G1205" s="180" t="s">
        <v>22</v>
      </c>
      <c r="H1205" s="152">
        <f>+H1193+H1195+H1196+H1197</f>
        <v>2950595.5335260117</v>
      </c>
      <c r="I1205" s="76">
        <f t="shared" si="483"/>
        <v>31</v>
      </c>
      <c r="J1205" s="100">
        <f>$AN$35</f>
        <v>41105</v>
      </c>
      <c r="K1205" s="339" t="s">
        <v>72</v>
      </c>
      <c r="L1205" s="261">
        <v>11</v>
      </c>
      <c r="M1205" s="232">
        <f t="shared" si="498"/>
        <v>0</v>
      </c>
      <c r="N1205" s="241">
        <f t="shared" si="490"/>
        <v>0</v>
      </c>
      <c r="O1205" s="244">
        <f t="shared" si="484"/>
        <v>0</v>
      </c>
      <c r="P1205" s="245">
        <f t="shared" si="496"/>
        <v>0</v>
      </c>
      <c r="Q1205" s="257">
        <f t="shared" si="485"/>
        <v>0</v>
      </c>
      <c r="R1205" s="102">
        <f t="shared" si="497"/>
        <v>11</v>
      </c>
      <c r="S1205" s="103">
        <f t="shared" si="491"/>
        <v>0</v>
      </c>
      <c r="T1205" s="104">
        <f t="shared" si="492"/>
        <v>7</v>
      </c>
      <c r="U1205" s="104">
        <f t="shared" si="493"/>
        <v>1</v>
      </c>
      <c r="V1205" s="104">
        <f t="shared" si="494"/>
        <v>3</v>
      </c>
      <c r="W1205" s="105">
        <f t="shared" si="495"/>
        <v>11</v>
      </c>
      <c r="X1205" s="96"/>
      <c r="Y1205" s="106" t="str">
        <f>$AO$35</f>
        <v>M</v>
      </c>
      <c r="Z1205" s="262" t="str">
        <f t="shared" si="486"/>
        <v>Sun</v>
      </c>
      <c r="AA1205" s="107">
        <f t="shared" si="487"/>
        <v>0</v>
      </c>
      <c r="AB1205" s="107">
        <f t="shared" si="488"/>
        <v>0</v>
      </c>
      <c r="AC1205" s="107">
        <f t="shared" si="489"/>
        <v>0</v>
      </c>
    </row>
    <row r="1206" spans="1:29" ht="12.75" customHeight="1">
      <c r="A1206" s="69"/>
      <c r="B1206" s="70"/>
      <c r="C1206" s="70"/>
      <c r="D1206" s="200"/>
      <c r="E1206" s="127"/>
      <c r="F1206" s="155"/>
      <c r="G1206" s="74"/>
      <c r="H1206" s="75"/>
      <c r="I1206" s="76">
        <f t="shared" si="483"/>
        <v>32</v>
      </c>
      <c r="J1206" s="100">
        <f>$AN$36</f>
        <v>41106</v>
      </c>
      <c r="K1206" s="101">
        <v>2</v>
      </c>
      <c r="L1206" s="261">
        <v>11</v>
      </c>
      <c r="M1206" s="232">
        <f t="shared" si="498"/>
        <v>0.83333333333333337</v>
      </c>
      <c r="N1206" s="241">
        <f t="shared" si="490"/>
        <v>1.2083333333333333</v>
      </c>
      <c r="O1206" s="244">
        <f t="shared" si="484"/>
        <v>8.9999999999999964</v>
      </c>
      <c r="P1206" s="245" t="str">
        <f t="shared" si="496"/>
        <v>1</v>
      </c>
      <c r="Q1206" s="257">
        <f t="shared" si="485"/>
        <v>7.9999999999999964</v>
      </c>
      <c r="R1206" s="102">
        <f t="shared" si="497"/>
        <v>3.0000000000000036</v>
      </c>
      <c r="S1206" s="103">
        <f t="shared" si="491"/>
        <v>1</v>
      </c>
      <c r="T1206" s="104">
        <f t="shared" si="492"/>
        <v>2.0000000000000036</v>
      </c>
      <c r="U1206" s="104">
        <f t="shared" si="493"/>
        <v>0</v>
      </c>
      <c r="V1206" s="104">
        <f t="shared" si="494"/>
        <v>0</v>
      </c>
      <c r="W1206" s="105">
        <f t="shared" si="495"/>
        <v>3.0000000000000036</v>
      </c>
      <c r="X1206" s="96"/>
      <c r="Y1206" s="106" t="str">
        <f>$AO$36</f>
        <v>D</v>
      </c>
      <c r="Z1206" s="262" t="str">
        <f t="shared" si="486"/>
        <v>Mon</v>
      </c>
      <c r="AA1206" s="107">
        <f t="shared" si="487"/>
        <v>0</v>
      </c>
      <c r="AB1206" s="107">
        <f t="shared" si="488"/>
        <v>0</v>
      </c>
      <c r="AC1206" s="107">
        <f t="shared" si="489"/>
        <v>0</v>
      </c>
    </row>
    <row r="1207" spans="1:29" ht="12.75" customHeight="1">
      <c r="A1207" s="69"/>
      <c r="B1207" s="181" t="s">
        <v>34</v>
      </c>
      <c r="C1207" s="181"/>
      <c r="D1207" s="72"/>
      <c r="E1207" s="73"/>
      <c r="F1207" s="72"/>
      <c r="G1207" s="181" t="s">
        <v>35</v>
      </c>
      <c r="H1207" s="99"/>
      <c r="I1207" s="76">
        <f t="shared" si="483"/>
        <v>33</v>
      </c>
      <c r="J1207" s="100">
        <f>$AN$37</f>
        <v>41107</v>
      </c>
      <c r="K1207" s="101">
        <v>2</v>
      </c>
      <c r="L1207" s="261">
        <v>11</v>
      </c>
      <c r="M1207" s="232">
        <f t="shared" si="498"/>
        <v>0.83333333333333337</v>
      </c>
      <c r="N1207" s="241">
        <f t="shared" si="490"/>
        <v>1.2083333333333333</v>
      </c>
      <c r="O1207" s="244">
        <f t="shared" si="484"/>
        <v>8.9999999999999964</v>
      </c>
      <c r="P1207" s="245" t="str">
        <f t="shared" si="496"/>
        <v>1</v>
      </c>
      <c r="Q1207" s="257">
        <f t="shared" si="485"/>
        <v>7.9999999999999964</v>
      </c>
      <c r="R1207" s="102">
        <f t="shared" si="497"/>
        <v>3.0000000000000036</v>
      </c>
      <c r="S1207" s="103">
        <f t="shared" si="491"/>
        <v>1</v>
      </c>
      <c r="T1207" s="104">
        <f t="shared" si="492"/>
        <v>2.0000000000000036</v>
      </c>
      <c r="U1207" s="104">
        <f t="shared" si="493"/>
        <v>0</v>
      </c>
      <c r="V1207" s="104">
        <f t="shared" si="494"/>
        <v>0</v>
      </c>
      <c r="W1207" s="105">
        <f t="shared" si="495"/>
        <v>3.0000000000000036</v>
      </c>
      <c r="X1207" s="96"/>
      <c r="Y1207" s="106" t="str">
        <f>$AO$37</f>
        <v>D</v>
      </c>
      <c r="Z1207" s="207" t="str">
        <f t="shared" si="486"/>
        <v>Tue</v>
      </c>
      <c r="AA1207" s="107">
        <f t="shared" si="487"/>
        <v>0</v>
      </c>
      <c r="AB1207" s="107">
        <f t="shared" si="488"/>
        <v>0</v>
      </c>
      <c r="AC1207" s="107">
        <f t="shared" si="489"/>
        <v>0</v>
      </c>
    </row>
    <row r="1208" spans="1:29" ht="12.75" customHeight="1">
      <c r="A1208" s="69"/>
      <c r="B1208" s="181"/>
      <c r="C1208" s="181"/>
      <c r="D1208" s="72"/>
      <c r="E1208" s="73"/>
      <c r="F1208" s="72"/>
      <c r="G1208" s="181"/>
      <c r="H1208" s="99"/>
      <c r="I1208" s="76">
        <f t="shared" si="483"/>
        <v>34</v>
      </c>
      <c r="J1208" s="100">
        <f>$AN$38</f>
        <v>41108</v>
      </c>
      <c r="K1208" s="101">
        <v>2</v>
      </c>
      <c r="L1208" s="261">
        <v>11</v>
      </c>
      <c r="M1208" s="232">
        <f t="shared" si="498"/>
        <v>0.83333333333333337</v>
      </c>
      <c r="N1208" s="241">
        <f t="shared" si="490"/>
        <v>1.2083333333333333</v>
      </c>
      <c r="O1208" s="244">
        <f t="shared" si="484"/>
        <v>8.9999999999999964</v>
      </c>
      <c r="P1208" s="245" t="str">
        <f t="shared" si="496"/>
        <v>1</v>
      </c>
      <c r="Q1208" s="257">
        <f t="shared" si="485"/>
        <v>7.9999999999999964</v>
      </c>
      <c r="R1208" s="102">
        <f t="shared" si="497"/>
        <v>3.0000000000000036</v>
      </c>
      <c r="S1208" s="103">
        <f t="shared" si="491"/>
        <v>1</v>
      </c>
      <c r="T1208" s="104">
        <f t="shared" si="492"/>
        <v>2.0000000000000036</v>
      </c>
      <c r="U1208" s="104">
        <f t="shared" si="493"/>
        <v>0</v>
      </c>
      <c r="V1208" s="104">
        <f t="shared" si="494"/>
        <v>0</v>
      </c>
      <c r="W1208" s="105">
        <f t="shared" si="495"/>
        <v>3.0000000000000036</v>
      </c>
      <c r="X1208" s="96"/>
      <c r="Y1208" s="106" t="str">
        <f>$AO$38</f>
        <v>D</v>
      </c>
      <c r="Z1208" s="207" t="str">
        <f t="shared" si="486"/>
        <v>Wed</v>
      </c>
      <c r="AA1208" s="107">
        <f t="shared" si="487"/>
        <v>0</v>
      </c>
      <c r="AB1208" s="107">
        <f t="shared" si="488"/>
        <v>0</v>
      </c>
      <c r="AC1208" s="107">
        <f t="shared" si="489"/>
        <v>0</v>
      </c>
    </row>
    <row r="1209" spans="1:29" ht="12.75" customHeight="1">
      <c r="A1209" s="69"/>
      <c r="B1209" s="181"/>
      <c r="C1209" s="181"/>
      <c r="D1209" s="72"/>
      <c r="E1209" s="73"/>
      <c r="F1209" s="72"/>
      <c r="G1209" s="181"/>
      <c r="H1209" s="99"/>
      <c r="I1209" s="76">
        <f t="shared" si="483"/>
        <v>35</v>
      </c>
      <c r="J1209" s="100"/>
      <c r="K1209" s="101"/>
      <c r="L1209" s="261"/>
      <c r="M1209" s="232"/>
      <c r="N1209" s="241"/>
      <c r="O1209" s="244"/>
      <c r="P1209" s="245"/>
      <c r="Q1209" s="257"/>
      <c r="R1209" s="102"/>
      <c r="S1209" s="103"/>
      <c r="T1209" s="104"/>
      <c r="U1209" s="104"/>
      <c r="V1209" s="104"/>
      <c r="W1209" s="105"/>
      <c r="X1209" s="96"/>
      <c r="Y1209" s="106"/>
      <c r="Z1209" s="207" t="str">
        <f t="shared" si="486"/>
        <v>Sat</v>
      </c>
      <c r="AA1209" s="107">
        <f>COUNTIF(K1209,"S")</f>
        <v>0</v>
      </c>
      <c r="AB1209" s="107">
        <f>COUNTIF(K1209,"I")</f>
        <v>0</v>
      </c>
      <c r="AC1209" s="107">
        <f>COUNTIF(K1209,"A")</f>
        <v>0</v>
      </c>
    </row>
    <row r="1210" spans="1:29" ht="12.75" customHeight="1">
      <c r="A1210" s="69"/>
      <c r="B1210" s="181"/>
      <c r="C1210" s="181"/>
      <c r="D1210" s="72"/>
      <c r="E1210" s="73"/>
      <c r="F1210" s="72"/>
      <c r="G1210" s="181"/>
      <c r="H1210" s="99"/>
      <c r="I1210" s="76">
        <f t="shared" si="483"/>
        <v>36</v>
      </c>
      <c r="J1210" s="210" t="s">
        <v>19</v>
      </c>
      <c r="K1210" s="211"/>
      <c r="L1210" s="251"/>
      <c r="M1210" s="212" t="s">
        <v>45</v>
      </c>
      <c r="N1210" s="212" t="s">
        <v>46</v>
      </c>
      <c r="O1210" s="242"/>
      <c r="P1210" s="243"/>
      <c r="Q1210" s="258"/>
      <c r="R1210" s="212"/>
      <c r="S1210" s="213"/>
      <c r="T1210" s="214"/>
      <c r="U1210" s="214"/>
      <c r="V1210" s="215"/>
      <c r="W1210" s="216" t="s">
        <v>36</v>
      </c>
      <c r="X1210" s="182"/>
      <c r="Y1210" s="183" t="s">
        <v>37</v>
      </c>
      <c r="Z1210" s="83"/>
      <c r="AA1210" s="84"/>
      <c r="AB1210" s="84"/>
      <c r="AC1210" s="96"/>
    </row>
    <row r="1211" spans="1:29" ht="12.75" customHeight="1">
      <c r="A1211" s="69"/>
      <c r="B1211" s="184" t="str">
        <f>C1175</f>
        <v>ADE</v>
      </c>
      <c r="C1211" s="181"/>
      <c r="D1211" s="72"/>
      <c r="E1211" s="73"/>
      <c r="F1211" s="72"/>
      <c r="G1211" s="181" t="s">
        <v>38</v>
      </c>
      <c r="H1211" s="99"/>
      <c r="I1211" s="76">
        <f t="shared" si="483"/>
        <v>37</v>
      </c>
      <c r="J1211" s="333">
        <f>+K1211+L1211</f>
        <v>40</v>
      </c>
      <c r="K1211" s="334">
        <f>+COUNTIF(K1178:K1209,"1")+COUNTIF(K1178:K1209,"2")+COUNTIF(K1178:K1209,"L2")+COUNTIF(K1178:K1209,"L1")</f>
        <v>26</v>
      </c>
      <c r="L1211" s="334">
        <f>+COUNTIF(K1178:K1209,"2")+COUNTIF(K1178:K1209,"L2")</f>
        <v>14</v>
      </c>
      <c r="M1211" s="334">
        <f>+COUNTIF(K1178:K1209,"1")+COUNTIF(K1178:K1209,"L1")</f>
        <v>12</v>
      </c>
      <c r="N1211" s="185"/>
      <c r="O1211" s="185"/>
      <c r="P1211" s="101"/>
      <c r="Q1211" s="259"/>
      <c r="R1211" s="185">
        <f>+COUNTIF(K1179:K1209,"S2")</f>
        <v>0</v>
      </c>
      <c r="S1211" s="102">
        <f>SUM(S1179:S1209)</f>
        <v>22</v>
      </c>
      <c r="T1211" s="102">
        <f>SUM(T1179:T1209)</f>
        <v>70.500000000000014</v>
      </c>
      <c r="U1211" s="102">
        <f>SUM(U1179:U1209)</f>
        <v>4</v>
      </c>
      <c r="V1211" s="102">
        <f>SUM(V1179:V1209)</f>
        <v>9</v>
      </c>
      <c r="W1211" s="105">
        <f>+(S1211*1.5)+(T1211*2)+(U1211*3)+(V1211*4)</f>
        <v>222.00000000000003</v>
      </c>
      <c r="X1211" s="186"/>
      <c r="Y1211" s="187">
        <f>+COUNTIF(Y1179:Y1209,"D")</f>
        <v>22</v>
      </c>
      <c r="Z1211" s="83"/>
      <c r="AA1211" s="102">
        <f>SUM(AA1179:AA1209)</f>
        <v>0</v>
      </c>
      <c r="AB1211" s="102">
        <f>SUM(AB1179:AB1209)</f>
        <v>0</v>
      </c>
      <c r="AC1211" s="102">
        <f>SUM(AC1179:AC1209)</f>
        <v>0</v>
      </c>
    </row>
    <row r="1212" spans="1:29" ht="12.75" customHeight="1">
      <c r="A1212" s="69"/>
      <c r="B1212" s="263" t="s">
        <v>68</v>
      </c>
      <c r="C1212" s="189" t="s">
        <v>57</v>
      </c>
      <c r="D1212" s="189"/>
      <c r="E1212" s="190"/>
      <c r="F1212" s="72"/>
      <c r="G1212" s="72"/>
      <c r="H1212" s="99"/>
      <c r="I1212" s="76">
        <f t="shared" si="483"/>
        <v>38</v>
      </c>
      <c r="J1212" s="191"/>
      <c r="K1212" s="192"/>
      <c r="L1212" s="252"/>
      <c r="M1212" s="193"/>
      <c r="N1212" s="193"/>
      <c r="O1212" s="193"/>
      <c r="P1212" s="239"/>
      <c r="Q1212" s="260"/>
      <c r="R1212" s="194">
        <f>S1211+T1211+U1211+V1211</f>
        <v>105.50000000000001</v>
      </c>
      <c r="S1212" s="103"/>
      <c r="T1212" s="103"/>
      <c r="U1212" s="103"/>
      <c r="V1212" s="103"/>
      <c r="W1212" s="103"/>
      <c r="X1212" s="195"/>
      <c r="Y1212" s="187"/>
      <c r="Z1212" s="196"/>
      <c r="AA1212" s="196"/>
      <c r="AB1212" s="196"/>
      <c r="AC1212" s="197"/>
    </row>
    <row r="1214" spans="1:29" ht="12.75" customHeight="1">
      <c r="A1214" s="52">
        <f>A1175+1</f>
        <v>32</v>
      </c>
      <c r="B1214" s="53" t="s">
        <v>2</v>
      </c>
      <c r="C1214" s="54" t="s">
        <v>201</v>
      </c>
      <c r="D1214" s="55"/>
      <c r="E1214" s="56" t="s">
        <v>55</v>
      </c>
      <c r="F1214" s="209" t="s">
        <v>107</v>
      </c>
      <c r="G1214" s="57"/>
      <c r="H1214" s="58"/>
      <c r="I1214" s="59">
        <v>1</v>
      </c>
      <c r="J1214" s="486" t="str">
        <f>+C1214</f>
        <v>ADE</v>
      </c>
      <c r="K1214" s="486"/>
      <c r="L1214" s="486"/>
      <c r="M1214" s="486"/>
      <c r="N1214" s="486"/>
      <c r="O1214" s="486"/>
      <c r="P1214" s="486"/>
      <c r="Q1214" s="486"/>
      <c r="R1214" s="486"/>
      <c r="S1214" s="486"/>
      <c r="T1214" s="486"/>
      <c r="U1214" s="486"/>
      <c r="V1214" s="486"/>
      <c r="W1214" s="486"/>
      <c r="X1214" s="60"/>
      <c r="Y1214" s="61"/>
      <c r="Z1214" s="62"/>
      <c r="AA1214" s="63"/>
      <c r="AB1214" s="63"/>
      <c r="AC1214" s="64"/>
    </row>
    <row r="1215" spans="1:29" ht="12.75" customHeight="1">
      <c r="A1215" s="69"/>
      <c r="B1215" s="70" t="s">
        <v>3</v>
      </c>
      <c r="C1215" s="71" t="s">
        <v>62</v>
      </c>
      <c r="D1215" s="72"/>
      <c r="E1215" s="73"/>
      <c r="F1215" s="72"/>
      <c r="G1215" s="74"/>
      <c r="H1215" s="75"/>
      <c r="I1215" s="76">
        <f t="shared" ref="I1215:I1251" si="499">+I1214+1</f>
        <v>2</v>
      </c>
      <c r="J1215" s="77" t="s">
        <v>4</v>
      </c>
      <c r="K1215" s="78"/>
      <c r="L1215" s="248"/>
      <c r="M1215" s="79"/>
      <c r="N1215" s="79"/>
      <c r="O1215" s="79"/>
      <c r="P1215" s="236"/>
      <c r="Q1215" s="254"/>
      <c r="R1215" s="79"/>
      <c r="S1215" s="79"/>
      <c r="T1215" s="79"/>
      <c r="U1215" s="79"/>
      <c r="V1215" s="79"/>
      <c r="W1215" s="80" t="str">
        <f>$Y$1</f>
        <v>Period: 1 May 2012 - 31 May 2012</v>
      </c>
      <c r="X1215" s="81"/>
      <c r="Y1215" s="82"/>
      <c r="Z1215" s="83"/>
      <c r="AA1215" s="84"/>
      <c r="AB1215" s="84"/>
      <c r="AC1215" s="85"/>
    </row>
    <row r="1216" spans="1:29" ht="12.75" customHeight="1">
      <c r="A1216" s="69"/>
      <c r="B1216" s="70" t="s">
        <v>6</v>
      </c>
      <c r="C1216" s="71" t="s">
        <v>5</v>
      </c>
      <c r="D1216" s="72"/>
      <c r="E1216" s="73"/>
      <c r="F1216" s="91"/>
      <c r="G1216" s="91"/>
      <c r="H1216" s="92"/>
      <c r="I1216" s="76">
        <f t="shared" si="499"/>
        <v>3</v>
      </c>
      <c r="J1216" s="487" t="s">
        <v>7</v>
      </c>
      <c r="K1216" s="488" t="s">
        <v>8</v>
      </c>
      <c r="L1216" s="249"/>
      <c r="M1216" s="489" t="s">
        <v>49</v>
      </c>
      <c r="N1216" s="490"/>
      <c r="O1216" s="220"/>
      <c r="P1216" s="237"/>
      <c r="Q1216" s="255"/>
      <c r="R1216" s="491" t="s">
        <v>64</v>
      </c>
      <c r="S1216" s="493" t="s">
        <v>9</v>
      </c>
      <c r="T1216" s="493"/>
      <c r="U1216" s="493"/>
      <c r="V1216" s="493"/>
      <c r="W1216" s="494" t="s">
        <v>10</v>
      </c>
      <c r="X1216" s="93"/>
      <c r="Y1216" s="94"/>
      <c r="Z1216" s="83"/>
      <c r="AA1216" s="84"/>
      <c r="AB1216" s="84"/>
      <c r="AC1216" s="85"/>
    </row>
    <row r="1217" spans="1:29" ht="12.75" customHeight="1">
      <c r="A1217" s="69"/>
      <c r="B1217" s="70" t="s">
        <v>48</v>
      </c>
      <c r="C1217" s="71"/>
      <c r="D1217" s="72"/>
      <c r="E1217" s="73"/>
      <c r="F1217" s="91"/>
      <c r="G1217" s="91"/>
      <c r="H1217" s="92"/>
      <c r="I1217" s="76">
        <f t="shared" si="499"/>
        <v>4</v>
      </c>
      <c r="J1217" s="487"/>
      <c r="K1217" s="488"/>
      <c r="L1217" s="250"/>
      <c r="M1217" s="231" t="s">
        <v>11</v>
      </c>
      <c r="N1217" s="231" t="s">
        <v>12</v>
      </c>
      <c r="O1217" s="231"/>
      <c r="P1217" s="238"/>
      <c r="Q1217" s="256" t="s">
        <v>67</v>
      </c>
      <c r="R1217" s="492"/>
      <c r="S1217" s="201">
        <v>1.5</v>
      </c>
      <c r="T1217" s="201">
        <v>2</v>
      </c>
      <c r="U1217" s="201">
        <v>3</v>
      </c>
      <c r="V1217" s="201">
        <v>4</v>
      </c>
      <c r="W1217" s="494"/>
      <c r="X1217" s="93"/>
      <c r="Y1217" s="94"/>
      <c r="Z1217" s="83"/>
      <c r="AA1217" s="95" t="s">
        <v>13</v>
      </c>
      <c r="AB1217" s="95" t="s">
        <v>14</v>
      </c>
      <c r="AC1217" s="96" t="s">
        <v>15</v>
      </c>
    </row>
    <row r="1218" spans="1:29" ht="12.75" customHeight="1">
      <c r="A1218" s="69"/>
      <c r="B1218" s="70" t="s">
        <v>16</v>
      </c>
      <c r="C1218" s="71"/>
      <c r="D1218" s="72"/>
      <c r="E1218" s="73"/>
      <c r="F1218" s="98"/>
      <c r="G1218" s="72"/>
      <c r="H1218" s="99"/>
      <c r="I1218" s="76">
        <f t="shared" si="499"/>
        <v>5</v>
      </c>
      <c r="J1218" s="100">
        <f>$AN$9</f>
        <v>41079</v>
      </c>
      <c r="K1218" s="101">
        <v>1</v>
      </c>
      <c r="L1218" s="261">
        <v>11</v>
      </c>
      <c r="M1218" s="232">
        <f>VLOOKUP(K1218,$AE$23:$AG$30,2,0)</f>
        <v>0.33333333333333331</v>
      </c>
      <c r="N1218" s="241">
        <f>VLOOKUP(K1218,$AE$23:$AG$30,3,0)</f>
        <v>0.70833333333333337</v>
      </c>
      <c r="O1218" s="244">
        <f t="shared" ref="O1218:O1247" si="500">(N1218-M1218)*24</f>
        <v>9.0000000000000018</v>
      </c>
      <c r="P1218" s="245" t="str">
        <f>+IF(((N1218-M1218)*24)&gt;4,"1",0)</f>
        <v>1</v>
      </c>
      <c r="Q1218" s="257">
        <f t="shared" ref="Q1218:Q1247" si="501">O1218-P1218</f>
        <v>8.0000000000000018</v>
      </c>
      <c r="R1218" s="102">
        <f>+L1218-Q1218</f>
        <v>2.9999999999999982</v>
      </c>
      <c r="S1218" s="103">
        <f>IF(AND(Y1218="d",W1218&gt;0),1,0)</f>
        <v>1</v>
      </c>
      <c r="T1218" s="104">
        <f>IF(AND(Y1218="D",W1218-S1218&lt;0),0,IF(AND(Y1218="M",W1218&gt;=7),7,IF(AND(Y1218="M",W1218&lt;7),W1218,IF(W1218-S1218&lt;0,0,IF(AND(Y1218="D",W1218-S1218&gt;=7),7,IF(AND(Y1218="D",W1218-S1218&lt;7),W1218-S1218,0))))))</f>
        <v>1.9999999999999982</v>
      </c>
      <c r="U1218" s="104">
        <f>IF(AND(Y1218="D",W1218&lt;1),0,IF(AND(Y1218="D",W1218-S1218-T1218&gt;0,W1218-S1218-T1218&lt;1),W1218-S1218-T1218,IF(AND(Y1218="D",W1218-S1218-T1218&gt;=1),1,IF(AND(Y1218="M",W1218-T1218&gt;=1),1,IF(AND(Y1218="M",W1218-T1218&lt;1),W1218-T1218,0)))))</f>
        <v>0</v>
      </c>
      <c r="V1218" s="104">
        <f>IF(AND(Y1218="D",W1218&lt;1),0,IF(AND(Y1218="D",W1218-S1218-T1218-U1218&gt;0),W1218-S1218-T1218-U1218,IF(AND(Y1218="M",W1218-T1218-U1218&gt;0),W1218-T1218-U1218,0)))</f>
        <v>0</v>
      </c>
      <c r="W1218" s="105">
        <f>+R1218</f>
        <v>2.9999999999999982</v>
      </c>
      <c r="X1218" s="96"/>
      <c r="Y1218" s="106" t="str">
        <f>$AO$9</f>
        <v>D</v>
      </c>
      <c r="Z1218" s="207" t="str">
        <f t="shared" ref="Z1218:Z1248" si="502">TEXT(WEEKDAY(J1218),"ddd")</f>
        <v>Tue</v>
      </c>
      <c r="AA1218" s="107">
        <f t="shared" ref="AA1218:AA1247" si="503">COUNTIF(K1218,"S")</f>
        <v>0</v>
      </c>
      <c r="AB1218" s="107">
        <f t="shared" ref="AB1218:AB1247" si="504">COUNTIF(K1218,"I")</f>
        <v>0</v>
      </c>
      <c r="AC1218" s="107">
        <f t="shared" ref="AC1218:AC1247" si="505">COUNTIF(K1218,"A")</f>
        <v>0</v>
      </c>
    </row>
    <row r="1219" spans="1:29" ht="12.75" customHeight="1">
      <c r="A1219" s="69"/>
      <c r="B1219" s="70" t="s">
        <v>18</v>
      </c>
      <c r="C1219" s="108" t="s">
        <v>61</v>
      </c>
      <c r="D1219" s="109"/>
      <c r="E1219" s="73"/>
      <c r="F1219" s="110"/>
      <c r="G1219" s="72"/>
      <c r="H1219" s="99"/>
      <c r="I1219" s="76">
        <f t="shared" si="499"/>
        <v>6</v>
      </c>
      <c r="J1219" s="100">
        <f>$AN$10</f>
        <v>41080</v>
      </c>
      <c r="K1219" s="101">
        <v>1</v>
      </c>
      <c r="L1219" s="261">
        <v>11</v>
      </c>
      <c r="M1219" s="232">
        <f>VLOOKUP(K1219,$AE$23:$AG$30,2,0)</f>
        <v>0.33333333333333331</v>
      </c>
      <c r="N1219" s="241">
        <f t="shared" ref="N1219:N1247" si="506">VLOOKUP(K1219,$AE$23:$AG$30,3,0)</f>
        <v>0.70833333333333337</v>
      </c>
      <c r="O1219" s="244">
        <f t="shared" si="500"/>
        <v>9.0000000000000018</v>
      </c>
      <c r="P1219" s="245" t="str">
        <f>+IF(((N1219-M1219)*24)&gt;4,"1",0)</f>
        <v>1</v>
      </c>
      <c r="Q1219" s="257">
        <f t="shared" si="501"/>
        <v>8.0000000000000018</v>
      </c>
      <c r="R1219" s="102">
        <f>+L1219-Q1219</f>
        <v>2.9999999999999982</v>
      </c>
      <c r="S1219" s="103">
        <f t="shared" ref="S1219:S1247" si="507">IF(AND(Y1219="d",W1219&gt;0),1,0)</f>
        <v>1</v>
      </c>
      <c r="T1219" s="104">
        <f t="shared" ref="T1219:T1247" si="508">IF(AND(Y1219="D",W1219-S1219&lt;0),0,IF(AND(Y1219="M",W1219&gt;=7),7,IF(AND(Y1219="M",W1219&lt;7),W1219,IF(W1219-S1219&lt;0,0,IF(AND(Y1219="D",W1219-S1219&gt;=7),7,IF(AND(Y1219="D",W1219-S1219&lt;7),W1219-S1219,0))))))</f>
        <v>1.9999999999999982</v>
      </c>
      <c r="U1219" s="104">
        <f t="shared" ref="U1219:U1247" si="509">IF(AND(Y1219="D",W1219&lt;1),0,IF(AND(Y1219="D",W1219-S1219-T1219&gt;0,W1219-S1219-T1219&lt;1),W1219-S1219-T1219,IF(AND(Y1219="D",W1219-S1219-T1219&gt;=1),1,IF(AND(Y1219="M",W1219-T1219&gt;=1),1,IF(AND(Y1219="M",W1219-T1219&lt;1),W1219-T1219,0)))))</f>
        <v>0</v>
      </c>
      <c r="V1219" s="104">
        <f t="shared" ref="V1219:V1247" si="510">IF(AND(Y1219="D",W1219&lt;1),0,IF(AND(Y1219="D",W1219-S1219-T1219-U1219&gt;0),W1219-S1219-T1219-U1219,IF(AND(Y1219="M",W1219-T1219-U1219&gt;0),W1219-T1219-U1219,0)))</f>
        <v>0</v>
      </c>
      <c r="W1219" s="105">
        <f t="shared" ref="W1219:W1247" si="511">+R1219</f>
        <v>2.9999999999999982</v>
      </c>
      <c r="X1219" s="96"/>
      <c r="Y1219" s="106" t="str">
        <f>$AO$10</f>
        <v>D</v>
      </c>
      <c r="Z1219" s="207" t="str">
        <f t="shared" si="502"/>
        <v>Wed</v>
      </c>
      <c r="AA1219" s="107">
        <f t="shared" si="503"/>
        <v>0</v>
      </c>
      <c r="AB1219" s="107">
        <f t="shared" si="504"/>
        <v>0</v>
      </c>
      <c r="AC1219" s="107">
        <f t="shared" si="505"/>
        <v>0</v>
      </c>
    </row>
    <row r="1220" spans="1:29" ht="12.75" customHeight="1">
      <c r="A1220" s="69"/>
      <c r="B1220" s="98" t="s">
        <v>20</v>
      </c>
      <c r="C1220" s="199">
        <v>40245</v>
      </c>
      <c r="D1220" s="199">
        <v>41340</v>
      </c>
      <c r="E1220" s="73"/>
      <c r="F1220" s="72"/>
      <c r="G1220" s="72"/>
      <c r="H1220" s="99"/>
      <c r="I1220" s="76">
        <f t="shared" si="499"/>
        <v>7</v>
      </c>
      <c r="J1220" s="100">
        <f>$AN$11</f>
        <v>41081</v>
      </c>
      <c r="K1220" s="101">
        <v>1</v>
      </c>
      <c r="L1220" s="261">
        <v>11</v>
      </c>
      <c r="M1220" s="232">
        <f>VLOOKUP(K1220,$AE$23:$AG$30,2,0)</f>
        <v>0.33333333333333331</v>
      </c>
      <c r="N1220" s="241">
        <f t="shared" si="506"/>
        <v>0.70833333333333337</v>
      </c>
      <c r="O1220" s="244">
        <f t="shared" si="500"/>
        <v>9.0000000000000018</v>
      </c>
      <c r="P1220" s="245" t="str">
        <f t="shared" ref="P1220:P1247" si="512">+IF(((N1220-M1220)*24)&gt;4,"1",0)</f>
        <v>1</v>
      </c>
      <c r="Q1220" s="257">
        <f t="shared" si="501"/>
        <v>8.0000000000000018</v>
      </c>
      <c r="R1220" s="102">
        <f t="shared" ref="R1220:R1247" si="513">+L1220-Q1220</f>
        <v>2.9999999999999982</v>
      </c>
      <c r="S1220" s="103">
        <f t="shared" si="507"/>
        <v>1</v>
      </c>
      <c r="T1220" s="104">
        <f t="shared" si="508"/>
        <v>1.9999999999999982</v>
      </c>
      <c r="U1220" s="104">
        <f t="shared" si="509"/>
        <v>0</v>
      </c>
      <c r="V1220" s="104">
        <f t="shared" si="510"/>
        <v>0</v>
      </c>
      <c r="W1220" s="105">
        <f t="shared" si="511"/>
        <v>2.9999999999999982</v>
      </c>
      <c r="X1220" s="96"/>
      <c r="Y1220" s="106" t="str">
        <f>$AO$11</f>
        <v>D</v>
      </c>
      <c r="Z1220" s="207" t="str">
        <f t="shared" si="502"/>
        <v>Thu</v>
      </c>
      <c r="AA1220" s="107">
        <f t="shared" si="503"/>
        <v>0</v>
      </c>
      <c r="AB1220" s="107">
        <f t="shared" si="504"/>
        <v>0</v>
      </c>
      <c r="AC1220" s="107">
        <f t="shared" si="505"/>
        <v>0</v>
      </c>
    </row>
    <row r="1221" spans="1:29" ht="12.75" customHeight="1">
      <c r="A1221" s="69"/>
      <c r="B1221" s="98"/>
      <c r="C1221" s="98"/>
      <c r="D1221" s="72"/>
      <c r="E1221" s="73"/>
      <c r="F1221" s="72"/>
      <c r="G1221" s="72"/>
      <c r="H1221" s="99"/>
      <c r="I1221" s="76">
        <f t="shared" si="499"/>
        <v>8</v>
      </c>
      <c r="J1221" s="100">
        <f>$AN$12</f>
        <v>41082</v>
      </c>
      <c r="K1221" s="101">
        <v>1</v>
      </c>
      <c r="L1221" s="261">
        <v>8</v>
      </c>
      <c r="M1221" s="232">
        <f t="shared" ref="M1221:M1247" si="514">VLOOKUP(K1221,$AE$23:$AG$30,2,0)</f>
        <v>0.33333333333333331</v>
      </c>
      <c r="N1221" s="241">
        <f t="shared" si="506"/>
        <v>0.70833333333333337</v>
      </c>
      <c r="O1221" s="244">
        <f t="shared" si="500"/>
        <v>9.0000000000000018</v>
      </c>
      <c r="P1221" s="245" t="str">
        <f t="shared" si="512"/>
        <v>1</v>
      </c>
      <c r="Q1221" s="257">
        <f t="shared" si="501"/>
        <v>8.0000000000000018</v>
      </c>
      <c r="R1221" s="102">
        <f t="shared" si="513"/>
        <v>0</v>
      </c>
      <c r="S1221" s="103">
        <f t="shared" si="507"/>
        <v>0</v>
      </c>
      <c r="T1221" s="104">
        <f t="shared" si="508"/>
        <v>0</v>
      </c>
      <c r="U1221" s="104">
        <f t="shared" si="509"/>
        <v>0</v>
      </c>
      <c r="V1221" s="104">
        <f t="shared" si="510"/>
        <v>0</v>
      </c>
      <c r="W1221" s="105">
        <f t="shared" si="511"/>
        <v>0</v>
      </c>
      <c r="X1221" s="96"/>
      <c r="Y1221" s="106" t="str">
        <f>$AO$12</f>
        <v>D</v>
      </c>
      <c r="Z1221" s="207" t="str">
        <f t="shared" si="502"/>
        <v>Fri</v>
      </c>
      <c r="AA1221" s="107">
        <f t="shared" si="503"/>
        <v>0</v>
      </c>
      <c r="AB1221" s="107">
        <f t="shared" si="504"/>
        <v>0</v>
      </c>
      <c r="AC1221" s="107">
        <f t="shared" si="505"/>
        <v>0</v>
      </c>
    </row>
    <row r="1222" spans="1:29" ht="12.75" customHeight="1">
      <c r="A1222" s="69"/>
      <c r="B1222" s="98"/>
      <c r="C1222" s="98"/>
      <c r="D1222" s="72"/>
      <c r="E1222" s="73"/>
      <c r="F1222" s="198"/>
      <c r="G1222" s="72"/>
      <c r="H1222" s="99"/>
      <c r="I1222" s="76">
        <f t="shared" si="499"/>
        <v>9</v>
      </c>
      <c r="J1222" s="100">
        <f>$AN$13</f>
        <v>41083</v>
      </c>
      <c r="K1222" s="339" t="s">
        <v>50</v>
      </c>
      <c r="L1222" s="261"/>
      <c r="M1222" s="232">
        <f t="shared" si="514"/>
        <v>0</v>
      </c>
      <c r="N1222" s="241">
        <f t="shared" si="506"/>
        <v>0</v>
      </c>
      <c r="O1222" s="244">
        <f t="shared" si="500"/>
        <v>0</v>
      </c>
      <c r="P1222" s="245">
        <f t="shared" si="512"/>
        <v>0</v>
      </c>
      <c r="Q1222" s="257">
        <f t="shared" si="501"/>
        <v>0</v>
      </c>
      <c r="R1222" s="102">
        <f t="shared" si="513"/>
        <v>0</v>
      </c>
      <c r="S1222" s="103">
        <f t="shared" si="507"/>
        <v>0</v>
      </c>
      <c r="T1222" s="104">
        <f t="shared" si="508"/>
        <v>0</v>
      </c>
      <c r="U1222" s="104">
        <f t="shared" si="509"/>
        <v>0</v>
      </c>
      <c r="V1222" s="104">
        <f t="shared" si="510"/>
        <v>0</v>
      </c>
      <c r="W1222" s="105">
        <f t="shared" si="511"/>
        <v>0</v>
      </c>
      <c r="X1222" s="96"/>
      <c r="Y1222" s="106" t="str">
        <f>$AO$13</f>
        <v>M</v>
      </c>
      <c r="Z1222" s="207" t="str">
        <f t="shared" si="502"/>
        <v>Sat</v>
      </c>
      <c r="AA1222" s="107">
        <f t="shared" si="503"/>
        <v>0</v>
      </c>
      <c r="AB1222" s="107">
        <f t="shared" si="504"/>
        <v>0</v>
      </c>
      <c r="AC1222" s="107">
        <f t="shared" si="505"/>
        <v>0</v>
      </c>
    </row>
    <row r="1223" spans="1:29" ht="12.75" customHeight="1">
      <c r="A1223" s="69"/>
      <c r="B1223" s="124" t="s">
        <v>21</v>
      </c>
      <c r="C1223" s="125" t="s">
        <v>22</v>
      </c>
      <c r="D1223" s="126"/>
      <c r="E1223" s="127"/>
      <c r="F1223" s="198">
        <v>1244560</v>
      </c>
      <c r="G1223" s="129" t="s">
        <v>22</v>
      </c>
      <c r="H1223" s="130">
        <f>+F1223</f>
        <v>1244560</v>
      </c>
      <c r="I1223" s="76">
        <f t="shared" si="499"/>
        <v>10</v>
      </c>
      <c r="J1223" s="100">
        <f>$AN$14</f>
        <v>41084</v>
      </c>
      <c r="K1223" s="101" t="s">
        <v>72</v>
      </c>
      <c r="L1223" s="261">
        <v>11</v>
      </c>
      <c r="M1223" s="232">
        <f t="shared" si="514"/>
        <v>0</v>
      </c>
      <c r="N1223" s="241">
        <f t="shared" si="506"/>
        <v>0</v>
      </c>
      <c r="O1223" s="244">
        <f t="shared" si="500"/>
        <v>0</v>
      </c>
      <c r="P1223" s="245">
        <f t="shared" si="512"/>
        <v>0</v>
      </c>
      <c r="Q1223" s="257">
        <f t="shared" si="501"/>
        <v>0</v>
      </c>
      <c r="R1223" s="102">
        <f t="shared" si="513"/>
        <v>11</v>
      </c>
      <c r="S1223" s="103">
        <f t="shared" si="507"/>
        <v>0</v>
      </c>
      <c r="T1223" s="104">
        <f t="shared" si="508"/>
        <v>7</v>
      </c>
      <c r="U1223" s="104">
        <f t="shared" si="509"/>
        <v>1</v>
      </c>
      <c r="V1223" s="104">
        <f t="shared" si="510"/>
        <v>3</v>
      </c>
      <c r="W1223" s="105">
        <f t="shared" si="511"/>
        <v>11</v>
      </c>
      <c r="X1223" s="96"/>
      <c r="Y1223" s="106" t="str">
        <f>$AO$14</f>
        <v>M</v>
      </c>
      <c r="Z1223" s="262" t="str">
        <f t="shared" si="502"/>
        <v>Sun</v>
      </c>
      <c r="AA1223" s="107">
        <f t="shared" si="503"/>
        <v>0</v>
      </c>
      <c r="AB1223" s="107">
        <f t="shared" si="504"/>
        <v>0</v>
      </c>
      <c r="AC1223" s="107">
        <f t="shared" si="505"/>
        <v>0</v>
      </c>
    </row>
    <row r="1224" spans="1:29" ht="12.75" customHeight="1">
      <c r="A1224" s="69"/>
      <c r="B1224" s="124" t="s">
        <v>23</v>
      </c>
      <c r="C1224" s="125" t="s">
        <v>22</v>
      </c>
      <c r="D1224" s="133">
        <f>+F1223/173</f>
        <v>7193.9884393063585</v>
      </c>
      <c r="E1224" s="127" t="s">
        <v>24</v>
      </c>
      <c r="F1224" s="128">
        <f>+W1250</f>
        <v>241.50000000000003</v>
      </c>
      <c r="G1224" s="134" t="s">
        <v>22</v>
      </c>
      <c r="H1224" s="130">
        <f>F1224*D1224</f>
        <v>1737348.2080924858</v>
      </c>
      <c r="I1224" s="76">
        <f t="shared" si="499"/>
        <v>11</v>
      </c>
      <c r="J1224" s="100">
        <f>$AN$15</f>
        <v>41085</v>
      </c>
      <c r="K1224" s="101">
        <v>2</v>
      </c>
      <c r="L1224" s="261">
        <v>11</v>
      </c>
      <c r="M1224" s="232">
        <f t="shared" si="514"/>
        <v>0.83333333333333337</v>
      </c>
      <c r="N1224" s="241">
        <f t="shared" si="506"/>
        <v>1.2083333333333333</v>
      </c>
      <c r="O1224" s="244">
        <f t="shared" si="500"/>
        <v>8.9999999999999964</v>
      </c>
      <c r="P1224" s="245" t="str">
        <f t="shared" si="512"/>
        <v>1</v>
      </c>
      <c r="Q1224" s="257">
        <f t="shared" si="501"/>
        <v>7.9999999999999964</v>
      </c>
      <c r="R1224" s="102">
        <f t="shared" si="513"/>
        <v>3.0000000000000036</v>
      </c>
      <c r="S1224" s="103">
        <f t="shared" si="507"/>
        <v>1</v>
      </c>
      <c r="T1224" s="104">
        <f t="shared" si="508"/>
        <v>2.0000000000000036</v>
      </c>
      <c r="U1224" s="104">
        <f t="shared" si="509"/>
        <v>0</v>
      </c>
      <c r="V1224" s="104">
        <f t="shared" si="510"/>
        <v>0</v>
      </c>
      <c r="W1224" s="105">
        <f t="shared" si="511"/>
        <v>3.0000000000000036</v>
      </c>
      <c r="X1224" s="96"/>
      <c r="Y1224" s="106" t="str">
        <f>$AO$15</f>
        <v>D</v>
      </c>
      <c r="Z1224" s="262" t="str">
        <f t="shared" si="502"/>
        <v>Mon</v>
      </c>
      <c r="AA1224" s="107">
        <f t="shared" si="503"/>
        <v>0</v>
      </c>
      <c r="AB1224" s="107">
        <f t="shared" si="504"/>
        <v>0</v>
      </c>
      <c r="AC1224" s="107">
        <f t="shared" si="505"/>
        <v>0</v>
      </c>
    </row>
    <row r="1225" spans="1:29" ht="12.75" customHeight="1">
      <c r="A1225" s="69"/>
      <c r="B1225" s="124" t="s">
        <v>65</v>
      </c>
      <c r="C1225" s="125" t="s">
        <v>22</v>
      </c>
      <c r="D1225" s="133">
        <v>6000</v>
      </c>
      <c r="E1225" s="127" t="s">
        <v>24</v>
      </c>
      <c r="F1225" s="203">
        <f>+K1250</f>
        <v>26</v>
      </c>
      <c r="G1225" s="134" t="s">
        <v>22</v>
      </c>
      <c r="H1225" s="130">
        <f>F1225*D1225</f>
        <v>156000</v>
      </c>
      <c r="I1225" s="76">
        <f t="shared" si="499"/>
        <v>12</v>
      </c>
      <c r="J1225" s="100">
        <f>$AN$16</f>
        <v>41086</v>
      </c>
      <c r="K1225" s="101">
        <v>2</v>
      </c>
      <c r="L1225" s="261">
        <v>11</v>
      </c>
      <c r="M1225" s="232">
        <f t="shared" si="514"/>
        <v>0.83333333333333337</v>
      </c>
      <c r="N1225" s="241">
        <f t="shared" si="506"/>
        <v>1.2083333333333333</v>
      </c>
      <c r="O1225" s="244">
        <f t="shared" si="500"/>
        <v>8.9999999999999964</v>
      </c>
      <c r="P1225" s="245" t="str">
        <f t="shared" si="512"/>
        <v>1</v>
      </c>
      <c r="Q1225" s="257">
        <f t="shared" si="501"/>
        <v>7.9999999999999964</v>
      </c>
      <c r="R1225" s="102">
        <f t="shared" si="513"/>
        <v>3.0000000000000036</v>
      </c>
      <c r="S1225" s="103">
        <f t="shared" si="507"/>
        <v>1</v>
      </c>
      <c r="T1225" s="104">
        <f t="shared" si="508"/>
        <v>2.0000000000000036</v>
      </c>
      <c r="U1225" s="104">
        <f t="shared" si="509"/>
        <v>0</v>
      </c>
      <c r="V1225" s="104">
        <f t="shared" si="510"/>
        <v>0</v>
      </c>
      <c r="W1225" s="105">
        <f t="shared" si="511"/>
        <v>3.0000000000000036</v>
      </c>
      <c r="X1225" s="96"/>
      <c r="Y1225" s="106" t="str">
        <f>$AO$16</f>
        <v>D</v>
      </c>
      <c r="Z1225" s="207" t="str">
        <f t="shared" si="502"/>
        <v>Tue</v>
      </c>
      <c r="AA1225" s="107">
        <f t="shared" si="503"/>
        <v>0</v>
      </c>
      <c r="AB1225" s="107">
        <f t="shared" si="504"/>
        <v>0</v>
      </c>
      <c r="AC1225" s="107">
        <f t="shared" si="505"/>
        <v>0</v>
      </c>
    </row>
    <row r="1226" spans="1:29" ht="12.75" customHeight="1">
      <c r="A1226" s="69"/>
      <c r="B1226" s="124" t="s">
        <v>66</v>
      </c>
      <c r="C1226" s="125" t="s">
        <v>22</v>
      </c>
      <c r="D1226" s="200">
        <v>4000</v>
      </c>
      <c r="E1226" s="127" t="s">
        <v>24</v>
      </c>
      <c r="F1226" s="139">
        <f>+L1250</f>
        <v>14</v>
      </c>
      <c r="G1226" s="134" t="s">
        <v>22</v>
      </c>
      <c r="H1226" s="130">
        <f>F1226*D1226</f>
        <v>56000</v>
      </c>
      <c r="I1226" s="76">
        <f t="shared" si="499"/>
        <v>13</v>
      </c>
      <c r="J1226" s="100">
        <f>$AN$17</f>
        <v>41087</v>
      </c>
      <c r="K1226" s="101">
        <v>2</v>
      </c>
      <c r="L1226" s="261">
        <v>11</v>
      </c>
      <c r="M1226" s="232">
        <f t="shared" si="514"/>
        <v>0.83333333333333337</v>
      </c>
      <c r="N1226" s="241">
        <f t="shared" si="506"/>
        <v>1.2083333333333333</v>
      </c>
      <c r="O1226" s="244">
        <f t="shared" si="500"/>
        <v>8.9999999999999964</v>
      </c>
      <c r="P1226" s="245" t="str">
        <f t="shared" si="512"/>
        <v>1</v>
      </c>
      <c r="Q1226" s="257">
        <f t="shared" si="501"/>
        <v>7.9999999999999964</v>
      </c>
      <c r="R1226" s="102">
        <f t="shared" si="513"/>
        <v>3.0000000000000036</v>
      </c>
      <c r="S1226" s="103">
        <f t="shared" si="507"/>
        <v>1</v>
      </c>
      <c r="T1226" s="104">
        <f t="shared" si="508"/>
        <v>2.0000000000000036</v>
      </c>
      <c r="U1226" s="104">
        <f t="shared" si="509"/>
        <v>0</v>
      </c>
      <c r="V1226" s="104">
        <f t="shared" si="510"/>
        <v>0</v>
      </c>
      <c r="W1226" s="105">
        <f t="shared" si="511"/>
        <v>3.0000000000000036</v>
      </c>
      <c r="X1226" s="96"/>
      <c r="Y1226" s="106" t="str">
        <f>$AO$17</f>
        <v>D</v>
      </c>
      <c r="Z1226" s="207" t="str">
        <f t="shared" si="502"/>
        <v>Wed</v>
      </c>
      <c r="AA1226" s="107">
        <f t="shared" si="503"/>
        <v>0</v>
      </c>
      <c r="AB1226" s="107">
        <f t="shared" si="504"/>
        <v>0</v>
      </c>
      <c r="AC1226" s="107">
        <f t="shared" si="505"/>
        <v>0</v>
      </c>
    </row>
    <row r="1227" spans="1:29" ht="12.75" customHeight="1">
      <c r="A1227" s="69"/>
      <c r="B1227" s="335" t="s">
        <v>75</v>
      </c>
      <c r="C1227" s="336" t="s">
        <v>22</v>
      </c>
      <c r="D1227" s="337"/>
      <c r="E1227" s="127" t="s">
        <v>24</v>
      </c>
      <c r="F1227" s="338">
        <f>+M1250</f>
        <v>12</v>
      </c>
      <c r="G1227" s="142" t="s">
        <v>22</v>
      </c>
      <c r="H1227" s="143">
        <f>+F1227*D1227</f>
        <v>0</v>
      </c>
      <c r="I1227" s="76">
        <f t="shared" si="499"/>
        <v>14</v>
      </c>
      <c r="J1227" s="100">
        <f>$AN$18</f>
        <v>41088</v>
      </c>
      <c r="K1227" s="101">
        <v>2</v>
      </c>
      <c r="L1227" s="261">
        <v>10.5</v>
      </c>
      <c r="M1227" s="232">
        <f t="shared" si="514"/>
        <v>0.83333333333333337</v>
      </c>
      <c r="N1227" s="241">
        <f t="shared" si="506"/>
        <v>1.2083333333333333</v>
      </c>
      <c r="O1227" s="244">
        <f t="shared" si="500"/>
        <v>8.9999999999999964</v>
      </c>
      <c r="P1227" s="245" t="str">
        <f t="shared" si="512"/>
        <v>1</v>
      </c>
      <c r="Q1227" s="257">
        <f t="shared" si="501"/>
        <v>7.9999999999999964</v>
      </c>
      <c r="R1227" s="102">
        <f t="shared" si="513"/>
        <v>2.5000000000000036</v>
      </c>
      <c r="S1227" s="103">
        <f t="shared" si="507"/>
        <v>1</v>
      </c>
      <c r="T1227" s="104">
        <f t="shared" si="508"/>
        <v>1.5000000000000036</v>
      </c>
      <c r="U1227" s="104">
        <f t="shared" si="509"/>
        <v>0</v>
      </c>
      <c r="V1227" s="104">
        <f t="shared" si="510"/>
        <v>0</v>
      </c>
      <c r="W1227" s="105">
        <f t="shared" si="511"/>
        <v>2.5000000000000036</v>
      </c>
      <c r="X1227" s="96"/>
      <c r="Y1227" s="106" t="str">
        <f>$AO$18</f>
        <v>D</v>
      </c>
      <c r="Z1227" s="207" t="str">
        <f t="shared" si="502"/>
        <v>Thu</v>
      </c>
      <c r="AA1227" s="107">
        <f t="shared" si="503"/>
        <v>0</v>
      </c>
      <c r="AB1227" s="107">
        <f t="shared" si="504"/>
        <v>0</v>
      </c>
      <c r="AC1227" s="107">
        <f t="shared" si="505"/>
        <v>0</v>
      </c>
    </row>
    <row r="1228" spans="1:29" ht="12.75" customHeight="1">
      <c r="A1228" s="69"/>
      <c r="B1228" s="124"/>
      <c r="C1228" s="70"/>
      <c r="D1228" s="202"/>
      <c r="E1228" s="140"/>
      <c r="F1228" s="141"/>
      <c r="G1228" s="74" t="s">
        <v>22</v>
      </c>
      <c r="H1228" s="99">
        <f>+D1228*F1228</f>
        <v>0</v>
      </c>
      <c r="I1228" s="76">
        <f t="shared" si="499"/>
        <v>15</v>
      </c>
      <c r="J1228" s="100">
        <f>$AN$19</f>
        <v>41089</v>
      </c>
      <c r="K1228" s="101">
        <v>2</v>
      </c>
      <c r="L1228" s="261">
        <v>11</v>
      </c>
      <c r="M1228" s="232">
        <f t="shared" si="514"/>
        <v>0.83333333333333337</v>
      </c>
      <c r="N1228" s="241">
        <f t="shared" si="506"/>
        <v>1.2083333333333333</v>
      </c>
      <c r="O1228" s="244">
        <f t="shared" si="500"/>
        <v>8.9999999999999964</v>
      </c>
      <c r="P1228" s="245" t="str">
        <f t="shared" si="512"/>
        <v>1</v>
      </c>
      <c r="Q1228" s="257">
        <f t="shared" si="501"/>
        <v>7.9999999999999964</v>
      </c>
      <c r="R1228" s="102">
        <f t="shared" si="513"/>
        <v>3.0000000000000036</v>
      </c>
      <c r="S1228" s="103">
        <f t="shared" si="507"/>
        <v>1</v>
      </c>
      <c r="T1228" s="104">
        <f t="shared" si="508"/>
        <v>2.0000000000000036</v>
      </c>
      <c r="U1228" s="104">
        <f t="shared" si="509"/>
        <v>0</v>
      </c>
      <c r="V1228" s="104">
        <f t="shared" si="510"/>
        <v>0</v>
      </c>
      <c r="W1228" s="105">
        <f t="shared" si="511"/>
        <v>3.0000000000000036</v>
      </c>
      <c r="X1228" s="96"/>
      <c r="Y1228" s="106" t="str">
        <f>$AO$19</f>
        <v>D</v>
      </c>
      <c r="Z1228" s="207" t="str">
        <f t="shared" si="502"/>
        <v>Fri</v>
      </c>
      <c r="AA1228" s="107">
        <f t="shared" si="503"/>
        <v>0</v>
      </c>
      <c r="AB1228" s="107">
        <f t="shared" si="504"/>
        <v>0</v>
      </c>
      <c r="AC1228" s="107">
        <f t="shared" si="505"/>
        <v>0</v>
      </c>
    </row>
    <row r="1229" spans="1:29" ht="12.75" customHeight="1">
      <c r="A1229" s="69"/>
      <c r="B1229" s="124"/>
      <c r="C1229" s="70"/>
      <c r="D1229" s="202"/>
      <c r="E1229" s="140"/>
      <c r="F1229" s="139"/>
      <c r="G1229" s="74" t="s">
        <v>22</v>
      </c>
      <c r="H1229" s="99">
        <f>+D1229*F1229</f>
        <v>0</v>
      </c>
      <c r="I1229" s="76">
        <f t="shared" si="499"/>
        <v>16</v>
      </c>
      <c r="J1229" s="100">
        <f>$AN$20</f>
        <v>41090</v>
      </c>
      <c r="K1229" s="101" t="s">
        <v>72</v>
      </c>
      <c r="L1229" s="261">
        <v>11</v>
      </c>
      <c r="M1229" s="232">
        <f t="shared" si="514"/>
        <v>0</v>
      </c>
      <c r="N1229" s="241">
        <f t="shared" si="506"/>
        <v>0</v>
      </c>
      <c r="O1229" s="244">
        <f t="shared" si="500"/>
        <v>0</v>
      </c>
      <c r="P1229" s="245">
        <f t="shared" si="512"/>
        <v>0</v>
      </c>
      <c r="Q1229" s="257">
        <f t="shared" si="501"/>
        <v>0</v>
      </c>
      <c r="R1229" s="102">
        <f t="shared" si="513"/>
        <v>11</v>
      </c>
      <c r="S1229" s="103">
        <f t="shared" si="507"/>
        <v>0</v>
      </c>
      <c r="T1229" s="104">
        <f t="shared" si="508"/>
        <v>7</v>
      </c>
      <c r="U1229" s="104">
        <f t="shared" si="509"/>
        <v>1</v>
      </c>
      <c r="V1229" s="104">
        <f t="shared" si="510"/>
        <v>3</v>
      </c>
      <c r="W1229" s="105">
        <f t="shared" si="511"/>
        <v>11</v>
      </c>
      <c r="X1229" s="96"/>
      <c r="Y1229" s="106" t="str">
        <f>$AO$20</f>
        <v>M</v>
      </c>
      <c r="Z1229" s="207" t="str">
        <f t="shared" si="502"/>
        <v>Sat</v>
      </c>
      <c r="AA1229" s="107">
        <f t="shared" si="503"/>
        <v>0</v>
      </c>
      <c r="AB1229" s="107">
        <f t="shared" si="504"/>
        <v>0</v>
      </c>
      <c r="AC1229" s="107">
        <f t="shared" si="505"/>
        <v>0</v>
      </c>
    </row>
    <row r="1230" spans="1:29" ht="12.75" customHeight="1">
      <c r="A1230" s="69"/>
      <c r="B1230" s="124" t="s">
        <v>56</v>
      </c>
      <c r="C1230" s="70" t="s">
        <v>22</v>
      </c>
      <c r="D1230" s="202"/>
      <c r="E1230" s="140"/>
      <c r="F1230" s="141"/>
      <c r="G1230" s="74" t="s">
        <v>22</v>
      </c>
      <c r="H1230" s="99">
        <v>0</v>
      </c>
      <c r="I1230" s="76">
        <f t="shared" si="499"/>
        <v>17</v>
      </c>
      <c r="J1230" s="100">
        <f>$AN$21</f>
        <v>41091</v>
      </c>
      <c r="K1230" s="101" t="s">
        <v>50</v>
      </c>
      <c r="L1230" s="261"/>
      <c r="M1230" s="232">
        <f t="shared" si="514"/>
        <v>0</v>
      </c>
      <c r="N1230" s="241">
        <f t="shared" si="506"/>
        <v>0</v>
      </c>
      <c r="O1230" s="244">
        <f t="shared" si="500"/>
        <v>0</v>
      </c>
      <c r="P1230" s="245">
        <f t="shared" si="512"/>
        <v>0</v>
      </c>
      <c r="Q1230" s="257">
        <f t="shared" si="501"/>
        <v>0</v>
      </c>
      <c r="R1230" s="102">
        <f t="shared" si="513"/>
        <v>0</v>
      </c>
      <c r="S1230" s="103">
        <f t="shared" si="507"/>
        <v>0</v>
      </c>
      <c r="T1230" s="104">
        <f t="shared" si="508"/>
        <v>0</v>
      </c>
      <c r="U1230" s="104">
        <f t="shared" si="509"/>
        <v>0</v>
      </c>
      <c r="V1230" s="104">
        <f t="shared" si="510"/>
        <v>0</v>
      </c>
      <c r="W1230" s="105">
        <f t="shared" si="511"/>
        <v>0</v>
      </c>
      <c r="X1230" s="96"/>
      <c r="Y1230" s="106" t="str">
        <f>$AO$21</f>
        <v>M</v>
      </c>
      <c r="Z1230" s="262" t="str">
        <f t="shared" si="502"/>
        <v>Sun</v>
      </c>
      <c r="AA1230" s="107">
        <f t="shared" si="503"/>
        <v>0</v>
      </c>
      <c r="AB1230" s="107">
        <f t="shared" si="504"/>
        <v>0</v>
      </c>
      <c r="AC1230" s="107">
        <f t="shared" si="505"/>
        <v>0</v>
      </c>
    </row>
    <row r="1231" spans="1:29" ht="12.75" customHeight="1">
      <c r="A1231" s="69"/>
      <c r="B1231" s="124"/>
      <c r="C1231" s="70"/>
      <c r="D1231" s="202"/>
      <c r="E1231" s="140"/>
      <c r="F1231" s="139"/>
      <c r="G1231" s="74" t="s">
        <v>22</v>
      </c>
      <c r="H1231" s="99">
        <f>+D1231*F1231</f>
        <v>0</v>
      </c>
      <c r="I1231" s="76">
        <f t="shared" si="499"/>
        <v>18</v>
      </c>
      <c r="J1231" s="100">
        <f>$AN$22</f>
        <v>41092</v>
      </c>
      <c r="K1231" s="101">
        <v>1</v>
      </c>
      <c r="L1231" s="261">
        <v>11</v>
      </c>
      <c r="M1231" s="232">
        <f t="shared" si="514"/>
        <v>0.33333333333333331</v>
      </c>
      <c r="N1231" s="241">
        <f t="shared" si="506"/>
        <v>0.70833333333333337</v>
      </c>
      <c r="O1231" s="244">
        <f t="shared" si="500"/>
        <v>9.0000000000000018</v>
      </c>
      <c r="P1231" s="245" t="str">
        <f t="shared" si="512"/>
        <v>1</v>
      </c>
      <c r="Q1231" s="257">
        <f t="shared" si="501"/>
        <v>8.0000000000000018</v>
      </c>
      <c r="R1231" s="102">
        <f t="shared" si="513"/>
        <v>2.9999999999999982</v>
      </c>
      <c r="S1231" s="103">
        <f t="shared" si="507"/>
        <v>1</v>
      </c>
      <c r="T1231" s="104">
        <f t="shared" si="508"/>
        <v>1.9999999999999982</v>
      </c>
      <c r="U1231" s="104">
        <f t="shared" si="509"/>
        <v>0</v>
      </c>
      <c r="V1231" s="104">
        <f t="shared" si="510"/>
        <v>0</v>
      </c>
      <c r="W1231" s="105">
        <f t="shared" si="511"/>
        <v>2.9999999999999982</v>
      </c>
      <c r="X1231" s="96"/>
      <c r="Y1231" s="106" t="str">
        <f>$AO$22</f>
        <v>D</v>
      </c>
      <c r="Z1231" s="262" t="str">
        <f t="shared" si="502"/>
        <v>Mon</v>
      </c>
      <c r="AA1231" s="107">
        <f t="shared" si="503"/>
        <v>0</v>
      </c>
      <c r="AB1231" s="107">
        <f t="shared" si="504"/>
        <v>0</v>
      </c>
      <c r="AC1231" s="107">
        <f t="shared" si="505"/>
        <v>0</v>
      </c>
    </row>
    <row r="1232" spans="1:29" ht="12.75" customHeight="1">
      <c r="A1232" s="69"/>
      <c r="B1232" s="150" t="s">
        <v>19</v>
      </c>
      <c r="C1232" s="150"/>
      <c r="D1232" s="200"/>
      <c r="E1232" s="127"/>
      <c r="F1232" s="151"/>
      <c r="G1232" s="134" t="s">
        <v>22</v>
      </c>
      <c r="H1232" s="152">
        <f>SUM(H1223:H1231)</f>
        <v>3193908.2080924856</v>
      </c>
      <c r="I1232" s="76">
        <f t="shared" si="499"/>
        <v>19</v>
      </c>
      <c r="J1232" s="100">
        <f>$AN$23</f>
        <v>41093</v>
      </c>
      <c r="K1232" s="101">
        <v>1</v>
      </c>
      <c r="L1232" s="261">
        <v>11</v>
      </c>
      <c r="M1232" s="232">
        <f t="shared" si="514"/>
        <v>0.33333333333333331</v>
      </c>
      <c r="N1232" s="241">
        <f t="shared" si="506"/>
        <v>0.70833333333333337</v>
      </c>
      <c r="O1232" s="244">
        <f t="shared" si="500"/>
        <v>9.0000000000000018</v>
      </c>
      <c r="P1232" s="245" t="str">
        <f t="shared" si="512"/>
        <v>1</v>
      </c>
      <c r="Q1232" s="257">
        <f t="shared" si="501"/>
        <v>8.0000000000000018</v>
      </c>
      <c r="R1232" s="102">
        <f t="shared" si="513"/>
        <v>2.9999999999999982</v>
      </c>
      <c r="S1232" s="103">
        <f t="shared" si="507"/>
        <v>1</v>
      </c>
      <c r="T1232" s="104">
        <f t="shared" si="508"/>
        <v>1.9999999999999982</v>
      </c>
      <c r="U1232" s="104">
        <f t="shared" si="509"/>
        <v>0</v>
      </c>
      <c r="V1232" s="104">
        <f t="shared" si="510"/>
        <v>0</v>
      </c>
      <c r="W1232" s="105">
        <f t="shared" si="511"/>
        <v>2.9999999999999982</v>
      </c>
      <c r="X1232" s="96"/>
      <c r="Y1232" s="106" t="str">
        <f>$AO$23</f>
        <v>D</v>
      </c>
      <c r="Z1232" s="207" t="str">
        <f t="shared" si="502"/>
        <v>Tue</v>
      </c>
      <c r="AA1232" s="107">
        <f t="shared" si="503"/>
        <v>0</v>
      </c>
      <c r="AB1232" s="107">
        <f t="shared" si="504"/>
        <v>0</v>
      </c>
      <c r="AC1232" s="107">
        <f t="shared" si="505"/>
        <v>0</v>
      </c>
    </row>
    <row r="1233" spans="1:29" ht="12.75" customHeight="1">
      <c r="A1233" s="69"/>
      <c r="B1233" s="131" t="s">
        <v>25</v>
      </c>
      <c r="C1233" s="70"/>
      <c r="D1233" s="200"/>
      <c r="E1233" s="127"/>
      <c r="F1233" s="151"/>
      <c r="G1233" s="74"/>
      <c r="H1233" s="75"/>
      <c r="I1233" s="76">
        <f t="shared" si="499"/>
        <v>20</v>
      </c>
      <c r="J1233" s="100">
        <f>$AN$24</f>
        <v>41094</v>
      </c>
      <c r="K1233" s="101">
        <v>1</v>
      </c>
      <c r="L1233" s="261">
        <v>11</v>
      </c>
      <c r="M1233" s="232">
        <f t="shared" si="514"/>
        <v>0.33333333333333331</v>
      </c>
      <c r="N1233" s="241">
        <f t="shared" si="506"/>
        <v>0.70833333333333337</v>
      </c>
      <c r="O1233" s="244">
        <f t="shared" si="500"/>
        <v>9.0000000000000018</v>
      </c>
      <c r="P1233" s="245" t="str">
        <f t="shared" si="512"/>
        <v>1</v>
      </c>
      <c r="Q1233" s="257">
        <f t="shared" si="501"/>
        <v>8.0000000000000018</v>
      </c>
      <c r="R1233" s="102">
        <f t="shared" si="513"/>
        <v>2.9999999999999982</v>
      </c>
      <c r="S1233" s="103">
        <f t="shared" si="507"/>
        <v>1</v>
      </c>
      <c r="T1233" s="104">
        <f t="shared" si="508"/>
        <v>1.9999999999999982</v>
      </c>
      <c r="U1233" s="104">
        <f t="shared" si="509"/>
        <v>0</v>
      </c>
      <c r="V1233" s="104">
        <f t="shared" si="510"/>
        <v>0</v>
      </c>
      <c r="W1233" s="105">
        <f t="shared" si="511"/>
        <v>2.9999999999999982</v>
      </c>
      <c r="X1233" s="96"/>
      <c r="Y1233" s="106" t="str">
        <f>$AO$24</f>
        <v>D</v>
      </c>
      <c r="Z1233" s="207" t="str">
        <f t="shared" si="502"/>
        <v>Wed</v>
      </c>
      <c r="AA1233" s="107">
        <f t="shared" si="503"/>
        <v>0</v>
      </c>
      <c r="AB1233" s="107">
        <f t="shared" si="504"/>
        <v>0</v>
      </c>
      <c r="AC1233" s="107">
        <f t="shared" si="505"/>
        <v>0</v>
      </c>
    </row>
    <row r="1234" spans="1:29" ht="12.75" customHeight="1">
      <c r="A1234" s="69"/>
      <c r="B1234" s="124" t="s">
        <v>26</v>
      </c>
      <c r="C1234" s="125" t="s">
        <v>22</v>
      </c>
      <c r="D1234" s="153">
        <f>-H1223</f>
        <v>-1244560</v>
      </c>
      <c r="E1234" s="127" t="s">
        <v>24</v>
      </c>
      <c r="F1234" s="149">
        <v>0.02</v>
      </c>
      <c r="G1234" s="134" t="s">
        <v>22</v>
      </c>
      <c r="H1234" s="130">
        <f>F1234*D1234</f>
        <v>-24891.200000000001</v>
      </c>
      <c r="I1234" s="76">
        <f t="shared" si="499"/>
        <v>21</v>
      </c>
      <c r="J1234" s="100">
        <f>$AN$25</f>
        <v>41095</v>
      </c>
      <c r="K1234" s="101">
        <v>1</v>
      </c>
      <c r="L1234" s="261">
        <v>11</v>
      </c>
      <c r="M1234" s="232">
        <f t="shared" si="514"/>
        <v>0.33333333333333331</v>
      </c>
      <c r="N1234" s="241">
        <f t="shared" si="506"/>
        <v>0.70833333333333337</v>
      </c>
      <c r="O1234" s="244">
        <f t="shared" si="500"/>
        <v>9.0000000000000018</v>
      </c>
      <c r="P1234" s="245" t="str">
        <f t="shared" si="512"/>
        <v>1</v>
      </c>
      <c r="Q1234" s="257">
        <f t="shared" si="501"/>
        <v>8.0000000000000018</v>
      </c>
      <c r="R1234" s="102">
        <f t="shared" si="513"/>
        <v>2.9999999999999982</v>
      </c>
      <c r="S1234" s="103">
        <f t="shared" si="507"/>
        <v>1</v>
      </c>
      <c r="T1234" s="104">
        <f t="shared" si="508"/>
        <v>1.9999999999999982</v>
      </c>
      <c r="U1234" s="104">
        <f t="shared" si="509"/>
        <v>0</v>
      </c>
      <c r="V1234" s="104">
        <f t="shared" si="510"/>
        <v>0</v>
      </c>
      <c r="W1234" s="105">
        <f t="shared" si="511"/>
        <v>2.9999999999999982</v>
      </c>
      <c r="X1234" s="96"/>
      <c r="Y1234" s="106" t="str">
        <f>$AO$25</f>
        <v>D</v>
      </c>
      <c r="Z1234" s="207" t="str">
        <f t="shared" si="502"/>
        <v>Thu</v>
      </c>
      <c r="AA1234" s="107">
        <f t="shared" si="503"/>
        <v>0</v>
      </c>
      <c r="AB1234" s="107">
        <f t="shared" si="504"/>
        <v>0</v>
      </c>
      <c r="AC1234" s="107">
        <f t="shared" si="505"/>
        <v>0</v>
      </c>
    </row>
    <row r="1235" spans="1:29" ht="12.75" customHeight="1">
      <c r="A1235" s="69"/>
      <c r="B1235" s="124" t="s">
        <v>47</v>
      </c>
      <c r="C1235" s="125" t="s">
        <v>22</v>
      </c>
      <c r="D1235" s="200"/>
      <c r="E1235" s="127"/>
      <c r="F1235" s="155"/>
      <c r="G1235" s="134" t="s">
        <v>22</v>
      </c>
      <c r="H1235" s="130">
        <f>SUM(AA1250:AC1250)*-F1223/21</f>
        <v>0</v>
      </c>
      <c r="I1235" s="76">
        <f t="shared" si="499"/>
        <v>22</v>
      </c>
      <c r="J1235" s="100">
        <f>$AN$26</f>
        <v>41096</v>
      </c>
      <c r="K1235" s="101">
        <v>1</v>
      </c>
      <c r="L1235" s="261">
        <v>11</v>
      </c>
      <c r="M1235" s="232">
        <f t="shared" si="514"/>
        <v>0.33333333333333331</v>
      </c>
      <c r="N1235" s="241">
        <f t="shared" si="506"/>
        <v>0.70833333333333337</v>
      </c>
      <c r="O1235" s="244">
        <f t="shared" si="500"/>
        <v>9.0000000000000018</v>
      </c>
      <c r="P1235" s="245" t="str">
        <f t="shared" si="512"/>
        <v>1</v>
      </c>
      <c r="Q1235" s="257">
        <f t="shared" si="501"/>
        <v>8.0000000000000018</v>
      </c>
      <c r="R1235" s="102">
        <f t="shared" si="513"/>
        <v>2.9999999999999982</v>
      </c>
      <c r="S1235" s="103">
        <f t="shared" si="507"/>
        <v>1</v>
      </c>
      <c r="T1235" s="104">
        <f t="shared" si="508"/>
        <v>1.9999999999999982</v>
      </c>
      <c r="U1235" s="104">
        <f t="shared" si="509"/>
        <v>0</v>
      </c>
      <c r="V1235" s="104">
        <f t="shared" si="510"/>
        <v>0</v>
      </c>
      <c r="W1235" s="105">
        <f t="shared" si="511"/>
        <v>2.9999999999999982</v>
      </c>
      <c r="X1235" s="96"/>
      <c r="Y1235" s="106" t="str">
        <f>$AO$26</f>
        <v>D</v>
      </c>
      <c r="Z1235" s="207" t="str">
        <f t="shared" si="502"/>
        <v>Fri</v>
      </c>
      <c r="AA1235" s="107">
        <f t="shared" si="503"/>
        <v>0</v>
      </c>
      <c r="AB1235" s="107">
        <f t="shared" si="504"/>
        <v>0</v>
      </c>
      <c r="AC1235" s="107">
        <f t="shared" si="505"/>
        <v>0</v>
      </c>
    </row>
    <row r="1236" spans="1:29" ht="12.75" customHeight="1">
      <c r="A1236" s="69"/>
      <c r="B1236" s="124" t="s">
        <v>27</v>
      </c>
      <c r="C1236" s="125" t="s">
        <v>22</v>
      </c>
      <c r="D1236" s="200"/>
      <c r="E1236" s="127"/>
      <c r="F1236" s="155"/>
      <c r="G1236" s="134" t="s">
        <v>22</v>
      </c>
      <c r="H1236" s="156">
        <f>+F1242</f>
        <v>-84802.1</v>
      </c>
      <c r="I1236" s="76">
        <f t="shared" si="499"/>
        <v>23</v>
      </c>
      <c r="J1236" s="100">
        <f>$AN$27</f>
        <v>41097</v>
      </c>
      <c r="K1236" s="101" t="s">
        <v>50</v>
      </c>
      <c r="L1236" s="261">
        <v>11</v>
      </c>
      <c r="M1236" s="232">
        <f t="shared" si="514"/>
        <v>0</v>
      </c>
      <c r="N1236" s="241">
        <f t="shared" si="506"/>
        <v>0</v>
      </c>
      <c r="O1236" s="244">
        <f t="shared" si="500"/>
        <v>0</v>
      </c>
      <c r="P1236" s="245">
        <f t="shared" si="512"/>
        <v>0</v>
      </c>
      <c r="Q1236" s="257">
        <f t="shared" si="501"/>
        <v>0</v>
      </c>
      <c r="R1236" s="102">
        <f t="shared" si="513"/>
        <v>11</v>
      </c>
      <c r="S1236" s="103">
        <f t="shared" si="507"/>
        <v>0</v>
      </c>
      <c r="T1236" s="104">
        <f t="shared" si="508"/>
        <v>7</v>
      </c>
      <c r="U1236" s="104">
        <f t="shared" si="509"/>
        <v>1</v>
      </c>
      <c r="V1236" s="104">
        <f t="shared" si="510"/>
        <v>3</v>
      </c>
      <c r="W1236" s="105">
        <f t="shared" si="511"/>
        <v>11</v>
      </c>
      <c r="X1236" s="96"/>
      <c r="Y1236" s="106" t="str">
        <f>$AO$27</f>
        <v>M</v>
      </c>
      <c r="Z1236" s="207" t="str">
        <f t="shared" si="502"/>
        <v>Sat</v>
      </c>
      <c r="AA1236" s="107">
        <f t="shared" si="503"/>
        <v>0</v>
      </c>
      <c r="AB1236" s="107">
        <f t="shared" si="504"/>
        <v>0</v>
      </c>
      <c r="AC1236" s="107">
        <f t="shared" si="505"/>
        <v>0</v>
      </c>
    </row>
    <row r="1237" spans="1:29" ht="12.75" customHeight="1">
      <c r="A1237" s="69"/>
      <c r="B1237" s="98"/>
      <c r="C1237" s="98"/>
      <c r="D1237" s="158" t="s">
        <v>28</v>
      </c>
      <c r="E1237" s="159"/>
      <c r="F1237" s="160">
        <f>VLOOKUP(C1216,$AD$1:$AG$6,2)</f>
        <v>-1320000</v>
      </c>
      <c r="G1237" s="160"/>
      <c r="H1237" s="99"/>
      <c r="I1237" s="76">
        <f t="shared" si="499"/>
        <v>24</v>
      </c>
      <c r="J1237" s="100">
        <f>$AN$28</f>
        <v>41098</v>
      </c>
      <c r="K1237" s="339" t="s">
        <v>72</v>
      </c>
      <c r="L1237" s="261">
        <v>11</v>
      </c>
      <c r="M1237" s="232">
        <f t="shared" si="514"/>
        <v>0</v>
      </c>
      <c r="N1237" s="241">
        <f t="shared" si="506"/>
        <v>0</v>
      </c>
      <c r="O1237" s="244">
        <f t="shared" si="500"/>
        <v>0</v>
      </c>
      <c r="P1237" s="245">
        <f t="shared" si="512"/>
        <v>0</v>
      </c>
      <c r="Q1237" s="257">
        <f t="shared" si="501"/>
        <v>0</v>
      </c>
      <c r="R1237" s="102">
        <f t="shared" si="513"/>
        <v>11</v>
      </c>
      <c r="S1237" s="103">
        <f t="shared" si="507"/>
        <v>0</v>
      </c>
      <c r="T1237" s="104">
        <f t="shared" si="508"/>
        <v>7</v>
      </c>
      <c r="U1237" s="104">
        <f t="shared" si="509"/>
        <v>1</v>
      </c>
      <c r="V1237" s="104">
        <f t="shared" si="510"/>
        <v>3</v>
      </c>
      <c r="W1237" s="105">
        <f t="shared" si="511"/>
        <v>11</v>
      </c>
      <c r="X1237" s="96"/>
      <c r="Y1237" s="106" t="str">
        <f>$AO$28</f>
        <v>M</v>
      </c>
      <c r="Z1237" s="262" t="str">
        <f t="shared" si="502"/>
        <v>Sun</v>
      </c>
      <c r="AA1237" s="107">
        <f t="shared" si="503"/>
        <v>0</v>
      </c>
      <c r="AB1237" s="107">
        <f t="shared" si="504"/>
        <v>0</v>
      </c>
      <c r="AC1237" s="107">
        <f t="shared" si="505"/>
        <v>0</v>
      </c>
    </row>
    <row r="1238" spans="1:29" ht="12.75" customHeight="1">
      <c r="A1238" s="69"/>
      <c r="B1238" s="98"/>
      <c r="C1238" s="98"/>
      <c r="D1238" s="162" t="s">
        <v>26</v>
      </c>
      <c r="E1238" s="159"/>
      <c r="F1238" s="163">
        <f>+(H1223)*0.54%</f>
        <v>6720.6240000000007</v>
      </c>
      <c r="G1238" s="163"/>
      <c r="H1238" s="99"/>
      <c r="I1238" s="76">
        <f t="shared" si="499"/>
        <v>25</v>
      </c>
      <c r="J1238" s="100">
        <f>$AN$29</f>
        <v>41099</v>
      </c>
      <c r="K1238" s="101">
        <v>2</v>
      </c>
      <c r="L1238" s="261">
        <v>11</v>
      </c>
      <c r="M1238" s="232">
        <f t="shared" si="514"/>
        <v>0.83333333333333337</v>
      </c>
      <c r="N1238" s="241">
        <f t="shared" si="506"/>
        <v>1.2083333333333333</v>
      </c>
      <c r="O1238" s="244">
        <f t="shared" si="500"/>
        <v>8.9999999999999964</v>
      </c>
      <c r="P1238" s="245" t="str">
        <f t="shared" si="512"/>
        <v>1</v>
      </c>
      <c r="Q1238" s="257">
        <f t="shared" si="501"/>
        <v>7.9999999999999964</v>
      </c>
      <c r="R1238" s="102">
        <f t="shared" si="513"/>
        <v>3.0000000000000036</v>
      </c>
      <c r="S1238" s="103">
        <f t="shared" si="507"/>
        <v>1</v>
      </c>
      <c r="T1238" s="104">
        <f t="shared" si="508"/>
        <v>2.0000000000000036</v>
      </c>
      <c r="U1238" s="104">
        <f t="shared" si="509"/>
        <v>0</v>
      </c>
      <c r="V1238" s="104">
        <f t="shared" si="510"/>
        <v>0</v>
      </c>
      <c r="W1238" s="105">
        <f t="shared" si="511"/>
        <v>3.0000000000000036</v>
      </c>
      <c r="X1238" s="96"/>
      <c r="Y1238" s="106" t="str">
        <f>$AO$29</f>
        <v>D</v>
      </c>
      <c r="Z1238" s="262" t="str">
        <f t="shared" si="502"/>
        <v>Mon</v>
      </c>
      <c r="AA1238" s="107">
        <f t="shared" si="503"/>
        <v>0</v>
      </c>
      <c r="AB1238" s="107">
        <f t="shared" si="504"/>
        <v>0</v>
      </c>
      <c r="AC1238" s="107">
        <f t="shared" si="505"/>
        <v>0</v>
      </c>
    </row>
    <row r="1239" spans="1:29" ht="12.75" customHeight="1">
      <c r="A1239" s="69"/>
      <c r="B1239" s="98"/>
      <c r="C1239" s="98"/>
      <c r="D1239" s="162" t="s">
        <v>29</v>
      </c>
      <c r="E1239" s="159"/>
      <c r="F1239" s="160">
        <f>-IF(H1232*5%&gt;500000,500000,H1232*5%)</f>
        <v>-159695.4104046243</v>
      </c>
      <c r="G1239" s="160"/>
      <c r="H1239" s="99"/>
      <c r="I1239" s="76">
        <f t="shared" si="499"/>
        <v>26</v>
      </c>
      <c r="J1239" s="100">
        <f>$AN$30</f>
        <v>41100</v>
      </c>
      <c r="K1239" s="101">
        <v>2</v>
      </c>
      <c r="L1239" s="261">
        <v>8</v>
      </c>
      <c r="M1239" s="232">
        <f t="shared" si="514"/>
        <v>0.83333333333333337</v>
      </c>
      <c r="N1239" s="241">
        <f t="shared" si="506"/>
        <v>1.2083333333333333</v>
      </c>
      <c r="O1239" s="244">
        <f t="shared" si="500"/>
        <v>8.9999999999999964</v>
      </c>
      <c r="P1239" s="245" t="str">
        <f t="shared" si="512"/>
        <v>1</v>
      </c>
      <c r="Q1239" s="257">
        <f t="shared" si="501"/>
        <v>7.9999999999999964</v>
      </c>
      <c r="R1239" s="102">
        <f t="shared" si="513"/>
        <v>0</v>
      </c>
      <c r="S1239" s="103">
        <f t="shared" si="507"/>
        <v>0</v>
      </c>
      <c r="T1239" s="104">
        <f t="shared" si="508"/>
        <v>0</v>
      </c>
      <c r="U1239" s="104">
        <f t="shared" si="509"/>
        <v>0</v>
      </c>
      <c r="V1239" s="104">
        <f t="shared" si="510"/>
        <v>0</v>
      </c>
      <c r="W1239" s="105">
        <f t="shared" si="511"/>
        <v>0</v>
      </c>
      <c r="X1239" s="96"/>
      <c r="Y1239" s="106" t="str">
        <f>$AO$30</f>
        <v>D</v>
      </c>
      <c r="Z1239" s="207" t="str">
        <f t="shared" si="502"/>
        <v>Tue</v>
      </c>
      <c r="AA1239" s="107">
        <f t="shared" si="503"/>
        <v>0</v>
      </c>
      <c r="AB1239" s="107">
        <f t="shared" si="504"/>
        <v>0</v>
      </c>
      <c r="AC1239" s="107">
        <f t="shared" si="505"/>
        <v>0</v>
      </c>
    </row>
    <row r="1240" spans="1:29" ht="12.75" customHeight="1">
      <c r="A1240" s="69"/>
      <c r="B1240" s="98"/>
      <c r="C1240" s="98"/>
      <c r="D1240" s="162" t="s">
        <v>30</v>
      </c>
      <c r="E1240" s="159"/>
      <c r="F1240" s="163">
        <f>ROUND(H1232+H1234+F1238+F1239,0)*12</f>
        <v>36192504</v>
      </c>
      <c r="G1240" s="163"/>
      <c r="H1240" s="99"/>
      <c r="I1240" s="76">
        <f t="shared" si="499"/>
        <v>27</v>
      </c>
      <c r="J1240" s="100">
        <f>$AN$31</f>
        <v>41101</v>
      </c>
      <c r="K1240" s="101">
        <v>2</v>
      </c>
      <c r="L1240" s="261">
        <v>11</v>
      </c>
      <c r="M1240" s="232">
        <f t="shared" si="514"/>
        <v>0.83333333333333337</v>
      </c>
      <c r="N1240" s="241">
        <f t="shared" si="506"/>
        <v>1.2083333333333333</v>
      </c>
      <c r="O1240" s="244">
        <f t="shared" si="500"/>
        <v>8.9999999999999964</v>
      </c>
      <c r="P1240" s="245" t="str">
        <f t="shared" si="512"/>
        <v>1</v>
      </c>
      <c r="Q1240" s="257">
        <f t="shared" si="501"/>
        <v>7.9999999999999964</v>
      </c>
      <c r="R1240" s="102">
        <f t="shared" si="513"/>
        <v>3.0000000000000036</v>
      </c>
      <c r="S1240" s="103">
        <f t="shared" si="507"/>
        <v>1</v>
      </c>
      <c r="T1240" s="104">
        <f t="shared" si="508"/>
        <v>2.0000000000000036</v>
      </c>
      <c r="U1240" s="104">
        <f t="shared" si="509"/>
        <v>0</v>
      </c>
      <c r="V1240" s="104">
        <f t="shared" si="510"/>
        <v>0</v>
      </c>
      <c r="W1240" s="105">
        <f t="shared" si="511"/>
        <v>3.0000000000000036</v>
      </c>
      <c r="X1240" s="96"/>
      <c r="Y1240" s="106" t="str">
        <f>$AO$31</f>
        <v>D</v>
      </c>
      <c r="Z1240" s="207" t="str">
        <f t="shared" si="502"/>
        <v>Wed</v>
      </c>
      <c r="AA1240" s="107">
        <f t="shared" si="503"/>
        <v>0</v>
      </c>
      <c r="AB1240" s="107">
        <f t="shared" si="504"/>
        <v>0</v>
      </c>
      <c r="AC1240" s="107">
        <f t="shared" si="505"/>
        <v>0</v>
      </c>
    </row>
    <row r="1241" spans="1:29" ht="12.75" customHeight="1">
      <c r="A1241" s="69"/>
      <c r="B1241" s="98"/>
      <c r="C1241" s="98"/>
      <c r="D1241" s="168" t="s">
        <v>31</v>
      </c>
      <c r="E1241" s="159"/>
      <c r="F1241" s="169">
        <f>(F1240)+(F1237*12)</f>
        <v>20352504</v>
      </c>
      <c r="G1241" s="169"/>
      <c r="H1241" s="99"/>
      <c r="I1241" s="76">
        <f t="shared" si="499"/>
        <v>28</v>
      </c>
      <c r="J1241" s="100">
        <f>$AN$32</f>
        <v>41102</v>
      </c>
      <c r="K1241" s="101">
        <v>2</v>
      </c>
      <c r="L1241" s="261">
        <v>10.5</v>
      </c>
      <c r="M1241" s="232">
        <f t="shared" si="514"/>
        <v>0.83333333333333337</v>
      </c>
      <c r="N1241" s="241">
        <f t="shared" si="506"/>
        <v>1.2083333333333333</v>
      </c>
      <c r="O1241" s="244">
        <f t="shared" si="500"/>
        <v>8.9999999999999964</v>
      </c>
      <c r="P1241" s="245" t="str">
        <f t="shared" si="512"/>
        <v>1</v>
      </c>
      <c r="Q1241" s="257">
        <f t="shared" si="501"/>
        <v>7.9999999999999964</v>
      </c>
      <c r="R1241" s="102">
        <f t="shared" si="513"/>
        <v>2.5000000000000036</v>
      </c>
      <c r="S1241" s="103">
        <f t="shared" si="507"/>
        <v>1</v>
      </c>
      <c r="T1241" s="104">
        <f t="shared" si="508"/>
        <v>1.5000000000000036</v>
      </c>
      <c r="U1241" s="104">
        <f t="shared" si="509"/>
        <v>0</v>
      </c>
      <c r="V1241" s="104">
        <f t="shared" si="510"/>
        <v>0</v>
      </c>
      <c r="W1241" s="105">
        <f t="shared" si="511"/>
        <v>2.5000000000000036</v>
      </c>
      <c r="X1241" s="96"/>
      <c r="Y1241" s="106" t="str">
        <f>$AO$32</f>
        <v>D</v>
      </c>
      <c r="Z1241" s="207" t="str">
        <f t="shared" si="502"/>
        <v>Thu</v>
      </c>
      <c r="AA1241" s="107">
        <f t="shared" si="503"/>
        <v>0</v>
      </c>
      <c r="AB1241" s="107">
        <f t="shared" si="504"/>
        <v>0</v>
      </c>
      <c r="AC1241" s="107">
        <f t="shared" si="505"/>
        <v>0</v>
      </c>
    </row>
    <row r="1242" spans="1:29" ht="12.75" customHeight="1">
      <c r="A1242" s="69"/>
      <c r="B1242" s="98"/>
      <c r="C1242" s="98"/>
      <c r="D1242" s="168" t="s">
        <v>32</v>
      </c>
      <c r="E1242" s="159"/>
      <c r="F1242" s="170">
        <f>-(IF(F1241&lt;=0,0,IF(F1241&lt;=50000000,F1241*0.05,IF(F1241&lt;=200000000,(F1241-50000000)*0.15+2500000,IF(F1241&lt;=500000000,(F1241-250000000)*0.25+32500000,(F1241-500000000)*0.3+95000000)))))/12</f>
        <v>-84802.1</v>
      </c>
      <c r="G1242" s="171">
        <f>-(IF(F1242&lt;=0,0,IF(F1242&lt;=50000000,F1242*0.05,IF(F1242&lt;=200000000,(F1242-50000000)*0.15+2500000,IF(F1242&lt;=500000000,(F1242-250000000)*0.25+32500000,(F1242-500000000)*0.3+95000000)))))/12</f>
        <v>0</v>
      </c>
      <c r="H1242" s="99"/>
      <c r="I1242" s="76">
        <f t="shared" si="499"/>
        <v>29</v>
      </c>
      <c r="J1242" s="100">
        <f>$AN$33</f>
        <v>41103</v>
      </c>
      <c r="K1242" s="101">
        <v>2</v>
      </c>
      <c r="L1242" s="261">
        <v>11</v>
      </c>
      <c r="M1242" s="232">
        <f t="shared" si="514"/>
        <v>0.83333333333333337</v>
      </c>
      <c r="N1242" s="241">
        <f t="shared" si="506"/>
        <v>1.2083333333333333</v>
      </c>
      <c r="O1242" s="244">
        <f t="shared" si="500"/>
        <v>8.9999999999999964</v>
      </c>
      <c r="P1242" s="245" t="str">
        <f t="shared" si="512"/>
        <v>1</v>
      </c>
      <c r="Q1242" s="257">
        <f t="shared" si="501"/>
        <v>7.9999999999999964</v>
      </c>
      <c r="R1242" s="102">
        <f t="shared" si="513"/>
        <v>3.0000000000000036</v>
      </c>
      <c r="S1242" s="103">
        <f t="shared" si="507"/>
        <v>1</v>
      </c>
      <c r="T1242" s="104">
        <f t="shared" si="508"/>
        <v>2.0000000000000036</v>
      </c>
      <c r="U1242" s="104">
        <f t="shared" si="509"/>
        <v>0</v>
      </c>
      <c r="V1242" s="104">
        <f t="shared" si="510"/>
        <v>0</v>
      </c>
      <c r="W1242" s="105">
        <f t="shared" si="511"/>
        <v>3.0000000000000036</v>
      </c>
      <c r="X1242" s="96"/>
      <c r="Y1242" s="106" t="str">
        <f>$AO$33</f>
        <v>D</v>
      </c>
      <c r="Z1242" s="207" t="str">
        <f t="shared" si="502"/>
        <v>Fri</v>
      </c>
      <c r="AA1242" s="107">
        <f t="shared" si="503"/>
        <v>0</v>
      </c>
      <c r="AB1242" s="107">
        <f t="shared" si="504"/>
        <v>0</v>
      </c>
      <c r="AC1242" s="107">
        <f t="shared" si="505"/>
        <v>0</v>
      </c>
    </row>
    <row r="1243" spans="1:29" ht="12.75" customHeight="1">
      <c r="A1243" s="69"/>
      <c r="B1243" s="98"/>
      <c r="C1243" s="125"/>
      <c r="D1243" s="172"/>
      <c r="E1243" s="173"/>
      <c r="F1243" s="174"/>
      <c r="G1243" s="72"/>
      <c r="H1243" s="175"/>
      <c r="I1243" s="76">
        <f t="shared" si="499"/>
        <v>30</v>
      </c>
      <c r="J1243" s="100">
        <f>$AN$34</f>
        <v>41104</v>
      </c>
      <c r="K1243" s="339" t="s">
        <v>72</v>
      </c>
      <c r="L1243" s="261">
        <v>11</v>
      </c>
      <c r="M1243" s="232">
        <f t="shared" si="514"/>
        <v>0</v>
      </c>
      <c r="N1243" s="241">
        <f t="shared" si="506"/>
        <v>0</v>
      </c>
      <c r="O1243" s="244">
        <f t="shared" si="500"/>
        <v>0</v>
      </c>
      <c r="P1243" s="245">
        <f t="shared" si="512"/>
        <v>0</v>
      </c>
      <c r="Q1243" s="257">
        <f t="shared" si="501"/>
        <v>0</v>
      </c>
      <c r="R1243" s="102">
        <f t="shared" si="513"/>
        <v>11</v>
      </c>
      <c r="S1243" s="103">
        <f t="shared" si="507"/>
        <v>0</v>
      </c>
      <c r="T1243" s="104">
        <f t="shared" si="508"/>
        <v>7</v>
      </c>
      <c r="U1243" s="104">
        <f t="shared" si="509"/>
        <v>1</v>
      </c>
      <c r="V1243" s="104">
        <f t="shared" si="510"/>
        <v>3</v>
      </c>
      <c r="W1243" s="105">
        <f t="shared" si="511"/>
        <v>11</v>
      </c>
      <c r="X1243" s="96"/>
      <c r="Y1243" s="106" t="str">
        <f>$AO$34</f>
        <v>M</v>
      </c>
      <c r="Z1243" s="207" t="str">
        <f t="shared" si="502"/>
        <v>Sat</v>
      </c>
      <c r="AA1243" s="107">
        <f t="shared" si="503"/>
        <v>0</v>
      </c>
      <c r="AB1243" s="107">
        <f t="shared" si="504"/>
        <v>0</v>
      </c>
      <c r="AC1243" s="107">
        <f t="shared" si="505"/>
        <v>0</v>
      </c>
    </row>
    <row r="1244" spans="1:29" ht="12.75" customHeight="1">
      <c r="A1244" s="69"/>
      <c r="B1244" s="176" t="s">
        <v>33</v>
      </c>
      <c r="C1244" s="177"/>
      <c r="D1244" s="178"/>
      <c r="E1244" s="127"/>
      <c r="F1244" s="179"/>
      <c r="G1244" s="180" t="s">
        <v>22</v>
      </c>
      <c r="H1244" s="152">
        <f>+H1232+H1234+H1235+H1236</f>
        <v>3084214.9080924853</v>
      </c>
      <c r="I1244" s="76">
        <f t="shared" si="499"/>
        <v>31</v>
      </c>
      <c r="J1244" s="100">
        <f>$AN$35</f>
        <v>41105</v>
      </c>
      <c r="K1244" s="101" t="s">
        <v>50</v>
      </c>
      <c r="L1244" s="261"/>
      <c r="M1244" s="232">
        <f t="shared" si="514"/>
        <v>0</v>
      </c>
      <c r="N1244" s="241">
        <f t="shared" si="506"/>
        <v>0</v>
      </c>
      <c r="O1244" s="244">
        <f t="shared" si="500"/>
        <v>0</v>
      </c>
      <c r="P1244" s="245">
        <f t="shared" si="512"/>
        <v>0</v>
      </c>
      <c r="Q1244" s="257">
        <f t="shared" si="501"/>
        <v>0</v>
      </c>
      <c r="R1244" s="102">
        <f t="shared" si="513"/>
        <v>0</v>
      </c>
      <c r="S1244" s="103">
        <f t="shared" si="507"/>
        <v>0</v>
      </c>
      <c r="T1244" s="104">
        <f t="shared" si="508"/>
        <v>0</v>
      </c>
      <c r="U1244" s="104">
        <f t="shared" si="509"/>
        <v>0</v>
      </c>
      <c r="V1244" s="104">
        <f t="shared" si="510"/>
        <v>0</v>
      </c>
      <c r="W1244" s="105">
        <f t="shared" si="511"/>
        <v>0</v>
      </c>
      <c r="X1244" s="96"/>
      <c r="Y1244" s="106" t="str">
        <f>$AO$35</f>
        <v>M</v>
      </c>
      <c r="Z1244" s="262" t="str">
        <f t="shared" si="502"/>
        <v>Sun</v>
      </c>
      <c r="AA1244" s="107">
        <f t="shared" si="503"/>
        <v>0</v>
      </c>
      <c r="AB1244" s="107">
        <f t="shared" si="504"/>
        <v>0</v>
      </c>
      <c r="AC1244" s="107">
        <f t="shared" si="505"/>
        <v>0</v>
      </c>
    </row>
    <row r="1245" spans="1:29" ht="12.75" customHeight="1">
      <c r="A1245" s="69"/>
      <c r="B1245" s="70"/>
      <c r="C1245" s="70"/>
      <c r="D1245" s="200"/>
      <c r="E1245" s="127"/>
      <c r="F1245" s="155"/>
      <c r="G1245" s="74"/>
      <c r="H1245" s="75"/>
      <c r="I1245" s="76">
        <f t="shared" si="499"/>
        <v>32</v>
      </c>
      <c r="J1245" s="100">
        <f>$AN$36</f>
        <v>41106</v>
      </c>
      <c r="K1245" s="101">
        <v>1</v>
      </c>
      <c r="L1245" s="261">
        <v>10</v>
      </c>
      <c r="M1245" s="232">
        <f t="shared" si="514"/>
        <v>0.33333333333333331</v>
      </c>
      <c r="N1245" s="241">
        <f t="shared" si="506"/>
        <v>0.70833333333333337</v>
      </c>
      <c r="O1245" s="244">
        <f t="shared" si="500"/>
        <v>9.0000000000000018</v>
      </c>
      <c r="P1245" s="245" t="str">
        <f t="shared" si="512"/>
        <v>1</v>
      </c>
      <c r="Q1245" s="257">
        <f t="shared" si="501"/>
        <v>8.0000000000000018</v>
      </c>
      <c r="R1245" s="102">
        <f t="shared" si="513"/>
        <v>1.9999999999999982</v>
      </c>
      <c r="S1245" s="103">
        <f t="shared" si="507"/>
        <v>1</v>
      </c>
      <c r="T1245" s="104">
        <f t="shared" si="508"/>
        <v>0.99999999999999822</v>
      </c>
      <c r="U1245" s="104">
        <f t="shared" si="509"/>
        <v>0</v>
      </c>
      <c r="V1245" s="104">
        <f t="shared" si="510"/>
        <v>0</v>
      </c>
      <c r="W1245" s="105">
        <f t="shared" si="511"/>
        <v>1.9999999999999982</v>
      </c>
      <c r="X1245" s="96"/>
      <c r="Y1245" s="106" t="str">
        <f>$AO$36</f>
        <v>D</v>
      </c>
      <c r="Z1245" s="262" t="str">
        <f t="shared" si="502"/>
        <v>Mon</v>
      </c>
      <c r="AA1245" s="107">
        <f t="shared" si="503"/>
        <v>0</v>
      </c>
      <c r="AB1245" s="107">
        <f t="shared" si="504"/>
        <v>0</v>
      </c>
      <c r="AC1245" s="107">
        <f t="shared" si="505"/>
        <v>0</v>
      </c>
    </row>
    <row r="1246" spans="1:29" ht="12.75" customHeight="1">
      <c r="A1246" s="69"/>
      <c r="B1246" s="181" t="s">
        <v>34</v>
      </c>
      <c r="C1246" s="181"/>
      <c r="D1246" s="72"/>
      <c r="E1246" s="73"/>
      <c r="F1246" s="72"/>
      <c r="G1246" s="181" t="s">
        <v>35</v>
      </c>
      <c r="H1246" s="99"/>
      <c r="I1246" s="76">
        <f t="shared" si="499"/>
        <v>33</v>
      </c>
      <c r="J1246" s="100">
        <f>$AN$37</f>
        <v>41107</v>
      </c>
      <c r="K1246" s="101">
        <v>1</v>
      </c>
      <c r="L1246" s="261">
        <v>9</v>
      </c>
      <c r="M1246" s="232">
        <f t="shared" si="514"/>
        <v>0.33333333333333331</v>
      </c>
      <c r="N1246" s="241">
        <f t="shared" si="506"/>
        <v>0.70833333333333337</v>
      </c>
      <c r="O1246" s="244">
        <f t="shared" si="500"/>
        <v>9.0000000000000018</v>
      </c>
      <c r="P1246" s="245" t="str">
        <f t="shared" si="512"/>
        <v>1</v>
      </c>
      <c r="Q1246" s="257">
        <f t="shared" si="501"/>
        <v>8.0000000000000018</v>
      </c>
      <c r="R1246" s="102">
        <f t="shared" si="513"/>
        <v>0.99999999999999822</v>
      </c>
      <c r="S1246" s="103">
        <f t="shared" si="507"/>
        <v>1</v>
      </c>
      <c r="T1246" s="104">
        <f t="shared" si="508"/>
        <v>0</v>
      </c>
      <c r="U1246" s="104">
        <f t="shared" si="509"/>
        <v>0</v>
      </c>
      <c r="V1246" s="104">
        <f t="shared" si="510"/>
        <v>0</v>
      </c>
      <c r="W1246" s="105">
        <f t="shared" si="511"/>
        <v>0.99999999999999822</v>
      </c>
      <c r="X1246" s="96"/>
      <c r="Y1246" s="106" t="str">
        <f>$AO$37</f>
        <v>D</v>
      </c>
      <c r="Z1246" s="207" t="str">
        <f t="shared" si="502"/>
        <v>Tue</v>
      </c>
      <c r="AA1246" s="107">
        <f t="shared" si="503"/>
        <v>0</v>
      </c>
      <c r="AB1246" s="107">
        <f t="shared" si="504"/>
        <v>0</v>
      </c>
      <c r="AC1246" s="107">
        <f t="shared" si="505"/>
        <v>0</v>
      </c>
    </row>
    <row r="1247" spans="1:29" ht="12.75" customHeight="1">
      <c r="A1247" s="69"/>
      <c r="B1247" s="181"/>
      <c r="C1247" s="181"/>
      <c r="D1247" s="72"/>
      <c r="E1247" s="73"/>
      <c r="F1247" s="72"/>
      <c r="G1247" s="181"/>
      <c r="H1247" s="99"/>
      <c r="I1247" s="76">
        <f t="shared" si="499"/>
        <v>34</v>
      </c>
      <c r="J1247" s="100">
        <f>$AN$38</f>
        <v>41108</v>
      </c>
      <c r="K1247" s="101">
        <v>1</v>
      </c>
      <c r="L1247" s="261">
        <v>8</v>
      </c>
      <c r="M1247" s="232">
        <f t="shared" si="514"/>
        <v>0.33333333333333331</v>
      </c>
      <c r="N1247" s="241">
        <f t="shared" si="506"/>
        <v>0.70833333333333337</v>
      </c>
      <c r="O1247" s="244">
        <f t="shared" si="500"/>
        <v>9.0000000000000018</v>
      </c>
      <c r="P1247" s="245" t="str">
        <f t="shared" si="512"/>
        <v>1</v>
      </c>
      <c r="Q1247" s="257">
        <f t="shared" si="501"/>
        <v>8.0000000000000018</v>
      </c>
      <c r="R1247" s="102">
        <f t="shared" si="513"/>
        <v>0</v>
      </c>
      <c r="S1247" s="103">
        <f t="shared" si="507"/>
        <v>0</v>
      </c>
      <c r="T1247" s="104">
        <f t="shared" si="508"/>
        <v>0</v>
      </c>
      <c r="U1247" s="104">
        <f t="shared" si="509"/>
        <v>0</v>
      </c>
      <c r="V1247" s="104">
        <f t="shared" si="510"/>
        <v>0</v>
      </c>
      <c r="W1247" s="105">
        <f t="shared" si="511"/>
        <v>0</v>
      </c>
      <c r="X1247" s="96"/>
      <c r="Y1247" s="106" t="str">
        <f>$AO$38</f>
        <v>D</v>
      </c>
      <c r="Z1247" s="207" t="str">
        <f t="shared" si="502"/>
        <v>Wed</v>
      </c>
      <c r="AA1247" s="107">
        <f t="shared" si="503"/>
        <v>0</v>
      </c>
      <c r="AB1247" s="107">
        <f t="shared" si="504"/>
        <v>0</v>
      </c>
      <c r="AC1247" s="107">
        <f t="shared" si="505"/>
        <v>0</v>
      </c>
    </row>
    <row r="1248" spans="1:29" ht="12.75" customHeight="1">
      <c r="A1248" s="69"/>
      <c r="B1248" s="181"/>
      <c r="C1248" s="181"/>
      <c r="D1248" s="72"/>
      <c r="E1248" s="73"/>
      <c r="F1248" s="72"/>
      <c r="G1248" s="181"/>
      <c r="H1248" s="99"/>
      <c r="I1248" s="76">
        <f t="shared" si="499"/>
        <v>35</v>
      </c>
      <c r="J1248" s="100"/>
      <c r="K1248" s="101"/>
      <c r="L1248" s="261"/>
      <c r="M1248" s="232"/>
      <c r="N1248" s="241"/>
      <c r="O1248" s="244"/>
      <c r="P1248" s="245"/>
      <c r="Q1248" s="257"/>
      <c r="R1248" s="102"/>
      <c r="S1248" s="103"/>
      <c r="T1248" s="104"/>
      <c r="U1248" s="104"/>
      <c r="V1248" s="104"/>
      <c r="W1248" s="105"/>
      <c r="X1248" s="96"/>
      <c r="Y1248" s="106"/>
      <c r="Z1248" s="207" t="str">
        <f t="shared" si="502"/>
        <v>Sat</v>
      </c>
      <c r="AA1248" s="107">
        <f>COUNTIF(K1248,"S")</f>
        <v>0</v>
      </c>
      <c r="AB1248" s="107">
        <f>COUNTIF(K1248,"I")</f>
        <v>0</v>
      </c>
      <c r="AC1248" s="107">
        <f>COUNTIF(K1248,"A")</f>
        <v>0</v>
      </c>
    </row>
    <row r="1249" spans="1:29" ht="12.75" customHeight="1">
      <c r="A1249" s="69"/>
      <c r="B1249" s="181"/>
      <c r="C1249" s="181"/>
      <c r="D1249" s="72"/>
      <c r="E1249" s="73"/>
      <c r="F1249" s="72"/>
      <c r="G1249" s="181"/>
      <c r="H1249" s="99"/>
      <c r="I1249" s="76">
        <f t="shared" si="499"/>
        <v>36</v>
      </c>
      <c r="J1249" s="210" t="s">
        <v>19</v>
      </c>
      <c r="K1249" s="211"/>
      <c r="L1249" s="251"/>
      <c r="M1249" s="212" t="s">
        <v>45</v>
      </c>
      <c r="N1249" s="212" t="s">
        <v>46</v>
      </c>
      <c r="O1249" s="242"/>
      <c r="P1249" s="243"/>
      <c r="Q1249" s="258"/>
      <c r="R1249" s="212"/>
      <c r="S1249" s="213"/>
      <c r="T1249" s="214"/>
      <c r="U1249" s="214"/>
      <c r="V1249" s="215"/>
      <c r="W1249" s="216" t="s">
        <v>36</v>
      </c>
      <c r="X1249" s="182"/>
      <c r="Y1249" s="183" t="s">
        <v>37</v>
      </c>
      <c r="Z1249" s="83"/>
      <c r="AA1249" s="84"/>
      <c r="AB1249" s="84"/>
      <c r="AC1249" s="96"/>
    </row>
    <row r="1250" spans="1:29" ht="12.75" customHeight="1">
      <c r="A1250" s="69"/>
      <c r="B1250" s="184" t="str">
        <f>C1214</f>
        <v>ADE</v>
      </c>
      <c r="C1250" s="181"/>
      <c r="D1250" s="72"/>
      <c r="E1250" s="73"/>
      <c r="F1250" s="72"/>
      <c r="G1250" s="181" t="s">
        <v>38</v>
      </c>
      <c r="H1250" s="99"/>
      <c r="I1250" s="76">
        <f t="shared" si="499"/>
        <v>37</v>
      </c>
      <c r="J1250" s="333">
        <f>+K1250+L1250</f>
        <v>40</v>
      </c>
      <c r="K1250" s="334">
        <f>+COUNTIF(K1217:K1248,"1")+COUNTIF(K1217:K1248,"2")+COUNTIF(K1217:K1248,"L2")+COUNTIF(K1217:K1248,"L1")</f>
        <v>26</v>
      </c>
      <c r="L1250" s="334">
        <f>+COUNTIF(K1217:K1248,"2")+COUNTIF(K1217:K1248,"L2")</f>
        <v>14</v>
      </c>
      <c r="M1250" s="334">
        <f>+COUNTIF(K1217:K1248,"1")+COUNTIF(K1217:K1248,"L1")</f>
        <v>12</v>
      </c>
      <c r="N1250" s="185"/>
      <c r="O1250" s="185"/>
      <c r="P1250" s="101"/>
      <c r="Q1250" s="259"/>
      <c r="R1250" s="185">
        <f>+COUNTIF(K1218:K1248,"S2")</f>
        <v>0</v>
      </c>
      <c r="S1250" s="102">
        <f>SUM(S1218:S1248)</f>
        <v>19</v>
      </c>
      <c r="T1250" s="102">
        <f>SUM(T1218:T1248)</f>
        <v>69.000000000000014</v>
      </c>
      <c r="U1250" s="102">
        <f>SUM(U1218:U1248)</f>
        <v>5</v>
      </c>
      <c r="V1250" s="102">
        <f>SUM(V1218:V1248)</f>
        <v>15</v>
      </c>
      <c r="W1250" s="105">
        <f>+(S1250*1.5)+(T1250*2)+(U1250*3)+(V1250*4)</f>
        <v>241.50000000000003</v>
      </c>
      <c r="X1250" s="186"/>
      <c r="Y1250" s="187">
        <f>+COUNTIF(Y1218:Y1248,"D")</f>
        <v>22</v>
      </c>
      <c r="Z1250" s="83"/>
      <c r="AA1250" s="102">
        <f>SUM(AA1218:AA1248)</f>
        <v>0</v>
      </c>
      <c r="AB1250" s="102">
        <f>SUM(AB1218:AB1248)</f>
        <v>0</v>
      </c>
      <c r="AC1250" s="102">
        <f>SUM(AC1218:AC1248)</f>
        <v>0</v>
      </c>
    </row>
    <row r="1251" spans="1:29" ht="12.75" customHeight="1">
      <c r="A1251" s="69"/>
      <c r="B1251" s="263"/>
      <c r="C1251" s="189" t="s">
        <v>57</v>
      </c>
      <c r="D1251" s="189"/>
      <c r="E1251" s="190"/>
      <c r="F1251" s="72"/>
      <c r="G1251" s="72"/>
      <c r="H1251" s="99"/>
      <c r="I1251" s="76">
        <f t="shared" si="499"/>
        <v>38</v>
      </c>
      <c r="J1251" s="191"/>
      <c r="K1251" s="192"/>
      <c r="L1251" s="252"/>
      <c r="M1251" s="193"/>
      <c r="N1251" s="193"/>
      <c r="O1251" s="193"/>
      <c r="P1251" s="239"/>
      <c r="Q1251" s="260"/>
      <c r="R1251" s="194">
        <f>S1250+T1250+U1250+V1250</f>
        <v>108.00000000000001</v>
      </c>
      <c r="S1251" s="103"/>
      <c r="T1251" s="103"/>
      <c r="U1251" s="103"/>
      <c r="V1251" s="103"/>
      <c r="W1251" s="103"/>
      <c r="X1251" s="195"/>
      <c r="Y1251" s="187"/>
      <c r="Z1251" s="196"/>
      <c r="AA1251" s="196"/>
      <c r="AB1251" s="196"/>
      <c r="AC1251" s="197"/>
    </row>
    <row r="1253" spans="1:29" ht="12.75" customHeight="1">
      <c r="A1253" s="52">
        <f>A1214+1</f>
        <v>33</v>
      </c>
      <c r="B1253" s="53" t="s">
        <v>2</v>
      </c>
      <c r="C1253" s="54" t="s">
        <v>201</v>
      </c>
      <c r="D1253" s="55"/>
      <c r="E1253" s="56" t="s">
        <v>55</v>
      </c>
      <c r="F1253" s="209" t="s">
        <v>108</v>
      </c>
      <c r="G1253" s="57"/>
      <c r="H1253" s="58"/>
      <c r="I1253" s="59">
        <v>1</v>
      </c>
      <c r="J1253" s="486" t="str">
        <f>+C1253</f>
        <v>ADE</v>
      </c>
      <c r="K1253" s="486"/>
      <c r="L1253" s="486"/>
      <c r="M1253" s="486"/>
      <c r="N1253" s="486"/>
      <c r="O1253" s="486"/>
      <c r="P1253" s="486"/>
      <c r="Q1253" s="486"/>
      <c r="R1253" s="486"/>
      <c r="S1253" s="486"/>
      <c r="T1253" s="486"/>
      <c r="U1253" s="486"/>
      <c r="V1253" s="486"/>
      <c r="W1253" s="486"/>
      <c r="X1253" s="60"/>
      <c r="Y1253" s="61"/>
      <c r="Z1253" s="62"/>
      <c r="AA1253" s="63"/>
      <c r="AB1253" s="63"/>
      <c r="AC1253" s="64"/>
    </row>
    <row r="1254" spans="1:29" ht="12.75" customHeight="1">
      <c r="A1254" s="69"/>
      <c r="B1254" s="70" t="s">
        <v>3</v>
      </c>
      <c r="C1254" s="71" t="s">
        <v>62</v>
      </c>
      <c r="D1254" s="72"/>
      <c r="E1254" s="73"/>
      <c r="F1254" s="72"/>
      <c r="G1254" s="74"/>
      <c r="H1254" s="75"/>
      <c r="I1254" s="76">
        <f t="shared" ref="I1254:I1290" si="515">+I1253+1</f>
        <v>2</v>
      </c>
      <c r="J1254" s="77" t="s">
        <v>4</v>
      </c>
      <c r="K1254" s="78"/>
      <c r="L1254" s="248"/>
      <c r="M1254" s="79"/>
      <c r="N1254" s="79"/>
      <c r="O1254" s="79"/>
      <c r="P1254" s="236"/>
      <c r="Q1254" s="254"/>
      <c r="R1254" s="79"/>
      <c r="S1254" s="79"/>
      <c r="T1254" s="79"/>
      <c r="U1254" s="79"/>
      <c r="V1254" s="79"/>
      <c r="W1254" s="80" t="str">
        <f>$Y$1</f>
        <v>Period: 1 May 2012 - 31 May 2012</v>
      </c>
      <c r="X1254" s="81"/>
      <c r="Y1254" s="82"/>
      <c r="Z1254" s="83"/>
      <c r="AA1254" s="84"/>
      <c r="AB1254" s="84"/>
      <c r="AC1254" s="85"/>
    </row>
    <row r="1255" spans="1:29" ht="12.75" customHeight="1">
      <c r="A1255" s="69"/>
      <c r="B1255" s="70" t="s">
        <v>6</v>
      </c>
      <c r="C1255" s="71" t="s">
        <v>5</v>
      </c>
      <c r="D1255" s="72"/>
      <c r="E1255" s="73"/>
      <c r="F1255" s="91"/>
      <c r="G1255" s="91"/>
      <c r="H1255" s="92"/>
      <c r="I1255" s="76">
        <f t="shared" si="515"/>
        <v>3</v>
      </c>
      <c r="J1255" s="487" t="s">
        <v>7</v>
      </c>
      <c r="K1255" s="488" t="s">
        <v>8</v>
      </c>
      <c r="L1255" s="249"/>
      <c r="M1255" s="489" t="s">
        <v>49</v>
      </c>
      <c r="N1255" s="490"/>
      <c r="O1255" s="220"/>
      <c r="P1255" s="237"/>
      <c r="Q1255" s="255"/>
      <c r="R1255" s="491" t="s">
        <v>64</v>
      </c>
      <c r="S1255" s="493" t="s">
        <v>9</v>
      </c>
      <c r="T1255" s="493"/>
      <c r="U1255" s="493"/>
      <c r="V1255" s="493"/>
      <c r="W1255" s="494" t="s">
        <v>10</v>
      </c>
      <c r="X1255" s="93"/>
      <c r="Y1255" s="94"/>
      <c r="Z1255" s="83"/>
      <c r="AA1255" s="84"/>
      <c r="AB1255" s="84"/>
      <c r="AC1255" s="85"/>
    </row>
    <row r="1256" spans="1:29" ht="12.75" customHeight="1">
      <c r="A1256" s="69"/>
      <c r="B1256" s="70" t="s">
        <v>48</v>
      </c>
      <c r="C1256" s="71"/>
      <c r="D1256" s="72"/>
      <c r="E1256" s="73"/>
      <c r="F1256" s="91"/>
      <c r="G1256" s="91"/>
      <c r="H1256" s="92"/>
      <c r="I1256" s="76">
        <f t="shared" si="515"/>
        <v>4</v>
      </c>
      <c r="J1256" s="487"/>
      <c r="K1256" s="488"/>
      <c r="L1256" s="250"/>
      <c r="M1256" s="231" t="s">
        <v>11</v>
      </c>
      <c r="N1256" s="231" t="s">
        <v>12</v>
      </c>
      <c r="O1256" s="231"/>
      <c r="P1256" s="238"/>
      <c r="Q1256" s="256" t="s">
        <v>67</v>
      </c>
      <c r="R1256" s="492"/>
      <c r="S1256" s="201">
        <v>1.5</v>
      </c>
      <c r="T1256" s="201">
        <v>2</v>
      </c>
      <c r="U1256" s="201">
        <v>3</v>
      </c>
      <c r="V1256" s="201">
        <v>4</v>
      </c>
      <c r="W1256" s="494"/>
      <c r="X1256" s="93"/>
      <c r="Y1256" s="94"/>
      <c r="Z1256" s="83"/>
      <c r="AA1256" s="95" t="s">
        <v>13</v>
      </c>
      <c r="AB1256" s="95" t="s">
        <v>14</v>
      </c>
      <c r="AC1256" s="96" t="s">
        <v>15</v>
      </c>
    </row>
    <row r="1257" spans="1:29" ht="12.75" customHeight="1">
      <c r="A1257" s="69"/>
      <c r="B1257" s="70" t="s">
        <v>16</v>
      </c>
      <c r="C1257" s="71"/>
      <c r="D1257" s="72"/>
      <c r="E1257" s="73"/>
      <c r="F1257" s="98"/>
      <c r="G1257" s="72"/>
      <c r="H1257" s="99"/>
      <c r="I1257" s="76">
        <f t="shared" si="515"/>
        <v>5</v>
      </c>
      <c r="J1257" s="100">
        <f>$AN$9</f>
        <v>41079</v>
      </c>
      <c r="K1257" s="101">
        <v>1</v>
      </c>
      <c r="L1257" s="261">
        <v>11</v>
      </c>
      <c r="M1257" s="232">
        <f>VLOOKUP(K1257,$AE$23:$AG$30,2,0)</f>
        <v>0.33333333333333331</v>
      </c>
      <c r="N1257" s="241">
        <f>VLOOKUP(K1257,$AE$23:$AG$30,3,0)</f>
        <v>0.70833333333333337</v>
      </c>
      <c r="O1257" s="244">
        <f t="shared" ref="O1257:O1286" si="516">(N1257-M1257)*24</f>
        <v>9.0000000000000018</v>
      </c>
      <c r="P1257" s="245" t="str">
        <f>+IF(((N1257-M1257)*24)&gt;4,"1",0)</f>
        <v>1</v>
      </c>
      <c r="Q1257" s="257">
        <f t="shared" ref="Q1257:Q1286" si="517">O1257-P1257</f>
        <v>8.0000000000000018</v>
      </c>
      <c r="R1257" s="102">
        <f>+L1257-Q1257</f>
        <v>2.9999999999999982</v>
      </c>
      <c r="S1257" s="103">
        <f>IF(AND(Y1257="d",W1257&gt;0),1,0)</f>
        <v>1</v>
      </c>
      <c r="T1257" s="104">
        <f>IF(AND(Y1257="D",W1257-S1257&lt;0),0,IF(AND(Y1257="M",W1257&gt;=7),7,IF(AND(Y1257="M",W1257&lt;7),W1257,IF(W1257-S1257&lt;0,0,IF(AND(Y1257="D",W1257-S1257&gt;=7),7,IF(AND(Y1257="D",W1257-S1257&lt;7),W1257-S1257,0))))))</f>
        <v>1.9999999999999982</v>
      </c>
      <c r="U1257" s="104">
        <f>IF(AND(Y1257="D",W1257&lt;1),0,IF(AND(Y1257="D",W1257-S1257-T1257&gt;0,W1257-S1257-T1257&lt;1),W1257-S1257-T1257,IF(AND(Y1257="D",W1257-S1257-T1257&gt;=1),1,IF(AND(Y1257="M",W1257-T1257&gt;=1),1,IF(AND(Y1257="M",W1257-T1257&lt;1),W1257-T1257,0)))))</f>
        <v>0</v>
      </c>
      <c r="V1257" s="104">
        <f>IF(AND(Y1257="D",W1257&lt;1),0,IF(AND(Y1257="D",W1257-S1257-T1257-U1257&gt;0),W1257-S1257-T1257-U1257,IF(AND(Y1257="M",W1257-T1257-U1257&gt;0),W1257-T1257-U1257,0)))</f>
        <v>0</v>
      </c>
      <c r="W1257" s="105">
        <f>+R1257</f>
        <v>2.9999999999999982</v>
      </c>
      <c r="X1257" s="96"/>
      <c r="Y1257" s="106" t="str">
        <f>$AO$9</f>
        <v>D</v>
      </c>
      <c r="Z1257" s="207" t="str">
        <f t="shared" ref="Z1257:Z1287" si="518">TEXT(WEEKDAY(J1257),"ddd")</f>
        <v>Tue</v>
      </c>
      <c r="AA1257" s="107">
        <f t="shared" ref="AA1257:AA1286" si="519">COUNTIF(K1257,"S")</f>
        <v>0</v>
      </c>
      <c r="AB1257" s="107">
        <f t="shared" ref="AB1257:AB1286" si="520">COUNTIF(K1257,"I")</f>
        <v>0</v>
      </c>
      <c r="AC1257" s="107">
        <f t="shared" ref="AC1257:AC1286" si="521">COUNTIF(K1257,"A")</f>
        <v>0</v>
      </c>
    </row>
    <row r="1258" spans="1:29" ht="12.75" customHeight="1">
      <c r="A1258" s="69"/>
      <c r="B1258" s="70" t="s">
        <v>18</v>
      </c>
      <c r="C1258" s="108" t="s">
        <v>61</v>
      </c>
      <c r="D1258" s="109"/>
      <c r="E1258" s="73"/>
      <c r="F1258" s="110"/>
      <c r="G1258" s="72"/>
      <c r="H1258" s="99"/>
      <c r="I1258" s="76">
        <f t="shared" si="515"/>
        <v>6</v>
      </c>
      <c r="J1258" s="100">
        <f>$AN$10</f>
        <v>41080</v>
      </c>
      <c r="K1258" s="101">
        <v>1</v>
      </c>
      <c r="L1258" s="261">
        <v>11</v>
      </c>
      <c r="M1258" s="232">
        <f>VLOOKUP(K1258,$AE$23:$AG$30,2,0)</f>
        <v>0.33333333333333331</v>
      </c>
      <c r="N1258" s="241">
        <f t="shared" ref="N1258:N1286" si="522">VLOOKUP(K1258,$AE$23:$AG$30,3,0)</f>
        <v>0.70833333333333337</v>
      </c>
      <c r="O1258" s="244">
        <f t="shared" si="516"/>
        <v>9.0000000000000018</v>
      </c>
      <c r="P1258" s="245" t="str">
        <f>+IF(((N1258-M1258)*24)&gt;4,"1",0)</f>
        <v>1</v>
      </c>
      <c r="Q1258" s="257">
        <f t="shared" si="517"/>
        <v>8.0000000000000018</v>
      </c>
      <c r="R1258" s="102">
        <f>+L1258-Q1258</f>
        <v>2.9999999999999982</v>
      </c>
      <c r="S1258" s="103">
        <f t="shared" ref="S1258:S1286" si="523">IF(AND(Y1258="d",W1258&gt;0),1,0)</f>
        <v>1</v>
      </c>
      <c r="T1258" s="104">
        <f t="shared" ref="T1258:T1286" si="524">IF(AND(Y1258="D",W1258-S1258&lt;0),0,IF(AND(Y1258="M",W1258&gt;=7),7,IF(AND(Y1258="M",W1258&lt;7),W1258,IF(W1258-S1258&lt;0,0,IF(AND(Y1258="D",W1258-S1258&gt;=7),7,IF(AND(Y1258="D",W1258-S1258&lt;7),W1258-S1258,0))))))</f>
        <v>1.9999999999999982</v>
      </c>
      <c r="U1258" s="104">
        <f t="shared" ref="U1258:U1286" si="525">IF(AND(Y1258="D",W1258&lt;1),0,IF(AND(Y1258="D",W1258-S1258-T1258&gt;0,W1258-S1258-T1258&lt;1),W1258-S1258-T1258,IF(AND(Y1258="D",W1258-S1258-T1258&gt;=1),1,IF(AND(Y1258="M",W1258-T1258&gt;=1),1,IF(AND(Y1258="M",W1258-T1258&lt;1),W1258-T1258,0)))))</f>
        <v>0</v>
      </c>
      <c r="V1258" s="104">
        <f t="shared" ref="V1258:V1286" si="526">IF(AND(Y1258="D",W1258&lt;1),0,IF(AND(Y1258="D",W1258-S1258-T1258-U1258&gt;0),W1258-S1258-T1258-U1258,IF(AND(Y1258="M",W1258-T1258-U1258&gt;0),W1258-T1258-U1258,0)))</f>
        <v>0</v>
      </c>
      <c r="W1258" s="105">
        <f t="shared" ref="W1258:W1286" si="527">+R1258</f>
        <v>2.9999999999999982</v>
      </c>
      <c r="X1258" s="96"/>
      <c r="Y1258" s="106" t="str">
        <f>$AO$10</f>
        <v>D</v>
      </c>
      <c r="Z1258" s="207" t="str">
        <f t="shared" si="518"/>
        <v>Wed</v>
      </c>
      <c r="AA1258" s="107">
        <f t="shared" si="519"/>
        <v>0</v>
      </c>
      <c r="AB1258" s="107">
        <f t="shared" si="520"/>
        <v>0</v>
      </c>
      <c r="AC1258" s="107">
        <f t="shared" si="521"/>
        <v>0</v>
      </c>
    </row>
    <row r="1259" spans="1:29" ht="12.75" customHeight="1">
      <c r="A1259" s="69"/>
      <c r="B1259" s="98" t="s">
        <v>20</v>
      </c>
      <c r="C1259" s="199">
        <v>40245</v>
      </c>
      <c r="D1259" s="199">
        <v>41340</v>
      </c>
      <c r="E1259" s="73"/>
      <c r="F1259" s="72"/>
      <c r="G1259" s="72"/>
      <c r="H1259" s="99"/>
      <c r="I1259" s="76">
        <f t="shared" si="515"/>
        <v>7</v>
      </c>
      <c r="J1259" s="100">
        <f>$AN$11</f>
        <v>41081</v>
      </c>
      <c r="K1259" s="101">
        <v>1</v>
      </c>
      <c r="L1259" s="261">
        <v>11</v>
      </c>
      <c r="M1259" s="232">
        <f>VLOOKUP(K1259,$AE$23:$AG$30,2,0)</f>
        <v>0.33333333333333331</v>
      </c>
      <c r="N1259" s="241">
        <f t="shared" si="522"/>
        <v>0.70833333333333337</v>
      </c>
      <c r="O1259" s="244">
        <f t="shared" si="516"/>
        <v>9.0000000000000018</v>
      </c>
      <c r="P1259" s="245" t="str">
        <f t="shared" ref="P1259:P1286" si="528">+IF(((N1259-M1259)*24)&gt;4,"1",0)</f>
        <v>1</v>
      </c>
      <c r="Q1259" s="257">
        <f t="shared" si="517"/>
        <v>8.0000000000000018</v>
      </c>
      <c r="R1259" s="102">
        <f t="shared" ref="R1259:R1286" si="529">+L1259-Q1259</f>
        <v>2.9999999999999982</v>
      </c>
      <c r="S1259" s="103">
        <f t="shared" si="523"/>
        <v>1</v>
      </c>
      <c r="T1259" s="104">
        <f t="shared" si="524"/>
        <v>1.9999999999999982</v>
      </c>
      <c r="U1259" s="104">
        <f t="shared" si="525"/>
        <v>0</v>
      </c>
      <c r="V1259" s="104">
        <f t="shared" si="526"/>
        <v>0</v>
      </c>
      <c r="W1259" s="105">
        <f t="shared" si="527"/>
        <v>2.9999999999999982</v>
      </c>
      <c r="X1259" s="96"/>
      <c r="Y1259" s="106" t="str">
        <f>$AO$11</f>
        <v>D</v>
      </c>
      <c r="Z1259" s="207" t="str">
        <f t="shared" si="518"/>
        <v>Thu</v>
      </c>
      <c r="AA1259" s="107">
        <f t="shared" si="519"/>
        <v>0</v>
      </c>
      <c r="AB1259" s="107">
        <f t="shared" si="520"/>
        <v>0</v>
      </c>
      <c r="AC1259" s="107">
        <f t="shared" si="521"/>
        <v>0</v>
      </c>
    </row>
    <row r="1260" spans="1:29" ht="12.75" customHeight="1">
      <c r="A1260" s="69"/>
      <c r="B1260" s="98"/>
      <c r="C1260" s="98"/>
      <c r="D1260" s="72"/>
      <c r="E1260" s="73"/>
      <c r="F1260" s="72"/>
      <c r="G1260" s="72"/>
      <c r="H1260" s="99"/>
      <c r="I1260" s="76">
        <f t="shared" si="515"/>
        <v>8</v>
      </c>
      <c r="J1260" s="100">
        <f>$AN$12</f>
        <v>41082</v>
      </c>
      <c r="K1260" s="101">
        <v>1</v>
      </c>
      <c r="L1260" s="261">
        <v>8</v>
      </c>
      <c r="M1260" s="232">
        <f t="shared" ref="M1260:M1286" si="530">VLOOKUP(K1260,$AE$23:$AG$30,2,0)</f>
        <v>0.33333333333333331</v>
      </c>
      <c r="N1260" s="241">
        <f t="shared" si="522"/>
        <v>0.70833333333333337</v>
      </c>
      <c r="O1260" s="244">
        <f t="shared" si="516"/>
        <v>9.0000000000000018</v>
      </c>
      <c r="P1260" s="245" t="str">
        <f t="shared" si="528"/>
        <v>1</v>
      </c>
      <c r="Q1260" s="257">
        <f t="shared" si="517"/>
        <v>8.0000000000000018</v>
      </c>
      <c r="R1260" s="102">
        <f t="shared" si="529"/>
        <v>0</v>
      </c>
      <c r="S1260" s="103">
        <f t="shared" si="523"/>
        <v>0</v>
      </c>
      <c r="T1260" s="104">
        <f t="shared" si="524"/>
        <v>0</v>
      </c>
      <c r="U1260" s="104">
        <f t="shared" si="525"/>
        <v>0</v>
      </c>
      <c r="V1260" s="104">
        <f t="shared" si="526"/>
        <v>0</v>
      </c>
      <c r="W1260" s="105">
        <f t="shared" si="527"/>
        <v>0</v>
      </c>
      <c r="X1260" s="96"/>
      <c r="Y1260" s="106" t="str">
        <f>$AO$12</f>
        <v>D</v>
      </c>
      <c r="Z1260" s="207" t="str">
        <f t="shared" si="518"/>
        <v>Fri</v>
      </c>
      <c r="AA1260" s="107">
        <f t="shared" si="519"/>
        <v>0</v>
      </c>
      <c r="AB1260" s="107">
        <f t="shared" si="520"/>
        <v>0</v>
      </c>
      <c r="AC1260" s="107">
        <f t="shared" si="521"/>
        <v>0</v>
      </c>
    </row>
    <row r="1261" spans="1:29" ht="12.75" customHeight="1">
      <c r="A1261" s="69"/>
      <c r="B1261" s="98"/>
      <c r="C1261" s="98"/>
      <c r="D1261" s="72"/>
      <c r="E1261" s="73"/>
      <c r="F1261" s="198"/>
      <c r="G1261" s="72"/>
      <c r="H1261" s="99"/>
      <c r="I1261" s="76">
        <f t="shared" si="515"/>
        <v>9</v>
      </c>
      <c r="J1261" s="100">
        <f>$AN$13</f>
        <v>41083</v>
      </c>
      <c r="K1261" s="339" t="s">
        <v>50</v>
      </c>
      <c r="L1261" s="261"/>
      <c r="M1261" s="232">
        <f t="shared" si="530"/>
        <v>0</v>
      </c>
      <c r="N1261" s="241">
        <f t="shared" si="522"/>
        <v>0</v>
      </c>
      <c r="O1261" s="244">
        <f t="shared" si="516"/>
        <v>0</v>
      </c>
      <c r="P1261" s="245">
        <f t="shared" si="528"/>
        <v>0</v>
      </c>
      <c r="Q1261" s="257">
        <f t="shared" si="517"/>
        <v>0</v>
      </c>
      <c r="R1261" s="102">
        <f t="shared" si="529"/>
        <v>0</v>
      </c>
      <c r="S1261" s="103">
        <f t="shared" si="523"/>
        <v>0</v>
      </c>
      <c r="T1261" s="104">
        <f t="shared" si="524"/>
        <v>0</v>
      </c>
      <c r="U1261" s="104">
        <f t="shared" si="525"/>
        <v>0</v>
      </c>
      <c r="V1261" s="104">
        <f t="shared" si="526"/>
        <v>0</v>
      </c>
      <c r="W1261" s="105">
        <f t="shared" si="527"/>
        <v>0</v>
      </c>
      <c r="X1261" s="96"/>
      <c r="Y1261" s="106" t="str">
        <f>$AO$13</f>
        <v>M</v>
      </c>
      <c r="Z1261" s="207" t="str">
        <f t="shared" si="518"/>
        <v>Sat</v>
      </c>
      <c r="AA1261" s="107">
        <f t="shared" si="519"/>
        <v>0</v>
      </c>
      <c r="AB1261" s="107">
        <f t="shared" si="520"/>
        <v>0</v>
      </c>
      <c r="AC1261" s="107">
        <f t="shared" si="521"/>
        <v>0</v>
      </c>
    </row>
    <row r="1262" spans="1:29" ht="12.75" customHeight="1">
      <c r="A1262" s="69"/>
      <c r="B1262" s="124" t="s">
        <v>21</v>
      </c>
      <c r="C1262" s="125" t="s">
        <v>22</v>
      </c>
      <c r="D1262" s="126"/>
      <c r="E1262" s="127"/>
      <c r="F1262" s="198">
        <v>1244560</v>
      </c>
      <c r="G1262" s="129" t="s">
        <v>22</v>
      </c>
      <c r="H1262" s="130">
        <f>+F1262</f>
        <v>1244560</v>
      </c>
      <c r="I1262" s="76">
        <f t="shared" si="515"/>
        <v>10</v>
      </c>
      <c r="J1262" s="100">
        <f>$AN$14</f>
        <v>41084</v>
      </c>
      <c r="K1262" s="339" t="s">
        <v>50</v>
      </c>
      <c r="L1262" s="261"/>
      <c r="M1262" s="232">
        <f t="shared" si="530"/>
        <v>0</v>
      </c>
      <c r="N1262" s="241">
        <f t="shared" si="522"/>
        <v>0</v>
      </c>
      <c r="O1262" s="244">
        <f t="shared" si="516"/>
        <v>0</v>
      </c>
      <c r="P1262" s="245">
        <f t="shared" si="528"/>
        <v>0</v>
      </c>
      <c r="Q1262" s="257">
        <f t="shared" si="517"/>
        <v>0</v>
      </c>
      <c r="R1262" s="102">
        <f t="shared" si="529"/>
        <v>0</v>
      </c>
      <c r="S1262" s="103">
        <f t="shared" si="523"/>
        <v>0</v>
      </c>
      <c r="T1262" s="104">
        <f t="shared" si="524"/>
        <v>0</v>
      </c>
      <c r="U1262" s="104">
        <f t="shared" si="525"/>
        <v>0</v>
      </c>
      <c r="V1262" s="104">
        <f t="shared" si="526"/>
        <v>0</v>
      </c>
      <c r="W1262" s="105">
        <f t="shared" si="527"/>
        <v>0</v>
      </c>
      <c r="X1262" s="96"/>
      <c r="Y1262" s="106" t="str">
        <f>$AO$14</f>
        <v>M</v>
      </c>
      <c r="Z1262" s="262" t="str">
        <f t="shared" si="518"/>
        <v>Sun</v>
      </c>
      <c r="AA1262" s="107">
        <f t="shared" si="519"/>
        <v>0</v>
      </c>
      <c r="AB1262" s="107">
        <f t="shared" si="520"/>
        <v>0</v>
      </c>
      <c r="AC1262" s="107">
        <f t="shared" si="521"/>
        <v>0</v>
      </c>
    </row>
    <row r="1263" spans="1:29" ht="12.75" customHeight="1">
      <c r="A1263" s="69"/>
      <c r="B1263" s="124" t="s">
        <v>23</v>
      </c>
      <c r="C1263" s="125" t="s">
        <v>22</v>
      </c>
      <c r="D1263" s="133">
        <f>+F1262/173</f>
        <v>7193.9884393063585</v>
      </c>
      <c r="E1263" s="127" t="s">
        <v>24</v>
      </c>
      <c r="F1263" s="128">
        <f>+W1289</f>
        <v>149.50000000000003</v>
      </c>
      <c r="G1263" s="134" t="s">
        <v>22</v>
      </c>
      <c r="H1263" s="130">
        <f>F1263*D1263</f>
        <v>1075501.2716763008</v>
      </c>
      <c r="I1263" s="76">
        <f t="shared" si="515"/>
        <v>11</v>
      </c>
      <c r="J1263" s="100">
        <f>$AN$15</f>
        <v>41085</v>
      </c>
      <c r="K1263" s="101">
        <v>2</v>
      </c>
      <c r="L1263" s="261">
        <v>11</v>
      </c>
      <c r="M1263" s="232">
        <f t="shared" si="530"/>
        <v>0.83333333333333337</v>
      </c>
      <c r="N1263" s="241">
        <f t="shared" si="522"/>
        <v>1.2083333333333333</v>
      </c>
      <c r="O1263" s="244">
        <f t="shared" si="516"/>
        <v>8.9999999999999964</v>
      </c>
      <c r="P1263" s="245" t="str">
        <f t="shared" si="528"/>
        <v>1</v>
      </c>
      <c r="Q1263" s="257">
        <f t="shared" si="517"/>
        <v>7.9999999999999964</v>
      </c>
      <c r="R1263" s="102">
        <f t="shared" si="529"/>
        <v>3.0000000000000036</v>
      </c>
      <c r="S1263" s="103">
        <f t="shared" si="523"/>
        <v>1</v>
      </c>
      <c r="T1263" s="104">
        <f t="shared" si="524"/>
        <v>2.0000000000000036</v>
      </c>
      <c r="U1263" s="104">
        <f t="shared" si="525"/>
        <v>0</v>
      </c>
      <c r="V1263" s="104">
        <f t="shared" si="526"/>
        <v>0</v>
      </c>
      <c r="W1263" s="105">
        <f t="shared" si="527"/>
        <v>3.0000000000000036</v>
      </c>
      <c r="X1263" s="96"/>
      <c r="Y1263" s="106" t="str">
        <f>$AO$15</f>
        <v>D</v>
      </c>
      <c r="Z1263" s="262" t="str">
        <f t="shared" si="518"/>
        <v>Mon</v>
      </c>
      <c r="AA1263" s="107">
        <f t="shared" si="519"/>
        <v>0</v>
      </c>
      <c r="AB1263" s="107">
        <f t="shared" si="520"/>
        <v>0</v>
      </c>
      <c r="AC1263" s="107">
        <f t="shared" si="521"/>
        <v>0</v>
      </c>
    </row>
    <row r="1264" spans="1:29" ht="12.75" customHeight="1">
      <c r="A1264" s="69"/>
      <c r="B1264" s="124" t="s">
        <v>65</v>
      </c>
      <c r="C1264" s="125" t="s">
        <v>22</v>
      </c>
      <c r="D1264" s="133">
        <v>6000</v>
      </c>
      <c r="E1264" s="127" t="s">
        <v>24</v>
      </c>
      <c r="F1264" s="203">
        <f>+K1289</f>
        <v>24</v>
      </c>
      <c r="G1264" s="134" t="s">
        <v>22</v>
      </c>
      <c r="H1264" s="130">
        <f>F1264*D1264</f>
        <v>144000</v>
      </c>
      <c r="I1264" s="76">
        <f t="shared" si="515"/>
        <v>12</v>
      </c>
      <c r="J1264" s="100">
        <f>$AN$16</f>
        <v>41086</v>
      </c>
      <c r="K1264" s="101">
        <v>2</v>
      </c>
      <c r="L1264" s="261">
        <v>8</v>
      </c>
      <c r="M1264" s="232">
        <f t="shared" si="530"/>
        <v>0.83333333333333337</v>
      </c>
      <c r="N1264" s="241">
        <f t="shared" si="522"/>
        <v>1.2083333333333333</v>
      </c>
      <c r="O1264" s="244">
        <f t="shared" si="516"/>
        <v>8.9999999999999964</v>
      </c>
      <c r="P1264" s="245" t="str">
        <f t="shared" si="528"/>
        <v>1</v>
      </c>
      <c r="Q1264" s="257">
        <f t="shared" si="517"/>
        <v>7.9999999999999964</v>
      </c>
      <c r="R1264" s="102">
        <f t="shared" si="529"/>
        <v>0</v>
      </c>
      <c r="S1264" s="103">
        <f t="shared" si="523"/>
        <v>0</v>
      </c>
      <c r="T1264" s="104">
        <f t="shared" si="524"/>
        <v>0</v>
      </c>
      <c r="U1264" s="104">
        <f t="shared" si="525"/>
        <v>0</v>
      </c>
      <c r="V1264" s="104">
        <f t="shared" si="526"/>
        <v>0</v>
      </c>
      <c r="W1264" s="105">
        <f t="shared" si="527"/>
        <v>0</v>
      </c>
      <c r="X1264" s="96"/>
      <c r="Y1264" s="106" t="str">
        <f>$AO$16</f>
        <v>D</v>
      </c>
      <c r="Z1264" s="207" t="str">
        <f t="shared" si="518"/>
        <v>Tue</v>
      </c>
      <c r="AA1264" s="107">
        <f t="shared" si="519"/>
        <v>0</v>
      </c>
      <c r="AB1264" s="107">
        <f t="shared" si="520"/>
        <v>0</v>
      </c>
      <c r="AC1264" s="107">
        <f t="shared" si="521"/>
        <v>0</v>
      </c>
    </row>
    <row r="1265" spans="1:29" ht="12.75" customHeight="1">
      <c r="A1265" s="69"/>
      <c r="B1265" s="124" t="s">
        <v>66</v>
      </c>
      <c r="C1265" s="125" t="s">
        <v>22</v>
      </c>
      <c r="D1265" s="200">
        <v>4000</v>
      </c>
      <c r="E1265" s="127" t="s">
        <v>24</v>
      </c>
      <c r="F1265" s="139">
        <f>+L1289</f>
        <v>15</v>
      </c>
      <c r="G1265" s="134" t="s">
        <v>22</v>
      </c>
      <c r="H1265" s="130">
        <f>F1265*D1265</f>
        <v>60000</v>
      </c>
      <c r="I1265" s="76">
        <f t="shared" si="515"/>
        <v>13</v>
      </c>
      <c r="J1265" s="100">
        <f>$AN$17</f>
        <v>41087</v>
      </c>
      <c r="K1265" s="101">
        <v>2</v>
      </c>
      <c r="L1265" s="261">
        <v>8</v>
      </c>
      <c r="M1265" s="232">
        <f t="shared" si="530"/>
        <v>0.83333333333333337</v>
      </c>
      <c r="N1265" s="241">
        <f t="shared" si="522"/>
        <v>1.2083333333333333</v>
      </c>
      <c r="O1265" s="244">
        <f t="shared" si="516"/>
        <v>8.9999999999999964</v>
      </c>
      <c r="P1265" s="245" t="str">
        <f t="shared" si="528"/>
        <v>1</v>
      </c>
      <c r="Q1265" s="257">
        <f t="shared" si="517"/>
        <v>7.9999999999999964</v>
      </c>
      <c r="R1265" s="102">
        <f t="shared" si="529"/>
        <v>0</v>
      </c>
      <c r="S1265" s="103">
        <f t="shared" si="523"/>
        <v>0</v>
      </c>
      <c r="T1265" s="104">
        <f t="shared" si="524"/>
        <v>0</v>
      </c>
      <c r="U1265" s="104">
        <f t="shared" si="525"/>
        <v>0</v>
      </c>
      <c r="V1265" s="104">
        <f t="shared" si="526"/>
        <v>0</v>
      </c>
      <c r="W1265" s="105">
        <f t="shared" si="527"/>
        <v>0</v>
      </c>
      <c r="X1265" s="96"/>
      <c r="Y1265" s="106" t="str">
        <f>$AO$17</f>
        <v>D</v>
      </c>
      <c r="Z1265" s="207" t="str">
        <f t="shared" si="518"/>
        <v>Wed</v>
      </c>
      <c r="AA1265" s="107">
        <f t="shared" si="519"/>
        <v>0</v>
      </c>
      <c r="AB1265" s="107">
        <f t="shared" si="520"/>
        <v>0</v>
      </c>
      <c r="AC1265" s="107">
        <f t="shared" si="521"/>
        <v>0</v>
      </c>
    </row>
    <row r="1266" spans="1:29" ht="12.75" customHeight="1">
      <c r="A1266" s="69"/>
      <c r="B1266" s="335" t="s">
        <v>75</v>
      </c>
      <c r="C1266" s="336" t="s">
        <v>22</v>
      </c>
      <c r="D1266" s="337"/>
      <c r="E1266" s="127" t="s">
        <v>24</v>
      </c>
      <c r="F1266" s="338">
        <f>+M1289</f>
        <v>9</v>
      </c>
      <c r="G1266" s="142" t="s">
        <v>22</v>
      </c>
      <c r="H1266" s="143">
        <f>+F1266*D1266</f>
        <v>0</v>
      </c>
      <c r="I1266" s="76">
        <f t="shared" si="515"/>
        <v>14</v>
      </c>
      <c r="J1266" s="100">
        <f>$AN$18</f>
        <v>41088</v>
      </c>
      <c r="K1266" s="101">
        <v>2</v>
      </c>
      <c r="L1266" s="261">
        <v>8</v>
      </c>
      <c r="M1266" s="232">
        <f t="shared" si="530"/>
        <v>0.83333333333333337</v>
      </c>
      <c r="N1266" s="241">
        <f t="shared" si="522"/>
        <v>1.2083333333333333</v>
      </c>
      <c r="O1266" s="244">
        <f t="shared" si="516"/>
        <v>8.9999999999999964</v>
      </c>
      <c r="P1266" s="245" t="str">
        <f t="shared" si="528"/>
        <v>1</v>
      </c>
      <c r="Q1266" s="257">
        <f t="shared" si="517"/>
        <v>7.9999999999999964</v>
      </c>
      <c r="R1266" s="102">
        <f t="shared" si="529"/>
        <v>0</v>
      </c>
      <c r="S1266" s="103">
        <f t="shared" si="523"/>
        <v>0</v>
      </c>
      <c r="T1266" s="104">
        <f t="shared" si="524"/>
        <v>0</v>
      </c>
      <c r="U1266" s="104">
        <f t="shared" si="525"/>
        <v>0</v>
      </c>
      <c r="V1266" s="104">
        <f t="shared" si="526"/>
        <v>0</v>
      </c>
      <c r="W1266" s="105">
        <f t="shared" si="527"/>
        <v>0</v>
      </c>
      <c r="X1266" s="96"/>
      <c r="Y1266" s="106" t="str">
        <f>$AO$18</f>
        <v>D</v>
      </c>
      <c r="Z1266" s="207" t="str">
        <f t="shared" si="518"/>
        <v>Thu</v>
      </c>
      <c r="AA1266" s="107">
        <f t="shared" si="519"/>
        <v>0</v>
      </c>
      <c r="AB1266" s="107">
        <f t="shared" si="520"/>
        <v>0</v>
      </c>
      <c r="AC1266" s="107">
        <f t="shared" si="521"/>
        <v>0</v>
      </c>
    </row>
    <row r="1267" spans="1:29" ht="12.75" customHeight="1">
      <c r="A1267" s="69"/>
      <c r="B1267" s="124"/>
      <c r="C1267" s="70"/>
      <c r="D1267" s="202"/>
      <c r="E1267" s="140"/>
      <c r="F1267" s="141"/>
      <c r="G1267" s="74" t="s">
        <v>22</v>
      </c>
      <c r="H1267" s="99">
        <f>+D1267*F1267</f>
        <v>0</v>
      </c>
      <c r="I1267" s="76">
        <f t="shared" si="515"/>
        <v>15</v>
      </c>
      <c r="J1267" s="100">
        <f>$AN$19</f>
        <v>41089</v>
      </c>
      <c r="K1267" s="101">
        <v>2</v>
      </c>
      <c r="L1267" s="261">
        <v>8</v>
      </c>
      <c r="M1267" s="232">
        <f t="shared" si="530"/>
        <v>0.83333333333333337</v>
      </c>
      <c r="N1267" s="241">
        <f t="shared" si="522"/>
        <v>1.2083333333333333</v>
      </c>
      <c r="O1267" s="244">
        <f t="shared" si="516"/>
        <v>8.9999999999999964</v>
      </c>
      <c r="P1267" s="245" t="str">
        <f t="shared" si="528"/>
        <v>1</v>
      </c>
      <c r="Q1267" s="257">
        <f t="shared" si="517"/>
        <v>7.9999999999999964</v>
      </c>
      <c r="R1267" s="102">
        <f t="shared" si="529"/>
        <v>0</v>
      </c>
      <c r="S1267" s="103">
        <f t="shared" si="523"/>
        <v>0</v>
      </c>
      <c r="T1267" s="104">
        <f t="shared" si="524"/>
        <v>0</v>
      </c>
      <c r="U1267" s="104">
        <f t="shared" si="525"/>
        <v>0</v>
      </c>
      <c r="V1267" s="104">
        <f t="shared" si="526"/>
        <v>0</v>
      </c>
      <c r="W1267" s="105">
        <f t="shared" si="527"/>
        <v>0</v>
      </c>
      <c r="X1267" s="96"/>
      <c r="Y1267" s="106" t="str">
        <f>$AO$19</f>
        <v>D</v>
      </c>
      <c r="Z1267" s="207" t="str">
        <f t="shared" si="518"/>
        <v>Fri</v>
      </c>
      <c r="AA1267" s="107">
        <f t="shared" si="519"/>
        <v>0</v>
      </c>
      <c r="AB1267" s="107">
        <f t="shared" si="520"/>
        <v>0</v>
      </c>
      <c r="AC1267" s="107">
        <f t="shared" si="521"/>
        <v>0</v>
      </c>
    </row>
    <row r="1268" spans="1:29" ht="12.75" customHeight="1">
      <c r="A1268" s="69"/>
      <c r="B1268" s="124"/>
      <c r="C1268" s="70"/>
      <c r="D1268" s="202"/>
      <c r="E1268" s="140"/>
      <c r="F1268" s="139"/>
      <c r="G1268" s="74" t="s">
        <v>22</v>
      </c>
      <c r="H1268" s="99">
        <f>+D1268*F1268</f>
        <v>0</v>
      </c>
      <c r="I1268" s="76">
        <f t="shared" si="515"/>
        <v>16</v>
      </c>
      <c r="J1268" s="100">
        <f>$AN$20</f>
        <v>41090</v>
      </c>
      <c r="K1268" s="101" t="s">
        <v>50</v>
      </c>
      <c r="L1268" s="261"/>
      <c r="M1268" s="232">
        <f t="shared" si="530"/>
        <v>0</v>
      </c>
      <c r="N1268" s="241">
        <f t="shared" si="522"/>
        <v>0</v>
      </c>
      <c r="O1268" s="244">
        <f t="shared" si="516"/>
        <v>0</v>
      </c>
      <c r="P1268" s="245">
        <f t="shared" si="528"/>
        <v>0</v>
      </c>
      <c r="Q1268" s="257">
        <f t="shared" si="517"/>
        <v>0</v>
      </c>
      <c r="R1268" s="102">
        <f t="shared" si="529"/>
        <v>0</v>
      </c>
      <c r="S1268" s="103">
        <f t="shared" si="523"/>
        <v>0</v>
      </c>
      <c r="T1268" s="104">
        <f t="shared" si="524"/>
        <v>0</v>
      </c>
      <c r="U1268" s="104">
        <f t="shared" si="525"/>
        <v>0</v>
      </c>
      <c r="V1268" s="104">
        <f t="shared" si="526"/>
        <v>0</v>
      </c>
      <c r="W1268" s="105">
        <f t="shared" si="527"/>
        <v>0</v>
      </c>
      <c r="X1268" s="96"/>
      <c r="Y1268" s="106" t="str">
        <f>$AO$20</f>
        <v>M</v>
      </c>
      <c r="Z1268" s="207" t="str">
        <f t="shared" si="518"/>
        <v>Sat</v>
      </c>
      <c r="AA1268" s="107">
        <f t="shared" si="519"/>
        <v>0</v>
      </c>
      <c r="AB1268" s="107">
        <f t="shared" si="520"/>
        <v>0</v>
      </c>
      <c r="AC1268" s="107">
        <f t="shared" si="521"/>
        <v>0</v>
      </c>
    </row>
    <row r="1269" spans="1:29" ht="12.75" customHeight="1">
      <c r="A1269" s="69"/>
      <c r="B1269" s="124" t="s">
        <v>56</v>
      </c>
      <c r="C1269" s="70" t="s">
        <v>22</v>
      </c>
      <c r="D1269" s="202"/>
      <c r="E1269" s="140"/>
      <c r="F1269" s="141"/>
      <c r="G1269" s="74" t="s">
        <v>22</v>
      </c>
      <c r="H1269" s="99">
        <v>0</v>
      </c>
      <c r="I1269" s="76">
        <f t="shared" si="515"/>
        <v>17</v>
      </c>
      <c r="J1269" s="100">
        <f>$AN$21</f>
        <v>41091</v>
      </c>
      <c r="K1269" s="101" t="s">
        <v>50</v>
      </c>
      <c r="L1269" s="261"/>
      <c r="M1269" s="232">
        <f t="shared" si="530"/>
        <v>0</v>
      </c>
      <c r="N1269" s="241">
        <f t="shared" si="522"/>
        <v>0</v>
      </c>
      <c r="O1269" s="244">
        <f t="shared" si="516"/>
        <v>0</v>
      </c>
      <c r="P1269" s="245">
        <f t="shared" si="528"/>
        <v>0</v>
      </c>
      <c r="Q1269" s="257">
        <f t="shared" si="517"/>
        <v>0</v>
      </c>
      <c r="R1269" s="102">
        <f t="shared" si="529"/>
        <v>0</v>
      </c>
      <c r="S1269" s="103">
        <f t="shared" si="523"/>
        <v>0</v>
      </c>
      <c r="T1269" s="104">
        <f t="shared" si="524"/>
        <v>0</v>
      </c>
      <c r="U1269" s="104">
        <f t="shared" si="525"/>
        <v>0</v>
      </c>
      <c r="V1269" s="104">
        <f t="shared" si="526"/>
        <v>0</v>
      </c>
      <c r="W1269" s="105">
        <f t="shared" si="527"/>
        <v>0</v>
      </c>
      <c r="X1269" s="96"/>
      <c r="Y1269" s="106" t="str">
        <f>$AO$21</f>
        <v>M</v>
      </c>
      <c r="Z1269" s="262" t="str">
        <f t="shared" si="518"/>
        <v>Sun</v>
      </c>
      <c r="AA1269" s="107">
        <f t="shared" si="519"/>
        <v>0</v>
      </c>
      <c r="AB1269" s="107">
        <f t="shared" si="520"/>
        <v>0</v>
      </c>
      <c r="AC1269" s="107">
        <f t="shared" si="521"/>
        <v>0</v>
      </c>
    </row>
    <row r="1270" spans="1:29" ht="12.75" customHeight="1">
      <c r="A1270" s="69"/>
      <c r="B1270" s="124"/>
      <c r="C1270" s="70"/>
      <c r="D1270" s="202"/>
      <c r="E1270" s="140"/>
      <c r="F1270" s="139"/>
      <c r="G1270" s="74" t="s">
        <v>22</v>
      </c>
      <c r="H1270" s="99">
        <f>+D1270*F1270</f>
        <v>0</v>
      </c>
      <c r="I1270" s="76">
        <f t="shared" si="515"/>
        <v>18</v>
      </c>
      <c r="J1270" s="100">
        <f>$AN$22</f>
        <v>41092</v>
      </c>
      <c r="K1270" s="101">
        <v>2</v>
      </c>
      <c r="L1270" s="261">
        <v>11</v>
      </c>
      <c r="M1270" s="232">
        <f t="shared" si="530"/>
        <v>0.83333333333333337</v>
      </c>
      <c r="N1270" s="241">
        <f t="shared" si="522"/>
        <v>1.2083333333333333</v>
      </c>
      <c r="O1270" s="244">
        <f t="shared" si="516"/>
        <v>8.9999999999999964</v>
      </c>
      <c r="P1270" s="245" t="str">
        <f t="shared" si="528"/>
        <v>1</v>
      </c>
      <c r="Q1270" s="257">
        <f t="shared" si="517"/>
        <v>7.9999999999999964</v>
      </c>
      <c r="R1270" s="102">
        <f t="shared" si="529"/>
        <v>3.0000000000000036</v>
      </c>
      <c r="S1270" s="103">
        <f t="shared" si="523"/>
        <v>1</v>
      </c>
      <c r="T1270" s="104">
        <f t="shared" si="524"/>
        <v>2.0000000000000036</v>
      </c>
      <c r="U1270" s="104">
        <f t="shared" si="525"/>
        <v>0</v>
      </c>
      <c r="V1270" s="104">
        <f t="shared" si="526"/>
        <v>0</v>
      </c>
      <c r="W1270" s="105">
        <f t="shared" si="527"/>
        <v>3.0000000000000036</v>
      </c>
      <c r="X1270" s="96"/>
      <c r="Y1270" s="106" t="str">
        <f>$AO$22</f>
        <v>D</v>
      </c>
      <c r="Z1270" s="262" t="str">
        <f t="shared" si="518"/>
        <v>Mon</v>
      </c>
      <c r="AA1270" s="107">
        <f t="shared" si="519"/>
        <v>0</v>
      </c>
      <c r="AB1270" s="107">
        <f t="shared" si="520"/>
        <v>0</v>
      </c>
      <c r="AC1270" s="107">
        <f t="shared" si="521"/>
        <v>0</v>
      </c>
    </row>
    <row r="1271" spans="1:29" ht="12.75" customHeight="1">
      <c r="A1271" s="69"/>
      <c r="B1271" s="150" t="s">
        <v>19</v>
      </c>
      <c r="C1271" s="150"/>
      <c r="D1271" s="200"/>
      <c r="E1271" s="127"/>
      <c r="F1271" s="151"/>
      <c r="G1271" s="134" t="s">
        <v>22</v>
      </c>
      <c r="H1271" s="152">
        <f>SUM(H1262:H1270)</f>
        <v>2524061.271676301</v>
      </c>
      <c r="I1271" s="76">
        <f t="shared" si="515"/>
        <v>19</v>
      </c>
      <c r="J1271" s="100">
        <f>$AN$23</f>
        <v>41093</v>
      </c>
      <c r="K1271" s="101">
        <v>2</v>
      </c>
      <c r="L1271" s="261">
        <v>11</v>
      </c>
      <c r="M1271" s="232">
        <f t="shared" si="530"/>
        <v>0.83333333333333337</v>
      </c>
      <c r="N1271" s="241">
        <f t="shared" si="522"/>
        <v>1.2083333333333333</v>
      </c>
      <c r="O1271" s="244">
        <f t="shared" si="516"/>
        <v>8.9999999999999964</v>
      </c>
      <c r="P1271" s="245" t="str">
        <f t="shared" si="528"/>
        <v>1</v>
      </c>
      <c r="Q1271" s="257">
        <f t="shared" si="517"/>
        <v>7.9999999999999964</v>
      </c>
      <c r="R1271" s="102">
        <f t="shared" si="529"/>
        <v>3.0000000000000036</v>
      </c>
      <c r="S1271" s="103">
        <f t="shared" si="523"/>
        <v>1</v>
      </c>
      <c r="T1271" s="104">
        <f t="shared" si="524"/>
        <v>2.0000000000000036</v>
      </c>
      <c r="U1271" s="104">
        <f t="shared" si="525"/>
        <v>0</v>
      </c>
      <c r="V1271" s="104">
        <f t="shared" si="526"/>
        <v>0</v>
      </c>
      <c r="W1271" s="105">
        <f t="shared" si="527"/>
        <v>3.0000000000000036</v>
      </c>
      <c r="X1271" s="96"/>
      <c r="Y1271" s="106" t="str">
        <f>$AO$23</f>
        <v>D</v>
      </c>
      <c r="Z1271" s="207" t="str">
        <f t="shared" si="518"/>
        <v>Tue</v>
      </c>
      <c r="AA1271" s="107">
        <f t="shared" si="519"/>
        <v>0</v>
      </c>
      <c r="AB1271" s="107">
        <f t="shared" si="520"/>
        <v>0</v>
      </c>
      <c r="AC1271" s="107">
        <f t="shared" si="521"/>
        <v>0</v>
      </c>
    </row>
    <row r="1272" spans="1:29" ht="12.75" customHeight="1">
      <c r="A1272" s="69"/>
      <c r="B1272" s="131" t="s">
        <v>25</v>
      </c>
      <c r="C1272" s="70"/>
      <c r="D1272" s="200"/>
      <c r="E1272" s="127"/>
      <c r="F1272" s="151"/>
      <c r="G1272" s="74"/>
      <c r="H1272" s="75"/>
      <c r="I1272" s="76">
        <f t="shared" si="515"/>
        <v>20</v>
      </c>
      <c r="J1272" s="100">
        <f>$AN$24</f>
        <v>41094</v>
      </c>
      <c r="K1272" s="101">
        <v>2</v>
      </c>
      <c r="L1272" s="261">
        <v>11</v>
      </c>
      <c r="M1272" s="232">
        <f t="shared" si="530"/>
        <v>0.83333333333333337</v>
      </c>
      <c r="N1272" s="241">
        <f t="shared" si="522"/>
        <v>1.2083333333333333</v>
      </c>
      <c r="O1272" s="244">
        <f t="shared" si="516"/>
        <v>8.9999999999999964</v>
      </c>
      <c r="P1272" s="245" t="str">
        <f t="shared" si="528"/>
        <v>1</v>
      </c>
      <c r="Q1272" s="257">
        <f t="shared" si="517"/>
        <v>7.9999999999999964</v>
      </c>
      <c r="R1272" s="102">
        <f t="shared" si="529"/>
        <v>3.0000000000000036</v>
      </c>
      <c r="S1272" s="103">
        <f t="shared" si="523"/>
        <v>1</v>
      </c>
      <c r="T1272" s="104">
        <f t="shared" si="524"/>
        <v>2.0000000000000036</v>
      </c>
      <c r="U1272" s="104">
        <f t="shared" si="525"/>
        <v>0</v>
      </c>
      <c r="V1272" s="104">
        <f t="shared" si="526"/>
        <v>0</v>
      </c>
      <c r="W1272" s="105">
        <f t="shared" si="527"/>
        <v>3.0000000000000036</v>
      </c>
      <c r="X1272" s="96"/>
      <c r="Y1272" s="106" t="str">
        <f>$AO$24</f>
        <v>D</v>
      </c>
      <c r="Z1272" s="207" t="str">
        <f t="shared" si="518"/>
        <v>Wed</v>
      </c>
      <c r="AA1272" s="107">
        <f t="shared" si="519"/>
        <v>0</v>
      </c>
      <c r="AB1272" s="107">
        <f t="shared" si="520"/>
        <v>0</v>
      </c>
      <c r="AC1272" s="107">
        <f t="shared" si="521"/>
        <v>0</v>
      </c>
    </row>
    <row r="1273" spans="1:29" ht="12.75" customHeight="1">
      <c r="A1273" s="69"/>
      <c r="B1273" s="124" t="s">
        <v>26</v>
      </c>
      <c r="C1273" s="125" t="s">
        <v>22</v>
      </c>
      <c r="D1273" s="153">
        <f>-H1262</f>
        <v>-1244560</v>
      </c>
      <c r="E1273" s="127" t="s">
        <v>24</v>
      </c>
      <c r="F1273" s="149">
        <v>0.02</v>
      </c>
      <c r="G1273" s="134" t="s">
        <v>22</v>
      </c>
      <c r="H1273" s="130">
        <f>F1273*D1273</f>
        <v>-24891.200000000001</v>
      </c>
      <c r="I1273" s="76">
        <f t="shared" si="515"/>
        <v>21</v>
      </c>
      <c r="J1273" s="100">
        <f>$AN$25</f>
        <v>41095</v>
      </c>
      <c r="K1273" s="101">
        <v>2</v>
      </c>
      <c r="L1273" s="261">
        <v>11</v>
      </c>
      <c r="M1273" s="232">
        <f t="shared" si="530"/>
        <v>0.83333333333333337</v>
      </c>
      <c r="N1273" s="241">
        <f t="shared" si="522"/>
        <v>1.2083333333333333</v>
      </c>
      <c r="O1273" s="244">
        <f t="shared" si="516"/>
        <v>8.9999999999999964</v>
      </c>
      <c r="P1273" s="245" t="str">
        <f t="shared" si="528"/>
        <v>1</v>
      </c>
      <c r="Q1273" s="257">
        <f t="shared" si="517"/>
        <v>7.9999999999999964</v>
      </c>
      <c r="R1273" s="102">
        <f t="shared" si="529"/>
        <v>3.0000000000000036</v>
      </c>
      <c r="S1273" s="103">
        <f t="shared" si="523"/>
        <v>1</v>
      </c>
      <c r="T1273" s="104">
        <f t="shared" si="524"/>
        <v>2.0000000000000036</v>
      </c>
      <c r="U1273" s="104">
        <f t="shared" si="525"/>
        <v>0</v>
      </c>
      <c r="V1273" s="104">
        <f t="shared" si="526"/>
        <v>0</v>
      </c>
      <c r="W1273" s="105">
        <f t="shared" si="527"/>
        <v>3.0000000000000036</v>
      </c>
      <c r="X1273" s="96"/>
      <c r="Y1273" s="106" t="str">
        <f>$AO$25</f>
        <v>D</v>
      </c>
      <c r="Z1273" s="207" t="str">
        <f t="shared" si="518"/>
        <v>Thu</v>
      </c>
      <c r="AA1273" s="107">
        <f t="shared" si="519"/>
        <v>0</v>
      </c>
      <c r="AB1273" s="107">
        <f t="shared" si="520"/>
        <v>0</v>
      </c>
      <c r="AC1273" s="107">
        <f t="shared" si="521"/>
        <v>0</v>
      </c>
    </row>
    <row r="1274" spans="1:29" ht="12.75" customHeight="1">
      <c r="A1274" s="69"/>
      <c r="B1274" s="124" t="s">
        <v>47</v>
      </c>
      <c r="C1274" s="125" t="s">
        <v>22</v>
      </c>
      <c r="D1274" s="200"/>
      <c r="E1274" s="127"/>
      <c r="F1274" s="155"/>
      <c r="G1274" s="134" t="s">
        <v>22</v>
      </c>
      <c r="H1274" s="130">
        <f>SUM(AA1289:AC1289)*-F1262/21</f>
        <v>0</v>
      </c>
      <c r="I1274" s="76">
        <f t="shared" si="515"/>
        <v>22</v>
      </c>
      <c r="J1274" s="100">
        <f>$AN$26</f>
        <v>41096</v>
      </c>
      <c r="K1274" s="101">
        <v>2</v>
      </c>
      <c r="L1274" s="261">
        <v>11</v>
      </c>
      <c r="M1274" s="232">
        <f t="shared" si="530"/>
        <v>0.83333333333333337</v>
      </c>
      <c r="N1274" s="241">
        <f t="shared" si="522"/>
        <v>1.2083333333333333</v>
      </c>
      <c r="O1274" s="244">
        <f t="shared" si="516"/>
        <v>8.9999999999999964</v>
      </c>
      <c r="P1274" s="245" t="str">
        <f t="shared" si="528"/>
        <v>1</v>
      </c>
      <c r="Q1274" s="257">
        <f t="shared" si="517"/>
        <v>7.9999999999999964</v>
      </c>
      <c r="R1274" s="102">
        <f t="shared" si="529"/>
        <v>3.0000000000000036</v>
      </c>
      <c r="S1274" s="103">
        <f t="shared" si="523"/>
        <v>1</v>
      </c>
      <c r="T1274" s="104">
        <f t="shared" si="524"/>
        <v>2.0000000000000036</v>
      </c>
      <c r="U1274" s="104">
        <f t="shared" si="525"/>
        <v>0</v>
      </c>
      <c r="V1274" s="104">
        <f t="shared" si="526"/>
        <v>0</v>
      </c>
      <c r="W1274" s="105">
        <f t="shared" si="527"/>
        <v>3.0000000000000036</v>
      </c>
      <c r="X1274" s="96"/>
      <c r="Y1274" s="106" t="str">
        <f>$AO$26</f>
        <v>D</v>
      </c>
      <c r="Z1274" s="207" t="str">
        <f t="shared" si="518"/>
        <v>Fri</v>
      </c>
      <c r="AA1274" s="107">
        <f t="shared" si="519"/>
        <v>0</v>
      </c>
      <c r="AB1274" s="107">
        <f t="shared" si="520"/>
        <v>0</v>
      </c>
      <c r="AC1274" s="107">
        <f t="shared" si="521"/>
        <v>0</v>
      </c>
    </row>
    <row r="1275" spans="1:29" ht="12.75" customHeight="1">
      <c r="A1275" s="69"/>
      <c r="B1275" s="124" t="s">
        <v>27</v>
      </c>
      <c r="C1275" s="125" t="s">
        <v>22</v>
      </c>
      <c r="D1275" s="200"/>
      <c r="E1275" s="127"/>
      <c r="F1275" s="155"/>
      <c r="G1275" s="134" t="s">
        <v>22</v>
      </c>
      <c r="H1275" s="156">
        <f>+F1281</f>
        <v>-52984.4</v>
      </c>
      <c r="I1275" s="76">
        <f t="shared" si="515"/>
        <v>23</v>
      </c>
      <c r="J1275" s="100">
        <f>$AN$27</f>
        <v>41097</v>
      </c>
      <c r="K1275" s="339" t="s">
        <v>72</v>
      </c>
      <c r="L1275" s="261">
        <v>11</v>
      </c>
      <c r="M1275" s="232">
        <f t="shared" si="530"/>
        <v>0</v>
      </c>
      <c r="N1275" s="241">
        <f t="shared" si="522"/>
        <v>0</v>
      </c>
      <c r="O1275" s="244">
        <f t="shared" si="516"/>
        <v>0</v>
      </c>
      <c r="P1275" s="245">
        <f t="shared" si="528"/>
        <v>0</v>
      </c>
      <c r="Q1275" s="257">
        <f t="shared" si="517"/>
        <v>0</v>
      </c>
      <c r="R1275" s="102">
        <f t="shared" si="529"/>
        <v>11</v>
      </c>
      <c r="S1275" s="103">
        <f t="shared" si="523"/>
        <v>0</v>
      </c>
      <c r="T1275" s="104">
        <f t="shared" si="524"/>
        <v>7</v>
      </c>
      <c r="U1275" s="104">
        <f t="shared" si="525"/>
        <v>1</v>
      </c>
      <c r="V1275" s="104">
        <f t="shared" si="526"/>
        <v>3</v>
      </c>
      <c r="W1275" s="105">
        <f t="shared" si="527"/>
        <v>11</v>
      </c>
      <c r="X1275" s="96"/>
      <c r="Y1275" s="106" t="str">
        <f>$AO$27</f>
        <v>M</v>
      </c>
      <c r="Z1275" s="207" t="str">
        <f t="shared" si="518"/>
        <v>Sat</v>
      </c>
      <c r="AA1275" s="107">
        <f t="shared" si="519"/>
        <v>0</v>
      </c>
      <c r="AB1275" s="107">
        <f t="shared" si="520"/>
        <v>0</v>
      </c>
      <c r="AC1275" s="107">
        <f t="shared" si="521"/>
        <v>0</v>
      </c>
    </row>
    <row r="1276" spans="1:29" ht="12.75" customHeight="1">
      <c r="A1276" s="69"/>
      <c r="B1276" s="98"/>
      <c r="C1276" s="98"/>
      <c r="D1276" s="158" t="s">
        <v>28</v>
      </c>
      <c r="E1276" s="159"/>
      <c r="F1276" s="160">
        <f>VLOOKUP(C1255,$AD$1:$AG$6,2)</f>
        <v>-1320000</v>
      </c>
      <c r="G1276" s="160"/>
      <c r="H1276" s="99"/>
      <c r="I1276" s="76">
        <f t="shared" si="515"/>
        <v>24</v>
      </c>
      <c r="J1276" s="100">
        <f>$AN$28</f>
        <v>41098</v>
      </c>
      <c r="K1276" s="101" t="s">
        <v>50</v>
      </c>
      <c r="L1276" s="261"/>
      <c r="M1276" s="232">
        <f t="shared" si="530"/>
        <v>0</v>
      </c>
      <c r="N1276" s="241">
        <f t="shared" si="522"/>
        <v>0</v>
      </c>
      <c r="O1276" s="244">
        <f t="shared" si="516"/>
        <v>0</v>
      </c>
      <c r="P1276" s="245">
        <f t="shared" si="528"/>
        <v>0</v>
      </c>
      <c r="Q1276" s="257">
        <f t="shared" si="517"/>
        <v>0</v>
      </c>
      <c r="R1276" s="102">
        <f t="shared" si="529"/>
        <v>0</v>
      </c>
      <c r="S1276" s="103">
        <f t="shared" si="523"/>
        <v>0</v>
      </c>
      <c r="T1276" s="104">
        <f t="shared" si="524"/>
        <v>0</v>
      </c>
      <c r="U1276" s="104">
        <f t="shared" si="525"/>
        <v>0</v>
      </c>
      <c r="V1276" s="104">
        <f t="shared" si="526"/>
        <v>0</v>
      </c>
      <c r="W1276" s="105">
        <f t="shared" si="527"/>
        <v>0</v>
      </c>
      <c r="X1276" s="96"/>
      <c r="Y1276" s="106" t="str">
        <f>$AO$28</f>
        <v>M</v>
      </c>
      <c r="Z1276" s="262" t="str">
        <f t="shared" si="518"/>
        <v>Sun</v>
      </c>
      <c r="AA1276" s="107">
        <f t="shared" si="519"/>
        <v>0</v>
      </c>
      <c r="AB1276" s="107">
        <f t="shared" si="520"/>
        <v>0</v>
      </c>
      <c r="AC1276" s="107">
        <f t="shared" si="521"/>
        <v>0</v>
      </c>
    </row>
    <row r="1277" spans="1:29" ht="12.75" customHeight="1">
      <c r="A1277" s="69"/>
      <c r="B1277" s="98"/>
      <c r="C1277" s="98"/>
      <c r="D1277" s="162" t="s">
        <v>26</v>
      </c>
      <c r="E1277" s="159"/>
      <c r="F1277" s="163">
        <f>+(H1262)*0.54%</f>
        <v>6720.6240000000007</v>
      </c>
      <c r="G1277" s="163"/>
      <c r="H1277" s="99"/>
      <c r="I1277" s="76">
        <f t="shared" si="515"/>
        <v>25</v>
      </c>
      <c r="J1277" s="100">
        <f>$AN$29</f>
        <v>41099</v>
      </c>
      <c r="K1277" s="101">
        <v>1</v>
      </c>
      <c r="L1277" s="261">
        <v>11</v>
      </c>
      <c r="M1277" s="232">
        <f t="shared" si="530"/>
        <v>0.33333333333333331</v>
      </c>
      <c r="N1277" s="241">
        <f t="shared" si="522"/>
        <v>0.70833333333333337</v>
      </c>
      <c r="O1277" s="244">
        <f t="shared" si="516"/>
        <v>9.0000000000000018</v>
      </c>
      <c r="P1277" s="245" t="str">
        <f t="shared" si="528"/>
        <v>1</v>
      </c>
      <c r="Q1277" s="257">
        <f t="shared" si="517"/>
        <v>8.0000000000000018</v>
      </c>
      <c r="R1277" s="102">
        <f t="shared" si="529"/>
        <v>2.9999999999999982</v>
      </c>
      <c r="S1277" s="103">
        <f t="shared" si="523"/>
        <v>1</v>
      </c>
      <c r="T1277" s="104">
        <f t="shared" si="524"/>
        <v>1.9999999999999982</v>
      </c>
      <c r="U1277" s="104">
        <f t="shared" si="525"/>
        <v>0</v>
      </c>
      <c r="V1277" s="104">
        <f t="shared" si="526"/>
        <v>0</v>
      </c>
      <c r="W1277" s="105">
        <f t="shared" si="527"/>
        <v>2.9999999999999982</v>
      </c>
      <c r="X1277" s="96"/>
      <c r="Y1277" s="106" t="str">
        <f>$AO$29</f>
        <v>D</v>
      </c>
      <c r="Z1277" s="262" t="str">
        <f t="shared" si="518"/>
        <v>Mon</v>
      </c>
      <c r="AA1277" s="107">
        <f t="shared" si="519"/>
        <v>0</v>
      </c>
      <c r="AB1277" s="107">
        <f t="shared" si="520"/>
        <v>0</v>
      </c>
      <c r="AC1277" s="107">
        <f t="shared" si="521"/>
        <v>0</v>
      </c>
    </row>
    <row r="1278" spans="1:29" ht="12.75" customHeight="1">
      <c r="A1278" s="69"/>
      <c r="B1278" s="98"/>
      <c r="C1278" s="98"/>
      <c r="D1278" s="162" t="s">
        <v>29</v>
      </c>
      <c r="E1278" s="159"/>
      <c r="F1278" s="160">
        <f>-IF(H1271*5%&gt;500000,500000,H1271*5%)</f>
        <v>-126203.06358381506</v>
      </c>
      <c r="G1278" s="160"/>
      <c r="H1278" s="99"/>
      <c r="I1278" s="76">
        <f t="shared" si="515"/>
        <v>26</v>
      </c>
      <c r="J1278" s="100">
        <f>$AN$30</f>
        <v>41100</v>
      </c>
      <c r="K1278" s="101">
        <v>1</v>
      </c>
      <c r="L1278" s="261">
        <v>10</v>
      </c>
      <c r="M1278" s="232">
        <f t="shared" si="530"/>
        <v>0.33333333333333331</v>
      </c>
      <c r="N1278" s="241">
        <f t="shared" si="522"/>
        <v>0.70833333333333337</v>
      </c>
      <c r="O1278" s="244">
        <f t="shared" si="516"/>
        <v>9.0000000000000018</v>
      </c>
      <c r="P1278" s="245" t="str">
        <f t="shared" si="528"/>
        <v>1</v>
      </c>
      <c r="Q1278" s="257">
        <f t="shared" si="517"/>
        <v>8.0000000000000018</v>
      </c>
      <c r="R1278" s="102">
        <f t="shared" si="529"/>
        <v>1.9999999999999982</v>
      </c>
      <c r="S1278" s="103">
        <f t="shared" si="523"/>
        <v>1</v>
      </c>
      <c r="T1278" s="104">
        <f t="shared" si="524"/>
        <v>0.99999999999999822</v>
      </c>
      <c r="U1278" s="104">
        <f t="shared" si="525"/>
        <v>0</v>
      </c>
      <c r="V1278" s="104">
        <f t="shared" si="526"/>
        <v>0</v>
      </c>
      <c r="W1278" s="105">
        <f t="shared" si="527"/>
        <v>1.9999999999999982</v>
      </c>
      <c r="X1278" s="96"/>
      <c r="Y1278" s="106" t="str">
        <f>$AO$30</f>
        <v>D</v>
      </c>
      <c r="Z1278" s="207" t="str">
        <f t="shared" si="518"/>
        <v>Tue</v>
      </c>
      <c r="AA1278" s="107">
        <f t="shared" si="519"/>
        <v>0</v>
      </c>
      <c r="AB1278" s="107">
        <f t="shared" si="520"/>
        <v>0</v>
      </c>
      <c r="AC1278" s="107">
        <f t="shared" si="521"/>
        <v>0</v>
      </c>
    </row>
    <row r="1279" spans="1:29" ht="12.75" customHeight="1">
      <c r="A1279" s="69"/>
      <c r="B1279" s="98"/>
      <c r="C1279" s="98"/>
      <c r="D1279" s="162" t="s">
        <v>30</v>
      </c>
      <c r="E1279" s="159"/>
      <c r="F1279" s="163">
        <f>ROUND(H1271+H1273+F1277+F1278,0)*12</f>
        <v>28556256</v>
      </c>
      <c r="G1279" s="163"/>
      <c r="H1279" s="99"/>
      <c r="I1279" s="76">
        <f t="shared" si="515"/>
        <v>27</v>
      </c>
      <c r="J1279" s="100">
        <f>$AN$31</f>
        <v>41101</v>
      </c>
      <c r="K1279" s="101">
        <v>1</v>
      </c>
      <c r="L1279" s="261">
        <v>11</v>
      </c>
      <c r="M1279" s="232">
        <f t="shared" si="530"/>
        <v>0.33333333333333331</v>
      </c>
      <c r="N1279" s="241">
        <f t="shared" si="522"/>
        <v>0.70833333333333337</v>
      </c>
      <c r="O1279" s="244">
        <f t="shared" si="516"/>
        <v>9.0000000000000018</v>
      </c>
      <c r="P1279" s="245" t="str">
        <f t="shared" si="528"/>
        <v>1</v>
      </c>
      <c r="Q1279" s="257">
        <f t="shared" si="517"/>
        <v>8.0000000000000018</v>
      </c>
      <c r="R1279" s="102">
        <f t="shared" si="529"/>
        <v>2.9999999999999982</v>
      </c>
      <c r="S1279" s="103">
        <f t="shared" si="523"/>
        <v>1</v>
      </c>
      <c r="T1279" s="104">
        <f t="shared" si="524"/>
        <v>1.9999999999999982</v>
      </c>
      <c r="U1279" s="104">
        <f t="shared" si="525"/>
        <v>0</v>
      </c>
      <c r="V1279" s="104">
        <f t="shared" si="526"/>
        <v>0</v>
      </c>
      <c r="W1279" s="105">
        <f t="shared" si="527"/>
        <v>2.9999999999999982</v>
      </c>
      <c r="X1279" s="96"/>
      <c r="Y1279" s="106" t="str">
        <f>$AO$31</f>
        <v>D</v>
      </c>
      <c r="Z1279" s="207" t="str">
        <f t="shared" si="518"/>
        <v>Wed</v>
      </c>
      <c r="AA1279" s="107">
        <f t="shared" si="519"/>
        <v>0</v>
      </c>
      <c r="AB1279" s="107">
        <f t="shared" si="520"/>
        <v>0</v>
      </c>
      <c r="AC1279" s="107">
        <f t="shared" si="521"/>
        <v>0</v>
      </c>
    </row>
    <row r="1280" spans="1:29" ht="12.75" customHeight="1">
      <c r="A1280" s="69"/>
      <c r="B1280" s="98"/>
      <c r="C1280" s="98"/>
      <c r="D1280" s="168" t="s">
        <v>31</v>
      </c>
      <c r="E1280" s="159"/>
      <c r="F1280" s="169">
        <f>(F1279)+(F1276*12)</f>
        <v>12716256</v>
      </c>
      <c r="G1280" s="169"/>
      <c r="H1280" s="99"/>
      <c r="I1280" s="76">
        <f t="shared" si="515"/>
        <v>28</v>
      </c>
      <c r="J1280" s="100">
        <f>$AN$32</f>
        <v>41102</v>
      </c>
      <c r="K1280" s="101">
        <v>1</v>
      </c>
      <c r="L1280" s="261">
        <v>11</v>
      </c>
      <c r="M1280" s="232">
        <f t="shared" si="530"/>
        <v>0.33333333333333331</v>
      </c>
      <c r="N1280" s="241">
        <f t="shared" si="522"/>
        <v>0.70833333333333337</v>
      </c>
      <c r="O1280" s="244">
        <f t="shared" si="516"/>
        <v>9.0000000000000018</v>
      </c>
      <c r="P1280" s="245" t="str">
        <f t="shared" si="528"/>
        <v>1</v>
      </c>
      <c r="Q1280" s="257">
        <f t="shared" si="517"/>
        <v>8.0000000000000018</v>
      </c>
      <c r="R1280" s="102">
        <f t="shared" si="529"/>
        <v>2.9999999999999982</v>
      </c>
      <c r="S1280" s="103">
        <f t="shared" si="523"/>
        <v>1</v>
      </c>
      <c r="T1280" s="104">
        <f t="shared" si="524"/>
        <v>1.9999999999999982</v>
      </c>
      <c r="U1280" s="104">
        <f t="shared" si="525"/>
        <v>0</v>
      </c>
      <c r="V1280" s="104">
        <f t="shared" si="526"/>
        <v>0</v>
      </c>
      <c r="W1280" s="105">
        <f t="shared" si="527"/>
        <v>2.9999999999999982</v>
      </c>
      <c r="X1280" s="96"/>
      <c r="Y1280" s="106" t="str">
        <f>$AO$32</f>
        <v>D</v>
      </c>
      <c r="Z1280" s="207" t="str">
        <f t="shared" si="518"/>
        <v>Thu</v>
      </c>
      <c r="AA1280" s="107">
        <f t="shared" si="519"/>
        <v>0</v>
      </c>
      <c r="AB1280" s="107">
        <f t="shared" si="520"/>
        <v>0</v>
      </c>
      <c r="AC1280" s="107">
        <f t="shared" si="521"/>
        <v>0</v>
      </c>
    </row>
    <row r="1281" spans="1:29" ht="12.75" customHeight="1">
      <c r="A1281" s="69"/>
      <c r="B1281" s="98"/>
      <c r="C1281" s="98"/>
      <c r="D1281" s="168" t="s">
        <v>32</v>
      </c>
      <c r="E1281" s="159"/>
      <c r="F1281" s="170">
        <f>-(IF(F1280&lt;=0,0,IF(F1280&lt;=50000000,F1280*0.05,IF(F1280&lt;=200000000,(F1280-50000000)*0.15+2500000,IF(F1280&lt;=500000000,(F1280-250000000)*0.25+32500000,(F1280-500000000)*0.3+95000000)))))/12</f>
        <v>-52984.4</v>
      </c>
      <c r="G1281" s="171">
        <f>-(IF(F1281&lt;=0,0,IF(F1281&lt;=50000000,F1281*0.05,IF(F1281&lt;=200000000,(F1281-50000000)*0.15+2500000,IF(F1281&lt;=500000000,(F1281-250000000)*0.25+32500000,(F1281-500000000)*0.3+95000000)))))/12</f>
        <v>0</v>
      </c>
      <c r="H1281" s="99"/>
      <c r="I1281" s="76">
        <f t="shared" si="515"/>
        <v>29</v>
      </c>
      <c r="J1281" s="100">
        <f>$AN$33</f>
        <v>41103</v>
      </c>
      <c r="K1281" s="101">
        <v>1</v>
      </c>
      <c r="L1281" s="261">
        <v>11</v>
      </c>
      <c r="M1281" s="232">
        <f t="shared" si="530"/>
        <v>0.33333333333333331</v>
      </c>
      <c r="N1281" s="241">
        <f t="shared" si="522"/>
        <v>0.70833333333333337</v>
      </c>
      <c r="O1281" s="244">
        <f t="shared" si="516"/>
        <v>9.0000000000000018</v>
      </c>
      <c r="P1281" s="245" t="str">
        <f t="shared" si="528"/>
        <v>1</v>
      </c>
      <c r="Q1281" s="257">
        <f t="shared" si="517"/>
        <v>8.0000000000000018</v>
      </c>
      <c r="R1281" s="102">
        <f t="shared" si="529"/>
        <v>2.9999999999999982</v>
      </c>
      <c r="S1281" s="103">
        <f t="shared" si="523"/>
        <v>1</v>
      </c>
      <c r="T1281" s="104">
        <f t="shared" si="524"/>
        <v>1.9999999999999982</v>
      </c>
      <c r="U1281" s="104">
        <f t="shared" si="525"/>
        <v>0</v>
      </c>
      <c r="V1281" s="104">
        <f t="shared" si="526"/>
        <v>0</v>
      </c>
      <c r="W1281" s="105">
        <f t="shared" si="527"/>
        <v>2.9999999999999982</v>
      </c>
      <c r="X1281" s="96"/>
      <c r="Y1281" s="106" t="str">
        <f>$AO$33</f>
        <v>D</v>
      </c>
      <c r="Z1281" s="207" t="str">
        <f t="shared" si="518"/>
        <v>Fri</v>
      </c>
      <c r="AA1281" s="107">
        <f t="shared" si="519"/>
        <v>0</v>
      </c>
      <c r="AB1281" s="107">
        <f t="shared" si="520"/>
        <v>0</v>
      </c>
      <c r="AC1281" s="107">
        <f t="shared" si="521"/>
        <v>0</v>
      </c>
    </row>
    <row r="1282" spans="1:29" ht="12.75" customHeight="1">
      <c r="A1282" s="69"/>
      <c r="B1282" s="98"/>
      <c r="C1282" s="125"/>
      <c r="D1282" s="172"/>
      <c r="E1282" s="173"/>
      <c r="F1282" s="174"/>
      <c r="G1282" s="72"/>
      <c r="H1282" s="175"/>
      <c r="I1282" s="76">
        <f t="shared" si="515"/>
        <v>30</v>
      </c>
      <c r="J1282" s="100">
        <f>$AN$34</f>
        <v>41104</v>
      </c>
      <c r="K1282" s="101" t="s">
        <v>50</v>
      </c>
      <c r="L1282" s="261"/>
      <c r="M1282" s="232">
        <f t="shared" si="530"/>
        <v>0</v>
      </c>
      <c r="N1282" s="241">
        <f t="shared" si="522"/>
        <v>0</v>
      </c>
      <c r="O1282" s="244">
        <f t="shared" si="516"/>
        <v>0</v>
      </c>
      <c r="P1282" s="245">
        <f t="shared" si="528"/>
        <v>0</v>
      </c>
      <c r="Q1282" s="257">
        <f t="shared" si="517"/>
        <v>0</v>
      </c>
      <c r="R1282" s="102">
        <f t="shared" si="529"/>
        <v>0</v>
      </c>
      <c r="S1282" s="103">
        <f t="shared" si="523"/>
        <v>0</v>
      </c>
      <c r="T1282" s="104">
        <f t="shared" si="524"/>
        <v>0</v>
      </c>
      <c r="U1282" s="104">
        <f t="shared" si="525"/>
        <v>0</v>
      </c>
      <c r="V1282" s="104">
        <f t="shared" si="526"/>
        <v>0</v>
      </c>
      <c r="W1282" s="105">
        <f t="shared" si="527"/>
        <v>0</v>
      </c>
      <c r="X1282" s="96"/>
      <c r="Y1282" s="106" t="str">
        <f>$AO$34</f>
        <v>M</v>
      </c>
      <c r="Z1282" s="207" t="str">
        <f t="shared" si="518"/>
        <v>Sat</v>
      </c>
      <c r="AA1282" s="107">
        <f t="shared" si="519"/>
        <v>0</v>
      </c>
      <c r="AB1282" s="107">
        <f t="shared" si="520"/>
        <v>0</v>
      </c>
      <c r="AC1282" s="107">
        <f t="shared" si="521"/>
        <v>0</v>
      </c>
    </row>
    <row r="1283" spans="1:29" ht="12.75" customHeight="1">
      <c r="A1283" s="69"/>
      <c r="B1283" s="176" t="s">
        <v>33</v>
      </c>
      <c r="C1283" s="177"/>
      <c r="D1283" s="178"/>
      <c r="E1283" s="127"/>
      <c r="F1283" s="179"/>
      <c r="G1283" s="180" t="s">
        <v>22</v>
      </c>
      <c r="H1283" s="152">
        <f>+H1271+H1273+H1274+H1275</f>
        <v>2446185.6716763009</v>
      </c>
      <c r="I1283" s="76">
        <f t="shared" si="515"/>
        <v>31</v>
      </c>
      <c r="J1283" s="100">
        <f>$AN$35</f>
        <v>41105</v>
      </c>
      <c r="K1283" s="339" t="s">
        <v>72</v>
      </c>
      <c r="L1283" s="261">
        <v>11</v>
      </c>
      <c r="M1283" s="232">
        <f t="shared" si="530"/>
        <v>0</v>
      </c>
      <c r="N1283" s="241">
        <f t="shared" si="522"/>
        <v>0</v>
      </c>
      <c r="O1283" s="244">
        <f t="shared" si="516"/>
        <v>0</v>
      </c>
      <c r="P1283" s="245">
        <f t="shared" si="528"/>
        <v>0</v>
      </c>
      <c r="Q1283" s="257">
        <f t="shared" si="517"/>
        <v>0</v>
      </c>
      <c r="R1283" s="102">
        <f t="shared" si="529"/>
        <v>11</v>
      </c>
      <c r="S1283" s="103">
        <f t="shared" si="523"/>
        <v>0</v>
      </c>
      <c r="T1283" s="104">
        <f t="shared" si="524"/>
        <v>7</v>
      </c>
      <c r="U1283" s="104">
        <f t="shared" si="525"/>
        <v>1</v>
      </c>
      <c r="V1283" s="104">
        <f t="shared" si="526"/>
        <v>3</v>
      </c>
      <c r="W1283" s="105">
        <f t="shared" si="527"/>
        <v>11</v>
      </c>
      <c r="X1283" s="96"/>
      <c r="Y1283" s="106" t="str">
        <f>$AO$35</f>
        <v>M</v>
      </c>
      <c r="Z1283" s="262" t="str">
        <f t="shared" si="518"/>
        <v>Sun</v>
      </c>
      <c r="AA1283" s="107">
        <f t="shared" si="519"/>
        <v>0</v>
      </c>
      <c r="AB1283" s="107">
        <f t="shared" si="520"/>
        <v>0</v>
      </c>
      <c r="AC1283" s="107">
        <f t="shared" si="521"/>
        <v>0</v>
      </c>
    </row>
    <row r="1284" spans="1:29" ht="12.75" customHeight="1">
      <c r="A1284" s="69"/>
      <c r="B1284" s="70"/>
      <c r="C1284" s="70"/>
      <c r="D1284" s="200"/>
      <c r="E1284" s="127"/>
      <c r="F1284" s="155"/>
      <c r="G1284" s="74"/>
      <c r="H1284" s="75"/>
      <c r="I1284" s="76">
        <f t="shared" si="515"/>
        <v>32</v>
      </c>
      <c r="J1284" s="100">
        <f>$AN$36</f>
        <v>41106</v>
      </c>
      <c r="K1284" s="101">
        <v>2</v>
      </c>
      <c r="L1284" s="261">
        <v>11</v>
      </c>
      <c r="M1284" s="232">
        <f t="shared" si="530"/>
        <v>0.83333333333333337</v>
      </c>
      <c r="N1284" s="241">
        <f t="shared" si="522"/>
        <v>1.2083333333333333</v>
      </c>
      <c r="O1284" s="244">
        <f t="shared" si="516"/>
        <v>8.9999999999999964</v>
      </c>
      <c r="P1284" s="245" t="str">
        <f t="shared" si="528"/>
        <v>1</v>
      </c>
      <c r="Q1284" s="257">
        <f t="shared" si="517"/>
        <v>7.9999999999999964</v>
      </c>
      <c r="R1284" s="102">
        <f t="shared" si="529"/>
        <v>3.0000000000000036</v>
      </c>
      <c r="S1284" s="103">
        <f t="shared" si="523"/>
        <v>1</v>
      </c>
      <c r="T1284" s="104">
        <f t="shared" si="524"/>
        <v>2.0000000000000036</v>
      </c>
      <c r="U1284" s="104">
        <f t="shared" si="525"/>
        <v>0</v>
      </c>
      <c r="V1284" s="104">
        <f t="shared" si="526"/>
        <v>0</v>
      </c>
      <c r="W1284" s="105">
        <f t="shared" si="527"/>
        <v>3.0000000000000036</v>
      </c>
      <c r="X1284" s="96"/>
      <c r="Y1284" s="106" t="str">
        <f>$AO$36</f>
        <v>D</v>
      </c>
      <c r="Z1284" s="262" t="str">
        <f t="shared" si="518"/>
        <v>Mon</v>
      </c>
      <c r="AA1284" s="107">
        <f t="shared" si="519"/>
        <v>0</v>
      </c>
      <c r="AB1284" s="107">
        <f t="shared" si="520"/>
        <v>0</v>
      </c>
      <c r="AC1284" s="107">
        <f t="shared" si="521"/>
        <v>0</v>
      </c>
    </row>
    <row r="1285" spans="1:29" ht="12.75" customHeight="1">
      <c r="A1285" s="69"/>
      <c r="B1285" s="181" t="s">
        <v>34</v>
      </c>
      <c r="C1285" s="181"/>
      <c r="D1285" s="72"/>
      <c r="E1285" s="73"/>
      <c r="F1285" s="72"/>
      <c r="G1285" s="181" t="s">
        <v>35</v>
      </c>
      <c r="H1285" s="99"/>
      <c r="I1285" s="76">
        <f t="shared" si="515"/>
        <v>33</v>
      </c>
      <c r="J1285" s="100">
        <f>$AN$37</f>
        <v>41107</v>
      </c>
      <c r="K1285" s="101">
        <v>2</v>
      </c>
      <c r="L1285" s="261">
        <v>11</v>
      </c>
      <c r="M1285" s="232">
        <f t="shared" si="530"/>
        <v>0.83333333333333337</v>
      </c>
      <c r="N1285" s="241">
        <f t="shared" si="522"/>
        <v>1.2083333333333333</v>
      </c>
      <c r="O1285" s="244">
        <f t="shared" si="516"/>
        <v>8.9999999999999964</v>
      </c>
      <c r="P1285" s="245" t="str">
        <f t="shared" si="528"/>
        <v>1</v>
      </c>
      <c r="Q1285" s="257">
        <f t="shared" si="517"/>
        <v>7.9999999999999964</v>
      </c>
      <c r="R1285" s="102">
        <f t="shared" si="529"/>
        <v>3.0000000000000036</v>
      </c>
      <c r="S1285" s="103">
        <f t="shared" si="523"/>
        <v>1</v>
      </c>
      <c r="T1285" s="104">
        <f t="shared" si="524"/>
        <v>2.0000000000000036</v>
      </c>
      <c r="U1285" s="104">
        <f t="shared" si="525"/>
        <v>0</v>
      </c>
      <c r="V1285" s="104">
        <f t="shared" si="526"/>
        <v>0</v>
      </c>
      <c r="W1285" s="105">
        <f t="shared" si="527"/>
        <v>3.0000000000000036</v>
      </c>
      <c r="X1285" s="96"/>
      <c r="Y1285" s="106" t="str">
        <f>$AO$37</f>
        <v>D</v>
      </c>
      <c r="Z1285" s="207" t="str">
        <f t="shared" si="518"/>
        <v>Tue</v>
      </c>
      <c r="AA1285" s="107">
        <f t="shared" si="519"/>
        <v>0</v>
      </c>
      <c r="AB1285" s="107">
        <f t="shared" si="520"/>
        <v>0</v>
      </c>
      <c r="AC1285" s="107">
        <f t="shared" si="521"/>
        <v>0</v>
      </c>
    </row>
    <row r="1286" spans="1:29" ht="12.75" customHeight="1">
      <c r="A1286" s="69"/>
      <c r="B1286" s="181"/>
      <c r="C1286" s="181"/>
      <c r="D1286" s="72"/>
      <c r="E1286" s="73"/>
      <c r="F1286" s="72"/>
      <c r="G1286" s="181"/>
      <c r="H1286" s="99"/>
      <c r="I1286" s="76">
        <f t="shared" si="515"/>
        <v>34</v>
      </c>
      <c r="J1286" s="100">
        <f>$AN$38</f>
        <v>41108</v>
      </c>
      <c r="K1286" s="101">
        <v>2</v>
      </c>
      <c r="L1286" s="261">
        <v>11</v>
      </c>
      <c r="M1286" s="232">
        <f t="shared" si="530"/>
        <v>0.83333333333333337</v>
      </c>
      <c r="N1286" s="241">
        <f t="shared" si="522"/>
        <v>1.2083333333333333</v>
      </c>
      <c r="O1286" s="244">
        <f t="shared" si="516"/>
        <v>8.9999999999999964</v>
      </c>
      <c r="P1286" s="245" t="str">
        <f t="shared" si="528"/>
        <v>1</v>
      </c>
      <c r="Q1286" s="257">
        <f t="shared" si="517"/>
        <v>7.9999999999999964</v>
      </c>
      <c r="R1286" s="102">
        <f t="shared" si="529"/>
        <v>3.0000000000000036</v>
      </c>
      <c r="S1286" s="103">
        <f t="shared" si="523"/>
        <v>1</v>
      </c>
      <c r="T1286" s="104">
        <f t="shared" si="524"/>
        <v>2.0000000000000036</v>
      </c>
      <c r="U1286" s="104">
        <f t="shared" si="525"/>
        <v>0</v>
      </c>
      <c r="V1286" s="104">
        <f t="shared" si="526"/>
        <v>0</v>
      </c>
      <c r="W1286" s="105">
        <f t="shared" si="527"/>
        <v>3.0000000000000036</v>
      </c>
      <c r="X1286" s="96"/>
      <c r="Y1286" s="106" t="str">
        <f>$AO$38</f>
        <v>D</v>
      </c>
      <c r="Z1286" s="207" t="str">
        <f t="shared" si="518"/>
        <v>Wed</v>
      </c>
      <c r="AA1286" s="107">
        <f t="shared" si="519"/>
        <v>0</v>
      </c>
      <c r="AB1286" s="107">
        <f t="shared" si="520"/>
        <v>0</v>
      </c>
      <c r="AC1286" s="107">
        <f t="shared" si="521"/>
        <v>0</v>
      </c>
    </row>
    <row r="1287" spans="1:29" ht="12.75" customHeight="1">
      <c r="A1287" s="69"/>
      <c r="B1287" s="181"/>
      <c r="C1287" s="181"/>
      <c r="D1287" s="72"/>
      <c r="E1287" s="73"/>
      <c r="F1287" s="72"/>
      <c r="G1287" s="181"/>
      <c r="H1287" s="99"/>
      <c r="I1287" s="76">
        <f t="shared" si="515"/>
        <v>35</v>
      </c>
      <c r="J1287" s="100"/>
      <c r="K1287" s="101"/>
      <c r="L1287" s="261"/>
      <c r="M1287" s="232"/>
      <c r="N1287" s="241"/>
      <c r="O1287" s="244"/>
      <c r="P1287" s="245"/>
      <c r="Q1287" s="257"/>
      <c r="R1287" s="102"/>
      <c r="S1287" s="103"/>
      <c r="T1287" s="104"/>
      <c r="U1287" s="104"/>
      <c r="V1287" s="104"/>
      <c r="W1287" s="105"/>
      <c r="X1287" s="96"/>
      <c r="Y1287" s="106"/>
      <c r="Z1287" s="207" t="str">
        <f t="shared" si="518"/>
        <v>Sat</v>
      </c>
      <c r="AA1287" s="107">
        <f>COUNTIF(K1287,"S")</f>
        <v>0</v>
      </c>
      <c r="AB1287" s="107">
        <f>COUNTIF(K1287,"I")</f>
        <v>0</v>
      </c>
      <c r="AC1287" s="107">
        <f>COUNTIF(K1287,"A")</f>
        <v>0</v>
      </c>
    </row>
    <row r="1288" spans="1:29" ht="12.75" customHeight="1">
      <c r="A1288" s="69"/>
      <c r="B1288" s="181"/>
      <c r="C1288" s="181"/>
      <c r="D1288" s="72"/>
      <c r="E1288" s="73"/>
      <c r="F1288" s="72"/>
      <c r="G1288" s="181"/>
      <c r="H1288" s="99"/>
      <c r="I1288" s="76">
        <f t="shared" si="515"/>
        <v>36</v>
      </c>
      <c r="J1288" s="210" t="s">
        <v>19</v>
      </c>
      <c r="K1288" s="211"/>
      <c r="L1288" s="251"/>
      <c r="M1288" s="212" t="s">
        <v>45</v>
      </c>
      <c r="N1288" s="212" t="s">
        <v>46</v>
      </c>
      <c r="O1288" s="242"/>
      <c r="P1288" s="243"/>
      <c r="Q1288" s="258"/>
      <c r="R1288" s="212"/>
      <c r="S1288" s="213"/>
      <c r="T1288" s="214"/>
      <c r="U1288" s="214"/>
      <c r="V1288" s="215"/>
      <c r="W1288" s="216" t="s">
        <v>36</v>
      </c>
      <c r="X1288" s="182"/>
      <c r="Y1288" s="183" t="s">
        <v>37</v>
      </c>
      <c r="Z1288" s="83"/>
      <c r="AA1288" s="84"/>
      <c r="AB1288" s="84"/>
      <c r="AC1288" s="96"/>
    </row>
    <row r="1289" spans="1:29" ht="12.75" customHeight="1">
      <c r="A1289" s="69"/>
      <c r="B1289" s="184" t="str">
        <f>C1253</f>
        <v>ADE</v>
      </c>
      <c r="C1289" s="181"/>
      <c r="D1289" s="72"/>
      <c r="E1289" s="73"/>
      <c r="F1289" s="72"/>
      <c r="G1289" s="181" t="s">
        <v>38</v>
      </c>
      <c r="H1289" s="99"/>
      <c r="I1289" s="76">
        <f t="shared" si="515"/>
        <v>37</v>
      </c>
      <c r="J1289" s="333">
        <f>+K1289+L1289</f>
        <v>39</v>
      </c>
      <c r="K1289" s="334">
        <f>+COUNTIF(K1256:K1287,"1")+COUNTIF(K1256:K1287,"2")+COUNTIF(K1256:K1287,"L2")+COUNTIF(K1256:K1287,"L1")</f>
        <v>24</v>
      </c>
      <c r="L1289" s="334">
        <f>+COUNTIF(K1256:K1287,"2")+COUNTIF(K1256:K1287,"L2")</f>
        <v>15</v>
      </c>
      <c r="M1289" s="334">
        <f>+COUNTIF(K1256:K1287,"1")+COUNTIF(K1256:K1287,"L1")</f>
        <v>9</v>
      </c>
      <c r="N1289" s="185"/>
      <c r="O1289" s="185"/>
      <c r="P1289" s="101"/>
      <c r="Q1289" s="259"/>
      <c r="R1289" s="185">
        <f>+COUNTIF(K1257:K1287,"S2")</f>
        <v>0</v>
      </c>
      <c r="S1289" s="102">
        <f>SUM(S1257:S1287)</f>
        <v>17</v>
      </c>
      <c r="T1289" s="102">
        <f>SUM(T1257:T1287)</f>
        <v>47.000000000000014</v>
      </c>
      <c r="U1289" s="102">
        <f>SUM(U1257:U1287)</f>
        <v>2</v>
      </c>
      <c r="V1289" s="102">
        <f>SUM(V1257:V1287)</f>
        <v>6</v>
      </c>
      <c r="W1289" s="105">
        <f>+(S1289*1.5)+(T1289*2)+(U1289*3)+(V1289*4)</f>
        <v>149.50000000000003</v>
      </c>
      <c r="X1289" s="186"/>
      <c r="Y1289" s="187">
        <f>+COUNTIF(Y1257:Y1287,"D")</f>
        <v>22</v>
      </c>
      <c r="Z1289" s="83"/>
      <c r="AA1289" s="102">
        <f>SUM(AA1257:AA1287)</f>
        <v>0</v>
      </c>
      <c r="AB1289" s="102">
        <f>SUM(AB1257:AB1287)</f>
        <v>0</v>
      </c>
      <c r="AC1289" s="102">
        <f>SUM(AC1257:AC1287)</f>
        <v>0</v>
      </c>
    </row>
    <row r="1290" spans="1:29" ht="12.75" customHeight="1">
      <c r="A1290" s="69"/>
      <c r="B1290" s="263"/>
      <c r="C1290" s="189" t="s">
        <v>57</v>
      </c>
      <c r="D1290" s="189"/>
      <c r="E1290" s="190"/>
      <c r="F1290" s="72"/>
      <c r="G1290" s="72"/>
      <c r="H1290" s="99"/>
      <c r="I1290" s="76">
        <f t="shared" si="515"/>
        <v>38</v>
      </c>
      <c r="J1290" s="191"/>
      <c r="K1290" s="192"/>
      <c r="L1290" s="252"/>
      <c r="M1290" s="193"/>
      <c r="N1290" s="193"/>
      <c r="O1290" s="193"/>
      <c r="P1290" s="239"/>
      <c r="Q1290" s="260"/>
      <c r="R1290" s="194">
        <f>S1289+T1289+U1289+V1289</f>
        <v>72.000000000000014</v>
      </c>
      <c r="S1290" s="103"/>
      <c r="T1290" s="103"/>
      <c r="U1290" s="103"/>
      <c r="V1290" s="103"/>
      <c r="W1290" s="103"/>
      <c r="X1290" s="195"/>
      <c r="Y1290" s="187"/>
      <c r="Z1290" s="196"/>
      <c r="AA1290" s="196"/>
      <c r="AB1290" s="196"/>
      <c r="AC1290" s="197"/>
    </row>
    <row r="1292" spans="1:29" ht="12.75" customHeight="1">
      <c r="A1292" s="52">
        <f>A1253+1</f>
        <v>34</v>
      </c>
      <c r="B1292" s="53" t="s">
        <v>2</v>
      </c>
      <c r="C1292" s="54" t="s">
        <v>201</v>
      </c>
      <c r="D1292" s="55"/>
      <c r="E1292" s="56" t="s">
        <v>55</v>
      </c>
      <c r="F1292" s="209" t="s">
        <v>109</v>
      </c>
      <c r="G1292" s="57"/>
      <c r="H1292" s="58"/>
      <c r="I1292" s="59">
        <v>1</v>
      </c>
      <c r="J1292" s="486" t="str">
        <f>+C1292</f>
        <v>ADE</v>
      </c>
      <c r="K1292" s="486"/>
      <c r="L1292" s="486"/>
      <c r="M1292" s="486"/>
      <c r="N1292" s="486"/>
      <c r="O1292" s="486"/>
      <c r="P1292" s="486"/>
      <c r="Q1292" s="486"/>
      <c r="R1292" s="486"/>
      <c r="S1292" s="486"/>
      <c r="T1292" s="486"/>
      <c r="U1292" s="486"/>
      <c r="V1292" s="486"/>
      <c r="W1292" s="486"/>
      <c r="X1292" s="60"/>
      <c r="Y1292" s="61"/>
      <c r="Z1292" s="62"/>
      <c r="AA1292" s="63"/>
      <c r="AB1292" s="63"/>
      <c r="AC1292" s="64"/>
    </row>
    <row r="1293" spans="1:29" ht="12.75" customHeight="1">
      <c r="A1293" s="69"/>
      <c r="B1293" s="70" t="s">
        <v>3</v>
      </c>
      <c r="C1293" s="71" t="s">
        <v>62</v>
      </c>
      <c r="D1293" s="72"/>
      <c r="E1293" s="73"/>
      <c r="F1293" s="72"/>
      <c r="G1293" s="74"/>
      <c r="H1293" s="75"/>
      <c r="I1293" s="76">
        <f t="shared" ref="I1293:I1329" si="531">+I1292+1</f>
        <v>2</v>
      </c>
      <c r="J1293" s="77" t="s">
        <v>4</v>
      </c>
      <c r="K1293" s="78"/>
      <c r="L1293" s="248"/>
      <c r="M1293" s="79"/>
      <c r="N1293" s="79"/>
      <c r="O1293" s="79"/>
      <c r="P1293" s="236"/>
      <c r="Q1293" s="254"/>
      <c r="R1293" s="79"/>
      <c r="S1293" s="79"/>
      <c r="T1293" s="79"/>
      <c r="U1293" s="79"/>
      <c r="V1293" s="79"/>
      <c r="W1293" s="80" t="str">
        <f>$Y$1</f>
        <v>Period: 1 May 2012 - 31 May 2012</v>
      </c>
      <c r="X1293" s="81"/>
      <c r="Y1293" s="82"/>
      <c r="Z1293" s="83"/>
      <c r="AA1293" s="84"/>
      <c r="AB1293" s="84"/>
      <c r="AC1293" s="85"/>
    </row>
    <row r="1294" spans="1:29" ht="12.75" customHeight="1">
      <c r="A1294" s="69"/>
      <c r="B1294" s="70" t="s">
        <v>6</v>
      </c>
      <c r="C1294" s="71" t="s">
        <v>5</v>
      </c>
      <c r="D1294" s="72"/>
      <c r="E1294" s="73"/>
      <c r="F1294" s="91"/>
      <c r="G1294" s="91"/>
      <c r="H1294" s="92"/>
      <c r="I1294" s="76">
        <f t="shared" si="531"/>
        <v>3</v>
      </c>
      <c r="J1294" s="487" t="s">
        <v>7</v>
      </c>
      <c r="K1294" s="488" t="s">
        <v>8</v>
      </c>
      <c r="L1294" s="249"/>
      <c r="M1294" s="489" t="s">
        <v>49</v>
      </c>
      <c r="N1294" s="490"/>
      <c r="O1294" s="220"/>
      <c r="P1294" s="237"/>
      <c r="Q1294" s="255"/>
      <c r="R1294" s="491" t="s">
        <v>64</v>
      </c>
      <c r="S1294" s="493" t="s">
        <v>9</v>
      </c>
      <c r="T1294" s="493"/>
      <c r="U1294" s="493"/>
      <c r="V1294" s="493"/>
      <c r="W1294" s="494" t="s">
        <v>10</v>
      </c>
      <c r="X1294" s="93"/>
      <c r="Y1294" s="94"/>
      <c r="Z1294" s="83"/>
      <c r="AA1294" s="84"/>
      <c r="AB1294" s="84"/>
      <c r="AC1294" s="85"/>
    </row>
    <row r="1295" spans="1:29" ht="12.75" customHeight="1">
      <c r="A1295" s="69"/>
      <c r="B1295" s="70" t="s">
        <v>48</v>
      </c>
      <c r="C1295" s="71"/>
      <c r="D1295" s="72"/>
      <c r="E1295" s="73"/>
      <c r="F1295" s="91"/>
      <c r="G1295" s="91"/>
      <c r="H1295" s="92"/>
      <c r="I1295" s="76">
        <f t="shared" si="531"/>
        <v>4</v>
      </c>
      <c r="J1295" s="487"/>
      <c r="K1295" s="488"/>
      <c r="L1295" s="250"/>
      <c r="M1295" s="231" t="s">
        <v>11</v>
      </c>
      <c r="N1295" s="231" t="s">
        <v>12</v>
      </c>
      <c r="O1295" s="231"/>
      <c r="P1295" s="238"/>
      <c r="Q1295" s="256" t="s">
        <v>67</v>
      </c>
      <c r="R1295" s="492"/>
      <c r="S1295" s="201">
        <v>1.5</v>
      </c>
      <c r="T1295" s="201">
        <v>2</v>
      </c>
      <c r="U1295" s="201">
        <v>3</v>
      </c>
      <c r="V1295" s="201">
        <v>4</v>
      </c>
      <c r="W1295" s="494"/>
      <c r="X1295" s="93"/>
      <c r="Y1295" s="94"/>
      <c r="Z1295" s="83"/>
      <c r="AA1295" s="95" t="s">
        <v>13</v>
      </c>
      <c r="AB1295" s="95" t="s">
        <v>14</v>
      </c>
      <c r="AC1295" s="96" t="s">
        <v>15</v>
      </c>
    </row>
    <row r="1296" spans="1:29" ht="12.75" customHeight="1">
      <c r="A1296" s="69"/>
      <c r="B1296" s="70" t="s">
        <v>16</v>
      </c>
      <c r="C1296" s="71"/>
      <c r="D1296" s="72"/>
      <c r="E1296" s="73"/>
      <c r="F1296" s="98"/>
      <c r="G1296" s="72"/>
      <c r="H1296" s="99"/>
      <c r="I1296" s="76">
        <f t="shared" si="531"/>
        <v>5</v>
      </c>
      <c r="J1296" s="100">
        <f>$AN$9</f>
        <v>41079</v>
      </c>
      <c r="K1296" s="101">
        <v>2</v>
      </c>
      <c r="L1296" s="261">
        <v>11</v>
      </c>
      <c r="M1296" s="232">
        <f>VLOOKUP(K1296,$AE$23:$AG$30,2,0)</f>
        <v>0.83333333333333337</v>
      </c>
      <c r="N1296" s="241">
        <f>VLOOKUP(K1296,$AE$23:$AG$30,3,0)</f>
        <v>1.2083333333333333</v>
      </c>
      <c r="O1296" s="244">
        <f t="shared" ref="O1296:O1325" si="532">(N1296-M1296)*24</f>
        <v>8.9999999999999964</v>
      </c>
      <c r="P1296" s="245" t="str">
        <f>+IF(((N1296-M1296)*24)&gt;4,"1",0)</f>
        <v>1</v>
      </c>
      <c r="Q1296" s="257">
        <f t="shared" ref="Q1296:Q1325" si="533">O1296-P1296</f>
        <v>7.9999999999999964</v>
      </c>
      <c r="R1296" s="102">
        <f>+L1296-Q1296</f>
        <v>3.0000000000000036</v>
      </c>
      <c r="S1296" s="103">
        <f>IF(AND(Y1296="d",W1296&gt;0),1,0)</f>
        <v>1</v>
      </c>
      <c r="T1296" s="104">
        <f>IF(AND(Y1296="D",W1296-S1296&lt;0),0,IF(AND(Y1296="M",W1296&gt;=7),7,IF(AND(Y1296="M",W1296&lt;7),W1296,IF(W1296-S1296&lt;0,0,IF(AND(Y1296="D",W1296-S1296&gt;=7),7,IF(AND(Y1296="D",W1296-S1296&lt;7),W1296-S1296,0))))))</f>
        <v>2.0000000000000036</v>
      </c>
      <c r="U1296" s="104">
        <f>IF(AND(Y1296="D",W1296&lt;1),0,IF(AND(Y1296="D",W1296-S1296-T1296&gt;0,W1296-S1296-T1296&lt;1),W1296-S1296-T1296,IF(AND(Y1296="D",W1296-S1296-T1296&gt;=1),1,IF(AND(Y1296="M",W1296-T1296&gt;=1),1,IF(AND(Y1296="M",W1296-T1296&lt;1),W1296-T1296,0)))))</f>
        <v>0</v>
      </c>
      <c r="V1296" s="104">
        <f>IF(AND(Y1296="D",W1296&lt;1),0,IF(AND(Y1296="D",W1296-S1296-T1296-U1296&gt;0),W1296-S1296-T1296-U1296,IF(AND(Y1296="M",W1296-T1296-U1296&gt;0),W1296-T1296-U1296,0)))</f>
        <v>0</v>
      </c>
      <c r="W1296" s="105">
        <f>+R1296</f>
        <v>3.0000000000000036</v>
      </c>
      <c r="X1296" s="96"/>
      <c r="Y1296" s="106" t="str">
        <f>$AO$9</f>
        <v>D</v>
      </c>
      <c r="Z1296" s="207" t="str">
        <f t="shared" ref="Z1296:Z1326" si="534">TEXT(WEEKDAY(J1296),"ddd")</f>
        <v>Tue</v>
      </c>
      <c r="AA1296" s="107">
        <f t="shared" ref="AA1296:AA1325" si="535">COUNTIF(K1296,"S")</f>
        <v>0</v>
      </c>
      <c r="AB1296" s="107">
        <f t="shared" ref="AB1296:AB1325" si="536">COUNTIF(K1296,"I")</f>
        <v>0</v>
      </c>
      <c r="AC1296" s="107">
        <f t="shared" ref="AC1296:AC1325" si="537">COUNTIF(K1296,"A")</f>
        <v>0</v>
      </c>
    </row>
    <row r="1297" spans="1:29" ht="12.75" customHeight="1">
      <c r="A1297" s="69"/>
      <c r="B1297" s="70" t="s">
        <v>18</v>
      </c>
      <c r="C1297" s="108" t="s">
        <v>61</v>
      </c>
      <c r="D1297" s="109"/>
      <c r="E1297" s="73"/>
      <c r="F1297" s="110"/>
      <c r="G1297" s="72"/>
      <c r="H1297" s="99"/>
      <c r="I1297" s="76">
        <f t="shared" si="531"/>
        <v>6</v>
      </c>
      <c r="J1297" s="100">
        <f>$AN$10</f>
        <v>41080</v>
      </c>
      <c r="K1297" s="101">
        <v>2</v>
      </c>
      <c r="L1297" s="261">
        <v>11</v>
      </c>
      <c r="M1297" s="232">
        <f>VLOOKUP(K1297,$AE$23:$AG$30,2,0)</f>
        <v>0.83333333333333337</v>
      </c>
      <c r="N1297" s="241">
        <f t="shared" ref="N1297:N1325" si="538">VLOOKUP(K1297,$AE$23:$AG$30,3,0)</f>
        <v>1.2083333333333333</v>
      </c>
      <c r="O1297" s="244">
        <f t="shared" si="532"/>
        <v>8.9999999999999964</v>
      </c>
      <c r="P1297" s="245" t="str">
        <f>+IF(((N1297-M1297)*24)&gt;4,"1",0)</f>
        <v>1</v>
      </c>
      <c r="Q1297" s="257">
        <f t="shared" si="533"/>
        <v>7.9999999999999964</v>
      </c>
      <c r="R1297" s="102">
        <f>+L1297-Q1297</f>
        <v>3.0000000000000036</v>
      </c>
      <c r="S1297" s="103">
        <f t="shared" ref="S1297:S1325" si="539">IF(AND(Y1297="d",W1297&gt;0),1,0)</f>
        <v>1</v>
      </c>
      <c r="T1297" s="104">
        <f t="shared" ref="T1297:T1325" si="540">IF(AND(Y1297="D",W1297-S1297&lt;0),0,IF(AND(Y1297="M",W1297&gt;=7),7,IF(AND(Y1297="M",W1297&lt;7),W1297,IF(W1297-S1297&lt;0,0,IF(AND(Y1297="D",W1297-S1297&gt;=7),7,IF(AND(Y1297="D",W1297-S1297&lt;7),W1297-S1297,0))))))</f>
        <v>2.0000000000000036</v>
      </c>
      <c r="U1297" s="104">
        <f t="shared" ref="U1297:U1325" si="541">IF(AND(Y1297="D",W1297&lt;1),0,IF(AND(Y1297="D",W1297-S1297-T1297&gt;0,W1297-S1297-T1297&lt;1),W1297-S1297-T1297,IF(AND(Y1297="D",W1297-S1297-T1297&gt;=1),1,IF(AND(Y1297="M",W1297-T1297&gt;=1),1,IF(AND(Y1297="M",W1297-T1297&lt;1),W1297-T1297,0)))))</f>
        <v>0</v>
      </c>
      <c r="V1297" s="104">
        <f t="shared" ref="V1297:V1325" si="542">IF(AND(Y1297="D",W1297&lt;1),0,IF(AND(Y1297="D",W1297-S1297-T1297-U1297&gt;0),W1297-S1297-T1297-U1297,IF(AND(Y1297="M",W1297-T1297-U1297&gt;0),W1297-T1297-U1297,0)))</f>
        <v>0</v>
      </c>
      <c r="W1297" s="105">
        <f t="shared" ref="W1297:W1325" si="543">+R1297</f>
        <v>3.0000000000000036</v>
      </c>
      <c r="X1297" s="96"/>
      <c r="Y1297" s="106" t="str">
        <f>$AO$10</f>
        <v>D</v>
      </c>
      <c r="Z1297" s="207" t="str">
        <f t="shared" si="534"/>
        <v>Wed</v>
      </c>
      <c r="AA1297" s="107">
        <f t="shared" si="535"/>
        <v>0</v>
      </c>
      <c r="AB1297" s="107">
        <f t="shared" si="536"/>
        <v>0</v>
      </c>
      <c r="AC1297" s="107">
        <f t="shared" si="537"/>
        <v>0</v>
      </c>
    </row>
    <row r="1298" spans="1:29" ht="12.75" customHeight="1">
      <c r="A1298" s="69"/>
      <c r="B1298" s="98" t="s">
        <v>20</v>
      </c>
      <c r="C1298" s="199">
        <v>40245</v>
      </c>
      <c r="D1298" s="199">
        <v>41340</v>
      </c>
      <c r="E1298" s="73"/>
      <c r="F1298" s="72"/>
      <c r="G1298" s="72"/>
      <c r="H1298" s="99"/>
      <c r="I1298" s="76">
        <f t="shared" si="531"/>
        <v>7</v>
      </c>
      <c r="J1298" s="100">
        <f>$AN$11</f>
        <v>41081</v>
      </c>
      <c r="K1298" s="101">
        <v>2</v>
      </c>
      <c r="L1298" s="261">
        <v>10.5</v>
      </c>
      <c r="M1298" s="232">
        <f>VLOOKUP(K1298,$AE$23:$AG$30,2,0)</f>
        <v>0.83333333333333337</v>
      </c>
      <c r="N1298" s="241">
        <f t="shared" si="538"/>
        <v>1.2083333333333333</v>
      </c>
      <c r="O1298" s="244">
        <f t="shared" si="532"/>
        <v>8.9999999999999964</v>
      </c>
      <c r="P1298" s="245" t="str">
        <f t="shared" ref="P1298:P1325" si="544">+IF(((N1298-M1298)*24)&gt;4,"1",0)</f>
        <v>1</v>
      </c>
      <c r="Q1298" s="257">
        <f t="shared" si="533"/>
        <v>7.9999999999999964</v>
      </c>
      <c r="R1298" s="102">
        <f t="shared" ref="R1298:R1325" si="545">+L1298-Q1298</f>
        <v>2.5000000000000036</v>
      </c>
      <c r="S1298" s="103">
        <f t="shared" si="539"/>
        <v>1</v>
      </c>
      <c r="T1298" s="104">
        <f t="shared" si="540"/>
        <v>1.5000000000000036</v>
      </c>
      <c r="U1298" s="104">
        <f t="shared" si="541"/>
        <v>0</v>
      </c>
      <c r="V1298" s="104">
        <f t="shared" si="542"/>
        <v>0</v>
      </c>
      <c r="W1298" s="105">
        <f t="shared" si="543"/>
        <v>2.5000000000000036</v>
      </c>
      <c r="X1298" s="96"/>
      <c r="Y1298" s="106" t="str">
        <f>$AO$11</f>
        <v>D</v>
      </c>
      <c r="Z1298" s="207" t="str">
        <f t="shared" si="534"/>
        <v>Thu</v>
      </c>
      <c r="AA1298" s="107">
        <f t="shared" si="535"/>
        <v>0</v>
      </c>
      <c r="AB1298" s="107">
        <f t="shared" si="536"/>
        <v>0</v>
      </c>
      <c r="AC1298" s="107">
        <f t="shared" si="537"/>
        <v>0</v>
      </c>
    </row>
    <row r="1299" spans="1:29" ht="12.75" customHeight="1">
      <c r="A1299" s="69"/>
      <c r="B1299" s="98"/>
      <c r="C1299" s="98"/>
      <c r="D1299" s="72"/>
      <c r="E1299" s="73"/>
      <c r="F1299" s="72"/>
      <c r="G1299" s="72"/>
      <c r="H1299" s="99"/>
      <c r="I1299" s="76">
        <f t="shared" si="531"/>
        <v>8</v>
      </c>
      <c r="J1299" s="100">
        <f>$AN$12</f>
        <v>41082</v>
      </c>
      <c r="K1299" s="101">
        <v>2</v>
      </c>
      <c r="L1299" s="261">
        <v>11</v>
      </c>
      <c r="M1299" s="232">
        <f t="shared" ref="M1299:M1325" si="546">VLOOKUP(K1299,$AE$23:$AG$30,2,0)</f>
        <v>0.83333333333333337</v>
      </c>
      <c r="N1299" s="241">
        <f t="shared" si="538"/>
        <v>1.2083333333333333</v>
      </c>
      <c r="O1299" s="244">
        <f t="shared" si="532"/>
        <v>8.9999999999999964</v>
      </c>
      <c r="P1299" s="245" t="str">
        <f t="shared" si="544"/>
        <v>1</v>
      </c>
      <c r="Q1299" s="257">
        <f t="shared" si="533"/>
        <v>7.9999999999999964</v>
      </c>
      <c r="R1299" s="102">
        <f t="shared" si="545"/>
        <v>3.0000000000000036</v>
      </c>
      <c r="S1299" s="103">
        <f t="shared" si="539"/>
        <v>1</v>
      </c>
      <c r="T1299" s="104">
        <f t="shared" si="540"/>
        <v>2.0000000000000036</v>
      </c>
      <c r="U1299" s="104">
        <f t="shared" si="541"/>
        <v>0</v>
      </c>
      <c r="V1299" s="104">
        <f t="shared" si="542"/>
        <v>0</v>
      </c>
      <c r="W1299" s="105">
        <f t="shared" si="543"/>
        <v>3.0000000000000036</v>
      </c>
      <c r="X1299" s="96"/>
      <c r="Y1299" s="106" t="str">
        <f>$AO$12</f>
        <v>D</v>
      </c>
      <c r="Z1299" s="207" t="str">
        <f t="shared" si="534"/>
        <v>Fri</v>
      </c>
      <c r="AA1299" s="107">
        <f t="shared" si="535"/>
        <v>0</v>
      </c>
      <c r="AB1299" s="107">
        <f t="shared" si="536"/>
        <v>0</v>
      </c>
      <c r="AC1299" s="107">
        <f t="shared" si="537"/>
        <v>0</v>
      </c>
    </row>
    <row r="1300" spans="1:29" ht="12.75" customHeight="1">
      <c r="A1300" s="69"/>
      <c r="B1300" s="98"/>
      <c r="C1300" s="98"/>
      <c r="D1300" s="72"/>
      <c r="E1300" s="73"/>
      <c r="F1300" s="198"/>
      <c r="G1300" s="72"/>
      <c r="H1300" s="99"/>
      <c r="I1300" s="76">
        <f t="shared" si="531"/>
        <v>9</v>
      </c>
      <c r="J1300" s="100">
        <f>$AN$13</f>
        <v>41083</v>
      </c>
      <c r="K1300" s="339" t="s">
        <v>50</v>
      </c>
      <c r="L1300" s="261"/>
      <c r="M1300" s="232">
        <f t="shared" si="546"/>
        <v>0</v>
      </c>
      <c r="N1300" s="241">
        <f t="shared" si="538"/>
        <v>0</v>
      </c>
      <c r="O1300" s="244">
        <f t="shared" si="532"/>
        <v>0</v>
      </c>
      <c r="P1300" s="245">
        <f t="shared" si="544"/>
        <v>0</v>
      </c>
      <c r="Q1300" s="257">
        <f t="shared" si="533"/>
        <v>0</v>
      </c>
      <c r="R1300" s="102">
        <f t="shared" si="545"/>
        <v>0</v>
      </c>
      <c r="S1300" s="103">
        <f t="shared" si="539"/>
        <v>0</v>
      </c>
      <c r="T1300" s="104">
        <f t="shared" si="540"/>
        <v>0</v>
      </c>
      <c r="U1300" s="104">
        <f t="shared" si="541"/>
        <v>0</v>
      </c>
      <c r="V1300" s="104">
        <f t="shared" si="542"/>
        <v>0</v>
      </c>
      <c r="W1300" s="105">
        <f t="shared" si="543"/>
        <v>0</v>
      </c>
      <c r="X1300" s="96"/>
      <c r="Y1300" s="106" t="str">
        <f>$AO$13</f>
        <v>M</v>
      </c>
      <c r="Z1300" s="207" t="str">
        <f t="shared" si="534"/>
        <v>Sat</v>
      </c>
      <c r="AA1300" s="107">
        <f t="shared" si="535"/>
        <v>0</v>
      </c>
      <c r="AB1300" s="107">
        <f t="shared" si="536"/>
        <v>0</v>
      </c>
      <c r="AC1300" s="107">
        <f t="shared" si="537"/>
        <v>0</v>
      </c>
    </row>
    <row r="1301" spans="1:29" ht="12.75" customHeight="1">
      <c r="A1301" s="69"/>
      <c r="B1301" s="124" t="s">
        <v>21</v>
      </c>
      <c r="C1301" s="125" t="s">
        <v>22</v>
      </c>
      <c r="D1301" s="126"/>
      <c r="E1301" s="127"/>
      <c r="F1301" s="198">
        <v>1244560</v>
      </c>
      <c r="G1301" s="129" t="s">
        <v>22</v>
      </c>
      <c r="H1301" s="130">
        <f>+F1301</f>
        <v>1244560</v>
      </c>
      <c r="I1301" s="76">
        <f t="shared" si="531"/>
        <v>10</v>
      </c>
      <c r="J1301" s="100">
        <f>$AN$14</f>
        <v>41084</v>
      </c>
      <c r="K1301" s="339" t="s">
        <v>50</v>
      </c>
      <c r="L1301" s="261"/>
      <c r="M1301" s="232">
        <f t="shared" si="546"/>
        <v>0</v>
      </c>
      <c r="N1301" s="241">
        <f t="shared" si="538"/>
        <v>0</v>
      </c>
      <c r="O1301" s="244">
        <f t="shared" si="532"/>
        <v>0</v>
      </c>
      <c r="P1301" s="245">
        <f t="shared" si="544"/>
        <v>0</v>
      </c>
      <c r="Q1301" s="257">
        <f t="shared" si="533"/>
        <v>0</v>
      </c>
      <c r="R1301" s="102">
        <f t="shared" si="545"/>
        <v>0</v>
      </c>
      <c r="S1301" s="103">
        <f t="shared" si="539"/>
        <v>0</v>
      </c>
      <c r="T1301" s="104">
        <f t="shared" si="540"/>
        <v>0</v>
      </c>
      <c r="U1301" s="104">
        <f t="shared" si="541"/>
        <v>0</v>
      </c>
      <c r="V1301" s="104">
        <f t="shared" si="542"/>
        <v>0</v>
      </c>
      <c r="W1301" s="105">
        <f t="shared" si="543"/>
        <v>0</v>
      </c>
      <c r="X1301" s="96"/>
      <c r="Y1301" s="106" t="str">
        <f>$AO$14</f>
        <v>M</v>
      </c>
      <c r="Z1301" s="262" t="str">
        <f t="shared" si="534"/>
        <v>Sun</v>
      </c>
      <c r="AA1301" s="107">
        <f t="shared" si="535"/>
        <v>0</v>
      </c>
      <c r="AB1301" s="107">
        <f t="shared" si="536"/>
        <v>0</v>
      </c>
      <c r="AC1301" s="107">
        <f t="shared" si="537"/>
        <v>0</v>
      </c>
    </row>
    <row r="1302" spans="1:29" ht="12.75" customHeight="1">
      <c r="A1302" s="69"/>
      <c r="B1302" s="124" t="s">
        <v>23</v>
      </c>
      <c r="C1302" s="125" t="s">
        <v>22</v>
      </c>
      <c r="D1302" s="133">
        <f>+F1301/173</f>
        <v>7193.9884393063585</v>
      </c>
      <c r="E1302" s="127" t="s">
        <v>24</v>
      </c>
      <c r="F1302" s="128">
        <f>+W1328</f>
        <v>215.50000000000003</v>
      </c>
      <c r="G1302" s="134" t="s">
        <v>22</v>
      </c>
      <c r="H1302" s="130">
        <f>F1302*D1302</f>
        <v>1550304.5086705205</v>
      </c>
      <c r="I1302" s="76">
        <f t="shared" si="531"/>
        <v>11</v>
      </c>
      <c r="J1302" s="100">
        <f>$AN$15</f>
        <v>41085</v>
      </c>
      <c r="K1302" s="101">
        <v>1</v>
      </c>
      <c r="L1302" s="261">
        <v>11</v>
      </c>
      <c r="M1302" s="232">
        <f t="shared" si="546"/>
        <v>0.33333333333333331</v>
      </c>
      <c r="N1302" s="241">
        <f t="shared" si="538"/>
        <v>0.70833333333333337</v>
      </c>
      <c r="O1302" s="244">
        <f t="shared" si="532"/>
        <v>9.0000000000000018</v>
      </c>
      <c r="P1302" s="245" t="str">
        <f t="shared" si="544"/>
        <v>1</v>
      </c>
      <c r="Q1302" s="257">
        <f t="shared" si="533"/>
        <v>8.0000000000000018</v>
      </c>
      <c r="R1302" s="102">
        <f t="shared" si="545"/>
        <v>2.9999999999999982</v>
      </c>
      <c r="S1302" s="103">
        <f t="shared" si="539"/>
        <v>1</v>
      </c>
      <c r="T1302" s="104">
        <f t="shared" si="540"/>
        <v>1.9999999999999982</v>
      </c>
      <c r="U1302" s="104">
        <f t="shared" si="541"/>
        <v>0</v>
      </c>
      <c r="V1302" s="104">
        <f t="shared" si="542"/>
        <v>0</v>
      </c>
      <c r="W1302" s="105">
        <f t="shared" si="543"/>
        <v>2.9999999999999982</v>
      </c>
      <c r="X1302" s="96"/>
      <c r="Y1302" s="106" t="str">
        <f>$AO$15</f>
        <v>D</v>
      </c>
      <c r="Z1302" s="262" t="str">
        <f t="shared" si="534"/>
        <v>Mon</v>
      </c>
      <c r="AA1302" s="107">
        <f t="shared" si="535"/>
        <v>0</v>
      </c>
      <c r="AB1302" s="107">
        <f t="shared" si="536"/>
        <v>0</v>
      </c>
      <c r="AC1302" s="107">
        <f t="shared" si="537"/>
        <v>0</v>
      </c>
    </row>
    <row r="1303" spans="1:29" ht="12.75" customHeight="1">
      <c r="A1303" s="69"/>
      <c r="B1303" s="124" t="s">
        <v>65</v>
      </c>
      <c r="C1303" s="125" t="s">
        <v>22</v>
      </c>
      <c r="D1303" s="133">
        <v>6000</v>
      </c>
      <c r="E1303" s="127" t="s">
        <v>24</v>
      </c>
      <c r="F1303" s="203">
        <f>+K1328</f>
        <v>25</v>
      </c>
      <c r="G1303" s="134" t="s">
        <v>22</v>
      </c>
      <c r="H1303" s="130">
        <f>F1303*D1303</f>
        <v>150000</v>
      </c>
      <c r="I1303" s="76">
        <f t="shared" si="531"/>
        <v>12</v>
      </c>
      <c r="J1303" s="100">
        <f>$AN$16</f>
        <v>41086</v>
      </c>
      <c r="K1303" s="101">
        <v>1</v>
      </c>
      <c r="L1303" s="261">
        <v>11</v>
      </c>
      <c r="M1303" s="232">
        <f t="shared" si="546"/>
        <v>0.33333333333333331</v>
      </c>
      <c r="N1303" s="241">
        <f t="shared" si="538"/>
        <v>0.70833333333333337</v>
      </c>
      <c r="O1303" s="244">
        <f t="shared" si="532"/>
        <v>9.0000000000000018</v>
      </c>
      <c r="P1303" s="245" t="str">
        <f t="shared" si="544"/>
        <v>1</v>
      </c>
      <c r="Q1303" s="257">
        <f t="shared" si="533"/>
        <v>8.0000000000000018</v>
      </c>
      <c r="R1303" s="102">
        <f t="shared" si="545"/>
        <v>2.9999999999999982</v>
      </c>
      <c r="S1303" s="103">
        <f t="shared" si="539"/>
        <v>1</v>
      </c>
      <c r="T1303" s="104">
        <f t="shared" si="540"/>
        <v>1.9999999999999982</v>
      </c>
      <c r="U1303" s="104">
        <f t="shared" si="541"/>
        <v>0</v>
      </c>
      <c r="V1303" s="104">
        <f t="shared" si="542"/>
        <v>0</v>
      </c>
      <c r="W1303" s="105">
        <f t="shared" si="543"/>
        <v>2.9999999999999982</v>
      </c>
      <c r="X1303" s="96"/>
      <c r="Y1303" s="106" t="str">
        <f>$AO$16</f>
        <v>D</v>
      </c>
      <c r="Z1303" s="207" t="str">
        <f t="shared" si="534"/>
        <v>Tue</v>
      </c>
      <c r="AA1303" s="107">
        <f t="shared" si="535"/>
        <v>0</v>
      </c>
      <c r="AB1303" s="107">
        <f t="shared" si="536"/>
        <v>0</v>
      </c>
      <c r="AC1303" s="107">
        <f t="shared" si="537"/>
        <v>0</v>
      </c>
    </row>
    <row r="1304" spans="1:29" ht="12.75" customHeight="1">
      <c r="A1304" s="69"/>
      <c r="B1304" s="124" t="s">
        <v>66</v>
      </c>
      <c r="C1304" s="125" t="s">
        <v>22</v>
      </c>
      <c r="D1304" s="200">
        <v>4000</v>
      </c>
      <c r="E1304" s="127" t="s">
        <v>24</v>
      </c>
      <c r="F1304" s="139">
        <f>+L1328</f>
        <v>14</v>
      </c>
      <c r="G1304" s="134" t="s">
        <v>22</v>
      </c>
      <c r="H1304" s="130">
        <f>F1304*D1304</f>
        <v>56000</v>
      </c>
      <c r="I1304" s="76">
        <f t="shared" si="531"/>
        <v>13</v>
      </c>
      <c r="J1304" s="100">
        <f>$AN$17</f>
        <v>41087</v>
      </c>
      <c r="K1304" s="101">
        <v>1</v>
      </c>
      <c r="L1304" s="261">
        <v>11</v>
      </c>
      <c r="M1304" s="232">
        <f t="shared" si="546"/>
        <v>0.33333333333333331</v>
      </c>
      <c r="N1304" s="241">
        <f t="shared" si="538"/>
        <v>0.70833333333333337</v>
      </c>
      <c r="O1304" s="244">
        <f t="shared" si="532"/>
        <v>9.0000000000000018</v>
      </c>
      <c r="P1304" s="245" t="str">
        <f t="shared" si="544"/>
        <v>1</v>
      </c>
      <c r="Q1304" s="257">
        <f t="shared" si="533"/>
        <v>8.0000000000000018</v>
      </c>
      <c r="R1304" s="102">
        <f t="shared" si="545"/>
        <v>2.9999999999999982</v>
      </c>
      <c r="S1304" s="103">
        <f t="shared" si="539"/>
        <v>1</v>
      </c>
      <c r="T1304" s="104">
        <f t="shared" si="540"/>
        <v>1.9999999999999982</v>
      </c>
      <c r="U1304" s="104">
        <f t="shared" si="541"/>
        <v>0</v>
      </c>
      <c r="V1304" s="104">
        <f t="shared" si="542"/>
        <v>0</v>
      </c>
      <c r="W1304" s="105">
        <f t="shared" si="543"/>
        <v>2.9999999999999982</v>
      </c>
      <c r="X1304" s="96"/>
      <c r="Y1304" s="106" t="str">
        <f>$AO$17</f>
        <v>D</v>
      </c>
      <c r="Z1304" s="207" t="str">
        <f t="shared" si="534"/>
        <v>Wed</v>
      </c>
      <c r="AA1304" s="107">
        <f t="shared" si="535"/>
        <v>0</v>
      </c>
      <c r="AB1304" s="107">
        <f t="shared" si="536"/>
        <v>0</v>
      </c>
      <c r="AC1304" s="107">
        <f t="shared" si="537"/>
        <v>0</v>
      </c>
    </row>
    <row r="1305" spans="1:29" ht="12.75" customHeight="1">
      <c r="A1305" s="69"/>
      <c r="B1305" s="335" t="s">
        <v>75</v>
      </c>
      <c r="C1305" s="336" t="s">
        <v>22</v>
      </c>
      <c r="D1305" s="337"/>
      <c r="E1305" s="127" t="s">
        <v>24</v>
      </c>
      <c r="F1305" s="338">
        <f>+M1328</f>
        <v>11</v>
      </c>
      <c r="G1305" s="142" t="s">
        <v>22</v>
      </c>
      <c r="H1305" s="143">
        <f>+F1305*D1305</f>
        <v>0</v>
      </c>
      <c r="I1305" s="76">
        <f t="shared" si="531"/>
        <v>14</v>
      </c>
      <c r="J1305" s="100">
        <f>$AN$18</f>
        <v>41088</v>
      </c>
      <c r="K1305" s="101">
        <v>1</v>
      </c>
      <c r="L1305" s="261">
        <v>11</v>
      </c>
      <c r="M1305" s="232">
        <f t="shared" si="546"/>
        <v>0.33333333333333331</v>
      </c>
      <c r="N1305" s="241">
        <f t="shared" si="538"/>
        <v>0.70833333333333337</v>
      </c>
      <c r="O1305" s="244">
        <f t="shared" si="532"/>
        <v>9.0000000000000018</v>
      </c>
      <c r="P1305" s="245" t="str">
        <f t="shared" si="544"/>
        <v>1</v>
      </c>
      <c r="Q1305" s="257">
        <f t="shared" si="533"/>
        <v>8.0000000000000018</v>
      </c>
      <c r="R1305" s="102">
        <f t="shared" si="545"/>
        <v>2.9999999999999982</v>
      </c>
      <c r="S1305" s="103">
        <f t="shared" si="539"/>
        <v>1</v>
      </c>
      <c r="T1305" s="104">
        <f t="shared" si="540"/>
        <v>1.9999999999999982</v>
      </c>
      <c r="U1305" s="104">
        <f t="shared" si="541"/>
        <v>0</v>
      </c>
      <c r="V1305" s="104">
        <f t="shared" si="542"/>
        <v>0</v>
      </c>
      <c r="W1305" s="105">
        <f t="shared" si="543"/>
        <v>2.9999999999999982</v>
      </c>
      <c r="X1305" s="96"/>
      <c r="Y1305" s="106" t="str">
        <f>$AO$18</f>
        <v>D</v>
      </c>
      <c r="Z1305" s="207" t="str">
        <f t="shared" si="534"/>
        <v>Thu</v>
      </c>
      <c r="AA1305" s="107">
        <f t="shared" si="535"/>
        <v>0</v>
      </c>
      <c r="AB1305" s="107">
        <f t="shared" si="536"/>
        <v>0</v>
      </c>
      <c r="AC1305" s="107">
        <f t="shared" si="537"/>
        <v>0</v>
      </c>
    </row>
    <row r="1306" spans="1:29" ht="12.75" customHeight="1">
      <c r="A1306" s="69"/>
      <c r="B1306" s="124"/>
      <c r="C1306" s="70"/>
      <c r="D1306" s="202"/>
      <c r="E1306" s="140"/>
      <c r="F1306" s="141"/>
      <c r="G1306" s="74" t="s">
        <v>22</v>
      </c>
      <c r="H1306" s="99">
        <f>+D1306*F1306</f>
        <v>0</v>
      </c>
      <c r="I1306" s="76">
        <f t="shared" si="531"/>
        <v>15</v>
      </c>
      <c r="J1306" s="100">
        <f>$AN$19</f>
        <v>41089</v>
      </c>
      <c r="K1306" s="101">
        <v>1</v>
      </c>
      <c r="L1306" s="261">
        <v>11</v>
      </c>
      <c r="M1306" s="232">
        <f t="shared" si="546"/>
        <v>0.33333333333333331</v>
      </c>
      <c r="N1306" s="241">
        <f t="shared" si="538"/>
        <v>0.70833333333333337</v>
      </c>
      <c r="O1306" s="244">
        <f t="shared" si="532"/>
        <v>9.0000000000000018</v>
      </c>
      <c r="P1306" s="245" t="str">
        <f t="shared" si="544"/>
        <v>1</v>
      </c>
      <c r="Q1306" s="257">
        <f t="shared" si="533"/>
        <v>8.0000000000000018</v>
      </c>
      <c r="R1306" s="102">
        <f t="shared" si="545"/>
        <v>2.9999999999999982</v>
      </c>
      <c r="S1306" s="103">
        <f t="shared" si="539"/>
        <v>1</v>
      </c>
      <c r="T1306" s="104">
        <f t="shared" si="540"/>
        <v>1.9999999999999982</v>
      </c>
      <c r="U1306" s="104">
        <f t="shared" si="541"/>
        <v>0</v>
      </c>
      <c r="V1306" s="104">
        <f t="shared" si="542"/>
        <v>0</v>
      </c>
      <c r="W1306" s="105">
        <f t="shared" si="543"/>
        <v>2.9999999999999982</v>
      </c>
      <c r="X1306" s="96"/>
      <c r="Y1306" s="106" t="str">
        <f>$AO$19</f>
        <v>D</v>
      </c>
      <c r="Z1306" s="207" t="str">
        <f t="shared" si="534"/>
        <v>Fri</v>
      </c>
      <c r="AA1306" s="107">
        <f t="shared" si="535"/>
        <v>0</v>
      </c>
      <c r="AB1306" s="107">
        <f t="shared" si="536"/>
        <v>0</v>
      </c>
      <c r="AC1306" s="107">
        <f t="shared" si="537"/>
        <v>0</v>
      </c>
    </row>
    <row r="1307" spans="1:29" ht="12.75" customHeight="1">
      <c r="A1307" s="69"/>
      <c r="B1307" s="124"/>
      <c r="C1307" s="70"/>
      <c r="D1307" s="202"/>
      <c r="E1307" s="140"/>
      <c r="F1307" s="139"/>
      <c r="G1307" s="74" t="s">
        <v>22</v>
      </c>
      <c r="H1307" s="99">
        <f>+D1307*F1307</f>
        <v>0</v>
      </c>
      <c r="I1307" s="76">
        <f t="shared" si="531"/>
        <v>16</v>
      </c>
      <c r="J1307" s="100">
        <f>$AN$20</f>
        <v>41090</v>
      </c>
      <c r="K1307" s="101" t="s">
        <v>63</v>
      </c>
      <c r="L1307" s="261">
        <v>11</v>
      </c>
      <c r="M1307" s="232">
        <f t="shared" si="546"/>
        <v>0</v>
      </c>
      <c r="N1307" s="241">
        <f t="shared" si="538"/>
        <v>0</v>
      </c>
      <c r="O1307" s="244">
        <f t="shared" si="532"/>
        <v>0</v>
      </c>
      <c r="P1307" s="245">
        <f t="shared" si="544"/>
        <v>0</v>
      </c>
      <c r="Q1307" s="257">
        <f t="shared" si="533"/>
        <v>0</v>
      </c>
      <c r="R1307" s="102">
        <f t="shared" si="545"/>
        <v>11</v>
      </c>
      <c r="S1307" s="103">
        <f t="shared" si="539"/>
        <v>0</v>
      </c>
      <c r="T1307" s="104">
        <f t="shared" si="540"/>
        <v>7</v>
      </c>
      <c r="U1307" s="104">
        <f t="shared" si="541"/>
        <v>1</v>
      </c>
      <c r="V1307" s="104">
        <f t="shared" si="542"/>
        <v>3</v>
      </c>
      <c r="W1307" s="105">
        <f t="shared" si="543"/>
        <v>11</v>
      </c>
      <c r="X1307" s="96"/>
      <c r="Y1307" s="106" t="str">
        <f>$AO$20</f>
        <v>M</v>
      </c>
      <c r="Z1307" s="207" t="str">
        <f t="shared" si="534"/>
        <v>Sat</v>
      </c>
      <c r="AA1307" s="107">
        <f t="shared" si="535"/>
        <v>0</v>
      </c>
      <c r="AB1307" s="107">
        <f t="shared" si="536"/>
        <v>0</v>
      </c>
      <c r="AC1307" s="107">
        <f t="shared" si="537"/>
        <v>0</v>
      </c>
    </row>
    <row r="1308" spans="1:29" ht="12.75" customHeight="1">
      <c r="A1308" s="69"/>
      <c r="B1308" s="124" t="s">
        <v>56</v>
      </c>
      <c r="C1308" s="70" t="s">
        <v>22</v>
      </c>
      <c r="D1308" s="202"/>
      <c r="E1308" s="140"/>
      <c r="F1308" s="141"/>
      <c r="G1308" s="74" t="s">
        <v>22</v>
      </c>
      <c r="H1308" s="99">
        <v>0</v>
      </c>
      <c r="I1308" s="76">
        <f t="shared" si="531"/>
        <v>17</v>
      </c>
      <c r="J1308" s="100">
        <f>$AN$21</f>
        <v>41091</v>
      </c>
      <c r="K1308" s="101" t="s">
        <v>50</v>
      </c>
      <c r="L1308" s="261">
        <v>8</v>
      </c>
      <c r="M1308" s="232">
        <f t="shared" si="546"/>
        <v>0</v>
      </c>
      <c r="N1308" s="241">
        <f t="shared" si="538"/>
        <v>0</v>
      </c>
      <c r="O1308" s="244">
        <f t="shared" si="532"/>
        <v>0</v>
      </c>
      <c r="P1308" s="245">
        <f t="shared" si="544"/>
        <v>0</v>
      </c>
      <c r="Q1308" s="257">
        <f t="shared" si="533"/>
        <v>0</v>
      </c>
      <c r="R1308" s="102">
        <f t="shared" si="545"/>
        <v>8</v>
      </c>
      <c r="S1308" s="103">
        <f t="shared" si="539"/>
        <v>0</v>
      </c>
      <c r="T1308" s="104">
        <f t="shared" si="540"/>
        <v>7</v>
      </c>
      <c r="U1308" s="104">
        <f t="shared" si="541"/>
        <v>1</v>
      </c>
      <c r="V1308" s="104">
        <f t="shared" si="542"/>
        <v>0</v>
      </c>
      <c r="W1308" s="105">
        <f t="shared" si="543"/>
        <v>8</v>
      </c>
      <c r="X1308" s="96"/>
      <c r="Y1308" s="106" t="str">
        <f>$AO$21</f>
        <v>M</v>
      </c>
      <c r="Z1308" s="262" t="str">
        <f t="shared" si="534"/>
        <v>Sun</v>
      </c>
      <c r="AA1308" s="107">
        <f t="shared" si="535"/>
        <v>0</v>
      </c>
      <c r="AB1308" s="107">
        <f t="shared" si="536"/>
        <v>0</v>
      </c>
      <c r="AC1308" s="107">
        <f t="shared" si="537"/>
        <v>0</v>
      </c>
    </row>
    <row r="1309" spans="1:29" ht="12.75" customHeight="1">
      <c r="A1309" s="69"/>
      <c r="B1309" s="124"/>
      <c r="C1309" s="70"/>
      <c r="D1309" s="202"/>
      <c r="E1309" s="140"/>
      <c r="F1309" s="139"/>
      <c r="G1309" s="74" t="s">
        <v>22</v>
      </c>
      <c r="H1309" s="99">
        <f>+D1309*F1309</f>
        <v>0</v>
      </c>
      <c r="I1309" s="76">
        <f t="shared" si="531"/>
        <v>18</v>
      </c>
      <c r="J1309" s="100">
        <f>$AN$22</f>
        <v>41092</v>
      </c>
      <c r="K1309" s="101">
        <v>2</v>
      </c>
      <c r="L1309" s="261">
        <v>11</v>
      </c>
      <c r="M1309" s="232">
        <f t="shared" si="546"/>
        <v>0.83333333333333337</v>
      </c>
      <c r="N1309" s="241">
        <f t="shared" si="538"/>
        <v>1.2083333333333333</v>
      </c>
      <c r="O1309" s="244">
        <f t="shared" si="532"/>
        <v>8.9999999999999964</v>
      </c>
      <c r="P1309" s="245" t="str">
        <f t="shared" si="544"/>
        <v>1</v>
      </c>
      <c r="Q1309" s="257">
        <f t="shared" si="533"/>
        <v>7.9999999999999964</v>
      </c>
      <c r="R1309" s="102">
        <f t="shared" si="545"/>
        <v>3.0000000000000036</v>
      </c>
      <c r="S1309" s="103">
        <f t="shared" si="539"/>
        <v>1</v>
      </c>
      <c r="T1309" s="104">
        <f t="shared" si="540"/>
        <v>2.0000000000000036</v>
      </c>
      <c r="U1309" s="104">
        <f t="shared" si="541"/>
        <v>0</v>
      </c>
      <c r="V1309" s="104">
        <f t="shared" si="542"/>
        <v>0</v>
      </c>
      <c r="W1309" s="105">
        <f t="shared" si="543"/>
        <v>3.0000000000000036</v>
      </c>
      <c r="X1309" s="96"/>
      <c r="Y1309" s="106" t="str">
        <f>$AO$22</f>
        <v>D</v>
      </c>
      <c r="Z1309" s="262" t="str">
        <f t="shared" si="534"/>
        <v>Mon</v>
      </c>
      <c r="AA1309" s="107">
        <f t="shared" si="535"/>
        <v>0</v>
      </c>
      <c r="AB1309" s="107">
        <f t="shared" si="536"/>
        <v>0</v>
      </c>
      <c r="AC1309" s="107">
        <f t="shared" si="537"/>
        <v>0</v>
      </c>
    </row>
    <row r="1310" spans="1:29" ht="12.75" customHeight="1">
      <c r="A1310" s="69"/>
      <c r="B1310" s="150" t="s">
        <v>19</v>
      </c>
      <c r="C1310" s="150"/>
      <c r="D1310" s="200"/>
      <c r="E1310" s="127"/>
      <c r="F1310" s="151"/>
      <c r="G1310" s="134" t="s">
        <v>22</v>
      </c>
      <c r="H1310" s="152">
        <f>SUM(H1301:H1309)</f>
        <v>3000864.5086705205</v>
      </c>
      <c r="I1310" s="76">
        <f t="shared" si="531"/>
        <v>19</v>
      </c>
      <c r="J1310" s="100">
        <f>$AN$23</f>
        <v>41093</v>
      </c>
      <c r="K1310" s="101">
        <v>2</v>
      </c>
      <c r="L1310" s="261">
        <v>11</v>
      </c>
      <c r="M1310" s="232">
        <f t="shared" si="546"/>
        <v>0.83333333333333337</v>
      </c>
      <c r="N1310" s="241">
        <f t="shared" si="538"/>
        <v>1.2083333333333333</v>
      </c>
      <c r="O1310" s="244">
        <f t="shared" si="532"/>
        <v>8.9999999999999964</v>
      </c>
      <c r="P1310" s="245" t="str">
        <f t="shared" si="544"/>
        <v>1</v>
      </c>
      <c r="Q1310" s="257">
        <f t="shared" si="533"/>
        <v>7.9999999999999964</v>
      </c>
      <c r="R1310" s="102">
        <f t="shared" si="545"/>
        <v>3.0000000000000036</v>
      </c>
      <c r="S1310" s="103">
        <f t="shared" si="539"/>
        <v>1</v>
      </c>
      <c r="T1310" s="104">
        <f t="shared" si="540"/>
        <v>2.0000000000000036</v>
      </c>
      <c r="U1310" s="104">
        <f t="shared" si="541"/>
        <v>0</v>
      </c>
      <c r="V1310" s="104">
        <f t="shared" si="542"/>
        <v>0</v>
      </c>
      <c r="W1310" s="105">
        <f t="shared" si="543"/>
        <v>3.0000000000000036</v>
      </c>
      <c r="X1310" s="96"/>
      <c r="Y1310" s="106" t="str">
        <f>$AO$23</f>
        <v>D</v>
      </c>
      <c r="Z1310" s="207" t="str">
        <f t="shared" si="534"/>
        <v>Tue</v>
      </c>
      <c r="AA1310" s="107">
        <f t="shared" si="535"/>
        <v>0</v>
      </c>
      <c r="AB1310" s="107">
        <f t="shared" si="536"/>
        <v>0</v>
      </c>
      <c r="AC1310" s="107">
        <f t="shared" si="537"/>
        <v>0</v>
      </c>
    </row>
    <row r="1311" spans="1:29" ht="12.75" customHeight="1">
      <c r="A1311" s="69"/>
      <c r="B1311" s="131" t="s">
        <v>25</v>
      </c>
      <c r="C1311" s="70"/>
      <c r="D1311" s="200"/>
      <c r="E1311" s="127"/>
      <c r="F1311" s="151"/>
      <c r="G1311" s="74"/>
      <c r="H1311" s="75"/>
      <c r="I1311" s="76">
        <f t="shared" si="531"/>
        <v>20</v>
      </c>
      <c r="J1311" s="100">
        <f>$AN$24</f>
        <v>41094</v>
      </c>
      <c r="K1311" s="101">
        <v>2</v>
      </c>
      <c r="L1311" s="261">
        <v>11</v>
      </c>
      <c r="M1311" s="232">
        <f t="shared" si="546"/>
        <v>0.83333333333333337</v>
      </c>
      <c r="N1311" s="241">
        <f t="shared" si="538"/>
        <v>1.2083333333333333</v>
      </c>
      <c r="O1311" s="244">
        <f t="shared" si="532"/>
        <v>8.9999999999999964</v>
      </c>
      <c r="P1311" s="245" t="str">
        <f t="shared" si="544"/>
        <v>1</v>
      </c>
      <c r="Q1311" s="257">
        <f t="shared" si="533"/>
        <v>7.9999999999999964</v>
      </c>
      <c r="R1311" s="102">
        <f t="shared" si="545"/>
        <v>3.0000000000000036</v>
      </c>
      <c r="S1311" s="103">
        <f t="shared" si="539"/>
        <v>1</v>
      </c>
      <c r="T1311" s="104">
        <f t="shared" si="540"/>
        <v>2.0000000000000036</v>
      </c>
      <c r="U1311" s="104">
        <f t="shared" si="541"/>
        <v>0</v>
      </c>
      <c r="V1311" s="104">
        <f t="shared" si="542"/>
        <v>0</v>
      </c>
      <c r="W1311" s="105">
        <f t="shared" si="543"/>
        <v>3.0000000000000036</v>
      </c>
      <c r="X1311" s="96"/>
      <c r="Y1311" s="106" t="str">
        <f>$AO$24</f>
        <v>D</v>
      </c>
      <c r="Z1311" s="207" t="str">
        <f t="shared" si="534"/>
        <v>Wed</v>
      </c>
      <c r="AA1311" s="107">
        <f t="shared" si="535"/>
        <v>0</v>
      </c>
      <c r="AB1311" s="107">
        <f t="shared" si="536"/>
        <v>0</v>
      </c>
      <c r="AC1311" s="107">
        <f t="shared" si="537"/>
        <v>0</v>
      </c>
    </row>
    <row r="1312" spans="1:29" ht="12.75" customHeight="1">
      <c r="A1312" s="69"/>
      <c r="B1312" s="124" t="s">
        <v>26</v>
      </c>
      <c r="C1312" s="125" t="s">
        <v>22</v>
      </c>
      <c r="D1312" s="153">
        <f>-H1301</f>
        <v>-1244560</v>
      </c>
      <c r="E1312" s="127" t="s">
        <v>24</v>
      </c>
      <c r="F1312" s="149">
        <v>0.02</v>
      </c>
      <c r="G1312" s="134" t="s">
        <v>22</v>
      </c>
      <c r="H1312" s="130">
        <f>F1312*D1312</f>
        <v>-24891.200000000001</v>
      </c>
      <c r="I1312" s="76">
        <f t="shared" si="531"/>
        <v>21</v>
      </c>
      <c r="J1312" s="100">
        <f>$AN$25</f>
        <v>41095</v>
      </c>
      <c r="K1312" s="101">
        <v>2</v>
      </c>
      <c r="L1312" s="261">
        <v>10.5</v>
      </c>
      <c r="M1312" s="232">
        <f t="shared" si="546"/>
        <v>0.83333333333333337</v>
      </c>
      <c r="N1312" s="241">
        <f t="shared" si="538"/>
        <v>1.2083333333333333</v>
      </c>
      <c r="O1312" s="244">
        <f t="shared" si="532"/>
        <v>8.9999999999999964</v>
      </c>
      <c r="P1312" s="245" t="str">
        <f t="shared" si="544"/>
        <v>1</v>
      </c>
      <c r="Q1312" s="257">
        <f t="shared" si="533"/>
        <v>7.9999999999999964</v>
      </c>
      <c r="R1312" s="102">
        <f t="shared" si="545"/>
        <v>2.5000000000000036</v>
      </c>
      <c r="S1312" s="103">
        <f t="shared" si="539"/>
        <v>1</v>
      </c>
      <c r="T1312" s="104">
        <f t="shared" si="540"/>
        <v>1.5000000000000036</v>
      </c>
      <c r="U1312" s="104">
        <f t="shared" si="541"/>
        <v>0</v>
      </c>
      <c r="V1312" s="104">
        <f t="shared" si="542"/>
        <v>0</v>
      </c>
      <c r="W1312" s="105">
        <f t="shared" si="543"/>
        <v>2.5000000000000036</v>
      </c>
      <c r="X1312" s="96"/>
      <c r="Y1312" s="106" t="str">
        <f>$AO$25</f>
        <v>D</v>
      </c>
      <c r="Z1312" s="207" t="str">
        <f t="shared" si="534"/>
        <v>Thu</v>
      </c>
      <c r="AA1312" s="107">
        <f t="shared" si="535"/>
        <v>0</v>
      </c>
      <c r="AB1312" s="107">
        <f t="shared" si="536"/>
        <v>0</v>
      </c>
      <c r="AC1312" s="107">
        <f t="shared" si="537"/>
        <v>0</v>
      </c>
    </row>
    <row r="1313" spans="1:29" ht="12.75" customHeight="1">
      <c r="A1313" s="69"/>
      <c r="B1313" s="124" t="s">
        <v>47</v>
      </c>
      <c r="C1313" s="125" t="s">
        <v>22</v>
      </c>
      <c r="D1313" s="200"/>
      <c r="E1313" s="127"/>
      <c r="F1313" s="155"/>
      <c r="G1313" s="134" t="s">
        <v>22</v>
      </c>
      <c r="H1313" s="130">
        <f>SUM(AA1328:AC1328)*-F1301/21</f>
        <v>0</v>
      </c>
      <c r="I1313" s="76">
        <f t="shared" si="531"/>
        <v>22</v>
      </c>
      <c r="J1313" s="100">
        <f>$AN$26</f>
        <v>41096</v>
      </c>
      <c r="K1313" s="101">
        <v>2</v>
      </c>
      <c r="L1313" s="261">
        <v>11</v>
      </c>
      <c r="M1313" s="232">
        <f t="shared" si="546"/>
        <v>0.83333333333333337</v>
      </c>
      <c r="N1313" s="241">
        <f t="shared" si="538"/>
        <v>1.2083333333333333</v>
      </c>
      <c r="O1313" s="244">
        <f t="shared" si="532"/>
        <v>8.9999999999999964</v>
      </c>
      <c r="P1313" s="245" t="str">
        <f t="shared" si="544"/>
        <v>1</v>
      </c>
      <c r="Q1313" s="257">
        <f t="shared" si="533"/>
        <v>7.9999999999999964</v>
      </c>
      <c r="R1313" s="102">
        <f t="shared" si="545"/>
        <v>3.0000000000000036</v>
      </c>
      <c r="S1313" s="103">
        <f t="shared" si="539"/>
        <v>1</v>
      </c>
      <c r="T1313" s="104">
        <f t="shared" si="540"/>
        <v>2.0000000000000036</v>
      </c>
      <c r="U1313" s="104">
        <f t="shared" si="541"/>
        <v>0</v>
      </c>
      <c r="V1313" s="104">
        <f t="shared" si="542"/>
        <v>0</v>
      </c>
      <c r="W1313" s="105">
        <f t="shared" si="543"/>
        <v>3.0000000000000036</v>
      </c>
      <c r="X1313" s="96"/>
      <c r="Y1313" s="106" t="str">
        <f>$AO$26</f>
        <v>D</v>
      </c>
      <c r="Z1313" s="207" t="str">
        <f t="shared" si="534"/>
        <v>Fri</v>
      </c>
      <c r="AA1313" s="107">
        <f t="shared" si="535"/>
        <v>0</v>
      </c>
      <c r="AB1313" s="107">
        <f t="shared" si="536"/>
        <v>0</v>
      </c>
      <c r="AC1313" s="107">
        <f t="shared" si="537"/>
        <v>0</v>
      </c>
    </row>
    <row r="1314" spans="1:29" ht="12.75" customHeight="1">
      <c r="A1314" s="69"/>
      <c r="B1314" s="124" t="s">
        <v>27</v>
      </c>
      <c r="C1314" s="125" t="s">
        <v>22</v>
      </c>
      <c r="D1314" s="200"/>
      <c r="E1314" s="127"/>
      <c r="F1314" s="155"/>
      <c r="G1314" s="134" t="s">
        <v>22</v>
      </c>
      <c r="H1314" s="156">
        <f>+F1320</f>
        <v>-75632.55</v>
      </c>
      <c r="I1314" s="76">
        <f t="shared" si="531"/>
        <v>23</v>
      </c>
      <c r="J1314" s="100">
        <f>$AN$27</f>
        <v>41097</v>
      </c>
      <c r="K1314" s="339" t="s">
        <v>72</v>
      </c>
      <c r="L1314" s="261">
        <v>11</v>
      </c>
      <c r="M1314" s="232">
        <f t="shared" si="546"/>
        <v>0</v>
      </c>
      <c r="N1314" s="241">
        <f t="shared" si="538"/>
        <v>0</v>
      </c>
      <c r="O1314" s="244">
        <f t="shared" si="532"/>
        <v>0</v>
      </c>
      <c r="P1314" s="245">
        <f t="shared" si="544"/>
        <v>0</v>
      </c>
      <c r="Q1314" s="257">
        <f t="shared" si="533"/>
        <v>0</v>
      </c>
      <c r="R1314" s="102">
        <f t="shared" si="545"/>
        <v>11</v>
      </c>
      <c r="S1314" s="103">
        <f t="shared" si="539"/>
        <v>0</v>
      </c>
      <c r="T1314" s="104">
        <f t="shared" si="540"/>
        <v>7</v>
      </c>
      <c r="U1314" s="104">
        <f t="shared" si="541"/>
        <v>1</v>
      </c>
      <c r="V1314" s="104">
        <f t="shared" si="542"/>
        <v>3</v>
      </c>
      <c r="W1314" s="105">
        <f t="shared" si="543"/>
        <v>11</v>
      </c>
      <c r="X1314" s="96"/>
      <c r="Y1314" s="106" t="str">
        <f>$AO$27</f>
        <v>M</v>
      </c>
      <c r="Z1314" s="207" t="str">
        <f t="shared" si="534"/>
        <v>Sat</v>
      </c>
      <c r="AA1314" s="107">
        <f t="shared" si="535"/>
        <v>0</v>
      </c>
      <c r="AB1314" s="107">
        <f t="shared" si="536"/>
        <v>0</v>
      </c>
      <c r="AC1314" s="107">
        <f t="shared" si="537"/>
        <v>0</v>
      </c>
    </row>
    <row r="1315" spans="1:29" ht="12.75" customHeight="1">
      <c r="A1315" s="69"/>
      <c r="B1315" s="98"/>
      <c r="C1315" s="98"/>
      <c r="D1315" s="158" t="s">
        <v>28</v>
      </c>
      <c r="E1315" s="159"/>
      <c r="F1315" s="160">
        <f>VLOOKUP(C1294,$AD$1:$AG$6,2)</f>
        <v>-1320000</v>
      </c>
      <c r="G1315" s="160"/>
      <c r="H1315" s="99"/>
      <c r="I1315" s="76">
        <f t="shared" si="531"/>
        <v>24</v>
      </c>
      <c r="J1315" s="100">
        <f>$AN$28</f>
        <v>41098</v>
      </c>
      <c r="K1315" s="101" t="s">
        <v>50</v>
      </c>
      <c r="L1315" s="261"/>
      <c r="M1315" s="232">
        <f t="shared" si="546"/>
        <v>0</v>
      </c>
      <c r="N1315" s="241">
        <f t="shared" si="538"/>
        <v>0</v>
      </c>
      <c r="O1315" s="244">
        <f t="shared" si="532"/>
        <v>0</v>
      </c>
      <c r="P1315" s="245">
        <f t="shared" si="544"/>
        <v>0</v>
      </c>
      <c r="Q1315" s="257">
        <f t="shared" si="533"/>
        <v>0</v>
      </c>
      <c r="R1315" s="102">
        <f t="shared" si="545"/>
        <v>0</v>
      </c>
      <c r="S1315" s="103">
        <f t="shared" si="539"/>
        <v>0</v>
      </c>
      <c r="T1315" s="104">
        <f t="shared" si="540"/>
        <v>0</v>
      </c>
      <c r="U1315" s="104">
        <f t="shared" si="541"/>
        <v>0</v>
      </c>
      <c r="V1315" s="104">
        <f t="shared" si="542"/>
        <v>0</v>
      </c>
      <c r="W1315" s="105">
        <f t="shared" si="543"/>
        <v>0</v>
      </c>
      <c r="X1315" s="96"/>
      <c r="Y1315" s="106" t="str">
        <f>$AO$28</f>
        <v>M</v>
      </c>
      <c r="Z1315" s="262" t="str">
        <f t="shared" si="534"/>
        <v>Sun</v>
      </c>
      <c r="AA1315" s="107">
        <f t="shared" si="535"/>
        <v>0</v>
      </c>
      <c r="AB1315" s="107">
        <f t="shared" si="536"/>
        <v>0</v>
      </c>
      <c r="AC1315" s="107">
        <f t="shared" si="537"/>
        <v>0</v>
      </c>
    </row>
    <row r="1316" spans="1:29" ht="12.75" customHeight="1">
      <c r="A1316" s="69"/>
      <c r="B1316" s="98"/>
      <c r="C1316" s="98"/>
      <c r="D1316" s="162" t="s">
        <v>26</v>
      </c>
      <c r="E1316" s="159"/>
      <c r="F1316" s="163">
        <f>+(H1301)*0.54%</f>
        <v>6720.6240000000007</v>
      </c>
      <c r="G1316" s="163"/>
      <c r="H1316" s="99"/>
      <c r="I1316" s="76">
        <f t="shared" si="531"/>
        <v>25</v>
      </c>
      <c r="J1316" s="100">
        <f>$AN$29</f>
        <v>41099</v>
      </c>
      <c r="K1316" s="101">
        <v>1</v>
      </c>
      <c r="L1316" s="261">
        <v>11</v>
      </c>
      <c r="M1316" s="232">
        <f t="shared" si="546"/>
        <v>0.33333333333333331</v>
      </c>
      <c r="N1316" s="241">
        <f t="shared" si="538"/>
        <v>0.70833333333333337</v>
      </c>
      <c r="O1316" s="244">
        <f t="shared" si="532"/>
        <v>9.0000000000000018</v>
      </c>
      <c r="P1316" s="245" t="str">
        <f t="shared" si="544"/>
        <v>1</v>
      </c>
      <c r="Q1316" s="257">
        <f t="shared" si="533"/>
        <v>8.0000000000000018</v>
      </c>
      <c r="R1316" s="102">
        <f t="shared" si="545"/>
        <v>2.9999999999999982</v>
      </c>
      <c r="S1316" s="103">
        <f t="shared" si="539"/>
        <v>1</v>
      </c>
      <c r="T1316" s="104">
        <f t="shared" si="540"/>
        <v>1.9999999999999982</v>
      </c>
      <c r="U1316" s="104">
        <f t="shared" si="541"/>
        <v>0</v>
      </c>
      <c r="V1316" s="104">
        <f t="shared" si="542"/>
        <v>0</v>
      </c>
      <c r="W1316" s="105">
        <f t="shared" si="543"/>
        <v>2.9999999999999982</v>
      </c>
      <c r="X1316" s="96"/>
      <c r="Y1316" s="106" t="str">
        <f>$AO$29</f>
        <v>D</v>
      </c>
      <c r="Z1316" s="262" t="str">
        <f t="shared" si="534"/>
        <v>Mon</v>
      </c>
      <c r="AA1316" s="107">
        <f t="shared" si="535"/>
        <v>0</v>
      </c>
      <c r="AB1316" s="107">
        <f t="shared" si="536"/>
        <v>0</v>
      </c>
      <c r="AC1316" s="107">
        <f t="shared" si="537"/>
        <v>0</v>
      </c>
    </row>
    <row r="1317" spans="1:29" ht="12.75" customHeight="1">
      <c r="A1317" s="69"/>
      <c r="B1317" s="98"/>
      <c r="C1317" s="98"/>
      <c r="D1317" s="162" t="s">
        <v>29</v>
      </c>
      <c r="E1317" s="159"/>
      <c r="F1317" s="160">
        <f>-IF(H1310*5%&gt;500000,500000,H1310*5%)</f>
        <v>-150043.22543352604</v>
      </c>
      <c r="G1317" s="160"/>
      <c r="H1317" s="99"/>
      <c r="I1317" s="76">
        <f t="shared" si="531"/>
        <v>26</v>
      </c>
      <c r="J1317" s="100">
        <f>$AN$30</f>
        <v>41100</v>
      </c>
      <c r="K1317" s="101">
        <v>1</v>
      </c>
      <c r="L1317" s="261">
        <v>10</v>
      </c>
      <c r="M1317" s="232">
        <f t="shared" si="546"/>
        <v>0.33333333333333331</v>
      </c>
      <c r="N1317" s="241">
        <f t="shared" si="538"/>
        <v>0.70833333333333337</v>
      </c>
      <c r="O1317" s="244">
        <f t="shared" si="532"/>
        <v>9.0000000000000018</v>
      </c>
      <c r="P1317" s="245" t="str">
        <f t="shared" si="544"/>
        <v>1</v>
      </c>
      <c r="Q1317" s="257">
        <f t="shared" si="533"/>
        <v>8.0000000000000018</v>
      </c>
      <c r="R1317" s="102">
        <f t="shared" si="545"/>
        <v>1.9999999999999982</v>
      </c>
      <c r="S1317" s="103">
        <f t="shared" si="539"/>
        <v>1</v>
      </c>
      <c r="T1317" s="104">
        <f t="shared" si="540"/>
        <v>0.99999999999999822</v>
      </c>
      <c r="U1317" s="104">
        <f t="shared" si="541"/>
        <v>0</v>
      </c>
      <c r="V1317" s="104">
        <f t="shared" si="542"/>
        <v>0</v>
      </c>
      <c r="W1317" s="105">
        <f t="shared" si="543"/>
        <v>1.9999999999999982</v>
      </c>
      <c r="X1317" s="96"/>
      <c r="Y1317" s="106" t="str">
        <f>$AO$30</f>
        <v>D</v>
      </c>
      <c r="Z1317" s="207" t="str">
        <f t="shared" si="534"/>
        <v>Tue</v>
      </c>
      <c r="AA1317" s="107">
        <f t="shared" si="535"/>
        <v>0</v>
      </c>
      <c r="AB1317" s="107">
        <f t="shared" si="536"/>
        <v>0</v>
      </c>
      <c r="AC1317" s="107">
        <f t="shared" si="537"/>
        <v>0</v>
      </c>
    </row>
    <row r="1318" spans="1:29" ht="12.75" customHeight="1">
      <c r="A1318" s="69"/>
      <c r="B1318" s="98"/>
      <c r="C1318" s="98"/>
      <c r="D1318" s="162" t="s">
        <v>30</v>
      </c>
      <c r="E1318" s="159"/>
      <c r="F1318" s="163">
        <f>ROUND(H1310+H1312+F1316+F1317,0)*12</f>
        <v>33991812</v>
      </c>
      <c r="G1318" s="163"/>
      <c r="H1318" s="99"/>
      <c r="I1318" s="76">
        <f t="shared" si="531"/>
        <v>27</v>
      </c>
      <c r="J1318" s="100">
        <f>$AN$31</f>
        <v>41101</v>
      </c>
      <c r="K1318" s="101">
        <v>1</v>
      </c>
      <c r="L1318" s="261">
        <v>11</v>
      </c>
      <c r="M1318" s="232">
        <f t="shared" si="546"/>
        <v>0.33333333333333331</v>
      </c>
      <c r="N1318" s="241">
        <f t="shared" si="538"/>
        <v>0.70833333333333337</v>
      </c>
      <c r="O1318" s="244">
        <f t="shared" si="532"/>
        <v>9.0000000000000018</v>
      </c>
      <c r="P1318" s="245" t="str">
        <f t="shared" si="544"/>
        <v>1</v>
      </c>
      <c r="Q1318" s="257">
        <f t="shared" si="533"/>
        <v>8.0000000000000018</v>
      </c>
      <c r="R1318" s="102">
        <f t="shared" si="545"/>
        <v>2.9999999999999982</v>
      </c>
      <c r="S1318" s="103">
        <f t="shared" si="539"/>
        <v>1</v>
      </c>
      <c r="T1318" s="104">
        <f t="shared" si="540"/>
        <v>1.9999999999999982</v>
      </c>
      <c r="U1318" s="104">
        <f t="shared" si="541"/>
        <v>0</v>
      </c>
      <c r="V1318" s="104">
        <f t="shared" si="542"/>
        <v>0</v>
      </c>
      <c r="W1318" s="105">
        <f t="shared" si="543"/>
        <v>2.9999999999999982</v>
      </c>
      <c r="X1318" s="96"/>
      <c r="Y1318" s="106" t="str">
        <f>$AO$31</f>
        <v>D</v>
      </c>
      <c r="Z1318" s="207" t="str">
        <f t="shared" si="534"/>
        <v>Wed</v>
      </c>
      <c r="AA1318" s="107">
        <f t="shared" si="535"/>
        <v>0</v>
      </c>
      <c r="AB1318" s="107">
        <f t="shared" si="536"/>
        <v>0</v>
      </c>
      <c r="AC1318" s="107">
        <f t="shared" si="537"/>
        <v>0</v>
      </c>
    </row>
    <row r="1319" spans="1:29" ht="12.75" customHeight="1">
      <c r="A1319" s="69"/>
      <c r="B1319" s="98"/>
      <c r="C1319" s="98"/>
      <c r="D1319" s="168" t="s">
        <v>31</v>
      </c>
      <c r="E1319" s="159"/>
      <c r="F1319" s="169">
        <f>(F1318)+(F1315*12)</f>
        <v>18151812</v>
      </c>
      <c r="G1319" s="169"/>
      <c r="H1319" s="99"/>
      <c r="I1319" s="76">
        <f t="shared" si="531"/>
        <v>28</v>
      </c>
      <c r="J1319" s="100">
        <f>$AN$32</f>
        <v>41102</v>
      </c>
      <c r="K1319" s="101">
        <v>1</v>
      </c>
      <c r="L1319" s="261">
        <v>8</v>
      </c>
      <c r="M1319" s="232">
        <f t="shared" si="546"/>
        <v>0.33333333333333331</v>
      </c>
      <c r="N1319" s="241">
        <f t="shared" si="538"/>
        <v>0.70833333333333337</v>
      </c>
      <c r="O1319" s="244">
        <f t="shared" si="532"/>
        <v>9.0000000000000018</v>
      </c>
      <c r="P1319" s="245" t="str">
        <f t="shared" si="544"/>
        <v>1</v>
      </c>
      <c r="Q1319" s="257">
        <f t="shared" si="533"/>
        <v>8.0000000000000018</v>
      </c>
      <c r="R1319" s="102">
        <f t="shared" si="545"/>
        <v>0</v>
      </c>
      <c r="S1319" s="103">
        <f t="shared" si="539"/>
        <v>0</v>
      </c>
      <c r="T1319" s="104">
        <f t="shared" si="540"/>
        <v>0</v>
      </c>
      <c r="U1319" s="104">
        <f t="shared" si="541"/>
        <v>0</v>
      </c>
      <c r="V1319" s="104">
        <f t="shared" si="542"/>
        <v>0</v>
      </c>
      <c r="W1319" s="105">
        <f t="shared" si="543"/>
        <v>0</v>
      </c>
      <c r="X1319" s="96"/>
      <c r="Y1319" s="106" t="str">
        <f>$AO$32</f>
        <v>D</v>
      </c>
      <c r="Z1319" s="207" t="str">
        <f t="shared" si="534"/>
        <v>Thu</v>
      </c>
      <c r="AA1319" s="107">
        <f t="shared" si="535"/>
        <v>0</v>
      </c>
      <c r="AB1319" s="107">
        <f t="shared" si="536"/>
        <v>0</v>
      </c>
      <c r="AC1319" s="107">
        <f t="shared" si="537"/>
        <v>0</v>
      </c>
    </row>
    <row r="1320" spans="1:29" ht="12.75" customHeight="1">
      <c r="A1320" s="69"/>
      <c r="B1320" s="98"/>
      <c r="C1320" s="98"/>
      <c r="D1320" s="168" t="s">
        <v>32</v>
      </c>
      <c r="E1320" s="159"/>
      <c r="F1320" s="170">
        <f>-(IF(F1319&lt;=0,0,IF(F1319&lt;=50000000,F1319*0.05,IF(F1319&lt;=200000000,(F1319-50000000)*0.15+2500000,IF(F1319&lt;=500000000,(F1319-250000000)*0.25+32500000,(F1319-500000000)*0.3+95000000)))))/12</f>
        <v>-75632.55</v>
      </c>
      <c r="G1320" s="171">
        <f>-(IF(F1320&lt;=0,0,IF(F1320&lt;=50000000,F1320*0.05,IF(F1320&lt;=200000000,(F1320-50000000)*0.15+2500000,IF(F1320&lt;=500000000,(F1320-250000000)*0.25+32500000,(F1320-500000000)*0.3+95000000)))))/12</f>
        <v>0</v>
      </c>
      <c r="H1320" s="99"/>
      <c r="I1320" s="76">
        <f t="shared" si="531"/>
        <v>29</v>
      </c>
      <c r="J1320" s="100">
        <f>$AN$33</f>
        <v>41103</v>
      </c>
      <c r="K1320" s="101">
        <v>1</v>
      </c>
      <c r="L1320" s="261">
        <v>11</v>
      </c>
      <c r="M1320" s="232">
        <f t="shared" si="546"/>
        <v>0.33333333333333331</v>
      </c>
      <c r="N1320" s="241">
        <f t="shared" si="538"/>
        <v>0.70833333333333337</v>
      </c>
      <c r="O1320" s="244">
        <f t="shared" si="532"/>
        <v>9.0000000000000018</v>
      </c>
      <c r="P1320" s="245" t="str">
        <f t="shared" si="544"/>
        <v>1</v>
      </c>
      <c r="Q1320" s="257">
        <f t="shared" si="533"/>
        <v>8.0000000000000018</v>
      </c>
      <c r="R1320" s="102">
        <f t="shared" si="545"/>
        <v>2.9999999999999982</v>
      </c>
      <c r="S1320" s="103">
        <f t="shared" si="539"/>
        <v>1</v>
      </c>
      <c r="T1320" s="104">
        <f t="shared" si="540"/>
        <v>1.9999999999999982</v>
      </c>
      <c r="U1320" s="104">
        <f t="shared" si="541"/>
        <v>0</v>
      </c>
      <c r="V1320" s="104">
        <f t="shared" si="542"/>
        <v>0</v>
      </c>
      <c r="W1320" s="105">
        <f t="shared" si="543"/>
        <v>2.9999999999999982</v>
      </c>
      <c r="X1320" s="96"/>
      <c r="Y1320" s="106" t="str">
        <f>$AO$33</f>
        <v>D</v>
      </c>
      <c r="Z1320" s="207" t="str">
        <f t="shared" si="534"/>
        <v>Fri</v>
      </c>
      <c r="AA1320" s="107">
        <f t="shared" si="535"/>
        <v>0</v>
      </c>
      <c r="AB1320" s="107">
        <f t="shared" si="536"/>
        <v>0</v>
      </c>
      <c r="AC1320" s="107">
        <f t="shared" si="537"/>
        <v>0</v>
      </c>
    </row>
    <row r="1321" spans="1:29" ht="12.75" customHeight="1">
      <c r="A1321" s="69"/>
      <c r="B1321" s="98"/>
      <c r="C1321" s="125"/>
      <c r="D1321" s="172"/>
      <c r="E1321" s="173"/>
      <c r="F1321" s="174"/>
      <c r="G1321" s="72"/>
      <c r="H1321" s="175"/>
      <c r="I1321" s="76">
        <f t="shared" si="531"/>
        <v>30</v>
      </c>
      <c r="J1321" s="100">
        <f>$AN$34</f>
        <v>41104</v>
      </c>
      <c r="K1321" s="101" t="s">
        <v>50</v>
      </c>
      <c r="L1321" s="261"/>
      <c r="M1321" s="232">
        <f t="shared" si="546"/>
        <v>0</v>
      </c>
      <c r="N1321" s="241">
        <f t="shared" si="538"/>
        <v>0</v>
      </c>
      <c r="O1321" s="244">
        <f t="shared" si="532"/>
        <v>0</v>
      </c>
      <c r="P1321" s="245">
        <f t="shared" si="544"/>
        <v>0</v>
      </c>
      <c r="Q1321" s="257">
        <f t="shared" si="533"/>
        <v>0</v>
      </c>
      <c r="R1321" s="102">
        <f t="shared" si="545"/>
        <v>0</v>
      </c>
      <c r="S1321" s="103">
        <f t="shared" si="539"/>
        <v>0</v>
      </c>
      <c r="T1321" s="104">
        <f t="shared" si="540"/>
        <v>0</v>
      </c>
      <c r="U1321" s="104">
        <f t="shared" si="541"/>
        <v>0</v>
      </c>
      <c r="V1321" s="104">
        <f t="shared" si="542"/>
        <v>0</v>
      </c>
      <c r="W1321" s="105">
        <f t="shared" si="543"/>
        <v>0</v>
      </c>
      <c r="X1321" s="96"/>
      <c r="Y1321" s="106" t="str">
        <f>$AO$34</f>
        <v>M</v>
      </c>
      <c r="Z1321" s="207" t="str">
        <f t="shared" si="534"/>
        <v>Sat</v>
      </c>
      <c r="AA1321" s="107">
        <f t="shared" si="535"/>
        <v>0</v>
      </c>
      <c r="AB1321" s="107">
        <f t="shared" si="536"/>
        <v>0</v>
      </c>
      <c r="AC1321" s="107">
        <f t="shared" si="537"/>
        <v>0</v>
      </c>
    </row>
    <row r="1322" spans="1:29" ht="12.75" customHeight="1">
      <c r="A1322" s="69"/>
      <c r="B1322" s="176" t="s">
        <v>33</v>
      </c>
      <c r="C1322" s="177"/>
      <c r="D1322" s="178"/>
      <c r="E1322" s="127"/>
      <c r="F1322" s="179"/>
      <c r="G1322" s="180" t="s">
        <v>22</v>
      </c>
      <c r="H1322" s="152">
        <f>+H1310+H1312+H1313+H1314</f>
        <v>2900340.7586705205</v>
      </c>
      <c r="I1322" s="76">
        <f t="shared" si="531"/>
        <v>31</v>
      </c>
      <c r="J1322" s="100">
        <f>$AN$35</f>
        <v>41105</v>
      </c>
      <c r="K1322" s="339" t="s">
        <v>72</v>
      </c>
      <c r="L1322" s="261">
        <v>11</v>
      </c>
      <c r="M1322" s="232">
        <f t="shared" si="546"/>
        <v>0</v>
      </c>
      <c r="N1322" s="241">
        <f t="shared" si="538"/>
        <v>0</v>
      </c>
      <c r="O1322" s="244">
        <f t="shared" si="532"/>
        <v>0</v>
      </c>
      <c r="P1322" s="245">
        <f t="shared" si="544"/>
        <v>0</v>
      </c>
      <c r="Q1322" s="257">
        <f t="shared" si="533"/>
        <v>0</v>
      </c>
      <c r="R1322" s="102">
        <f t="shared" si="545"/>
        <v>11</v>
      </c>
      <c r="S1322" s="103">
        <f t="shared" si="539"/>
        <v>0</v>
      </c>
      <c r="T1322" s="104">
        <f t="shared" si="540"/>
        <v>7</v>
      </c>
      <c r="U1322" s="104">
        <f t="shared" si="541"/>
        <v>1</v>
      </c>
      <c r="V1322" s="104">
        <f t="shared" si="542"/>
        <v>3</v>
      </c>
      <c r="W1322" s="105">
        <f t="shared" si="543"/>
        <v>11</v>
      </c>
      <c r="X1322" s="96"/>
      <c r="Y1322" s="106" t="str">
        <f>$AO$35</f>
        <v>M</v>
      </c>
      <c r="Z1322" s="262" t="str">
        <f t="shared" si="534"/>
        <v>Sun</v>
      </c>
      <c r="AA1322" s="107">
        <f t="shared" si="535"/>
        <v>0</v>
      </c>
      <c r="AB1322" s="107">
        <f t="shared" si="536"/>
        <v>0</v>
      </c>
      <c r="AC1322" s="107">
        <f t="shared" si="537"/>
        <v>0</v>
      </c>
    </row>
    <row r="1323" spans="1:29" ht="12.75" customHeight="1">
      <c r="A1323" s="69"/>
      <c r="B1323" s="70"/>
      <c r="C1323" s="70"/>
      <c r="D1323" s="200"/>
      <c r="E1323" s="127"/>
      <c r="F1323" s="155"/>
      <c r="G1323" s="74"/>
      <c r="H1323" s="75"/>
      <c r="I1323" s="76">
        <f t="shared" si="531"/>
        <v>32</v>
      </c>
      <c r="J1323" s="100">
        <f>$AN$36</f>
        <v>41106</v>
      </c>
      <c r="K1323" s="101">
        <v>2</v>
      </c>
      <c r="L1323" s="261">
        <v>11</v>
      </c>
      <c r="M1323" s="232">
        <f t="shared" si="546"/>
        <v>0.83333333333333337</v>
      </c>
      <c r="N1323" s="241">
        <f t="shared" si="538"/>
        <v>1.2083333333333333</v>
      </c>
      <c r="O1323" s="244">
        <f t="shared" si="532"/>
        <v>8.9999999999999964</v>
      </c>
      <c r="P1323" s="245" t="str">
        <f t="shared" si="544"/>
        <v>1</v>
      </c>
      <c r="Q1323" s="257">
        <f t="shared" si="533"/>
        <v>7.9999999999999964</v>
      </c>
      <c r="R1323" s="102">
        <f t="shared" si="545"/>
        <v>3.0000000000000036</v>
      </c>
      <c r="S1323" s="103">
        <f t="shared" si="539"/>
        <v>1</v>
      </c>
      <c r="T1323" s="104">
        <f t="shared" si="540"/>
        <v>2.0000000000000036</v>
      </c>
      <c r="U1323" s="104">
        <f t="shared" si="541"/>
        <v>0</v>
      </c>
      <c r="V1323" s="104">
        <f t="shared" si="542"/>
        <v>0</v>
      </c>
      <c r="W1323" s="105">
        <f t="shared" si="543"/>
        <v>3.0000000000000036</v>
      </c>
      <c r="X1323" s="96"/>
      <c r="Y1323" s="106" t="str">
        <f>$AO$36</f>
        <v>D</v>
      </c>
      <c r="Z1323" s="262" t="str">
        <f t="shared" si="534"/>
        <v>Mon</v>
      </c>
      <c r="AA1323" s="107">
        <f t="shared" si="535"/>
        <v>0</v>
      </c>
      <c r="AB1323" s="107">
        <f t="shared" si="536"/>
        <v>0</v>
      </c>
      <c r="AC1323" s="107">
        <f t="shared" si="537"/>
        <v>0</v>
      </c>
    </row>
    <row r="1324" spans="1:29" ht="12.75" customHeight="1">
      <c r="A1324" s="69"/>
      <c r="B1324" s="181" t="s">
        <v>34</v>
      </c>
      <c r="C1324" s="181"/>
      <c r="D1324" s="72"/>
      <c r="E1324" s="73"/>
      <c r="F1324" s="72"/>
      <c r="G1324" s="181" t="s">
        <v>35</v>
      </c>
      <c r="H1324" s="99"/>
      <c r="I1324" s="76">
        <f t="shared" si="531"/>
        <v>33</v>
      </c>
      <c r="J1324" s="100">
        <f>$AN$37</f>
        <v>41107</v>
      </c>
      <c r="K1324" s="101">
        <v>2</v>
      </c>
      <c r="L1324" s="261">
        <v>11</v>
      </c>
      <c r="M1324" s="232">
        <f t="shared" si="546"/>
        <v>0.83333333333333337</v>
      </c>
      <c r="N1324" s="241">
        <f t="shared" si="538"/>
        <v>1.2083333333333333</v>
      </c>
      <c r="O1324" s="244">
        <f t="shared" si="532"/>
        <v>8.9999999999999964</v>
      </c>
      <c r="P1324" s="245" t="str">
        <f t="shared" si="544"/>
        <v>1</v>
      </c>
      <c r="Q1324" s="257">
        <f t="shared" si="533"/>
        <v>7.9999999999999964</v>
      </c>
      <c r="R1324" s="102">
        <f t="shared" si="545"/>
        <v>3.0000000000000036</v>
      </c>
      <c r="S1324" s="103">
        <f t="shared" si="539"/>
        <v>1</v>
      </c>
      <c r="T1324" s="104">
        <f t="shared" si="540"/>
        <v>2.0000000000000036</v>
      </c>
      <c r="U1324" s="104">
        <f t="shared" si="541"/>
        <v>0</v>
      </c>
      <c r="V1324" s="104">
        <f t="shared" si="542"/>
        <v>0</v>
      </c>
      <c r="W1324" s="105">
        <f t="shared" si="543"/>
        <v>3.0000000000000036</v>
      </c>
      <c r="X1324" s="96"/>
      <c r="Y1324" s="106" t="str">
        <f>$AO$37</f>
        <v>D</v>
      </c>
      <c r="Z1324" s="207" t="str">
        <f t="shared" si="534"/>
        <v>Tue</v>
      </c>
      <c r="AA1324" s="107">
        <f t="shared" si="535"/>
        <v>0</v>
      </c>
      <c r="AB1324" s="107">
        <f t="shared" si="536"/>
        <v>0</v>
      </c>
      <c r="AC1324" s="107">
        <f t="shared" si="537"/>
        <v>0</v>
      </c>
    </row>
    <row r="1325" spans="1:29" ht="12.75" customHeight="1">
      <c r="A1325" s="69"/>
      <c r="B1325" s="181"/>
      <c r="C1325" s="181"/>
      <c r="D1325" s="72"/>
      <c r="E1325" s="73"/>
      <c r="F1325" s="72"/>
      <c r="G1325" s="181"/>
      <c r="H1325" s="99"/>
      <c r="I1325" s="76">
        <f t="shared" si="531"/>
        <v>34</v>
      </c>
      <c r="J1325" s="100">
        <f>$AN$38</f>
        <v>41108</v>
      </c>
      <c r="K1325" s="101">
        <v>2</v>
      </c>
      <c r="L1325" s="261">
        <v>11</v>
      </c>
      <c r="M1325" s="232">
        <f t="shared" si="546"/>
        <v>0.83333333333333337</v>
      </c>
      <c r="N1325" s="241">
        <f t="shared" si="538"/>
        <v>1.2083333333333333</v>
      </c>
      <c r="O1325" s="244">
        <f t="shared" si="532"/>
        <v>8.9999999999999964</v>
      </c>
      <c r="P1325" s="245" t="str">
        <f t="shared" si="544"/>
        <v>1</v>
      </c>
      <c r="Q1325" s="257">
        <f t="shared" si="533"/>
        <v>7.9999999999999964</v>
      </c>
      <c r="R1325" s="102">
        <f t="shared" si="545"/>
        <v>3.0000000000000036</v>
      </c>
      <c r="S1325" s="103">
        <f t="shared" si="539"/>
        <v>1</v>
      </c>
      <c r="T1325" s="104">
        <f t="shared" si="540"/>
        <v>2.0000000000000036</v>
      </c>
      <c r="U1325" s="104">
        <f t="shared" si="541"/>
        <v>0</v>
      </c>
      <c r="V1325" s="104">
        <f t="shared" si="542"/>
        <v>0</v>
      </c>
      <c r="W1325" s="105">
        <f t="shared" si="543"/>
        <v>3.0000000000000036</v>
      </c>
      <c r="X1325" s="96"/>
      <c r="Y1325" s="106" t="str">
        <f>$AO$38</f>
        <v>D</v>
      </c>
      <c r="Z1325" s="207" t="str">
        <f t="shared" si="534"/>
        <v>Wed</v>
      </c>
      <c r="AA1325" s="107">
        <f t="shared" si="535"/>
        <v>0</v>
      </c>
      <c r="AB1325" s="107">
        <f t="shared" si="536"/>
        <v>0</v>
      </c>
      <c r="AC1325" s="107">
        <f t="shared" si="537"/>
        <v>0</v>
      </c>
    </row>
    <row r="1326" spans="1:29" ht="12.75" customHeight="1">
      <c r="A1326" s="69"/>
      <c r="B1326" s="181"/>
      <c r="C1326" s="181"/>
      <c r="D1326" s="72"/>
      <c r="E1326" s="73"/>
      <c r="F1326" s="72"/>
      <c r="G1326" s="181"/>
      <c r="H1326" s="99"/>
      <c r="I1326" s="76">
        <f t="shared" si="531"/>
        <v>35</v>
      </c>
      <c r="J1326" s="100"/>
      <c r="K1326" s="101"/>
      <c r="L1326" s="261"/>
      <c r="M1326" s="232"/>
      <c r="N1326" s="241"/>
      <c r="O1326" s="244"/>
      <c r="P1326" s="245"/>
      <c r="Q1326" s="257"/>
      <c r="R1326" s="102"/>
      <c r="S1326" s="103"/>
      <c r="T1326" s="104"/>
      <c r="U1326" s="104"/>
      <c r="V1326" s="104"/>
      <c r="W1326" s="105"/>
      <c r="X1326" s="96"/>
      <c r="Y1326" s="106"/>
      <c r="Z1326" s="207" t="str">
        <f t="shared" si="534"/>
        <v>Sat</v>
      </c>
      <c r="AA1326" s="107">
        <f>COUNTIF(K1326,"S")</f>
        <v>0</v>
      </c>
      <c r="AB1326" s="107">
        <f>COUNTIF(K1326,"I")</f>
        <v>0</v>
      </c>
      <c r="AC1326" s="107">
        <f>COUNTIF(K1326,"A")</f>
        <v>0</v>
      </c>
    </row>
    <row r="1327" spans="1:29" ht="12.75" customHeight="1">
      <c r="A1327" s="69"/>
      <c r="B1327" s="181"/>
      <c r="C1327" s="181"/>
      <c r="D1327" s="72"/>
      <c r="E1327" s="73"/>
      <c r="F1327" s="72"/>
      <c r="G1327" s="181"/>
      <c r="H1327" s="99"/>
      <c r="I1327" s="76">
        <f t="shared" si="531"/>
        <v>36</v>
      </c>
      <c r="J1327" s="210" t="s">
        <v>19</v>
      </c>
      <c r="K1327" s="211"/>
      <c r="L1327" s="251"/>
      <c r="M1327" s="212" t="s">
        <v>45</v>
      </c>
      <c r="N1327" s="212" t="s">
        <v>46</v>
      </c>
      <c r="O1327" s="242"/>
      <c r="P1327" s="243"/>
      <c r="Q1327" s="258"/>
      <c r="R1327" s="212"/>
      <c r="S1327" s="213"/>
      <c r="T1327" s="214"/>
      <c r="U1327" s="214"/>
      <c r="V1327" s="215"/>
      <c r="W1327" s="216" t="s">
        <v>36</v>
      </c>
      <c r="X1327" s="182"/>
      <c r="Y1327" s="183" t="s">
        <v>37</v>
      </c>
      <c r="Z1327" s="83"/>
      <c r="AA1327" s="84"/>
      <c r="AB1327" s="84"/>
      <c r="AC1327" s="96"/>
    </row>
    <row r="1328" spans="1:29" ht="12.75" customHeight="1">
      <c r="A1328" s="69"/>
      <c r="B1328" s="184" t="str">
        <f>C1292</f>
        <v>ADE</v>
      </c>
      <c r="C1328" s="181"/>
      <c r="D1328" s="72"/>
      <c r="E1328" s="73"/>
      <c r="F1328" s="72"/>
      <c r="G1328" s="181" t="s">
        <v>38</v>
      </c>
      <c r="H1328" s="99"/>
      <c r="I1328" s="76">
        <f t="shared" si="531"/>
        <v>37</v>
      </c>
      <c r="J1328" s="333">
        <f>+K1328+L1328</f>
        <v>39</v>
      </c>
      <c r="K1328" s="334">
        <f>+COUNTIF(K1295:K1326,"1")+COUNTIF(K1295:K1326,"2")+COUNTIF(K1295:K1326,"L2")+COUNTIF(K1295:K1326,"L1")</f>
        <v>25</v>
      </c>
      <c r="L1328" s="334">
        <f>+COUNTIF(K1295:K1326,"2")+COUNTIF(K1295:K1326,"L2")</f>
        <v>14</v>
      </c>
      <c r="M1328" s="334">
        <f>+COUNTIF(K1295:K1326,"1")+COUNTIF(K1295:K1326,"L1")</f>
        <v>11</v>
      </c>
      <c r="N1328" s="185"/>
      <c r="O1328" s="185"/>
      <c r="P1328" s="101"/>
      <c r="Q1328" s="259"/>
      <c r="R1328" s="185">
        <f>+COUNTIF(K1296:K1326,"S2")</f>
        <v>0</v>
      </c>
      <c r="S1328" s="102">
        <f>SUM(S1296:S1326)</f>
        <v>21</v>
      </c>
      <c r="T1328" s="102">
        <f>SUM(T1296:T1326)</f>
        <v>68.000000000000014</v>
      </c>
      <c r="U1328" s="102">
        <f>SUM(U1296:U1326)</f>
        <v>4</v>
      </c>
      <c r="V1328" s="102">
        <f>SUM(V1296:V1326)</f>
        <v>9</v>
      </c>
      <c r="W1328" s="105">
        <f>+(S1328*1.5)+(T1328*2)+(U1328*3)+(V1328*4)</f>
        <v>215.50000000000003</v>
      </c>
      <c r="X1328" s="186"/>
      <c r="Y1328" s="187">
        <f>+COUNTIF(Y1296:Y1326,"D")</f>
        <v>22</v>
      </c>
      <c r="Z1328" s="83"/>
      <c r="AA1328" s="102">
        <f>SUM(AA1296:AA1326)</f>
        <v>0</v>
      </c>
      <c r="AB1328" s="102">
        <f>SUM(AB1296:AB1326)</f>
        <v>0</v>
      </c>
      <c r="AC1328" s="102">
        <f>SUM(AC1296:AC1326)</f>
        <v>0</v>
      </c>
    </row>
    <row r="1329" spans="1:29" ht="12.75" customHeight="1">
      <c r="A1329" s="69"/>
      <c r="B1329" s="263"/>
      <c r="C1329" s="189" t="s">
        <v>57</v>
      </c>
      <c r="D1329" s="189"/>
      <c r="E1329" s="190"/>
      <c r="F1329" s="72"/>
      <c r="G1329" s="72"/>
      <c r="H1329" s="99"/>
      <c r="I1329" s="76">
        <f t="shared" si="531"/>
        <v>38</v>
      </c>
      <c r="J1329" s="191"/>
      <c r="K1329" s="192"/>
      <c r="L1329" s="252"/>
      <c r="M1329" s="193"/>
      <c r="N1329" s="193"/>
      <c r="O1329" s="193"/>
      <c r="P1329" s="239"/>
      <c r="Q1329" s="260"/>
      <c r="R1329" s="194">
        <f>S1328+T1328+U1328+V1328</f>
        <v>102.00000000000001</v>
      </c>
      <c r="S1329" s="103"/>
      <c r="T1329" s="103"/>
      <c r="U1329" s="103"/>
      <c r="V1329" s="103"/>
      <c r="W1329" s="103"/>
      <c r="X1329" s="195"/>
      <c r="Y1329" s="187"/>
      <c r="Z1329" s="196"/>
      <c r="AA1329" s="196"/>
      <c r="AB1329" s="196"/>
      <c r="AC1329" s="197"/>
    </row>
    <row r="1331" spans="1:29" ht="12.75" customHeight="1">
      <c r="A1331" s="52">
        <f>A1292+1</f>
        <v>35</v>
      </c>
      <c r="B1331" s="53" t="s">
        <v>2</v>
      </c>
      <c r="C1331" s="54" t="s">
        <v>201</v>
      </c>
      <c r="D1331" s="55"/>
      <c r="E1331" s="56" t="s">
        <v>55</v>
      </c>
      <c r="F1331" s="209" t="s">
        <v>110</v>
      </c>
      <c r="G1331" s="57"/>
      <c r="H1331" s="58"/>
      <c r="I1331" s="59">
        <v>1</v>
      </c>
      <c r="J1331" s="486" t="str">
        <f>+C1331</f>
        <v>ADE</v>
      </c>
      <c r="K1331" s="486"/>
      <c r="L1331" s="486"/>
      <c r="M1331" s="486"/>
      <c r="N1331" s="486"/>
      <c r="O1331" s="486"/>
      <c r="P1331" s="486"/>
      <c r="Q1331" s="486"/>
      <c r="R1331" s="486"/>
      <c r="S1331" s="486"/>
      <c r="T1331" s="486"/>
      <c r="U1331" s="486"/>
      <c r="V1331" s="486"/>
      <c r="W1331" s="486"/>
      <c r="X1331" s="60"/>
      <c r="Y1331" s="61"/>
      <c r="Z1331" s="62"/>
      <c r="AA1331" s="63"/>
      <c r="AB1331" s="63"/>
      <c r="AC1331" s="64"/>
    </row>
    <row r="1332" spans="1:29" ht="12.75" customHeight="1">
      <c r="A1332" s="69"/>
      <c r="B1332" s="70" t="s">
        <v>3</v>
      </c>
      <c r="C1332" s="71" t="s">
        <v>62</v>
      </c>
      <c r="D1332" s="72"/>
      <c r="E1332" s="73"/>
      <c r="F1332" s="72"/>
      <c r="G1332" s="74"/>
      <c r="H1332" s="75"/>
      <c r="I1332" s="76">
        <f t="shared" ref="I1332:I1368" si="547">+I1331+1</f>
        <v>2</v>
      </c>
      <c r="J1332" s="77" t="s">
        <v>4</v>
      </c>
      <c r="K1332" s="78"/>
      <c r="L1332" s="248"/>
      <c r="M1332" s="79"/>
      <c r="N1332" s="79"/>
      <c r="O1332" s="79"/>
      <c r="P1332" s="236"/>
      <c r="Q1332" s="254"/>
      <c r="R1332" s="79"/>
      <c r="S1332" s="79"/>
      <c r="T1332" s="79"/>
      <c r="U1332" s="79"/>
      <c r="V1332" s="79"/>
      <c r="W1332" s="80" t="str">
        <f>$Y$1</f>
        <v>Period: 1 May 2012 - 31 May 2012</v>
      </c>
      <c r="X1332" s="81"/>
      <c r="Y1332" s="82"/>
      <c r="Z1332" s="83"/>
      <c r="AA1332" s="84"/>
      <c r="AB1332" s="84"/>
      <c r="AC1332" s="85"/>
    </row>
    <row r="1333" spans="1:29" ht="12.75" customHeight="1">
      <c r="A1333" s="69"/>
      <c r="B1333" s="70" t="s">
        <v>6</v>
      </c>
      <c r="C1333" s="71" t="s">
        <v>5</v>
      </c>
      <c r="D1333" s="72"/>
      <c r="E1333" s="73"/>
      <c r="F1333" s="91"/>
      <c r="G1333" s="91"/>
      <c r="H1333" s="92"/>
      <c r="I1333" s="76">
        <f t="shared" si="547"/>
        <v>3</v>
      </c>
      <c r="J1333" s="487" t="s">
        <v>7</v>
      </c>
      <c r="K1333" s="488" t="s">
        <v>8</v>
      </c>
      <c r="L1333" s="249"/>
      <c r="M1333" s="489" t="s">
        <v>49</v>
      </c>
      <c r="N1333" s="490"/>
      <c r="O1333" s="220"/>
      <c r="P1333" s="237"/>
      <c r="Q1333" s="255"/>
      <c r="R1333" s="491" t="s">
        <v>64</v>
      </c>
      <c r="S1333" s="493" t="s">
        <v>9</v>
      </c>
      <c r="T1333" s="493"/>
      <c r="U1333" s="493"/>
      <c r="V1333" s="493"/>
      <c r="W1333" s="494" t="s">
        <v>10</v>
      </c>
      <c r="X1333" s="93"/>
      <c r="Y1333" s="94"/>
      <c r="Z1333" s="83"/>
      <c r="AA1333" s="84"/>
      <c r="AB1333" s="84"/>
      <c r="AC1333" s="85"/>
    </row>
    <row r="1334" spans="1:29" ht="12.75" customHeight="1">
      <c r="A1334" s="69"/>
      <c r="B1334" s="70" t="s">
        <v>48</v>
      </c>
      <c r="C1334" s="71"/>
      <c r="D1334" s="72"/>
      <c r="E1334" s="73"/>
      <c r="F1334" s="91"/>
      <c r="G1334" s="91"/>
      <c r="H1334" s="92"/>
      <c r="I1334" s="76">
        <f t="shared" si="547"/>
        <v>4</v>
      </c>
      <c r="J1334" s="487"/>
      <c r="K1334" s="488"/>
      <c r="L1334" s="250"/>
      <c r="M1334" s="231" t="s">
        <v>11</v>
      </c>
      <c r="N1334" s="231" t="s">
        <v>12</v>
      </c>
      <c r="O1334" s="231"/>
      <c r="P1334" s="238"/>
      <c r="Q1334" s="256" t="s">
        <v>67</v>
      </c>
      <c r="R1334" s="492"/>
      <c r="S1334" s="201">
        <v>1.5</v>
      </c>
      <c r="T1334" s="201">
        <v>2</v>
      </c>
      <c r="U1334" s="201">
        <v>3</v>
      </c>
      <c r="V1334" s="201">
        <v>4</v>
      </c>
      <c r="W1334" s="494"/>
      <c r="X1334" s="93"/>
      <c r="Y1334" s="94"/>
      <c r="Z1334" s="83"/>
      <c r="AA1334" s="95" t="s">
        <v>13</v>
      </c>
      <c r="AB1334" s="95" t="s">
        <v>14</v>
      </c>
      <c r="AC1334" s="96" t="s">
        <v>15</v>
      </c>
    </row>
    <row r="1335" spans="1:29" ht="12.75" customHeight="1">
      <c r="A1335" s="69"/>
      <c r="B1335" s="70" t="s">
        <v>16</v>
      </c>
      <c r="C1335" s="71"/>
      <c r="D1335" s="72"/>
      <c r="E1335" s="73"/>
      <c r="F1335" s="98"/>
      <c r="G1335" s="72"/>
      <c r="H1335" s="99"/>
      <c r="I1335" s="76">
        <f t="shared" si="547"/>
        <v>5</v>
      </c>
      <c r="J1335" s="100">
        <f>$AN$9</f>
        <v>41079</v>
      </c>
      <c r="K1335" s="101">
        <v>1</v>
      </c>
      <c r="L1335" s="261">
        <v>11</v>
      </c>
      <c r="M1335" s="232">
        <f>VLOOKUP(K1335,$AE$23:$AG$30,2,0)</f>
        <v>0.33333333333333331</v>
      </c>
      <c r="N1335" s="241">
        <f>VLOOKUP(K1335,$AE$23:$AG$30,3,0)</f>
        <v>0.70833333333333337</v>
      </c>
      <c r="O1335" s="244">
        <f t="shared" ref="O1335:O1364" si="548">(N1335-M1335)*24</f>
        <v>9.0000000000000018</v>
      </c>
      <c r="P1335" s="245" t="str">
        <f>+IF(((N1335-M1335)*24)&gt;4,"1",0)</f>
        <v>1</v>
      </c>
      <c r="Q1335" s="257">
        <f t="shared" ref="Q1335:Q1364" si="549">O1335-P1335</f>
        <v>8.0000000000000018</v>
      </c>
      <c r="R1335" s="102">
        <f>+L1335-Q1335</f>
        <v>2.9999999999999982</v>
      </c>
      <c r="S1335" s="103">
        <f>IF(AND(Y1335="d",W1335&gt;0),1,0)</f>
        <v>1</v>
      </c>
      <c r="T1335" s="104">
        <f>IF(AND(Y1335="D",W1335-S1335&lt;0),0,IF(AND(Y1335="M",W1335&gt;=7),7,IF(AND(Y1335="M",W1335&lt;7),W1335,IF(W1335-S1335&lt;0,0,IF(AND(Y1335="D",W1335-S1335&gt;=7),7,IF(AND(Y1335="D",W1335-S1335&lt;7),W1335-S1335,0))))))</f>
        <v>1.9999999999999982</v>
      </c>
      <c r="U1335" s="104">
        <f>IF(AND(Y1335="D",W1335&lt;1),0,IF(AND(Y1335="D",W1335-S1335-T1335&gt;0,W1335-S1335-T1335&lt;1),W1335-S1335-T1335,IF(AND(Y1335="D",W1335-S1335-T1335&gt;=1),1,IF(AND(Y1335="M",W1335-T1335&gt;=1),1,IF(AND(Y1335="M",W1335-T1335&lt;1),W1335-T1335,0)))))</f>
        <v>0</v>
      </c>
      <c r="V1335" s="104">
        <f>IF(AND(Y1335="D",W1335&lt;1),0,IF(AND(Y1335="D",W1335-S1335-T1335-U1335&gt;0),W1335-S1335-T1335-U1335,IF(AND(Y1335="M",W1335-T1335-U1335&gt;0),W1335-T1335-U1335,0)))</f>
        <v>0</v>
      </c>
      <c r="W1335" s="105">
        <f>+R1335</f>
        <v>2.9999999999999982</v>
      </c>
      <c r="X1335" s="96"/>
      <c r="Y1335" s="106" t="str">
        <f>$AO$9</f>
        <v>D</v>
      </c>
      <c r="Z1335" s="207" t="str">
        <f t="shared" ref="Z1335:Z1365" si="550">TEXT(WEEKDAY(J1335),"ddd")</f>
        <v>Tue</v>
      </c>
      <c r="AA1335" s="107">
        <f t="shared" ref="AA1335:AA1364" si="551">COUNTIF(K1335,"S")</f>
        <v>0</v>
      </c>
      <c r="AB1335" s="107">
        <f t="shared" ref="AB1335:AB1364" si="552">COUNTIF(K1335,"I")</f>
        <v>0</v>
      </c>
      <c r="AC1335" s="107">
        <f t="shared" ref="AC1335:AC1364" si="553">COUNTIF(K1335,"A")</f>
        <v>0</v>
      </c>
    </row>
    <row r="1336" spans="1:29" ht="12.75" customHeight="1">
      <c r="A1336" s="69"/>
      <c r="B1336" s="70" t="s">
        <v>18</v>
      </c>
      <c r="C1336" s="108" t="s">
        <v>61</v>
      </c>
      <c r="D1336" s="109"/>
      <c r="E1336" s="73"/>
      <c r="F1336" s="110"/>
      <c r="G1336" s="72"/>
      <c r="H1336" s="99"/>
      <c r="I1336" s="76">
        <f t="shared" si="547"/>
        <v>6</v>
      </c>
      <c r="J1336" s="100">
        <f>$AN$10</f>
        <v>41080</v>
      </c>
      <c r="K1336" s="101">
        <v>1</v>
      </c>
      <c r="L1336" s="261">
        <v>11</v>
      </c>
      <c r="M1336" s="232">
        <f>VLOOKUP(K1336,$AE$23:$AG$30,2,0)</f>
        <v>0.33333333333333331</v>
      </c>
      <c r="N1336" s="241">
        <f t="shared" ref="N1336:N1364" si="554">VLOOKUP(K1336,$AE$23:$AG$30,3,0)</f>
        <v>0.70833333333333337</v>
      </c>
      <c r="O1336" s="244">
        <f t="shared" si="548"/>
        <v>9.0000000000000018</v>
      </c>
      <c r="P1336" s="245" t="str">
        <f>+IF(((N1336-M1336)*24)&gt;4,"1",0)</f>
        <v>1</v>
      </c>
      <c r="Q1336" s="257">
        <f t="shared" si="549"/>
        <v>8.0000000000000018</v>
      </c>
      <c r="R1336" s="102">
        <f>+L1336-Q1336</f>
        <v>2.9999999999999982</v>
      </c>
      <c r="S1336" s="103">
        <f t="shared" ref="S1336:S1364" si="555">IF(AND(Y1336="d",W1336&gt;0),1,0)</f>
        <v>1</v>
      </c>
      <c r="T1336" s="104">
        <f t="shared" ref="T1336:T1364" si="556">IF(AND(Y1336="D",W1336-S1336&lt;0),0,IF(AND(Y1336="M",W1336&gt;=7),7,IF(AND(Y1336="M",W1336&lt;7),W1336,IF(W1336-S1336&lt;0,0,IF(AND(Y1336="D",W1336-S1336&gt;=7),7,IF(AND(Y1336="D",W1336-S1336&lt;7),W1336-S1336,0))))))</f>
        <v>1.9999999999999982</v>
      </c>
      <c r="U1336" s="104">
        <f t="shared" ref="U1336:U1364" si="557">IF(AND(Y1336="D",W1336&lt;1),0,IF(AND(Y1336="D",W1336-S1336-T1336&gt;0,W1336-S1336-T1336&lt;1),W1336-S1336-T1336,IF(AND(Y1336="D",W1336-S1336-T1336&gt;=1),1,IF(AND(Y1336="M",W1336-T1336&gt;=1),1,IF(AND(Y1336="M",W1336-T1336&lt;1),W1336-T1336,0)))))</f>
        <v>0</v>
      </c>
      <c r="V1336" s="104">
        <f t="shared" ref="V1336:V1364" si="558">IF(AND(Y1336="D",W1336&lt;1),0,IF(AND(Y1336="D",W1336-S1336-T1336-U1336&gt;0),W1336-S1336-T1336-U1336,IF(AND(Y1336="M",W1336-T1336-U1336&gt;0),W1336-T1336-U1336,0)))</f>
        <v>0</v>
      </c>
      <c r="W1336" s="105">
        <f t="shared" ref="W1336:W1364" si="559">+R1336</f>
        <v>2.9999999999999982</v>
      </c>
      <c r="X1336" s="96"/>
      <c r="Y1336" s="106" t="str">
        <f>$AO$10</f>
        <v>D</v>
      </c>
      <c r="Z1336" s="207" t="str">
        <f t="shared" si="550"/>
        <v>Wed</v>
      </c>
      <c r="AA1336" s="107">
        <f t="shared" si="551"/>
        <v>0</v>
      </c>
      <c r="AB1336" s="107">
        <f t="shared" si="552"/>
        <v>0</v>
      </c>
      <c r="AC1336" s="107">
        <f t="shared" si="553"/>
        <v>0</v>
      </c>
    </row>
    <row r="1337" spans="1:29" ht="12.75" customHeight="1">
      <c r="A1337" s="69"/>
      <c r="B1337" s="98" t="s">
        <v>20</v>
      </c>
      <c r="C1337" s="199">
        <v>40245</v>
      </c>
      <c r="D1337" s="199">
        <v>41340</v>
      </c>
      <c r="E1337" s="73"/>
      <c r="F1337" s="72"/>
      <c r="G1337" s="72"/>
      <c r="H1337" s="99"/>
      <c r="I1337" s="76">
        <f t="shared" si="547"/>
        <v>7</v>
      </c>
      <c r="J1337" s="100">
        <f>$AN$11</f>
        <v>41081</v>
      </c>
      <c r="K1337" s="101">
        <v>1</v>
      </c>
      <c r="L1337" s="261">
        <v>8</v>
      </c>
      <c r="M1337" s="232">
        <f>VLOOKUP(K1337,$AE$23:$AG$30,2,0)</f>
        <v>0.33333333333333331</v>
      </c>
      <c r="N1337" s="241">
        <f t="shared" si="554"/>
        <v>0.70833333333333337</v>
      </c>
      <c r="O1337" s="244">
        <f t="shared" si="548"/>
        <v>9.0000000000000018</v>
      </c>
      <c r="P1337" s="245" t="str">
        <f t="shared" ref="P1337:P1364" si="560">+IF(((N1337-M1337)*24)&gt;4,"1",0)</f>
        <v>1</v>
      </c>
      <c r="Q1337" s="257">
        <f t="shared" si="549"/>
        <v>8.0000000000000018</v>
      </c>
      <c r="R1337" s="102">
        <f t="shared" ref="R1337:R1364" si="561">+L1337-Q1337</f>
        <v>0</v>
      </c>
      <c r="S1337" s="103">
        <f t="shared" si="555"/>
        <v>0</v>
      </c>
      <c r="T1337" s="104">
        <f t="shared" si="556"/>
        <v>0</v>
      </c>
      <c r="U1337" s="104">
        <f t="shared" si="557"/>
        <v>0</v>
      </c>
      <c r="V1337" s="104">
        <f t="shared" si="558"/>
        <v>0</v>
      </c>
      <c r="W1337" s="105">
        <f t="shared" si="559"/>
        <v>0</v>
      </c>
      <c r="X1337" s="96"/>
      <c r="Y1337" s="106" t="str">
        <f>$AO$11</f>
        <v>D</v>
      </c>
      <c r="Z1337" s="207" t="str">
        <f t="shared" si="550"/>
        <v>Thu</v>
      </c>
      <c r="AA1337" s="107">
        <f t="shared" si="551"/>
        <v>0</v>
      </c>
      <c r="AB1337" s="107">
        <f t="shared" si="552"/>
        <v>0</v>
      </c>
      <c r="AC1337" s="107">
        <f t="shared" si="553"/>
        <v>0</v>
      </c>
    </row>
    <row r="1338" spans="1:29" ht="12.75" customHeight="1">
      <c r="A1338" s="69"/>
      <c r="B1338" s="98"/>
      <c r="C1338" s="98"/>
      <c r="D1338" s="72"/>
      <c r="E1338" s="73"/>
      <c r="F1338" s="72"/>
      <c r="G1338" s="72"/>
      <c r="H1338" s="99"/>
      <c r="I1338" s="76">
        <f t="shared" si="547"/>
        <v>8</v>
      </c>
      <c r="J1338" s="100">
        <f>$AN$12</f>
        <v>41082</v>
      </c>
      <c r="K1338" s="101">
        <v>1</v>
      </c>
      <c r="L1338" s="261">
        <v>8</v>
      </c>
      <c r="M1338" s="232">
        <f t="shared" ref="M1338:M1364" si="562">VLOOKUP(K1338,$AE$23:$AG$30,2,0)</f>
        <v>0.33333333333333331</v>
      </c>
      <c r="N1338" s="241">
        <f t="shared" si="554"/>
        <v>0.70833333333333337</v>
      </c>
      <c r="O1338" s="244">
        <f t="shared" si="548"/>
        <v>9.0000000000000018</v>
      </c>
      <c r="P1338" s="245" t="str">
        <f t="shared" si="560"/>
        <v>1</v>
      </c>
      <c r="Q1338" s="257">
        <f t="shared" si="549"/>
        <v>8.0000000000000018</v>
      </c>
      <c r="R1338" s="102">
        <f t="shared" si="561"/>
        <v>0</v>
      </c>
      <c r="S1338" s="103">
        <f t="shared" si="555"/>
        <v>0</v>
      </c>
      <c r="T1338" s="104">
        <f t="shared" si="556"/>
        <v>0</v>
      </c>
      <c r="U1338" s="104">
        <f t="shared" si="557"/>
        <v>0</v>
      </c>
      <c r="V1338" s="104">
        <f t="shared" si="558"/>
        <v>0</v>
      </c>
      <c r="W1338" s="105">
        <f t="shared" si="559"/>
        <v>0</v>
      </c>
      <c r="X1338" s="96"/>
      <c r="Y1338" s="106" t="str">
        <f>$AO$12</f>
        <v>D</v>
      </c>
      <c r="Z1338" s="207" t="str">
        <f t="shared" si="550"/>
        <v>Fri</v>
      </c>
      <c r="AA1338" s="107">
        <f t="shared" si="551"/>
        <v>0</v>
      </c>
      <c r="AB1338" s="107">
        <f t="shared" si="552"/>
        <v>0</v>
      </c>
      <c r="AC1338" s="107">
        <f t="shared" si="553"/>
        <v>0</v>
      </c>
    </row>
    <row r="1339" spans="1:29" ht="12.75" customHeight="1">
      <c r="A1339" s="69"/>
      <c r="B1339" s="98"/>
      <c r="C1339" s="98"/>
      <c r="D1339" s="72"/>
      <c r="E1339" s="73"/>
      <c r="F1339" s="198"/>
      <c r="G1339" s="72"/>
      <c r="H1339" s="99"/>
      <c r="I1339" s="76">
        <f t="shared" si="547"/>
        <v>9</v>
      </c>
      <c r="J1339" s="100">
        <f>$AN$13</f>
        <v>41083</v>
      </c>
      <c r="K1339" s="339" t="s">
        <v>50</v>
      </c>
      <c r="L1339" s="261"/>
      <c r="M1339" s="232">
        <f t="shared" si="562"/>
        <v>0</v>
      </c>
      <c r="N1339" s="241">
        <f t="shared" si="554"/>
        <v>0</v>
      </c>
      <c r="O1339" s="244">
        <f t="shared" si="548"/>
        <v>0</v>
      </c>
      <c r="P1339" s="245">
        <f t="shared" si="560"/>
        <v>0</v>
      </c>
      <c r="Q1339" s="257">
        <f t="shared" si="549"/>
        <v>0</v>
      </c>
      <c r="R1339" s="102">
        <f t="shared" si="561"/>
        <v>0</v>
      </c>
      <c r="S1339" s="103">
        <f t="shared" si="555"/>
        <v>0</v>
      </c>
      <c r="T1339" s="104">
        <f t="shared" si="556"/>
        <v>0</v>
      </c>
      <c r="U1339" s="104">
        <f t="shared" si="557"/>
        <v>0</v>
      </c>
      <c r="V1339" s="104">
        <f t="shared" si="558"/>
        <v>0</v>
      </c>
      <c r="W1339" s="105">
        <f t="shared" si="559"/>
        <v>0</v>
      </c>
      <c r="X1339" s="96"/>
      <c r="Y1339" s="106" t="str">
        <f>$AO$13</f>
        <v>M</v>
      </c>
      <c r="Z1339" s="207" t="str">
        <f t="shared" si="550"/>
        <v>Sat</v>
      </c>
      <c r="AA1339" s="107">
        <f t="shared" si="551"/>
        <v>0</v>
      </c>
      <c r="AB1339" s="107">
        <f t="shared" si="552"/>
        <v>0</v>
      </c>
      <c r="AC1339" s="107">
        <f t="shared" si="553"/>
        <v>0</v>
      </c>
    </row>
    <row r="1340" spans="1:29" ht="12.75" customHeight="1">
      <c r="A1340" s="69"/>
      <c r="B1340" s="124" t="s">
        <v>21</v>
      </c>
      <c r="C1340" s="125" t="s">
        <v>22</v>
      </c>
      <c r="D1340" s="126"/>
      <c r="E1340" s="127"/>
      <c r="F1340" s="198">
        <v>1244560</v>
      </c>
      <c r="G1340" s="129" t="s">
        <v>22</v>
      </c>
      <c r="H1340" s="130">
        <f>+F1340</f>
        <v>1244560</v>
      </c>
      <c r="I1340" s="76">
        <f t="shared" si="547"/>
        <v>10</v>
      </c>
      <c r="J1340" s="100">
        <f>$AN$14</f>
        <v>41084</v>
      </c>
      <c r="K1340" s="339" t="s">
        <v>50</v>
      </c>
      <c r="L1340" s="261"/>
      <c r="M1340" s="232">
        <f t="shared" si="562"/>
        <v>0</v>
      </c>
      <c r="N1340" s="241">
        <f t="shared" si="554"/>
        <v>0</v>
      </c>
      <c r="O1340" s="244">
        <f t="shared" si="548"/>
        <v>0</v>
      </c>
      <c r="P1340" s="245">
        <f t="shared" si="560"/>
        <v>0</v>
      </c>
      <c r="Q1340" s="257">
        <f t="shared" si="549"/>
        <v>0</v>
      </c>
      <c r="R1340" s="102">
        <f t="shared" si="561"/>
        <v>0</v>
      </c>
      <c r="S1340" s="103">
        <f t="shared" si="555"/>
        <v>0</v>
      </c>
      <c r="T1340" s="104">
        <f t="shared" si="556"/>
        <v>0</v>
      </c>
      <c r="U1340" s="104">
        <f t="shared" si="557"/>
        <v>0</v>
      </c>
      <c r="V1340" s="104">
        <f t="shared" si="558"/>
        <v>0</v>
      </c>
      <c r="W1340" s="105">
        <f t="shared" si="559"/>
        <v>0</v>
      </c>
      <c r="X1340" s="96"/>
      <c r="Y1340" s="106" t="str">
        <f>$AO$14</f>
        <v>M</v>
      </c>
      <c r="Z1340" s="262" t="str">
        <f t="shared" si="550"/>
        <v>Sun</v>
      </c>
      <c r="AA1340" s="107">
        <f t="shared" si="551"/>
        <v>0</v>
      </c>
      <c r="AB1340" s="107">
        <f t="shared" si="552"/>
        <v>0</v>
      </c>
      <c r="AC1340" s="107">
        <f t="shared" si="553"/>
        <v>0</v>
      </c>
    </row>
    <row r="1341" spans="1:29" ht="12.75" customHeight="1">
      <c r="A1341" s="69"/>
      <c r="B1341" s="124" t="s">
        <v>23</v>
      </c>
      <c r="C1341" s="125" t="s">
        <v>22</v>
      </c>
      <c r="D1341" s="133">
        <f>+F1340/173</f>
        <v>7193.9884393063585</v>
      </c>
      <c r="E1341" s="127" t="s">
        <v>24</v>
      </c>
      <c r="F1341" s="128">
        <f>+W1367</f>
        <v>120.5</v>
      </c>
      <c r="G1341" s="134" t="s">
        <v>22</v>
      </c>
      <c r="H1341" s="130">
        <f>F1341*D1341</f>
        <v>866875.60693641624</v>
      </c>
      <c r="I1341" s="76">
        <f t="shared" si="547"/>
        <v>11</v>
      </c>
      <c r="J1341" s="100">
        <f>$AN$15</f>
        <v>41085</v>
      </c>
      <c r="K1341" s="101">
        <v>1</v>
      </c>
      <c r="L1341" s="261">
        <v>8</v>
      </c>
      <c r="M1341" s="232">
        <f t="shared" si="562"/>
        <v>0.33333333333333331</v>
      </c>
      <c r="N1341" s="241">
        <f t="shared" si="554"/>
        <v>0.70833333333333337</v>
      </c>
      <c r="O1341" s="244">
        <f t="shared" si="548"/>
        <v>9.0000000000000018</v>
      </c>
      <c r="P1341" s="245" t="str">
        <f t="shared" si="560"/>
        <v>1</v>
      </c>
      <c r="Q1341" s="257">
        <f t="shared" si="549"/>
        <v>8.0000000000000018</v>
      </c>
      <c r="R1341" s="102">
        <f t="shared" si="561"/>
        <v>0</v>
      </c>
      <c r="S1341" s="103">
        <f t="shared" si="555"/>
        <v>0</v>
      </c>
      <c r="T1341" s="104">
        <f t="shared" si="556"/>
        <v>0</v>
      </c>
      <c r="U1341" s="104">
        <f t="shared" si="557"/>
        <v>0</v>
      </c>
      <c r="V1341" s="104">
        <f t="shared" si="558"/>
        <v>0</v>
      </c>
      <c r="W1341" s="105">
        <f t="shared" si="559"/>
        <v>0</v>
      </c>
      <c r="X1341" s="96"/>
      <c r="Y1341" s="106" t="str">
        <f>$AO$15</f>
        <v>D</v>
      </c>
      <c r="Z1341" s="262" t="str">
        <f t="shared" si="550"/>
        <v>Mon</v>
      </c>
      <c r="AA1341" s="107">
        <f t="shared" si="551"/>
        <v>0</v>
      </c>
      <c r="AB1341" s="107">
        <f t="shared" si="552"/>
        <v>0</v>
      </c>
      <c r="AC1341" s="107">
        <f t="shared" si="553"/>
        <v>0</v>
      </c>
    </row>
    <row r="1342" spans="1:29" ht="12.75" customHeight="1">
      <c r="A1342" s="69"/>
      <c r="B1342" s="124" t="s">
        <v>65</v>
      </c>
      <c r="C1342" s="125" t="s">
        <v>22</v>
      </c>
      <c r="D1342" s="133">
        <v>6000</v>
      </c>
      <c r="E1342" s="127" t="s">
        <v>24</v>
      </c>
      <c r="F1342" s="203">
        <f>+K1367</f>
        <v>24</v>
      </c>
      <c r="G1342" s="134" t="s">
        <v>22</v>
      </c>
      <c r="H1342" s="130">
        <f>F1342*D1342</f>
        <v>144000</v>
      </c>
      <c r="I1342" s="76">
        <f t="shared" si="547"/>
        <v>12</v>
      </c>
      <c r="J1342" s="100">
        <f>$AN$16</f>
        <v>41086</v>
      </c>
      <c r="K1342" s="101">
        <v>1</v>
      </c>
      <c r="L1342" s="261">
        <v>11</v>
      </c>
      <c r="M1342" s="232">
        <f t="shared" si="562"/>
        <v>0.33333333333333331</v>
      </c>
      <c r="N1342" s="241">
        <f t="shared" si="554"/>
        <v>0.70833333333333337</v>
      </c>
      <c r="O1342" s="244">
        <f t="shared" si="548"/>
        <v>9.0000000000000018</v>
      </c>
      <c r="P1342" s="245" t="str">
        <f t="shared" si="560"/>
        <v>1</v>
      </c>
      <c r="Q1342" s="257">
        <f t="shared" si="549"/>
        <v>8.0000000000000018</v>
      </c>
      <c r="R1342" s="102">
        <f t="shared" si="561"/>
        <v>2.9999999999999982</v>
      </c>
      <c r="S1342" s="103">
        <f t="shared" si="555"/>
        <v>1</v>
      </c>
      <c r="T1342" s="104">
        <f t="shared" si="556"/>
        <v>1.9999999999999982</v>
      </c>
      <c r="U1342" s="104">
        <f t="shared" si="557"/>
        <v>0</v>
      </c>
      <c r="V1342" s="104">
        <f t="shared" si="558"/>
        <v>0</v>
      </c>
      <c r="W1342" s="105">
        <f t="shared" si="559"/>
        <v>2.9999999999999982</v>
      </c>
      <c r="X1342" s="96"/>
      <c r="Y1342" s="106" t="str">
        <f>$AO$16</f>
        <v>D</v>
      </c>
      <c r="Z1342" s="207" t="str">
        <f t="shared" si="550"/>
        <v>Tue</v>
      </c>
      <c r="AA1342" s="107">
        <f t="shared" si="551"/>
        <v>0</v>
      </c>
      <c r="AB1342" s="107">
        <f t="shared" si="552"/>
        <v>0</v>
      </c>
      <c r="AC1342" s="107">
        <f t="shared" si="553"/>
        <v>0</v>
      </c>
    </row>
    <row r="1343" spans="1:29" ht="12.75" customHeight="1">
      <c r="A1343" s="69"/>
      <c r="B1343" s="124" t="s">
        <v>66</v>
      </c>
      <c r="C1343" s="125" t="s">
        <v>22</v>
      </c>
      <c r="D1343" s="200">
        <v>4000</v>
      </c>
      <c r="E1343" s="127" t="s">
        <v>24</v>
      </c>
      <c r="F1343" s="139">
        <f>+L1367</f>
        <v>5</v>
      </c>
      <c r="G1343" s="134" t="s">
        <v>22</v>
      </c>
      <c r="H1343" s="130">
        <f>F1343*D1343</f>
        <v>20000</v>
      </c>
      <c r="I1343" s="76">
        <f t="shared" si="547"/>
        <v>13</v>
      </c>
      <c r="J1343" s="100">
        <f>$AN$17</f>
        <v>41087</v>
      </c>
      <c r="K1343" s="101">
        <v>1</v>
      </c>
      <c r="L1343" s="261">
        <v>11</v>
      </c>
      <c r="M1343" s="232">
        <f t="shared" si="562"/>
        <v>0.33333333333333331</v>
      </c>
      <c r="N1343" s="241">
        <f t="shared" si="554"/>
        <v>0.70833333333333337</v>
      </c>
      <c r="O1343" s="244">
        <f t="shared" si="548"/>
        <v>9.0000000000000018</v>
      </c>
      <c r="P1343" s="245" t="str">
        <f t="shared" si="560"/>
        <v>1</v>
      </c>
      <c r="Q1343" s="257">
        <f t="shared" si="549"/>
        <v>8.0000000000000018</v>
      </c>
      <c r="R1343" s="102">
        <f t="shared" si="561"/>
        <v>2.9999999999999982</v>
      </c>
      <c r="S1343" s="103">
        <f t="shared" si="555"/>
        <v>1</v>
      </c>
      <c r="T1343" s="104">
        <f t="shared" si="556"/>
        <v>1.9999999999999982</v>
      </c>
      <c r="U1343" s="104">
        <f t="shared" si="557"/>
        <v>0</v>
      </c>
      <c r="V1343" s="104">
        <f t="shared" si="558"/>
        <v>0</v>
      </c>
      <c r="W1343" s="105">
        <f t="shared" si="559"/>
        <v>2.9999999999999982</v>
      </c>
      <c r="X1343" s="96"/>
      <c r="Y1343" s="106" t="str">
        <f>$AO$17</f>
        <v>D</v>
      </c>
      <c r="Z1343" s="207" t="str">
        <f t="shared" si="550"/>
        <v>Wed</v>
      </c>
      <c r="AA1343" s="107">
        <f t="shared" si="551"/>
        <v>0</v>
      </c>
      <c r="AB1343" s="107">
        <f t="shared" si="552"/>
        <v>0</v>
      </c>
      <c r="AC1343" s="107">
        <f t="shared" si="553"/>
        <v>0</v>
      </c>
    </row>
    <row r="1344" spans="1:29" ht="12.75" customHeight="1">
      <c r="A1344" s="69"/>
      <c r="B1344" s="335" t="s">
        <v>75</v>
      </c>
      <c r="C1344" s="336" t="s">
        <v>22</v>
      </c>
      <c r="D1344" s="337"/>
      <c r="E1344" s="127" t="s">
        <v>24</v>
      </c>
      <c r="F1344" s="338">
        <f>+M1367</f>
        <v>19</v>
      </c>
      <c r="G1344" s="142" t="s">
        <v>22</v>
      </c>
      <c r="H1344" s="143">
        <f>+F1344*D1344</f>
        <v>0</v>
      </c>
      <c r="I1344" s="76">
        <f t="shared" si="547"/>
        <v>14</v>
      </c>
      <c r="J1344" s="100">
        <f>$AN$18</f>
        <v>41088</v>
      </c>
      <c r="K1344" s="101">
        <v>1</v>
      </c>
      <c r="L1344" s="261">
        <v>8</v>
      </c>
      <c r="M1344" s="232">
        <f t="shared" si="562"/>
        <v>0.33333333333333331</v>
      </c>
      <c r="N1344" s="241">
        <f t="shared" si="554"/>
        <v>0.70833333333333337</v>
      </c>
      <c r="O1344" s="244">
        <f t="shared" si="548"/>
        <v>9.0000000000000018</v>
      </c>
      <c r="P1344" s="245" t="str">
        <f t="shared" si="560"/>
        <v>1</v>
      </c>
      <c r="Q1344" s="257">
        <f t="shared" si="549"/>
        <v>8.0000000000000018</v>
      </c>
      <c r="R1344" s="102">
        <f t="shared" si="561"/>
        <v>0</v>
      </c>
      <c r="S1344" s="103">
        <f t="shared" si="555"/>
        <v>0</v>
      </c>
      <c r="T1344" s="104">
        <f t="shared" si="556"/>
        <v>0</v>
      </c>
      <c r="U1344" s="104">
        <f t="shared" si="557"/>
        <v>0</v>
      </c>
      <c r="V1344" s="104">
        <f t="shared" si="558"/>
        <v>0</v>
      </c>
      <c r="W1344" s="105">
        <f t="shared" si="559"/>
        <v>0</v>
      </c>
      <c r="X1344" s="96"/>
      <c r="Y1344" s="106" t="str">
        <f>$AO$18</f>
        <v>D</v>
      </c>
      <c r="Z1344" s="207" t="str">
        <f t="shared" si="550"/>
        <v>Thu</v>
      </c>
      <c r="AA1344" s="107">
        <f t="shared" si="551"/>
        <v>0</v>
      </c>
      <c r="AB1344" s="107">
        <f t="shared" si="552"/>
        <v>0</v>
      </c>
      <c r="AC1344" s="107">
        <f t="shared" si="553"/>
        <v>0</v>
      </c>
    </row>
    <row r="1345" spans="1:29" ht="12.75" customHeight="1">
      <c r="A1345" s="69"/>
      <c r="B1345" s="124"/>
      <c r="C1345" s="70"/>
      <c r="D1345" s="202"/>
      <c r="E1345" s="140"/>
      <c r="F1345" s="141"/>
      <c r="G1345" s="74" t="s">
        <v>22</v>
      </c>
      <c r="H1345" s="99">
        <f>+D1345*F1345</f>
        <v>0</v>
      </c>
      <c r="I1345" s="76">
        <f t="shared" si="547"/>
        <v>15</v>
      </c>
      <c r="J1345" s="100">
        <f>$AN$19</f>
        <v>41089</v>
      </c>
      <c r="K1345" s="101">
        <v>1</v>
      </c>
      <c r="L1345" s="261">
        <v>11</v>
      </c>
      <c r="M1345" s="232">
        <f t="shared" si="562"/>
        <v>0.33333333333333331</v>
      </c>
      <c r="N1345" s="241">
        <f t="shared" si="554"/>
        <v>0.70833333333333337</v>
      </c>
      <c r="O1345" s="244">
        <f t="shared" si="548"/>
        <v>9.0000000000000018</v>
      </c>
      <c r="P1345" s="245" t="str">
        <f t="shared" si="560"/>
        <v>1</v>
      </c>
      <c r="Q1345" s="257">
        <f t="shared" si="549"/>
        <v>8.0000000000000018</v>
      </c>
      <c r="R1345" s="102">
        <f t="shared" si="561"/>
        <v>2.9999999999999982</v>
      </c>
      <c r="S1345" s="103">
        <f t="shared" si="555"/>
        <v>1</v>
      </c>
      <c r="T1345" s="104">
        <f t="shared" si="556"/>
        <v>1.9999999999999982</v>
      </c>
      <c r="U1345" s="104">
        <f t="shared" si="557"/>
        <v>0</v>
      </c>
      <c r="V1345" s="104">
        <f t="shared" si="558"/>
        <v>0</v>
      </c>
      <c r="W1345" s="105">
        <f t="shared" si="559"/>
        <v>2.9999999999999982</v>
      </c>
      <c r="X1345" s="96"/>
      <c r="Y1345" s="106" t="str">
        <f>$AO$19</f>
        <v>D</v>
      </c>
      <c r="Z1345" s="207" t="str">
        <f t="shared" si="550"/>
        <v>Fri</v>
      </c>
      <c r="AA1345" s="107">
        <f t="shared" si="551"/>
        <v>0</v>
      </c>
      <c r="AB1345" s="107">
        <f t="shared" si="552"/>
        <v>0</v>
      </c>
      <c r="AC1345" s="107">
        <f t="shared" si="553"/>
        <v>0</v>
      </c>
    </row>
    <row r="1346" spans="1:29" ht="12.75" customHeight="1">
      <c r="A1346" s="69"/>
      <c r="B1346" s="124"/>
      <c r="C1346" s="70"/>
      <c r="D1346" s="202"/>
      <c r="E1346" s="140"/>
      <c r="F1346" s="139"/>
      <c r="G1346" s="74" t="s">
        <v>22</v>
      </c>
      <c r="H1346" s="99">
        <f>+D1346*F1346</f>
        <v>0</v>
      </c>
      <c r="I1346" s="76">
        <f t="shared" si="547"/>
        <v>16</v>
      </c>
      <c r="J1346" s="100">
        <f>$AN$20</f>
        <v>41090</v>
      </c>
      <c r="K1346" s="101" t="s">
        <v>63</v>
      </c>
      <c r="L1346" s="261">
        <v>8</v>
      </c>
      <c r="M1346" s="232">
        <f t="shared" si="562"/>
        <v>0</v>
      </c>
      <c r="N1346" s="241">
        <f t="shared" si="554"/>
        <v>0</v>
      </c>
      <c r="O1346" s="244">
        <f t="shared" si="548"/>
        <v>0</v>
      </c>
      <c r="P1346" s="245">
        <f t="shared" si="560"/>
        <v>0</v>
      </c>
      <c r="Q1346" s="257">
        <f t="shared" si="549"/>
        <v>0</v>
      </c>
      <c r="R1346" s="102">
        <f t="shared" si="561"/>
        <v>8</v>
      </c>
      <c r="S1346" s="103">
        <f t="shared" si="555"/>
        <v>0</v>
      </c>
      <c r="T1346" s="104">
        <f t="shared" si="556"/>
        <v>7</v>
      </c>
      <c r="U1346" s="104">
        <f t="shared" si="557"/>
        <v>1</v>
      </c>
      <c r="V1346" s="104">
        <f t="shared" si="558"/>
        <v>0</v>
      </c>
      <c r="W1346" s="105">
        <f t="shared" si="559"/>
        <v>8</v>
      </c>
      <c r="X1346" s="96"/>
      <c r="Y1346" s="106" t="str">
        <f>$AO$20</f>
        <v>M</v>
      </c>
      <c r="Z1346" s="207" t="str">
        <f t="shared" si="550"/>
        <v>Sat</v>
      </c>
      <c r="AA1346" s="107">
        <f t="shared" si="551"/>
        <v>0</v>
      </c>
      <c r="AB1346" s="107">
        <f t="shared" si="552"/>
        <v>0</v>
      </c>
      <c r="AC1346" s="107">
        <f t="shared" si="553"/>
        <v>0</v>
      </c>
    </row>
    <row r="1347" spans="1:29" ht="12.75" customHeight="1">
      <c r="A1347" s="69"/>
      <c r="B1347" s="124" t="s">
        <v>56</v>
      </c>
      <c r="C1347" s="70" t="s">
        <v>22</v>
      </c>
      <c r="D1347" s="202"/>
      <c r="E1347" s="140"/>
      <c r="F1347" s="141"/>
      <c r="G1347" s="74" t="s">
        <v>22</v>
      </c>
      <c r="H1347" s="99">
        <v>0</v>
      </c>
      <c r="I1347" s="76">
        <f t="shared" si="547"/>
        <v>17</v>
      </c>
      <c r="J1347" s="100">
        <f>$AN$21</f>
        <v>41091</v>
      </c>
      <c r="K1347" s="101" t="s">
        <v>50</v>
      </c>
      <c r="L1347" s="261"/>
      <c r="M1347" s="232">
        <f t="shared" si="562"/>
        <v>0</v>
      </c>
      <c r="N1347" s="241">
        <f t="shared" si="554"/>
        <v>0</v>
      </c>
      <c r="O1347" s="244">
        <f t="shared" si="548"/>
        <v>0</v>
      </c>
      <c r="P1347" s="245">
        <f t="shared" si="560"/>
        <v>0</v>
      </c>
      <c r="Q1347" s="257">
        <f t="shared" si="549"/>
        <v>0</v>
      </c>
      <c r="R1347" s="102">
        <f t="shared" si="561"/>
        <v>0</v>
      </c>
      <c r="S1347" s="103">
        <f t="shared" si="555"/>
        <v>0</v>
      </c>
      <c r="T1347" s="104">
        <f t="shared" si="556"/>
        <v>0</v>
      </c>
      <c r="U1347" s="104">
        <f t="shared" si="557"/>
        <v>0</v>
      </c>
      <c r="V1347" s="104">
        <f t="shared" si="558"/>
        <v>0</v>
      </c>
      <c r="W1347" s="105">
        <f t="shared" si="559"/>
        <v>0</v>
      </c>
      <c r="X1347" s="96"/>
      <c r="Y1347" s="106" t="str">
        <f>$AO$21</f>
        <v>M</v>
      </c>
      <c r="Z1347" s="262" t="str">
        <f t="shared" si="550"/>
        <v>Sun</v>
      </c>
      <c r="AA1347" s="107">
        <f t="shared" si="551"/>
        <v>0</v>
      </c>
      <c r="AB1347" s="107">
        <f t="shared" si="552"/>
        <v>0</v>
      </c>
      <c r="AC1347" s="107">
        <f t="shared" si="553"/>
        <v>0</v>
      </c>
    </row>
    <row r="1348" spans="1:29" ht="12.75" customHeight="1">
      <c r="A1348" s="69"/>
      <c r="B1348" s="124"/>
      <c r="C1348" s="70"/>
      <c r="D1348" s="202"/>
      <c r="E1348" s="140"/>
      <c r="F1348" s="139"/>
      <c r="G1348" s="74" t="s">
        <v>22</v>
      </c>
      <c r="H1348" s="99">
        <f>+D1348*F1348</f>
        <v>0</v>
      </c>
      <c r="I1348" s="76">
        <f t="shared" si="547"/>
        <v>18</v>
      </c>
      <c r="J1348" s="100">
        <f>$AN$22</f>
        <v>41092</v>
      </c>
      <c r="K1348" s="101">
        <v>1</v>
      </c>
      <c r="L1348" s="261">
        <v>11</v>
      </c>
      <c r="M1348" s="232">
        <f t="shared" si="562"/>
        <v>0.33333333333333331</v>
      </c>
      <c r="N1348" s="241">
        <f t="shared" si="554"/>
        <v>0.70833333333333337</v>
      </c>
      <c r="O1348" s="244">
        <f t="shared" si="548"/>
        <v>9.0000000000000018</v>
      </c>
      <c r="P1348" s="245" t="str">
        <f t="shared" si="560"/>
        <v>1</v>
      </c>
      <c r="Q1348" s="257">
        <f t="shared" si="549"/>
        <v>8.0000000000000018</v>
      </c>
      <c r="R1348" s="102">
        <f t="shared" si="561"/>
        <v>2.9999999999999982</v>
      </c>
      <c r="S1348" s="103">
        <f t="shared" si="555"/>
        <v>1</v>
      </c>
      <c r="T1348" s="104">
        <f t="shared" si="556"/>
        <v>1.9999999999999982</v>
      </c>
      <c r="U1348" s="104">
        <f t="shared" si="557"/>
        <v>0</v>
      </c>
      <c r="V1348" s="104">
        <f t="shared" si="558"/>
        <v>0</v>
      </c>
      <c r="W1348" s="105">
        <f t="shared" si="559"/>
        <v>2.9999999999999982</v>
      </c>
      <c r="X1348" s="96"/>
      <c r="Y1348" s="106" t="str">
        <f>$AO$22</f>
        <v>D</v>
      </c>
      <c r="Z1348" s="262" t="str">
        <f t="shared" si="550"/>
        <v>Mon</v>
      </c>
      <c r="AA1348" s="107">
        <f t="shared" si="551"/>
        <v>0</v>
      </c>
      <c r="AB1348" s="107">
        <f t="shared" si="552"/>
        <v>0</v>
      </c>
      <c r="AC1348" s="107">
        <f t="shared" si="553"/>
        <v>0</v>
      </c>
    </row>
    <row r="1349" spans="1:29" ht="12.75" customHeight="1">
      <c r="A1349" s="69"/>
      <c r="B1349" s="150" t="s">
        <v>19</v>
      </c>
      <c r="C1349" s="150"/>
      <c r="D1349" s="200"/>
      <c r="E1349" s="127"/>
      <c r="F1349" s="151"/>
      <c r="G1349" s="134" t="s">
        <v>22</v>
      </c>
      <c r="H1349" s="152">
        <f>SUM(H1340:H1348)</f>
        <v>2275435.6069364161</v>
      </c>
      <c r="I1349" s="76">
        <f t="shared" si="547"/>
        <v>19</v>
      </c>
      <c r="J1349" s="100">
        <f>$AN$23</f>
        <v>41093</v>
      </c>
      <c r="K1349" s="101">
        <v>1</v>
      </c>
      <c r="L1349" s="261">
        <v>11</v>
      </c>
      <c r="M1349" s="232">
        <f t="shared" si="562"/>
        <v>0.33333333333333331</v>
      </c>
      <c r="N1349" s="241">
        <f t="shared" si="554"/>
        <v>0.70833333333333337</v>
      </c>
      <c r="O1349" s="244">
        <f t="shared" si="548"/>
        <v>9.0000000000000018</v>
      </c>
      <c r="P1349" s="245" t="str">
        <f t="shared" si="560"/>
        <v>1</v>
      </c>
      <c r="Q1349" s="257">
        <f t="shared" si="549"/>
        <v>8.0000000000000018</v>
      </c>
      <c r="R1349" s="102">
        <f t="shared" si="561"/>
        <v>2.9999999999999982</v>
      </c>
      <c r="S1349" s="103">
        <f t="shared" si="555"/>
        <v>1</v>
      </c>
      <c r="T1349" s="104">
        <f t="shared" si="556"/>
        <v>1.9999999999999982</v>
      </c>
      <c r="U1349" s="104">
        <f t="shared" si="557"/>
        <v>0</v>
      </c>
      <c r="V1349" s="104">
        <f t="shared" si="558"/>
        <v>0</v>
      </c>
      <c r="W1349" s="105">
        <f t="shared" si="559"/>
        <v>2.9999999999999982</v>
      </c>
      <c r="X1349" s="96"/>
      <c r="Y1349" s="106" t="str">
        <f>$AO$23</f>
        <v>D</v>
      </c>
      <c r="Z1349" s="207" t="str">
        <f t="shared" si="550"/>
        <v>Tue</v>
      </c>
      <c r="AA1349" s="107">
        <f t="shared" si="551"/>
        <v>0</v>
      </c>
      <c r="AB1349" s="107">
        <f t="shared" si="552"/>
        <v>0</v>
      </c>
      <c r="AC1349" s="107">
        <f t="shared" si="553"/>
        <v>0</v>
      </c>
    </row>
    <row r="1350" spans="1:29" ht="12.75" customHeight="1">
      <c r="A1350" s="69"/>
      <c r="B1350" s="131" t="s">
        <v>25</v>
      </c>
      <c r="C1350" s="70"/>
      <c r="D1350" s="200"/>
      <c r="E1350" s="127"/>
      <c r="F1350" s="151"/>
      <c r="G1350" s="74"/>
      <c r="H1350" s="75"/>
      <c r="I1350" s="76">
        <f t="shared" si="547"/>
        <v>20</v>
      </c>
      <c r="J1350" s="100">
        <f>$AN$24</f>
        <v>41094</v>
      </c>
      <c r="K1350" s="101">
        <v>1</v>
      </c>
      <c r="L1350" s="261">
        <v>9</v>
      </c>
      <c r="M1350" s="232">
        <f t="shared" si="562"/>
        <v>0.33333333333333331</v>
      </c>
      <c r="N1350" s="241">
        <f t="shared" si="554"/>
        <v>0.70833333333333337</v>
      </c>
      <c r="O1350" s="244">
        <f t="shared" si="548"/>
        <v>9.0000000000000018</v>
      </c>
      <c r="P1350" s="245" t="str">
        <f t="shared" si="560"/>
        <v>1</v>
      </c>
      <c r="Q1350" s="257">
        <f t="shared" si="549"/>
        <v>8.0000000000000018</v>
      </c>
      <c r="R1350" s="102">
        <f t="shared" si="561"/>
        <v>0.99999999999999822</v>
      </c>
      <c r="S1350" s="103">
        <f t="shared" si="555"/>
        <v>1</v>
      </c>
      <c r="T1350" s="104">
        <f t="shared" si="556"/>
        <v>0</v>
      </c>
      <c r="U1350" s="104">
        <f t="shared" si="557"/>
        <v>0</v>
      </c>
      <c r="V1350" s="104">
        <f t="shared" si="558"/>
        <v>0</v>
      </c>
      <c r="W1350" s="105">
        <f t="shared" si="559"/>
        <v>0.99999999999999822</v>
      </c>
      <c r="X1350" s="96"/>
      <c r="Y1350" s="106" t="str">
        <f>$AO$24</f>
        <v>D</v>
      </c>
      <c r="Z1350" s="207" t="str">
        <f t="shared" si="550"/>
        <v>Wed</v>
      </c>
      <c r="AA1350" s="107">
        <f t="shared" si="551"/>
        <v>0</v>
      </c>
      <c r="AB1350" s="107">
        <f t="shared" si="552"/>
        <v>0</v>
      </c>
      <c r="AC1350" s="107">
        <f t="shared" si="553"/>
        <v>0</v>
      </c>
    </row>
    <row r="1351" spans="1:29" ht="12.75" customHeight="1">
      <c r="A1351" s="69"/>
      <c r="B1351" s="124" t="s">
        <v>26</v>
      </c>
      <c r="C1351" s="125" t="s">
        <v>22</v>
      </c>
      <c r="D1351" s="153">
        <f>-H1340</f>
        <v>-1244560</v>
      </c>
      <c r="E1351" s="127" t="s">
        <v>24</v>
      </c>
      <c r="F1351" s="149">
        <v>0.02</v>
      </c>
      <c r="G1351" s="134" t="s">
        <v>22</v>
      </c>
      <c r="H1351" s="130">
        <f>F1351*D1351</f>
        <v>-24891.200000000001</v>
      </c>
      <c r="I1351" s="76">
        <f t="shared" si="547"/>
        <v>21</v>
      </c>
      <c r="J1351" s="100">
        <f>$AN$25</f>
        <v>41095</v>
      </c>
      <c r="K1351" s="101">
        <v>1</v>
      </c>
      <c r="L1351" s="261">
        <v>11</v>
      </c>
      <c r="M1351" s="232">
        <f t="shared" si="562"/>
        <v>0.33333333333333331</v>
      </c>
      <c r="N1351" s="241">
        <f t="shared" si="554"/>
        <v>0.70833333333333337</v>
      </c>
      <c r="O1351" s="244">
        <f t="shared" si="548"/>
        <v>9.0000000000000018</v>
      </c>
      <c r="P1351" s="245" t="str">
        <f t="shared" si="560"/>
        <v>1</v>
      </c>
      <c r="Q1351" s="257">
        <f t="shared" si="549"/>
        <v>8.0000000000000018</v>
      </c>
      <c r="R1351" s="102">
        <f t="shared" si="561"/>
        <v>2.9999999999999982</v>
      </c>
      <c r="S1351" s="103">
        <f t="shared" si="555"/>
        <v>1</v>
      </c>
      <c r="T1351" s="104">
        <f t="shared" si="556"/>
        <v>1.9999999999999982</v>
      </c>
      <c r="U1351" s="104">
        <f t="shared" si="557"/>
        <v>0</v>
      </c>
      <c r="V1351" s="104">
        <f t="shared" si="558"/>
        <v>0</v>
      </c>
      <c r="W1351" s="105">
        <f t="shared" si="559"/>
        <v>2.9999999999999982</v>
      </c>
      <c r="X1351" s="96"/>
      <c r="Y1351" s="106" t="str">
        <f>$AO$25</f>
        <v>D</v>
      </c>
      <c r="Z1351" s="207" t="str">
        <f t="shared" si="550"/>
        <v>Thu</v>
      </c>
      <c r="AA1351" s="107">
        <f t="shared" si="551"/>
        <v>0</v>
      </c>
      <c r="AB1351" s="107">
        <f t="shared" si="552"/>
        <v>0</v>
      </c>
      <c r="AC1351" s="107">
        <f t="shared" si="553"/>
        <v>0</v>
      </c>
    </row>
    <row r="1352" spans="1:29" ht="12.75" customHeight="1">
      <c r="A1352" s="69"/>
      <c r="B1352" s="124" t="s">
        <v>47</v>
      </c>
      <c r="C1352" s="125" t="s">
        <v>22</v>
      </c>
      <c r="D1352" s="200"/>
      <c r="E1352" s="127"/>
      <c r="F1352" s="155"/>
      <c r="G1352" s="134" t="s">
        <v>22</v>
      </c>
      <c r="H1352" s="130">
        <f>SUM(AA1367:AC1367)*-F1340/21</f>
        <v>0</v>
      </c>
      <c r="I1352" s="76">
        <f t="shared" si="547"/>
        <v>22</v>
      </c>
      <c r="J1352" s="100">
        <f>$AN$26</f>
        <v>41096</v>
      </c>
      <c r="K1352" s="101">
        <v>1</v>
      </c>
      <c r="L1352" s="261">
        <v>11</v>
      </c>
      <c r="M1352" s="232">
        <f t="shared" si="562"/>
        <v>0.33333333333333331</v>
      </c>
      <c r="N1352" s="241">
        <f t="shared" si="554"/>
        <v>0.70833333333333337</v>
      </c>
      <c r="O1352" s="244">
        <f t="shared" si="548"/>
        <v>9.0000000000000018</v>
      </c>
      <c r="P1352" s="245" t="str">
        <f t="shared" si="560"/>
        <v>1</v>
      </c>
      <c r="Q1352" s="257">
        <f t="shared" si="549"/>
        <v>8.0000000000000018</v>
      </c>
      <c r="R1352" s="102">
        <f t="shared" si="561"/>
        <v>2.9999999999999982</v>
      </c>
      <c r="S1352" s="103">
        <f t="shared" si="555"/>
        <v>1</v>
      </c>
      <c r="T1352" s="104">
        <f t="shared" si="556"/>
        <v>1.9999999999999982</v>
      </c>
      <c r="U1352" s="104">
        <f t="shared" si="557"/>
        <v>0</v>
      </c>
      <c r="V1352" s="104">
        <f t="shared" si="558"/>
        <v>0</v>
      </c>
      <c r="W1352" s="105">
        <f t="shared" si="559"/>
        <v>2.9999999999999982</v>
      </c>
      <c r="X1352" s="96"/>
      <c r="Y1352" s="106" t="str">
        <f>$AO$26</f>
        <v>D</v>
      </c>
      <c r="Z1352" s="207" t="str">
        <f t="shared" si="550"/>
        <v>Fri</v>
      </c>
      <c r="AA1352" s="107">
        <f t="shared" si="551"/>
        <v>0</v>
      </c>
      <c r="AB1352" s="107">
        <f t="shared" si="552"/>
        <v>0</v>
      </c>
      <c r="AC1352" s="107">
        <f t="shared" si="553"/>
        <v>0</v>
      </c>
    </row>
    <row r="1353" spans="1:29" ht="12.75" customHeight="1">
      <c r="A1353" s="69"/>
      <c r="B1353" s="124" t="s">
        <v>27</v>
      </c>
      <c r="C1353" s="125" t="s">
        <v>22</v>
      </c>
      <c r="D1353" s="200"/>
      <c r="E1353" s="127"/>
      <c r="F1353" s="155"/>
      <c r="G1353" s="134" t="s">
        <v>22</v>
      </c>
      <c r="H1353" s="156">
        <f>+F1359</f>
        <v>-41174.65</v>
      </c>
      <c r="I1353" s="76">
        <f t="shared" si="547"/>
        <v>23</v>
      </c>
      <c r="J1353" s="100">
        <f>$AN$27</f>
        <v>41097</v>
      </c>
      <c r="K1353" s="339" t="s">
        <v>63</v>
      </c>
      <c r="L1353" s="261">
        <v>11</v>
      </c>
      <c r="M1353" s="232">
        <f t="shared" si="562"/>
        <v>0</v>
      </c>
      <c r="N1353" s="241">
        <f t="shared" si="554"/>
        <v>0</v>
      </c>
      <c r="O1353" s="244">
        <f t="shared" si="548"/>
        <v>0</v>
      </c>
      <c r="P1353" s="245">
        <f t="shared" si="560"/>
        <v>0</v>
      </c>
      <c r="Q1353" s="257">
        <f t="shared" si="549"/>
        <v>0</v>
      </c>
      <c r="R1353" s="102">
        <f t="shared" si="561"/>
        <v>11</v>
      </c>
      <c r="S1353" s="103">
        <f t="shared" si="555"/>
        <v>0</v>
      </c>
      <c r="T1353" s="104">
        <f t="shared" si="556"/>
        <v>7</v>
      </c>
      <c r="U1353" s="104">
        <f t="shared" si="557"/>
        <v>1</v>
      </c>
      <c r="V1353" s="104">
        <f t="shared" si="558"/>
        <v>3</v>
      </c>
      <c r="W1353" s="105">
        <f t="shared" si="559"/>
        <v>11</v>
      </c>
      <c r="X1353" s="96"/>
      <c r="Y1353" s="106" t="str">
        <f>$AO$27</f>
        <v>M</v>
      </c>
      <c r="Z1353" s="207" t="str">
        <f t="shared" si="550"/>
        <v>Sat</v>
      </c>
      <c r="AA1353" s="107">
        <f t="shared" si="551"/>
        <v>0</v>
      </c>
      <c r="AB1353" s="107">
        <f t="shared" si="552"/>
        <v>0</v>
      </c>
      <c r="AC1353" s="107">
        <f t="shared" si="553"/>
        <v>0</v>
      </c>
    </row>
    <row r="1354" spans="1:29" ht="12.75" customHeight="1">
      <c r="A1354" s="69"/>
      <c r="B1354" s="98"/>
      <c r="C1354" s="98"/>
      <c r="D1354" s="158" t="s">
        <v>28</v>
      </c>
      <c r="E1354" s="159"/>
      <c r="F1354" s="160">
        <f>VLOOKUP(C1333,$AD$1:$AG$6,2)</f>
        <v>-1320000</v>
      </c>
      <c r="G1354" s="160"/>
      <c r="H1354" s="99"/>
      <c r="I1354" s="76">
        <f t="shared" si="547"/>
        <v>24</v>
      </c>
      <c r="J1354" s="100">
        <f>$AN$28</f>
        <v>41098</v>
      </c>
      <c r="K1354" s="101" t="s">
        <v>50</v>
      </c>
      <c r="L1354" s="261"/>
      <c r="M1354" s="232">
        <f t="shared" si="562"/>
        <v>0</v>
      </c>
      <c r="N1354" s="241">
        <f t="shared" si="554"/>
        <v>0</v>
      </c>
      <c r="O1354" s="244">
        <f t="shared" si="548"/>
        <v>0</v>
      </c>
      <c r="P1354" s="245">
        <f t="shared" si="560"/>
        <v>0</v>
      </c>
      <c r="Q1354" s="257">
        <f t="shared" si="549"/>
        <v>0</v>
      </c>
      <c r="R1354" s="102">
        <f t="shared" si="561"/>
        <v>0</v>
      </c>
      <c r="S1354" s="103">
        <f t="shared" si="555"/>
        <v>0</v>
      </c>
      <c r="T1354" s="104">
        <f t="shared" si="556"/>
        <v>0</v>
      </c>
      <c r="U1354" s="104">
        <f t="shared" si="557"/>
        <v>0</v>
      </c>
      <c r="V1354" s="104">
        <f t="shared" si="558"/>
        <v>0</v>
      </c>
      <c r="W1354" s="105">
        <f t="shared" si="559"/>
        <v>0</v>
      </c>
      <c r="X1354" s="96"/>
      <c r="Y1354" s="106" t="str">
        <f>$AO$28</f>
        <v>M</v>
      </c>
      <c r="Z1354" s="262" t="str">
        <f t="shared" si="550"/>
        <v>Sun</v>
      </c>
      <c r="AA1354" s="107">
        <f t="shared" si="551"/>
        <v>0</v>
      </c>
      <c r="AB1354" s="107">
        <f t="shared" si="552"/>
        <v>0</v>
      </c>
      <c r="AC1354" s="107">
        <f t="shared" si="553"/>
        <v>0</v>
      </c>
    </row>
    <row r="1355" spans="1:29" ht="12.75" customHeight="1">
      <c r="A1355" s="69"/>
      <c r="B1355" s="98"/>
      <c r="C1355" s="98"/>
      <c r="D1355" s="162" t="s">
        <v>26</v>
      </c>
      <c r="E1355" s="159"/>
      <c r="F1355" s="163">
        <f>+(H1340)*0.54%</f>
        <v>6720.6240000000007</v>
      </c>
      <c r="G1355" s="163"/>
      <c r="H1355" s="99"/>
      <c r="I1355" s="76">
        <f t="shared" si="547"/>
        <v>25</v>
      </c>
      <c r="J1355" s="100">
        <f>$AN$29</f>
        <v>41099</v>
      </c>
      <c r="K1355" s="101">
        <v>2</v>
      </c>
      <c r="L1355" s="261">
        <v>9</v>
      </c>
      <c r="M1355" s="232">
        <f t="shared" si="562"/>
        <v>0.83333333333333337</v>
      </c>
      <c r="N1355" s="241">
        <f t="shared" si="554"/>
        <v>1.2083333333333333</v>
      </c>
      <c r="O1355" s="244">
        <f t="shared" si="548"/>
        <v>8.9999999999999964</v>
      </c>
      <c r="P1355" s="245" t="str">
        <f t="shared" si="560"/>
        <v>1</v>
      </c>
      <c r="Q1355" s="257">
        <f t="shared" si="549"/>
        <v>7.9999999999999964</v>
      </c>
      <c r="R1355" s="102">
        <f t="shared" si="561"/>
        <v>1.0000000000000036</v>
      </c>
      <c r="S1355" s="103">
        <f t="shared" si="555"/>
        <v>1</v>
      </c>
      <c r="T1355" s="104">
        <f t="shared" si="556"/>
        <v>3.5527136788005009E-15</v>
      </c>
      <c r="U1355" s="104">
        <f t="shared" si="557"/>
        <v>0</v>
      </c>
      <c r="V1355" s="104">
        <f t="shared" si="558"/>
        <v>0</v>
      </c>
      <c r="W1355" s="105">
        <f t="shared" si="559"/>
        <v>1.0000000000000036</v>
      </c>
      <c r="X1355" s="96"/>
      <c r="Y1355" s="106" t="str">
        <f>$AO$29</f>
        <v>D</v>
      </c>
      <c r="Z1355" s="262" t="str">
        <f t="shared" si="550"/>
        <v>Mon</v>
      </c>
      <c r="AA1355" s="107">
        <f t="shared" si="551"/>
        <v>0</v>
      </c>
      <c r="AB1355" s="107">
        <f t="shared" si="552"/>
        <v>0</v>
      </c>
      <c r="AC1355" s="107">
        <f t="shared" si="553"/>
        <v>0</v>
      </c>
    </row>
    <row r="1356" spans="1:29" ht="12.75" customHeight="1">
      <c r="A1356" s="69"/>
      <c r="B1356" s="98"/>
      <c r="C1356" s="98"/>
      <c r="D1356" s="162" t="s">
        <v>29</v>
      </c>
      <c r="E1356" s="159"/>
      <c r="F1356" s="160">
        <f>-IF(H1349*5%&gt;500000,500000,H1349*5%)</f>
        <v>-113771.78034682081</v>
      </c>
      <c r="G1356" s="160"/>
      <c r="H1356" s="99"/>
      <c r="I1356" s="76">
        <f t="shared" si="547"/>
        <v>26</v>
      </c>
      <c r="J1356" s="100">
        <f>$AN$30</f>
        <v>41100</v>
      </c>
      <c r="K1356" s="101">
        <v>2</v>
      </c>
      <c r="L1356" s="261">
        <v>8</v>
      </c>
      <c r="M1356" s="232">
        <f t="shared" si="562"/>
        <v>0.83333333333333337</v>
      </c>
      <c r="N1356" s="241">
        <f t="shared" si="554"/>
        <v>1.2083333333333333</v>
      </c>
      <c r="O1356" s="244">
        <f t="shared" si="548"/>
        <v>8.9999999999999964</v>
      </c>
      <c r="P1356" s="245" t="str">
        <f t="shared" si="560"/>
        <v>1</v>
      </c>
      <c r="Q1356" s="257">
        <f t="shared" si="549"/>
        <v>7.9999999999999964</v>
      </c>
      <c r="R1356" s="102">
        <f t="shared" si="561"/>
        <v>0</v>
      </c>
      <c r="S1356" s="103">
        <f t="shared" si="555"/>
        <v>0</v>
      </c>
      <c r="T1356" s="104">
        <f t="shared" si="556"/>
        <v>0</v>
      </c>
      <c r="U1356" s="104">
        <f t="shared" si="557"/>
        <v>0</v>
      </c>
      <c r="V1356" s="104">
        <f t="shared" si="558"/>
        <v>0</v>
      </c>
      <c r="W1356" s="105">
        <f t="shared" si="559"/>
        <v>0</v>
      </c>
      <c r="X1356" s="96"/>
      <c r="Y1356" s="106" t="str">
        <f>$AO$30</f>
        <v>D</v>
      </c>
      <c r="Z1356" s="207" t="str">
        <f t="shared" si="550"/>
        <v>Tue</v>
      </c>
      <c r="AA1356" s="107">
        <f t="shared" si="551"/>
        <v>0</v>
      </c>
      <c r="AB1356" s="107">
        <f t="shared" si="552"/>
        <v>0</v>
      </c>
      <c r="AC1356" s="107">
        <f t="shared" si="553"/>
        <v>0</v>
      </c>
    </row>
    <row r="1357" spans="1:29" ht="12.75" customHeight="1">
      <c r="A1357" s="69"/>
      <c r="B1357" s="98"/>
      <c r="C1357" s="98"/>
      <c r="D1357" s="162" t="s">
        <v>30</v>
      </c>
      <c r="E1357" s="159"/>
      <c r="F1357" s="163">
        <f>ROUND(H1349+H1351+F1355+F1356,0)*12</f>
        <v>25721916</v>
      </c>
      <c r="G1357" s="163"/>
      <c r="H1357" s="99"/>
      <c r="I1357" s="76">
        <f t="shared" si="547"/>
        <v>27</v>
      </c>
      <c r="J1357" s="100">
        <f>$AN$31</f>
        <v>41101</v>
      </c>
      <c r="K1357" s="101">
        <v>2</v>
      </c>
      <c r="L1357" s="261">
        <v>8</v>
      </c>
      <c r="M1357" s="232">
        <f t="shared" si="562"/>
        <v>0.83333333333333337</v>
      </c>
      <c r="N1357" s="241">
        <f t="shared" si="554"/>
        <v>1.2083333333333333</v>
      </c>
      <c r="O1357" s="244">
        <f t="shared" si="548"/>
        <v>8.9999999999999964</v>
      </c>
      <c r="P1357" s="245" t="str">
        <f t="shared" si="560"/>
        <v>1</v>
      </c>
      <c r="Q1357" s="257">
        <f t="shared" si="549"/>
        <v>7.9999999999999964</v>
      </c>
      <c r="R1357" s="102">
        <f t="shared" si="561"/>
        <v>0</v>
      </c>
      <c r="S1357" s="103">
        <f t="shared" si="555"/>
        <v>0</v>
      </c>
      <c r="T1357" s="104">
        <f t="shared" si="556"/>
        <v>0</v>
      </c>
      <c r="U1357" s="104">
        <f t="shared" si="557"/>
        <v>0</v>
      </c>
      <c r="V1357" s="104">
        <f t="shared" si="558"/>
        <v>0</v>
      </c>
      <c r="W1357" s="105">
        <f t="shared" si="559"/>
        <v>0</v>
      </c>
      <c r="X1357" s="96"/>
      <c r="Y1357" s="106" t="str">
        <f>$AO$31</f>
        <v>D</v>
      </c>
      <c r="Z1357" s="207" t="str">
        <f t="shared" si="550"/>
        <v>Wed</v>
      </c>
      <c r="AA1357" s="107">
        <f t="shared" si="551"/>
        <v>0</v>
      </c>
      <c r="AB1357" s="107">
        <f t="shared" si="552"/>
        <v>0</v>
      </c>
      <c r="AC1357" s="107">
        <f t="shared" si="553"/>
        <v>0</v>
      </c>
    </row>
    <row r="1358" spans="1:29" ht="12.75" customHeight="1">
      <c r="A1358" s="69"/>
      <c r="B1358" s="98"/>
      <c r="C1358" s="98"/>
      <c r="D1358" s="168" t="s">
        <v>31</v>
      </c>
      <c r="E1358" s="159"/>
      <c r="F1358" s="169">
        <f>(F1357)+(F1354*12)</f>
        <v>9881916</v>
      </c>
      <c r="G1358" s="169"/>
      <c r="H1358" s="99"/>
      <c r="I1358" s="76">
        <f t="shared" si="547"/>
        <v>28</v>
      </c>
      <c r="J1358" s="100">
        <f>$AN$32</f>
        <v>41102</v>
      </c>
      <c r="K1358" s="101">
        <v>2</v>
      </c>
      <c r="L1358" s="261">
        <v>8</v>
      </c>
      <c r="M1358" s="232">
        <f t="shared" si="562"/>
        <v>0.83333333333333337</v>
      </c>
      <c r="N1358" s="241">
        <f t="shared" si="554"/>
        <v>1.2083333333333333</v>
      </c>
      <c r="O1358" s="244">
        <f t="shared" si="548"/>
        <v>8.9999999999999964</v>
      </c>
      <c r="P1358" s="245" t="str">
        <f t="shared" si="560"/>
        <v>1</v>
      </c>
      <c r="Q1358" s="257">
        <f t="shared" si="549"/>
        <v>7.9999999999999964</v>
      </c>
      <c r="R1358" s="102">
        <f t="shared" si="561"/>
        <v>0</v>
      </c>
      <c r="S1358" s="103">
        <f t="shared" si="555"/>
        <v>0</v>
      </c>
      <c r="T1358" s="104">
        <f t="shared" si="556"/>
        <v>0</v>
      </c>
      <c r="U1358" s="104">
        <f t="shared" si="557"/>
        <v>0</v>
      </c>
      <c r="V1358" s="104">
        <f t="shared" si="558"/>
        <v>0</v>
      </c>
      <c r="W1358" s="105">
        <f t="shared" si="559"/>
        <v>0</v>
      </c>
      <c r="X1358" s="96"/>
      <c r="Y1358" s="106" t="str">
        <f>$AO$32</f>
        <v>D</v>
      </c>
      <c r="Z1358" s="207" t="str">
        <f t="shared" si="550"/>
        <v>Thu</v>
      </c>
      <c r="AA1358" s="107">
        <f t="shared" si="551"/>
        <v>0</v>
      </c>
      <c r="AB1358" s="107">
        <f t="shared" si="552"/>
        <v>0</v>
      </c>
      <c r="AC1358" s="107">
        <f t="shared" si="553"/>
        <v>0</v>
      </c>
    </row>
    <row r="1359" spans="1:29" ht="12.75" customHeight="1">
      <c r="A1359" s="69"/>
      <c r="B1359" s="98"/>
      <c r="C1359" s="98"/>
      <c r="D1359" s="168" t="s">
        <v>32</v>
      </c>
      <c r="E1359" s="159"/>
      <c r="F1359" s="170">
        <f>-(IF(F1358&lt;=0,0,IF(F1358&lt;=50000000,F1358*0.05,IF(F1358&lt;=200000000,(F1358-50000000)*0.15+2500000,IF(F1358&lt;=500000000,(F1358-250000000)*0.25+32500000,(F1358-500000000)*0.3+95000000)))))/12</f>
        <v>-41174.65</v>
      </c>
      <c r="G1359" s="171">
        <f>-(IF(F1359&lt;=0,0,IF(F1359&lt;=50000000,F1359*0.05,IF(F1359&lt;=200000000,(F1359-50000000)*0.15+2500000,IF(F1359&lt;=500000000,(F1359-250000000)*0.25+32500000,(F1359-500000000)*0.3+95000000)))))/12</f>
        <v>0</v>
      </c>
      <c r="H1359" s="99"/>
      <c r="I1359" s="76">
        <f t="shared" si="547"/>
        <v>29</v>
      </c>
      <c r="J1359" s="100">
        <f>$AN$33</f>
        <v>41103</v>
      </c>
      <c r="K1359" s="101">
        <v>2</v>
      </c>
      <c r="L1359" s="261">
        <v>11</v>
      </c>
      <c r="M1359" s="232">
        <f t="shared" si="562"/>
        <v>0.83333333333333337</v>
      </c>
      <c r="N1359" s="241">
        <f t="shared" si="554"/>
        <v>1.2083333333333333</v>
      </c>
      <c r="O1359" s="244">
        <f t="shared" si="548"/>
        <v>8.9999999999999964</v>
      </c>
      <c r="P1359" s="245" t="str">
        <f t="shared" si="560"/>
        <v>1</v>
      </c>
      <c r="Q1359" s="257">
        <f t="shared" si="549"/>
        <v>7.9999999999999964</v>
      </c>
      <c r="R1359" s="102">
        <f t="shared" si="561"/>
        <v>3.0000000000000036</v>
      </c>
      <c r="S1359" s="103">
        <f t="shared" si="555"/>
        <v>1</v>
      </c>
      <c r="T1359" s="104">
        <f t="shared" si="556"/>
        <v>2.0000000000000036</v>
      </c>
      <c r="U1359" s="104">
        <f t="shared" si="557"/>
        <v>0</v>
      </c>
      <c r="V1359" s="104">
        <f t="shared" si="558"/>
        <v>0</v>
      </c>
      <c r="W1359" s="105">
        <f t="shared" si="559"/>
        <v>3.0000000000000036</v>
      </c>
      <c r="X1359" s="96"/>
      <c r="Y1359" s="106" t="str">
        <f>$AO$33</f>
        <v>D</v>
      </c>
      <c r="Z1359" s="207" t="str">
        <f t="shared" si="550"/>
        <v>Fri</v>
      </c>
      <c r="AA1359" s="107">
        <f t="shared" si="551"/>
        <v>0</v>
      </c>
      <c r="AB1359" s="107">
        <f t="shared" si="552"/>
        <v>0</v>
      </c>
      <c r="AC1359" s="107">
        <f t="shared" si="553"/>
        <v>0</v>
      </c>
    </row>
    <row r="1360" spans="1:29" ht="12.75" customHeight="1">
      <c r="A1360" s="69"/>
      <c r="B1360" s="98"/>
      <c r="C1360" s="125"/>
      <c r="D1360" s="172"/>
      <c r="E1360" s="173"/>
      <c r="F1360" s="174"/>
      <c r="G1360" s="72"/>
      <c r="H1360" s="175"/>
      <c r="I1360" s="76">
        <f t="shared" si="547"/>
        <v>30</v>
      </c>
      <c r="J1360" s="100">
        <f>$AN$34</f>
        <v>41104</v>
      </c>
      <c r="K1360" s="101" t="s">
        <v>50</v>
      </c>
      <c r="L1360" s="261"/>
      <c r="M1360" s="232">
        <f t="shared" si="562"/>
        <v>0</v>
      </c>
      <c r="N1360" s="241">
        <f t="shared" si="554"/>
        <v>0</v>
      </c>
      <c r="O1360" s="244">
        <f t="shared" si="548"/>
        <v>0</v>
      </c>
      <c r="P1360" s="245">
        <f t="shared" si="560"/>
        <v>0</v>
      </c>
      <c r="Q1360" s="257">
        <f t="shared" si="549"/>
        <v>0</v>
      </c>
      <c r="R1360" s="102">
        <f t="shared" si="561"/>
        <v>0</v>
      </c>
      <c r="S1360" s="103">
        <f t="shared" si="555"/>
        <v>0</v>
      </c>
      <c r="T1360" s="104">
        <f t="shared" si="556"/>
        <v>0</v>
      </c>
      <c r="U1360" s="104">
        <f t="shared" si="557"/>
        <v>0</v>
      </c>
      <c r="V1360" s="104">
        <f t="shared" si="558"/>
        <v>0</v>
      </c>
      <c r="W1360" s="105">
        <f t="shared" si="559"/>
        <v>0</v>
      </c>
      <c r="X1360" s="96"/>
      <c r="Y1360" s="106" t="str">
        <f>$AO$34</f>
        <v>M</v>
      </c>
      <c r="Z1360" s="207" t="str">
        <f t="shared" si="550"/>
        <v>Sat</v>
      </c>
      <c r="AA1360" s="107">
        <f t="shared" si="551"/>
        <v>0</v>
      </c>
      <c r="AB1360" s="107">
        <f t="shared" si="552"/>
        <v>0</v>
      </c>
      <c r="AC1360" s="107">
        <f t="shared" si="553"/>
        <v>0</v>
      </c>
    </row>
    <row r="1361" spans="1:29" ht="12.75" customHeight="1">
      <c r="A1361" s="69"/>
      <c r="B1361" s="176" t="s">
        <v>33</v>
      </c>
      <c r="C1361" s="177"/>
      <c r="D1361" s="178"/>
      <c r="E1361" s="127"/>
      <c r="F1361" s="179"/>
      <c r="G1361" s="180" t="s">
        <v>22</v>
      </c>
      <c r="H1361" s="152">
        <f>+H1349+H1351+H1352+H1353</f>
        <v>2209369.756936416</v>
      </c>
      <c r="I1361" s="76">
        <f t="shared" si="547"/>
        <v>31</v>
      </c>
      <c r="J1361" s="100">
        <f>$AN$35</f>
        <v>41105</v>
      </c>
      <c r="K1361" s="101" t="s">
        <v>50</v>
      </c>
      <c r="L1361" s="261"/>
      <c r="M1361" s="232">
        <f t="shared" si="562"/>
        <v>0</v>
      </c>
      <c r="N1361" s="241">
        <f t="shared" si="554"/>
        <v>0</v>
      </c>
      <c r="O1361" s="244">
        <f t="shared" si="548"/>
        <v>0</v>
      </c>
      <c r="P1361" s="245">
        <f t="shared" si="560"/>
        <v>0</v>
      </c>
      <c r="Q1361" s="257">
        <f t="shared" si="549"/>
        <v>0</v>
      </c>
      <c r="R1361" s="102">
        <f t="shared" si="561"/>
        <v>0</v>
      </c>
      <c r="S1361" s="103">
        <f t="shared" si="555"/>
        <v>0</v>
      </c>
      <c r="T1361" s="104">
        <f t="shared" si="556"/>
        <v>0</v>
      </c>
      <c r="U1361" s="104">
        <f t="shared" si="557"/>
        <v>0</v>
      </c>
      <c r="V1361" s="104">
        <f t="shared" si="558"/>
        <v>0</v>
      </c>
      <c r="W1361" s="105">
        <f t="shared" si="559"/>
        <v>0</v>
      </c>
      <c r="X1361" s="96"/>
      <c r="Y1361" s="106" t="str">
        <f>$AO$35</f>
        <v>M</v>
      </c>
      <c r="Z1361" s="262" t="str">
        <f t="shared" si="550"/>
        <v>Sun</v>
      </c>
      <c r="AA1361" s="107">
        <f t="shared" si="551"/>
        <v>0</v>
      </c>
      <c r="AB1361" s="107">
        <f t="shared" si="552"/>
        <v>0</v>
      </c>
      <c r="AC1361" s="107">
        <f t="shared" si="553"/>
        <v>0</v>
      </c>
    </row>
    <row r="1362" spans="1:29" ht="12.75" customHeight="1">
      <c r="A1362" s="69"/>
      <c r="B1362" s="70"/>
      <c r="C1362" s="70"/>
      <c r="D1362" s="200"/>
      <c r="E1362" s="127"/>
      <c r="F1362" s="155"/>
      <c r="G1362" s="74"/>
      <c r="H1362" s="75"/>
      <c r="I1362" s="76">
        <f t="shared" si="547"/>
        <v>32</v>
      </c>
      <c r="J1362" s="100">
        <f>$AN$36</f>
        <v>41106</v>
      </c>
      <c r="K1362" s="101">
        <v>1</v>
      </c>
      <c r="L1362" s="261">
        <v>11</v>
      </c>
      <c r="M1362" s="232">
        <f t="shared" si="562"/>
        <v>0.33333333333333331</v>
      </c>
      <c r="N1362" s="241">
        <f t="shared" si="554"/>
        <v>0.70833333333333337</v>
      </c>
      <c r="O1362" s="244">
        <f t="shared" si="548"/>
        <v>9.0000000000000018</v>
      </c>
      <c r="P1362" s="245" t="str">
        <f t="shared" si="560"/>
        <v>1</v>
      </c>
      <c r="Q1362" s="257">
        <f t="shared" si="549"/>
        <v>8.0000000000000018</v>
      </c>
      <c r="R1362" s="102">
        <f t="shared" si="561"/>
        <v>2.9999999999999982</v>
      </c>
      <c r="S1362" s="103">
        <f t="shared" si="555"/>
        <v>1</v>
      </c>
      <c r="T1362" s="104">
        <f t="shared" si="556"/>
        <v>1.9999999999999982</v>
      </c>
      <c r="U1362" s="104">
        <f t="shared" si="557"/>
        <v>0</v>
      </c>
      <c r="V1362" s="104">
        <f t="shared" si="558"/>
        <v>0</v>
      </c>
      <c r="W1362" s="105">
        <f t="shared" si="559"/>
        <v>2.9999999999999982</v>
      </c>
      <c r="X1362" s="96"/>
      <c r="Y1362" s="106" t="str">
        <f>$AO$36</f>
        <v>D</v>
      </c>
      <c r="Z1362" s="262" t="str">
        <f t="shared" si="550"/>
        <v>Mon</v>
      </c>
      <c r="AA1362" s="107">
        <f t="shared" si="551"/>
        <v>0</v>
      </c>
      <c r="AB1362" s="107">
        <f t="shared" si="552"/>
        <v>0</v>
      </c>
      <c r="AC1362" s="107">
        <f t="shared" si="553"/>
        <v>0</v>
      </c>
    </row>
    <row r="1363" spans="1:29" ht="12.75" customHeight="1">
      <c r="A1363" s="69"/>
      <c r="B1363" s="181" t="s">
        <v>34</v>
      </c>
      <c r="C1363" s="181"/>
      <c r="D1363" s="72"/>
      <c r="E1363" s="73"/>
      <c r="F1363" s="72"/>
      <c r="G1363" s="181" t="s">
        <v>35</v>
      </c>
      <c r="H1363" s="99"/>
      <c r="I1363" s="76">
        <f t="shared" si="547"/>
        <v>33</v>
      </c>
      <c r="J1363" s="100">
        <f>$AN$37</f>
        <v>41107</v>
      </c>
      <c r="K1363" s="101">
        <v>1</v>
      </c>
      <c r="L1363" s="261">
        <v>11</v>
      </c>
      <c r="M1363" s="232">
        <f t="shared" si="562"/>
        <v>0.33333333333333331</v>
      </c>
      <c r="N1363" s="241">
        <f t="shared" si="554"/>
        <v>0.70833333333333337</v>
      </c>
      <c r="O1363" s="244">
        <f t="shared" si="548"/>
        <v>9.0000000000000018</v>
      </c>
      <c r="P1363" s="245" t="str">
        <f t="shared" si="560"/>
        <v>1</v>
      </c>
      <c r="Q1363" s="257">
        <f t="shared" si="549"/>
        <v>8.0000000000000018</v>
      </c>
      <c r="R1363" s="102">
        <f t="shared" si="561"/>
        <v>2.9999999999999982</v>
      </c>
      <c r="S1363" s="103">
        <f t="shared" si="555"/>
        <v>1</v>
      </c>
      <c r="T1363" s="104">
        <f t="shared" si="556"/>
        <v>1.9999999999999982</v>
      </c>
      <c r="U1363" s="104">
        <f t="shared" si="557"/>
        <v>0</v>
      </c>
      <c r="V1363" s="104">
        <f t="shared" si="558"/>
        <v>0</v>
      </c>
      <c r="W1363" s="105">
        <f t="shared" si="559"/>
        <v>2.9999999999999982</v>
      </c>
      <c r="X1363" s="96"/>
      <c r="Y1363" s="106" t="str">
        <f>$AO$37</f>
        <v>D</v>
      </c>
      <c r="Z1363" s="207" t="str">
        <f t="shared" si="550"/>
        <v>Tue</v>
      </c>
      <c r="AA1363" s="107">
        <f t="shared" si="551"/>
        <v>0</v>
      </c>
      <c r="AB1363" s="107">
        <f t="shared" si="552"/>
        <v>0</v>
      </c>
      <c r="AC1363" s="107">
        <f t="shared" si="553"/>
        <v>0</v>
      </c>
    </row>
    <row r="1364" spans="1:29" ht="12.75" customHeight="1">
      <c r="A1364" s="69"/>
      <c r="B1364" s="181"/>
      <c r="C1364" s="181"/>
      <c r="D1364" s="72"/>
      <c r="E1364" s="73"/>
      <c r="F1364" s="72"/>
      <c r="G1364" s="181"/>
      <c r="H1364" s="99"/>
      <c r="I1364" s="76">
        <f t="shared" si="547"/>
        <v>34</v>
      </c>
      <c r="J1364" s="100">
        <f>$AN$38</f>
        <v>41108</v>
      </c>
      <c r="K1364" s="101">
        <v>1</v>
      </c>
      <c r="L1364" s="261">
        <v>11</v>
      </c>
      <c r="M1364" s="232">
        <f t="shared" si="562"/>
        <v>0.33333333333333331</v>
      </c>
      <c r="N1364" s="241">
        <f t="shared" si="554"/>
        <v>0.70833333333333337</v>
      </c>
      <c r="O1364" s="244">
        <f t="shared" si="548"/>
        <v>9.0000000000000018</v>
      </c>
      <c r="P1364" s="245" t="str">
        <f t="shared" si="560"/>
        <v>1</v>
      </c>
      <c r="Q1364" s="257">
        <f t="shared" si="549"/>
        <v>8.0000000000000018</v>
      </c>
      <c r="R1364" s="102">
        <f t="shared" si="561"/>
        <v>2.9999999999999982</v>
      </c>
      <c r="S1364" s="103">
        <f t="shared" si="555"/>
        <v>1</v>
      </c>
      <c r="T1364" s="104">
        <f t="shared" si="556"/>
        <v>1.9999999999999982</v>
      </c>
      <c r="U1364" s="104">
        <f t="shared" si="557"/>
        <v>0</v>
      </c>
      <c r="V1364" s="104">
        <f t="shared" si="558"/>
        <v>0</v>
      </c>
      <c r="W1364" s="105">
        <f t="shared" si="559"/>
        <v>2.9999999999999982</v>
      </c>
      <c r="X1364" s="96"/>
      <c r="Y1364" s="106" t="str">
        <f>$AO$38</f>
        <v>D</v>
      </c>
      <c r="Z1364" s="207" t="str">
        <f t="shared" si="550"/>
        <v>Wed</v>
      </c>
      <c r="AA1364" s="107">
        <f t="shared" si="551"/>
        <v>0</v>
      </c>
      <c r="AB1364" s="107">
        <f t="shared" si="552"/>
        <v>0</v>
      </c>
      <c r="AC1364" s="107">
        <f t="shared" si="553"/>
        <v>0</v>
      </c>
    </row>
    <row r="1365" spans="1:29" ht="12.75" customHeight="1">
      <c r="A1365" s="69"/>
      <c r="B1365" s="181"/>
      <c r="C1365" s="181"/>
      <c r="D1365" s="72"/>
      <c r="E1365" s="73"/>
      <c r="F1365" s="72"/>
      <c r="G1365" s="181"/>
      <c r="H1365" s="99"/>
      <c r="I1365" s="76">
        <f t="shared" si="547"/>
        <v>35</v>
      </c>
      <c r="J1365" s="100"/>
      <c r="K1365" s="101"/>
      <c r="L1365" s="261"/>
      <c r="M1365" s="232"/>
      <c r="N1365" s="241"/>
      <c r="O1365" s="244"/>
      <c r="P1365" s="245"/>
      <c r="Q1365" s="257"/>
      <c r="R1365" s="102"/>
      <c r="S1365" s="103"/>
      <c r="T1365" s="104"/>
      <c r="U1365" s="104"/>
      <c r="V1365" s="104"/>
      <c r="W1365" s="105"/>
      <c r="X1365" s="96"/>
      <c r="Y1365" s="106"/>
      <c r="Z1365" s="207" t="str">
        <f t="shared" si="550"/>
        <v>Sat</v>
      </c>
      <c r="AA1365" s="107">
        <f>COUNTIF(K1365,"S")</f>
        <v>0</v>
      </c>
      <c r="AB1365" s="107">
        <f>COUNTIF(K1365,"I")</f>
        <v>0</v>
      </c>
      <c r="AC1365" s="107">
        <f>COUNTIF(K1365,"A")</f>
        <v>0</v>
      </c>
    </row>
    <row r="1366" spans="1:29" ht="12.75" customHeight="1">
      <c r="A1366" s="69"/>
      <c r="B1366" s="181"/>
      <c r="C1366" s="181"/>
      <c r="D1366" s="72"/>
      <c r="E1366" s="73"/>
      <c r="F1366" s="72"/>
      <c r="G1366" s="181"/>
      <c r="H1366" s="99"/>
      <c r="I1366" s="76">
        <f t="shared" si="547"/>
        <v>36</v>
      </c>
      <c r="J1366" s="210" t="s">
        <v>19</v>
      </c>
      <c r="K1366" s="211"/>
      <c r="L1366" s="251"/>
      <c r="M1366" s="212" t="s">
        <v>45</v>
      </c>
      <c r="N1366" s="212" t="s">
        <v>46</v>
      </c>
      <c r="O1366" s="242"/>
      <c r="P1366" s="243"/>
      <c r="Q1366" s="258"/>
      <c r="R1366" s="212"/>
      <c r="S1366" s="213"/>
      <c r="T1366" s="214"/>
      <c r="U1366" s="214"/>
      <c r="V1366" s="215"/>
      <c r="W1366" s="216" t="s">
        <v>36</v>
      </c>
      <c r="X1366" s="182"/>
      <c r="Y1366" s="183" t="s">
        <v>37</v>
      </c>
      <c r="Z1366" s="83"/>
      <c r="AA1366" s="84"/>
      <c r="AB1366" s="84"/>
      <c r="AC1366" s="96"/>
    </row>
    <row r="1367" spans="1:29" ht="12.75" customHeight="1">
      <c r="A1367" s="69"/>
      <c r="B1367" s="184" t="str">
        <f>C1331</f>
        <v>ADE</v>
      </c>
      <c r="C1367" s="181"/>
      <c r="D1367" s="72"/>
      <c r="E1367" s="73"/>
      <c r="F1367" s="72"/>
      <c r="G1367" s="181" t="s">
        <v>38</v>
      </c>
      <c r="H1367" s="99"/>
      <c r="I1367" s="76">
        <f t="shared" si="547"/>
        <v>37</v>
      </c>
      <c r="J1367" s="333">
        <f>+K1367+L1367</f>
        <v>29</v>
      </c>
      <c r="K1367" s="334">
        <f>+COUNTIF(K1334:K1365,"1")+COUNTIF(K1334:K1365,"2")+COUNTIF(K1334:K1365,"L2")+COUNTIF(K1334:K1365,"L1")</f>
        <v>24</v>
      </c>
      <c r="L1367" s="334">
        <f>+COUNTIF(K1334:K1365,"2")+COUNTIF(K1334:K1365,"L2")</f>
        <v>5</v>
      </c>
      <c r="M1367" s="334">
        <f>+COUNTIF(K1334:K1365,"1")+COUNTIF(K1334:K1365,"L1")</f>
        <v>19</v>
      </c>
      <c r="N1367" s="185"/>
      <c r="O1367" s="185"/>
      <c r="P1367" s="101"/>
      <c r="Q1367" s="259"/>
      <c r="R1367" s="185">
        <f>+COUNTIF(K1335:K1365,"S2")</f>
        <v>0</v>
      </c>
      <c r="S1367" s="102">
        <f>SUM(S1335:S1365)</f>
        <v>15</v>
      </c>
      <c r="T1367" s="102">
        <f>SUM(T1335:T1365)</f>
        <v>40</v>
      </c>
      <c r="U1367" s="102">
        <f>SUM(U1335:U1365)</f>
        <v>2</v>
      </c>
      <c r="V1367" s="102">
        <f>SUM(V1335:V1365)</f>
        <v>3</v>
      </c>
      <c r="W1367" s="105">
        <f>+(S1367*1.5)+(T1367*2)+(U1367*3)+(V1367*4)</f>
        <v>120.5</v>
      </c>
      <c r="X1367" s="186"/>
      <c r="Y1367" s="187">
        <f>+COUNTIF(Y1335:Y1365,"D")</f>
        <v>22</v>
      </c>
      <c r="Z1367" s="83"/>
      <c r="AA1367" s="102">
        <f>SUM(AA1335:AA1365)</f>
        <v>0</v>
      </c>
      <c r="AB1367" s="102">
        <f>SUM(AB1335:AB1365)</f>
        <v>0</v>
      </c>
      <c r="AC1367" s="102">
        <f>SUM(AC1335:AC1365)</f>
        <v>0</v>
      </c>
    </row>
    <row r="1368" spans="1:29" ht="12.75" customHeight="1">
      <c r="A1368" s="69"/>
      <c r="B1368" s="263"/>
      <c r="C1368" s="189" t="s">
        <v>57</v>
      </c>
      <c r="D1368" s="189"/>
      <c r="E1368" s="190"/>
      <c r="F1368" s="72"/>
      <c r="G1368" s="72"/>
      <c r="H1368" s="99"/>
      <c r="I1368" s="76">
        <f t="shared" si="547"/>
        <v>38</v>
      </c>
      <c r="J1368" s="191"/>
      <c r="K1368" s="192"/>
      <c r="L1368" s="252"/>
      <c r="M1368" s="193"/>
      <c r="N1368" s="193"/>
      <c r="O1368" s="193"/>
      <c r="P1368" s="239"/>
      <c r="Q1368" s="260"/>
      <c r="R1368" s="194">
        <f>S1367+T1367+U1367+V1367</f>
        <v>60</v>
      </c>
      <c r="S1368" s="103"/>
      <c r="T1368" s="103"/>
      <c r="U1368" s="103"/>
      <c r="V1368" s="103"/>
      <c r="W1368" s="103"/>
      <c r="X1368" s="195"/>
      <c r="Y1368" s="187"/>
      <c r="Z1368" s="196"/>
      <c r="AA1368" s="196"/>
      <c r="AB1368" s="196"/>
      <c r="AC1368" s="197"/>
    </row>
    <row r="1370" spans="1:29" ht="12.75" customHeight="1">
      <c r="A1370" s="52">
        <f>A1331+1</f>
        <v>36</v>
      </c>
      <c r="B1370" s="53" t="s">
        <v>2</v>
      </c>
      <c r="C1370" s="54" t="s">
        <v>201</v>
      </c>
      <c r="D1370" s="55"/>
      <c r="E1370" s="56" t="s">
        <v>55</v>
      </c>
      <c r="F1370" s="209" t="s">
        <v>111</v>
      </c>
      <c r="G1370" s="57"/>
      <c r="H1370" s="58"/>
      <c r="I1370" s="59">
        <v>1</v>
      </c>
      <c r="J1370" s="486" t="str">
        <f>+C1370</f>
        <v>ADE</v>
      </c>
      <c r="K1370" s="486"/>
      <c r="L1370" s="486"/>
      <c r="M1370" s="486"/>
      <c r="N1370" s="486"/>
      <c r="O1370" s="486"/>
      <c r="P1370" s="486"/>
      <c r="Q1370" s="486"/>
      <c r="R1370" s="486"/>
      <c r="S1370" s="486"/>
      <c r="T1370" s="486"/>
      <c r="U1370" s="486"/>
      <c r="V1370" s="486"/>
      <c r="W1370" s="486"/>
      <c r="X1370" s="60"/>
      <c r="Y1370" s="61"/>
      <c r="Z1370" s="62"/>
      <c r="AA1370" s="63"/>
      <c r="AB1370" s="63"/>
      <c r="AC1370" s="64"/>
    </row>
    <row r="1371" spans="1:29" ht="12.75" customHeight="1">
      <c r="A1371" s="69"/>
      <c r="B1371" s="70" t="s">
        <v>3</v>
      </c>
      <c r="C1371" s="71" t="s">
        <v>62</v>
      </c>
      <c r="D1371" s="72"/>
      <c r="E1371" s="73"/>
      <c r="F1371" s="72"/>
      <c r="G1371" s="74"/>
      <c r="H1371" s="75"/>
      <c r="I1371" s="76">
        <f t="shared" ref="I1371:I1407" si="563">+I1370+1</f>
        <v>2</v>
      </c>
      <c r="J1371" s="77" t="s">
        <v>4</v>
      </c>
      <c r="K1371" s="78"/>
      <c r="L1371" s="248"/>
      <c r="M1371" s="79"/>
      <c r="N1371" s="79"/>
      <c r="O1371" s="79"/>
      <c r="P1371" s="236"/>
      <c r="Q1371" s="254"/>
      <c r="R1371" s="79"/>
      <c r="S1371" s="79"/>
      <c r="T1371" s="79"/>
      <c r="U1371" s="79"/>
      <c r="V1371" s="79"/>
      <c r="W1371" s="80" t="str">
        <f>$Y$1</f>
        <v>Period: 1 May 2012 - 31 May 2012</v>
      </c>
      <c r="X1371" s="81"/>
      <c r="Y1371" s="82"/>
      <c r="Z1371" s="83"/>
      <c r="AA1371" s="84"/>
      <c r="AB1371" s="84"/>
      <c r="AC1371" s="85"/>
    </row>
    <row r="1372" spans="1:29" ht="12.75" customHeight="1">
      <c r="A1372" s="69"/>
      <c r="B1372" s="70" t="s">
        <v>6</v>
      </c>
      <c r="C1372" s="71" t="s">
        <v>5</v>
      </c>
      <c r="D1372" s="72"/>
      <c r="E1372" s="73"/>
      <c r="F1372" s="91"/>
      <c r="G1372" s="91"/>
      <c r="H1372" s="92"/>
      <c r="I1372" s="76">
        <f t="shared" si="563"/>
        <v>3</v>
      </c>
      <c r="J1372" s="487" t="s">
        <v>7</v>
      </c>
      <c r="K1372" s="488" t="s">
        <v>8</v>
      </c>
      <c r="L1372" s="249"/>
      <c r="M1372" s="489" t="s">
        <v>49</v>
      </c>
      <c r="N1372" s="490"/>
      <c r="O1372" s="220"/>
      <c r="P1372" s="237"/>
      <c r="Q1372" s="255"/>
      <c r="R1372" s="491" t="s">
        <v>64</v>
      </c>
      <c r="S1372" s="493" t="s">
        <v>9</v>
      </c>
      <c r="T1372" s="493"/>
      <c r="U1372" s="493"/>
      <c r="V1372" s="493"/>
      <c r="W1372" s="494" t="s">
        <v>10</v>
      </c>
      <c r="X1372" s="93"/>
      <c r="Y1372" s="94"/>
      <c r="Z1372" s="83"/>
      <c r="AA1372" s="84"/>
      <c r="AB1372" s="84"/>
      <c r="AC1372" s="85"/>
    </row>
    <row r="1373" spans="1:29" ht="12.75" customHeight="1">
      <c r="A1373" s="69"/>
      <c r="B1373" s="70" t="s">
        <v>48</v>
      </c>
      <c r="C1373" s="71"/>
      <c r="D1373" s="72"/>
      <c r="E1373" s="73"/>
      <c r="F1373" s="91"/>
      <c r="G1373" s="91"/>
      <c r="H1373" s="92"/>
      <c r="I1373" s="76">
        <f t="shared" si="563"/>
        <v>4</v>
      </c>
      <c r="J1373" s="487"/>
      <c r="K1373" s="488"/>
      <c r="L1373" s="250"/>
      <c r="M1373" s="231" t="s">
        <v>11</v>
      </c>
      <c r="N1373" s="231" t="s">
        <v>12</v>
      </c>
      <c r="O1373" s="231"/>
      <c r="P1373" s="238"/>
      <c r="Q1373" s="256" t="s">
        <v>67</v>
      </c>
      <c r="R1373" s="492"/>
      <c r="S1373" s="201">
        <v>1.5</v>
      </c>
      <c r="T1373" s="201">
        <v>2</v>
      </c>
      <c r="U1373" s="201">
        <v>3</v>
      </c>
      <c r="V1373" s="201">
        <v>4</v>
      </c>
      <c r="W1373" s="494"/>
      <c r="X1373" s="93"/>
      <c r="Y1373" s="94"/>
      <c r="Z1373" s="83"/>
      <c r="AA1373" s="95" t="s">
        <v>13</v>
      </c>
      <c r="AB1373" s="95" t="s">
        <v>14</v>
      </c>
      <c r="AC1373" s="96" t="s">
        <v>15</v>
      </c>
    </row>
    <row r="1374" spans="1:29" ht="12.75" customHeight="1">
      <c r="A1374" s="69"/>
      <c r="B1374" s="70" t="s">
        <v>16</v>
      </c>
      <c r="C1374" s="71"/>
      <c r="D1374" s="72"/>
      <c r="E1374" s="73"/>
      <c r="F1374" s="98"/>
      <c r="G1374" s="72"/>
      <c r="H1374" s="99"/>
      <c r="I1374" s="76">
        <f t="shared" si="563"/>
        <v>5</v>
      </c>
      <c r="J1374" s="100">
        <f>$AN$9</f>
        <v>41079</v>
      </c>
      <c r="K1374" s="101">
        <v>2</v>
      </c>
      <c r="L1374" s="261">
        <v>10</v>
      </c>
      <c r="M1374" s="232">
        <f>VLOOKUP(K1374,$AE$23:$AG$30,2,0)</f>
        <v>0.83333333333333337</v>
      </c>
      <c r="N1374" s="241">
        <f>VLOOKUP(K1374,$AE$23:$AG$30,3,0)</f>
        <v>1.2083333333333333</v>
      </c>
      <c r="O1374" s="244">
        <f t="shared" ref="O1374:O1403" si="564">(N1374-M1374)*24</f>
        <v>8.9999999999999964</v>
      </c>
      <c r="P1374" s="245" t="str">
        <f>+IF(((N1374-M1374)*24)&gt;4,"1",0)</f>
        <v>1</v>
      </c>
      <c r="Q1374" s="257">
        <f t="shared" ref="Q1374:Q1403" si="565">O1374-P1374</f>
        <v>7.9999999999999964</v>
      </c>
      <c r="R1374" s="102">
        <f>+L1374-Q1374</f>
        <v>2.0000000000000036</v>
      </c>
      <c r="S1374" s="103">
        <f>IF(AND(Y1374="d",W1374&gt;0),1,0)</f>
        <v>1</v>
      </c>
      <c r="T1374" s="104">
        <f>IF(AND(Y1374="D",W1374-S1374&lt;0),0,IF(AND(Y1374="M",W1374&gt;=7),7,IF(AND(Y1374="M",W1374&lt;7),W1374,IF(W1374-S1374&lt;0,0,IF(AND(Y1374="D",W1374-S1374&gt;=7),7,IF(AND(Y1374="D",W1374-S1374&lt;7),W1374-S1374,0))))))</f>
        <v>1.0000000000000036</v>
      </c>
      <c r="U1374" s="104">
        <f>IF(AND(Y1374="D",W1374&lt;1),0,IF(AND(Y1374="D",W1374-S1374-T1374&gt;0,W1374-S1374-T1374&lt;1),W1374-S1374-T1374,IF(AND(Y1374="D",W1374-S1374-T1374&gt;=1),1,IF(AND(Y1374="M",W1374-T1374&gt;=1),1,IF(AND(Y1374="M",W1374-T1374&lt;1),W1374-T1374,0)))))</f>
        <v>0</v>
      </c>
      <c r="V1374" s="104">
        <f>IF(AND(Y1374="D",W1374&lt;1),0,IF(AND(Y1374="D",W1374-S1374-T1374-U1374&gt;0),W1374-S1374-T1374-U1374,IF(AND(Y1374="M",W1374-T1374-U1374&gt;0),W1374-T1374-U1374,0)))</f>
        <v>0</v>
      </c>
      <c r="W1374" s="105">
        <f>+R1374</f>
        <v>2.0000000000000036</v>
      </c>
      <c r="X1374" s="96"/>
      <c r="Y1374" s="106" t="str">
        <f>$AO$9</f>
        <v>D</v>
      </c>
      <c r="Z1374" s="207" t="str">
        <f t="shared" ref="Z1374:Z1404" si="566">TEXT(WEEKDAY(J1374),"ddd")</f>
        <v>Tue</v>
      </c>
      <c r="AA1374" s="107">
        <f t="shared" ref="AA1374:AA1403" si="567">COUNTIF(K1374,"S")</f>
        <v>0</v>
      </c>
      <c r="AB1374" s="107">
        <f t="shared" ref="AB1374:AB1403" si="568">COUNTIF(K1374,"I")</f>
        <v>0</v>
      </c>
      <c r="AC1374" s="107">
        <f t="shared" ref="AC1374:AC1403" si="569">COUNTIF(K1374,"A")</f>
        <v>0</v>
      </c>
    </row>
    <row r="1375" spans="1:29" ht="12.75" customHeight="1">
      <c r="A1375" s="69"/>
      <c r="B1375" s="70" t="s">
        <v>18</v>
      </c>
      <c r="C1375" s="108" t="s">
        <v>61</v>
      </c>
      <c r="D1375" s="109"/>
      <c r="E1375" s="73"/>
      <c r="F1375" s="110"/>
      <c r="G1375" s="72"/>
      <c r="H1375" s="99"/>
      <c r="I1375" s="76">
        <f t="shared" si="563"/>
        <v>6</v>
      </c>
      <c r="J1375" s="100">
        <f>$AN$10</f>
        <v>41080</v>
      </c>
      <c r="K1375" s="101">
        <v>2</v>
      </c>
      <c r="L1375" s="261">
        <v>8</v>
      </c>
      <c r="M1375" s="232">
        <f>VLOOKUP(K1375,$AE$23:$AG$30,2,0)</f>
        <v>0.83333333333333337</v>
      </c>
      <c r="N1375" s="241">
        <f t="shared" ref="N1375:N1403" si="570">VLOOKUP(K1375,$AE$23:$AG$30,3,0)</f>
        <v>1.2083333333333333</v>
      </c>
      <c r="O1375" s="244">
        <f t="shared" si="564"/>
        <v>8.9999999999999964</v>
      </c>
      <c r="P1375" s="245" t="str">
        <f>+IF(((N1375-M1375)*24)&gt;4,"1",0)</f>
        <v>1</v>
      </c>
      <c r="Q1375" s="257">
        <f t="shared" si="565"/>
        <v>7.9999999999999964</v>
      </c>
      <c r="R1375" s="102">
        <f>+L1375-Q1375</f>
        <v>0</v>
      </c>
      <c r="S1375" s="103">
        <f t="shared" ref="S1375:S1403" si="571">IF(AND(Y1375="d",W1375&gt;0),1,0)</f>
        <v>0</v>
      </c>
      <c r="T1375" s="104">
        <f t="shared" ref="T1375:T1403" si="572">IF(AND(Y1375="D",W1375-S1375&lt;0),0,IF(AND(Y1375="M",W1375&gt;=7),7,IF(AND(Y1375="M",W1375&lt;7),W1375,IF(W1375-S1375&lt;0,0,IF(AND(Y1375="D",W1375-S1375&gt;=7),7,IF(AND(Y1375="D",W1375-S1375&lt;7),W1375-S1375,0))))))</f>
        <v>0</v>
      </c>
      <c r="U1375" s="104">
        <f t="shared" ref="U1375:U1403" si="573">IF(AND(Y1375="D",W1375&lt;1),0,IF(AND(Y1375="D",W1375-S1375-T1375&gt;0,W1375-S1375-T1375&lt;1),W1375-S1375-T1375,IF(AND(Y1375="D",W1375-S1375-T1375&gt;=1),1,IF(AND(Y1375="M",W1375-T1375&gt;=1),1,IF(AND(Y1375="M",W1375-T1375&lt;1),W1375-T1375,0)))))</f>
        <v>0</v>
      </c>
      <c r="V1375" s="104">
        <f t="shared" ref="V1375:V1403" si="574">IF(AND(Y1375="D",W1375&lt;1),0,IF(AND(Y1375="D",W1375-S1375-T1375-U1375&gt;0),W1375-S1375-T1375-U1375,IF(AND(Y1375="M",W1375-T1375-U1375&gt;0),W1375-T1375-U1375,0)))</f>
        <v>0</v>
      </c>
      <c r="W1375" s="105">
        <f t="shared" ref="W1375:W1403" si="575">+R1375</f>
        <v>0</v>
      </c>
      <c r="X1375" s="96"/>
      <c r="Y1375" s="106" t="str">
        <f>$AO$10</f>
        <v>D</v>
      </c>
      <c r="Z1375" s="207" t="str">
        <f t="shared" si="566"/>
        <v>Wed</v>
      </c>
      <c r="AA1375" s="107">
        <f t="shared" si="567"/>
        <v>0</v>
      </c>
      <c r="AB1375" s="107">
        <f t="shared" si="568"/>
        <v>0</v>
      </c>
      <c r="AC1375" s="107">
        <f t="shared" si="569"/>
        <v>0</v>
      </c>
    </row>
    <row r="1376" spans="1:29" ht="12.75" customHeight="1">
      <c r="A1376" s="69"/>
      <c r="B1376" s="98" t="s">
        <v>20</v>
      </c>
      <c r="C1376" s="199">
        <v>40245</v>
      </c>
      <c r="D1376" s="199">
        <v>41340</v>
      </c>
      <c r="E1376" s="73"/>
      <c r="F1376" s="72"/>
      <c r="G1376" s="72"/>
      <c r="H1376" s="99"/>
      <c r="I1376" s="76">
        <f t="shared" si="563"/>
        <v>7</v>
      </c>
      <c r="J1376" s="100">
        <f>$AN$11</f>
        <v>41081</v>
      </c>
      <c r="K1376" s="101">
        <v>2</v>
      </c>
      <c r="L1376" s="261">
        <v>8</v>
      </c>
      <c r="M1376" s="232">
        <f>VLOOKUP(K1376,$AE$23:$AG$30,2,0)</f>
        <v>0.83333333333333337</v>
      </c>
      <c r="N1376" s="241">
        <f t="shared" si="570"/>
        <v>1.2083333333333333</v>
      </c>
      <c r="O1376" s="244">
        <f t="shared" si="564"/>
        <v>8.9999999999999964</v>
      </c>
      <c r="P1376" s="245" t="str">
        <f t="shared" ref="P1376:P1403" si="576">+IF(((N1376-M1376)*24)&gt;4,"1",0)</f>
        <v>1</v>
      </c>
      <c r="Q1376" s="257">
        <f t="shared" si="565"/>
        <v>7.9999999999999964</v>
      </c>
      <c r="R1376" s="102">
        <f t="shared" ref="R1376:R1403" si="577">+L1376-Q1376</f>
        <v>0</v>
      </c>
      <c r="S1376" s="103">
        <f t="shared" si="571"/>
        <v>0</v>
      </c>
      <c r="T1376" s="104">
        <f t="shared" si="572"/>
        <v>0</v>
      </c>
      <c r="U1376" s="104">
        <f t="shared" si="573"/>
        <v>0</v>
      </c>
      <c r="V1376" s="104">
        <f t="shared" si="574"/>
        <v>0</v>
      </c>
      <c r="W1376" s="105">
        <f t="shared" si="575"/>
        <v>0</v>
      </c>
      <c r="X1376" s="96"/>
      <c r="Y1376" s="106" t="str">
        <f>$AO$11</f>
        <v>D</v>
      </c>
      <c r="Z1376" s="207" t="str">
        <f t="shared" si="566"/>
        <v>Thu</v>
      </c>
      <c r="AA1376" s="107">
        <f t="shared" si="567"/>
        <v>0</v>
      </c>
      <c r="AB1376" s="107">
        <f t="shared" si="568"/>
        <v>0</v>
      </c>
      <c r="AC1376" s="107">
        <f t="shared" si="569"/>
        <v>0</v>
      </c>
    </row>
    <row r="1377" spans="1:29" ht="12.75" customHeight="1">
      <c r="A1377" s="69"/>
      <c r="B1377" s="98"/>
      <c r="C1377" s="98"/>
      <c r="D1377" s="72"/>
      <c r="E1377" s="73"/>
      <c r="F1377" s="72"/>
      <c r="G1377" s="72"/>
      <c r="H1377" s="99"/>
      <c r="I1377" s="76">
        <f t="shared" si="563"/>
        <v>8</v>
      </c>
      <c r="J1377" s="100">
        <f>$AN$12</f>
        <v>41082</v>
      </c>
      <c r="K1377" s="101">
        <v>2</v>
      </c>
      <c r="L1377" s="261">
        <v>11</v>
      </c>
      <c r="M1377" s="232">
        <f t="shared" ref="M1377:M1403" si="578">VLOOKUP(K1377,$AE$23:$AG$30,2,0)</f>
        <v>0.83333333333333337</v>
      </c>
      <c r="N1377" s="241">
        <f t="shared" si="570"/>
        <v>1.2083333333333333</v>
      </c>
      <c r="O1377" s="244">
        <f t="shared" si="564"/>
        <v>8.9999999999999964</v>
      </c>
      <c r="P1377" s="245" t="str">
        <f t="shared" si="576"/>
        <v>1</v>
      </c>
      <c r="Q1377" s="257">
        <f t="shared" si="565"/>
        <v>7.9999999999999964</v>
      </c>
      <c r="R1377" s="102">
        <f t="shared" si="577"/>
        <v>3.0000000000000036</v>
      </c>
      <c r="S1377" s="103">
        <f t="shared" si="571"/>
        <v>1</v>
      </c>
      <c r="T1377" s="104">
        <f t="shared" si="572"/>
        <v>2.0000000000000036</v>
      </c>
      <c r="U1377" s="104">
        <f t="shared" si="573"/>
        <v>0</v>
      </c>
      <c r="V1377" s="104">
        <f t="shared" si="574"/>
        <v>0</v>
      </c>
      <c r="W1377" s="105">
        <f t="shared" si="575"/>
        <v>3.0000000000000036</v>
      </c>
      <c r="X1377" s="96"/>
      <c r="Y1377" s="106" t="str">
        <f>$AO$12</f>
        <v>D</v>
      </c>
      <c r="Z1377" s="207" t="str">
        <f t="shared" si="566"/>
        <v>Fri</v>
      </c>
      <c r="AA1377" s="107">
        <f t="shared" si="567"/>
        <v>0</v>
      </c>
      <c r="AB1377" s="107">
        <f t="shared" si="568"/>
        <v>0</v>
      </c>
      <c r="AC1377" s="107">
        <f t="shared" si="569"/>
        <v>0</v>
      </c>
    </row>
    <row r="1378" spans="1:29" ht="12.75" customHeight="1">
      <c r="A1378" s="69"/>
      <c r="B1378" s="98"/>
      <c r="C1378" s="98"/>
      <c r="D1378" s="72"/>
      <c r="E1378" s="73"/>
      <c r="F1378" s="198"/>
      <c r="G1378" s="72"/>
      <c r="H1378" s="99"/>
      <c r="I1378" s="76">
        <f t="shared" si="563"/>
        <v>9</v>
      </c>
      <c r="J1378" s="100">
        <f>$AN$13</f>
        <v>41083</v>
      </c>
      <c r="K1378" s="339" t="s">
        <v>50</v>
      </c>
      <c r="L1378" s="261"/>
      <c r="M1378" s="232">
        <f t="shared" si="578"/>
        <v>0</v>
      </c>
      <c r="N1378" s="241">
        <f t="shared" si="570"/>
        <v>0</v>
      </c>
      <c r="O1378" s="244">
        <f t="shared" si="564"/>
        <v>0</v>
      </c>
      <c r="P1378" s="245">
        <f t="shared" si="576"/>
        <v>0</v>
      </c>
      <c r="Q1378" s="257">
        <f t="shared" si="565"/>
        <v>0</v>
      </c>
      <c r="R1378" s="102">
        <f t="shared" si="577"/>
        <v>0</v>
      </c>
      <c r="S1378" s="103">
        <f t="shared" si="571"/>
        <v>0</v>
      </c>
      <c r="T1378" s="104">
        <f t="shared" si="572"/>
        <v>0</v>
      </c>
      <c r="U1378" s="104">
        <f t="shared" si="573"/>
        <v>0</v>
      </c>
      <c r="V1378" s="104">
        <f t="shared" si="574"/>
        <v>0</v>
      </c>
      <c r="W1378" s="105">
        <f t="shared" si="575"/>
        <v>0</v>
      </c>
      <c r="X1378" s="96"/>
      <c r="Y1378" s="106" t="str">
        <f>$AO$13</f>
        <v>M</v>
      </c>
      <c r="Z1378" s="207" t="str">
        <f t="shared" si="566"/>
        <v>Sat</v>
      </c>
      <c r="AA1378" s="107">
        <f t="shared" si="567"/>
        <v>0</v>
      </c>
      <c r="AB1378" s="107">
        <f t="shared" si="568"/>
        <v>0</v>
      </c>
      <c r="AC1378" s="107">
        <f t="shared" si="569"/>
        <v>0</v>
      </c>
    </row>
    <row r="1379" spans="1:29" ht="12.75" customHeight="1">
      <c r="A1379" s="69"/>
      <c r="B1379" s="124" t="s">
        <v>21</v>
      </c>
      <c r="C1379" s="125" t="s">
        <v>22</v>
      </c>
      <c r="D1379" s="126"/>
      <c r="E1379" s="127"/>
      <c r="F1379" s="198">
        <v>1244560</v>
      </c>
      <c r="G1379" s="129" t="s">
        <v>22</v>
      </c>
      <c r="H1379" s="130">
        <f>+F1379</f>
        <v>1244560</v>
      </c>
      <c r="I1379" s="76">
        <f t="shared" si="563"/>
        <v>10</v>
      </c>
      <c r="J1379" s="100">
        <f>$AN$14</f>
        <v>41084</v>
      </c>
      <c r="K1379" s="339" t="s">
        <v>50</v>
      </c>
      <c r="L1379" s="261"/>
      <c r="M1379" s="232">
        <f t="shared" si="578"/>
        <v>0</v>
      </c>
      <c r="N1379" s="241">
        <f t="shared" si="570"/>
        <v>0</v>
      </c>
      <c r="O1379" s="244">
        <f t="shared" si="564"/>
        <v>0</v>
      </c>
      <c r="P1379" s="245">
        <f t="shared" si="576"/>
        <v>0</v>
      </c>
      <c r="Q1379" s="257">
        <f t="shared" si="565"/>
        <v>0</v>
      </c>
      <c r="R1379" s="102">
        <f t="shared" si="577"/>
        <v>0</v>
      </c>
      <c r="S1379" s="103">
        <f t="shared" si="571"/>
        <v>0</v>
      </c>
      <c r="T1379" s="104">
        <f t="shared" si="572"/>
        <v>0</v>
      </c>
      <c r="U1379" s="104">
        <f t="shared" si="573"/>
        <v>0</v>
      </c>
      <c r="V1379" s="104">
        <f t="shared" si="574"/>
        <v>0</v>
      </c>
      <c r="W1379" s="105">
        <f t="shared" si="575"/>
        <v>0</v>
      </c>
      <c r="X1379" s="96"/>
      <c r="Y1379" s="106" t="str">
        <f>$AO$14</f>
        <v>M</v>
      </c>
      <c r="Z1379" s="262" t="str">
        <f t="shared" si="566"/>
        <v>Sun</v>
      </c>
      <c r="AA1379" s="107">
        <f t="shared" si="567"/>
        <v>0</v>
      </c>
      <c r="AB1379" s="107">
        <f t="shared" si="568"/>
        <v>0</v>
      </c>
      <c r="AC1379" s="107">
        <f t="shared" si="569"/>
        <v>0</v>
      </c>
    </row>
    <row r="1380" spans="1:29" ht="12.75" customHeight="1">
      <c r="A1380" s="69"/>
      <c r="B1380" s="124" t="s">
        <v>23</v>
      </c>
      <c r="C1380" s="125" t="s">
        <v>22</v>
      </c>
      <c r="D1380" s="133">
        <f>+F1379/173</f>
        <v>7193.9884393063585</v>
      </c>
      <c r="E1380" s="127" t="s">
        <v>24</v>
      </c>
      <c r="F1380" s="128">
        <f>+W1406</f>
        <v>105.00000000000004</v>
      </c>
      <c r="G1380" s="134" t="s">
        <v>22</v>
      </c>
      <c r="H1380" s="130">
        <f>F1380*D1380</f>
        <v>755368.78612716799</v>
      </c>
      <c r="I1380" s="76">
        <f t="shared" si="563"/>
        <v>11</v>
      </c>
      <c r="J1380" s="100">
        <f>$AN$15</f>
        <v>41085</v>
      </c>
      <c r="K1380" s="101">
        <v>1</v>
      </c>
      <c r="L1380" s="261">
        <v>8</v>
      </c>
      <c r="M1380" s="232">
        <f t="shared" si="578"/>
        <v>0.33333333333333331</v>
      </c>
      <c r="N1380" s="241">
        <f t="shared" si="570"/>
        <v>0.70833333333333337</v>
      </c>
      <c r="O1380" s="244">
        <f t="shared" si="564"/>
        <v>9.0000000000000018</v>
      </c>
      <c r="P1380" s="245" t="str">
        <f t="shared" si="576"/>
        <v>1</v>
      </c>
      <c r="Q1380" s="257">
        <f t="shared" si="565"/>
        <v>8.0000000000000018</v>
      </c>
      <c r="R1380" s="102">
        <f t="shared" si="577"/>
        <v>0</v>
      </c>
      <c r="S1380" s="103">
        <f t="shared" si="571"/>
        <v>0</v>
      </c>
      <c r="T1380" s="104">
        <f t="shared" si="572"/>
        <v>0</v>
      </c>
      <c r="U1380" s="104">
        <f t="shared" si="573"/>
        <v>0</v>
      </c>
      <c r="V1380" s="104">
        <f t="shared" si="574"/>
        <v>0</v>
      </c>
      <c r="W1380" s="105">
        <f t="shared" si="575"/>
        <v>0</v>
      </c>
      <c r="X1380" s="96"/>
      <c r="Y1380" s="106" t="str">
        <f>$AO$15</f>
        <v>D</v>
      </c>
      <c r="Z1380" s="262" t="str">
        <f t="shared" si="566"/>
        <v>Mon</v>
      </c>
      <c r="AA1380" s="107">
        <f t="shared" si="567"/>
        <v>0</v>
      </c>
      <c r="AB1380" s="107">
        <f t="shared" si="568"/>
        <v>0</v>
      </c>
      <c r="AC1380" s="107">
        <f t="shared" si="569"/>
        <v>0</v>
      </c>
    </row>
    <row r="1381" spans="1:29" ht="12.75" customHeight="1">
      <c r="A1381" s="69"/>
      <c r="B1381" s="124" t="s">
        <v>65</v>
      </c>
      <c r="C1381" s="125" t="s">
        <v>22</v>
      </c>
      <c r="D1381" s="133">
        <v>6000</v>
      </c>
      <c r="E1381" s="127" t="s">
        <v>24</v>
      </c>
      <c r="F1381" s="203">
        <f>+K1406</f>
        <v>25</v>
      </c>
      <c r="G1381" s="134" t="s">
        <v>22</v>
      </c>
      <c r="H1381" s="130">
        <f>F1381*D1381</f>
        <v>150000</v>
      </c>
      <c r="I1381" s="76">
        <f t="shared" si="563"/>
        <v>12</v>
      </c>
      <c r="J1381" s="100">
        <f>$AN$16</f>
        <v>41086</v>
      </c>
      <c r="K1381" s="101">
        <v>1</v>
      </c>
      <c r="L1381" s="261">
        <v>8</v>
      </c>
      <c r="M1381" s="232">
        <f t="shared" si="578"/>
        <v>0.33333333333333331</v>
      </c>
      <c r="N1381" s="241">
        <f t="shared" si="570"/>
        <v>0.70833333333333337</v>
      </c>
      <c r="O1381" s="244">
        <f t="shared" si="564"/>
        <v>9.0000000000000018</v>
      </c>
      <c r="P1381" s="245" t="str">
        <f t="shared" si="576"/>
        <v>1</v>
      </c>
      <c r="Q1381" s="257">
        <f t="shared" si="565"/>
        <v>8.0000000000000018</v>
      </c>
      <c r="R1381" s="102">
        <f t="shared" si="577"/>
        <v>0</v>
      </c>
      <c r="S1381" s="103">
        <f t="shared" si="571"/>
        <v>0</v>
      </c>
      <c r="T1381" s="104">
        <f t="shared" si="572"/>
        <v>0</v>
      </c>
      <c r="U1381" s="104">
        <f t="shared" si="573"/>
        <v>0</v>
      </c>
      <c r="V1381" s="104">
        <f t="shared" si="574"/>
        <v>0</v>
      </c>
      <c r="W1381" s="105">
        <f t="shared" si="575"/>
        <v>0</v>
      </c>
      <c r="X1381" s="96"/>
      <c r="Y1381" s="106" t="str">
        <f>$AO$16</f>
        <v>D</v>
      </c>
      <c r="Z1381" s="207" t="str">
        <f t="shared" si="566"/>
        <v>Tue</v>
      </c>
      <c r="AA1381" s="107">
        <f t="shared" si="567"/>
        <v>0</v>
      </c>
      <c r="AB1381" s="107">
        <f t="shared" si="568"/>
        <v>0</v>
      </c>
      <c r="AC1381" s="107">
        <f t="shared" si="569"/>
        <v>0</v>
      </c>
    </row>
    <row r="1382" spans="1:29" ht="12.75" customHeight="1">
      <c r="A1382" s="69"/>
      <c r="B1382" s="124" t="s">
        <v>66</v>
      </c>
      <c r="C1382" s="125" t="s">
        <v>22</v>
      </c>
      <c r="D1382" s="200">
        <v>4000</v>
      </c>
      <c r="E1382" s="127" t="s">
        <v>24</v>
      </c>
      <c r="F1382" s="139">
        <f>+L1406</f>
        <v>15</v>
      </c>
      <c r="G1382" s="134" t="s">
        <v>22</v>
      </c>
      <c r="H1382" s="130">
        <f>F1382*D1382</f>
        <v>60000</v>
      </c>
      <c r="I1382" s="76">
        <f t="shared" si="563"/>
        <v>13</v>
      </c>
      <c r="J1382" s="100">
        <f>$AN$17</f>
        <v>41087</v>
      </c>
      <c r="K1382" s="101">
        <v>1</v>
      </c>
      <c r="L1382" s="261">
        <v>9</v>
      </c>
      <c r="M1382" s="232">
        <f t="shared" si="578"/>
        <v>0.33333333333333331</v>
      </c>
      <c r="N1382" s="241">
        <f t="shared" si="570"/>
        <v>0.70833333333333337</v>
      </c>
      <c r="O1382" s="244">
        <f t="shared" si="564"/>
        <v>9.0000000000000018</v>
      </c>
      <c r="P1382" s="245" t="str">
        <f t="shared" si="576"/>
        <v>1</v>
      </c>
      <c r="Q1382" s="257">
        <f t="shared" si="565"/>
        <v>8.0000000000000018</v>
      </c>
      <c r="R1382" s="102">
        <f t="shared" si="577"/>
        <v>0.99999999999999822</v>
      </c>
      <c r="S1382" s="103">
        <f t="shared" si="571"/>
        <v>1</v>
      </c>
      <c r="T1382" s="104">
        <f t="shared" si="572"/>
        <v>0</v>
      </c>
      <c r="U1382" s="104">
        <f t="shared" si="573"/>
        <v>0</v>
      </c>
      <c r="V1382" s="104">
        <f t="shared" si="574"/>
        <v>0</v>
      </c>
      <c r="W1382" s="105">
        <f t="shared" si="575"/>
        <v>0.99999999999999822</v>
      </c>
      <c r="X1382" s="96"/>
      <c r="Y1382" s="106" t="str">
        <f>$AO$17</f>
        <v>D</v>
      </c>
      <c r="Z1382" s="207" t="str">
        <f t="shared" si="566"/>
        <v>Wed</v>
      </c>
      <c r="AA1382" s="107">
        <f t="shared" si="567"/>
        <v>0</v>
      </c>
      <c r="AB1382" s="107">
        <f t="shared" si="568"/>
        <v>0</v>
      </c>
      <c r="AC1382" s="107">
        <f t="shared" si="569"/>
        <v>0</v>
      </c>
    </row>
    <row r="1383" spans="1:29" ht="12.75" customHeight="1">
      <c r="A1383" s="69"/>
      <c r="B1383" s="335" t="s">
        <v>75</v>
      </c>
      <c r="C1383" s="336" t="s">
        <v>22</v>
      </c>
      <c r="D1383" s="337"/>
      <c r="E1383" s="127" t="s">
        <v>24</v>
      </c>
      <c r="F1383" s="338">
        <f>+M1406</f>
        <v>10</v>
      </c>
      <c r="G1383" s="142" t="s">
        <v>22</v>
      </c>
      <c r="H1383" s="143">
        <f>+F1383*D1383</f>
        <v>0</v>
      </c>
      <c r="I1383" s="76">
        <f t="shared" si="563"/>
        <v>14</v>
      </c>
      <c r="J1383" s="100">
        <f>$AN$18</f>
        <v>41088</v>
      </c>
      <c r="K1383" s="101">
        <v>1</v>
      </c>
      <c r="L1383" s="261">
        <v>8</v>
      </c>
      <c r="M1383" s="232">
        <f t="shared" si="578"/>
        <v>0.33333333333333331</v>
      </c>
      <c r="N1383" s="241">
        <f t="shared" si="570"/>
        <v>0.70833333333333337</v>
      </c>
      <c r="O1383" s="244">
        <f t="shared" si="564"/>
        <v>9.0000000000000018</v>
      </c>
      <c r="P1383" s="245" t="str">
        <f t="shared" si="576"/>
        <v>1</v>
      </c>
      <c r="Q1383" s="257">
        <f t="shared" si="565"/>
        <v>8.0000000000000018</v>
      </c>
      <c r="R1383" s="102">
        <f t="shared" si="577"/>
        <v>0</v>
      </c>
      <c r="S1383" s="103">
        <f t="shared" si="571"/>
        <v>0</v>
      </c>
      <c r="T1383" s="104">
        <f t="shared" si="572"/>
        <v>0</v>
      </c>
      <c r="U1383" s="104">
        <f t="shared" si="573"/>
        <v>0</v>
      </c>
      <c r="V1383" s="104">
        <f t="shared" si="574"/>
        <v>0</v>
      </c>
      <c r="W1383" s="105">
        <f t="shared" si="575"/>
        <v>0</v>
      </c>
      <c r="X1383" s="96"/>
      <c r="Y1383" s="106" t="str">
        <f>$AO$18</f>
        <v>D</v>
      </c>
      <c r="Z1383" s="207" t="str">
        <f t="shared" si="566"/>
        <v>Thu</v>
      </c>
      <c r="AA1383" s="107">
        <f t="shared" si="567"/>
        <v>0</v>
      </c>
      <c r="AB1383" s="107">
        <f t="shared" si="568"/>
        <v>0</v>
      </c>
      <c r="AC1383" s="107">
        <f t="shared" si="569"/>
        <v>0</v>
      </c>
    </row>
    <row r="1384" spans="1:29" ht="12.75" customHeight="1">
      <c r="A1384" s="69"/>
      <c r="B1384" s="124"/>
      <c r="C1384" s="70"/>
      <c r="D1384" s="202"/>
      <c r="E1384" s="140"/>
      <c r="F1384" s="141"/>
      <c r="G1384" s="74" t="s">
        <v>22</v>
      </c>
      <c r="H1384" s="99">
        <f>+D1384*F1384</f>
        <v>0</v>
      </c>
      <c r="I1384" s="76">
        <f t="shared" si="563"/>
        <v>15</v>
      </c>
      <c r="J1384" s="100">
        <f>$AN$19</f>
        <v>41089</v>
      </c>
      <c r="K1384" s="101">
        <v>1</v>
      </c>
      <c r="L1384" s="261">
        <v>8</v>
      </c>
      <c r="M1384" s="232">
        <f t="shared" si="578"/>
        <v>0.33333333333333331</v>
      </c>
      <c r="N1384" s="241">
        <f t="shared" si="570"/>
        <v>0.70833333333333337</v>
      </c>
      <c r="O1384" s="244">
        <f t="shared" si="564"/>
        <v>9.0000000000000018</v>
      </c>
      <c r="P1384" s="245" t="str">
        <f t="shared" si="576"/>
        <v>1</v>
      </c>
      <c r="Q1384" s="257">
        <f t="shared" si="565"/>
        <v>8.0000000000000018</v>
      </c>
      <c r="R1384" s="102">
        <f t="shared" si="577"/>
        <v>0</v>
      </c>
      <c r="S1384" s="103">
        <f t="shared" si="571"/>
        <v>0</v>
      </c>
      <c r="T1384" s="104">
        <f t="shared" si="572"/>
        <v>0</v>
      </c>
      <c r="U1384" s="104">
        <f t="shared" si="573"/>
        <v>0</v>
      </c>
      <c r="V1384" s="104">
        <f t="shared" si="574"/>
        <v>0</v>
      </c>
      <c r="W1384" s="105">
        <f t="shared" si="575"/>
        <v>0</v>
      </c>
      <c r="X1384" s="96"/>
      <c r="Y1384" s="106" t="str">
        <f>$AO$19</f>
        <v>D</v>
      </c>
      <c r="Z1384" s="207" t="str">
        <f t="shared" si="566"/>
        <v>Fri</v>
      </c>
      <c r="AA1384" s="107">
        <f t="shared" si="567"/>
        <v>0</v>
      </c>
      <c r="AB1384" s="107">
        <f t="shared" si="568"/>
        <v>0</v>
      </c>
      <c r="AC1384" s="107">
        <f t="shared" si="569"/>
        <v>0</v>
      </c>
    </row>
    <row r="1385" spans="1:29" ht="12.75" customHeight="1">
      <c r="A1385" s="69"/>
      <c r="B1385" s="124"/>
      <c r="C1385" s="70"/>
      <c r="D1385" s="202"/>
      <c r="E1385" s="140"/>
      <c r="F1385" s="139"/>
      <c r="G1385" s="74" t="s">
        <v>22</v>
      </c>
      <c r="H1385" s="99">
        <f>+D1385*F1385</f>
        <v>0</v>
      </c>
      <c r="I1385" s="76">
        <f t="shared" si="563"/>
        <v>16</v>
      </c>
      <c r="J1385" s="100">
        <f>$AN$20</f>
        <v>41090</v>
      </c>
      <c r="K1385" s="101" t="s">
        <v>50</v>
      </c>
      <c r="L1385" s="261"/>
      <c r="M1385" s="232">
        <f t="shared" si="578"/>
        <v>0</v>
      </c>
      <c r="N1385" s="241">
        <f t="shared" si="570"/>
        <v>0</v>
      </c>
      <c r="O1385" s="244">
        <f t="shared" si="564"/>
        <v>0</v>
      </c>
      <c r="P1385" s="245">
        <f t="shared" si="576"/>
        <v>0</v>
      </c>
      <c r="Q1385" s="257">
        <f t="shared" si="565"/>
        <v>0</v>
      </c>
      <c r="R1385" s="102">
        <f t="shared" si="577"/>
        <v>0</v>
      </c>
      <c r="S1385" s="103">
        <f t="shared" si="571"/>
        <v>0</v>
      </c>
      <c r="T1385" s="104">
        <f t="shared" si="572"/>
        <v>0</v>
      </c>
      <c r="U1385" s="104">
        <f t="shared" si="573"/>
        <v>0</v>
      </c>
      <c r="V1385" s="104">
        <f t="shared" si="574"/>
        <v>0</v>
      </c>
      <c r="W1385" s="105">
        <f t="shared" si="575"/>
        <v>0</v>
      </c>
      <c r="X1385" s="96"/>
      <c r="Y1385" s="106" t="str">
        <f>$AO$20</f>
        <v>M</v>
      </c>
      <c r="Z1385" s="207" t="str">
        <f t="shared" si="566"/>
        <v>Sat</v>
      </c>
      <c r="AA1385" s="107">
        <f t="shared" si="567"/>
        <v>0</v>
      </c>
      <c r="AB1385" s="107">
        <f t="shared" si="568"/>
        <v>0</v>
      </c>
      <c r="AC1385" s="107">
        <f t="shared" si="569"/>
        <v>0</v>
      </c>
    </row>
    <row r="1386" spans="1:29" ht="12.75" customHeight="1">
      <c r="A1386" s="69"/>
      <c r="B1386" s="124" t="s">
        <v>56</v>
      </c>
      <c r="C1386" s="70" t="s">
        <v>22</v>
      </c>
      <c r="D1386" s="202"/>
      <c r="E1386" s="140"/>
      <c r="F1386" s="141"/>
      <c r="G1386" s="74" t="s">
        <v>22</v>
      </c>
      <c r="H1386" s="99">
        <v>0</v>
      </c>
      <c r="I1386" s="76">
        <f t="shared" si="563"/>
        <v>17</v>
      </c>
      <c r="J1386" s="100">
        <f>$AN$21</f>
        <v>41091</v>
      </c>
      <c r="K1386" s="339" t="s">
        <v>72</v>
      </c>
      <c r="L1386" s="261">
        <v>10</v>
      </c>
      <c r="M1386" s="232">
        <f t="shared" si="578"/>
        <v>0</v>
      </c>
      <c r="N1386" s="241">
        <f t="shared" si="570"/>
        <v>0</v>
      </c>
      <c r="O1386" s="244">
        <f t="shared" si="564"/>
        <v>0</v>
      </c>
      <c r="P1386" s="245">
        <f t="shared" si="576"/>
        <v>0</v>
      </c>
      <c r="Q1386" s="257">
        <f t="shared" si="565"/>
        <v>0</v>
      </c>
      <c r="R1386" s="102">
        <f t="shared" si="577"/>
        <v>10</v>
      </c>
      <c r="S1386" s="103">
        <f t="shared" si="571"/>
        <v>0</v>
      </c>
      <c r="T1386" s="104">
        <f t="shared" si="572"/>
        <v>7</v>
      </c>
      <c r="U1386" s="104">
        <f t="shared" si="573"/>
        <v>1</v>
      </c>
      <c r="V1386" s="104">
        <f t="shared" si="574"/>
        <v>2</v>
      </c>
      <c r="W1386" s="105">
        <f t="shared" si="575"/>
        <v>10</v>
      </c>
      <c r="X1386" s="96"/>
      <c r="Y1386" s="106" t="str">
        <f>$AO$21</f>
        <v>M</v>
      </c>
      <c r="Z1386" s="262" t="str">
        <f t="shared" si="566"/>
        <v>Sun</v>
      </c>
      <c r="AA1386" s="107">
        <f t="shared" si="567"/>
        <v>0</v>
      </c>
      <c r="AB1386" s="107">
        <f t="shared" si="568"/>
        <v>0</v>
      </c>
      <c r="AC1386" s="107">
        <f t="shared" si="569"/>
        <v>0</v>
      </c>
    </row>
    <row r="1387" spans="1:29" ht="12.75" customHeight="1">
      <c r="A1387" s="69"/>
      <c r="B1387" s="124"/>
      <c r="C1387" s="70"/>
      <c r="D1387" s="202"/>
      <c r="E1387" s="140"/>
      <c r="F1387" s="139"/>
      <c r="G1387" s="74" t="s">
        <v>22</v>
      </c>
      <c r="H1387" s="99">
        <f>+D1387*F1387</f>
        <v>0</v>
      </c>
      <c r="I1387" s="76">
        <f t="shared" si="563"/>
        <v>18</v>
      </c>
      <c r="J1387" s="100">
        <f>$AN$22</f>
        <v>41092</v>
      </c>
      <c r="K1387" s="101">
        <v>2</v>
      </c>
      <c r="L1387" s="261">
        <v>8</v>
      </c>
      <c r="M1387" s="232">
        <f t="shared" si="578"/>
        <v>0.83333333333333337</v>
      </c>
      <c r="N1387" s="241">
        <f t="shared" si="570"/>
        <v>1.2083333333333333</v>
      </c>
      <c r="O1387" s="244">
        <f t="shared" si="564"/>
        <v>8.9999999999999964</v>
      </c>
      <c r="P1387" s="245" t="str">
        <f t="shared" si="576"/>
        <v>1</v>
      </c>
      <c r="Q1387" s="257">
        <f t="shared" si="565"/>
        <v>7.9999999999999964</v>
      </c>
      <c r="R1387" s="102">
        <f t="shared" si="577"/>
        <v>0</v>
      </c>
      <c r="S1387" s="103">
        <f t="shared" si="571"/>
        <v>0</v>
      </c>
      <c r="T1387" s="104">
        <f t="shared" si="572"/>
        <v>0</v>
      </c>
      <c r="U1387" s="104">
        <f t="shared" si="573"/>
        <v>0</v>
      </c>
      <c r="V1387" s="104">
        <f t="shared" si="574"/>
        <v>0</v>
      </c>
      <c r="W1387" s="105">
        <f t="shared" si="575"/>
        <v>0</v>
      </c>
      <c r="X1387" s="96"/>
      <c r="Y1387" s="106" t="str">
        <f>$AO$22</f>
        <v>D</v>
      </c>
      <c r="Z1387" s="262" t="str">
        <f t="shared" si="566"/>
        <v>Mon</v>
      </c>
      <c r="AA1387" s="107">
        <f t="shared" si="567"/>
        <v>0</v>
      </c>
      <c r="AB1387" s="107">
        <f t="shared" si="568"/>
        <v>0</v>
      </c>
      <c r="AC1387" s="107">
        <f t="shared" si="569"/>
        <v>0</v>
      </c>
    </row>
    <row r="1388" spans="1:29" ht="12.75" customHeight="1">
      <c r="A1388" s="69"/>
      <c r="B1388" s="150" t="s">
        <v>19</v>
      </c>
      <c r="C1388" s="150"/>
      <c r="D1388" s="200"/>
      <c r="E1388" s="127"/>
      <c r="F1388" s="151"/>
      <c r="G1388" s="134" t="s">
        <v>22</v>
      </c>
      <c r="H1388" s="152">
        <f>SUM(H1379:H1387)</f>
        <v>2209928.7861271678</v>
      </c>
      <c r="I1388" s="76">
        <f t="shared" si="563"/>
        <v>19</v>
      </c>
      <c r="J1388" s="100">
        <f>$AN$23</f>
        <v>41093</v>
      </c>
      <c r="K1388" s="101">
        <v>2</v>
      </c>
      <c r="L1388" s="261">
        <v>11</v>
      </c>
      <c r="M1388" s="232">
        <f t="shared" si="578"/>
        <v>0.83333333333333337</v>
      </c>
      <c r="N1388" s="241">
        <f t="shared" si="570"/>
        <v>1.2083333333333333</v>
      </c>
      <c r="O1388" s="244">
        <f t="shared" si="564"/>
        <v>8.9999999999999964</v>
      </c>
      <c r="P1388" s="245" t="str">
        <f t="shared" si="576"/>
        <v>1</v>
      </c>
      <c r="Q1388" s="257">
        <f t="shared" si="565"/>
        <v>7.9999999999999964</v>
      </c>
      <c r="R1388" s="102">
        <f t="shared" si="577"/>
        <v>3.0000000000000036</v>
      </c>
      <c r="S1388" s="103">
        <f t="shared" si="571"/>
        <v>1</v>
      </c>
      <c r="T1388" s="104">
        <f t="shared" si="572"/>
        <v>2.0000000000000036</v>
      </c>
      <c r="U1388" s="104">
        <f t="shared" si="573"/>
        <v>0</v>
      </c>
      <c r="V1388" s="104">
        <f t="shared" si="574"/>
        <v>0</v>
      </c>
      <c r="W1388" s="105">
        <f t="shared" si="575"/>
        <v>3.0000000000000036</v>
      </c>
      <c r="X1388" s="96"/>
      <c r="Y1388" s="106" t="str">
        <f>$AO$23</f>
        <v>D</v>
      </c>
      <c r="Z1388" s="207" t="str">
        <f t="shared" si="566"/>
        <v>Tue</v>
      </c>
      <c r="AA1388" s="107">
        <f t="shared" si="567"/>
        <v>0</v>
      </c>
      <c r="AB1388" s="107">
        <f t="shared" si="568"/>
        <v>0</v>
      </c>
      <c r="AC1388" s="107">
        <f t="shared" si="569"/>
        <v>0</v>
      </c>
    </row>
    <row r="1389" spans="1:29" ht="12.75" customHeight="1">
      <c r="A1389" s="69"/>
      <c r="B1389" s="131" t="s">
        <v>25</v>
      </c>
      <c r="C1389" s="70"/>
      <c r="D1389" s="200"/>
      <c r="E1389" s="127"/>
      <c r="F1389" s="151"/>
      <c r="G1389" s="74"/>
      <c r="H1389" s="75"/>
      <c r="I1389" s="76">
        <f t="shared" si="563"/>
        <v>20</v>
      </c>
      <c r="J1389" s="100">
        <f>$AN$24</f>
        <v>41094</v>
      </c>
      <c r="K1389" s="101">
        <v>2</v>
      </c>
      <c r="L1389" s="261">
        <v>10</v>
      </c>
      <c r="M1389" s="232">
        <f t="shared" si="578"/>
        <v>0.83333333333333337</v>
      </c>
      <c r="N1389" s="241">
        <f t="shared" si="570"/>
        <v>1.2083333333333333</v>
      </c>
      <c r="O1389" s="244">
        <f t="shared" si="564"/>
        <v>8.9999999999999964</v>
      </c>
      <c r="P1389" s="245" t="str">
        <f t="shared" si="576"/>
        <v>1</v>
      </c>
      <c r="Q1389" s="257">
        <f t="shared" si="565"/>
        <v>7.9999999999999964</v>
      </c>
      <c r="R1389" s="102">
        <f t="shared" si="577"/>
        <v>2.0000000000000036</v>
      </c>
      <c r="S1389" s="103">
        <f t="shared" si="571"/>
        <v>1</v>
      </c>
      <c r="T1389" s="104">
        <f t="shared" si="572"/>
        <v>1.0000000000000036</v>
      </c>
      <c r="U1389" s="104">
        <f t="shared" si="573"/>
        <v>0</v>
      </c>
      <c r="V1389" s="104">
        <f t="shared" si="574"/>
        <v>0</v>
      </c>
      <c r="W1389" s="105">
        <f t="shared" si="575"/>
        <v>2.0000000000000036</v>
      </c>
      <c r="X1389" s="96"/>
      <c r="Y1389" s="106" t="str">
        <f>$AO$24</f>
        <v>D</v>
      </c>
      <c r="Z1389" s="207" t="str">
        <f t="shared" si="566"/>
        <v>Wed</v>
      </c>
      <c r="AA1389" s="107">
        <f t="shared" si="567"/>
        <v>0</v>
      </c>
      <c r="AB1389" s="107">
        <f t="shared" si="568"/>
        <v>0</v>
      </c>
      <c r="AC1389" s="107">
        <f t="shared" si="569"/>
        <v>0</v>
      </c>
    </row>
    <row r="1390" spans="1:29" ht="12.75" customHeight="1">
      <c r="A1390" s="69"/>
      <c r="B1390" s="124" t="s">
        <v>26</v>
      </c>
      <c r="C1390" s="125" t="s">
        <v>22</v>
      </c>
      <c r="D1390" s="153">
        <f>-H1379</f>
        <v>-1244560</v>
      </c>
      <c r="E1390" s="127" t="s">
        <v>24</v>
      </c>
      <c r="F1390" s="149">
        <v>0.02</v>
      </c>
      <c r="G1390" s="134" t="s">
        <v>22</v>
      </c>
      <c r="H1390" s="130">
        <f>F1390*D1390</f>
        <v>-24891.200000000001</v>
      </c>
      <c r="I1390" s="76">
        <f t="shared" si="563"/>
        <v>21</v>
      </c>
      <c r="J1390" s="100">
        <f>$AN$25</f>
        <v>41095</v>
      </c>
      <c r="K1390" s="101">
        <v>2</v>
      </c>
      <c r="L1390" s="261">
        <v>10</v>
      </c>
      <c r="M1390" s="232">
        <f t="shared" si="578"/>
        <v>0.83333333333333337</v>
      </c>
      <c r="N1390" s="241">
        <f t="shared" si="570"/>
        <v>1.2083333333333333</v>
      </c>
      <c r="O1390" s="244">
        <f t="shared" si="564"/>
        <v>8.9999999999999964</v>
      </c>
      <c r="P1390" s="245" t="str">
        <f t="shared" si="576"/>
        <v>1</v>
      </c>
      <c r="Q1390" s="257">
        <f t="shared" si="565"/>
        <v>7.9999999999999964</v>
      </c>
      <c r="R1390" s="102">
        <f t="shared" si="577"/>
        <v>2.0000000000000036</v>
      </c>
      <c r="S1390" s="103">
        <f t="shared" si="571"/>
        <v>1</v>
      </c>
      <c r="T1390" s="104">
        <f t="shared" si="572"/>
        <v>1.0000000000000036</v>
      </c>
      <c r="U1390" s="104">
        <f t="shared" si="573"/>
        <v>0</v>
      </c>
      <c r="V1390" s="104">
        <f t="shared" si="574"/>
        <v>0</v>
      </c>
      <c r="W1390" s="105">
        <f t="shared" si="575"/>
        <v>2.0000000000000036</v>
      </c>
      <c r="X1390" s="96"/>
      <c r="Y1390" s="106" t="str">
        <f>$AO$25</f>
        <v>D</v>
      </c>
      <c r="Z1390" s="207" t="str">
        <f t="shared" si="566"/>
        <v>Thu</v>
      </c>
      <c r="AA1390" s="107">
        <f t="shared" si="567"/>
        <v>0</v>
      </c>
      <c r="AB1390" s="107">
        <f t="shared" si="568"/>
        <v>0</v>
      </c>
      <c r="AC1390" s="107">
        <f t="shared" si="569"/>
        <v>0</v>
      </c>
    </row>
    <row r="1391" spans="1:29" ht="12.75" customHeight="1">
      <c r="A1391" s="69"/>
      <c r="B1391" s="124" t="s">
        <v>47</v>
      </c>
      <c r="C1391" s="125" t="s">
        <v>22</v>
      </c>
      <c r="D1391" s="200"/>
      <c r="E1391" s="127"/>
      <c r="F1391" s="155"/>
      <c r="G1391" s="134" t="s">
        <v>22</v>
      </c>
      <c r="H1391" s="130">
        <f>SUM(AA1406:AC1406)*-F1379/21</f>
        <v>0</v>
      </c>
      <c r="I1391" s="76">
        <f t="shared" si="563"/>
        <v>22</v>
      </c>
      <c r="J1391" s="100">
        <f>$AN$26</f>
        <v>41096</v>
      </c>
      <c r="K1391" s="101">
        <v>2</v>
      </c>
      <c r="L1391" s="261">
        <v>8</v>
      </c>
      <c r="M1391" s="232">
        <f t="shared" si="578"/>
        <v>0.83333333333333337</v>
      </c>
      <c r="N1391" s="241">
        <f t="shared" si="570"/>
        <v>1.2083333333333333</v>
      </c>
      <c r="O1391" s="244">
        <f t="shared" si="564"/>
        <v>8.9999999999999964</v>
      </c>
      <c r="P1391" s="245" t="str">
        <f t="shared" si="576"/>
        <v>1</v>
      </c>
      <c r="Q1391" s="257">
        <f t="shared" si="565"/>
        <v>7.9999999999999964</v>
      </c>
      <c r="R1391" s="102">
        <f t="shared" si="577"/>
        <v>0</v>
      </c>
      <c r="S1391" s="103">
        <f t="shared" si="571"/>
        <v>0</v>
      </c>
      <c r="T1391" s="104">
        <f t="shared" si="572"/>
        <v>0</v>
      </c>
      <c r="U1391" s="104">
        <f t="shared" si="573"/>
        <v>0</v>
      </c>
      <c r="V1391" s="104">
        <f t="shared" si="574"/>
        <v>0</v>
      </c>
      <c r="W1391" s="105">
        <f t="shared" si="575"/>
        <v>0</v>
      </c>
      <c r="X1391" s="96"/>
      <c r="Y1391" s="106" t="str">
        <f>$AO$26</f>
        <v>D</v>
      </c>
      <c r="Z1391" s="207" t="str">
        <f t="shared" si="566"/>
        <v>Fri</v>
      </c>
      <c r="AA1391" s="107">
        <f t="shared" si="567"/>
        <v>0</v>
      </c>
      <c r="AB1391" s="107">
        <f t="shared" si="568"/>
        <v>0</v>
      </c>
      <c r="AC1391" s="107">
        <f t="shared" si="569"/>
        <v>0</v>
      </c>
    </row>
    <row r="1392" spans="1:29" ht="12.75" customHeight="1">
      <c r="A1392" s="69"/>
      <c r="B1392" s="124" t="s">
        <v>27</v>
      </c>
      <c r="C1392" s="125" t="s">
        <v>22</v>
      </c>
      <c r="D1392" s="200"/>
      <c r="E1392" s="127"/>
      <c r="F1392" s="155"/>
      <c r="G1392" s="134" t="s">
        <v>22</v>
      </c>
      <c r="H1392" s="156">
        <f>+F1398</f>
        <v>-38063.1</v>
      </c>
      <c r="I1392" s="76">
        <f t="shared" si="563"/>
        <v>23</v>
      </c>
      <c r="J1392" s="100">
        <f>$AN$27</f>
        <v>41097</v>
      </c>
      <c r="K1392" s="339" t="s">
        <v>72</v>
      </c>
      <c r="L1392" s="261">
        <v>10</v>
      </c>
      <c r="M1392" s="232">
        <f t="shared" si="578"/>
        <v>0</v>
      </c>
      <c r="N1392" s="241">
        <f t="shared" si="570"/>
        <v>0</v>
      </c>
      <c r="O1392" s="244">
        <f t="shared" si="564"/>
        <v>0</v>
      </c>
      <c r="P1392" s="245">
        <f t="shared" si="576"/>
        <v>0</v>
      </c>
      <c r="Q1392" s="257">
        <f t="shared" si="565"/>
        <v>0</v>
      </c>
      <c r="R1392" s="102">
        <f t="shared" si="577"/>
        <v>10</v>
      </c>
      <c r="S1392" s="103">
        <f t="shared" si="571"/>
        <v>0</v>
      </c>
      <c r="T1392" s="104">
        <f t="shared" si="572"/>
        <v>7</v>
      </c>
      <c r="U1392" s="104">
        <f t="shared" si="573"/>
        <v>1</v>
      </c>
      <c r="V1392" s="104">
        <f t="shared" si="574"/>
        <v>2</v>
      </c>
      <c r="W1392" s="105">
        <f t="shared" si="575"/>
        <v>10</v>
      </c>
      <c r="X1392" s="96"/>
      <c r="Y1392" s="106" t="str">
        <f>$AO$27</f>
        <v>M</v>
      </c>
      <c r="Z1392" s="207" t="str">
        <f t="shared" si="566"/>
        <v>Sat</v>
      </c>
      <c r="AA1392" s="107">
        <f t="shared" si="567"/>
        <v>0</v>
      </c>
      <c r="AB1392" s="107">
        <f t="shared" si="568"/>
        <v>0</v>
      </c>
      <c r="AC1392" s="107">
        <f t="shared" si="569"/>
        <v>0</v>
      </c>
    </row>
    <row r="1393" spans="1:29" ht="12.75" customHeight="1">
      <c r="A1393" s="69"/>
      <c r="B1393" s="98"/>
      <c r="C1393" s="98"/>
      <c r="D1393" s="158" t="s">
        <v>28</v>
      </c>
      <c r="E1393" s="159"/>
      <c r="F1393" s="160">
        <f>VLOOKUP(C1372,$AD$1:$AG$6,2)</f>
        <v>-1320000</v>
      </c>
      <c r="G1393" s="160"/>
      <c r="H1393" s="99"/>
      <c r="I1393" s="76">
        <f t="shared" si="563"/>
        <v>24</v>
      </c>
      <c r="J1393" s="100">
        <f>$AN$28</f>
        <v>41098</v>
      </c>
      <c r="K1393" s="101" t="s">
        <v>50</v>
      </c>
      <c r="L1393" s="261"/>
      <c r="M1393" s="232">
        <f t="shared" si="578"/>
        <v>0</v>
      </c>
      <c r="N1393" s="241">
        <f t="shared" si="570"/>
        <v>0</v>
      </c>
      <c r="O1393" s="244">
        <f t="shared" si="564"/>
        <v>0</v>
      </c>
      <c r="P1393" s="245">
        <f t="shared" si="576"/>
        <v>0</v>
      </c>
      <c r="Q1393" s="257">
        <f t="shared" si="565"/>
        <v>0</v>
      </c>
      <c r="R1393" s="102">
        <f t="shared" si="577"/>
        <v>0</v>
      </c>
      <c r="S1393" s="103">
        <f t="shared" si="571"/>
        <v>0</v>
      </c>
      <c r="T1393" s="104">
        <f t="shared" si="572"/>
        <v>0</v>
      </c>
      <c r="U1393" s="104">
        <f t="shared" si="573"/>
        <v>0</v>
      </c>
      <c r="V1393" s="104">
        <f t="shared" si="574"/>
        <v>0</v>
      </c>
      <c r="W1393" s="105">
        <f t="shared" si="575"/>
        <v>0</v>
      </c>
      <c r="X1393" s="96"/>
      <c r="Y1393" s="106" t="str">
        <f>$AO$28</f>
        <v>M</v>
      </c>
      <c r="Z1393" s="262" t="str">
        <f t="shared" si="566"/>
        <v>Sun</v>
      </c>
      <c r="AA1393" s="107">
        <f t="shared" si="567"/>
        <v>0</v>
      </c>
      <c r="AB1393" s="107">
        <f t="shared" si="568"/>
        <v>0</v>
      </c>
      <c r="AC1393" s="107">
        <f t="shared" si="569"/>
        <v>0</v>
      </c>
    </row>
    <row r="1394" spans="1:29" ht="12.75" customHeight="1">
      <c r="A1394" s="69"/>
      <c r="B1394" s="98"/>
      <c r="C1394" s="98"/>
      <c r="D1394" s="162" t="s">
        <v>26</v>
      </c>
      <c r="E1394" s="159"/>
      <c r="F1394" s="163">
        <f>+(H1379)*0.54%</f>
        <v>6720.6240000000007</v>
      </c>
      <c r="G1394" s="163"/>
      <c r="H1394" s="99"/>
      <c r="I1394" s="76">
        <f t="shared" si="563"/>
        <v>25</v>
      </c>
      <c r="J1394" s="100">
        <f>$AN$29</f>
        <v>41099</v>
      </c>
      <c r="K1394" s="101">
        <v>1</v>
      </c>
      <c r="L1394" s="261">
        <v>8</v>
      </c>
      <c r="M1394" s="232">
        <f t="shared" si="578"/>
        <v>0.33333333333333331</v>
      </c>
      <c r="N1394" s="241">
        <f t="shared" si="570"/>
        <v>0.70833333333333337</v>
      </c>
      <c r="O1394" s="244">
        <f t="shared" si="564"/>
        <v>9.0000000000000018</v>
      </c>
      <c r="P1394" s="245" t="str">
        <f t="shared" si="576"/>
        <v>1</v>
      </c>
      <c r="Q1394" s="257">
        <f t="shared" si="565"/>
        <v>8.0000000000000018</v>
      </c>
      <c r="R1394" s="102">
        <f t="shared" si="577"/>
        <v>0</v>
      </c>
      <c r="S1394" s="103">
        <f t="shared" si="571"/>
        <v>0</v>
      </c>
      <c r="T1394" s="104">
        <f t="shared" si="572"/>
        <v>0</v>
      </c>
      <c r="U1394" s="104">
        <f t="shared" si="573"/>
        <v>0</v>
      </c>
      <c r="V1394" s="104">
        <f t="shared" si="574"/>
        <v>0</v>
      </c>
      <c r="W1394" s="105">
        <f t="shared" si="575"/>
        <v>0</v>
      </c>
      <c r="X1394" s="96"/>
      <c r="Y1394" s="106" t="str">
        <f>$AO$29</f>
        <v>D</v>
      </c>
      <c r="Z1394" s="262" t="str">
        <f t="shared" si="566"/>
        <v>Mon</v>
      </c>
      <c r="AA1394" s="107">
        <f t="shared" si="567"/>
        <v>0</v>
      </c>
      <c r="AB1394" s="107">
        <f t="shared" si="568"/>
        <v>0</v>
      </c>
      <c r="AC1394" s="107">
        <f t="shared" si="569"/>
        <v>0</v>
      </c>
    </row>
    <row r="1395" spans="1:29" ht="12.75" customHeight="1">
      <c r="A1395" s="69"/>
      <c r="B1395" s="98"/>
      <c r="C1395" s="98"/>
      <c r="D1395" s="162" t="s">
        <v>29</v>
      </c>
      <c r="E1395" s="159"/>
      <c r="F1395" s="160">
        <f>-IF(H1388*5%&gt;500000,500000,H1388*5%)</f>
        <v>-110496.4393063584</v>
      </c>
      <c r="G1395" s="160"/>
      <c r="H1395" s="99"/>
      <c r="I1395" s="76">
        <f t="shared" si="563"/>
        <v>26</v>
      </c>
      <c r="J1395" s="100">
        <f>$AN$30</f>
        <v>41100</v>
      </c>
      <c r="K1395" s="101">
        <v>1</v>
      </c>
      <c r="L1395" s="261">
        <v>8</v>
      </c>
      <c r="M1395" s="232">
        <f t="shared" si="578"/>
        <v>0.33333333333333331</v>
      </c>
      <c r="N1395" s="241">
        <f t="shared" si="570"/>
        <v>0.70833333333333337</v>
      </c>
      <c r="O1395" s="244">
        <f t="shared" si="564"/>
        <v>9.0000000000000018</v>
      </c>
      <c r="P1395" s="245" t="str">
        <f t="shared" si="576"/>
        <v>1</v>
      </c>
      <c r="Q1395" s="257">
        <f t="shared" si="565"/>
        <v>8.0000000000000018</v>
      </c>
      <c r="R1395" s="102">
        <f t="shared" si="577"/>
        <v>0</v>
      </c>
      <c r="S1395" s="103">
        <f t="shared" si="571"/>
        <v>0</v>
      </c>
      <c r="T1395" s="104">
        <f t="shared" si="572"/>
        <v>0</v>
      </c>
      <c r="U1395" s="104">
        <f t="shared" si="573"/>
        <v>0</v>
      </c>
      <c r="V1395" s="104">
        <f t="shared" si="574"/>
        <v>0</v>
      </c>
      <c r="W1395" s="105">
        <f t="shared" si="575"/>
        <v>0</v>
      </c>
      <c r="X1395" s="96"/>
      <c r="Y1395" s="106" t="str">
        <f>$AO$30</f>
        <v>D</v>
      </c>
      <c r="Z1395" s="207" t="str">
        <f t="shared" si="566"/>
        <v>Tue</v>
      </c>
      <c r="AA1395" s="107">
        <f t="shared" si="567"/>
        <v>0</v>
      </c>
      <c r="AB1395" s="107">
        <f t="shared" si="568"/>
        <v>0</v>
      </c>
      <c r="AC1395" s="107">
        <f t="shared" si="569"/>
        <v>0</v>
      </c>
    </row>
    <row r="1396" spans="1:29" ht="12.75" customHeight="1">
      <c r="A1396" s="69"/>
      <c r="B1396" s="98"/>
      <c r="C1396" s="98"/>
      <c r="D1396" s="162" t="s">
        <v>30</v>
      </c>
      <c r="E1396" s="159"/>
      <c r="F1396" s="163">
        <f>ROUND(H1388+H1390+F1394+F1395,0)*12</f>
        <v>24975144</v>
      </c>
      <c r="G1396" s="163"/>
      <c r="H1396" s="99"/>
      <c r="I1396" s="76">
        <f t="shared" si="563"/>
        <v>27</v>
      </c>
      <c r="J1396" s="100">
        <f>$AN$31</f>
        <v>41101</v>
      </c>
      <c r="K1396" s="101">
        <v>1</v>
      </c>
      <c r="L1396" s="261">
        <v>9</v>
      </c>
      <c r="M1396" s="232">
        <f t="shared" si="578"/>
        <v>0.33333333333333331</v>
      </c>
      <c r="N1396" s="241">
        <f t="shared" si="570"/>
        <v>0.70833333333333337</v>
      </c>
      <c r="O1396" s="244">
        <f t="shared" si="564"/>
        <v>9.0000000000000018</v>
      </c>
      <c r="P1396" s="245" t="str">
        <f t="shared" si="576"/>
        <v>1</v>
      </c>
      <c r="Q1396" s="257">
        <f t="shared" si="565"/>
        <v>8.0000000000000018</v>
      </c>
      <c r="R1396" s="102">
        <f t="shared" si="577"/>
        <v>0.99999999999999822</v>
      </c>
      <c r="S1396" s="103">
        <f t="shared" si="571"/>
        <v>1</v>
      </c>
      <c r="T1396" s="104">
        <f t="shared" si="572"/>
        <v>0</v>
      </c>
      <c r="U1396" s="104">
        <f t="shared" si="573"/>
        <v>0</v>
      </c>
      <c r="V1396" s="104">
        <f t="shared" si="574"/>
        <v>0</v>
      </c>
      <c r="W1396" s="105">
        <f t="shared" si="575"/>
        <v>0.99999999999999822</v>
      </c>
      <c r="X1396" s="96"/>
      <c r="Y1396" s="106" t="str">
        <f>$AO$31</f>
        <v>D</v>
      </c>
      <c r="Z1396" s="207" t="str">
        <f t="shared" si="566"/>
        <v>Wed</v>
      </c>
      <c r="AA1396" s="107">
        <f t="shared" si="567"/>
        <v>0</v>
      </c>
      <c r="AB1396" s="107">
        <f t="shared" si="568"/>
        <v>0</v>
      </c>
      <c r="AC1396" s="107">
        <f t="shared" si="569"/>
        <v>0</v>
      </c>
    </row>
    <row r="1397" spans="1:29" ht="12.75" customHeight="1">
      <c r="A1397" s="69"/>
      <c r="B1397" s="98"/>
      <c r="C1397" s="98"/>
      <c r="D1397" s="168" t="s">
        <v>31</v>
      </c>
      <c r="E1397" s="159"/>
      <c r="F1397" s="169">
        <f>(F1396)+(F1393*12)</f>
        <v>9135144</v>
      </c>
      <c r="G1397" s="169"/>
      <c r="H1397" s="99"/>
      <c r="I1397" s="76">
        <f t="shared" si="563"/>
        <v>28</v>
      </c>
      <c r="J1397" s="100">
        <f>$AN$32</f>
        <v>41102</v>
      </c>
      <c r="K1397" s="101">
        <v>1</v>
      </c>
      <c r="L1397" s="261">
        <v>8</v>
      </c>
      <c r="M1397" s="232">
        <f t="shared" si="578"/>
        <v>0.33333333333333331</v>
      </c>
      <c r="N1397" s="241">
        <f t="shared" si="570"/>
        <v>0.70833333333333337</v>
      </c>
      <c r="O1397" s="244">
        <f t="shared" si="564"/>
        <v>9.0000000000000018</v>
      </c>
      <c r="P1397" s="245" t="str">
        <f t="shared" si="576"/>
        <v>1</v>
      </c>
      <c r="Q1397" s="257">
        <f t="shared" si="565"/>
        <v>8.0000000000000018</v>
      </c>
      <c r="R1397" s="102">
        <f t="shared" si="577"/>
        <v>0</v>
      </c>
      <c r="S1397" s="103">
        <f t="shared" si="571"/>
        <v>0</v>
      </c>
      <c r="T1397" s="104">
        <f t="shared" si="572"/>
        <v>0</v>
      </c>
      <c r="U1397" s="104">
        <f t="shared" si="573"/>
        <v>0</v>
      </c>
      <c r="V1397" s="104">
        <f t="shared" si="574"/>
        <v>0</v>
      </c>
      <c r="W1397" s="105">
        <f t="shared" si="575"/>
        <v>0</v>
      </c>
      <c r="X1397" s="96"/>
      <c r="Y1397" s="106" t="str">
        <f>$AO$32</f>
        <v>D</v>
      </c>
      <c r="Z1397" s="207" t="str">
        <f t="shared" si="566"/>
        <v>Thu</v>
      </c>
      <c r="AA1397" s="107">
        <f t="shared" si="567"/>
        <v>0</v>
      </c>
      <c r="AB1397" s="107">
        <f t="shared" si="568"/>
        <v>0</v>
      </c>
      <c r="AC1397" s="107">
        <f t="shared" si="569"/>
        <v>0</v>
      </c>
    </row>
    <row r="1398" spans="1:29" ht="12.75" customHeight="1">
      <c r="A1398" s="69"/>
      <c r="B1398" s="98"/>
      <c r="C1398" s="98"/>
      <c r="D1398" s="168" t="s">
        <v>32</v>
      </c>
      <c r="E1398" s="159"/>
      <c r="F1398" s="170">
        <f>-(IF(F1397&lt;=0,0,IF(F1397&lt;=50000000,F1397*0.05,IF(F1397&lt;=200000000,(F1397-50000000)*0.15+2500000,IF(F1397&lt;=500000000,(F1397-250000000)*0.25+32500000,(F1397-500000000)*0.3+95000000)))))/12</f>
        <v>-38063.1</v>
      </c>
      <c r="G1398" s="171">
        <f>-(IF(F1398&lt;=0,0,IF(F1398&lt;=50000000,F1398*0.05,IF(F1398&lt;=200000000,(F1398-50000000)*0.15+2500000,IF(F1398&lt;=500000000,(F1398-250000000)*0.25+32500000,(F1398-500000000)*0.3+95000000)))))/12</f>
        <v>0</v>
      </c>
      <c r="H1398" s="99"/>
      <c r="I1398" s="76">
        <f t="shared" si="563"/>
        <v>29</v>
      </c>
      <c r="J1398" s="100">
        <f>$AN$33</f>
        <v>41103</v>
      </c>
      <c r="K1398" s="101">
        <v>1</v>
      </c>
      <c r="L1398" s="261">
        <v>8</v>
      </c>
      <c r="M1398" s="232">
        <f t="shared" si="578"/>
        <v>0.33333333333333331</v>
      </c>
      <c r="N1398" s="241">
        <f t="shared" si="570"/>
        <v>0.70833333333333337</v>
      </c>
      <c r="O1398" s="244">
        <f t="shared" si="564"/>
        <v>9.0000000000000018</v>
      </c>
      <c r="P1398" s="245" t="str">
        <f t="shared" si="576"/>
        <v>1</v>
      </c>
      <c r="Q1398" s="257">
        <f t="shared" si="565"/>
        <v>8.0000000000000018</v>
      </c>
      <c r="R1398" s="102">
        <f t="shared" si="577"/>
        <v>0</v>
      </c>
      <c r="S1398" s="103">
        <f t="shared" si="571"/>
        <v>0</v>
      </c>
      <c r="T1398" s="104">
        <f t="shared" si="572"/>
        <v>0</v>
      </c>
      <c r="U1398" s="104">
        <f t="shared" si="573"/>
        <v>0</v>
      </c>
      <c r="V1398" s="104">
        <f t="shared" si="574"/>
        <v>0</v>
      </c>
      <c r="W1398" s="105">
        <f t="shared" si="575"/>
        <v>0</v>
      </c>
      <c r="X1398" s="96"/>
      <c r="Y1398" s="106" t="str">
        <f>$AO$33</f>
        <v>D</v>
      </c>
      <c r="Z1398" s="207" t="str">
        <f t="shared" si="566"/>
        <v>Fri</v>
      </c>
      <c r="AA1398" s="107">
        <f t="shared" si="567"/>
        <v>0</v>
      </c>
      <c r="AB1398" s="107">
        <f t="shared" si="568"/>
        <v>0</v>
      </c>
      <c r="AC1398" s="107">
        <f t="shared" si="569"/>
        <v>0</v>
      </c>
    </row>
    <row r="1399" spans="1:29" ht="12.75" customHeight="1">
      <c r="A1399" s="69"/>
      <c r="B1399" s="98"/>
      <c r="C1399" s="125"/>
      <c r="D1399" s="172"/>
      <c r="E1399" s="173"/>
      <c r="F1399" s="174"/>
      <c r="G1399" s="72"/>
      <c r="H1399" s="175"/>
      <c r="I1399" s="76">
        <f t="shared" si="563"/>
        <v>30</v>
      </c>
      <c r="J1399" s="100">
        <f>$AN$34</f>
        <v>41104</v>
      </c>
      <c r="K1399" s="101" t="s">
        <v>50</v>
      </c>
      <c r="L1399" s="261"/>
      <c r="M1399" s="232">
        <f t="shared" si="578"/>
        <v>0</v>
      </c>
      <c r="N1399" s="241">
        <f t="shared" si="570"/>
        <v>0</v>
      </c>
      <c r="O1399" s="244">
        <f t="shared" si="564"/>
        <v>0</v>
      </c>
      <c r="P1399" s="245">
        <f t="shared" si="576"/>
        <v>0</v>
      </c>
      <c r="Q1399" s="257">
        <f t="shared" si="565"/>
        <v>0</v>
      </c>
      <c r="R1399" s="102">
        <f t="shared" si="577"/>
        <v>0</v>
      </c>
      <c r="S1399" s="103">
        <f t="shared" si="571"/>
        <v>0</v>
      </c>
      <c r="T1399" s="104">
        <f t="shared" si="572"/>
        <v>0</v>
      </c>
      <c r="U1399" s="104">
        <f t="shared" si="573"/>
        <v>0</v>
      </c>
      <c r="V1399" s="104">
        <f t="shared" si="574"/>
        <v>0</v>
      </c>
      <c r="W1399" s="105">
        <f t="shared" si="575"/>
        <v>0</v>
      </c>
      <c r="X1399" s="96"/>
      <c r="Y1399" s="106" t="str">
        <f>$AO$34</f>
        <v>M</v>
      </c>
      <c r="Z1399" s="207" t="str">
        <f t="shared" si="566"/>
        <v>Sat</v>
      </c>
      <c r="AA1399" s="107">
        <f t="shared" si="567"/>
        <v>0</v>
      </c>
      <c r="AB1399" s="107">
        <f t="shared" si="568"/>
        <v>0</v>
      </c>
      <c r="AC1399" s="107">
        <f t="shared" si="569"/>
        <v>0</v>
      </c>
    </row>
    <row r="1400" spans="1:29" ht="12.75" customHeight="1">
      <c r="A1400" s="69"/>
      <c r="B1400" s="176" t="s">
        <v>33</v>
      </c>
      <c r="C1400" s="177"/>
      <c r="D1400" s="178"/>
      <c r="E1400" s="127"/>
      <c r="F1400" s="179"/>
      <c r="G1400" s="180" t="s">
        <v>22</v>
      </c>
      <c r="H1400" s="152">
        <f>+H1388+H1390+H1391+H1392</f>
        <v>2146974.4861271675</v>
      </c>
      <c r="I1400" s="76">
        <f t="shared" si="563"/>
        <v>31</v>
      </c>
      <c r="J1400" s="100">
        <f>$AN$35</f>
        <v>41105</v>
      </c>
      <c r="K1400" s="339" t="s">
        <v>72</v>
      </c>
      <c r="L1400" s="261">
        <v>10</v>
      </c>
      <c r="M1400" s="232">
        <f t="shared" si="578"/>
        <v>0</v>
      </c>
      <c r="N1400" s="241">
        <f t="shared" si="570"/>
        <v>0</v>
      </c>
      <c r="O1400" s="244">
        <f t="shared" si="564"/>
        <v>0</v>
      </c>
      <c r="P1400" s="245">
        <f t="shared" si="576"/>
        <v>0</v>
      </c>
      <c r="Q1400" s="257">
        <f t="shared" si="565"/>
        <v>0</v>
      </c>
      <c r="R1400" s="102">
        <f t="shared" si="577"/>
        <v>10</v>
      </c>
      <c r="S1400" s="103">
        <f t="shared" si="571"/>
        <v>0</v>
      </c>
      <c r="T1400" s="104">
        <f t="shared" si="572"/>
        <v>7</v>
      </c>
      <c r="U1400" s="104">
        <f t="shared" si="573"/>
        <v>1</v>
      </c>
      <c r="V1400" s="104">
        <f t="shared" si="574"/>
        <v>2</v>
      </c>
      <c r="W1400" s="105">
        <f t="shared" si="575"/>
        <v>10</v>
      </c>
      <c r="X1400" s="96"/>
      <c r="Y1400" s="106" t="str">
        <f>$AO$35</f>
        <v>M</v>
      </c>
      <c r="Z1400" s="262" t="str">
        <f t="shared" si="566"/>
        <v>Sun</v>
      </c>
      <c r="AA1400" s="107">
        <f t="shared" si="567"/>
        <v>0</v>
      </c>
      <c r="AB1400" s="107">
        <f t="shared" si="568"/>
        <v>0</v>
      </c>
      <c r="AC1400" s="107">
        <f t="shared" si="569"/>
        <v>0</v>
      </c>
    </row>
    <row r="1401" spans="1:29" ht="12.75" customHeight="1">
      <c r="A1401" s="69"/>
      <c r="B1401" s="70"/>
      <c r="C1401" s="70"/>
      <c r="D1401" s="200"/>
      <c r="E1401" s="127"/>
      <c r="F1401" s="155"/>
      <c r="G1401" s="74"/>
      <c r="H1401" s="75"/>
      <c r="I1401" s="76">
        <f t="shared" si="563"/>
        <v>32</v>
      </c>
      <c r="J1401" s="100">
        <f>$AN$36</f>
        <v>41106</v>
      </c>
      <c r="K1401" s="101">
        <v>2</v>
      </c>
      <c r="L1401" s="261">
        <v>8</v>
      </c>
      <c r="M1401" s="232">
        <f t="shared" si="578"/>
        <v>0.83333333333333337</v>
      </c>
      <c r="N1401" s="241">
        <f t="shared" si="570"/>
        <v>1.2083333333333333</v>
      </c>
      <c r="O1401" s="244">
        <f t="shared" si="564"/>
        <v>8.9999999999999964</v>
      </c>
      <c r="P1401" s="245" t="str">
        <f t="shared" si="576"/>
        <v>1</v>
      </c>
      <c r="Q1401" s="257">
        <f t="shared" si="565"/>
        <v>7.9999999999999964</v>
      </c>
      <c r="R1401" s="102">
        <f t="shared" si="577"/>
        <v>0</v>
      </c>
      <c r="S1401" s="103">
        <f t="shared" si="571"/>
        <v>0</v>
      </c>
      <c r="T1401" s="104">
        <f t="shared" si="572"/>
        <v>0</v>
      </c>
      <c r="U1401" s="104">
        <f t="shared" si="573"/>
        <v>0</v>
      </c>
      <c r="V1401" s="104">
        <f t="shared" si="574"/>
        <v>0</v>
      </c>
      <c r="W1401" s="105">
        <f t="shared" si="575"/>
        <v>0</v>
      </c>
      <c r="X1401" s="96"/>
      <c r="Y1401" s="106" t="str">
        <f>$AO$36</f>
        <v>D</v>
      </c>
      <c r="Z1401" s="262" t="str">
        <f t="shared" si="566"/>
        <v>Mon</v>
      </c>
      <c r="AA1401" s="107">
        <f t="shared" si="567"/>
        <v>0</v>
      </c>
      <c r="AB1401" s="107">
        <f t="shared" si="568"/>
        <v>0</v>
      </c>
      <c r="AC1401" s="107">
        <f t="shared" si="569"/>
        <v>0</v>
      </c>
    </row>
    <row r="1402" spans="1:29" ht="12.75" customHeight="1">
      <c r="A1402" s="69"/>
      <c r="B1402" s="181" t="s">
        <v>34</v>
      </c>
      <c r="C1402" s="181"/>
      <c r="D1402" s="72"/>
      <c r="E1402" s="73"/>
      <c r="F1402" s="72"/>
      <c r="G1402" s="181" t="s">
        <v>35</v>
      </c>
      <c r="H1402" s="99"/>
      <c r="I1402" s="76">
        <f t="shared" si="563"/>
        <v>33</v>
      </c>
      <c r="J1402" s="100">
        <f>$AN$37</f>
        <v>41107</v>
      </c>
      <c r="K1402" s="101">
        <v>2</v>
      </c>
      <c r="L1402" s="261">
        <v>8</v>
      </c>
      <c r="M1402" s="232">
        <f t="shared" si="578"/>
        <v>0.83333333333333337</v>
      </c>
      <c r="N1402" s="241">
        <f t="shared" si="570"/>
        <v>1.2083333333333333</v>
      </c>
      <c r="O1402" s="244">
        <f t="shared" si="564"/>
        <v>8.9999999999999964</v>
      </c>
      <c r="P1402" s="245" t="str">
        <f t="shared" si="576"/>
        <v>1</v>
      </c>
      <c r="Q1402" s="257">
        <f t="shared" si="565"/>
        <v>7.9999999999999964</v>
      </c>
      <c r="R1402" s="102">
        <f t="shared" si="577"/>
        <v>0</v>
      </c>
      <c r="S1402" s="103">
        <f t="shared" si="571"/>
        <v>0</v>
      </c>
      <c r="T1402" s="104">
        <f t="shared" si="572"/>
        <v>0</v>
      </c>
      <c r="U1402" s="104">
        <f t="shared" si="573"/>
        <v>0</v>
      </c>
      <c r="V1402" s="104">
        <f t="shared" si="574"/>
        <v>0</v>
      </c>
      <c r="W1402" s="105">
        <f t="shared" si="575"/>
        <v>0</v>
      </c>
      <c r="X1402" s="96"/>
      <c r="Y1402" s="106" t="str">
        <f>$AO$37</f>
        <v>D</v>
      </c>
      <c r="Z1402" s="207" t="str">
        <f t="shared" si="566"/>
        <v>Tue</v>
      </c>
      <c r="AA1402" s="107">
        <f t="shared" si="567"/>
        <v>0</v>
      </c>
      <c r="AB1402" s="107">
        <f t="shared" si="568"/>
        <v>0</v>
      </c>
      <c r="AC1402" s="107">
        <f t="shared" si="569"/>
        <v>0</v>
      </c>
    </row>
    <row r="1403" spans="1:29" ht="12.75" customHeight="1">
      <c r="A1403" s="69"/>
      <c r="B1403" s="181"/>
      <c r="C1403" s="181"/>
      <c r="D1403" s="72"/>
      <c r="E1403" s="73"/>
      <c r="F1403" s="72"/>
      <c r="G1403" s="181"/>
      <c r="H1403" s="99"/>
      <c r="I1403" s="76">
        <f t="shared" si="563"/>
        <v>34</v>
      </c>
      <c r="J1403" s="100">
        <f>$AN$38</f>
        <v>41108</v>
      </c>
      <c r="K1403" s="101">
        <v>2</v>
      </c>
      <c r="L1403" s="261">
        <v>11</v>
      </c>
      <c r="M1403" s="232">
        <f t="shared" si="578"/>
        <v>0.83333333333333337</v>
      </c>
      <c r="N1403" s="241">
        <f t="shared" si="570"/>
        <v>1.2083333333333333</v>
      </c>
      <c r="O1403" s="244">
        <f t="shared" si="564"/>
        <v>8.9999999999999964</v>
      </c>
      <c r="P1403" s="245" t="str">
        <f t="shared" si="576"/>
        <v>1</v>
      </c>
      <c r="Q1403" s="257">
        <f t="shared" si="565"/>
        <v>7.9999999999999964</v>
      </c>
      <c r="R1403" s="102">
        <f t="shared" si="577"/>
        <v>3.0000000000000036</v>
      </c>
      <c r="S1403" s="103">
        <f t="shared" si="571"/>
        <v>1</v>
      </c>
      <c r="T1403" s="104">
        <f t="shared" si="572"/>
        <v>2.0000000000000036</v>
      </c>
      <c r="U1403" s="104">
        <f t="shared" si="573"/>
        <v>0</v>
      </c>
      <c r="V1403" s="104">
        <f t="shared" si="574"/>
        <v>0</v>
      </c>
      <c r="W1403" s="105">
        <f t="shared" si="575"/>
        <v>3.0000000000000036</v>
      </c>
      <c r="X1403" s="96"/>
      <c r="Y1403" s="106" t="str">
        <f>$AO$38</f>
        <v>D</v>
      </c>
      <c r="Z1403" s="207" t="str">
        <f t="shared" si="566"/>
        <v>Wed</v>
      </c>
      <c r="AA1403" s="107">
        <f t="shared" si="567"/>
        <v>0</v>
      </c>
      <c r="AB1403" s="107">
        <f t="shared" si="568"/>
        <v>0</v>
      </c>
      <c r="AC1403" s="107">
        <f t="shared" si="569"/>
        <v>0</v>
      </c>
    </row>
    <row r="1404" spans="1:29" ht="12.75" customHeight="1">
      <c r="A1404" s="69"/>
      <c r="B1404" s="181"/>
      <c r="C1404" s="181"/>
      <c r="D1404" s="72"/>
      <c r="E1404" s="73"/>
      <c r="F1404" s="72"/>
      <c r="G1404" s="181"/>
      <c r="H1404" s="99"/>
      <c r="I1404" s="76">
        <f t="shared" si="563"/>
        <v>35</v>
      </c>
      <c r="J1404" s="100"/>
      <c r="K1404" s="101"/>
      <c r="L1404" s="261"/>
      <c r="M1404" s="232"/>
      <c r="N1404" s="241"/>
      <c r="O1404" s="244"/>
      <c r="P1404" s="245"/>
      <c r="Q1404" s="257"/>
      <c r="R1404" s="102"/>
      <c r="S1404" s="103"/>
      <c r="T1404" s="104"/>
      <c r="U1404" s="104"/>
      <c r="V1404" s="104"/>
      <c r="W1404" s="105"/>
      <c r="X1404" s="96"/>
      <c r="Y1404" s="106"/>
      <c r="Z1404" s="207" t="str">
        <f t="shared" si="566"/>
        <v>Sat</v>
      </c>
      <c r="AA1404" s="107">
        <f>COUNTIF(K1404,"S")</f>
        <v>0</v>
      </c>
      <c r="AB1404" s="107">
        <f>COUNTIF(K1404,"I")</f>
        <v>0</v>
      </c>
      <c r="AC1404" s="107">
        <f>COUNTIF(K1404,"A")</f>
        <v>0</v>
      </c>
    </row>
    <row r="1405" spans="1:29" ht="12.75" customHeight="1">
      <c r="A1405" s="69"/>
      <c r="B1405" s="181"/>
      <c r="C1405" s="181"/>
      <c r="D1405" s="72"/>
      <c r="E1405" s="73"/>
      <c r="F1405" s="72"/>
      <c r="G1405" s="181"/>
      <c r="H1405" s="99"/>
      <c r="I1405" s="76">
        <f t="shared" si="563"/>
        <v>36</v>
      </c>
      <c r="J1405" s="210" t="s">
        <v>19</v>
      </c>
      <c r="K1405" s="211"/>
      <c r="L1405" s="251"/>
      <c r="M1405" s="212" t="s">
        <v>45</v>
      </c>
      <c r="N1405" s="212" t="s">
        <v>46</v>
      </c>
      <c r="O1405" s="242"/>
      <c r="P1405" s="243"/>
      <c r="Q1405" s="258"/>
      <c r="R1405" s="212"/>
      <c r="S1405" s="213"/>
      <c r="T1405" s="214"/>
      <c r="U1405" s="214"/>
      <c r="V1405" s="215"/>
      <c r="W1405" s="216" t="s">
        <v>36</v>
      </c>
      <c r="X1405" s="182"/>
      <c r="Y1405" s="183" t="s">
        <v>37</v>
      </c>
      <c r="Z1405" s="83"/>
      <c r="AA1405" s="84"/>
      <c r="AB1405" s="84"/>
      <c r="AC1405" s="96"/>
    </row>
    <row r="1406" spans="1:29" ht="12.75" customHeight="1">
      <c r="A1406" s="69"/>
      <c r="B1406" s="184" t="str">
        <f>C1370</f>
        <v>ADE</v>
      </c>
      <c r="C1406" s="181"/>
      <c r="D1406" s="72"/>
      <c r="E1406" s="73"/>
      <c r="F1406" s="72"/>
      <c r="G1406" s="181" t="s">
        <v>38</v>
      </c>
      <c r="H1406" s="99"/>
      <c r="I1406" s="76">
        <f t="shared" si="563"/>
        <v>37</v>
      </c>
      <c r="J1406" s="333">
        <f>+K1406+L1406</f>
        <v>40</v>
      </c>
      <c r="K1406" s="334">
        <f>+COUNTIF(K1373:K1404,"1")+COUNTIF(K1373:K1404,"2")+COUNTIF(K1373:K1404,"L2")+COUNTIF(K1373:K1404,"L1")</f>
        <v>25</v>
      </c>
      <c r="L1406" s="334">
        <f>+COUNTIF(K1373:K1404,"2")+COUNTIF(K1373:K1404,"L2")</f>
        <v>15</v>
      </c>
      <c r="M1406" s="334">
        <f>+COUNTIF(K1373:K1404,"1")+COUNTIF(K1373:K1404,"L1")</f>
        <v>10</v>
      </c>
      <c r="N1406" s="185"/>
      <c r="O1406" s="185"/>
      <c r="P1406" s="101"/>
      <c r="Q1406" s="259"/>
      <c r="R1406" s="185">
        <f>+COUNTIF(K1374:K1404,"S2")</f>
        <v>0</v>
      </c>
      <c r="S1406" s="102">
        <f>SUM(S1374:S1404)</f>
        <v>8</v>
      </c>
      <c r="T1406" s="102">
        <f>SUM(T1374:T1404)</f>
        <v>30.000000000000021</v>
      </c>
      <c r="U1406" s="102">
        <f>SUM(U1374:U1404)</f>
        <v>3</v>
      </c>
      <c r="V1406" s="102">
        <f>SUM(V1374:V1404)</f>
        <v>6</v>
      </c>
      <c r="W1406" s="105">
        <f>+(S1406*1.5)+(T1406*2)+(U1406*3)+(V1406*4)</f>
        <v>105.00000000000004</v>
      </c>
      <c r="X1406" s="186"/>
      <c r="Y1406" s="187">
        <f>+COUNTIF(Y1374:Y1404,"D")</f>
        <v>22</v>
      </c>
      <c r="Z1406" s="83"/>
      <c r="AA1406" s="102">
        <f>SUM(AA1374:AA1404)</f>
        <v>0</v>
      </c>
      <c r="AB1406" s="102">
        <f>SUM(AB1374:AB1404)</f>
        <v>0</v>
      </c>
      <c r="AC1406" s="102">
        <f>SUM(AC1374:AC1404)</f>
        <v>0</v>
      </c>
    </row>
    <row r="1407" spans="1:29" ht="12.75" customHeight="1">
      <c r="A1407" s="69"/>
      <c r="B1407" s="263"/>
      <c r="C1407" s="189" t="s">
        <v>57</v>
      </c>
      <c r="D1407" s="189"/>
      <c r="E1407" s="190"/>
      <c r="F1407" s="72"/>
      <c r="G1407" s="72"/>
      <c r="H1407" s="99"/>
      <c r="I1407" s="76">
        <f t="shared" si="563"/>
        <v>38</v>
      </c>
      <c r="J1407" s="191"/>
      <c r="K1407" s="192"/>
      <c r="L1407" s="252"/>
      <c r="M1407" s="193"/>
      <c r="N1407" s="193"/>
      <c r="O1407" s="193"/>
      <c r="P1407" s="239"/>
      <c r="Q1407" s="260"/>
      <c r="R1407" s="194">
        <f>S1406+T1406+U1406+V1406</f>
        <v>47.000000000000021</v>
      </c>
      <c r="S1407" s="103"/>
      <c r="T1407" s="103"/>
      <c r="U1407" s="103"/>
      <c r="V1407" s="103"/>
      <c r="W1407" s="103"/>
      <c r="X1407" s="195"/>
      <c r="Y1407" s="187"/>
      <c r="Z1407" s="196"/>
      <c r="AA1407" s="196"/>
      <c r="AB1407" s="196"/>
      <c r="AC1407" s="197"/>
    </row>
    <row r="1409" spans="1:29" ht="12.75" customHeight="1">
      <c r="A1409" s="52">
        <f>A1370+1</f>
        <v>37</v>
      </c>
      <c r="B1409" s="53" t="s">
        <v>2</v>
      </c>
      <c r="C1409" s="54" t="s">
        <v>201</v>
      </c>
      <c r="D1409" s="55"/>
      <c r="E1409" s="56" t="s">
        <v>55</v>
      </c>
      <c r="F1409" s="209" t="s">
        <v>112</v>
      </c>
      <c r="G1409" s="57"/>
      <c r="H1409" s="58"/>
      <c r="I1409" s="59">
        <v>1</v>
      </c>
      <c r="J1409" s="486" t="str">
        <f>+C1409</f>
        <v>ADE</v>
      </c>
      <c r="K1409" s="486"/>
      <c r="L1409" s="486"/>
      <c r="M1409" s="486"/>
      <c r="N1409" s="486"/>
      <c r="O1409" s="486"/>
      <c r="P1409" s="486"/>
      <c r="Q1409" s="486"/>
      <c r="R1409" s="486"/>
      <c r="S1409" s="486"/>
      <c r="T1409" s="486"/>
      <c r="U1409" s="486"/>
      <c r="V1409" s="486"/>
      <c r="W1409" s="486"/>
      <c r="X1409" s="60"/>
      <c r="Y1409" s="61"/>
      <c r="Z1409" s="62"/>
      <c r="AA1409" s="63"/>
      <c r="AB1409" s="63"/>
      <c r="AC1409" s="64"/>
    </row>
    <row r="1410" spans="1:29" ht="12.75" customHeight="1">
      <c r="A1410" s="69"/>
      <c r="B1410" s="70" t="s">
        <v>3</v>
      </c>
      <c r="C1410" s="71" t="s">
        <v>62</v>
      </c>
      <c r="D1410" s="72"/>
      <c r="E1410" s="73"/>
      <c r="F1410" s="72"/>
      <c r="G1410" s="74"/>
      <c r="H1410" s="75"/>
      <c r="I1410" s="76">
        <f t="shared" ref="I1410:I1446" si="579">+I1409+1</f>
        <v>2</v>
      </c>
      <c r="J1410" s="77" t="s">
        <v>4</v>
      </c>
      <c r="K1410" s="78"/>
      <c r="L1410" s="248"/>
      <c r="M1410" s="79"/>
      <c r="N1410" s="79"/>
      <c r="O1410" s="79"/>
      <c r="P1410" s="236"/>
      <c r="Q1410" s="254"/>
      <c r="R1410" s="79"/>
      <c r="S1410" s="79"/>
      <c r="T1410" s="79"/>
      <c r="U1410" s="79"/>
      <c r="V1410" s="79"/>
      <c r="W1410" s="80" t="str">
        <f>$Y$1</f>
        <v>Period: 1 May 2012 - 31 May 2012</v>
      </c>
      <c r="X1410" s="81"/>
      <c r="Y1410" s="82"/>
      <c r="Z1410" s="83"/>
      <c r="AA1410" s="84"/>
      <c r="AB1410" s="84"/>
      <c r="AC1410" s="85"/>
    </row>
    <row r="1411" spans="1:29" ht="12.75" customHeight="1">
      <c r="A1411" s="69"/>
      <c r="B1411" s="70" t="s">
        <v>6</v>
      </c>
      <c r="C1411" s="71" t="s">
        <v>5</v>
      </c>
      <c r="D1411" s="72"/>
      <c r="E1411" s="73"/>
      <c r="F1411" s="91"/>
      <c r="G1411" s="91"/>
      <c r="H1411" s="92"/>
      <c r="I1411" s="76">
        <f t="shared" si="579"/>
        <v>3</v>
      </c>
      <c r="J1411" s="487" t="s">
        <v>7</v>
      </c>
      <c r="K1411" s="488" t="s">
        <v>8</v>
      </c>
      <c r="L1411" s="249"/>
      <c r="M1411" s="489" t="s">
        <v>49</v>
      </c>
      <c r="N1411" s="490"/>
      <c r="O1411" s="220"/>
      <c r="P1411" s="237"/>
      <c r="Q1411" s="255"/>
      <c r="R1411" s="491" t="s">
        <v>64</v>
      </c>
      <c r="S1411" s="493" t="s">
        <v>9</v>
      </c>
      <c r="T1411" s="493"/>
      <c r="U1411" s="493"/>
      <c r="V1411" s="493"/>
      <c r="W1411" s="494" t="s">
        <v>10</v>
      </c>
      <c r="X1411" s="93"/>
      <c r="Y1411" s="94"/>
      <c r="Z1411" s="83"/>
      <c r="AA1411" s="84"/>
      <c r="AB1411" s="84"/>
      <c r="AC1411" s="85"/>
    </row>
    <row r="1412" spans="1:29" ht="12.75" customHeight="1">
      <c r="A1412" s="69"/>
      <c r="B1412" s="70" t="s">
        <v>48</v>
      </c>
      <c r="C1412" s="71"/>
      <c r="D1412" s="72"/>
      <c r="E1412" s="73"/>
      <c r="F1412" s="91"/>
      <c r="G1412" s="91"/>
      <c r="H1412" s="92"/>
      <c r="I1412" s="76">
        <f t="shared" si="579"/>
        <v>4</v>
      </c>
      <c r="J1412" s="487"/>
      <c r="K1412" s="488"/>
      <c r="L1412" s="250"/>
      <c r="M1412" s="231" t="s">
        <v>11</v>
      </c>
      <c r="N1412" s="231" t="s">
        <v>12</v>
      </c>
      <c r="O1412" s="231"/>
      <c r="P1412" s="238"/>
      <c r="Q1412" s="256" t="s">
        <v>67</v>
      </c>
      <c r="R1412" s="492"/>
      <c r="S1412" s="201">
        <v>1.5</v>
      </c>
      <c r="T1412" s="201">
        <v>2</v>
      </c>
      <c r="U1412" s="201">
        <v>3</v>
      </c>
      <c r="V1412" s="201">
        <v>4</v>
      </c>
      <c r="W1412" s="494"/>
      <c r="X1412" s="93"/>
      <c r="Y1412" s="94"/>
      <c r="Z1412" s="83"/>
      <c r="AA1412" s="95" t="s">
        <v>13</v>
      </c>
      <c r="AB1412" s="95" t="s">
        <v>14</v>
      </c>
      <c r="AC1412" s="96" t="s">
        <v>15</v>
      </c>
    </row>
    <row r="1413" spans="1:29" ht="12.75" customHeight="1">
      <c r="A1413" s="69"/>
      <c r="B1413" s="70" t="s">
        <v>16</v>
      </c>
      <c r="C1413" s="71"/>
      <c r="D1413" s="72"/>
      <c r="E1413" s="73"/>
      <c r="F1413" s="98"/>
      <c r="G1413" s="72"/>
      <c r="H1413" s="99"/>
      <c r="I1413" s="76">
        <f t="shared" si="579"/>
        <v>5</v>
      </c>
      <c r="J1413" s="100">
        <f>$AN$9</f>
        <v>41079</v>
      </c>
      <c r="K1413" s="101">
        <v>2</v>
      </c>
      <c r="L1413" s="261">
        <v>8</v>
      </c>
      <c r="M1413" s="232">
        <f>VLOOKUP(K1413,$AE$23:$AG$30,2,0)</f>
        <v>0.83333333333333337</v>
      </c>
      <c r="N1413" s="241">
        <f>VLOOKUP(K1413,$AE$23:$AG$30,3,0)</f>
        <v>1.2083333333333333</v>
      </c>
      <c r="O1413" s="244">
        <f t="shared" ref="O1413:O1442" si="580">(N1413-M1413)*24</f>
        <v>8.9999999999999964</v>
      </c>
      <c r="P1413" s="245" t="str">
        <f>+IF(((N1413-M1413)*24)&gt;4,"1",0)</f>
        <v>1</v>
      </c>
      <c r="Q1413" s="257">
        <f t="shared" ref="Q1413:Q1442" si="581">O1413-P1413</f>
        <v>7.9999999999999964</v>
      </c>
      <c r="R1413" s="102">
        <f>+L1413-Q1413</f>
        <v>0</v>
      </c>
      <c r="S1413" s="103">
        <f>IF(AND(Y1413="d",W1413&gt;0),1,0)</f>
        <v>0</v>
      </c>
      <c r="T1413" s="104">
        <f>IF(AND(Y1413="D",W1413-S1413&lt;0),0,IF(AND(Y1413="M",W1413&gt;=7),7,IF(AND(Y1413="M",W1413&lt;7),W1413,IF(W1413-S1413&lt;0,0,IF(AND(Y1413="D",W1413-S1413&gt;=7),7,IF(AND(Y1413="D",W1413-S1413&lt;7),W1413-S1413,0))))))</f>
        <v>0</v>
      </c>
      <c r="U1413" s="104">
        <f>IF(AND(Y1413="D",W1413&lt;1),0,IF(AND(Y1413="D",W1413-S1413-T1413&gt;0,W1413-S1413-T1413&lt;1),W1413-S1413-T1413,IF(AND(Y1413="D",W1413-S1413-T1413&gt;=1),1,IF(AND(Y1413="M",W1413-T1413&gt;=1),1,IF(AND(Y1413="M",W1413-T1413&lt;1),W1413-T1413,0)))))</f>
        <v>0</v>
      </c>
      <c r="V1413" s="104">
        <f>IF(AND(Y1413="D",W1413&lt;1),0,IF(AND(Y1413="D",W1413-S1413-T1413-U1413&gt;0),W1413-S1413-T1413-U1413,IF(AND(Y1413="M",W1413-T1413-U1413&gt;0),W1413-T1413-U1413,0)))</f>
        <v>0</v>
      </c>
      <c r="W1413" s="105">
        <f>+R1413</f>
        <v>0</v>
      </c>
      <c r="X1413" s="96"/>
      <c r="Y1413" s="106" t="str">
        <f>$AO$9</f>
        <v>D</v>
      </c>
      <c r="Z1413" s="207" t="str">
        <f t="shared" ref="Z1413:Z1443" si="582">TEXT(WEEKDAY(J1413),"ddd")</f>
        <v>Tue</v>
      </c>
      <c r="AA1413" s="107">
        <f t="shared" ref="AA1413:AA1442" si="583">COUNTIF(K1413,"S")</f>
        <v>0</v>
      </c>
      <c r="AB1413" s="107">
        <f t="shared" ref="AB1413:AB1442" si="584">COUNTIF(K1413,"I")</f>
        <v>0</v>
      </c>
      <c r="AC1413" s="107">
        <f t="shared" ref="AC1413:AC1442" si="585">COUNTIF(K1413,"A")</f>
        <v>0</v>
      </c>
    </row>
    <row r="1414" spans="1:29" ht="12.75" customHeight="1">
      <c r="A1414" s="69"/>
      <c r="B1414" s="70" t="s">
        <v>18</v>
      </c>
      <c r="C1414" s="108" t="s">
        <v>61</v>
      </c>
      <c r="D1414" s="109"/>
      <c r="E1414" s="73"/>
      <c r="F1414" s="110"/>
      <c r="G1414" s="72"/>
      <c r="H1414" s="99"/>
      <c r="I1414" s="76">
        <f t="shared" si="579"/>
        <v>6</v>
      </c>
      <c r="J1414" s="100">
        <f>$AN$10</f>
        <v>41080</v>
      </c>
      <c r="K1414" s="101">
        <v>2</v>
      </c>
      <c r="L1414" s="261">
        <v>11</v>
      </c>
      <c r="M1414" s="232">
        <f>VLOOKUP(K1414,$AE$23:$AG$30,2,0)</f>
        <v>0.83333333333333337</v>
      </c>
      <c r="N1414" s="241">
        <f t="shared" ref="N1414:N1442" si="586">VLOOKUP(K1414,$AE$23:$AG$30,3,0)</f>
        <v>1.2083333333333333</v>
      </c>
      <c r="O1414" s="244">
        <f t="shared" si="580"/>
        <v>8.9999999999999964</v>
      </c>
      <c r="P1414" s="245" t="str">
        <f>+IF(((N1414-M1414)*24)&gt;4,"1",0)</f>
        <v>1</v>
      </c>
      <c r="Q1414" s="257">
        <f t="shared" si="581"/>
        <v>7.9999999999999964</v>
      </c>
      <c r="R1414" s="102">
        <f>+L1414-Q1414</f>
        <v>3.0000000000000036</v>
      </c>
      <c r="S1414" s="103">
        <f t="shared" ref="S1414:S1442" si="587">IF(AND(Y1414="d",W1414&gt;0),1,0)</f>
        <v>1</v>
      </c>
      <c r="T1414" s="104">
        <f t="shared" ref="T1414:T1442" si="588">IF(AND(Y1414="D",W1414-S1414&lt;0),0,IF(AND(Y1414="M",W1414&gt;=7),7,IF(AND(Y1414="M",W1414&lt;7),W1414,IF(W1414-S1414&lt;0,0,IF(AND(Y1414="D",W1414-S1414&gt;=7),7,IF(AND(Y1414="D",W1414-S1414&lt;7),W1414-S1414,0))))))</f>
        <v>2.0000000000000036</v>
      </c>
      <c r="U1414" s="104">
        <f t="shared" ref="U1414:U1442" si="589">IF(AND(Y1414="D",W1414&lt;1),0,IF(AND(Y1414="D",W1414-S1414-T1414&gt;0,W1414-S1414-T1414&lt;1),W1414-S1414-T1414,IF(AND(Y1414="D",W1414-S1414-T1414&gt;=1),1,IF(AND(Y1414="M",W1414-T1414&gt;=1),1,IF(AND(Y1414="M",W1414-T1414&lt;1),W1414-T1414,0)))))</f>
        <v>0</v>
      </c>
      <c r="V1414" s="104">
        <f t="shared" ref="V1414:V1442" si="590">IF(AND(Y1414="D",W1414&lt;1),0,IF(AND(Y1414="D",W1414-S1414-T1414-U1414&gt;0),W1414-S1414-T1414-U1414,IF(AND(Y1414="M",W1414-T1414-U1414&gt;0),W1414-T1414-U1414,0)))</f>
        <v>0</v>
      </c>
      <c r="W1414" s="105">
        <f t="shared" ref="W1414:W1442" si="591">+R1414</f>
        <v>3.0000000000000036</v>
      </c>
      <c r="X1414" s="96"/>
      <c r="Y1414" s="106" t="str">
        <f>$AO$10</f>
        <v>D</v>
      </c>
      <c r="Z1414" s="207" t="str">
        <f t="shared" si="582"/>
        <v>Wed</v>
      </c>
      <c r="AA1414" s="107">
        <f t="shared" si="583"/>
        <v>0</v>
      </c>
      <c r="AB1414" s="107">
        <f t="shared" si="584"/>
        <v>0</v>
      </c>
      <c r="AC1414" s="107">
        <f t="shared" si="585"/>
        <v>0</v>
      </c>
    </row>
    <row r="1415" spans="1:29" ht="12.75" customHeight="1">
      <c r="A1415" s="69"/>
      <c r="B1415" s="98" t="s">
        <v>20</v>
      </c>
      <c r="C1415" s="199">
        <v>40245</v>
      </c>
      <c r="D1415" s="199">
        <v>41340</v>
      </c>
      <c r="E1415" s="73"/>
      <c r="F1415" s="72"/>
      <c r="G1415" s="72"/>
      <c r="H1415" s="99"/>
      <c r="I1415" s="76">
        <f t="shared" si="579"/>
        <v>7</v>
      </c>
      <c r="J1415" s="100">
        <f>$AN$11</f>
        <v>41081</v>
      </c>
      <c r="K1415" s="101">
        <v>2</v>
      </c>
      <c r="L1415" s="261">
        <v>10.5</v>
      </c>
      <c r="M1415" s="232">
        <f>VLOOKUP(K1415,$AE$23:$AG$30,2,0)</f>
        <v>0.83333333333333337</v>
      </c>
      <c r="N1415" s="241">
        <f t="shared" si="586"/>
        <v>1.2083333333333333</v>
      </c>
      <c r="O1415" s="244">
        <f t="shared" si="580"/>
        <v>8.9999999999999964</v>
      </c>
      <c r="P1415" s="245" t="str">
        <f t="shared" ref="P1415:P1442" si="592">+IF(((N1415-M1415)*24)&gt;4,"1",0)</f>
        <v>1</v>
      </c>
      <c r="Q1415" s="257">
        <f t="shared" si="581"/>
        <v>7.9999999999999964</v>
      </c>
      <c r="R1415" s="102">
        <f t="shared" ref="R1415:R1442" si="593">+L1415-Q1415</f>
        <v>2.5000000000000036</v>
      </c>
      <c r="S1415" s="103">
        <f t="shared" si="587"/>
        <v>1</v>
      </c>
      <c r="T1415" s="104">
        <f t="shared" si="588"/>
        <v>1.5000000000000036</v>
      </c>
      <c r="U1415" s="104">
        <f t="shared" si="589"/>
        <v>0</v>
      </c>
      <c r="V1415" s="104">
        <f t="shared" si="590"/>
        <v>0</v>
      </c>
      <c r="W1415" s="105">
        <f t="shared" si="591"/>
        <v>2.5000000000000036</v>
      </c>
      <c r="X1415" s="96"/>
      <c r="Y1415" s="106" t="str">
        <f>$AO$11</f>
        <v>D</v>
      </c>
      <c r="Z1415" s="207" t="str">
        <f t="shared" si="582"/>
        <v>Thu</v>
      </c>
      <c r="AA1415" s="107">
        <f t="shared" si="583"/>
        <v>0</v>
      </c>
      <c r="AB1415" s="107">
        <f t="shared" si="584"/>
        <v>0</v>
      </c>
      <c r="AC1415" s="107">
        <f t="shared" si="585"/>
        <v>0</v>
      </c>
    </row>
    <row r="1416" spans="1:29" ht="12.75" customHeight="1">
      <c r="A1416" s="69"/>
      <c r="B1416" s="98"/>
      <c r="C1416" s="98"/>
      <c r="D1416" s="72"/>
      <c r="E1416" s="73"/>
      <c r="F1416" s="72"/>
      <c r="G1416" s="72"/>
      <c r="H1416" s="99"/>
      <c r="I1416" s="76">
        <f t="shared" si="579"/>
        <v>8</v>
      </c>
      <c r="J1416" s="100">
        <f>$AN$12</f>
        <v>41082</v>
      </c>
      <c r="K1416" s="271"/>
      <c r="L1416" s="272"/>
      <c r="M1416" s="232">
        <f t="shared" ref="M1416:M1442" si="594">VLOOKUP(K1416,$AE$23:$AG$30,2,0)</f>
        <v>0</v>
      </c>
      <c r="N1416" s="241">
        <f t="shared" si="586"/>
        <v>0</v>
      </c>
      <c r="O1416" s="244">
        <f t="shared" si="580"/>
        <v>0</v>
      </c>
      <c r="P1416" s="245">
        <f t="shared" si="592"/>
        <v>0</v>
      </c>
      <c r="Q1416" s="257">
        <f t="shared" si="581"/>
        <v>0</v>
      </c>
      <c r="R1416" s="102">
        <f t="shared" si="593"/>
        <v>0</v>
      </c>
      <c r="S1416" s="103">
        <f t="shared" si="587"/>
        <v>0</v>
      </c>
      <c r="T1416" s="104">
        <f t="shared" si="588"/>
        <v>0</v>
      </c>
      <c r="U1416" s="104">
        <f t="shared" si="589"/>
        <v>0</v>
      </c>
      <c r="V1416" s="104">
        <f t="shared" si="590"/>
        <v>0</v>
      </c>
      <c r="W1416" s="105">
        <f t="shared" si="591"/>
        <v>0</v>
      </c>
      <c r="X1416" s="96"/>
      <c r="Y1416" s="106" t="str">
        <f>$AO$12</f>
        <v>D</v>
      </c>
      <c r="Z1416" s="207" t="str">
        <f t="shared" si="582"/>
        <v>Fri</v>
      </c>
      <c r="AA1416" s="107">
        <f t="shared" si="583"/>
        <v>0</v>
      </c>
      <c r="AB1416" s="107">
        <f t="shared" si="584"/>
        <v>0</v>
      </c>
      <c r="AC1416" s="107">
        <f t="shared" si="585"/>
        <v>0</v>
      </c>
    </row>
    <row r="1417" spans="1:29" ht="12.75" customHeight="1">
      <c r="A1417" s="69"/>
      <c r="B1417" s="98"/>
      <c r="C1417" s="98"/>
      <c r="D1417" s="72"/>
      <c r="E1417" s="73"/>
      <c r="F1417" s="198"/>
      <c r="G1417" s="72"/>
      <c r="H1417" s="99"/>
      <c r="I1417" s="76">
        <f t="shared" si="579"/>
        <v>9</v>
      </c>
      <c r="J1417" s="100">
        <f>$AN$13</f>
        <v>41083</v>
      </c>
      <c r="K1417" s="339" t="s">
        <v>50</v>
      </c>
      <c r="L1417" s="261"/>
      <c r="M1417" s="232">
        <f t="shared" si="594"/>
        <v>0</v>
      </c>
      <c r="N1417" s="241">
        <f t="shared" si="586"/>
        <v>0</v>
      </c>
      <c r="O1417" s="244">
        <f t="shared" si="580"/>
        <v>0</v>
      </c>
      <c r="P1417" s="245">
        <f t="shared" si="592"/>
        <v>0</v>
      </c>
      <c r="Q1417" s="257">
        <f t="shared" si="581"/>
        <v>0</v>
      </c>
      <c r="R1417" s="102">
        <f t="shared" si="593"/>
        <v>0</v>
      </c>
      <c r="S1417" s="103">
        <f t="shared" si="587"/>
        <v>0</v>
      </c>
      <c r="T1417" s="104">
        <f t="shared" si="588"/>
        <v>0</v>
      </c>
      <c r="U1417" s="104">
        <f t="shared" si="589"/>
        <v>0</v>
      </c>
      <c r="V1417" s="104">
        <f t="shared" si="590"/>
        <v>0</v>
      </c>
      <c r="W1417" s="105">
        <f t="shared" si="591"/>
        <v>0</v>
      </c>
      <c r="X1417" s="96"/>
      <c r="Y1417" s="106" t="str">
        <f>$AO$13</f>
        <v>M</v>
      </c>
      <c r="Z1417" s="207" t="str">
        <f t="shared" si="582"/>
        <v>Sat</v>
      </c>
      <c r="AA1417" s="107">
        <f t="shared" si="583"/>
        <v>0</v>
      </c>
      <c r="AB1417" s="107">
        <f t="shared" si="584"/>
        <v>0</v>
      </c>
      <c r="AC1417" s="107">
        <f t="shared" si="585"/>
        <v>0</v>
      </c>
    </row>
    <row r="1418" spans="1:29" ht="12.75" customHeight="1">
      <c r="A1418" s="69"/>
      <c r="B1418" s="124" t="s">
        <v>21</v>
      </c>
      <c r="C1418" s="125" t="s">
        <v>22</v>
      </c>
      <c r="D1418" s="126"/>
      <c r="E1418" s="127"/>
      <c r="F1418" s="198">
        <v>1244560</v>
      </c>
      <c r="G1418" s="129" t="s">
        <v>22</v>
      </c>
      <c r="H1418" s="130">
        <f>+F1418</f>
        <v>1244560</v>
      </c>
      <c r="I1418" s="76">
        <f t="shared" si="579"/>
        <v>10</v>
      </c>
      <c r="J1418" s="100">
        <f>$AN$14</f>
        <v>41084</v>
      </c>
      <c r="K1418" s="339" t="s">
        <v>50</v>
      </c>
      <c r="L1418" s="261"/>
      <c r="M1418" s="232">
        <f t="shared" si="594"/>
        <v>0</v>
      </c>
      <c r="N1418" s="241">
        <f t="shared" si="586"/>
        <v>0</v>
      </c>
      <c r="O1418" s="244">
        <f t="shared" si="580"/>
        <v>0</v>
      </c>
      <c r="P1418" s="245">
        <f t="shared" si="592"/>
        <v>0</v>
      </c>
      <c r="Q1418" s="257">
        <f t="shared" si="581"/>
        <v>0</v>
      </c>
      <c r="R1418" s="102">
        <f t="shared" si="593"/>
        <v>0</v>
      </c>
      <c r="S1418" s="103">
        <f t="shared" si="587"/>
        <v>0</v>
      </c>
      <c r="T1418" s="104">
        <f t="shared" si="588"/>
        <v>0</v>
      </c>
      <c r="U1418" s="104">
        <f t="shared" si="589"/>
        <v>0</v>
      </c>
      <c r="V1418" s="104">
        <f t="shared" si="590"/>
        <v>0</v>
      </c>
      <c r="W1418" s="105">
        <f t="shared" si="591"/>
        <v>0</v>
      </c>
      <c r="X1418" s="96"/>
      <c r="Y1418" s="106" t="str">
        <f>$AO$14</f>
        <v>M</v>
      </c>
      <c r="Z1418" s="262" t="str">
        <f t="shared" si="582"/>
        <v>Sun</v>
      </c>
      <c r="AA1418" s="107">
        <f t="shared" si="583"/>
        <v>0</v>
      </c>
      <c r="AB1418" s="107">
        <f t="shared" si="584"/>
        <v>0</v>
      </c>
      <c r="AC1418" s="107">
        <f t="shared" si="585"/>
        <v>0</v>
      </c>
    </row>
    <row r="1419" spans="1:29" ht="12.75" customHeight="1">
      <c r="A1419" s="69"/>
      <c r="B1419" s="124" t="s">
        <v>23</v>
      </c>
      <c r="C1419" s="125" t="s">
        <v>22</v>
      </c>
      <c r="D1419" s="133">
        <f>+F1418/173</f>
        <v>7193.9884393063585</v>
      </c>
      <c r="E1419" s="127" t="s">
        <v>24</v>
      </c>
      <c r="F1419" s="128">
        <f>+W1445</f>
        <v>178.00000000000003</v>
      </c>
      <c r="G1419" s="134" t="s">
        <v>22</v>
      </c>
      <c r="H1419" s="130">
        <f>F1419*D1419</f>
        <v>1280529.9421965319</v>
      </c>
      <c r="I1419" s="76">
        <f t="shared" si="579"/>
        <v>11</v>
      </c>
      <c r="J1419" s="100">
        <f>$AN$15</f>
        <v>41085</v>
      </c>
      <c r="K1419" s="101">
        <v>2</v>
      </c>
      <c r="L1419" s="261">
        <v>11</v>
      </c>
      <c r="M1419" s="232">
        <f t="shared" si="594"/>
        <v>0.83333333333333337</v>
      </c>
      <c r="N1419" s="241">
        <f t="shared" si="586"/>
        <v>1.2083333333333333</v>
      </c>
      <c r="O1419" s="244">
        <f t="shared" si="580"/>
        <v>8.9999999999999964</v>
      </c>
      <c r="P1419" s="245" t="str">
        <f t="shared" si="592"/>
        <v>1</v>
      </c>
      <c r="Q1419" s="257">
        <f t="shared" si="581"/>
        <v>7.9999999999999964</v>
      </c>
      <c r="R1419" s="102">
        <f t="shared" si="593"/>
        <v>3.0000000000000036</v>
      </c>
      <c r="S1419" s="103">
        <f t="shared" si="587"/>
        <v>1</v>
      </c>
      <c r="T1419" s="104">
        <f t="shared" si="588"/>
        <v>2.0000000000000036</v>
      </c>
      <c r="U1419" s="104">
        <f t="shared" si="589"/>
        <v>0</v>
      </c>
      <c r="V1419" s="104">
        <f t="shared" si="590"/>
        <v>0</v>
      </c>
      <c r="W1419" s="105">
        <f t="shared" si="591"/>
        <v>3.0000000000000036</v>
      </c>
      <c r="X1419" s="96"/>
      <c r="Y1419" s="106" t="str">
        <f>$AO$15</f>
        <v>D</v>
      </c>
      <c r="Z1419" s="262" t="str">
        <f t="shared" si="582"/>
        <v>Mon</v>
      </c>
      <c r="AA1419" s="107">
        <f t="shared" si="583"/>
        <v>0</v>
      </c>
      <c r="AB1419" s="107">
        <f t="shared" si="584"/>
        <v>0</v>
      </c>
      <c r="AC1419" s="107">
        <f t="shared" si="585"/>
        <v>0</v>
      </c>
    </row>
    <row r="1420" spans="1:29" ht="12.75" customHeight="1">
      <c r="A1420" s="69"/>
      <c r="B1420" s="124" t="s">
        <v>65</v>
      </c>
      <c r="C1420" s="125" t="s">
        <v>22</v>
      </c>
      <c r="D1420" s="133">
        <v>6000</v>
      </c>
      <c r="E1420" s="127" t="s">
        <v>24</v>
      </c>
      <c r="F1420" s="203">
        <f>+K1445</f>
        <v>23</v>
      </c>
      <c r="G1420" s="134" t="s">
        <v>22</v>
      </c>
      <c r="H1420" s="130">
        <f>F1420*D1420</f>
        <v>138000</v>
      </c>
      <c r="I1420" s="76">
        <f t="shared" si="579"/>
        <v>12</v>
      </c>
      <c r="J1420" s="100">
        <f>$AN$16</f>
        <v>41086</v>
      </c>
      <c r="K1420" s="101">
        <v>2</v>
      </c>
      <c r="L1420" s="261">
        <v>11</v>
      </c>
      <c r="M1420" s="232">
        <f t="shared" si="594"/>
        <v>0.83333333333333337</v>
      </c>
      <c r="N1420" s="241">
        <f t="shared" si="586"/>
        <v>1.2083333333333333</v>
      </c>
      <c r="O1420" s="244">
        <f t="shared" si="580"/>
        <v>8.9999999999999964</v>
      </c>
      <c r="P1420" s="245" t="str">
        <f t="shared" si="592"/>
        <v>1</v>
      </c>
      <c r="Q1420" s="257">
        <f t="shared" si="581"/>
        <v>7.9999999999999964</v>
      </c>
      <c r="R1420" s="102">
        <f t="shared" si="593"/>
        <v>3.0000000000000036</v>
      </c>
      <c r="S1420" s="103">
        <f t="shared" si="587"/>
        <v>1</v>
      </c>
      <c r="T1420" s="104">
        <f t="shared" si="588"/>
        <v>2.0000000000000036</v>
      </c>
      <c r="U1420" s="104">
        <f t="shared" si="589"/>
        <v>0</v>
      </c>
      <c r="V1420" s="104">
        <f t="shared" si="590"/>
        <v>0</v>
      </c>
      <c r="W1420" s="105">
        <f t="shared" si="591"/>
        <v>3.0000000000000036</v>
      </c>
      <c r="X1420" s="96"/>
      <c r="Y1420" s="106" t="str">
        <f>$AO$16</f>
        <v>D</v>
      </c>
      <c r="Z1420" s="207" t="str">
        <f t="shared" si="582"/>
        <v>Tue</v>
      </c>
      <c r="AA1420" s="107">
        <f t="shared" si="583"/>
        <v>0</v>
      </c>
      <c r="AB1420" s="107">
        <f t="shared" si="584"/>
        <v>0</v>
      </c>
      <c r="AC1420" s="107">
        <f t="shared" si="585"/>
        <v>0</v>
      </c>
    </row>
    <row r="1421" spans="1:29" ht="12.75" customHeight="1">
      <c r="A1421" s="69"/>
      <c r="B1421" s="124" t="s">
        <v>66</v>
      </c>
      <c r="C1421" s="125" t="s">
        <v>22</v>
      </c>
      <c r="D1421" s="200">
        <v>4000</v>
      </c>
      <c r="E1421" s="127" t="s">
        <v>24</v>
      </c>
      <c r="F1421" s="139">
        <f>+L1445</f>
        <v>15</v>
      </c>
      <c r="G1421" s="134" t="s">
        <v>22</v>
      </c>
      <c r="H1421" s="130">
        <f>F1421*D1421</f>
        <v>60000</v>
      </c>
      <c r="I1421" s="76">
        <f t="shared" si="579"/>
        <v>13</v>
      </c>
      <c r="J1421" s="100">
        <f>$AN$17</f>
        <v>41087</v>
      </c>
      <c r="K1421" s="101">
        <v>2</v>
      </c>
      <c r="L1421" s="261">
        <v>11</v>
      </c>
      <c r="M1421" s="232">
        <f t="shared" si="594"/>
        <v>0.83333333333333337</v>
      </c>
      <c r="N1421" s="241">
        <f t="shared" si="586"/>
        <v>1.2083333333333333</v>
      </c>
      <c r="O1421" s="244">
        <f t="shared" si="580"/>
        <v>8.9999999999999964</v>
      </c>
      <c r="P1421" s="245" t="str">
        <f t="shared" si="592"/>
        <v>1</v>
      </c>
      <c r="Q1421" s="257">
        <f t="shared" si="581"/>
        <v>7.9999999999999964</v>
      </c>
      <c r="R1421" s="102">
        <f t="shared" si="593"/>
        <v>3.0000000000000036</v>
      </c>
      <c r="S1421" s="103">
        <f t="shared" si="587"/>
        <v>1</v>
      </c>
      <c r="T1421" s="104">
        <f t="shared" si="588"/>
        <v>2.0000000000000036</v>
      </c>
      <c r="U1421" s="104">
        <f t="shared" si="589"/>
        <v>0</v>
      </c>
      <c r="V1421" s="104">
        <f t="shared" si="590"/>
        <v>0</v>
      </c>
      <c r="W1421" s="105">
        <f t="shared" si="591"/>
        <v>3.0000000000000036</v>
      </c>
      <c r="X1421" s="96"/>
      <c r="Y1421" s="106" t="str">
        <f>$AO$17</f>
        <v>D</v>
      </c>
      <c r="Z1421" s="207" t="str">
        <f t="shared" si="582"/>
        <v>Wed</v>
      </c>
      <c r="AA1421" s="107">
        <f t="shared" si="583"/>
        <v>0</v>
      </c>
      <c r="AB1421" s="107">
        <f t="shared" si="584"/>
        <v>0</v>
      </c>
      <c r="AC1421" s="107">
        <f t="shared" si="585"/>
        <v>0</v>
      </c>
    </row>
    <row r="1422" spans="1:29" ht="12.75" customHeight="1">
      <c r="A1422" s="69"/>
      <c r="B1422" s="335" t="s">
        <v>75</v>
      </c>
      <c r="C1422" s="336" t="s">
        <v>22</v>
      </c>
      <c r="D1422" s="337"/>
      <c r="E1422" s="127" t="s">
        <v>24</v>
      </c>
      <c r="F1422" s="338">
        <f>+M1445</f>
        <v>8</v>
      </c>
      <c r="G1422" s="142" t="s">
        <v>22</v>
      </c>
      <c r="H1422" s="143">
        <f>+F1422*D1422</f>
        <v>0</v>
      </c>
      <c r="I1422" s="76">
        <f t="shared" si="579"/>
        <v>14</v>
      </c>
      <c r="J1422" s="100">
        <f>$AN$18</f>
        <v>41088</v>
      </c>
      <c r="K1422" s="101">
        <v>2</v>
      </c>
      <c r="L1422" s="261">
        <v>8</v>
      </c>
      <c r="M1422" s="232">
        <f t="shared" si="594"/>
        <v>0.83333333333333337</v>
      </c>
      <c r="N1422" s="241">
        <f t="shared" si="586"/>
        <v>1.2083333333333333</v>
      </c>
      <c r="O1422" s="244">
        <f t="shared" si="580"/>
        <v>8.9999999999999964</v>
      </c>
      <c r="P1422" s="245" t="str">
        <f t="shared" si="592"/>
        <v>1</v>
      </c>
      <c r="Q1422" s="257">
        <f t="shared" si="581"/>
        <v>7.9999999999999964</v>
      </c>
      <c r="R1422" s="102">
        <f t="shared" si="593"/>
        <v>0</v>
      </c>
      <c r="S1422" s="103">
        <f t="shared" si="587"/>
        <v>0</v>
      </c>
      <c r="T1422" s="104">
        <f t="shared" si="588"/>
        <v>0</v>
      </c>
      <c r="U1422" s="104">
        <f t="shared" si="589"/>
        <v>0</v>
      </c>
      <c r="V1422" s="104">
        <f t="shared" si="590"/>
        <v>0</v>
      </c>
      <c r="W1422" s="105">
        <f t="shared" si="591"/>
        <v>0</v>
      </c>
      <c r="X1422" s="96"/>
      <c r="Y1422" s="106" t="str">
        <f>$AO$18</f>
        <v>D</v>
      </c>
      <c r="Z1422" s="207" t="str">
        <f t="shared" si="582"/>
        <v>Thu</v>
      </c>
      <c r="AA1422" s="107">
        <f t="shared" si="583"/>
        <v>0</v>
      </c>
      <c r="AB1422" s="107">
        <f t="shared" si="584"/>
        <v>0</v>
      </c>
      <c r="AC1422" s="107">
        <f t="shared" si="585"/>
        <v>0</v>
      </c>
    </row>
    <row r="1423" spans="1:29" ht="12.75" customHeight="1">
      <c r="A1423" s="69"/>
      <c r="B1423" s="124"/>
      <c r="C1423" s="70"/>
      <c r="D1423" s="202"/>
      <c r="E1423" s="140"/>
      <c r="F1423" s="141"/>
      <c r="G1423" s="74" t="s">
        <v>22</v>
      </c>
      <c r="H1423" s="99">
        <f>+D1423*F1423</f>
        <v>0</v>
      </c>
      <c r="I1423" s="76">
        <f t="shared" si="579"/>
        <v>15</v>
      </c>
      <c r="J1423" s="100">
        <f>$AN$19</f>
        <v>41089</v>
      </c>
      <c r="K1423" s="101">
        <v>2</v>
      </c>
      <c r="L1423" s="261">
        <v>8</v>
      </c>
      <c r="M1423" s="232">
        <f t="shared" si="594"/>
        <v>0.83333333333333337</v>
      </c>
      <c r="N1423" s="241">
        <f t="shared" si="586"/>
        <v>1.2083333333333333</v>
      </c>
      <c r="O1423" s="244">
        <f t="shared" si="580"/>
        <v>8.9999999999999964</v>
      </c>
      <c r="P1423" s="245" t="str">
        <f t="shared" si="592"/>
        <v>1</v>
      </c>
      <c r="Q1423" s="257">
        <f t="shared" si="581"/>
        <v>7.9999999999999964</v>
      </c>
      <c r="R1423" s="102">
        <f t="shared" si="593"/>
        <v>0</v>
      </c>
      <c r="S1423" s="103">
        <f t="shared" si="587"/>
        <v>0</v>
      </c>
      <c r="T1423" s="104">
        <f t="shared" si="588"/>
        <v>0</v>
      </c>
      <c r="U1423" s="104">
        <f t="shared" si="589"/>
        <v>0</v>
      </c>
      <c r="V1423" s="104">
        <f t="shared" si="590"/>
        <v>0</v>
      </c>
      <c r="W1423" s="105">
        <f t="shared" si="591"/>
        <v>0</v>
      </c>
      <c r="X1423" s="96"/>
      <c r="Y1423" s="106" t="str">
        <f>$AO$19</f>
        <v>D</v>
      </c>
      <c r="Z1423" s="207" t="str">
        <f t="shared" si="582"/>
        <v>Fri</v>
      </c>
      <c r="AA1423" s="107">
        <f t="shared" si="583"/>
        <v>0</v>
      </c>
      <c r="AB1423" s="107">
        <f t="shared" si="584"/>
        <v>0</v>
      </c>
      <c r="AC1423" s="107">
        <f t="shared" si="585"/>
        <v>0</v>
      </c>
    </row>
    <row r="1424" spans="1:29" ht="12.75" customHeight="1">
      <c r="A1424" s="69"/>
      <c r="B1424" s="124"/>
      <c r="C1424" s="70"/>
      <c r="D1424" s="202"/>
      <c r="E1424" s="140"/>
      <c r="F1424" s="139"/>
      <c r="G1424" s="74" t="s">
        <v>22</v>
      </c>
      <c r="H1424" s="99">
        <f>+D1424*F1424</f>
        <v>0</v>
      </c>
      <c r="I1424" s="76">
        <f t="shared" si="579"/>
        <v>16</v>
      </c>
      <c r="J1424" s="100">
        <f>$AN$20</f>
        <v>41090</v>
      </c>
      <c r="K1424" s="101" t="s">
        <v>50</v>
      </c>
      <c r="L1424" s="261"/>
      <c r="M1424" s="232">
        <f t="shared" si="594"/>
        <v>0</v>
      </c>
      <c r="N1424" s="241">
        <f t="shared" si="586"/>
        <v>0</v>
      </c>
      <c r="O1424" s="244">
        <f t="shared" si="580"/>
        <v>0</v>
      </c>
      <c r="P1424" s="245">
        <f t="shared" si="592"/>
        <v>0</v>
      </c>
      <c r="Q1424" s="257">
        <f t="shared" si="581"/>
        <v>0</v>
      </c>
      <c r="R1424" s="102">
        <f t="shared" si="593"/>
        <v>0</v>
      </c>
      <c r="S1424" s="103">
        <f t="shared" si="587"/>
        <v>0</v>
      </c>
      <c r="T1424" s="104">
        <f t="shared" si="588"/>
        <v>0</v>
      </c>
      <c r="U1424" s="104">
        <f t="shared" si="589"/>
        <v>0</v>
      </c>
      <c r="V1424" s="104">
        <f t="shared" si="590"/>
        <v>0</v>
      </c>
      <c r="W1424" s="105">
        <f t="shared" si="591"/>
        <v>0</v>
      </c>
      <c r="X1424" s="96"/>
      <c r="Y1424" s="106" t="str">
        <f>$AO$20</f>
        <v>M</v>
      </c>
      <c r="Z1424" s="207" t="str">
        <f t="shared" si="582"/>
        <v>Sat</v>
      </c>
      <c r="AA1424" s="107">
        <f t="shared" si="583"/>
        <v>0</v>
      </c>
      <c r="AB1424" s="107">
        <f t="shared" si="584"/>
        <v>0</v>
      </c>
      <c r="AC1424" s="107">
        <f t="shared" si="585"/>
        <v>0</v>
      </c>
    </row>
    <row r="1425" spans="1:29" ht="12.75" customHeight="1">
      <c r="A1425" s="69"/>
      <c r="B1425" s="124" t="s">
        <v>56</v>
      </c>
      <c r="C1425" s="70" t="s">
        <v>22</v>
      </c>
      <c r="D1425" s="202"/>
      <c r="E1425" s="140"/>
      <c r="F1425" s="141"/>
      <c r="G1425" s="74" t="s">
        <v>22</v>
      </c>
      <c r="H1425" s="99">
        <v>0</v>
      </c>
      <c r="I1425" s="76">
        <f t="shared" si="579"/>
        <v>17</v>
      </c>
      <c r="J1425" s="100">
        <f>$AN$21</f>
        <v>41091</v>
      </c>
      <c r="K1425" s="101" t="s">
        <v>50</v>
      </c>
      <c r="L1425" s="261"/>
      <c r="M1425" s="232">
        <f t="shared" si="594"/>
        <v>0</v>
      </c>
      <c r="N1425" s="241">
        <f t="shared" si="586"/>
        <v>0</v>
      </c>
      <c r="O1425" s="244">
        <f t="shared" si="580"/>
        <v>0</v>
      </c>
      <c r="P1425" s="245">
        <f t="shared" si="592"/>
        <v>0</v>
      </c>
      <c r="Q1425" s="257">
        <f t="shared" si="581"/>
        <v>0</v>
      </c>
      <c r="R1425" s="102">
        <f t="shared" si="593"/>
        <v>0</v>
      </c>
      <c r="S1425" s="103">
        <f t="shared" si="587"/>
        <v>0</v>
      </c>
      <c r="T1425" s="104">
        <f t="shared" si="588"/>
        <v>0</v>
      </c>
      <c r="U1425" s="104">
        <f t="shared" si="589"/>
        <v>0</v>
      </c>
      <c r="V1425" s="104">
        <f t="shared" si="590"/>
        <v>0</v>
      </c>
      <c r="W1425" s="105">
        <f t="shared" si="591"/>
        <v>0</v>
      </c>
      <c r="X1425" s="96"/>
      <c r="Y1425" s="106" t="str">
        <f>$AO$21</f>
        <v>M</v>
      </c>
      <c r="Z1425" s="262" t="str">
        <f t="shared" si="582"/>
        <v>Sun</v>
      </c>
      <c r="AA1425" s="107">
        <f t="shared" si="583"/>
        <v>0</v>
      </c>
      <c r="AB1425" s="107">
        <f t="shared" si="584"/>
        <v>0</v>
      </c>
      <c r="AC1425" s="107">
        <f t="shared" si="585"/>
        <v>0</v>
      </c>
    </row>
    <row r="1426" spans="1:29" ht="12.75" customHeight="1">
      <c r="A1426" s="69"/>
      <c r="B1426" s="124"/>
      <c r="C1426" s="70"/>
      <c r="D1426" s="202"/>
      <c r="E1426" s="140"/>
      <c r="F1426" s="139"/>
      <c r="G1426" s="74" t="s">
        <v>22</v>
      </c>
      <c r="H1426" s="99">
        <f>+D1426*F1426</f>
        <v>0</v>
      </c>
      <c r="I1426" s="76">
        <f t="shared" si="579"/>
        <v>18</v>
      </c>
      <c r="J1426" s="100">
        <f>$AN$22</f>
        <v>41092</v>
      </c>
      <c r="K1426" s="101">
        <v>1</v>
      </c>
      <c r="L1426" s="261">
        <v>11</v>
      </c>
      <c r="M1426" s="232">
        <f t="shared" si="594"/>
        <v>0.33333333333333331</v>
      </c>
      <c r="N1426" s="241">
        <f t="shared" si="586"/>
        <v>0.70833333333333337</v>
      </c>
      <c r="O1426" s="244">
        <f t="shared" si="580"/>
        <v>9.0000000000000018</v>
      </c>
      <c r="P1426" s="245" t="str">
        <f t="shared" si="592"/>
        <v>1</v>
      </c>
      <c r="Q1426" s="257">
        <f t="shared" si="581"/>
        <v>8.0000000000000018</v>
      </c>
      <c r="R1426" s="102">
        <f t="shared" si="593"/>
        <v>2.9999999999999982</v>
      </c>
      <c r="S1426" s="103">
        <f t="shared" si="587"/>
        <v>1</v>
      </c>
      <c r="T1426" s="104">
        <f t="shared" si="588"/>
        <v>1.9999999999999982</v>
      </c>
      <c r="U1426" s="104">
        <f t="shared" si="589"/>
        <v>0</v>
      </c>
      <c r="V1426" s="104">
        <f t="shared" si="590"/>
        <v>0</v>
      </c>
      <c r="W1426" s="105">
        <f t="shared" si="591"/>
        <v>2.9999999999999982</v>
      </c>
      <c r="X1426" s="96"/>
      <c r="Y1426" s="106" t="str">
        <f>$AO$22</f>
        <v>D</v>
      </c>
      <c r="Z1426" s="262" t="str">
        <f t="shared" si="582"/>
        <v>Mon</v>
      </c>
      <c r="AA1426" s="107">
        <f t="shared" si="583"/>
        <v>0</v>
      </c>
      <c r="AB1426" s="107">
        <f t="shared" si="584"/>
        <v>0</v>
      </c>
      <c r="AC1426" s="107">
        <f t="shared" si="585"/>
        <v>0</v>
      </c>
    </row>
    <row r="1427" spans="1:29" ht="12.75" customHeight="1">
      <c r="A1427" s="69"/>
      <c r="B1427" s="150" t="s">
        <v>19</v>
      </c>
      <c r="C1427" s="150"/>
      <c r="D1427" s="200"/>
      <c r="E1427" s="127"/>
      <c r="F1427" s="151"/>
      <c r="G1427" s="134" t="s">
        <v>22</v>
      </c>
      <c r="H1427" s="152">
        <f>SUM(H1418:H1426)</f>
        <v>2723089.9421965322</v>
      </c>
      <c r="I1427" s="76">
        <f t="shared" si="579"/>
        <v>19</v>
      </c>
      <c r="J1427" s="100">
        <f>$AN$23</f>
        <v>41093</v>
      </c>
      <c r="K1427" s="101">
        <v>1</v>
      </c>
      <c r="L1427" s="261">
        <v>11</v>
      </c>
      <c r="M1427" s="232">
        <f t="shared" si="594"/>
        <v>0.33333333333333331</v>
      </c>
      <c r="N1427" s="241">
        <f t="shared" si="586"/>
        <v>0.70833333333333337</v>
      </c>
      <c r="O1427" s="244">
        <f t="shared" si="580"/>
        <v>9.0000000000000018</v>
      </c>
      <c r="P1427" s="245" t="str">
        <f t="shared" si="592"/>
        <v>1</v>
      </c>
      <c r="Q1427" s="257">
        <f t="shared" si="581"/>
        <v>8.0000000000000018</v>
      </c>
      <c r="R1427" s="102">
        <f t="shared" si="593"/>
        <v>2.9999999999999982</v>
      </c>
      <c r="S1427" s="103">
        <f t="shared" si="587"/>
        <v>1</v>
      </c>
      <c r="T1427" s="104">
        <f t="shared" si="588"/>
        <v>1.9999999999999982</v>
      </c>
      <c r="U1427" s="104">
        <f t="shared" si="589"/>
        <v>0</v>
      </c>
      <c r="V1427" s="104">
        <f t="shared" si="590"/>
        <v>0</v>
      </c>
      <c r="W1427" s="105">
        <f t="shared" si="591"/>
        <v>2.9999999999999982</v>
      </c>
      <c r="X1427" s="96"/>
      <c r="Y1427" s="106" t="str">
        <f>$AO$23</f>
        <v>D</v>
      </c>
      <c r="Z1427" s="207" t="str">
        <f t="shared" si="582"/>
        <v>Tue</v>
      </c>
      <c r="AA1427" s="107">
        <f t="shared" si="583"/>
        <v>0</v>
      </c>
      <c r="AB1427" s="107">
        <f t="shared" si="584"/>
        <v>0</v>
      </c>
      <c r="AC1427" s="107">
        <f t="shared" si="585"/>
        <v>0</v>
      </c>
    </row>
    <row r="1428" spans="1:29" ht="12.75" customHeight="1">
      <c r="A1428" s="69"/>
      <c r="B1428" s="131" t="s">
        <v>25</v>
      </c>
      <c r="C1428" s="70"/>
      <c r="D1428" s="200"/>
      <c r="E1428" s="127"/>
      <c r="F1428" s="151"/>
      <c r="G1428" s="74"/>
      <c r="H1428" s="75"/>
      <c r="I1428" s="76">
        <f t="shared" si="579"/>
        <v>20</v>
      </c>
      <c r="J1428" s="100">
        <f>$AN$24</f>
        <v>41094</v>
      </c>
      <c r="K1428" s="101">
        <v>1</v>
      </c>
      <c r="L1428" s="261">
        <v>11</v>
      </c>
      <c r="M1428" s="232">
        <f t="shared" si="594"/>
        <v>0.33333333333333331</v>
      </c>
      <c r="N1428" s="241">
        <f t="shared" si="586"/>
        <v>0.70833333333333337</v>
      </c>
      <c r="O1428" s="244">
        <f t="shared" si="580"/>
        <v>9.0000000000000018</v>
      </c>
      <c r="P1428" s="245" t="str">
        <f t="shared" si="592"/>
        <v>1</v>
      </c>
      <c r="Q1428" s="257">
        <f t="shared" si="581"/>
        <v>8.0000000000000018</v>
      </c>
      <c r="R1428" s="102">
        <f t="shared" si="593"/>
        <v>2.9999999999999982</v>
      </c>
      <c r="S1428" s="103">
        <f t="shared" si="587"/>
        <v>1</v>
      </c>
      <c r="T1428" s="104">
        <f t="shared" si="588"/>
        <v>1.9999999999999982</v>
      </c>
      <c r="U1428" s="104">
        <f t="shared" si="589"/>
        <v>0</v>
      </c>
      <c r="V1428" s="104">
        <f t="shared" si="590"/>
        <v>0</v>
      </c>
      <c r="W1428" s="105">
        <f t="shared" si="591"/>
        <v>2.9999999999999982</v>
      </c>
      <c r="X1428" s="96"/>
      <c r="Y1428" s="106" t="str">
        <f>$AO$24</f>
        <v>D</v>
      </c>
      <c r="Z1428" s="207" t="str">
        <f t="shared" si="582"/>
        <v>Wed</v>
      </c>
      <c r="AA1428" s="107">
        <f t="shared" si="583"/>
        <v>0</v>
      </c>
      <c r="AB1428" s="107">
        <f t="shared" si="584"/>
        <v>0</v>
      </c>
      <c r="AC1428" s="107">
        <f t="shared" si="585"/>
        <v>0</v>
      </c>
    </row>
    <row r="1429" spans="1:29" ht="12.75" customHeight="1">
      <c r="A1429" s="69"/>
      <c r="B1429" s="124" t="s">
        <v>26</v>
      </c>
      <c r="C1429" s="125" t="s">
        <v>22</v>
      </c>
      <c r="D1429" s="153">
        <f>-H1418</f>
        <v>-1244560</v>
      </c>
      <c r="E1429" s="127" t="s">
        <v>24</v>
      </c>
      <c r="F1429" s="149">
        <v>0.02</v>
      </c>
      <c r="G1429" s="134" t="s">
        <v>22</v>
      </c>
      <c r="H1429" s="130">
        <f>F1429*D1429</f>
        <v>-24891.200000000001</v>
      </c>
      <c r="I1429" s="76">
        <f t="shared" si="579"/>
        <v>21</v>
      </c>
      <c r="J1429" s="100">
        <f>$AN$25</f>
        <v>41095</v>
      </c>
      <c r="K1429" s="101">
        <v>1</v>
      </c>
      <c r="L1429" s="261">
        <v>11</v>
      </c>
      <c r="M1429" s="232">
        <f t="shared" si="594"/>
        <v>0.33333333333333331</v>
      </c>
      <c r="N1429" s="241">
        <f t="shared" si="586"/>
        <v>0.70833333333333337</v>
      </c>
      <c r="O1429" s="244">
        <f t="shared" si="580"/>
        <v>9.0000000000000018</v>
      </c>
      <c r="P1429" s="245" t="str">
        <f t="shared" si="592"/>
        <v>1</v>
      </c>
      <c r="Q1429" s="257">
        <f t="shared" si="581"/>
        <v>8.0000000000000018</v>
      </c>
      <c r="R1429" s="102">
        <f t="shared" si="593"/>
        <v>2.9999999999999982</v>
      </c>
      <c r="S1429" s="103">
        <f t="shared" si="587"/>
        <v>1</v>
      </c>
      <c r="T1429" s="104">
        <f t="shared" si="588"/>
        <v>1.9999999999999982</v>
      </c>
      <c r="U1429" s="104">
        <f t="shared" si="589"/>
        <v>0</v>
      </c>
      <c r="V1429" s="104">
        <f t="shared" si="590"/>
        <v>0</v>
      </c>
      <c r="W1429" s="105">
        <f t="shared" si="591"/>
        <v>2.9999999999999982</v>
      </c>
      <c r="X1429" s="96"/>
      <c r="Y1429" s="106" t="str">
        <f>$AO$25</f>
        <v>D</v>
      </c>
      <c r="Z1429" s="207" t="str">
        <f t="shared" si="582"/>
        <v>Thu</v>
      </c>
      <c r="AA1429" s="107">
        <f t="shared" si="583"/>
        <v>0</v>
      </c>
      <c r="AB1429" s="107">
        <f t="shared" si="584"/>
        <v>0</v>
      </c>
      <c r="AC1429" s="107">
        <f t="shared" si="585"/>
        <v>0</v>
      </c>
    </row>
    <row r="1430" spans="1:29" ht="12.75" customHeight="1">
      <c r="A1430" s="69"/>
      <c r="B1430" s="124" t="s">
        <v>47</v>
      </c>
      <c r="C1430" s="125" t="s">
        <v>22</v>
      </c>
      <c r="D1430" s="200"/>
      <c r="E1430" s="127"/>
      <c r="F1430" s="155"/>
      <c r="G1430" s="134" t="s">
        <v>22</v>
      </c>
      <c r="H1430" s="130">
        <f>SUM(AA1445:AC1445)*-F1418/21</f>
        <v>0</v>
      </c>
      <c r="I1430" s="76">
        <f t="shared" si="579"/>
        <v>22</v>
      </c>
      <c r="J1430" s="100">
        <f>$AN$26</f>
        <v>41096</v>
      </c>
      <c r="K1430" s="101">
        <v>1</v>
      </c>
      <c r="L1430" s="261">
        <v>11</v>
      </c>
      <c r="M1430" s="232">
        <f t="shared" si="594"/>
        <v>0.33333333333333331</v>
      </c>
      <c r="N1430" s="241">
        <f t="shared" si="586"/>
        <v>0.70833333333333337</v>
      </c>
      <c r="O1430" s="244">
        <f t="shared" si="580"/>
        <v>9.0000000000000018</v>
      </c>
      <c r="P1430" s="245" t="str">
        <f t="shared" si="592"/>
        <v>1</v>
      </c>
      <c r="Q1430" s="257">
        <f t="shared" si="581"/>
        <v>8.0000000000000018</v>
      </c>
      <c r="R1430" s="102">
        <f t="shared" si="593"/>
        <v>2.9999999999999982</v>
      </c>
      <c r="S1430" s="103">
        <f t="shared" si="587"/>
        <v>1</v>
      </c>
      <c r="T1430" s="104">
        <f t="shared" si="588"/>
        <v>1.9999999999999982</v>
      </c>
      <c r="U1430" s="104">
        <f t="shared" si="589"/>
        <v>0</v>
      </c>
      <c r="V1430" s="104">
        <f t="shared" si="590"/>
        <v>0</v>
      </c>
      <c r="W1430" s="105">
        <f t="shared" si="591"/>
        <v>2.9999999999999982</v>
      </c>
      <c r="X1430" s="96"/>
      <c r="Y1430" s="106" t="str">
        <f>$AO$26</f>
        <v>D</v>
      </c>
      <c r="Z1430" s="207" t="str">
        <f t="shared" si="582"/>
        <v>Fri</v>
      </c>
      <c r="AA1430" s="107">
        <f t="shared" si="583"/>
        <v>0</v>
      </c>
      <c r="AB1430" s="107">
        <f t="shared" si="584"/>
        <v>0</v>
      </c>
      <c r="AC1430" s="107">
        <f t="shared" si="585"/>
        <v>0</v>
      </c>
    </row>
    <row r="1431" spans="1:29" ht="12.75" customHeight="1">
      <c r="A1431" s="69"/>
      <c r="B1431" s="124" t="s">
        <v>27</v>
      </c>
      <c r="C1431" s="125" t="s">
        <v>22</v>
      </c>
      <c r="D1431" s="200"/>
      <c r="E1431" s="127"/>
      <c r="F1431" s="155"/>
      <c r="G1431" s="134" t="s">
        <v>22</v>
      </c>
      <c r="H1431" s="156">
        <f>+F1437</f>
        <v>-62438.25</v>
      </c>
      <c r="I1431" s="76">
        <f t="shared" si="579"/>
        <v>23</v>
      </c>
      <c r="J1431" s="100">
        <f>$AN$27</f>
        <v>41097</v>
      </c>
      <c r="K1431" s="101" t="s">
        <v>50</v>
      </c>
      <c r="L1431" s="261">
        <v>11</v>
      </c>
      <c r="M1431" s="232">
        <f t="shared" si="594"/>
        <v>0</v>
      </c>
      <c r="N1431" s="241">
        <f t="shared" si="586"/>
        <v>0</v>
      </c>
      <c r="O1431" s="244">
        <f t="shared" si="580"/>
        <v>0</v>
      </c>
      <c r="P1431" s="245">
        <f t="shared" si="592"/>
        <v>0</v>
      </c>
      <c r="Q1431" s="257">
        <f t="shared" si="581"/>
        <v>0</v>
      </c>
      <c r="R1431" s="102">
        <f t="shared" si="593"/>
        <v>11</v>
      </c>
      <c r="S1431" s="103">
        <f t="shared" si="587"/>
        <v>0</v>
      </c>
      <c r="T1431" s="104">
        <f t="shared" si="588"/>
        <v>7</v>
      </c>
      <c r="U1431" s="104">
        <f t="shared" si="589"/>
        <v>1</v>
      </c>
      <c r="V1431" s="104">
        <f t="shared" si="590"/>
        <v>3</v>
      </c>
      <c r="W1431" s="105">
        <f t="shared" si="591"/>
        <v>11</v>
      </c>
      <c r="X1431" s="96"/>
      <c r="Y1431" s="106" t="str">
        <f>$AO$27</f>
        <v>M</v>
      </c>
      <c r="Z1431" s="207" t="str">
        <f t="shared" si="582"/>
        <v>Sat</v>
      </c>
      <c r="AA1431" s="107">
        <f t="shared" si="583"/>
        <v>0</v>
      </c>
      <c r="AB1431" s="107">
        <f t="shared" si="584"/>
        <v>0</v>
      </c>
      <c r="AC1431" s="107">
        <f t="shared" si="585"/>
        <v>0</v>
      </c>
    </row>
    <row r="1432" spans="1:29" ht="12.75" customHeight="1">
      <c r="A1432" s="69"/>
      <c r="B1432" s="98"/>
      <c r="C1432" s="98"/>
      <c r="D1432" s="158" t="s">
        <v>28</v>
      </c>
      <c r="E1432" s="159"/>
      <c r="F1432" s="160">
        <f>VLOOKUP(C1411,$AD$1:$AG$6,2)</f>
        <v>-1320000</v>
      </c>
      <c r="G1432" s="160"/>
      <c r="H1432" s="99"/>
      <c r="I1432" s="76">
        <f t="shared" si="579"/>
        <v>24</v>
      </c>
      <c r="J1432" s="100">
        <f>$AN$28</f>
        <v>41098</v>
      </c>
      <c r="K1432" s="339" t="s">
        <v>72</v>
      </c>
      <c r="L1432" s="261">
        <v>11</v>
      </c>
      <c r="M1432" s="232">
        <f t="shared" si="594"/>
        <v>0</v>
      </c>
      <c r="N1432" s="241">
        <f t="shared" si="586"/>
        <v>0</v>
      </c>
      <c r="O1432" s="244">
        <f t="shared" si="580"/>
        <v>0</v>
      </c>
      <c r="P1432" s="245">
        <f t="shared" si="592"/>
        <v>0</v>
      </c>
      <c r="Q1432" s="257">
        <f t="shared" si="581"/>
        <v>0</v>
      </c>
      <c r="R1432" s="102">
        <f t="shared" si="593"/>
        <v>11</v>
      </c>
      <c r="S1432" s="103">
        <f t="shared" si="587"/>
        <v>0</v>
      </c>
      <c r="T1432" s="104">
        <f t="shared" si="588"/>
        <v>7</v>
      </c>
      <c r="U1432" s="104">
        <f t="shared" si="589"/>
        <v>1</v>
      </c>
      <c r="V1432" s="104">
        <f t="shared" si="590"/>
        <v>3</v>
      </c>
      <c r="W1432" s="105">
        <f t="shared" si="591"/>
        <v>11</v>
      </c>
      <c r="X1432" s="96"/>
      <c r="Y1432" s="106" t="str">
        <f>$AO$28</f>
        <v>M</v>
      </c>
      <c r="Z1432" s="262" t="str">
        <f t="shared" si="582"/>
        <v>Sun</v>
      </c>
      <c r="AA1432" s="107">
        <f t="shared" si="583"/>
        <v>0</v>
      </c>
      <c r="AB1432" s="107">
        <f t="shared" si="584"/>
        <v>0</v>
      </c>
      <c r="AC1432" s="107">
        <f t="shared" si="585"/>
        <v>0</v>
      </c>
    </row>
    <row r="1433" spans="1:29" ht="12.75" customHeight="1">
      <c r="A1433" s="69"/>
      <c r="B1433" s="98"/>
      <c r="C1433" s="98"/>
      <c r="D1433" s="162" t="s">
        <v>26</v>
      </c>
      <c r="E1433" s="159"/>
      <c r="F1433" s="163">
        <f>+(H1418)*0.54%</f>
        <v>6720.6240000000007</v>
      </c>
      <c r="G1433" s="163"/>
      <c r="H1433" s="99"/>
      <c r="I1433" s="76">
        <f t="shared" si="579"/>
        <v>25</v>
      </c>
      <c r="J1433" s="100">
        <f>$AN$29</f>
        <v>41099</v>
      </c>
      <c r="K1433" s="101">
        <v>2</v>
      </c>
      <c r="L1433" s="261">
        <v>11</v>
      </c>
      <c r="M1433" s="232">
        <f t="shared" si="594"/>
        <v>0.83333333333333337</v>
      </c>
      <c r="N1433" s="241">
        <f t="shared" si="586"/>
        <v>1.2083333333333333</v>
      </c>
      <c r="O1433" s="244">
        <f t="shared" si="580"/>
        <v>8.9999999999999964</v>
      </c>
      <c r="P1433" s="245" t="str">
        <f t="shared" si="592"/>
        <v>1</v>
      </c>
      <c r="Q1433" s="257">
        <f t="shared" si="581"/>
        <v>7.9999999999999964</v>
      </c>
      <c r="R1433" s="102">
        <f t="shared" si="593"/>
        <v>3.0000000000000036</v>
      </c>
      <c r="S1433" s="103">
        <f t="shared" si="587"/>
        <v>1</v>
      </c>
      <c r="T1433" s="104">
        <f t="shared" si="588"/>
        <v>2.0000000000000036</v>
      </c>
      <c r="U1433" s="104">
        <f t="shared" si="589"/>
        <v>0</v>
      </c>
      <c r="V1433" s="104">
        <f t="shared" si="590"/>
        <v>0</v>
      </c>
      <c r="W1433" s="105">
        <f t="shared" si="591"/>
        <v>3.0000000000000036</v>
      </c>
      <c r="X1433" s="96"/>
      <c r="Y1433" s="106" t="str">
        <f>$AO$29</f>
        <v>D</v>
      </c>
      <c r="Z1433" s="262" t="str">
        <f t="shared" si="582"/>
        <v>Mon</v>
      </c>
      <c r="AA1433" s="107">
        <f t="shared" si="583"/>
        <v>0</v>
      </c>
      <c r="AB1433" s="107">
        <f t="shared" si="584"/>
        <v>0</v>
      </c>
      <c r="AC1433" s="107">
        <f t="shared" si="585"/>
        <v>0</v>
      </c>
    </row>
    <row r="1434" spans="1:29" ht="12.75" customHeight="1">
      <c r="A1434" s="69"/>
      <c r="B1434" s="98"/>
      <c r="C1434" s="98"/>
      <c r="D1434" s="162" t="s">
        <v>29</v>
      </c>
      <c r="E1434" s="159"/>
      <c r="F1434" s="160">
        <f>-IF(H1427*5%&gt;500000,500000,H1427*5%)</f>
        <v>-136154.49710982663</v>
      </c>
      <c r="G1434" s="160"/>
      <c r="H1434" s="99"/>
      <c r="I1434" s="76">
        <f t="shared" si="579"/>
        <v>26</v>
      </c>
      <c r="J1434" s="100">
        <f>$AN$30</f>
        <v>41100</v>
      </c>
      <c r="K1434" s="101">
        <v>2</v>
      </c>
      <c r="L1434" s="261">
        <v>11</v>
      </c>
      <c r="M1434" s="232">
        <f t="shared" si="594"/>
        <v>0.83333333333333337</v>
      </c>
      <c r="N1434" s="241">
        <f t="shared" si="586"/>
        <v>1.2083333333333333</v>
      </c>
      <c r="O1434" s="244">
        <f t="shared" si="580"/>
        <v>8.9999999999999964</v>
      </c>
      <c r="P1434" s="245" t="str">
        <f t="shared" si="592"/>
        <v>1</v>
      </c>
      <c r="Q1434" s="257">
        <f t="shared" si="581"/>
        <v>7.9999999999999964</v>
      </c>
      <c r="R1434" s="102">
        <f t="shared" si="593"/>
        <v>3.0000000000000036</v>
      </c>
      <c r="S1434" s="103">
        <f t="shared" si="587"/>
        <v>1</v>
      </c>
      <c r="T1434" s="104">
        <f t="shared" si="588"/>
        <v>2.0000000000000036</v>
      </c>
      <c r="U1434" s="104">
        <f t="shared" si="589"/>
        <v>0</v>
      </c>
      <c r="V1434" s="104">
        <f t="shared" si="590"/>
        <v>0</v>
      </c>
      <c r="W1434" s="105">
        <f t="shared" si="591"/>
        <v>3.0000000000000036</v>
      </c>
      <c r="X1434" s="96"/>
      <c r="Y1434" s="106" t="str">
        <f>$AO$30</f>
        <v>D</v>
      </c>
      <c r="Z1434" s="207" t="str">
        <f t="shared" si="582"/>
        <v>Tue</v>
      </c>
      <c r="AA1434" s="107">
        <f t="shared" si="583"/>
        <v>0</v>
      </c>
      <c r="AB1434" s="107">
        <f t="shared" si="584"/>
        <v>0</v>
      </c>
      <c r="AC1434" s="107">
        <f t="shared" si="585"/>
        <v>0</v>
      </c>
    </row>
    <row r="1435" spans="1:29" ht="12.75" customHeight="1">
      <c r="A1435" s="69"/>
      <c r="B1435" s="98"/>
      <c r="C1435" s="98"/>
      <c r="D1435" s="162" t="s">
        <v>30</v>
      </c>
      <c r="E1435" s="159"/>
      <c r="F1435" s="163">
        <f>ROUND(H1427+H1429+F1433+F1434,0)*12</f>
        <v>30825180</v>
      </c>
      <c r="G1435" s="163"/>
      <c r="H1435" s="99"/>
      <c r="I1435" s="76">
        <f t="shared" si="579"/>
        <v>27</v>
      </c>
      <c r="J1435" s="100">
        <f>$AN$31</f>
        <v>41101</v>
      </c>
      <c r="K1435" s="101">
        <v>2</v>
      </c>
      <c r="L1435" s="261">
        <v>11</v>
      </c>
      <c r="M1435" s="232">
        <f t="shared" si="594"/>
        <v>0.83333333333333337</v>
      </c>
      <c r="N1435" s="241">
        <f t="shared" si="586"/>
        <v>1.2083333333333333</v>
      </c>
      <c r="O1435" s="244">
        <f t="shared" si="580"/>
        <v>8.9999999999999964</v>
      </c>
      <c r="P1435" s="245" t="str">
        <f t="shared" si="592"/>
        <v>1</v>
      </c>
      <c r="Q1435" s="257">
        <f t="shared" si="581"/>
        <v>7.9999999999999964</v>
      </c>
      <c r="R1435" s="102">
        <f t="shared" si="593"/>
        <v>3.0000000000000036</v>
      </c>
      <c r="S1435" s="103">
        <f t="shared" si="587"/>
        <v>1</v>
      </c>
      <c r="T1435" s="104">
        <f t="shared" si="588"/>
        <v>2.0000000000000036</v>
      </c>
      <c r="U1435" s="104">
        <f t="shared" si="589"/>
        <v>0</v>
      </c>
      <c r="V1435" s="104">
        <f t="shared" si="590"/>
        <v>0</v>
      </c>
      <c r="W1435" s="105">
        <f t="shared" si="591"/>
        <v>3.0000000000000036</v>
      </c>
      <c r="X1435" s="96"/>
      <c r="Y1435" s="106" t="str">
        <f>$AO$31</f>
        <v>D</v>
      </c>
      <c r="Z1435" s="207" t="str">
        <f t="shared" si="582"/>
        <v>Wed</v>
      </c>
      <c r="AA1435" s="107">
        <f t="shared" si="583"/>
        <v>0</v>
      </c>
      <c r="AB1435" s="107">
        <f t="shared" si="584"/>
        <v>0</v>
      </c>
      <c r="AC1435" s="107">
        <f t="shared" si="585"/>
        <v>0</v>
      </c>
    </row>
    <row r="1436" spans="1:29" ht="12.75" customHeight="1">
      <c r="A1436" s="69"/>
      <c r="B1436" s="98"/>
      <c r="C1436" s="98"/>
      <c r="D1436" s="168" t="s">
        <v>31</v>
      </c>
      <c r="E1436" s="159"/>
      <c r="F1436" s="169">
        <f>(F1435)+(F1432*12)</f>
        <v>14985180</v>
      </c>
      <c r="G1436" s="169"/>
      <c r="H1436" s="99"/>
      <c r="I1436" s="76">
        <f t="shared" si="579"/>
        <v>28</v>
      </c>
      <c r="J1436" s="100">
        <f>$AN$32</f>
        <v>41102</v>
      </c>
      <c r="K1436" s="101">
        <v>2</v>
      </c>
      <c r="L1436" s="261">
        <v>10.5</v>
      </c>
      <c r="M1436" s="232">
        <f t="shared" si="594"/>
        <v>0.83333333333333337</v>
      </c>
      <c r="N1436" s="241">
        <f t="shared" si="586"/>
        <v>1.2083333333333333</v>
      </c>
      <c r="O1436" s="244">
        <f t="shared" si="580"/>
        <v>8.9999999999999964</v>
      </c>
      <c r="P1436" s="245" t="str">
        <f t="shared" si="592"/>
        <v>1</v>
      </c>
      <c r="Q1436" s="257">
        <f t="shared" si="581"/>
        <v>7.9999999999999964</v>
      </c>
      <c r="R1436" s="102">
        <f t="shared" si="593"/>
        <v>2.5000000000000036</v>
      </c>
      <c r="S1436" s="103">
        <f t="shared" si="587"/>
        <v>1</v>
      </c>
      <c r="T1436" s="104">
        <f t="shared" si="588"/>
        <v>1.5000000000000036</v>
      </c>
      <c r="U1436" s="104">
        <f t="shared" si="589"/>
        <v>0</v>
      </c>
      <c r="V1436" s="104">
        <f t="shared" si="590"/>
        <v>0</v>
      </c>
      <c r="W1436" s="105">
        <f t="shared" si="591"/>
        <v>2.5000000000000036</v>
      </c>
      <c r="X1436" s="96"/>
      <c r="Y1436" s="106" t="str">
        <f>$AO$32</f>
        <v>D</v>
      </c>
      <c r="Z1436" s="207" t="str">
        <f t="shared" si="582"/>
        <v>Thu</v>
      </c>
      <c r="AA1436" s="107">
        <f t="shared" si="583"/>
        <v>0</v>
      </c>
      <c r="AB1436" s="107">
        <f t="shared" si="584"/>
        <v>0</v>
      </c>
      <c r="AC1436" s="107">
        <f t="shared" si="585"/>
        <v>0</v>
      </c>
    </row>
    <row r="1437" spans="1:29" ht="12.75" customHeight="1">
      <c r="A1437" s="69"/>
      <c r="B1437" s="98"/>
      <c r="C1437" s="98"/>
      <c r="D1437" s="168" t="s">
        <v>32</v>
      </c>
      <c r="E1437" s="159"/>
      <c r="F1437" s="170">
        <f>-(IF(F1436&lt;=0,0,IF(F1436&lt;=50000000,F1436*0.05,IF(F1436&lt;=200000000,(F1436-50000000)*0.15+2500000,IF(F1436&lt;=500000000,(F1436-250000000)*0.25+32500000,(F1436-500000000)*0.3+95000000)))))/12</f>
        <v>-62438.25</v>
      </c>
      <c r="G1437" s="171">
        <f>-(IF(F1437&lt;=0,0,IF(F1437&lt;=50000000,F1437*0.05,IF(F1437&lt;=200000000,(F1437-50000000)*0.15+2500000,IF(F1437&lt;=500000000,(F1437-250000000)*0.25+32500000,(F1437-500000000)*0.3+95000000)))))/12</f>
        <v>0</v>
      </c>
      <c r="H1437" s="99"/>
      <c r="I1437" s="76">
        <f t="shared" si="579"/>
        <v>29</v>
      </c>
      <c r="J1437" s="100">
        <f>$AN$33</f>
        <v>41103</v>
      </c>
      <c r="K1437" s="101">
        <v>2</v>
      </c>
      <c r="L1437" s="261">
        <v>11</v>
      </c>
      <c r="M1437" s="232">
        <f t="shared" si="594"/>
        <v>0.83333333333333337</v>
      </c>
      <c r="N1437" s="241">
        <f t="shared" si="586"/>
        <v>1.2083333333333333</v>
      </c>
      <c r="O1437" s="244">
        <f t="shared" si="580"/>
        <v>8.9999999999999964</v>
      </c>
      <c r="P1437" s="245" t="str">
        <f t="shared" si="592"/>
        <v>1</v>
      </c>
      <c r="Q1437" s="257">
        <f t="shared" si="581"/>
        <v>7.9999999999999964</v>
      </c>
      <c r="R1437" s="102">
        <f t="shared" si="593"/>
        <v>3.0000000000000036</v>
      </c>
      <c r="S1437" s="103">
        <f t="shared" si="587"/>
        <v>1</v>
      </c>
      <c r="T1437" s="104">
        <f t="shared" si="588"/>
        <v>2.0000000000000036</v>
      </c>
      <c r="U1437" s="104">
        <f t="shared" si="589"/>
        <v>0</v>
      </c>
      <c r="V1437" s="104">
        <f t="shared" si="590"/>
        <v>0</v>
      </c>
      <c r="W1437" s="105">
        <f t="shared" si="591"/>
        <v>3.0000000000000036</v>
      </c>
      <c r="X1437" s="96"/>
      <c r="Y1437" s="106" t="str">
        <f>$AO$33</f>
        <v>D</v>
      </c>
      <c r="Z1437" s="207" t="str">
        <f t="shared" si="582"/>
        <v>Fri</v>
      </c>
      <c r="AA1437" s="107">
        <f t="shared" si="583"/>
        <v>0</v>
      </c>
      <c r="AB1437" s="107">
        <f t="shared" si="584"/>
        <v>0</v>
      </c>
      <c r="AC1437" s="107">
        <f t="shared" si="585"/>
        <v>0</v>
      </c>
    </row>
    <row r="1438" spans="1:29" ht="12.75" customHeight="1">
      <c r="A1438" s="69"/>
      <c r="B1438" s="98"/>
      <c r="C1438" s="125"/>
      <c r="D1438" s="172"/>
      <c r="E1438" s="173"/>
      <c r="F1438" s="174"/>
      <c r="G1438" s="72"/>
      <c r="H1438" s="175"/>
      <c r="I1438" s="76">
        <f t="shared" si="579"/>
        <v>30</v>
      </c>
      <c r="J1438" s="100">
        <f>$AN$34</f>
        <v>41104</v>
      </c>
      <c r="K1438" s="339" t="s">
        <v>72</v>
      </c>
      <c r="L1438" s="261">
        <v>11</v>
      </c>
      <c r="M1438" s="232">
        <f t="shared" si="594"/>
        <v>0</v>
      </c>
      <c r="N1438" s="241">
        <f t="shared" si="586"/>
        <v>0</v>
      </c>
      <c r="O1438" s="244">
        <f t="shared" si="580"/>
        <v>0</v>
      </c>
      <c r="P1438" s="245">
        <f t="shared" si="592"/>
        <v>0</v>
      </c>
      <c r="Q1438" s="257">
        <f t="shared" si="581"/>
        <v>0</v>
      </c>
      <c r="R1438" s="102">
        <f t="shared" si="593"/>
        <v>11</v>
      </c>
      <c r="S1438" s="103">
        <f t="shared" si="587"/>
        <v>0</v>
      </c>
      <c r="T1438" s="104">
        <f t="shared" si="588"/>
        <v>7</v>
      </c>
      <c r="U1438" s="104">
        <f t="shared" si="589"/>
        <v>1</v>
      </c>
      <c r="V1438" s="104">
        <f t="shared" si="590"/>
        <v>3</v>
      </c>
      <c r="W1438" s="105">
        <f t="shared" si="591"/>
        <v>11</v>
      </c>
      <c r="X1438" s="96"/>
      <c r="Y1438" s="106" t="str">
        <f>$AO$34</f>
        <v>M</v>
      </c>
      <c r="Z1438" s="207" t="str">
        <f t="shared" si="582"/>
        <v>Sat</v>
      </c>
      <c r="AA1438" s="107">
        <f t="shared" si="583"/>
        <v>0</v>
      </c>
      <c r="AB1438" s="107">
        <f t="shared" si="584"/>
        <v>0</v>
      </c>
      <c r="AC1438" s="107">
        <f t="shared" si="585"/>
        <v>0</v>
      </c>
    </row>
    <row r="1439" spans="1:29" ht="12.75" customHeight="1">
      <c r="A1439" s="69"/>
      <c r="B1439" s="176" t="s">
        <v>33</v>
      </c>
      <c r="C1439" s="177"/>
      <c r="D1439" s="178"/>
      <c r="E1439" s="127"/>
      <c r="F1439" s="179"/>
      <c r="G1439" s="180" t="s">
        <v>22</v>
      </c>
      <c r="H1439" s="152">
        <f>+H1427+H1429+H1430+H1431</f>
        <v>2635760.492196532</v>
      </c>
      <c r="I1439" s="76">
        <f t="shared" si="579"/>
        <v>31</v>
      </c>
      <c r="J1439" s="100">
        <f>$AN$35</f>
        <v>41105</v>
      </c>
      <c r="K1439" s="101" t="s">
        <v>50</v>
      </c>
      <c r="L1439" s="261"/>
      <c r="M1439" s="232">
        <f t="shared" si="594"/>
        <v>0</v>
      </c>
      <c r="N1439" s="241">
        <f t="shared" si="586"/>
        <v>0</v>
      </c>
      <c r="O1439" s="244">
        <f t="shared" si="580"/>
        <v>0</v>
      </c>
      <c r="P1439" s="245">
        <f t="shared" si="592"/>
        <v>0</v>
      </c>
      <c r="Q1439" s="257">
        <f t="shared" si="581"/>
        <v>0</v>
      </c>
      <c r="R1439" s="102">
        <f t="shared" si="593"/>
        <v>0</v>
      </c>
      <c r="S1439" s="103">
        <f t="shared" si="587"/>
        <v>0</v>
      </c>
      <c r="T1439" s="104">
        <f t="shared" si="588"/>
        <v>0</v>
      </c>
      <c r="U1439" s="104">
        <f t="shared" si="589"/>
        <v>0</v>
      </c>
      <c r="V1439" s="104">
        <f t="shared" si="590"/>
        <v>0</v>
      </c>
      <c r="W1439" s="105">
        <f t="shared" si="591"/>
        <v>0</v>
      </c>
      <c r="X1439" s="96"/>
      <c r="Y1439" s="106" t="str">
        <f>$AO$35</f>
        <v>M</v>
      </c>
      <c r="Z1439" s="262" t="str">
        <f t="shared" si="582"/>
        <v>Sun</v>
      </c>
      <c r="AA1439" s="107">
        <f t="shared" si="583"/>
        <v>0</v>
      </c>
      <c r="AB1439" s="107">
        <f t="shared" si="584"/>
        <v>0</v>
      </c>
      <c r="AC1439" s="107">
        <f t="shared" si="585"/>
        <v>0</v>
      </c>
    </row>
    <row r="1440" spans="1:29" ht="12.75" customHeight="1">
      <c r="A1440" s="69"/>
      <c r="B1440" s="70"/>
      <c r="C1440" s="70"/>
      <c r="D1440" s="200"/>
      <c r="E1440" s="127"/>
      <c r="F1440" s="155"/>
      <c r="G1440" s="74"/>
      <c r="H1440" s="75"/>
      <c r="I1440" s="76">
        <f t="shared" si="579"/>
        <v>32</v>
      </c>
      <c r="J1440" s="100">
        <f>$AN$36</f>
        <v>41106</v>
      </c>
      <c r="K1440" s="101">
        <v>1</v>
      </c>
      <c r="L1440" s="261">
        <v>10</v>
      </c>
      <c r="M1440" s="232">
        <f t="shared" si="594"/>
        <v>0.33333333333333331</v>
      </c>
      <c r="N1440" s="241">
        <f t="shared" si="586"/>
        <v>0.70833333333333337</v>
      </c>
      <c r="O1440" s="244">
        <f t="shared" si="580"/>
        <v>9.0000000000000018</v>
      </c>
      <c r="P1440" s="245" t="str">
        <f t="shared" si="592"/>
        <v>1</v>
      </c>
      <c r="Q1440" s="257">
        <f t="shared" si="581"/>
        <v>8.0000000000000018</v>
      </c>
      <c r="R1440" s="102">
        <f t="shared" si="593"/>
        <v>1.9999999999999982</v>
      </c>
      <c r="S1440" s="103">
        <f t="shared" si="587"/>
        <v>1</v>
      </c>
      <c r="T1440" s="104">
        <f t="shared" si="588"/>
        <v>0.99999999999999822</v>
      </c>
      <c r="U1440" s="104">
        <f t="shared" si="589"/>
        <v>0</v>
      </c>
      <c r="V1440" s="104">
        <f t="shared" si="590"/>
        <v>0</v>
      </c>
      <c r="W1440" s="105">
        <f t="shared" si="591"/>
        <v>1.9999999999999982</v>
      </c>
      <c r="X1440" s="96"/>
      <c r="Y1440" s="106" t="str">
        <f>$AO$36</f>
        <v>D</v>
      </c>
      <c r="Z1440" s="262" t="str">
        <f t="shared" si="582"/>
        <v>Mon</v>
      </c>
      <c r="AA1440" s="107">
        <f t="shared" si="583"/>
        <v>0</v>
      </c>
      <c r="AB1440" s="107">
        <f t="shared" si="584"/>
        <v>0</v>
      </c>
      <c r="AC1440" s="107">
        <f t="shared" si="585"/>
        <v>0</v>
      </c>
    </row>
    <row r="1441" spans="1:29" ht="12.75" customHeight="1">
      <c r="A1441" s="69"/>
      <c r="B1441" s="181" t="s">
        <v>34</v>
      </c>
      <c r="C1441" s="181"/>
      <c r="D1441" s="72"/>
      <c r="E1441" s="73"/>
      <c r="F1441" s="72"/>
      <c r="G1441" s="181" t="s">
        <v>35</v>
      </c>
      <c r="H1441" s="99"/>
      <c r="I1441" s="76">
        <f t="shared" si="579"/>
        <v>33</v>
      </c>
      <c r="J1441" s="100">
        <f>$AN$37</f>
        <v>41107</v>
      </c>
      <c r="K1441" s="101">
        <v>1</v>
      </c>
      <c r="L1441" s="261">
        <v>9</v>
      </c>
      <c r="M1441" s="232">
        <f t="shared" si="594"/>
        <v>0.33333333333333331</v>
      </c>
      <c r="N1441" s="241">
        <f t="shared" si="586"/>
        <v>0.70833333333333337</v>
      </c>
      <c r="O1441" s="244">
        <f t="shared" si="580"/>
        <v>9.0000000000000018</v>
      </c>
      <c r="P1441" s="245" t="str">
        <f t="shared" si="592"/>
        <v>1</v>
      </c>
      <c r="Q1441" s="257">
        <f t="shared" si="581"/>
        <v>8.0000000000000018</v>
      </c>
      <c r="R1441" s="102">
        <f t="shared" si="593"/>
        <v>0.99999999999999822</v>
      </c>
      <c r="S1441" s="103">
        <f t="shared" si="587"/>
        <v>1</v>
      </c>
      <c r="T1441" s="104">
        <f t="shared" si="588"/>
        <v>0</v>
      </c>
      <c r="U1441" s="104">
        <f t="shared" si="589"/>
        <v>0</v>
      </c>
      <c r="V1441" s="104">
        <f t="shared" si="590"/>
        <v>0</v>
      </c>
      <c r="W1441" s="105">
        <f t="shared" si="591"/>
        <v>0.99999999999999822</v>
      </c>
      <c r="X1441" s="96"/>
      <c r="Y1441" s="106" t="str">
        <f>$AO$37</f>
        <v>D</v>
      </c>
      <c r="Z1441" s="207" t="str">
        <f t="shared" si="582"/>
        <v>Tue</v>
      </c>
      <c r="AA1441" s="107">
        <f t="shared" si="583"/>
        <v>0</v>
      </c>
      <c r="AB1441" s="107">
        <f t="shared" si="584"/>
        <v>0</v>
      </c>
      <c r="AC1441" s="107">
        <f t="shared" si="585"/>
        <v>0</v>
      </c>
    </row>
    <row r="1442" spans="1:29" ht="12.75" customHeight="1">
      <c r="A1442" s="69"/>
      <c r="B1442" s="181"/>
      <c r="C1442" s="181"/>
      <c r="D1442" s="72"/>
      <c r="E1442" s="73"/>
      <c r="F1442" s="72"/>
      <c r="G1442" s="181"/>
      <c r="H1442" s="99"/>
      <c r="I1442" s="76">
        <f t="shared" si="579"/>
        <v>34</v>
      </c>
      <c r="J1442" s="100">
        <f>$AN$38</f>
        <v>41108</v>
      </c>
      <c r="K1442" s="101">
        <v>1</v>
      </c>
      <c r="L1442" s="261">
        <v>11</v>
      </c>
      <c r="M1442" s="232">
        <f t="shared" si="594"/>
        <v>0.33333333333333331</v>
      </c>
      <c r="N1442" s="241">
        <f t="shared" si="586"/>
        <v>0.70833333333333337</v>
      </c>
      <c r="O1442" s="244">
        <f t="shared" si="580"/>
        <v>9.0000000000000018</v>
      </c>
      <c r="P1442" s="245" t="str">
        <f t="shared" si="592"/>
        <v>1</v>
      </c>
      <c r="Q1442" s="257">
        <f t="shared" si="581"/>
        <v>8.0000000000000018</v>
      </c>
      <c r="R1442" s="102">
        <f t="shared" si="593"/>
        <v>2.9999999999999982</v>
      </c>
      <c r="S1442" s="103">
        <f t="shared" si="587"/>
        <v>1</v>
      </c>
      <c r="T1442" s="104">
        <f t="shared" si="588"/>
        <v>1.9999999999999982</v>
      </c>
      <c r="U1442" s="104">
        <f t="shared" si="589"/>
        <v>0</v>
      </c>
      <c r="V1442" s="104">
        <f t="shared" si="590"/>
        <v>0</v>
      </c>
      <c r="W1442" s="105">
        <f t="shared" si="591"/>
        <v>2.9999999999999982</v>
      </c>
      <c r="X1442" s="96"/>
      <c r="Y1442" s="106" t="str">
        <f>$AO$38</f>
        <v>D</v>
      </c>
      <c r="Z1442" s="207" t="str">
        <f t="shared" si="582"/>
        <v>Wed</v>
      </c>
      <c r="AA1442" s="107">
        <f t="shared" si="583"/>
        <v>0</v>
      </c>
      <c r="AB1442" s="107">
        <f t="shared" si="584"/>
        <v>0</v>
      </c>
      <c r="AC1442" s="107">
        <f t="shared" si="585"/>
        <v>0</v>
      </c>
    </row>
    <row r="1443" spans="1:29" ht="12.75" customHeight="1">
      <c r="A1443" s="69"/>
      <c r="B1443" s="181"/>
      <c r="C1443" s="181"/>
      <c r="D1443" s="72"/>
      <c r="E1443" s="73"/>
      <c r="F1443" s="72"/>
      <c r="G1443" s="181"/>
      <c r="H1443" s="99"/>
      <c r="I1443" s="76">
        <f t="shared" si="579"/>
        <v>35</v>
      </c>
      <c r="J1443" s="100"/>
      <c r="K1443" s="101"/>
      <c r="L1443" s="261"/>
      <c r="M1443" s="232"/>
      <c r="N1443" s="241"/>
      <c r="O1443" s="244"/>
      <c r="P1443" s="245"/>
      <c r="Q1443" s="257"/>
      <c r="R1443" s="102"/>
      <c r="S1443" s="103"/>
      <c r="T1443" s="104"/>
      <c r="U1443" s="104"/>
      <c r="V1443" s="104"/>
      <c r="W1443" s="105"/>
      <c r="X1443" s="96"/>
      <c r="Y1443" s="106"/>
      <c r="Z1443" s="207" t="str">
        <f t="shared" si="582"/>
        <v>Sat</v>
      </c>
      <c r="AA1443" s="107">
        <f>COUNTIF(K1443,"S")</f>
        <v>0</v>
      </c>
      <c r="AB1443" s="107">
        <f>COUNTIF(K1443,"I")</f>
        <v>0</v>
      </c>
      <c r="AC1443" s="107">
        <f>COUNTIF(K1443,"A")</f>
        <v>0</v>
      </c>
    </row>
    <row r="1444" spans="1:29" ht="12.75" customHeight="1">
      <c r="A1444" s="69"/>
      <c r="B1444" s="181"/>
      <c r="C1444" s="181"/>
      <c r="D1444" s="72"/>
      <c r="E1444" s="73"/>
      <c r="F1444" s="72"/>
      <c r="G1444" s="181"/>
      <c r="H1444" s="99"/>
      <c r="I1444" s="76">
        <f t="shared" si="579"/>
        <v>36</v>
      </c>
      <c r="J1444" s="210" t="s">
        <v>19</v>
      </c>
      <c r="K1444" s="211"/>
      <c r="L1444" s="251"/>
      <c r="M1444" s="212" t="s">
        <v>45</v>
      </c>
      <c r="N1444" s="212" t="s">
        <v>46</v>
      </c>
      <c r="O1444" s="242"/>
      <c r="P1444" s="243"/>
      <c r="Q1444" s="258"/>
      <c r="R1444" s="212"/>
      <c r="S1444" s="213"/>
      <c r="T1444" s="214"/>
      <c r="U1444" s="214"/>
      <c r="V1444" s="215"/>
      <c r="W1444" s="216" t="s">
        <v>36</v>
      </c>
      <c r="X1444" s="182"/>
      <c r="Y1444" s="183" t="s">
        <v>37</v>
      </c>
      <c r="Z1444" s="83"/>
      <c r="AA1444" s="84"/>
      <c r="AB1444" s="84"/>
      <c r="AC1444" s="96"/>
    </row>
    <row r="1445" spans="1:29" ht="12.75" customHeight="1">
      <c r="A1445" s="69"/>
      <c r="B1445" s="184" t="str">
        <f>C1409</f>
        <v>ADE</v>
      </c>
      <c r="C1445" s="181"/>
      <c r="D1445" s="72"/>
      <c r="E1445" s="73"/>
      <c r="F1445" s="72"/>
      <c r="G1445" s="181" t="s">
        <v>38</v>
      </c>
      <c r="H1445" s="99"/>
      <c r="I1445" s="76">
        <f t="shared" si="579"/>
        <v>37</v>
      </c>
      <c r="J1445" s="333">
        <f>+K1445+L1445</f>
        <v>38</v>
      </c>
      <c r="K1445" s="334">
        <f>+COUNTIF(K1412:K1443,"1")+COUNTIF(K1412:K1443,"2")+COUNTIF(K1412:K1443,"L2")+COUNTIF(K1412:K1443,"L1")</f>
        <v>23</v>
      </c>
      <c r="L1445" s="334">
        <f>+COUNTIF(K1412:K1443,"2")+COUNTIF(K1412:K1443,"L2")</f>
        <v>15</v>
      </c>
      <c r="M1445" s="334">
        <f>+COUNTIF(K1412:K1443,"1")+COUNTIF(K1412:K1443,"L1")</f>
        <v>8</v>
      </c>
      <c r="N1445" s="185"/>
      <c r="O1445" s="185"/>
      <c r="P1445" s="101"/>
      <c r="Q1445" s="259"/>
      <c r="R1445" s="185">
        <f>+COUNTIF(K1413:K1443,"S2")</f>
        <v>0</v>
      </c>
      <c r="S1445" s="102">
        <f>SUM(S1413:S1443)</f>
        <v>18</v>
      </c>
      <c r="T1445" s="102">
        <f>SUM(T1413:T1443)</f>
        <v>53.000000000000014</v>
      </c>
      <c r="U1445" s="102">
        <f>SUM(U1413:U1443)</f>
        <v>3</v>
      </c>
      <c r="V1445" s="102">
        <f>SUM(V1413:V1443)</f>
        <v>9</v>
      </c>
      <c r="W1445" s="105">
        <f>+(S1445*1.5)+(T1445*2)+(U1445*3)+(V1445*4)</f>
        <v>178.00000000000003</v>
      </c>
      <c r="X1445" s="186"/>
      <c r="Y1445" s="187">
        <f>+COUNTIF(Y1413:Y1443,"D")</f>
        <v>22</v>
      </c>
      <c r="Z1445" s="83"/>
      <c r="AA1445" s="102">
        <f>SUM(AA1413:AA1443)</f>
        <v>0</v>
      </c>
      <c r="AB1445" s="102">
        <f>SUM(AB1413:AB1443)</f>
        <v>0</v>
      </c>
      <c r="AC1445" s="102">
        <f>SUM(AC1413:AC1443)</f>
        <v>0</v>
      </c>
    </row>
    <row r="1446" spans="1:29" ht="12.75" customHeight="1">
      <c r="A1446" s="69"/>
      <c r="B1446" s="263"/>
      <c r="C1446" s="189" t="s">
        <v>57</v>
      </c>
      <c r="D1446" s="189"/>
      <c r="E1446" s="190"/>
      <c r="F1446" s="72"/>
      <c r="G1446" s="72"/>
      <c r="H1446" s="99"/>
      <c r="I1446" s="76">
        <f t="shared" si="579"/>
        <v>38</v>
      </c>
      <c r="J1446" s="191"/>
      <c r="K1446" s="192"/>
      <c r="L1446" s="252"/>
      <c r="M1446" s="193"/>
      <c r="N1446" s="193"/>
      <c r="O1446" s="193"/>
      <c r="P1446" s="239"/>
      <c r="Q1446" s="260"/>
      <c r="R1446" s="194">
        <f>S1445+T1445+U1445+V1445</f>
        <v>83.000000000000014</v>
      </c>
      <c r="S1446" s="103"/>
      <c r="T1446" s="103"/>
      <c r="U1446" s="103"/>
      <c r="V1446" s="103"/>
      <c r="W1446" s="103"/>
      <c r="X1446" s="195"/>
      <c r="Y1446" s="187"/>
      <c r="Z1446" s="196"/>
      <c r="AA1446" s="196"/>
      <c r="AB1446" s="196"/>
      <c r="AC1446" s="197"/>
    </row>
    <row r="1448" spans="1:29" ht="12.75" customHeight="1">
      <c r="A1448" s="52">
        <f>A1409+1</f>
        <v>38</v>
      </c>
      <c r="B1448" s="53" t="s">
        <v>2</v>
      </c>
      <c r="C1448" s="54" t="s">
        <v>201</v>
      </c>
      <c r="D1448" s="55"/>
      <c r="E1448" s="56" t="s">
        <v>55</v>
      </c>
      <c r="F1448" s="209" t="s">
        <v>113</v>
      </c>
      <c r="G1448" s="57"/>
      <c r="H1448" s="58"/>
      <c r="I1448" s="59">
        <v>1</v>
      </c>
      <c r="J1448" s="486" t="str">
        <f>+C1448</f>
        <v>ADE</v>
      </c>
      <c r="K1448" s="486"/>
      <c r="L1448" s="486"/>
      <c r="M1448" s="486"/>
      <c r="N1448" s="486"/>
      <c r="O1448" s="486"/>
      <c r="P1448" s="486"/>
      <c r="Q1448" s="486"/>
      <c r="R1448" s="486"/>
      <c r="S1448" s="486"/>
      <c r="T1448" s="486"/>
      <c r="U1448" s="486"/>
      <c r="V1448" s="486"/>
      <c r="W1448" s="486"/>
      <c r="X1448" s="60"/>
      <c r="Y1448" s="61"/>
      <c r="Z1448" s="62"/>
      <c r="AA1448" s="63"/>
      <c r="AB1448" s="63"/>
      <c r="AC1448" s="64"/>
    </row>
    <row r="1449" spans="1:29" ht="12.75" customHeight="1">
      <c r="A1449" s="69"/>
      <c r="B1449" s="70" t="s">
        <v>3</v>
      </c>
      <c r="C1449" s="71" t="s">
        <v>62</v>
      </c>
      <c r="D1449" s="72"/>
      <c r="E1449" s="73"/>
      <c r="F1449" s="72"/>
      <c r="G1449" s="74"/>
      <c r="H1449" s="75"/>
      <c r="I1449" s="76">
        <f t="shared" ref="I1449:I1485" si="595">+I1448+1</f>
        <v>2</v>
      </c>
      <c r="J1449" s="77" t="s">
        <v>4</v>
      </c>
      <c r="K1449" s="78"/>
      <c r="L1449" s="248"/>
      <c r="M1449" s="79"/>
      <c r="N1449" s="79"/>
      <c r="O1449" s="79"/>
      <c r="P1449" s="236"/>
      <c r="Q1449" s="254"/>
      <c r="R1449" s="79"/>
      <c r="S1449" s="79"/>
      <c r="T1449" s="79"/>
      <c r="U1449" s="79"/>
      <c r="V1449" s="79"/>
      <c r="W1449" s="80" t="str">
        <f>$Y$1</f>
        <v>Period: 1 May 2012 - 31 May 2012</v>
      </c>
      <c r="X1449" s="81"/>
      <c r="Y1449" s="82"/>
      <c r="Z1449" s="83"/>
      <c r="AA1449" s="84"/>
      <c r="AB1449" s="84"/>
      <c r="AC1449" s="85"/>
    </row>
    <row r="1450" spans="1:29" ht="12.75" customHeight="1">
      <c r="A1450" s="69"/>
      <c r="B1450" s="70" t="s">
        <v>6</v>
      </c>
      <c r="C1450" s="71" t="s">
        <v>5</v>
      </c>
      <c r="D1450" s="72"/>
      <c r="E1450" s="73"/>
      <c r="F1450" s="91"/>
      <c r="G1450" s="91"/>
      <c r="H1450" s="92"/>
      <c r="I1450" s="76">
        <f t="shared" si="595"/>
        <v>3</v>
      </c>
      <c r="J1450" s="487" t="s">
        <v>7</v>
      </c>
      <c r="K1450" s="488" t="s">
        <v>8</v>
      </c>
      <c r="L1450" s="249"/>
      <c r="M1450" s="489" t="s">
        <v>49</v>
      </c>
      <c r="N1450" s="490"/>
      <c r="O1450" s="220"/>
      <c r="P1450" s="237"/>
      <c r="Q1450" s="255"/>
      <c r="R1450" s="491" t="s">
        <v>64</v>
      </c>
      <c r="S1450" s="493" t="s">
        <v>9</v>
      </c>
      <c r="T1450" s="493"/>
      <c r="U1450" s="493"/>
      <c r="V1450" s="493"/>
      <c r="W1450" s="494" t="s">
        <v>10</v>
      </c>
      <c r="X1450" s="93"/>
      <c r="Y1450" s="94"/>
      <c r="Z1450" s="83"/>
      <c r="AA1450" s="84"/>
      <c r="AB1450" s="84"/>
      <c r="AC1450" s="85"/>
    </row>
    <row r="1451" spans="1:29" ht="12.75" customHeight="1">
      <c r="A1451" s="69"/>
      <c r="B1451" s="70" t="s">
        <v>48</v>
      </c>
      <c r="C1451" s="71"/>
      <c r="D1451" s="72"/>
      <c r="E1451" s="73"/>
      <c r="F1451" s="91"/>
      <c r="G1451" s="91"/>
      <c r="H1451" s="92"/>
      <c r="I1451" s="76">
        <f t="shared" si="595"/>
        <v>4</v>
      </c>
      <c r="J1451" s="487"/>
      <c r="K1451" s="488"/>
      <c r="L1451" s="250"/>
      <c r="M1451" s="231" t="s">
        <v>11</v>
      </c>
      <c r="N1451" s="231" t="s">
        <v>12</v>
      </c>
      <c r="O1451" s="231"/>
      <c r="P1451" s="238"/>
      <c r="Q1451" s="256" t="s">
        <v>67</v>
      </c>
      <c r="R1451" s="492"/>
      <c r="S1451" s="201">
        <v>1.5</v>
      </c>
      <c r="T1451" s="201">
        <v>2</v>
      </c>
      <c r="U1451" s="201">
        <v>3</v>
      </c>
      <c r="V1451" s="201">
        <v>4</v>
      </c>
      <c r="W1451" s="494"/>
      <c r="X1451" s="93"/>
      <c r="Y1451" s="94"/>
      <c r="Z1451" s="83"/>
      <c r="AA1451" s="95" t="s">
        <v>13</v>
      </c>
      <c r="AB1451" s="95" t="s">
        <v>14</v>
      </c>
      <c r="AC1451" s="96" t="s">
        <v>15</v>
      </c>
    </row>
    <row r="1452" spans="1:29" ht="12.75" customHeight="1">
      <c r="A1452" s="69"/>
      <c r="B1452" s="70" t="s">
        <v>16</v>
      </c>
      <c r="C1452" s="71"/>
      <c r="D1452" s="72"/>
      <c r="E1452" s="73"/>
      <c r="F1452" s="98"/>
      <c r="G1452" s="72"/>
      <c r="H1452" s="99"/>
      <c r="I1452" s="76">
        <f t="shared" si="595"/>
        <v>5</v>
      </c>
      <c r="J1452" s="100">
        <f>$AN$9</f>
        <v>41079</v>
      </c>
      <c r="K1452" s="101">
        <v>2</v>
      </c>
      <c r="L1452" s="261">
        <v>11</v>
      </c>
      <c r="M1452" s="232">
        <f>VLOOKUP(K1452,$AE$23:$AG$30,2,0)</f>
        <v>0.83333333333333337</v>
      </c>
      <c r="N1452" s="241">
        <f>VLOOKUP(K1452,$AE$23:$AG$30,3,0)</f>
        <v>1.2083333333333333</v>
      </c>
      <c r="O1452" s="244">
        <f t="shared" ref="O1452:O1481" si="596">(N1452-M1452)*24</f>
        <v>8.9999999999999964</v>
      </c>
      <c r="P1452" s="245" t="str">
        <f>+IF(((N1452-M1452)*24)&gt;4,"1",0)</f>
        <v>1</v>
      </c>
      <c r="Q1452" s="257">
        <f t="shared" ref="Q1452:Q1481" si="597">O1452-P1452</f>
        <v>7.9999999999999964</v>
      </c>
      <c r="R1452" s="102">
        <f>+L1452-Q1452</f>
        <v>3.0000000000000036</v>
      </c>
      <c r="S1452" s="103">
        <f>IF(AND(Y1452="d",W1452&gt;0),1,0)</f>
        <v>1</v>
      </c>
      <c r="T1452" s="104">
        <f>IF(AND(Y1452="D",W1452-S1452&lt;0),0,IF(AND(Y1452="M",W1452&gt;=7),7,IF(AND(Y1452="M",W1452&lt;7),W1452,IF(W1452-S1452&lt;0,0,IF(AND(Y1452="D",W1452-S1452&gt;=7),7,IF(AND(Y1452="D",W1452-S1452&lt;7),W1452-S1452,0))))))</f>
        <v>2.0000000000000036</v>
      </c>
      <c r="U1452" s="104">
        <f>IF(AND(Y1452="D",W1452&lt;1),0,IF(AND(Y1452="D",W1452-S1452-T1452&gt;0,W1452-S1452-T1452&lt;1),W1452-S1452-T1452,IF(AND(Y1452="D",W1452-S1452-T1452&gt;=1),1,IF(AND(Y1452="M",W1452-T1452&gt;=1),1,IF(AND(Y1452="M",W1452-T1452&lt;1),W1452-T1452,0)))))</f>
        <v>0</v>
      </c>
      <c r="V1452" s="104">
        <f>IF(AND(Y1452="D",W1452&lt;1),0,IF(AND(Y1452="D",W1452-S1452-T1452-U1452&gt;0),W1452-S1452-T1452-U1452,IF(AND(Y1452="M",W1452-T1452-U1452&gt;0),W1452-T1452-U1452,0)))</f>
        <v>0</v>
      </c>
      <c r="W1452" s="105">
        <f>+R1452</f>
        <v>3.0000000000000036</v>
      </c>
      <c r="X1452" s="96"/>
      <c r="Y1452" s="106" t="str">
        <f>$AO$9</f>
        <v>D</v>
      </c>
      <c r="Z1452" s="207" t="str">
        <f t="shared" ref="Z1452:Z1482" si="598">TEXT(WEEKDAY(J1452),"ddd")</f>
        <v>Tue</v>
      </c>
      <c r="AA1452" s="107">
        <f t="shared" ref="AA1452:AA1481" si="599">COUNTIF(K1452,"S")</f>
        <v>0</v>
      </c>
      <c r="AB1452" s="107">
        <f t="shared" ref="AB1452:AB1481" si="600">COUNTIF(K1452,"I")</f>
        <v>0</v>
      </c>
      <c r="AC1452" s="107">
        <f t="shared" ref="AC1452:AC1481" si="601">COUNTIF(K1452,"A")</f>
        <v>0</v>
      </c>
    </row>
    <row r="1453" spans="1:29" ht="12.75" customHeight="1">
      <c r="A1453" s="69"/>
      <c r="B1453" s="70" t="s">
        <v>18</v>
      </c>
      <c r="C1453" s="108" t="s">
        <v>61</v>
      </c>
      <c r="D1453" s="109"/>
      <c r="E1453" s="73"/>
      <c r="F1453" s="110"/>
      <c r="G1453" s="72"/>
      <c r="H1453" s="99"/>
      <c r="I1453" s="76">
        <f t="shared" si="595"/>
        <v>6</v>
      </c>
      <c r="J1453" s="100">
        <f>$AN$10</f>
        <v>41080</v>
      </c>
      <c r="K1453" s="101">
        <v>2</v>
      </c>
      <c r="L1453" s="261">
        <v>8</v>
      </c>
      <c r="M1453" s="232">
        <f>VLOOKUP(K1453,$AE$23:$AG$30,2,0)</f>
        <v>0.83333333333333337</v>
      </c>
      <c r="N1453" s="241">
        <f t="shared" ref="N1453:N1481" si="602">VLOOKUP(K1453,$AE$23:$AG$30,3,0)</f>
        <v>1.2083333333333333</v>
      </c>
      <c r="O1453" s="244">
        <f t="shared" si="596"/>
        <v>8.9999999999999964</v>
      </c>
      <c r="P1453" s="245" t="str">
        <f>+IF(((N1453-M1453)*24)&gt;4,"1",0)</f>
        <v>1</v>
      </c>
      <c r="Q1453" s="257">
        <f t="shared" si="597"/>
        <v>7.9999999999999964</v>
      </c>
      <c r="R1453" s="102">
        <f>+L1453-Q1453</f>
        <v>0</v>
      </c>
      <c r="S1453" s="103">
        <f t="shared" ref="S1453:S1481" si="603">IF(AND(Y1453="d",W1453&gt;0),1,0)</f>
        <v>0</v>
      </c>
      <c r="T1453" s="104">
        <f t="shared" ref="T1453:T1481" si="604">IF(AND(Y1453="D",W1453-S1453&lt;0),0,IF(AND(Y1453="M",W1453&gt;=7),7,IF(AND(Y1453="M",W1453&lt;7),W1453,IF(W1453-S1453&lt;0,0,IF(AND(Y1453="D",W1453-S1453&gt;=7),7,IF(AND(Y1453="D",W1453-S1453&lt;7),W1453-S1453,0))))))</f>
        <v>0</v>
      </c>
      <c r="U1453" s="104">
        <f t="shared" ref="U1453:U1481" si="605">IF(AND(Y1453="D",W1453&lt;1),0,IF(AND(Y1453="D",W1453-S1453-T1453&gt;0,W1453-S1453-T1453&lt;1),W1453-S1453-T1453,IF(AND(Y1453="D",W1453-S1453-T1453&gt;=1),1,IF(AND(Y1453="M",W1453-T1453&gt;=1),1,IF(AND(Y1453="M",W1453-T1453&lt;1),W1453-T1453,0)))))</f>
        <v>0</v>
      </c>
      <c r="V1453" s="104">
        <f t="shared" ref="V1453:V1481" si="606">IF(AND(Y1453="D",W1453&lt;1),0,IF(AND(Y1453="D",W1453-S1453-T1453-U1453&gt;0),W1453-S1453-T1453-U1453,IF(AND(Y1453="M",W1453-T1453-U1453&gt;0),W1453-T1453-U1453,0)))</f>
        <v>0</v>
      </c>
      <c r="W1453" s="105">
        <f t="shared" ref="W1453:W1481" si="607">+R1453</f>
        <v>0</v>
      </c>
      <c r="X1453" s="96"/>
      <c r="Y1453" s="106" t="str">
        <f>$AO$10</f>
        <v>D</v>
      </c>
      <c r="Z1453" s="207" t="str">
        <f t="shared" si="598"/>
        <v>Wed</v>
      </c>
      <c r="AA1453" s="107">
        <f t="shared" si="599"/>
        <v>0</v>
      </c>
      <c r="AB1453" s="107">
        <f t="shared" si="600"/>
        <v>0</v>
      </c>
      <c r="AC1453" s="107">
        <f t="shared" si="601"/>
        <v>0</v>
      </c>
    </row>
    <row r="1454" spans="1:29" ht="12.75" customHeight="1">
      <c r="A1454" s="69"/>
      <c r="B1454" s="98" t="s">
        <v>20</v>
      </c>
      <c r="C1454" s="199">
        <v>40245</v>
      </c>
      <c r="D1454" s="199">
        <v>41340</v>
      </c>
      <c r="E1454" s="73"/>
      <c r="F1454" s="72"/>
      <c r="G1454" s="72"/>
      <c r="H1454" s="99"/>
      <c r="I1454" s="76">
        <f t="shared" si="595"/>
        <v>7</v>
      </c>
      <c r="J1454" s="100">
        <f>$AN$11</f>
        <v>41081</v>
      </c>
      <c r="K1454" s="101">
        <v>2</v>
      </c>
      <c r="L1454" s="261">
        <v>8</v>
      </c>
      <c r="M1454" s="232">
        <f>VLOOKUP(K1454,$AE$23:$AG$30,2,0)</f>
        <v>0.83333333333333337</v>
      </c>
      <c r="N1454" s="241">
        <f t="shared" si="602"/>
        <v>1.2083333333333333</v>
      </c>
      <c r="O1454" s="244">
        <f t="shared" si="596"/>
        <v>8.9999999999999964</v>
      </c>
      <c r="P1454" s="245" t="str">
        <f t="shared" ref="P1454:P1481" si="608">+IF(((N1454-M1454)*24)&gt;4,"1",0)</f>
        <v>1</v>
      </c>
      <c r="Q1454" s="257">
        <f t="shared" si="597"/>
        <v>7.9999999999999964</v>
      </c>
      <c r="R1454" s="102">
        <f t="shared" ref="R1454:R1481" si="609">+L1454-Q1454</f>
        <v>0</v>
      </c>
      <c r="S1454" s="103">
        <f t="shared" si="603"/>
        <v>0</v>
      </c>
      <c r="T1454" s="104">
        <f t="shared" si="604"/>
        <v>0</v>
      </c>
      <c r="U1454" s="104">
        <f t="shared" si="605"/>
        <v>0</v>
      </c>
      <c r="V1454" s="104">
        <f t="shared" si="606"/>
        <v>0</v>
      </c>
      <c r="W1454" s="105">
        <f t="shared" si="607"/>
        <v>0</v>
      </c>
      <c r="X1454" s="96"/>
      <c r="Y1454" s="106" t="str">
        <f>$AO$11</f>
        <v>D</v>
      </c>
      <c r="Z1454" s="207" t="str">
        <f t="shared" si="598"/>
        <v>Thu</v>
      </c>
      <c r="AA1454" s="107">
        <f t="shared" si="599"/>
        <v>0</v>
      </c>
      <c r="AB1454" s="107">
        <f t="shared" si="600"/>
        <v>0</v>
      </c>
      <c r="AC1454" s="107">
        <f t="shared" si="601"/>
        <v>0</v>
      </c>
    </row>
    <row r="1455" spans="1:29" ht="12.75" customHeight="1">
      <c r="A1455" s="69"/>
      <c r="B1455" s="98"/>
      <c r="C1455" s="98"/>
      <c r="D1455" s="72"/>
      <c r="E1455" s="73"/>
      <c r="F1455" s="72"/>
      <c r="G1455" s="72"/>
      <c r="H1455" s="99"/>
      <c r="I1455" s="76">
        <f t="shared" si="595"/>
        <v>8</v>
      </c>
      <c r="J1455" s="100">
        <f>$AN$12</f>
        <v>41082</v>
      </c>
      <c r="K1455" s="101">
        <v>2</v>
      </c>
      <c r="L1455" s="261">
        <v>11</v>
      </c>
      <c r="M1455" s="232">
        <f t="shared" ref="M1455:M1481" si="610">VLOOKUP(K1455,$AE$23:$AG$30,2,0)</f>
        <v>0.83333333333333337</v>
      </c>
      <c r="N1455" s="241">
        <f t="shared" si="602"/>
        <v>1.2083333333333333</v>
      </c>
      <c r="O1455" s="244">
        <f t="shared" si="596"/>
        <v>8.9999999999999964</v>
      </c>
      <c r="P1455" s="245" t="str">
        <f t="shared" si="608"/>
        <v>1</v>
      </c>
      <c r="Q1455" s="257">
        <f t="shared" si="597"/>
        <v>7.9999999999999964</v>
      </c>
      <c r="R1455" s="102">
        <f t="shared" si="609"/>
        <v>3.0000000000000036</v>
      </c>
      <c r="S1455" s="103">
        <f t="shared" si="603"/>
        <v>1</v>
      </c>
      <c r="T1455" s="104">
        <f t="shared" si="604"/>
        <v>2.0000000000000036</v>
      </c>
      <c r="U1455" s="104">
        <f t="shared" si="605"/>
        <v>0</v>
      </c>
      <c r="V1455" s="104">
        <f t="shared" si="606"/>
        <v>0</v>
      </c>
      <c r="W1455" s="105">
        <f t="shared" si="607"/>
        <v>3.0000000000000036</v>
      </c>
      <c r="X1455" s="96"/>
      <c r="Y1455" s="106" t="str">
        <f>$AO$12</f>
        <v>D</v>
      </c>
      <c r="Z1455" s="207" t="str">
        <f t="shared" si="598"/>
        <v>Fri</v>
      </c>
      <c r="AA1455" s="107">
        <f t="shared" si="599"/>
        <v>0</v>
      </c>
      <c r="AB1455" s="107">
        <f t="shared" si="600"/>
        <v>0</v>
      </c>
      <c r="AC1455" s="107">
        <f t="shared" si="601"/>
        <v>0</v>
      </c>
    </row>
    <row r="1456" spans="1:29" ht="12.75" customHeight="1">
      <c r="A1456" s="69"/>
      <c r="B1456" s="98"/>
      <c r="C1456" s="98"/>
      <c r="D1456" s="72"/>
      <c r="E1456" s="73"/>
      <c r="F1456" s="198"/>
      <c r="G1456" s="72"/>
      <c r="H1456" s="99"/>
      <c r="I1456" s="76">
        <f t="shared" si="595"/>
        <v>9</v>
      </c>
      <c r="J1456" s="100">
        <f>$AN$13</f>
        <v>41083</v>
      </c>
      <c r="K1456" s="339" t="s">
        <v>50</v>
      </c>
      <c r="L1456" s="261"/>
      <c r="M1456" s="232">
        <f t="shared" si="610"/>
        <v>0</v>
      </c>
      <c r="N1456" s="241">
        <f t="shared" si="602"/>
        <v>0</v>
      </c>
      <c r="O1456" s="244">
        <f t="shared" si="596"/>
        <v>0</v>
      </c>
      <c r="P1456" s="245">
        <f t="shared" si="608"/>
        <v>0</v>
      </c>
      <c r="Q1456" s="257">
        <f t="shared" si="597"/>
        <v>0</v>
      </c>
      <c r="R1456" s="102">
        <f t="shared" si="609"/>
        <v>0</v>
      </c>
      <c r="S1456" s="103">
        <f t="shared" si="603"/>
        <v>0</v>
      </c>
      <c r="T1456" s="104">
        <f t="shared" si="604"/>
        <v>0</v>
      </c>
      <c r="U1456" s="104">
        <f t="shared" si="605"/>
        <v>0</v>
      </c>
      <c r="V1456" s="104">
        <f t="shared" si="606"/>
        <v>0</v>
      </c>
      <c r="W1456" s="105">
        <f t="shared" si="607"/>
        <v>0</v>
      </c>
      <c r="X1456" s="96"/>
      <c r="Y1456" s="106" t="str">
        <f>$AO$13</f>
        <v>M</v>
      </c>
      <c r="Z1456" s="207" t="str">
        <f t="shared" si="598"/>
        <v>Sat</v>
      </c>
      <c r="AA1456" s="107">
        <f t="shared" si="599"/>
        <v>0</v>
      </c>
      <c r="AB1456" s="107">
        <f t="shared" si="600"/>
        <v>0</v>
      </c>
      <c r="AC1456" s="107">
        <f t="shared" si="601"/>
        <v>0</v>
      </c>
    </row>
    <row r="1457" spans="1:29" ht="12.75" customHeight="1">
      <c r="A1457" s="69"/>
      <c r="B1457" s="124" t="s">
        <v>21</v>
      </c>
      <c r="C1457" s="125" t="s">
        <v>22</v>
      </c>
      <c r="D1457" s="126"/>
      <c r="E1457" s="127"/>
      <c r="F1457" s="198">
        <v>1244560</v>
      </c>
      <c r="G1457" s="129" t="s">
        <v>22</v>
      </c>
      <c r="H1457" s="130">
        <f>+F1457</f>
        <v>1244560</v>
      </c>
      <c r="I1457" s="76">
        <f t="shared" si="595"/>
        <v>10</v>
      </c>
      <c r="J1457" s="100">
        <f>$AN$14</f>
        <v>41084</v>
      </c>
      <c r="K1457" s="339" t="s">
        <v>50</v>
      </c>
      <c r="L1457" s="261"/>
      <c r="M1457" s="232">
        <f t="shared" si="610"/>
        <v>0</v>
      </c>
      <c r="N1457" s="241">
        <f t="shared" si="602"/>
        <v>0</v>
      </c>
      <c r="O1457" s="244">
        <f t="shared" si="596"/>
        <v>0</v>
      </c>
      <c r="P1457" s="245">
        <f t="shared" si="608"/>
        <v>0</v>
      </c>
      <c r="Q1457" s="257">
        <f t="shared" si="597"/>
        <v>0</v>
      </c>
      <c r="R1457" s="102">
        <f t="shared" si="609"/>
        <v>0</v>
      </c>
      <c r="S1457" s="103">
        <f t="shared" si="603"/>
        <v>0</v>
      </c>
      <c r="T1457" s="104">
        <f t="shared" si="604"/>
        <v>0</v>
      </c>
      <c r="U1457" s="104">
        <f t="shared" si="605"/>
        <v>0</v>
      </c>
      <c r="V1457" s="104">
        <f t="shared" si="606"/>
        <v>0</v>
      </c>
      <c r="W1457" s="105">
        <f t="shared" si="607"/>
        <v>0</v>
      </c>
      <c r="X1457" s="96"/>
      <c r="Y1457" s="106" t="str">
        <f>$AO$14</f>
        <v>M</v>
      </c>
      <c r="Z1457" s="262" t="str">
        <f t="shared" si="598"/>
        <v>Sun</v>
      </c>
      <c r="AA1457" s="107">
        <f t="shared" si="599"/>
        <v>0</v>
      </c>
      <c r="AB1457" s="107">
        <f t="shared" si="600"/>
        <v>0</v>
      </c>
      <c r="AC1457" s="107">
        <f t="shared" si="601"/>
        <v>0</v>
      </c>
    </row>
    <row r="1458" spans="1:29" ht="12.75" customHeight="1">
      <c r="A1458" s="69"/>
      <c r="B1458" s="124" t="s">
        <v>23</v>
      </c>
      <c r="C1458" s="125" t="s">
        <v>22</v>
      </c>
      <c r="D1458" s="133">
        <f>+F1457/173</f>
        <v>7193.9884393063585</v>
      </c>
      <c r="E1458" s="127" t="s">
        <v>24</v>
      </c>
      <c r="F1458" s="128">
        <f>+W1484</f>
        <v>108.50000000000003</v>
      </c>
      <c r="G1458" s="134" t="s">
        <v>22</v>
      </c>
      <c r="H1458" s="130">
        <f>F1458*D1458</f>
        <v>780547.7456647401</v>
      </c>
      <c r="I1458" s="76">
        <f t="shared" si="595"/>
        <v>11</v>
      </c>
      <c r="J1458" s="100">
        <f>$AN$15</f>
        <v>41085</v>
      </c>
      <c r="K1458" s="101">
        <v>1</v>
      </c>
      <c r="L1458" s="261">
        <v>11</v>
      </c>
      <c r="M1458" s="232">
        <f t="shared" si="610"/>
        <v>0.33333333333333331</v>
      </c>
      <c r="N1458" s="241">
        <f t="shared" si="602"/>
        <v>0.70833333333333337</v>
      </c>
      <c r="O1458" s="244">
        <f t="shared" si="596"/>
        <v>9.0000000000000018</v>
      </c>
      <c r="P1458" s="245" t="str">
        <f t="shared" si="608"/>
        <v>1</v>
      </c>
      <c r="Q1458" s="257">
        <f t="shared" si="597"/>
        <v>8.0000000000000018</v>
      </c>
      <c r="R1458" s="102">
        <f t="shared" si="609"/>
        <v>2.9999999999999982</v>
      </c>
      <c r="S1458" s="103">
        <f t="shared" si="603"/>
        <v>1</v>
      </c>
      <c r="T1458" s="104">
        <f t="shared" si="604"/>
        <v>1.9999999999999982</v>
      </c>
      <c r="U1458" s="104">
        <f t="shared" si="605"/>
        <v>0</v>
      </c>
      <c r="V1458" s="104">
        <f t="shared" si="606"/>
        <v>0</v>
      </c>
      <c r="W1458" s="105">
        <f t="shared" si="607"/>
        <v>2.9999999999999982</v>
      </c>
      <c r="X1458" s="96"/>
      <c r="Y1458" s="106" t="str">
        <f>$AO$15</f>
        <v>D</v>
      </c>
      <c r="Z1458" s="262" t="str">
        <f t="shared" si="598"/>
        <v>Mon</v>
      </c>
      <c r="AA1458" s="107">
        <f t="shared" si="599"/>
        <v>0</v>
      </c>
      <c r="AB1458" s="107">
        <f t="shared" si="600"/>
        <v>0</v>
      </c>
      <c r="AC1458" s="107">
        <f t="shared" si="601"/>
        <v>0</v>
      </c>
    </row>
    <row r="1459" spans="1:29" ht="12.75" customHeight="1">
      <c r="A1459" s="69"/>
      <c r="B1459" s="124" t="s">
        <v>65</v>
      </c>
      <c r="C1459" s="125" t="s">
        <v>22</v>
      </c>
      <c r="D1459" s="133">
        <v>6000</v>
      </c>
      <c r="E1459" s="127" t="s">
        <v>24</v>
      </c>
      <c r="F1459" s="203">
        <f>+K1484</f>
        <v>24</v>
      </c>
      <c r="G1459" s="134" t="s">
        <v>22</v>
      </c>
      <c r="H1459" s="130">
        <f>F1459*D1459</f>
        <v>144000</v>
      </c>
      <c r="I1459" s="76">
        <f t="shared" si="595"/>
        <v>12</v>
      </c>
      <c r="J1459" s="100">
        <f>$AN$16</f>
        <v>41086</v>
      </c>
      <c r="K1459" s="101">
        <v>1</v>
      </c>
      <c r="L1459" s="261">
        <v>11</v>
      </c>
      <c r="M1459" s="232">
        <f t="shared" si="610"/>
        <v>0.33333333333333331</v>
      </c>
      <c r="N1459" s="241">
        <f t="shared" si="602"/>
        <v>0.70833333333333337</v>
      </c>
      <c r="O1459" s="244">
        <f t="shared" si="596"/>
        <v>9.0000000000000018</v>
      </c>
      <c r="P1459" s="245" t="str">
        <f t="shared" si="608"/>
        <v>1</v>
      </c>
      <c r="Q1459" s="257">
        <f t="shared" si="597"/>
        <v>8.0000000000000018</v>
      </c>
      <c r="R1459" s="102">
        <f t="shared" si="609"/>
        <v>2.9999999999999982</v>
      </c>
      <c r="S1459" s="103">
        <f t="shared" si="603"/>
        <v>1</v>
      </c>
      <c r="T1459" s="104">
        <f t="shared" si="604"/>
        <v>1.9999999999999982</v>
      </c>
      <c r="U1459" s="104">
        <f t="shared" si="605"/>
        <v>0</v>
      </c>
      <c r="V1459" s="104">
        <f t="shared" si="606"/>
        <v>0</v>
      </c>
      <c r="W1459" s="105">
        <f t="shared" si="607"/>
        <v>2.9999999999999982</v>
      </c>
      <c r="X1459" s="96"/>
      <c r="Y1459" s="106" t="str">
        <f>$AO$16</f>
        <v>D</v>
      </c>
      <c r="Z1459" s="207" t="str">
        <f t="shared" si="598"/>
        <v>Tue</v>
      </c>
      <c r="AA1459" s="107">
        <f t="shared" si="599"/>
        <v>0</v>
      </c>
      <c r="AB1459" s="107">
        <f t="shared" si="600"/>
        <v>0</v>
      </c>
      <c r="AC1459" s="107">
        <f t="shared" si="601"/>
        <v>0</v>
      </c>
    </row>
    <row r="1460" spans="1:29" ht="12.75" customHeight="1">
      <c r="A1460" s="69"/>
      <c r="B1460" s="124" t="s">
        <v>66</v>
      </c>
      <c r="C1460" s="125" t="s">
        <v>22</v>
      </c>
      <c r="D1460" s="200">
        <v>4000</v>
      </c>
      <c r="E1460" s="127" t="s">
        <v>24</v>
      </c>
      <c r="F1460" s="139">
        <f>+L1484</f>
        <v>13</v>
      </c>
      <c r="G1460" s="134" t="s">
        <v>22</v>
      </c>
      <c r="H1460" s="130">
        <f>F1460*D1460</f>
        <v>52000</v>
      </c>
      <c r="I1460" s="76">
        <f t="shared" si="595"/>
        <v>13</v>
      </c>
      <c r="J1460" s="100">
        <f>$AN$17</f>
        <v>41087</v>
      </c>
      <c r="K1460" s="101">
        <v>1</v>
      </c>
      <c r="L1460" s="261">
        <v>11</v>
      </c>
      <c r="M1460" s="232">
        <f t="shared" si="610"/>
        <v>0.33333333333333331</v>
      </c>
      <c r="N1460" s="241">
        <f t="shared" si="602"/>
        <v>0.70833333333333337</v>
      </c>
      <c r="O1460" s="244">
        <f t="shared" si="596"/>
        <v>9.0000000000000018</v>
      </c>
      <c r="P1460" s="245" t="str">
        <f t="shared" si="608"/>
        <v>1</v>
      </c>
      <c r="Q1460" s="257">
        <f t="shared" si="597"/>
        <v>8.0000000000000018</v>
      </c>
      <c r="R1460" s="102">
        <f t="shared" si="609"/>
        <v>2.9999999999999982</v>
      </c>
      <c r="S1460" s="103">
        <f t="shared" si="603"/>
        <v>1</v>
      </c>
      <c r="T1460" s="104">
        <f t="shared" si="604"/>
        <v>1.9999999999999982</v>
      </c>
      <c r="U1460" s="104">
        <f t="shared" si="605"/>
        <v>0</v>
      </c>
      <c r="V1460" s="104">
        <f t="shared" si="606"/>
        <v>0</v>
      </c>
      <c r="W1460" s="105">
        <f t="shared" si="607"/>
        <v>2.9999999999999982</v>
      </c>
      <c r="X1460" s="96"/>
      <c r="Y1460" s="106" t="str">
        <f>$AO$17</f>
        <v>D</v>
      </c>
      <c r="Z1460" s="207" t="str">
        <f t="shared" si="598"/>
        <v>Wed</v>
      </c>
      <c r="AA1460" s="107">
        <f t="shared" si="599"/>
        <v>0</v>
      </c>
      <c r="AB1460" s="107">
        <f t="shared" si="600"/>
        <v>0</v>
      </c>
      <c r="AC1460" s="107">
        <f t="shared" si="601"/>
        <v>0</v>
      </c>
    </row>
    <row r="1461" spans="1:29" ht="12.75" customHeight="1">
      <c r="A1461" s="69"/>
      <c r="B1461" s="335" t="s">
        <v>75</v>
      </c>
      <c r="C1461" s="336" t="s">
        <v>22</v>
      </c>
      <c r="D1461" s="337"/>
      <c r="E1461" s="127" t="s">
        <v>24</v>
      </c>
      <c r="F1461" s="338">
        <f>+M1484</f>
        <v>11</v>
      </c>
      <c r="G1461" s="142" t="s">
        <v>22</v>
      </c>
      <c r="H1461" s="143">
        <f>+F1461*D1461</f>
        <v>0</v>
      </c>
      <c r="I1461" s="76">
        <f t="shared" si="595"/>
        <v>14</v>
      </c>
      <c r="J1461" s="100">
        <f>$AN$18</f>
        <v>41088</v>
      </c>
      <c r="K1461" s="101">
        <v>1</v>
      </c>
      <c r="L1461" s="261">
        <v>8</v>
      </c>
      <c r="M1461" s="232">
        <f t="shared" si="610"/>
        <v>0.33333333333333331</v>
      </c>
      <c r="N1461" s="241">
        <f t="shared" si="602"/>
        <v>0.70833333333333337</v>
      </c>
      <c r="O1461" s="244">
        <f t="shared" si="596"/>
        <v>9.0000000000000018</v>
      </c>
      <c r="P1461" s="245" t="str">
        <f t="shared" si="608"/>
        <v>1</v>
      </c>
      <c r="Q1461" s="257">
        <f t="shared" si="597"/>
        <v>8.0000000000000018</v>
      </c>
      <c r="R1461" s="102">
        <f t="shared" si="609"/>
        <v>0</v>
      </c>
      <c r="S1461" s="103">
        <f t="shared" si="603"/>
        <v>0</v>
      </c>
      <c r="T1461" s="104">
        <f t="shared" si="604"/>
        <v>0</v>
      </c>
      <c r="U1461" s="104">
        <f t="shared" si="605"/>
        <v>0</v>
      </c>
      <c r="V1461" s="104">
        <f t="shared" si="606"/>
        <v>0</v>
      </c>
      <c r="W1461" s="105">
        <f t="shared" si="607"/>
        <v>0</v>
      </c>
      <c r="X1461" s="96"/>
      <c r="Y1461" s="106" t="str">
        <f>$AO$18</f>
        <v>D</v>
      </c>
      <c r="Z1461" s="207" t="str">
        <f t="shared" si="598"/>
        <v>Thu</v>
      </c>
      <c r="AA1461" s="107">
        <f t="shared" si="599"/>
        <v>0</v>
      </c>
      <c r="AB1461" s="107">
        <f t="shared" si="600"/>
        <v>0</v>
      </c>
      <c r="AC1461" s="107">
        <f t="shared" si="601"/>
        <v>0</v>
      </c>
    </row>
    <row r="1462" spans="1:29" ht="12.75" customHeight="1">
      <c r="A1462" s="69"/>
      <c r="B1462" s="124"/>
      <c r="C1462" s="70"/>
      <c r="D1462" s="202"/>
      <c r="E1462" s="140"/>
      <c r="F1462" s="141"/>
      <c r="G1462" s="74" t="s">
        <v>22</v>
      </c>
      <c r="H1462" s="99">
        <f>+D1462*F1462</f>
        <v>0</v>
      </c>
      <c r="I1462" s="76">
        <f t="shared" si="595"/>
        <v>15</v>
      </c>
      <c r="J1462" s="100">
        <f>$AN$19</f>
        <v>41089</v>
      </c>
      <c r="K1462" s="101">
        <v>1</v>
      </c>
      <c r="L1462" s="261">
        <v>11</v>
      </c>
      <c r="M1462" s="232">
        <f t="shared" si="610"/>
        <v>0.33333333333333331</v>
      </c>
      <c r="N1462" s="241">
        <f t="shared" si="602"/>
        <v>0.70833333333333337</v>
      </c>
      <c r="O1462" s="244">
        <f t="shared" si="596"/>
        <v>9.0000000000000018</v>
      </c>
      <c r="P1462" s="245" t="str">
        <f t="shared" si="608"/>
        <v>1</v>
      </c>
      <c r="Q1462" s="257">
        <f t="shared" si="597"/>
        <v>8.0000000000000018</v>
      </c>
      <c r="R1462" s="102">
        <f t="shared" si="609"/>
        <v>2.9999999999999982</v>
      </c>
      <c r="S1462" s="103">
        <f t="shared" si="603"/>
        <v>1</v>
      </c>
      <c r="T1462" s="104">
        <f t="shared" si="604"/>
        <v>1.9999999999999982</v>
      </c>
      <c r="U1462" s="104">
        <f t="shared" si="605"/>
        <v>0</v>
      </c>
      <c r="V1462" s="104">
        <f t="shared" si="606"/>
        <v>0</v>
      </c>
      <c r="W1462" s="105">
        <f t="shared" si="607"/>
        <v>2.9999999999999982</v>
      </c>
      <c r="X1462" s="96"/>
      <c r="Y1462" s="106" t="str">
        <f>$AO$19</f>
        <v>D</v>
      </c>
      <c r="Z1462" s="207" t="str">
        <f t="shared" si="598"/>
        <v>Fri</v>
      </c>
      <c r="AA1462" s="107">
        <f t="shared" si="599"/>
        <v>0</v>
      </c>
      <c r="AB1462" s="107">
        <f t="shared" si="600"/>
        <v>0</v>
      </c>
      <c r="AC1462" s="107">
        <f t="shared" si="601"/>
        <v>0</v>
      </c>
    </row>
    <row r="1463" spans="1:29" ht="12.75" customHeight="1">
      <c r="A1463" s="69"/>
      <c r="B1463" s="124"/>
      <c r="C1463" s="70"/>
      <c r="D1463" s="202"/>
      <c r="E1463" s="140"/>
      <c r="F1463" s="139"/>
      <c r="G1463" s="74" t="s">
        <v>22</v>
      </c>
      <c r="H1463" s="99">
        <f>+D1463*F1463</f>
        <v>0</v>
      </c>
      <c r="I1463" s="76">
        <f t="shared" si="595"/>
        <v>16</v>
      </c>
      <c r="J1463" s="100">
        <f>$AN$20</f>
        <v>41090</v>
      </c>
      <c r="K1463" s="101" t="s">
        <v>63</v>
      </c>
      <c r="L1463" s="261">
        <v>8</v>
      </c>
      <c r="M1463" s="232">
        <f t="shared" si="610"/>
        <v>0</v>
      </c>
      <c r="N1463" s="241">
        <f t="shared" si="602"/>
        <v>0</v>
      </c>
      <c r="O1463" s="244">
        <f t="shared" si="596"/>
        <v>0</v>
      </c>
      <c r="P1463" s="245">
        <f t="shared" si="608"/>
        <v>0</v>
      </c>
      <c r="Q1463" s="257">
        <f t="shared" si="597"/>
        <v>0</v>
      </c>
      <c r="R1463" s="102">
        <f t="shared" si="609"/>
        <v>8</v>
      </c>
      <c r="S1463" s="103">
        <f t="shared" si="603"/>
        <v>0</v>
      </c>
      <c r="T1463" s="104">
        <f t="shared" si="604"/>
        <v>7</v>
      </c>
      <c r="U1463" s="104">
        <f t="shared" si="605"/>
        <v>1</v>
      </c>
      <c r="V1463" s="104">
        <f t="shared" si="606"/>
        <v>0</v>
      </c>
      <c r="W1463" s="105">
        <f t="shared" si="607"/>
        <v>8</v>
      </c>
      <c r="X1463" s="96"/>
      <c r="Y1463" s="106" t="str">
        <f>$AO$20</f>
        <v>M</v>
      </c>
      <c r="Z1463" s="207" t="str">
        <f t="shared" si="598"/>
        <v>Sat</v>
      </c>
      <c r="AA1463" s="107">
        <f t="shared" si="599"/>
        <v>0</v>
      </c>
      <c r="AB1463" s="107">
        <f t="shared" si="600"/>
        <v>0</v>
      </c>
      <c r="AC1463" s="107">
        <f t="shared" si="601"/>
        <v>0</v>
      </c>
    </row>
    <row r="1464" spans="1:29" ht="12.75" customHeight="1">
      <c r="A1464" s="69"/>
      <c r="B1464" s="124" t="s">
        <v>56</v>
      </c>
      <c r="C1464" s="70" t="s">
        <v>22</v>
      </c>
      <c r="D1464" s="202"/>
      <c r="E1464" s="140"/>
      <c r="F1464" s="141"/>
      <c r="G1464" s="74" t="s">
        <v>22</v>
      </c>
      <c r="H1464" s="99">
        <v>0</v>
      </c>
      <c r="I1464" s="76">
        <f t="shared" si="595"/>
        <v>17</v>
      </c>
      <c r="J1464" s="100">
        <f>$AN$21</f>
        <v>41091</v>
      </c>
      <c r="K1464" s="101" t="s">
        <v>50</v>
      </c>
      <c r="L1464" s="261"/>
      <c r="M1464" s="232">
        <f t="shared" si="610"/>
        <v>0</v>
      </c>
      <c r="N1464" s="241">
        <f t="shared" si="602"/>
        <v>0</v>
      </c>
      <c r="O1464" s="244">
        <f t="shared" si="596"/>
        <v>0</v>
      </c>
      <c r="P1464" s="245">
        <f t="shared" si="608"/>
        <v>0</v>
      </c>
      <c r="Q1464" s="257">
        <f t="shared" si="597"/>
        <v>0</v>
      </c>
      <c r="R1464" s="102">
        <f t="shared" si="609"/>
        <v>0</v>
      </c>
      <c r="S1464" s="103">
        <f t="shared" si="603"/>
        <v>0</v>
      </c>
      <c r="T1464" s="104">
        <f t="shared" si="604"/>
        <v>0</v>
      </c>
      <c r="U1464" s="104">
        <f t="shared" si="605"/>
        <v>0</v>
      </c>
      <c r="V1464" s="104">
        <f t="shared" si="606"/>
        <v>0</v>
      </c>
      <c r="W1464" s="105">
        <f t="shared" si="607"/>
        <v>0</v>
      </c>
      <c r="X1464" s="96"/>
      <c r="Y1464" s="106" t="str">
        <f>$AO$21</f>
        <v>M</v>
      </c>
      <c r="Z1464" s="262" t="str">
        <f t="shared" si="598"/>
        <v>Sun</v>
      </c>
      <c r="AA1464" s="107">
        <f t="shared" si="599"/>
        <v>0</v>
      </c>
      <c r="AB1464" s="107">
        <f t="shared" si="600"/>
        <v>0</v>
      </c>
      <c r="AC1464" s="107">
        <f t="shared" si="601"/>
        <v>0</v>
      </c>
    </row>
    <row r="1465" spans="1:29" ht="12.75" customHeight="1">
      <c r="A1465" s="69"/>
      <c r="B1465" s="124"/>
      <c r="C1465" s="70"/>
      <c r="D1465" s="202"/>
      <c r="E1465" s="140"/>
      <c r="F1465" s="139"/>
      <c r="G1465" s="74" t="s">
        <v>22</v>
      </c>
      <c r="H1465" s="99">
        <f>+D1465*F1465</f>
        <v>0</v>
      </c>
      <c r="I1465" s="76">
        <f t="shared" si="595"/>
        <v>18</v>
      </c>
      <c r="J1465" s="100">
        <f>$AN$22</f>
        <v>41092</v>
      </c>
      <c r="K1465" s="101">
        <v>2</v>
      </c>
      <c r="L1465" s="261">
        <v>11</v>
      </c>
      <c r="M1465" s="232">
        <f t="shared" si="610"/>
        <v>0.83333333333333337</v>
      </c>
      <c r="N1465" s="241">
        <f t="shared" si="602"/>
        <v>1.2083333333333333</v>
      </c>
      <c r="O1465" s="244">
        <f t="shared" si="596"/>
        <v>8.9999999999999964</v>
      </c>
      <c r="P1465" s="245" t="str">
        <f t="shared" si="608"/>
        <v>1</v>
      </c>
      <c r="Q1465" s="257">
        <f t="shared" si="597"/>
        <v>7.9999999999999964</v>
      </c>
      <c r="R1465" s="102">
        <f t="shared" si="609"/>
        <v>3.0000000000000036</v>
      </c>
      <c r="S1465" s="103">
        <f t="shared" si="603"/>
        <v>1</v>
      </c>
      <c r="T1465" s="104">
        <f t="shared" si="604"/>
        <v>2.0000000000000036</v>
      </c>
      <c r="U1465" s="104">
        <f t="shared" si="605"/>
        <v>0</v>
      </c>
      <c r="V1465" s="104">
        <f t="shared" si="606"/>
        <v>0</v>
      </c>
      <c r="W1465" s="105">
        <f t="shared" si="607"/>
        <v>3.0000000000000036</v>
      </c>
      <c r="X1465" s="96"/>
      <c r="Y1465" s="106" t="str">
        <f>$AO$22</f>
        <v>D</v>
      </c>
      <c r="Z1465" s="262" t="str">
        <f t="shared" si="598"/>
        <v>Mon</v>
      </c>
      <c r="AA1465" s="107">
        <f t="shared" si="599"/>
        <v>0</v>
      </c>
      <c r="AB1465" s="107">
        <f t="shared" si="600"/>
        <v>0</v>
      </c>
      <c r="AC1465" s="107">
        <f t="shared" si="601"/>
        <v>0</v>
      </c>
    </row>
    <row r="1466" spans="1:29" ht="12.75" customHeight="1">
      <c r="A1466" s="69"/>
      <c r="B1466" s="150" t="s">
        <v>19</v>
      </c>
      <c r="C1466" s="150"/>
      <c r="D1466" s="200"/>
      <c r="E1466" s="127"/>
      <c r="F1466" s="151"/>
      <c r="G1466" s="134" t="s">
        <v>22</v>
      </c>
      <c r="H1466" s="152">
        <f>SUM(H1457:H1465)</f>
        <v>2221107.74566474</v>
      </c>
      <c r="I1466" s="76">
        <f t="shared" si="595"/>
        <v>19</v>
      </c>
      <c r="J1466" s="100">
        <f>$AN$23</f>
        <v>41093</v>
      </c>
      <c r="K1466" s="101">
        <v>2</v>
      </c>
      <c r="L1466" s="261">
        <v>11</v>
      </c>
      <c r="M1466" s="232">
        <f t="shared" si="610"/>
        <v>0.83333333333333337</v>
      </c>
      <c r="N1466" s="241">
        <f t="shared" si="602"/>
        <v>1.2083333333333333</v>
      </c>
      <c r="O1466" s="244">
        <f t="shared" si="596"/>
        <v>8.9999999999999964</v>
      </c>
      <c r="P1466" s="245" t="str">
        <f t="shared" si="608"/>
        <v>1</v>
      </c>
      <c r="Q1466" s="257">
        <f t="shared" si="597"/>
        <v>7.9999999999999964</v>
      </c>
      <c r="R1466" s="102">
        <f t="shared" si="609"/>
        <v>3.0000000000000036</v>
      </c>
      <c r="S1466" s="103">
        <f t="shared" si="603"/>
        <v>1</v>
      </c>
      <c r="T1466" s="104">
        <f t="shared" si="604"/>
        <v>2.0000000000000036</v>
      </c>
      <c r="U1466" s="104">
        <f t="shared" si="605"/>
        <v>0</v>
      </c>
      <c r="V1466" s="104">
        <f t="shared" si="606"/>
        <v>0</v>
      </c>
      <c r="W1466" s="105">
        <f t="shared" si="607"/>
        <v>3.0000000000000036</v>
      </c>
      <c r="X1466" s="96"/>
      <c r="Y1466" s="106" t="str">
        <f>$AO$23</f>
        <v>D</v>
      </c>
      <c r="Z1466" s="207" t="str">
        <f t="shared" si="598"/>
        <v>Tue</v>
      </c>
      <c r="AA1466" s="107">
        <f t="shared" si="599"/>
        <v>0</v>
      </c>
      <c r="AB1466" s="107">
        <f t="shared" si="600"/>
        <v>0</v>
      </c>
      <c r="AC1466" s="107">
        <f t="shared" si="601"/>
        <v>0</v>
      </c>
    </row>
    <row r="1467" spans="1:29" ht="12.75" customHeight="1">
      <c r="A1467" s="69"/>
      <c r="B1467" s="131" t="s">
        <v>25</v>
      </c>
      <c r="C1467" s="70"/>
      <c r="D1467" s="200"/>
      <c r="E1467" s="127"/>
      <c r="F1467" s="151"/>
      <c r="G1467" s="74"/>
      <c r="H1467" s="75"/>
      <c r="I1467" s="76">
        <f t="shared" si="595"/>
        <v>20</v>
      </c>
      <c r="J1467" s="100">
        <f>$AN$24</f>
        <v>41094</v>
      </c>
      <c r="K1467" s="101">
        <v>2</v>
      </c>
      <c r="L1467" s="261">
        <v>11</v>
      </c>
      <c r="M1467" s="232">
        <f t="shared" si="610"/>
        <v>0.83333333333333337</v>
      </c>
      <c r="N1467" s="241">
        <f t="shared" si="602"/>
        <v>1.2083333333333333</v>
      </c>
      <c r="O1467" s="244">
        <f t="shared" si="596"/>
        <v>8.9999999999999964</v>
      </c>
      <c r="P1467" s="245" t="str">
        <f t="shared" si="608"/>
        <v>1</v>
      </c>
      <c r="Q1467" s="257">
        <f t="shared" si="597"/>
        <v>7.9999999999999964</v>
      </c>
      <c r="R1467" s="102">
        <f t="shared" si="609"/>
        <v>3.0000000000000036</v>
      </c>
      <c r="S1467" s="103">
        <f t="shared" si="603"/>
        <v>1</v>
      </c>
      <c r="T1467" s="104">
        <f t="shared" si="604"/>
        <v>2.0000000000000036</v>
      </c>
      <c r="U1467" s="104">
        <f t="shared" si="605"/>
        <v>0</v>
      </c>
      <c r="V1467" s="104">
        <f t="shared" si="606"/>
        <v>0</v>
      </c>
      <c r="W1467" s="105">
        <f t="shared" si="607"/>
        <v>3.0000000000000036</v>
      </c>
      <c r="X1467" s="96"/>
      <c r="Y1467" s="106" t="str">
        <f>$AO$24</f>
        <v>D</v>
      </c>
      <c r="Z1467" s="207" t="str">
        <f t="shared" si="598"/>
        <v>Wed</v>
      </c>
      <c r="AA1467" s="107">
        <f t="shared" si="599"/>
        <v>0</v>
      </c>
      <c r="AB1467" s="107">
        <f t="shared" si="600"/>
        <v>0</v>
      </c>
      <c r="AC1467" s="107">
        <f t="shared" si="601"/>
        <v>0</v>
      </c>
    </row>
    <row r="1468" spans="1:29" ht="12.75" customHeight="1">
      <c r="A1468" s="69"/>
      <c r="B1468" s="124" t="s">
        <v>26</v>
      </c>
      <c r="C1468" s="125" t="s">
        <v>22</v>
      </c>
      <c r="D1468" s="153">
        <f>-H1457</f>
        <v>-1244560</v>
      </c>
      <c r="E1468" s="127" t="s">
        <v>24</v>
      </c>
      <c r="F1468" s="149">
        <v>0.02</v>
      </c>
      <c r="G1468" s="134" t="s">
        <v>22</v>
      </c>
      <c r="H1468" s="130">
        <f>F1468*D1468</f>
        <v>-24891.200000000001</v>
      </c>
      <c r="I1468" s="76">
        <f t="shared" si="595"/>
        <v>21</v>
      </c>
      <c r="J1468" s="100">
        <f>$AN$25</f>
        <v>41095</v>
      </c>
      <c r="K1468" s="101">
        <v>2</v>
      </c>
      <c r="L1468" s="261">
        <v>10</v>
      </c>
      <c r="M1468" s="232">
        <f t="shared" si="610"/>
        <v>0.83333333333333337</v>
      </c>
      <c r="N1468" s="241">
        <f t="shared" si="602"/>
        <v>1.2083333333333333</v>
      </c>
      <c r="O1468" s="244">
        <f t="shared" si="596"/>
        <v>8.9999999999999964</v>
      </c>
      <c r="P1468" s="245" t="str">
        <f t="shared" si="608"/>
        <v>1</v>
      </c>
      <c r="Q1468" s="257">
        <f t="shared" si="597"/>
        <v>7.9999999999999964</v>
      </c>
      <c r="R1468" s="102">
        <f t="shared" si="609"/>
        <v>2.0000000000000036</v>
      </c>
      <c r="S1468" s="103">
        <f t="shared" si="603"/>
        <v>1</v>
      </c>
      <c r="T1468" s="104">
        <f t="shared" si="604"/>
        <v>1.0000000000000036</v>
      </c>
      <c r="U1468" s="104">
        <f t="shared" si="605"/>
        <v>0</v>
      </c>
      <c r="V1468" s="104">
        <f t="shared" si="606"/>
        <v>0</v>
      </c>
      <c r="W1468" s="105">
        <f t="shared" si="607"/>
        <v>2.0000000000000036</v>
      </c>
      <c r="X1468" s="96"/>
      <c r="Y1468" s="106" t="str">
        <f>$AO$25</f>
        <v>D</v>
      </c>
      <c r="Z1468" s="207" t="str">
        <f t="shared" si="598"/>
        <v>Thu</v>
      </c>
      <c r="AA1468" s="107">
        <f t="shared" si="599"/>
        <v>0</v>
      </c>
      <c r="AB1468" s="107">
        <f t="shared" si="600"/>
        <v>0</v>
      </c>
      <c r="AC1468" s="107">
        <f t="shared" si="601"/>
        <v>0</v>
      </c>
    </row>
    <row r="1469" spans="1:29" ht="12.75" customHeight="1">
      <c r="A1469" s="69"/>
      <c r="B1469" s="124" t="s">
        <v>47</v>
      </c>
      <c r="C1469" s="125" t="s">
        <v>22</v>
      </c>
      <c r="D1469" s="200"/>
      <c r="E1469" s="127"/>
      <c r="F1469" s="155"/>
      <c r="G1469" s="134" t="s">
        <v>22</v>
      </c>
      <c r="H1469" s="130">
        <f>SUM(AA1484:AC1484)*-F1457/21</f>
        <v>0</v>
      </c>
      <c r="I1469" s="76">
        <f t="shared" si="595"/>
        <v>22</v>
      </c>
      <c r="J1469" s="100">
        <f>$AN$26</f>
        <v>41096</v>
      </c>
      <c r="K1469" s="101">
        <v>2</v>
      </c>
      <c r="L1469" s="261">
        <v>8</v>
      </c>
      <c r="M1469" s="232">
        <f t="shared" si="610"/>
        <v>0.83333333333333337</v>
      </c>
      <c r="N1469" s="241">
        <f t="shared" si="602"/>
        <v>1.2083333333333333</v>
      </c>
      <c r="O1469" s="244">
        <f t="shared" si="596"/>
        <v>8.9999999999999964</v>
      </c>
      <c r="P1469" s="245" t="str">
        <f t="shared" si="608"/>
        <v>1</v>
      </c>
      <c r="Q1469" s="257">
        <f t="shared" si="597"/>
        <v>7.9999999999999964</v>
      </c>
      <c r="R1469" s="102">
        <f t="shared" si="609"/>
        <v>0</v>
      </c>
      <c r="S1469" s="103">
        <f t="shared" si="603"/>
        <v>0</v>
      </c>
      <c r="T1469" s="104">
        <f t="shared" si="604"/>
        <v>0</v>
      </c>
      <c r="U1469" s="104">
        <f t="shared" si="605"/>
        <v>0</v>
      </c>
      <c r="V1469" s="104">
        <f t="shared" si="606"/>
        <v>0</v>
      </c>
      <c r="W1469" s="105">
        <f t="shared" si="607"/>
        <v>0</v>
      </c>
      <c r="X1469" s="96"/>
      <c r="Y1469" s="106" t="str">
        <f>$AO$26</f>
        <v>D</v>
      </c>
      <c r="Z1469" s="207" t="str">
        <f t="shared" si="598"/>
        <v>Fri</v>
      </c>
      <c r="AA1469" s="107">
        <f t="shared" si="599"/>
        <v>0</v>
      </c>
      <c r="AB1469" s="107">
        <f t="shared" si="600"/>
        <v>0</v>
      </c>
      <c r="AC1469" s="107">
        <f t="shared" si="601"/>
        <v>0</v>
      </c>
    </row>
    <row r="1470" spans="1:29" ht="12.75" customHeight="1">
      <c r="A1470" s="69"/>
      <c r="B1470" s="124" t="s">
        <v>27</v>
      </c>
      <c r="C1470" s="125" t="s">
        <v>22</v>
      </c>
      <c r="D1470" s="200"/>
      <c r="E1470" s="127"/>
      <c r="F1470" s="155"/>
      <c r="G1470" s="134" t="s">
        <v>22</v>
      </c>
      <c r="H1470" s="156">
        <f>+F1476</f>
        <v>-38594.1</v>
      </c>
      <c r="I1470" s="76">
        <f t="shared" si="595"/>
        <v>23</v>
      </c>
      <c r="J1470" s="100">
        <f>$AN$27</f>
        <v>41097</v>
      </c>
      <c r="K1470" s="101" t="s">
        <v>50</v>
      </c>
      <c r="L1470" s="261"/>
      <c r="M1470" s="232">
        <f t="shared" si="610"/>
        <v>0</v>
      </c>
      <c r="N1470" s="241">
        <f t="shared" si="602"/>
        <v>0</v>
      </c>
      <c r="O1470" s="244">
        <f t="shared" si="596"/>
        <v>0</v>
      </c>
      <c r="P1470" s="245">
        <f t="shared" si="608"/>
        <v>0</v>
      </c>
      <c r="Q1470" s="257">
        <f t="shared" si="597"/>
        <v>0</v>
      </c>
      <c r="R1470" s="102">
        <f t="shared" si="609"/>
        <v>0</v>
      </c>
      <c r="S1470" s="103">
        <f t="shared" si="603"/>
        <v>0</v>
      </c>
      <c r="T1470" s="104">
        <f t="shared" si="604"/>
        <v>0</v>
      </c>
      <c r="U1470" s="104">
        <f t="shared" si="605"/>
        <v>0</v>
      </c>
      <c r="V1470" s="104">
        <f t="shared" si="606"/>
        <v>0</v>
      </c>
      <c r="W1470" s="105">
        <f t="shared" si="607"/>
        <v>0</v>
      </c>
      <c r="X1470" s="96"/>
      <c r="Y1470" s="106" t="str">
        <f>$AO$27</f>
        <v>M</v>
      </c>
      <c r="Z1470" s="207" t="str">
        <f t="shared" si="598"/>
        <v>Sat</v>
      </c>
      <c r="AA1470" s="107">
        <f t="shared" si="599"/>
        <v>0</v>
      </c>
      <c r="AB1470" s="107">
        <f t="shared" si="600"/>
        <v>0</v>
      </c>
      <c r="AC1470" s="107">
        <f t="shared" si="601"/>
        <v>0</v>
      </c>
    </row>
    <row r="1471" spans="1:29" ht="12.75" customHeight="1">
      <c r="A1471" s="69"/>
      <c r="B1471" s="98"/>
      <c r="C1471" s="98"/>
      <c r="D1471" s="158" t="s">
        <v>28</v>
      </c>
      <c r="E1471" s="159"/>
      <c r="F1471" s="160">
        <f>VLOOKUP(C1450,$AD$1:$AG$6,2)</f>
        <v>-1320000</v>
      </c>
      <c r="G1471" s="160"/>
      <c r="H1471" s="99"/>
      <c r="I1471" s="76">
        <f t="shared" si="595"/>
        <v>24</v>
      </c>
      <c r="J1471" s="100">
        <f>$AN$28</f>
        <v>41098</v>
      </c>
      <c r="K1471" s="101" t="s">
        <v>50</v>
      </c>
      <c r="L1471" s="261"/>
      <c r="M1471" s="232">
        <f t="shared" si="610"/>
        <v>0</v>
      </c>
      <c r="N1471" s="241">
        <f t="shared" si="602"/>
        <v>0</v>
      </c>
      <c r="O1471" s="244">
        <f t="shared" si="596"/>
        <v>0</v>
      </c>
      <c r="P1471" s="245">
        <f t="shared" si="608"/>
        <v>0</v>
      </c>
      <c r="Q1471" s="257">
        <f t="shared" si="597"/>
        <v>0</v>
      </c>
      <c r="R1471" s="102">
        <f t="shared" si="609"/>
        <v>0</v>
      </c>
      <c r="S1471" s="103">
        <f t="shared" si="603"/>
        <v>0</v>
      </c>
      <c r="T1471" s="104">
        <f t="shared" si="604"/>
        <v>0</v>
      </c>
      <c r="U1471" s="104">
        <f t="shared" si="605"/>
        <v>0</v>
      </c>
      <c r="V1471" s="104">
        <f t="shared" si="606"/>
        <v>0</v>
      </c>
      <c r="W1471" s="105">
        <f t="shared" si="607"/>
        <v>0</v>
      </c>
      <c r="X1471" s="96"/>
      <c r="Y1471" s="106" t="str">
        <f>$AO$28</f>
        <v>M</v>
      </c>
      <c r="Z1471" s="262" t="str">
        <f t="shared" si="598"/>
        <v>Sun</v>
      </c>
      <c r="AA1471" s="107">
        <f t="shared" si="599"/>
        <v>0</v>
      </c>
      <c r="AB1471" s="107">
        <f t="shared" si="600"/>
        <v>0</v>
      </c>
      <c r="AC1471" s="107">
        <f t="shared" si="601"/>
        <v>0</v>
      </c>
    </row>
    <row r="1472" spans="1:29" ht="12.75" customHeight="1">
      <c r="A1472" s="69"/>
      <c r="B1472" s="98"/>
      <c r="C1472" s="98"/>
      <c r="D1472" s="162" t="s">
        <v>26</v>
      </c>
      <c r="E1472" s="159"/>
      <c r="F1472" s="163">
        <f>+(H1457)*0.54%</f>
        <v>6720.6240000000007</v>
      </c>
      <c r="G1472" s="163"/>
      <c r="H1472" s="99"/>
      <c r="I1472" s="76">
        <f t="shared" si="595"/>
        <v>25</v>
      </c>
      <c r="J1472" s="100">
        <f>$AN$29</f>
        <v>41099</v>
      </c>
      <c r="K1472" s="101">
        <v>1</v>
      </c>
      <c r="L1472" s="261">
        <v>8</v>
      </c>
      <c r="M1472" s="232">
        <f t="shared" si="610"/>
        <v>0.33333333333333331</v>
      </c>
      <c r="N1472" s="241">
        <f t="shared" si="602"/>
        <v>0.70833333333333337</v>
      </c>
      <c r="O1472" s="244">
        <f t="shared" si="596"/>
        <v>9.0000000000000018</v>
      </c>
      <c r="P1472" s="245" t="str">
        <f t="shared" si="608"/>
        <v>1</v>
      </c>
      <c r="Q1472" s="257">
        <f t="shared" si="597"/>
        <v>8.0000000000000018</v>
      </c>
      <c r="R1472" s="102">
        <f t="shared" si="609"/>
        <v>0</v>
      </c>
      <c r="S1472" s="103">
        <f t="shared" si="603"/>
        <v>0</v>
      </c>
      <c r="T1472" s="104">
        <f t="shared" si="604"/>
        <v>0</v>
      </c>
      <c r="U1472" s="104">
        <f t="shared" si="605"/>
        <v>0</v>
      </c>
      <c r="V1472" s="104">
        <f t="shared" si="606"/>
        <v>0</v>
      </c>
      <c r="W1472" s="105">
        <f t="shared" si="607"/>
        <v>0</v>
      </c>
      <c r="X1472" s="96"/>
      <c r="Y1472" s="106" t="str">
        <f>$AO$29</f>
        <v>D</v>
      </c>
      <c r="Z1472" s="262" t="str">
        <f t="shared" si="598"/>
        <v>Mon</v>
      </c>
      <c r="AA1472" s="107">
        <f t="shared" si="599"/>
        <v>0</v>
      </c>
      <c r="AB1472" s="107">
        <f t="shared" si="600"/>
        <v>0</v>
      </c>
      <c r="AC1472" s="107">
        <f t="shared" si="601"/>
        <v>0</v>
      </c>
    </row>
    <row r="1473" spans="1:29" ht="12.75" customHeight="1">
      <c r="A1473" s="69"/>
      <c r="B1473" s="98"/>
      <c r="C1473" s="98"/>
      <c r="D1473" s="162" t="s">
        <v>29</v>
      </c>
      <c r="E1473" s="159"/>
      <c r="F1473" s="160">
        <f>-IF(H1466*5%&gt;500000,500000,H1466*5%)</f>
        <v>-111055.38728323701</v>
      </c>
      <c r="G1473" s="160"/>
      <c r="H1473" s="99"/>
      <c r="I1473" s="76">
        <f t="shared" si="595"/>
        <v>26</v>
      </c>
      <c r="J1473" s="100">
        <f>$AN$30</f>
        <v>41100</v>
      </c>
      <c r="K1473" s="101">
        <v>1</v>
      </c>
      <c r="L1473" s="261">
        <v>8</v>
      </c>
      <c r="M1473" s="232">
        <f t="shared" si="610"/>
        <v>0.33333333333333331</v>
      </c>
      <c r="N1473" s="241">
        <f t="shared" si="602"/>
        <v>0.70833333333333337</v>
      </c>
      <c r="O1473" s="244">
        <f t="shared" si="596"/>
        <v>9.0000000000000018</v>
      </c>
      <c r="P1473" s="245" t="str">
        <f t="shared" si="608"/>
        <v>1</v>
      </c>
      <c r="Q1473" s="257">
        <f t="shared" si="597"/>
        <v>8.0000000000000018</v>
      </c>
      <c r="R1473" s="102">
        <f t="shared" si="609"/>
        <v>0</v>
      </c>
      <c r="S1473" s="103">
        <f t="shared" si="603"/>
        <v>0</v>
      </c>
      <c r="T1473" s="104">
        <f t="shared" si="604"/>
        <v>0</v>
      </c>
      <c r="U1473" s="104">
        <f t="shared" si="605"/>
        <v>0</v>
      </c>
      <c r="V1473" s="104">
        <f t="shared" si="606"/>
        <v>0</v>
      </c>
      <c r="W1473" s="105">
        <f t="shared" si="607"/>
        <v>0</v>
      </c>
      <c r="X1473" s="96"/>
      <c r="Y1473" s="106" t="str">
        <f>$AO$30</f>
        <v>D</v>
      </c>
      <c r="Z1473" s="207" t="str">
        <f t="shared" si="598"/>
        <v>Tue</v>
      </c>
      <c r="AA1473" s="107">
        <f t="shared" si="599"/>
        <v>0</v>
      </c>
      <c r="AB1473" s="107">
        <f t="shared" si="600"/>
        <v>0</v>
      </c>
      <c r="AC1473" s="107">
        <f t="shared" si="601"/>
        <v>0</v>
      </c>
    </row>
    <row r="1474" spans="1:29" ht="12.75" customHeight="1">
      <c r="A1474" s="69"/>
      <c r="B1474" s="98"/>
      <c r="C1474" s="98"/>
      <c r="D1474" s="162" t="s">
        <v>30</v>
      </c>
      <c r="E1474" s="159"/>
      <c r="F1474" s="163">
        <f>ROUND(H1466+H1468+F1472+F1473,0)*12</f>
        <v>25102584</v>
      </c>
      <c r="G1474" s="163"/>
      <c r="H1474" s="99"/>
      <c r="I1474" s="76">
        <f t="shared" si="595"/>
        <v>27</v>
      </c>
      <c r="J1474" s="100">
        <f>$AN$31</f>
        <v>41101</v>
      </c>
      <c r="K1474" s="101">
        <v>1</v>
      </c>
      <c r="L1474" s="261">
        <v>9</v>
      </c>
      <c r="M1474" s="232">
        <f t="shared" si="610"/>
        <v>0.33333333333333331</v>
      </c>
      <c r="N1474" s="241">
        <f t="shared" si="602"/>
        <v>0.70833333333333337</v>
      </c>
      <c r="O1474" s="244">
        <f t="shared" si="596"/>
        <v>9.0000000000000018</v>
      </c>
      <c r="P1474" s="245" t="str">
        <f t="shared" si="608"/>
        <v>1</v>
      </c>
      <c r="Q1474" s="257">
        <f t="shared" si="597"/>
        <v>8.0000000000000018</v>
      </c>
      <c r="R1474" s="102">
        <f t="shared" si="609"/>
        <v>0.99999999999999822</v>
      </c>
      <c r="S1474" s="103">
        <f t="shared" si="603"/>
        <v>1</v>
      </c>
      <c r="T1474" s="104">
        <f t="shared" si="604"/>
        <v>0</v>
      </c>
      <c r="U1474" s="104">
        <f t="shared" si="605"/>
        <v>0</v>
      </c>
      <c r="V1474" s="104">
        <f t="shared" si="606"/>
        <v>0</v>
      </c>
      <c r="W1474" s="105">
        <f t="shared" si="607"/>
        <v>0.99999999999999822</v>
      </c>
      <c r="X1474" s="96"/>
      <c r="Y1474" s="106" t="str">
        <f>$AO$31</f>
        <v>D</v>
      </c>
      <c r="Z1474" s="207" t="str">
        <f t="shared" si="598"/>
        <v>Wed</v>
      </c>
      <c r="AA1474" s="107">
        <f t="shared" si="599"/>
        <v>0</v>
      </c>
      <c r="AB1474" s="107">
        <f t="shared" si="600"/>
        <v>0</v>
      </c>
      <c r="AC1474" s="107">
        <f t="shared" si="601"/>
        <v>0</v>
      </c>
    </row>
    <row r="1475" spans="1:29" ht="12.75" customHeight="1">
      <c r="A1475" s="69"/>
      <c r="B1475" s="98"/>
      <c r="C1475" s="98"/>
      <c r="D1475" s="168" t="s">
        <v>31</v>
      </c>
      <c r="E1475" s="159"/>
      <c r="F1475" s="169">
        <f>(F1474)+(F1471*12)</f>
        <v>9262584</v>
      </c>
      <c r="G1475" s="169"/>
      <c r="H1475" s="99"/>
      <c r="I1475" s="76">
        <f t="shared" si="595"/>
        <v>28</v>
      </c>
      <c r="J1475" s="100">
        <f>$AN$32</f>
        <v>41102</v>
      </c>
      <c r="K1475" s="101">
        <v>1</v>
      </c>
      <c r="L1475" s="261">
        <v>10</v>
      </c>
      <c r="M1475" s="232">
        <f t="shared" si="610"/>
        <v>0.33333333333333331</v>
      </c>
      <c r="N1475" s="241">
        <f t="shared" si="602"/>
        <v>0.70833333333333337</v>
      </c>
      <c r="O1475" s="244">
        <f t="shared" si="596"/>
        <v>9.0000000000000018</v>
      </c>
      <c r="P1475" s="245" t="str">
        <f t="shared" si="608"/>
        <v>1</v>
      </c>
      <c r="Q1475" s="257">
        <f t="shared" si="597"/>
        <v>8.0000000000000018</v>
      </c>
      <c r="R1475" s="102">
        <f t="shared" si="609"/>
        <v>1.9999999999999982</v>
      </c>
      <c r="S1475" s="103">
        <f t="shared" si="603"/>
        <v>1</v>
      </c>
      <c r="T1475" s="104">
        <f t="shared" si="604"/>
        <v>0.99999999999999822</v>
      </c>
      <c r="U1475" s="104">
        <f t="shared" si="605"/>
        <v>0</v>
      </c>
      <c r="V1475" s="104">
        <f t="shared" si="606"/>
        <v>0</v>
      </c>
      <c r="W1475" s="105">
        <f t="shared" si="607"/>
        <v>1.9999999999999982</v>
      </c>
      <c r="X1475" s="96"/>
      <c r="Y1475" s="106" t="str">
        <f>$AO$32</f>
        <v>D</v>
      </c>
      <c r="Z1475" s="207" t="str">
        <f t="shared" si="598"/>
        <v>Thu</v>
      </c>
      <c r="AA1475" s="107">
        <f t="shared" si="599"/>
        <v>0</v>
      </c>
      <c r="AB1475" s="107">
        <f t="shared" si="600"/>
        <v>0</v>
      </c>
      <c r="AC1475" s="107">
        <f t="shared" si="601"/>
        <v>0</v>
      </c>
    </row>
    <row r="1476" spans="1:29" ht="12.75" customHeight="1">
      <c r="A1476" s="69"/>
      <c r="B1476" s="98"/>
      <c r="C1476" s="98"/>
      <c r="D1476" s="168" t="s">
        <v>32</v>
      </c>
      <c r="E1476" s="159"/>
      <c r="F1476" s="170">
        <f>-(IF(F1475&lt;=0,0,IF(F1475&lt;=50000000,F1475*0.05,IF(F1475&lt;=200000000,(F1475-50000000)*0.15+2500000,IF(F1475&lt;=500000000,(F1475-250000000)*0.25+32500000,(F1475-500000000)*0.3+95000000)))))/12</f>
        <v>-38594.1</v>
      </c>
      <c r="G1476" s="171">
        <f>-(IF(F1476&lt;=0,0,IF(F1476&lt;=50000000,F1476*0.05,IF(F1476&lt;=200000000,(F1476-50000000)*0.15+2500000,IF(F1476&lt;=500000000,(F1476-250000000)*0.25+32500000,(F1476-500000000)*0.3+95000000)))))/12</f>
        <v>0</v>
      </c>
      <c r="H1476" s="99"/>
      <c r="I1476" s="76">
        <f t="shared" si="595"/>
        <v>29</v>
      </c>
      <c r="J1476" s="100">
        <f>$AN$33</f>
        <v>41103</v>
      </c>
      <c r="K1476" s="101">
        <v>1</v>
      </c>
      <c r="L1476" s="261">
        <v>11</v>
      </c>
      <c r="M1476" s="232">
        <f t="shared" si="610"/>
        <v>0.33333333333333331</v>
      </c>
      <c r="N1476" s="241">
        <f t="shared" si="602"/>
        <v>0.70833333333333337</v>
      </c>
      <c r="O1476" s="244">
        <f t="shared" si="596"/>
        <v>9.0000000000000018</v>
      </c>
      <c r="P1476" s="245" t="str">
        <f t="shared" si="608"/>
        <v>1</v>
      </c>
      <c r="Q1476" s="257">
        <f t="shared" si="597"/>
        <v>8.0000000000000018</v>
      </c>
      <c r="R1476" s="102">
        <f t="shared" si="609"/>
        <v>2.9999999999999982</v>
      </c>
      <c r="S1476" s="103">
        <f t="shared" si="603"/>
        <v>1</v>
      </c>
      <c r="T1476" s="104">
        <f t="shared" si="604"/>
        <v>1.9999999999999982</v>
      </c>
      <c r="U1476" s="104">
        <f t="shared" si="605"/>
        <v>0</v>
      </c>
      <c r="V1476" s="104">
        <f t="shared" si="606"/>
        <v>0</v>
      </c>
      <c r="W1476" s="105">
        <f t="shared" si="607"/>
        <v>2.9999999999999982</v>
      </c>
      <c r="X1476" s="96"/>
      <c r="Y1476" s="106" t="str">
        <f>$AO$33</f>
        <v>D</v>
      </c>
      <c r="Z1476" s="207" t="str">
        <f t="shared" si="598"/>
        <v>Fri</v>
      </c>
      <c r="AA1476" s="107">
        <f t="shared" si="599"/>
        <v>0</v>
      </c>
      <c r="AB1476" s="107">
        <f t="shared" si="600"/>
        <v>0</v>
      </c>
      <c r="AC1476" s="107">
        <f t="shared" si="601"/>
        <v>0</v>
      </c>
    </row>
    <row r="1477" spans="1:29" ht="12.75" customHeight="1">
      <c r="A1477" s="69"/>
      <c r="B1477" s="98"/>
      <c r="C1477" s="125"/>
      <c r="D1477" s="172"/>
      <c r="E1477" s="173"/>
      <c r="F1477" s="174"/>
      <c r="G1477" s="72"/>
      <c r="H1477" s="175"/>
      <c r="I1477" s="76">
        <f t="shared" si="595"/>
        <v>30</v>
      </c>
      <c r="J1477" s="100">
        <f>$AN$34</f>
        <v>41104</v>
      </c>
      <c r="K1477" s="101" t="s">
        <v>50</v>
      </c>
      <c r="L1477" s="261"/>
      <c r="M1477" s="232">
        <f t="shared" si="610"/>
        <v>0</v>
      </c>
      <c r="N1477" s="241">
        <f t="shared" si="602"/>
        <v>0</v>
      </c>
      <c r="O1477" s="244">
        <f t="shared" si="596"/>
        <v>0</v>
      </c>
      <c r="P1477" s="245">
        <f t="shared" si="608"/>
        <v>0</v>
      </c>
      <c r="Q1477" s="257">
        <f t="shared" si="597"/>
        <v>0</v>
      </c>
      <c r="R1477" s="102">
        <f t="shared" si="609"/>
        <v>0</v>
      </c>
      <c r="S1477" s="103">
        <f t="shared" si="603"/>
        <v>0</v>
      </c>
      <c r="T1477" s="104">
        <f t="shared" si="604"/>
        <v>0</v>
      </c>
      <c r="U1477" s="104">
        <f t="shared" si="605"/>
        <v>0</v>
      </c>
      <c r="V1477" s="104">
        <f t="shared" si="606"/>
        <v>0</v>
      </c>
      <c r="W1477" s="105">
        <f t="shared" si="607"/>
        <v>0</v>
      </c>
      <c r="X1477" s="96"/>
      <c r="Y1477" s="106" t="str">
        <f>$AO$34</f>
        <v>M</v>
      </c>
      <c r="Z1477" s="207" t="str">
        <f t="shared" si="598"/>
        <v>Sat</v>
      </c>
      <c r="AA1477" s="107">
        <f t="shared" si="599"/>
        <v>0</v>
      </c>
      <c r="AB1477" s="107">
        <f t="shared" si="600"/>
        <v>0</v>
      </c>
      <c r="AC1477" s="107">
        <f t="shared" si="601"/>
        <v>0</v>
      </c>
    </row>
    <row r="1478" spans="1:29" ht="12.75" customHeight="1">
      <c r="A1478" s="69"/>
      <c r="B1478" s="176" t="s">
        <v>33</v>
      </c>
      <c r="C1478" s="177"/>
      <c r="D1478" s="178"/>
      <c r="E1478" s="127"/>
      <c r="F1478" s="179"/>
      <c r="G1478" s="180" t="s">
        <v>22</v>
      </c>
      <c r="H1478" s="152">
        <f>+H1466+H1468+H1469+H1470</f>
        <v>2157622.4456647397</v>
      </c>
      <c r="I1478" s="76">
        <f t="shared" si="595"/>
        <v>31</v>
      </c>
      <c r="J1478" s="100">
        <f>$AN$35</f>
        <v>41105</v>
      </c>
      <c r="K1478" s="339" t="s">
        <v>72</v>
      </c>
      <c r="L1478" s="261">
        <v>8</v>
      </c>
      <c r="M1478" s="232">
        <f t="shared" si="610"/>
        <v>0</v>
      </c>
      <c r="N1478" s="241">
        <f t="shared" si="602"/>
        <v>0</v>
      </c>
      <c r="O1478" s="244">
        <f t="shared" si="596"/>
        <v>0</v>
      </c>
      <c r="P1478" s="245">
        <f t="shared" si="608"/>
        <v>0</v>
      </c>
      <c r="Q1478" s="257">
        <f t="shared" si="597"/>
        <v>0</v>
      </c>
      <c r="R1478" s="102">
        <f t="shared" si="609"/>
        <v>8</v>
      </c>
      <c r="S1478" s="103">
        <f t="shared" si="603"/>
        <v>0</v>
      </c>
      <c r="T1478" s="104">
        <f t="shared" si="604"/>
        <v>7</v>
      </c>
      <c r="U1478" s="104">
        <f t="shared" si="605"/>
        <v>1</v>
      </c>
      <c r="V1478" s="104">
        <f t="shared" si="606"/>
        <v>0</v>
      </c>
      <c r="W1478" s="105">
        <f t="shared" si="607"/>
        <v>8</v>
      </c>
      <c r="X1478" s="96"/>
      <c r="Y1478" s="106" t="str">
        <f>$AO$35</f>
        <v>M</v>
      </c>
      <c r="Z1478" s="262" t="str">
        <f t="shared" si="598"/>
        <v>Sun</v>
      </c>
      <c r="AA1478" s="107">
        <f t="shared" si="599"/>
        <v>0</v>
      </c>
      <c r="AB1478" s="107">
        <f t="shared" si="600"/>
        <v>0</v>
      </c>
      <c r="AC1478" s="107">
        <f t="shared" si="601"/>
        <v>0</v>
      </c>
    </row>
    <row r="1479" spans="1:29" ht="12.75" customHeight="1">
      <c r="A1479" s="69"/>
      <c r="B1479" s="70"/>
      <c r="C1479" s="70"/>
      <c r="D1479" s="200"/>
      <c r="E1479" s="127"/>
      <c r="F1479" s="155"/>
      <c r="G1479" s="74"/>
      <c r="H1479" s="75"/>
      <c r="I1479" s="76">
        <f t="shared" si="595"/>
        <v>32</v>
      </c>
      <c r="J1479" s="100">
        <f>$AN$36</f>
        <v>41106</v>
      </c>
      <c r="K1479" s="101">
        <v>2</v>
      </c>
      <c r="L1479" s="261">
        <v>11</v>
      </c>
      <c r="M1479" s="232">
        <f t="shared" si="610"/>
        <v>0.83333333333333337</v>
      </c>
      <c r="N1479" s="241">
        <f t="shared" si="602"/>
        <v>1.2083333333333333</v>
      </c>
      <c r="O1479" s="244">
        <f t="shared" si="596"/>
        <v>8.9999999999999964</v>
      </c>
      <c r="P1479" s="245" t="str">
        <f t="shared" si="608"/>
        <v>1</v>
      </c>
      <c r="Q1479" s="257">
        <f t="shared" si="597"/>
        <v>7.9999999999999964</v>
      </c>
      <c r="R1479" s="102">
        <f t="shared" si="609"/>
        <v>3.0000000000000036</v>
      </c>
      <c r="S1479" s="103">
        <f t="shared" si="603"/>
        <v>1</v>
      </c>
      <c r="T1479" s="104">
        <f t="shared" si="604"/>
        <v>2.0000000000000036</v>
      </c>
      <c r="U1479" s="104">
        <f t="shared" si="605"/>
        <v>0</v>
      </c>
      <c r="V1479" s="104">
        <f t="shared" si="606"/>
        <v>0</v>
      </c>
      <c r="W1479" s="105">
        <f t="shared" si="607"/>
        <v>3.0000000000000036</v>
      </c>
      <c r="X1479" s="96"/>
      <c r="Y1479" s="106" t="str">
        <f>$AO$36</f>
        <v>D</v>
      </c>
      <c r="Z1479" s="262" t="str">
        <f t="shared" si="598"/>
        <v>Mon</v>
      </c>
      <c r="AA1479" s="107">
        <f t="shared" si="599"/>
        <v>0</v>
      </c>
      <c r="AB1479" s="107">
        <f t="shared" si="600"/>
        <v>0</v>
      </c>
      <c r="AC1479" s="107">
        <f t="shared" si="601"/>
        <v>0</v>
      </c>
    </row>
    <row r="1480" spans="1:29" ht="12.75" customHeight="1">
      <c r="A1480" s="69"/>
      <c r="B1480" s="181" t="s">
        <v>34</v>
      </c>
      <c r="C1480" s="181"/>
      <c r="D1480" s="72"/>
      <c r="E1480" s="73"/>
      <c r="F1480" s="72"/>
      <c r="G1480" s="181" t="s">
        <v>35</v>
      </c>
      <c r="H1480" s="99"/>
      <c r="I1480" s="76">
        <f t="shared" si="595"/>
        <v>33</v>
      </c>
      <c r="J1480" s="100">
        <f>$AN$37</f>
        <v>41107</v>
      </c>
      <c r="K1480" s="101">
        <v>2</v>
      </c>
      <c r="L1480" s="261">
        <v>11</v>
      </c>
      <c r="M1480" s="232">
        <f t="shared" si="610"/>
        <v>0.83333333333333337</v>
      </c>
      <c r="N1480" s="241">
        <f t="shared" si="602"/>
        <v>1.2083333333333333</v>
      </c>
      <c r="O1480" s="244">
        <f t="shared" si="596"/>
        <v>8.9999999999999964</v>
      </c>
      <c r="P1480" s="245" t="str">
        <f t="shared" si="608"/>
        <v>1</v>
      </c>
      <c r="Q1480" s="257">
        <f t="shared" si="597"/>
        <v>7.9999999999999964</v>
      </c>
      <c r="R1480" s="102">
        <f t="shared" si="609"/>
        <v>3.0000000000000036</v>
      </c>
      <c r="S1480" s="103">
        <f t="shared" si="603"/>
        <v>1</v>
      </c>
      <c r="T1480" s="104">
        <f t="shared" si="604"/>
        <v>2.0000000000000036</v>
      </c>
      <c r="U1480" s="104">
        <f t="shared" si="605"/>
        <v>0</v>
      </c>
      <c r="V1480" s="104">
        <f t="shared" si="606"/>
        <v>0</v>
      </c>
      <c r="W1480" s="105">
        <f t="shared" si="607"/>
        <v>3.0000000000000036</v>
      </c>
      <c r="X1480" s="96"/>
      <c r="Y1480" s="106" t="str">
        <f>$AO$37</f>
        <v>D</v>
      </c>
      <c r="Z1480" s="207" t="str">
        <f t="shared" si="598"/>
        <v>Tue</v>
      </c>
      <c r="AA1480" s="107">
        <f t="shared" si="599"/>
        <v>0</v>
      </c>
      <c r="AB1480" s="107">
        <f t="shared" si="600"/>
        <v>0</v>
      </c>
      <c r="AC1480" s="107">
        <f t="shared" si="601"/>
        <v>0</v>
      </c>
    </row>
    <row r="1481" spans="1:29" ht="12.75" customHeight="1">
      <c r="A1481" s="69"/>
      <c r="B1481" s="181"/>
      <c r="C1481" s="181"/>
      <c r="D1481" s="72"/>
      <c r="E1481" s="73"/>
      <c r="F1481" s="72"/>
      <c r="G1481" s="181"/>
      <c r="H1481" s="99"/>
      <c r="I1481" s="76">
        <f t="shared" si="595"/>
        <v>34</v>
      </c>
      <c r="J1481" s="100">
        <f>$AN$38</f>
        <v>41108</v>
      </c>
      <c r="K1481" s="101">
        <v>2</v>
      </c>
      <c r="L1481" s="261">
        <v>8</v>
      </c>
      <c r="M1481" s="232">
        <f t="shared" si="610"/>
        <v>0.83333333333333337</v>
      </c>
      <c r="N1481" s="241">
        <f t="shared" si="602"/>
        <v>1.2083333333333333</v>
      </c>
      <c r="O1481" s="244">
        <f t="shared" si="596"/>
        <v>8.9999999999999964</v>
      </c>
      <c r="P1481" s="245" t="str">
        <f t="shared" si="608"/>
        <v>1</v>
      </c>
      <c r="Q1481" s="257">
        <f t="shared" si="597"/>
        <v>7.9999999999999964</v>
      </c>
      <c r="R1481" s="102">
        <f t="shared" si="609"/>
        <v>0</v>
      </c>
      <c r="S1481" s="103">
        <f t="shared" si="603"/>
        <v>0</v>
      </c>
      <c r="T1481" s="104">
        <f t="shared" si="604"/>
        <v>0</v>
      </c>
      <c r="U1481" s="104">
        <f t="shared" si="605"/>
        <v>0</v>
      </c>
      <c r="V1481" s="104">
        <f t="shared" si="606"/>
        <v>0</v>
      </c>
      <c r="W1481" s="105">
        <f t="shared" si="607"/>
        <v>0</v>
      </c>
      <c r="X1481" s="96"/>
      <c r="Y1481" s="106" t="str">
        <f>$AO$38</f>
        <v>D</v>
      </c>
      <c r="Z1481" s="207" t="str">
        <f t="shared" si="598"/>
        <v>Wed</v>
      </c>
      <c r="AA1481" s="107">
        <f t="shared" si="599"/>
        <v>0</v>
      </c>
      <c r="AB1481" s="107">
        <f t="shared" si="600"/>
        <v>0</v>
      </c>
      <c r="AC1481" s="107">
        <f t="shared" si="601"/>
        <v>0</v>
      </c>
    </row>
    <row r="1482" spans="1:29" ht="12.75" customHeight="1">
      <c r="A1482" s="69"/>
      <c r="B1482" s="181"/>
      <c r="C1482" s="181"/>
      <c r="D1482" s="72"/>
      <c r="E1482" s="73"/>
      <c r="F1482" s="72"/>
      <c r="G1482" s="181"/>
      <c r="H1482" s="99"/>
      <c r="I1482" s="76">
        <f t="shared" si="595"/>
        <v>35</v>
      </c>
      <c r="J1482" s="100"/>
      <c r="K1482" s="101"/>
      <c r="L1482" s="261"/>
      <c r="M1482" s="232"/>
      <c r="N1482" s="241"/>
      <c r="O1482" s="244"/>
      <c r="P1482" s="245"/>
      <c r="Q1482" s="257"/>
      <c r="R1482" s="102"/>
      <c r="S1482" s="103"/>
      <c r="T1482" s="104"/>
      <c r="U1482" s="104"/>
      <c r="V1482" s="104"/>
      <c r="W1482" s="105"/>
      <c r="X1482" s="96"/>
      <c r="Y1482" s="106"/>
      <c r="Z1482" s="207" t="str">
        <f t="shared" si="598"/>
        <v>Sat</v>
      </c>
      <c r="AA1482" s="107">
        <f>COUNTIF(K1482,"S")</f>
        <v>0</v>
      </c>
      <c r="AB1482" s="107">
        <f>COUNTIF(K1482,"I")</f>
        <v>0</v>
      </c>
      <c r="AC1482" s="107">
        <f>COUNTIF(K1482,"A")</f>
        <v>0</v>
      </c>
    </row>
    <row r="1483" spans="1:29" ht="12.75" customHeight="1">
      <c r="A1483" s="69"/>
      <c r="B1483" s="181"/>
      <c r="C1483" s="181"/>
      <c r="D1483" s="72"/>
      <c r="E1483" s="73"/>
      <c r="F1483" s="72"/>
      <c r="G1483" s="181"/>
      <c r="H1483" s="99"/>
      <c r="I1483" s="76">
        <f t="shared" si="595"/>
        <v>36</v>
      </c>
      <c r="J1483" s="210" t="s">
        <v>19</v>
      </c>
      <c r="K1483" s="211"/>
      <c r="L1483" s="251"/>
      <c r="M1483" s="212" t="s">
        <v>45</v>
      </c>
      <c r="N1483" s="212" t="s">
        <v>46</v>
      </c>
      <c r="O1483" s="242"/>
      <c r="P1483" s="243"/>
      <c r="Q1483" s="258"/>
      <c r="R1483" s="212"/>
      <c r="S1483" s="213"/>
      <c r="T1483" s="214"/>
      <c r="U1483" s="214"/>
      <c r="V1483" s="215"/>
      <c r="W1483" s="216" t="s">
        <v>36</v>
      </c>
      <c r="X1483" s="182"/>
      <c r="Y1483" s="183" t="s">
        <v>37</v>
      </c>
      <c r="Z1483" s="83"/>
      <c r="AA1483" s="84"/>
      <c r="AB1483" s="84"/>
      <c r="AC1483" s="96"/>
    </row>
    <row r="1484" spans="1:29" ht="12.75" customHeight="1">
      <c r="A1484" s="69"/>
      <c r="B1484" s="184" t="str">
        <f>C1448</f>
        <v>ADE</v>
      </c>
      <c r="C1484" s="181"/>
      <c r="D1484" s="72"/>
      <c r="E1484" s="73"/>
      <c r="F1484" s="72"/>
      <c r="G1484" s="181" t="s">
        <v>38</v>
      </c>
      <c r="H1484" s="99"/>
      <c r="I1484" s="76">
        <f t="shared" si="595"/>
        <v>37</v>
      </c>
      <c r="J1484" s="333">
        <f>+K1484+L1484</f>
        <v>37</v>
      </c>
      <c r="K1484" s="334">
        <f>+COUNTIF(K1451:K1482,"1")+COUNTIF(K1451:K1482,"2")+COUNTIF(K1451:K1482,"L2")+COUNTIF(K1451:K1482,"L1")</f>
        <v>24</v>
      </c>
      <c r="L1484" s="334">
        <f>+COUNTIF(K1451:K1482,"2")+COUNTIF(K1451:K1482,"L2")</f>
        <v>13</v>
      </c>
      <c r="M1484" s="334">
        <f>+COUNTIF(K1451:K1482,"1")+COUNTIF(K1451:K1482,"L1")</f>
        <v>11</v>
      </c>
      <c r="N1484" s="185"/>
      <c r="O1484" s="185"/>
      <c r="P1484" s="101"/>
      <c r="Q1484" s="259"/>
      <c r="R1484" s="185">
        <f>+COUNTIF(K1452:K1482,"S2")</f>
        <v>0</v>
      </c>
      <c r="S1484" s="102">
        <f>SUM(S1452:S1482)</f>
        <v>15</v>
      </c>
      <c r="T1484" s="102">
        <f>SUM(T1452:T1482)</f>
        <v>40.000000000000014</v>
      </c>
      <c r="U1484" s="102">
        <f>SUM(U1452:U1482)</f>
        <v>2</v>
      </c>
      <c r="V1484" s="102">
        <f>SUM(V1452:V1482)</f>
        <v>0</v>
      </c>
      <c r="W1484" s="105">
        <f>+(S1484*1.5)+(T1484*2)+(U1484*3)+(V1484*4)</f>
        <v>108.50000000000003</v>
      </c>
      <c r="X1484" s="186"/>
      <c r="Y1484" s="187">
        <f>+COUNTIF(Y1452:Y1482,"D")</f>
        <v>22</v>
      </c>
      <c r="Z1484" s="83"/>
      <c r="AA1484" s="102">
        <f>SUM(AA1452:AA1482)</f>
        <v>0</v>
      </c>
      <c r="AB1484" s="102">
        <f>SUM(AB1452:AB1482)</f>
        <v>0</v>
      </c>
      <c r="AC1484" s="102">
        <f>SUM(AC1452:AC1482)</f>
        <v>0</v>
      </c>
    </row>
    <row r="1485" spans="1:29" ht="12.75" customHeight="1">
      <c r="A1485" s="69"/>
      <c r="B1485" s="263"/>
      <c r="C1485" s="189" t="s">
        <v>57</v>
      </c>
      <c r="D1485" s="189"/>
      <c r="E1485" s="190"/>
      <c r="F1485" s="72"/>
      <c r="G1485" s="72"/>
      <c r="H1485" s="99"/>
      <c r="I1485" s="76">
        <f t="shared" si="595"/>
        <v>38</v>
      </c>
      <c r="J1485" s="191"/>
      <c r="K1485" s="192"/>
      <c r="L1485" s="252"/>
      <c r="M1485" s="193"/>
      <c r="N1485" s="193"/>
      <c r="O1485" s="193"/>
      <c r="P1485" s="239"/>
      <c r="Q1485" s="260"/>
      <c r="R1485" s="194">
        <f>S1484+T1484+U1484+V1484</f>
        <v>57.000000000000014</v>
      </c>
      <c r="S1485" s="103"/>
      <c r="T1485" s="103"/>
      <c r="U1485" s="103"/>
      <c r="V1485" s="103"/>
      <c r="W1485" s="103"/>
      <c r="X1485" s="195"/>
      <c r="Y1485" s="187"/>
      <c r="Z1485" s="196"/>
      <c r="AA1485" s="196"/>
      <c r="AB1485" s="196"/>
      <c r="AC1485" s="197"/>
    </row>
    <row r="1487" spans="1:29" ht="12.75" customHeight="1">
      <c r="A1487" s="52">
        <f>A1448+1</f>
        <v>39</v>
      </c>
      <c r="B1487" s="53" t="s">
        <v>2</v>
      </c>
      <c r="C1487" s="54" t="s">
        <v>201</v>
      </c>
      <c r="D1487" s="55"/>
      <c r="E1487" s="56" t="s">
        <v>55</v>
      </c>
      <c r="F1487" s="209" t="s">
        <v>114</v>
      </c>
      <c r="G1487" s="57"/>
      <c r="H1487" s="58"/>
      <c r="I1487" s="59">
        <v>1</v>
      </c>
      <c r="J1487" s="486" t="str">
        <f>+C1487</f>
        <v>ADE</v>
      </c>
      <c r="K1487" s="486"/>
      <c r="L1487" s="486"/>
      <c r="M1487" s="486"/>
      <c r="N1487" s="486"/>
      <c r="O1487" s="486"/>
      <c r="P1487" s="486"/>
      <c r="Q1487" s="486"/>
      <c r="R1487" s="486"/>
      <c r="S1487" s="486"/>
      <c r="T1487" s="486"/>
      <c r="U1487" s="486"/>
      <c r="V1487" s="486"/>
      <c r="W1487" s="486"/>
      <c r="X1487" s="60"/>
      <c r="Y1487" s="61"/>
      <c r="Z1487" s="62"/>
      <c r="AA1487" s="63"/>
      <c r="AB1487" s="63"/>
      <c r="AC1487" s="64"/>
    </row>
    <row r="1488" spans="1:29" ht="12.75" customHeight="1">
      <c r="A1488" s="69"/>
      <c r="B1488" s="70" t="s">
        <v>3</v>
      </c>
      <c r="C1488" s="71" t="s">
        <v>62</v>
      </c>
      <c r="D1488" s="72"/>
      <c r="E1488" s="73"/>
      <c r="F1488" s="72"/>
      <c r="G1488" s="74"/>
      <c r="H1488" s="75"/>
      <c r="I1488" s="76">
        <f t="shared" ref="I1488:I1524" si="611">+I1487+1</f>
        <v>2</v>
      </c>
      <c r="J1488" s="77" t="s">
        <v>4</v>
      </c>
      <c r="K1488" s="78"/>
      <c r="L1488" s="248"/>
      <c r="M1488" s="79"/>
      <c r="N1488" s="79"/>
      <c r="O1488" s="79"/>
      <c r="P1488" s="236"/>
      <c r="Q1488" s="254"/>
      <c r="R1488" s="79"/>
      <c r="S1488" s="79"/>
      <c r="T1488" s="79"/>
      <c r="U1488" s="79"/>
      <c r="V1488" s="79"/>
      <c r="W1488" s="80" t="str">
        <f>$Y$1</f>
        <v>Period: 1 May 2012 - 31 May 2012</v>
      </c>
      <c r="X1488" s="81"/>
      <c r="Y1488" s="82"/>
      <c r="Z1488" s="83"/>
      <c r="AA1488" s="84"/>
      <c r="AB1488" s="84"/>
      <c r="AC1488" s="85"/>
    </row>
    <row r="1489" spans="1:29" ht="12.75" customHeight="1">
      <c r="A1489" s="69"/>
      <c r="B1489" s="70" t="s">
        <v>6</v>
      </c>
      <c r="C1489" s="71" t="s">
        <v>5</v>
      </c>
      <c r="D1489" s="72"/>
      <c r="E1489" s="73"/>
      <c r="F1489" s="91"/>
      <c r="G1489" s="91"/>
      <c r="H1489" s="92"/>
      <c r="I1489" s="76">
        <f t="shared" si="611"/>
        <v>3</v>
      </c>
      <c r="J1489" s="487" t="s">
        <v>7</v>
      </c>
      <c r="K1489" s="488" t="s">
        <v>8</v>
      </c>
      <c r="L1489" s="249"/>
      <c r="M1489" s="489" t="s">
        <v>49</v>
      </c>
      <c r="N1489" s="490"/>
      <c r="O1489" s="220"/>
      <c r="P1489" s="237"/>
      <c r="Q1489" s="255"/>
      <c r="R1489" s="491" t="s">
        <v>64</v>
      </c>
      <c r="S1489" s="493" t="s">
        <v>9</v>
      </c>
      <c r="T1489" s="493"/>
      <c r="U1489" s="493"/>
      <c r="V1489" s="493"/>
      <c r="W1489" s="494" t="s">
        <v>10</v>
      </c>
      <c r="X1489" s="93"/>
      <c r="Y1489" s="94"/>
      <c r="Z1489" s="83"/>
      <c r="AA1489" s="84"/>
      <c r="AB1489" s="84"/>
      <c r="AC1489" s="85"/>
    </row>
    <row r="1490" spans="1:29" ht="12.75" customHeight="1">
      <c r="A1490" s="69"/>
      <c r="B1490" s="70" t="s">
        <v>48</v>
      </c>
      <c r="C1490" s="71"/>
      <c r="D1490" s="72"/>
      <c r="E1490" s="73"/>
      <c r="F1490" s="91"/>
      <c r="G1490" s="91"/>
      <c r="H1490" s="92"/>
      <c r="I1490" s="76">
        <f t="shared" si="611"/>
        <v>4</v>
      </c>
      <c r="J1490" s="487"/>
      <c r="K1490" s="488"/>
      <c r="L1490" s="250"/>
      <c r="M1490" s="231" t="s">
        <v>11</v>
      </c>
      <c r="N1490" s="231" t="s">
        <v>12</v>
      </c>
      <c r="O1490" s="231"/>
      <c r="P1490" s="238"/>
      <c r="Q1490" s="256" t="s">
        <v>67</v>
      </c>
      <c r="R1490" s="492"/>
      <c r="S1490" s="201">
        <v>1.5</v>
      </c>
      <c r="T1490" s="201">
        <v>2</v>
      </c>
      <c r="U1490" s="201">
        <v>3</v>
      </c>
      <c r="V1490" s="201">
        <v>4</v>
      </c>
      <c r="W1490" s="494"/>
      <c r="X1490" s="93"/>
      <c r="Y1490" s="94"/>
      <c r="Z1490" s="83"/>
      <c r="AA1490" s="95" t="s">
        <v>13</v>
      </c>
      <c r="AB1490" s="95" t="s">
        <v>14</v>
      </c>
      <c r="AC1490" s="96" t="s">
        <v>15</v>
      </c>
    </row>
    <row r="1491" spans="1:29" ht="12.75" customHeight="1">
      <c r="A1491" s="69"/>
      <c r="B1491" s="70" t="s">
        <v>16</v>
      </c>
      <c r="C1491" s="71"/>
      <c r="D1491" s="72"/>
      <c r="E1491" s="73"/>
      <c r="F1491" s="98"/>
      <c r="G1491" s="72"/>
      <c r="H1491" s="99"/>
      <c r="I1491" s="76">
        <f t="shared" si="611"/>
        <v>5</v>
      </c>
      <c r="J1491" s="100">
        <f>$AN$9</f>
        <v>41079</v>
      </c>
      <c r="K1491" s="101">
        <v>1</v>
      </c>
      <c r="L1491" s="261">
        <v>11</v>
      </c>
      <c r="M1491" s="232">
        <f>VLOOKUP(K1491,$AE$23:$AG$30,2,0)</f>
        <v>0.33333333333333331</v>
      </c>
      <c r="N1491" s="241">
        <f>VLOOKUP(K1491,$AE$23:$AG$30,3,0)</f>
        <v>0.70833333333333337</v>
      </c>
      <c r="O1491" s="244">
        <f t="shared" ref="O1491:O1521" si="612">(N1491-M1491)*24</f>
        <v>9.0000000000000018</v>
      </c>
      <c r="P1491" s="245" t="str">
        <f>+IF(((N1491-M1491)*24)&gt;4,"1",0)</f>
        <v>1</v>
      </c>
      <c r="Q1491" s="257">
        <f t="shared" ref="Q1491:Q1521" si="613">O1491-P1491</f>
        <v>8.0000000000000018</v>
      </c>
      <c r="R1491" s="102">
        <f>+L1491-Q1491</f>
        <v>2.9999999999999982</v>
      </c>
      <c r="S1491" s="103">
        <f>IF(AND(Y1491="d",W1491&gt;0),1,0)</f>
        <v>1</v>
      </c>
      <c r="T1491" s="104">
        <f>IF(AND(Y1491="D",W1491-S1491&lt;0),0,IF(AND(Y1491="M",W1491&gt;=7),7,IF(AND(Y1491="M",W1491&lt;7),W1491,IF(W1491-S1491&lt;0,0,IF(AND(Y1491="D",W1491-S1491&gt;=7),7,IF(AND(Y1491="D",W1491-S1491&lt;7),W1491-S1491,0))))))</f>
        <v>1.9999999999999982</v>
      </c>
      <c r="U1491" s="104">
        <f>IF(AND(Y1491="D",W1491&lt;1),0,IF(AND(Y1491="D",W1491-S1491-T1491&gt;0,W1491-S1491-T1491&lt;1),W1491-S1491-T1491,IF(AND(Y1491="D",W1491-S1491-T1491&gt;=1),1,IF(AND(Y1491="M",W1491-T1491&gt;=1),1,IF(AND(Y1491="M",W1491-T1491&lt;1),W1491-T1491,0)))))</f>
        <v>0</v>
      </c>
      <c r="V1491" s="104">
        <f>IF(AND(Y1491="D",W1491&lt;1),0,IF(AND(Y1491="D",W1491-S1491-T1491-U1491&gt;0),W1491-S1491-T1491-U1491,IF(AND(Y1491="M",W1491-T1491-U1491&gt;0),W1491-T1491-U1491,0)))</f>
        <v>0</v>
      </c>
      <c r="W1491" s="105">
        <f>+R1491</f>
        <v>2.9999999999999982</v>
      </c>
      <c r="X1491" s="96"/>
      <c r="Y1491" s="106" t="str">
        <f>$AO$9</f>
        <v>D</v>
      </c>
      <c r="Z1491" s="207" t="str">
        <f t="shared" ref="Z1491:Z1521" si="614">TEXT(WEEKDAY(J1491),"ddd")</f>
        <v>Tue</v>
      </c>
      <c r="AA1491" s="107">
        <f t="shared" ref="AA1491:AA1520" si="615">COUNTIF(K1491,"S")</f>
        <v>0</v>
      </c>
      <c r="AB1491" s="107">
        <f t="shared" ref="AB1491:AB1520" si="616">COUNTIF(K1491,"I")</f>
        <v>0</v>
      </c>
      <c r="AC1491" s="107">
        <f t="shared" ref="AC1491:AC1520" si="617">COUNTIF(K1491,"A")</f>
        <v>0</v>
      </c>
    </row>
    <row r="1492" spans="1:29" ht="12.75" customHeight="1">
      <c r="A1492" s="69"/>
      <c r="B1492" s="70" t="s">
        <v>18</v>
      </c>
      <c r="C1492" s="108" t="s">
        <v>61</v>
      </c>
      <c r="D1492" s="109"/>
      <c r="E1492" s="73"/>
      <c r="F1492" s="110"/>
      <c r="G1492" s="72"/>
      <c r="H1492" s="99"/>
      <c r="I1492" s="76">
        <f t="shared" si="611"/>
        <v>6</v>
      </c>
      <c r="J1492" s="100">
        <f>$AN$10</f>
        <v>41080</v>
      </c>
      <c r="K1492" s="101">
        <v>1</v>
      </c>
      <c r="L1492" s="261">
        <v>11</v>
      </c>
      <c r="M1492" s="232">
        <f>VLOOKUP(K1492,$AE$23:$AG$30,2,0)</f>
        <v>0.33333333333333331</v>
      </c>
      <c r="N1492" s="241">
        <f t="shared" ref="N1492:N1521" si="618">VLOOKUP(K1492,$AE$23:$AG$30,3,0)</f>
        <v>0.70833333333333337</v>
      </c>
      <c r="O1492" s="244">
        <f t="shared" si="612"/>
        <v>9.0000000000000018</v>
      </c>
      <c r="P1492" s="245" t="str">
        <f>+IF(((N1492-M1492)*24)&gt;4,"1",0)</f>
        <v>1</v>
      </c>
      <c r="Q1492" s="257">
        <f t="shared" si="613"/>
        <v>8.0000000000000018</v>
      </c>
      <c r="R1492" s="102">
        <f>+L1492-Q1492</f>
        <v>2.9999999999999982</v>
      </c>
      <c r="S1492" s="103">
        <f t="shared" ref="S1492:S1521" si="619">IF(AND(Y1492="d",W1492&gt;0),1,0)</f>
        <v>1</v>
      </c>
      <c r="T1492" s="104">
        <f t="shared" ref="T1492:T1521" si="620">IF(AND(Y1492="D",W1492-S1492&lt;0),0,IF(AND(Y1492="M",W1492&gt;=7),7,IF(AND(Y1492="M",W1492&lt;7),W1492,IF(W1492-S1492&lt;0,0,IF(AND(Y1492="D",W1492-S1492&gt;=7),7,IF(AND(Y1492="D",W1492-S1492&lt;7),W1492-S1492,0))))))</f>
        <v>1.9999999999999982</v>
      </c>
      <c r="U1492" s="104">
        <f t="shared" ref="U1492:U1521" si="621">IF(AND(Y1492="D",W1492&lt;1),0,IF(AND(Y1492="D",W1492-S1492-T1492&gt;0,W1492-S1492-T1492&lt;1),W1492-S1492-T1492,IF(AND(Y1492="D",W1492-S1492-T1492&gt;=1),1,IF(AND(Y1492="M",W1492-T1492&gt;=1),1,IF(AND(Y1492="M",W1492-T1492&lt;1),W1492-T1492,0)))))</f>
        <v>0</v>
      </c>
      <c r="V1492" s="104">
        <f t="shared" ref="V1492:V1521" si="622">IF(AND(Y1492="D",W1492&lt;1),0,IF(AND(Y1492="D",W1492-S1492-T1492-U1492&gt;0),W1492-S1492-T1492-U1492,IF(AND(Y1492="M",W1492-T1492-U1492&gt;0),W1492-T1492-U1492,0)))</f>
        <v>0</v>
      </c>
      <c r="W1492" s="105">
        <f t="shared" ref="W1492:W1521" si="623">+R1492</f>
        <v>2.9999999999999982</v>
      </c>
      <c r="X1492" s="96"/>
      <c r="Y1492" s="106" t="str">
        <f>$AO$10</f>
        <v>D</v>
      </c>
      <c r="Z1492" s="207" t="str">
        <f t="shared" si="614"/>
        <v>Wed</v>
      </c>
      <c r="AA1492" s="107">
        <f t="shared" si="615"/>
        <v>0</v>
      </c>
      <c r="AB1492" s="107">
        <f t="shared" si="616"/>
        <v>0</v>
      </c>
      <c r="AC1492" s="107">
        <f t="shared" si="617"/>
        <v>0</v>
      </c>
    </row>
    <row r="1493" spans="1:29" ht="12.75" customHeight="1">
      <c r="A1493" s="69"/>
      <c r="B1493" s="98" t="s">
        <v>20</v>
      </c>
      <c r="C1493" s="199">
        <v>40245</v>
      </c>
      <c r="D1493" s="199">
        <v>41340</v>
      </c>
      <c r="E1493" s="73"/>
      <c r="F1493" s="72"/>
      <c r="G1493" s="72"/>
      <c r="H1493" s="99"/>
      <c r="I1493" s="76">
        <f t="shared" si="611"/>
        <v>7</v>
      </c>
      <c r="J1493" s="100">
        <f>$AN$11</f>
        <v>41081</v>
      </c>
      <c r="K1493" s="101">
        <v>1</v>
      </c>
      <c r="L1493" s="261">
        <v>11</v>
      </c>
      <c r="M1493" s="232">
        <f>VLOOKUP(K1493,$AE$23:$AG$30,2,0)</f>
        <v>0.33333333333333331</v>
      </c>
      <c r="N1493" s="241">
        <f t="shared" si="618"/>
        <v>0.70833333333333337</v>
      </c>
      <c r="O1493" s="244">
        <f t="shared" si="612"/>
        <v>9.0000000000000018</v>
      </c>
      <c r="P1493" s="245" t="str">
        <f t="shared" ref="P1493:P1521" si="624">+IF(((N1493-M1493)*24)&gt;4,"1",0)</f>
        <v>1</v>
      </c>
      <c r="Q1493" s="257">
        <f t="shared" si="613"/>
        <v>8.0000000000000018</v>
      </c>
      <c r="R1493" s="102">
        <f t="shared" ref="R1493:R1521" si="625">+L1493-Q1493</f>
        <v>2.9999999999999982</v>
      </c>
      <c r="S1493" s="103">
        <f t="shared" si="619"/>
        <v>1</v>
      </c>
      <c r="T1493" s="104">
        <f t="shared" si="620"/>
        <v>1.9999999999999982</v>
      </c>
      <c r="U1493" s="104">
        <f t="shared" si="621"/>
        <v>0</v>
      </c>
      <c r="V1493" s="104">
        <f t="shared" si="622"/>
        <v>0</v>
      </c>
      <c r="W1493" s="105">
        <f t="shared" si="623"/>
        <v>2.9999999999999982</v>
      </c>
      <c r="X1493" s="96"/>
      <c r="Y1493" s="106" t="str">
        <f>$AO$11</f>
        <v>D</v>
      </c>
      <c r="Z1493" s="207" t="str">
        <f t="shared" si="614"/>
        <v>Thu</v>
      </c>
      <c r="AA1493" s="107">
        <f t="shared" si="615"/>
        <v>0</v>
      </c>
      <c r="AB1493" s="107">
        <f t="shared" si="616"/>
        <v>0</v>
      </c>
      <c r="AC1493" s="107">
        <f t="shared" si="617"/>
        <v>0</v>
      </c>
    </row>
    <row r="1494" spans="1:29" ht="12.75" customHeight="1">
      <c r="A1494" s="69"/>
      <c r="B1494" s="98"/>
      <c r="C1494" s="98"/>
      <c r="D1494" s="72"/>
      <c r="E1494" s="73"/>
      <c r="F1494" s="72"/>
      <c r="G1494" s="72"/>
      <c r="H1494" s="99"/>
      <c r="I1494" s="76">
        <f t="shared" si="611"/>
        <v>8</v>
      </c>
      <c r="J1494" s="100">
        <f>$AN$12</f>
        <v>41082</v>
      </c>
      <c r="K1494" s="101">
        <v>1</v>
      </c>
      <c r="L1494" s="261">
        <v>8</v>
      </c>
      <c r="M1494" s="232">
        <f t="shared" ref="M1494:M1521" si="626">VLOOKUP(K1494,$AE$23:$AG$30,2,0)</f>
        <v>0.33333333333333331</v>
      </c>
      <c r="N1494" s="241">
        <f t="shared" si="618"/>
        <v>0.70833333333333337</v>
      </c>
      <c r="O1494" s="244">
        <f t="shared" si="612"/>
        <v>9.0000000000000018</v>
      </c>
      <c r="P1494" s="245" t="str">
        <f t="shared" si="624"/>
        <v>1</v>
      </c>
      <c r="Q1494" s="257">
        <f t="shared" si="613"/>
        <v>8.0000000000000018</v>
      </c>
      <c r="R1494" s="102">
        <f t="shared" si="625"/>
        <v>0</v>
      </c>
      <c r="S1494" s="103">
        <f t="shared" si="619"/>
        <v>0</v>
      </c>
      <c r="T1494" s="104">
        <f t="shared" si="620"/>
        <v>0</v>
      </c>
      <c r="U1494" s="104">
        <f t="shared" si="621"/>
        <v>0</v>
      </c>
      <c r="V1494" s="104">
        <f t="shared" si="622"/>
        <v>0</v>
      </c>
      <c r="W1494" s="105">
        <f t="shared" si="623"/>
        <v>0</v>
      </c>
      <c r="X1494" s="96"/>
      <c r="Y1494" s="106" t="str">
        <f>$AO$12</f>
        <v>D</v>
      </c>
      <c r="Z1494" s="207" t="str">
        <f t="shared" si="614"/>
        <v>Fri</v>
      </c>
      <c r="AA1494" s="107">
        <f t="shared" si="615"/>
        <v>0</v>
      </c>
      <c r="AB1494" s="107">
        <f t="shared" si="616"/>
        <v>0</v>
      </c>
      <c r="AC1494" s="107">
        <f t="shared" si="617"/>
        <v>0</v>
      </c>
    </row>
    <row r="1495" spans="1:29" ht="12.75" customHeight="1">
      <c r="A1495" s="69"/>
      <c r="B1495" s="98"/>
      <c r="C1495" s="98"/>
      <c r="D1495" s="72"/>
      <c r="E1495" s="73"/>
      <c r="F1495" s="198"/>
      <c r="G1495" s="72"/>
      <c r="H1495" s="99"/>
      <c r="I1495" s="76">
        <f t="shared" si="611"/>
        <v>9</v>
      </c>
      <c r="J1495" s="100">
        <f>$AN$13</f>
        <v>41083</v>
      </c>
      <c r="K1495" s="339" t="s">
        <v>50</v>
      </c>
      <c r="L1495" s="261"/>
      <c r="M1495" s="232">
        <f t="shared" si="626"/>
        <v>0</v>
      </c>
      <c r="N1495" s="241">
        <f t="shared" si="618"/>
        <v>0</v>
      </c>
      <c r="O1495" s="244">
        <f t="shared" si="612"/>
        <v>0</v>
      </c>
      <c r="P1495" s="245">
        <f t="shared" si="624"/>
        <v>0</v>
      </c>
      <c r="Q1495" s="257">
        <f t="shared" si="613"/>
        <v>0</v>
      </c>
      <c r="R1495" s="102">
        <f t="shared" si="625"/>
        <v>0</v>
      </c>
      <c r="S1495" s="103">
        <f t="shared" si="619"/>
        <v>0</v>
      </c>
      <c r="T1495" s="104">
        <f t="shared" si="620"/>
        <v>0</v>
      </c>
      <c r="U1495" s="104">
        <f t="shared" si="621"/>
        <v>0</v>
      </c>
      <c r="V1495" s="104">
        <f t="shared" si="622"/>
        <v>0</v>
      </c>
      <c r="W1495" s="105">
        <f t="shared" si="623"/>
        <v>0</v>
      </c>
      <c r="X1495" s="96"/>
      <c r="Y1495" s="106" t="str">
        <f>$AO$13</f>
        <v>M</v>
      </c>
      <c r="Z1495" s="207" t="str">
        <f t="shared" si="614"/>
        <v>Sat</v>
      </c>
      <c r="AA1495" s="107">
        <f t="shared" si="615"/>
        <v>0</v>
      </c>
      <c r="AB1495" s="107">
        <f t="shared" si="616"/>
        <v>0</v>
      </c>
      <c r="AC1495" s="107">
        <f t="shared" si="617"/>
        <v>0</v>
      </c>
    </row>
    <row r="1496" spans="1:29" ht="12.75" customHeight="1">
      <c r="A1496" s="69"/>
      <c r="B1496" s="124" t="s">
        <v>21</v>
      </c>
      <c r="C1496" s="125" t="s">
        <v>22</v>
      </c>
      <c r="D1496" s="126"/>
      <c r="E1496" s="127"/>
      <c r="F1496" s="198">
        <v>1244560</v>
      </c>
      <c r="G1496" s="129" t="s">
        <v>22</v>
      </c>
      <c r="H1496" s="130">
        <f>+F1496</f>
        <v>1244560</v>
      </c>
      <c r="I1496" s="76">
        <f t="shared" si="611"/>
        <v>10</v>
      </c>
      <c r="J1496" s="100">
        <f>$AN$14</f>
        <v>41084</v>
      </c>
      <c r="K1496" s="101" t="s">
        <v>72</v>
      </c>
      <c r="L1496" s="261">
        <v>11</v>
      </c>
      <c r="M1496" s="232">
        <f t="shared" si="626"/>
        <v>0</v>
      </c>
      <c r="N1496" s="241">
        <f t="shared" si="618"/>
        <v>0</v>
      </c>
      <c r="O1496" s="244">
        <f t="shared" si="612"/>
        <v>0</v>
      </c>
      <c r="P1496" s="245">
        <f t="shared" si="624"/>
        <v>0</v>
      </c>
      <c r="Q1496" s="257">
        <f t="shared" si="613"/>
        <v>0</v>
      </c>
      <c r="R1496" s="102">
        <f t="shared" si="625"/>
        <v>11</v>
      </c>
      <c r="S1496" s="103">
        <f t="shared" si="619"/>
        <v>0</v>
      </c>
      <c r="T1496" s="104">
        <f t="shared" si="620"/>
        <v>7</v>
      </c>
      <c r="U1496" s="104">
        <f t="shared" si="621"/>
        <v>1</v>
      </c>
      <c r="V1496" s="104">
        <f t="shared" si="622"/>
        <v>3</v>
      </c>
      <c r="W1496" s="105">
        <f t="shared" si="623"/>
        <v>11</v>
      </c>
      <c r="X1496" s="96"/>
      <c r="Y1496" s="106" t="str">
        <f>$AO$14</f>
        <v>M</v>
      </c>
      <c r="Z1496" s="262" t="str">
        <f t="shared" si="614"/>
        <v>Sun</v>
      </c>
      <c r="AA1496" s="107">
        <f t="shared" si="615"/>
        <v>0</v>
      </c>
      <c r="AB1496" s="107">
        <f t="shared" si="616"/>
        <v>0</v>
      </c>
      <c r="AC1496" s="107">
        <f t="shared" si="617"/>
        <v>0</v>
      </c>
    </row>
    <row r="1497" spans="1:29" ht="12.75" customHeight="1">
      <c r="A1497" s="69"/>
      <c r="B1497" s="124" t="s">
        <v>23</v>
      </c>
      <c r="C1497" s="125" t="s">
        <v>22</v>
      </c>
      <c r="D1497" s="133">
        <f>+F1496/173</f>
        <v>7193.9884393063585</v>
      </c>
      <c r="E1497" s="127" t="s">
        <v>24</v>
      </c>
      <c r="F1497" s="128">
        <f>+W1523</f>
        <v>59.500000000000021</v>
      </c>
      <c r="G1497" s="134" t="s">
        <v>22</v>
      </c>
      <c r="H1497" s="130">
        <f>F1497*D1497</f>
        <v>428042.31213872851</v>
      </c>
      <c r="I1497" s="76">
        <f t="shared" si="611"/>
        <v>11</v>
      </c>
      <c r="J1497" s="100">
        <f>$AN$15</f>
        <v>41085</v>
      </c>
      <c r="K1497" s="101">
        <v>2</v>
      </c>
      <c r="L1497" s="261">
        <v>9</v>
      </c>
      <c r="M1497" s="232">
        <f t="shared" si="626"/>
        <v>0.83333333333333337</v>
      </c>
      <c r="N1497" s="241">
        <f t="shared" si="618"/>
        <v>1.2083333333333333</v>
      </c>
      <c r="O1497" s="244">
        <f t="shared" si="612"/>
        <v>8.9999999999999964</v>
      </c>
      <c r="P1497" s="245" t="str">
        <f t="shared" si="624"/>
        <v>1</v>
      </c>
      <c r="Q1497" s="257">
        <f t="shared" si="613"/>
        <v>7.9999999999999964</v>
      </c>
      <c r="R1497" s="102">
        <f t="shared" si="625"/>
        <v>1.0000000000000036</v>
      </c>
      <c r="S1497" s="103">
        <f t="shared" si="619"/>
        <v>1</v>
      </c>
      <c r="T1497" s="104">
        <f t="shared" si="620"/>
        <v>3.5527136788005009E-15</v>
      </c>
      <c r="U1497" s="104">
        <f t="shared" si="621"/>
        <v>0</v>
      </c>
      <c r="V1497" s="104">
        <f t="shared" si="622"/>
        <v>0</v>
      </c>
      <c r="W1497" s="105">
        <f t="shared" si="623"/>
        <v>1.0000000000000036</v>
      </c>
      <c r="X1497" s="96"/>
      <c r="Y1497" s="106" t="str">
        <f>$AO$15</f>
        <v>D</v>
      </c>
      <c r="Z1497" s="262" t="str">
        <f t="shared" si="614"/>
        <v>Mon</v>
      </c>
      <c r="AA1497" s="107">
        <f t="shared" si="615"/>
        <v>0</v>
      </c>
      <c r="AB1497" s="107">
        <f t="shared" si="616"/>
        <v>0</v>
      </c>
      <c r="AC1497" s="107">
        <f t="shared" si="617"/>
        <v>0</v>
      </c>
    </row>
    <row r="1498" spans="1:29" ht="12.75" customHeight="1">
      <c r="A1498" s="69"/>
      <c r="B1498" s="124" t="s">
        <v>65</v>
      </c>
      <c r="C1498" s="125" t="s">
        <v>22</v>
      </c>
      <c r="D1498" s="133">
        <v>6000</v>
      </c>
      <c r="E1498" s="127" t="s">
        <v>24</v>
      </c>
      <c r="F1498" s="203">
        <f>+K1523</f>
        <v>10</v>
      </c>
      <c r="G1498" s="134" t="s">
        <v>22</v>
      </c>
      <c r="H1498" s="130">
        <f>F1498*D1498</f>
        <v>60000</v>
      </c>
      <c r="I1498" s="76">
        <f t="shared" si="611"/>
        <v>12</v>
      </c>
      <c r="J1498" s="100">
        <f>$AN$16</f>
        <v>41086</v>
      </c>
      <c r="K1498" s="101">
        <v>2</v>
      </c>
      <c r="L1498" s="261">
        <v>11</v>
      </c>
      <c r="M1498" s="232">
        <f t="shared" si="626"/>
        <v>0.83333333333333337</v>
      </c>
      <c r="N1498" s="241">
        <f t="shared" si="618"/>
        <v>1.2083333333333333</v>
      </c>
      <c r="O1498" s="244">
        <f t="shared" si="612"/>
        <v>8.9999999999999964</v>
      </c>
      <c r="P1498" s="245" t="str">
        <f t="shared" si="624"/>
        <v>1</v>
      </c>
      <c r="Q1498" s="257">
        <f t="shared" si="613"/>
        <v>7.9999999999999964</v>
      </c>
      <c r="R1498" s="102">
        <f t="shared" si="625"/>
        <v>3.0000000000000036</v>
      </c>
      <c r="S1498" s="103">
        <f t="shared" si="619"/>
        <v>1</v>
      </c>
      <c r="T1498" s="104">
        <f t="shared" si="620"/>
        <v>2.0000000000000036</v>
      </c>
      <c r="U1498" s="104">
        <f t="shared" si="621"/>
        <v>0</v>
      </c>
      <c r="V1498" s="104">
        <f t="shared" si="622"/>
        <v>0</v>
      </c>
      <c r="W1498" s="105">
        <f t="shared" si="623"/>
        <v>3.0000000000000036</v>
      </c>
      <c r="X1498" s="96"/>
      <c r="Y1498" s="106" t="str">
        <f>$AO$16</f>
        <v>D</v>
      </c>
      <c r="Z1498" s="207" t="str">
        <f t="shared" si="614"/>
        <v>Tue</v>
      </c>
      <c r="AA1498" s="107">
        <f t="shared" si="615"/>
        <v>0</v>
      </c>
      <c r="AB1498" s="107">
        <f t="shared" si="616"/>
        <v>0</v>
      </c>
      <c r="AC1498" s="107">
        <f t="shared" si="617"/>
        <v>0</v>
      </c>
    </row>
    <row r="1499" spans="1:29" ht="12.75" customHeight="1">
      <c r="A1499" s="69"/>
      <c r="B1499" s="124" t="s">
        <v>66</v>
      </c>
      <c r="C1499" s="125" t="s">
        <v>22</v>
      </c>
      <c r="D1499" s="200">
        <v>4000</v>
      </c>
      <c r="E1499" s="127" t="s">
        <v>24</v>
      </c>
      <c r="F1499" s="139">
        <f>+L1523</f>
        <v>6</v>
      </c>
      <c r="G1499" s="134" t="s">
        <v>22</v>
      </c>
      <c r="H1499" s="130">
        <f>F1499*D1499</f>
        <v>24000</v>
      </c>
      <c r="I1499" s="76">
        <f t="shared" si="611"/>
        <v>13</v>
      </c>
      <c r="J1499" s="100">
        <f>$AN$17</f>
        <v>41087</v>
      </c>
      <c r="K1499" s="101">
        <v>2</v>
      </c>
      <c r="L1499" s="261">
        <v>10</v>
      </c>
      <c r="M1499" s="232">
        <f t="shared" si="626"/>
        <v>0.83333333333333337</v>
      </c>
      <c r="N1499" s="241">
        <f t="shared" si="618"/>
        <v>1.2083333333333333</v>
      </c>
      <c r="O1499" s="244">
        <f t="shared" si="612"/>
        <v>8.9999999999999964</v>
      </c>
      <c r="P1499" s="245" t="str">
        <f t="shared" si="624"/>
        <v>1</v>
      </c>
      <c r="Q1499" s="257">
        <f t="shared" si="613"/>
        <v>7.9999999999999964</v>
      </c>
      <c r="R1499" s="102">
        <f t="shared" si="625"/>
        <v>2.0000000000000036</v>
      </c>
      <c r="S1499" s="103">
        <f t="shared" si="619"/>
        <v>1</v>
      </c>
      <c r="T1499" s="104">
        <f t="shared" si="620"/>
        <v>1.0000000000000036</v>
      </c>
      <c r="U1499" s="104">
        <f t="shared" si="621"/>
        <v>0</v>
      </c>
      <c r="V1499" s="104">
        <f t="shared" si="622"/>
        <v>0</v>
      </c>
      <c r="W1499" s="105">
        <f t="shared" si="623"/>
        <v>2.0000000000000036</v>
      </c>
      <c r="X1499" s="96"/>
      <c r="Y1499" s="106" t="str">
        <f>$AO$17</f>
        <v>D</v>
      </c>
      <c r="Z1499" s="207" t="str">
        <f t="shared" si="614"/>
        <v>Wed</v>
      </c>
      <c r="AA1499" s="107">
        <f t="shared" si="615"/>
        <v>0</v>
      </c>
      <c r="AB1499" s="107">
        <f t="shared" si="616"/>
        <v>0</v>
      </c>
      <c r="AC1499" s="107">
        <f t="shared" si="617"/>
        <v>0</v>
      </c>
    </row>
    <row r="1500" spans="1:29" ht="12.75" customHeight="1">
      <c r="A1500" s="69"/>
      <c r="B1500" s="335" t="s">
        <v>75</v>
      </c>
      <c r="C1500" s="336" t="s">
        <v>22</v>
      </c>
      <c r="D1500" s="337"/>
      <c r="E1500" s="127" t="s">
        <v>24</v>
      </c>
      <c r="F1500" s="338">
        <f>+M1523</f>
        <v>4</v>
      </c>
      <c r="G1500" s="142" t="s">
        <v>22</v>
      </c>
      <c r="H1500" s="143">
        <f>+F1500*D1500</f>
        <v>0</v>
      </c>
      <c r="I1500" s="76">
        <f t="shared" si="611"/>
        <v>14</v>
      </c>
      <c r="J1500" s="100">
        <f>$AN$18</f>
        <v>41088</v>
      </c>
      <c r="K1500" s="101">
        <v>2</v>
      </c>
      <c r="L1500" s="261">
        <v>10</v>
      </c>
      <c r="M1500" s="232">
        <f t="shared" si="626"/>
        <v>0.83333333333333337</v>
      </c>
      <c r="N1500" s="241">
        <f t="shared" si="618"/>
        <v>1.2083333333333333</v>
      </c>
      <c r="O1500" s="244">
        <f t="shared" si="612"/>
        <v>8.9999999999999964</v>
      </c>
      <c r="P1500" s="245" t="str">
        <f t="shared" si="624"/>
        <v>1</v>
      </c>
      <c r="Q1500" s="257">
        <f t="shared" si="613"/>
        <v>7.9999999999999964</v>
      </c>
      <c r="R1500" s="102">
        <f t="shared" si="625"/>
        <v>2.0000000000000036</v>
      </c>
      <c r="S1500" s="103">
        <f t="shared" si="619"/>
        <v>1</v>
      </c>
      <c r="T1500" s="104">
        <f t="shared" si="620"/>
        <v>1.0000000000000036</v>
      </c>
      <c r="U1500" s="104">
        <f t="shared" si="621"/>
        <v>0</v>
      </c>
      <c r="V1500" s="104">
        <f t="shared" si="622"/>
        <v>0</v>
      </c>
      <c r="W1500" s="105">
        <f t="shared" si="623"/>
        <v>2.0000000000000036</v>
      </c>
      <c r="X1500" s="96"/>
      <c r="Y1500" s="106" t="str">
        <f>$AO$18</f>
        <v>D</v>
      </c>
      <c r="Z1500" s="207" t="str">
        <f t="shared" si="614"/>
        <v>Thu</v>
      </c>
      <c r="AA1500" s="107">
        <f t="shared" si="615"/>
        <v>0</v>
      </c>
      <c r="AB1500" s="107">
        <f t="shared" si="616"/>
        <v>0</v>
      </c>
      <c r="AC1500" s="107">
        <f t="shared" si="617"/>
        <v>0</v>
      </c>
    </row>
    <row r="1501" spans="1:29" ht="12.75" customHeight="1">
      <c r="A1501" s="69"/>
      <c r="B1501" s="124"/>
      <c r="C1501" s="70"/>
      <c r="D1501" s="202"/>
      <c r="E1501" s="140"/>
      <c r="F1501" s="141"/>
      <c r="G1501" s="74" t="s">
        <v>22</v>
      </c>
      <c r="H1501" s="99">
        <f>+D1501*F1501</f>
        <v>0</v>
      </c>
      <c r="I1501" s="76">
        <f t="shared" si="611"/>
        <v>15</v>
      </c>
      <c r="J1501" s="100">
        <f>$AN$19</f>
        <v>41089</v>
      </c>
      <c r="K1501" s="101">
        <v>2</v>
      </c>
      <c r="L1501" s="261">
        <v>8</v>
      </c>
      <c r="M1501" s="232">
        <f t="shared" si="626"/>
        <v>0.83333333333333337</v>
      </c>
      <c r="N1501" s="241">
        <f t="shared" si="618"/>
        <v>1.2083333333333333</v>
      </c>
      <c r="O1501" s="244">
        <f t="shared" si="612"/>
        <v>8.9999999999999964</v>
      </c>
      <c r="P1501" s="245" t="str">
        <f t="shared" si="624"/>
        <v>1</v>
      </c>
      <c r="Q1501" s="257">
        <f t="shared" si="613"/>
        <v>7.9999999999999964</v>
      </c>
      <c r="R1501" s="102">
        <f t="shared" si="625"/>
        <v>0</v>
      </c>
      <c r="S1501" s="103">
        <f t="shared" si="619"/>
        <v>0</v>
      </c>
      <c r="T1501" s="104">
        <f t="shared" si="620"/>
        <v>0</v>
      </c>
      <c r="U1501" s="104">
        <f t="shared" si="621"/>
        <v>0</v>
      </c>
      <c r="V1501" s="104">
        <f t="shared" si="622"/>
        <v>0</v>
      </c>
      <c r="W1501" s="105">
        <f t="shared" si="623"/>
        <v>0</v>
      </c>
      <c r="X1501" s="96"/>
      <c r="Y1501" s="106" t="str">
        <f>$AO$19</f>
        <v>D</v>
      </c>
      <c r="Z1501" s="207" t="str">
        <f t="shared" si="614"/>
        <v>Fri</v>
      </c>
      <c r="AA1501" s="107">
        <f t="shared" si="615"/>
        <v>0</v>
      </c>
      <c r="AB1501" s="107">
        <f t="shared" si="616"/>
        <v>0</v>
      </c>
      <c r="AC1501" s="107">
        <f t="shared" si="617"/>
        <v>0</v>
      </c>
    </row>
    <row r="1502" spans="1:29" ht="12.75" customHeight="1">
      <c r="A1502" s="69"/>
      <c r="B1502" s="124"/>
      <c r="C1502" s="70"/>
      <c r="D1502" s="202"/>
      <c r="E1502" s="140"/>
      <c r="F1502" s="139"/>
      <c r="G1502" s="74" t="s">
        <v>22</v>
      </c>
      <c r="H1502" s="99">
        <f>+D1502*F1502</f>
        <v>0</v>
      </c>
      <c r="I1502" s="76">
        <f t="shared" si="611"/>
        <v>16</v>
      </c>
      <c r="J1502" s="100">
        <f>$AN$20</f>
        <v>41090</v>
      </c>
      <c r="K1502" s="101" t="s">
        <v>50</v>
      </c>
      <c r="L1502" s="261"/>
      <c r="M1502" s="232">
        <f t="shared" si="626"/>
        <v>0</v>
      </c>
      <c r="N1502" s="241">
        <f t="shared" si="618"/>
        <v>0</v>
      </c>
      <c r="O1502" s="244">
        <f t="shared" si="612"/>
        <v>0</v>
      </c>
      <c r="P1502" s="245">
        <f t="shared" si="624"/>
        <v>0</v>
      </c>
      <c r="Q1502" s="257">
        <f t="shared" si="613"/>
        <v>0</v>
      </c>
      <c r="R1502" s="102">
        <f t="shared" si="625"/>
        <v>0</v>
      </c>
      <c r="S1502" s="103">
        <f t="shared" si="619"/>
        <v>0</v>
      </c>
      <c r="T1502" s="104">
        <f t="shared" si="620"/>
        <v>0</v>
      </c>
      <c r="U1502" s="104">
        <f t="shared" si="621"/>
        <v>0</v>
      </c>
      <c r="V1502" s="104">
        <f t="shared" si="622"/>
        <v>0</v>
      </c>
      <c r="W1502" s="105">
        <f t="shared" si="623"/>
        <v>0</v>
      </c>
      <c r="X1502" s="96"/>
      <c r="Y1502" s="106" t="str">
        <f>$AO$20</f>
        <v>M</v>
      </c>
      <c r="Z1502" s="207" t="str">
        <f t="shared" si="614"/>
        <v>Sat</v>
      </c>
      <c r="AA1502" s="107">
        <f t="shared" si="615"/>
        <v>0</v>
      </c>
      <c r="AB1502" s="107">
        <f t="shared" si="616"/>
        <v>0</v>
      </c>
      <c r="AC1502" s="107">
        <f t="shared" si="617"/>
        <v>0</v>
      </c>
    </row>
    <row r="1503" spans="1:29" ht="12.75" customHeight="1">
      <c r="A1503" s="69"/>
      <c r="B1503" s="124" t="s">
        <v>56</v>
      </c>
      <c r="C1503" s="70" t="s">
        <v>22</v>
      </c>
      <c r="D1503" s="202"/>
      <c r="E1503" s="140"/>
      <c r="F1503" s="141"/>
      <c r="G1503" s="74" t="s">
        <v>22</v>
      </c>
      <c r="H1503" s="99">
        <v>0</v>
      </c>
      <c r="I1503" s="76">
        <f t="shared" si="611"/>
        <v>17</v>
      </c>
      <c r="J1503" s="100">
        <f>$AN$21</f>
        <v>41091</v>
      </c>
      <c r="K1503" s="101" t="s">
        <v>50</v>
      </c>
      <c r="L1503" s="261"/>
      <c r="M1503" s="232">
        <f t="shared" si="626"/>
        <v>0</v>
      </c>
      <c r="N1503" s="241">
        <f t="shared" si="618"/>
        <v>0</v>
      </c>
      <c r="O1503" s="244">
        <f t="shared" si="612"/>
        <v>0</v>
      </c>
      <c r="P1503" s="245">
        <f t="shared" si="624"/>
        <v>0</v>
      </c>
      <c r="Q1503" s="257">
        <f t="shared" si="613"/>
        <v>0</v>
      </c>
      <c r="R1503" s="102">
        <f t="shared" si="625"/>
        <v>0</v>
      </c>
      <c r="S1503" s="103">
        <f t="shared" si="619"/>
        <v>0</v>
      </c>
      <c r="T1503" s="104">
        <f t="shared" si="620"/>
        <v>0</v>
      </c>
      <c r="U1503" s="104">
        <f t="shared" si="621"/>
        <v>0</v>
      </c>
      <c r="V1503" s="104">
        <f t="shared" si="622"/>
        <v>0</v>
      </c>
      <c r="W1503" s="105">
        <f t="shared" si="623"/>
        <v>0</v>
      </c>
      <c r="X1503" s="96"/>
      <c r="Y1503" s="106" t="str">
        <f>$AO$21</f>
        <v>M</v>
      </c>
      <c r="Z1503" s="262" t="str">
        <f t="shared" si="614"/>
        <v>Sun</v>
      </c>
      <c r="AA1503" s="107">
        <f t="shared" si="615"/>
        <v>0</v>
      </c>
      <c r="AB1503" s="107">
        <f t="shared" si="616"/>
        <v>0</v>
      </c>
      <c r="AC1503" s="107">
        <f t="shared" si="617"/>
        <v>0</v>
      </c>
    </row>
    <row r="1504" spans="1:29" ht="12.75" customHeight="1">
      <c r="A1504" s="69"/>
      <c r="B1504" s="124"/>
      <c r="C1504" s="70"/>
      <c r="D1504" s="202"/>
      <c r="E1504" s="140"/>
      <c r="F1504" s="139"/>
      <c r="G1504" s="74" t="s">
        <v>22</v>
      </c>
      <c r="H1504" s="99">
        <f>+D1504*F1504</f>
        <v>0</v>
      </c>
      <c r="I1504" s="76">
        <f t="shared" si="611"/>
        <v>18</v>
      </c>
      <c r="J1504" s="100">
        <f>$AN$22</f>
        <v>41092</v>
      </c>
      <c r="K1504" s="101"/>
      <c r="L1504" s="261"/>
      <c r="M1504" s="232">
        <f t="shared" si="626"/>
        <v>0</v>
      </c>
      <c r="N1504" s="241">
        <f t="shared" si="618"/>
        <v>0</v>
      </c>
      <c r="O1504" s="244">
        <f t="shared" si="612"/>
        <v>0</v>
      </c>
      <c r="P1504" s="245">
        <f t="shared" si="624"/>
        <v>0</v>
      </c>
      <c r="Q1504" s="257">
        <f t="shared" si="613"/>
        <v>0</v>
      </c>
      <c r="R1504" s="102">
        <f t="shared" si="625"/>
        <v>0</v>
      </c>
      <c r="S1504" s="103">
        <f t="shared" si="619"/>
        <v>0</v>
      </c>
      <c r="T1504" s="104">
        <f t="shared" si="620"/>
        <v>0</v>
      </c>
      <c r="U1504" s="104">
        <f t="shared" si="621"/>
        <v>0</v>
      </c>
      <c r="V1504" s="104">
        <f t="shared" si="622"/>
        <v>0</v>
      </c>
      <c r="W1504" s="105">
        <f t="shared" si="623"/>
        <v>0</v>
      </c>
      <c r="X1504" s="96"/>
      <c r="Y1504" s="106" t="str">
        <f>$AO$22</f>
        <v>D</v>
      </c>
      <c r="Z1504" s="262" t="str">
        <f t="shared" si="614"/>
        <v>Mon</v>
      </c>
      <c r="AA1504" s="107">
        <f t="shared" si="615"/>
        <v>0</v>
      </c>
      <c r="AB1504" s="107">
        <f t="shared" si="616"/>
        <v>0</v>
      </c>
      <c r="AC1504" s="107">
        <f t="shared" si="617"/>
        <v>0</v>
      </c>
    </row>
    <row r="1505" spans="1:29" ht="12.75" customHeight="1">
      <c r="A1505" s="69"/>
      <c r="B1505" s="150" t="s">
        <v>19</v>
      </c>
      <c r="C1505" s="150"/>
      <c r="D1505" s="200"/>
      <c r="E1505" s="127"/>
      <c r="F1505" s="151"/>
      <c r="G1505" s="134" t="s">
        <v>22</v>
      </c>
      <c r="H1505" s="152">
        <f>SUM(H1496:H1504)</f>
        <v>1756602.3121387286</v>
      </c>
      <c r="I1505" s="76">
        <f t="shared" si="611"/>
        <v>19</v>
      </c>
      <c r="J1505" s="100">
        <f>$AN$23</f>
        <v>41093</v>
      </c>
      <c r="K1505" s="101"/>
      <c r="L1505" s="261"/>
      <c r="M1505" s="232">
        <f t="shared" si="626"/>
        <v>0</v>
      </c>
      <c r="N1505" s="241">
        <f t="shared" si="618"/>
        <v>0</v>
      </c>
      <c r="O1505" s="244">
        <f t="shared" si="612"/>
        <v>0</v>
      </c>
      <c r="P1505" s="245">
        <f t="shared" si="624"/>
        <v>0</v>
      </c>
      <c r="Q1505" s="257">
        <f t="shared" si="613"/>
        <v>0</v>
      </c>
      <c r="R1505" s="102">
        <f t="shared" si="625"/>
        <v>0</v>
      </c>
      <c r="S1505" s="103">
        <f t="shared" si="619"/>
        <v>0</v>
      </c>
      <c r="T1505" s="104">
        <f t="shared" si="620"/>
        <v>0</v>
      </c>
      <c r="U1505" s="104">
        <f t="shared" si="621"/>
        <v>0</v>
      </c>
      <c r="V1505" s="104">
        <f t="shared" si="622"/>
        <v>0</v>
      </c>
      <c r="W1505" s="105">
        <f t="shared" si="623"/>
        <v>0</v>
      </c>
      <c r="X1505" s="96"/>
      <c r="Y1505" s="106" t="str">
        <f>$AO$23</f>
        <v>D</v>
      </c>
      <c r="Z1505" s="207" t="str">
        <f t="shared" si="614"/>
        <v>Tue</v>
      </c>
      <c r="AA1505" s="107">
        <f t="shared" si="615"/>
        <v>0</v>
      </c>
      <c r="AB1505" s="107">
        <f t="shared" si="616"/>
        <v>0</v>
      </c>
      <c r="AC1505" s="107">
        <f t="shared" si="617"/>
        <v>0</v>
      </c>
    </row>
    <row r="1506" spans="1:29" ht="12.75" customHeight="1">
      <c r="A1506" s="69"/>
      <c r="B1506" s="131" t="s">
        <v>25</v>
      </c>
      <c r="C1506" s="70"/>
      <c r="D1506" s="200"/>
      <c r="E1506" s="127"/>
      <c r="F1506" s="151"/>
      <c r="G1506" s="74"/>
      <c r="H1506" s="75"/>
      <c r="I1506" s="76">
        <f t="shared" si="611"/>
        <v>20</v>
      </c>
      <c r="J1506" s="100">
        <f>$AN$24</f>
        <v>41094</v>
      </c>
      <c r="K1506" s="101"/>
      <c r="L1506" s="261"/>
      <c r="M1506" s="232">
        <f t="shared" si="626"/>
        <v>0</v>
      </c>
      <c r="N1506" s="241">
        <f t="shared" si="618"/>
        <v>0</v>
      </c>
      <c r="O1506" s="244">
        <f t="shared" si="612"/>
        <v>0</v>
      </c>
      <c r="P1506" s="245">
        <f t="shared" si="624"/>
        <v>0</v>
      </c>
      <c r="Q1506" s="257">
        <f t="shared" si="613"/>
        <v>0</v>
      </c>
      <c r="R1506" s="102">
        <f t="shared" si="625"/>
        <v>0</v>
      </c>
      <c r="S1506" s="103">
        <f t="shared" si="619"/>
        <v>0</v>
      </c>
      <c r="T1506" s="104">
        <f t="shared" si="620"/>
        <v>0</v>
      </c>
      <c r="U1506" s="104">
        <f t="shared" si="621"/>
        <v>0</v>
      </c>
      <c r="V1506" s="104">
        <f t="shared" si="622"/>
        <v>0</v>
      </c>
      <c r="W1506" s="105">
        <f t="shared" si="623"/>
        <v>0</v>
      </c>
      <c r="X1506" s="96"/>
      <c r="Y1506" s="106" t="str">
        <f>$AO$24</f>
        <v>D</v>
      </c>
      <c r="Z1506" s="207" t="str">
        <f t="shared" si="614"/>
        <v>Wed</v>
      </c>
      <c r="AA1506" s="107">
        <f t="shared" si="615"/>
        <v>0</v>
      </c>
      <c r="AB1506" s="107">
        <f t="shared" si="616"/>
        <v>0</v>
      </c>
      <c r="AC1506" s="107">
        <f t="shared" si="617"/>
        <v>0</v>
      </c>
    </row>
    <row r="1507" spans="1:29" ht="12.75" customHeight="1">
      <c r="A1507" s="69"/>
      <c r="B1507" s="124" t="s">
        <v>26</v>
      </c>
      <c r="C1507" s="125" t="s">
        <v>22</v>
      </c>
      <c r="D1507" s="153">
        <f>-H1496</f>
        <v>-1244560</v>
      </c>
      <c r="E1507" s="127" t="s">
        <v>24</v>
      </c>
      <c r="F1507" s="149">
        <v>0.02</v>
      </c>
      <c r="G1507" s="134" t="s">
        <v>22</v>
      </c>
      <c r="H1507" s="130">
        <f>F1507*D1507</f>
        <v>-24891.200000000001</v>
      </c>
      <c r="I1507" s="76">
        <f t="shared" si="611"/>
        <v>21</v>
      </c>
      <c r="J1507" s="100">
        <f>$AN$25</f>
        <v>41095</v>
      </c>
      <c r="K1507" s="101"/>
      <c r="L1507" s="261"/>
      <c r="M1507" s="232">
        <f t="shared" si="626"/>
        <v>0</v>
      </c>
      <c r="N1507" s="241">
        <f t="shared" si="618"/>
        <v>0</v>
      </c>
      <c r="O1507" s="244">
        <f t="shared" si="612"/>
        <v>0</v>
      </c>
      <c r="P1507" s="245">
        <f t="shared" si="624"/>
        <v>0</v>
      </c>
      <c r="Q1507" s="257">
        <f t="shared" si="613"/>
        <v>0</v>
      </c>
      <c r="R1507" s="102">
        <f t="shared" si="625"/>
        <v>0</v>
      </c>
      <c r="S1507" s="103">
        <f t="shared" si="619"/>
        <v>0</v>
      </c>
      <c r="T1507" s="104">
        <f t="shared" si="620"/>
        <v>0</v>
      </c>
      <c r="U1507" s="104">
        <f t="shared" si="621"/>
        <v>0</v>
      </c>
      <c r="V1507" s="104">
        <f t="shared" si="622"/>
        <v>0</v>
      </c>
      <c r="W1507" s="105">
        <f t="shared" si="623"/>
        <v>0</v>
      </c>
      <c r="X1507" s="96"/>
      <c r="Y1507" s="106" t="str">
        <f>$AO$25</f>
        <v>D</v>
      </c>
      <c r="Z1507" s="207" t="str">
        <f t="shared" si="614"/>
        <v>Thu</v>
      </c>
      <c r="AA1507" s="107">
        <f t="shared" si="615"/>
        <v>0</v>
      </c>
      <c r="AB1507" s="107">
        <f t="shared" si="616"/>
        <v>0</v>
      </c>
      <c r="AC1507" s="107">
        <f t="shared" si="617"/>
        <v>0</v>
      </c>
    </row>
    <row r="1508" spans="1:29" ht="12.75" customHeight="1">
      <c r="A1508" s="69"/>
      <c r="B1508" s="124" t="s">
        <v>47</v>
      </c>
      <c r="C1508" s="125" t="s">
        <v>22</v>
      </c>
      <c r="D1508" s="200"/>
      <c r="E1508" s="127"/>
      <c r="F1508" s="155"/>
      <c r="G1508" s="134" t="s">
        <v>22</v>
      </c>
      <c r="H1508" s="130">
        <f>SUM(AA1523:AC1523)*-F1496/21</f>
        <v>0</v>
      </c>
      <c r="I1508" s="76">
        <f t="shared" si="611"/>
        <v>22</v>
      </c>
      <c r="J1508" s="100">
        <f>$AN$26</f>
        <v>41096</v>
      </c>
      <c r="K1508" s="101"/>
      <c r="L1508" s="261"/>
      <c r="M1508" s="232">
        <f t="shared" si="626"/>
        <v>0</v>
      </c>
      <c r="N1508" s="241">
        <f t="shared" si="618"/>
        <v>0</v>
      </c>
      <c r="O1508" s="244">
        <f t="shared" si="612"/>
        <v>0</v>
      </c>
      <c r="P1508" s="245">
        <f t="shared" si="624"/>
        <v>0</v>
      </c>
      <c r="Q1508" s="257">
        <f t="shared" si="613"/>
        <v>0</v>
      </c>
      <c r="R1508" s="102">
        <f t="shared" si="625"/>
        <v>0</v>
      </c>
      <c r="S1508" s="103">
        <f t="shared" si="619"/>
        <v>0</v>
      </c>
      <c r="T1508" s="104">
        <f t="shared" si="620"/>
        <v>0</v>
      </c>
      <c r="U1508" s="104">
        <f t="shared" si="621"/>
        <v>0</v>
      </c>
      <c r="V1508" s="104">
        <f t="shared" si="622"/>
        <v>0</v>
      </c>
      <c r="W1508" s="105">
        <f t="shared" si="623"/>
        <v>0</v>
      </c>
      <c r="X1508" s="96"/>
      <c r="Y1508" s="106" t="str">
        <f>$AO$26</f>
        <v>D</v>
      </c>
      <c r="Z1508" s="207" t="str">
        <f t="shared" si="614"/>
        <v>Fri</v>
      </c>
      <c r="AA1508" s="107">
        <f t="shared" si="615"/>
        <v>0</v>
      </c>
      <c r="AB1508" s="107">
        <f t="shared" si="616"/>
        <v>0</v>
      </c>
      <c r="AC1508" s="107">
        <f t="shared" si="617"/>
        <v>0</v>
      </c>
    </row>
    <row r="1509" spans="1:29" ht="12.75" customHeight="1">
      <c r="A1509" s="69"/>
      <c r="B1509" s="124" t="s">
        <v>27</v>
      </c>
      <c r="C1509" s="125" t="s">
        <v>22</v>
      </c>
      <c r="D1509" s="200"/>
      <c r="E1509" s="127"/>
      <c r="F1509" s="155"/>
      <c r="G1509" s="134" t="s">
        <v>22</v>
      </c>
      <c r="H1509" s="156">
        <f>+F1515</f>
        <v>-16530.100000000002</v>
      </c>
      <c r="I1509" s="76">
        <f t="shared" si="611"/>
        <v>23</v>
      </c>
      <c r="J1509" s="100">
        <f>$AN$27</f>
        <v>41097</v>
      </c>
      <c r="K1509" s="101" t="s">
        <v>50</v>
      </c>
      <c r="L1509" s="261"/>
      <c r="M1509" s="232">
        <f t="shared" si="626"/>
        <v>0</v>
      </c>
      <c r="N1509" s="241">
        <f t="shared" si="618"/>
        <v>0</v>
      </c>
      <c r="O1509" s="244">
        <f t="shared" si="612"/>
        <v>0</v>
      </c>
      <c r="P1509" s="245">
        <f t="shared" si="624"/>
        <v>0</v>
      </c>
      <c r="Q1509" s="257">
        <f t="shared" si="613"/>
        <v>0</v>
      </c>
      <c r="R1509" s="102">
        <f t="shared" si="625"/>
        <v>0</v>
      </c>
      <c r="S1509" s="103">
        <f t="shared" si="619"/>
        <v>0</v>
      </c>
      <c r="T1509" s="104">
        <f t="shared" si="620"/>
        <v>0</v>
      </c>
      <c r="U1509" s="104">
        <f t="shared" si="621"/>
        <v>0</v>
      </c>
      <c r="V1509" s="104">
        <f t="shared" si="622"/>
        <v>0</v>
      </c>
      <c r="W1509" s="105">
        <f t="shared" si="623"/>
        <v>0</v>
      </c>
      <c r="X1509" s="96"/>
      <c r="Y1509" s="106" t="str">
        <f>$AO$27</f>
        <v>M</v>
      </c>
      <c r="Z1509" s="207" t="str">
        <f t="shared" si="614"/>
        <v>Sat</v>
      </c>
      <c r="AA1509" s="107">
        <f t="shared" si="615"/>
        <v>0</v>
      </c>
      <c r="AB1509" s="107">
        <f t="shared" si="616"/>
        <v>0</v>
      </c>
      <c r="AC1509" s="107">
        <f t="shared" si="617"/>
        <v>0</v>
      </c>
    </row>
    <row r="1510" spans="1:29" ht="12.75" customHeight="1">
      <c r="A1510" s="69"/>
      <c r="B1510" s="98"/>
      <c r="C1510" s="98"/>
      <c r="D1510" s="158" t="s">
        <v>28</v>
      </c>
      <c r="E1510" s="159"/>
      <c r="F1510" s="160">
        <f>VLOOKUP(C1489,$AD$1:$AG$6,2)</f>
        <v>-1320000</v>
      </c>
      <c r="G1510" s="160"/>
      <c r="H1510" s="99"/>
      <c r="I1510" s="76">
        <f t="shared" si="611"/>
        <v>24</v>
      </c>
      <c r="J1510" s="100">
        <f>$AN$28</f>
        <v>41098</v>
      </c>
      <c r="K1510" s="101" t="s">
        <v>50</v>
      </c>
      <c r="L1510" s="261"/>
      <c r="M1510" s="232">
        <f t="shared" si="626"/>
        <v>0</v>
      </c>
      <c r="N1510" s="241">
        <f t="shared" si="618"/>
        <v>0</v>
      </c>
      <c r="O1510" s="244">
        <f t="shared" si="612"/>
        <v>0</v>
      </c>
      <c r="P1510" s="245">
        <f t="shared" si="624"/>
        <v>0</v>
      </c>
      <c r="Q1510" s="257">
        <f t="shared" si="613"/>
        <v>0</v>
      </c>
      <c r="R1510" s="102">
        <f t="shared" si="625"/>
        <v>0</v>
      </c>
      <c r="S1510" s="103">
        <f t="shared" si="619"/>
        <v>0</v>
      </c>
      <c r="T1510" s="104">
        <f t="shared" si="620"/>
        <v>0</v>
      </c>
      <c r="U1510" s="104">
        <f t="shared" si="621"/>
        <v>0</v>
      </c>
      <c r="V1510" s="104">
        <f t="shared" si="622"/>
        <v>0</v>
      </c>
      <c r="W1510" s="105">
        <f t="shared" si="623"/>
        <v>0</v>
      </c>
      <c r="X1510" s="96"/>
      <c r="Y1510" s="106" t="str">
        <f>$AO$28</f>
        <v>M</v>
      </c>
      <c r="Z1510" s="262" t="str">
        <f t="shared" si="614"/>
        <v>Sun</v>
      </c>
      <c r="AA1510" s="107">
        <f t="shared" si="615"/>
        <v>0</v>
      </c>
      <c r="AB1510" s="107">
        <f t="shared" si="616"/>
        <v>0</v>
      </c>
      <c r="AC1510" s="107">
        <f t="shared" si="617"/>
        <v>0</v>
      </c>
    </row>
    <row r="1511" spans="1:29" ht="12.75" customHeight="1">
      <c r="A1511" s="69"/>
      <c r="B1511" s="98"/>
      <c r="C1511" s="98"/>
      <c r="D1511" s="162" t="s">
        <v>26</v>
      </c>
      <c r="E1511" s="159"/>
      <c r="F1511" s="163">
        <f>+(H1496)*0.54%</f>
        <v>6720.6240000000007</v>
      </c>
      <c r="G1511" s="163"/>
      <c r="H1511" s="99"/>
      <c r="I1511" s="76">
        <f t="shared" si="611"/>
        <v>25</v>
      </c>
      <c r="J1511" s="100">
        <f>$AN$29</f>
        <v>41099</v>
      </c>
      <c r="K1511" s="101"/>
      <c r="L1511" s="261"/>
      <c r="M1511" s="232">
        <f t="shared" si="626"/>
        <v>0</v>
      </c>
      <c r="N1511" s="241">
        <f t="shared" si="618"/>
        <v>0</v>
      </c>
      <c r="O1511" s="244">
        <f t="shared" si="612"/>
        <v>0</v>
      </c>
      <c r="P1511" s="245">
        <f t="shared" si="624"/>
        <v>0</v>
      </c>
      <c r="Q1511" s="257">
        <f t="shared" si="613"/>
        <v>0</v>
      </c>
      <c r="R1511" s="102">
        <f t="shared" si="625"/>
        <v>0</v>
      </c>
      <c r="S1511" s="103">
        <f t="shared" si="619"/>
        <v>0</v>
      </c>
      <c r="T1511" s="104">
        <f t="shared" si="620"/>
        <v>0</v>
      </c>
      <c r="U1511" s="104">
        <f t="shared" si="621"/>
        <v>0</v>
      </c>
      <c r="V1511" s="104">
        <f t="shared" si="622"/>
        <v>0</v>
      </c>
      <c r="W1511" s="105">
        <f t="shared" si="623"/>
        <v>0</v>
      </c>
      <c r="X1511" s="96"/>
      <c r="Y1511" s="106" t="str">
        <f>$AO$29</f>
        <v>D</v>
      </c>
      <c r="Z1511" s="262" t="str">
        <f t="shared" si="614"/>
        <v>Mon</v>
      </c>
      <c r="AA1511" s="107">
        <f t="shared" si="615"/>
        <v>0</v>
      </c>
      <c r="AB1511" s="107">
        <f t="shared" si="616"/>
        <v>0</v>
      </c>
      <c r="AC1511" s="107">
        <f t="shared" si="617"/>
        <v>0</v>
      </c>
    </row>
    <row r="1512" spans="1:29" ht="12.75" customHeight="1">
      <c r="A1512" s="69"/>
      <c r="B1512" s="98"/>
      <c r="C1512" s="98"/>
      <c r="D1512" s="162" t="s">
        <v>29</v>
      </c>
      <c r="E1512" s="159"/>
      <c r="F1512" s="160">
        <f>-IF(H1505*5%&gt;500000,500000,H1505*5%)</f>
        <v>-87830.115606936437</v>
      </c>
      <c r="G1512" s="160"/>
      <c r="H1512" s="99"/>
      <c r="I1512" s="76">
        <f t="shared" si="611"/>
        <v>26</v>
      </c>
      <c r="J1512" s="100">
        <f>$AN$30</f>
        <v>41100</v>
      </c>
      <c r="K1512" s="101"/>
      <c r="L1512" s="261"/>
      <c r="M1512" s="232">
        <f t="shared" si="626"/>
        <v>0</v>
      </c>
      <c r="N1512" s="241">
        <f t="shared" si="618"/>
        <v>0</v>
      </c>
      <c r="O1512" s="244">
        <f t="shared" si="612"/>
        <v>0</v>
      </c>
      <c r="P1512" s="245">
        <f t="shared" si="624"/>
        <v>0</v>
      </c>
      <c r="Q1512" s="257">
        <f t="shared" si="613"/>
        <v>0</v>
      </c>
      <c r="R1512" s="102">
        <f t="shared" si="625"/>
        <v>0</v>
      </c>
      <c r="S1512" s="103">
        <f t="shared" si="619"/>
        <v>0</v>
      </c>
      <c r="T1512" s="104">
        <f t="shared" si="620"/>
        <v>0</v>
      </c>
      <c r="U1512" s="104">
        <f t="shared" si="621"/>
        <v>0</v>
      </c>
      <c r="V1512" s="104">
        <f t="shared" si="622"/>
        <v>0</v>
      </c>
      <c r="W1512" s="105">
        <f t="shared" si="623"/>
        <v>0</v>
      </c>
      <c r="X1512" s="96"/>
      <c r="Y1512" s="106" t="str">
        <f>$AO$30</f>
        <v>D</v>
      </c>
      <c r="Z1512" s="207" t="str">
        <f t="shared" si="614"/>
        <v>Tue</v>
      </c>
      <c r="AA1512" s="107">
        <f t="shared" si="615"/>
        <v>0</v>
      </c>
      <c r="AB1512" s="107">
        <f t="shared" si="616"/>
        <v>0</v>
      </c>
      <c r="AC1512" s="107">
        <f t="shared" si="617"/>
        <v>0</v>
      </c>
    </row>
    <row r="1513" spans="1:29" ht="12.75" customHeight="1">
      <c r="A1513" s="69"/>
      <c r="B1513" s="98"/>
      <c r="C1513" s="98"/>
      <c r="D1513" s="162" t="s">
        <v>30</v>
      </c>
      <c r="E1513" s="159"/>
      <c r="F1513" s="163">
        <f>ROUND(H1505+H1507+F1511+F1512,0)*12</f>
        <v>19807224</v>
      </c>
      <c r="G1513" s="163"/>
      <c r="H1513" s="99"/>
      <c r="I1513" s="76">
        <f t="shared" si="611"/>
        <v>27</v>
      </c>
      <c r="J1513" s="100">
        <f>$AN$31</f>
        <v>41101</v>
      </c>
      <c r="K1513" s="101"/>
      <c r="L1513" s="261"/>
      <c r="M1513" s="232">
        <f t="shared" si="626"/>
        <v>0</v>
      </c>
      <c r="N1513" s="241">
        <f t="shared" si="618"/>
        <v>0</v>
      </c>
      <c r="O1513" s="244">
        <f t="shared" si="612"/>
        <v>0</v>
      </c>
      <c r="P1513" s="245">
        <f t="shared" si="624"/>
        <v>0</v>
      </c>
      <c r="Q1513" s="257">
        <f t="shared" si="613"/>
        <v>0</v>
      </c>
      <c r="R1513" s="102">
        <f t="shared" si="625"/>
        <v>0</v>
      </c>
      <c r="S1513" s="103">
        <f t="shared" si="619"/>
        <v>0</v>
      </c>
      <c r="T1513" s="104">
        <f t="shared" si="620"/>
        <v>0</v>
      </c>
      <c r="U1513" s="104">
        <f t="shared" si="621"/>
        <v>0</v>
      </c>
      <c r="V1513" s="104">
        <f t="shared" si="622"/>
        <v>0</v>
      </c>
      <c r="W1513" s="105">
        <f t="shared" si="623"/>
        <v>0</v>
      </c>
      <c r="X1513" s="96"/>
      <c r="Y1513" s="106" t="str">
        <f>$AO$31</f>
        <v>D</v>
      </c>
      <c r="Z1513" s="207" t="str">
        <f t="shared" si="614"/>
        <v>Wed</v>
      </c>
      <c r="AA1513" s="107">
        <f t="shared" si="615"/>
        <v>0</v>
      </c>
      <c r="AB1513" s="107">
        <f t="shared" si="616"/>
        <v>0</v>
      </c>
      <c r="AC1513" s="107">
        <f t="shared" si="617"/>
        <v>0</v>
      </c>
    </row>
    <row r="1514" spans="1:29" ht="12.75" customHeight="1">
      <c r="A1514" s="69"/>
      <c r="B1514" s="98"/>
      <c r="C1514" s="98"/>
      <c r="D1514" s="168" t="s">
        <v>31</v>
      </c>
      <c r="E1514" s="159"/>
      <c r="F1514" s="169">
        <f>(F1513)+(F1510*12)</f>
        <v>3967224</v>
      </c>
      <c r="G1514" s="169"/>
      <c r="H1514" s="99"/>
      <c r="I1514" s="76">
        <f t="shared" si="611"/>
        <v>28</v>
      </c>
      <c r="J1514" s="100">
        <f>$AN$32</f>
        <v>41102</v>
      </c>
      <c r="K1514" s="101"/>
      <c r="L1514" s="261"/>
      <c r="M1514" s="232">
        <f t="shared" si="626"/>
        <v>0</v>
      </c>
      <c r="N1514" s="241">
        <f t="shared" si="618"/>
        <v>0</v>
      </c>
      <c r="O1514" s="244">
        <f t="shared" si="612"/>
        <v>0</v>
      </c>
      <c r="P1514" s="245">
        <f t="shared" si="624"/>
        <v>0</v>
      </c>
      <c r="Q1514" s="257">
        <f t="shared" si="613"/>
        <v>0</v>
      </c>
      <c r="R1514" s="102">
        <f t="shared" si="625"/>
        <v>0</v>
      </c>
      <c r="S1514" s="103">
        <f t="shared" si="619"/>
        <v>0</v>
      </c>
      <c r="T1514" s="104">
        <f t="shared" si="620"/>
        <v>0</v>
      </c>
      <c r="U1514" s="104">
        <f t="shared" si="621"/>
        <v>0</v>
      </c>
      <c r="V1514" s="104">
        <f t="shared" si="622"/>
        <v>0</v>
      </c>
      <c r="W1514" s="105">
        <f t="shared" si="623"/>
        <v>0</v>
      </c>
      <c r="X1514" s="96"/>
      <c r="Y1514" s="106" t="str">
        <f>$AO$32</f>
        <v>D</v>
      </c>
      <c r="Z1514" s="207" t="str">
        <f t="shared" si="614"/>
        <v>Thu</v>
      </c>
      <c r="AA1514" s="107">
        <f t="shared" si="615"/>
        <v>0</v>
      </c>
      <c r="AB1514" s="107">
        <f t="shared" si="616"/>
        <v>0</v>
      </c>
      <c r="AC1514" s="107">
        <f t="shared" si="617"/>
        <v>0</v>
      </c>
    </row>
    <row r="1515" spans="1:29" ht="12.75" customHeight="1">
      <c r="A1515" s="69"/>
      <c r="B1515" s="98"/>
      <c r="C1515" s="98"/>
      <c r="D1515" s="168" t="s">
        <v>32</v>
      </c>
      <c r="E1515" s="159"/>
      <c r="F1515" s="170">
        <f>-(IF(F1514&lt;=0,0,IF(F1514&lt;=50000000,F1514*0.05,IF(F1514&lt;=200000000,(F1514-50000000)*0.15+2500000,IF(F1514&lt;=500000000,(F1514-250000000)*0.25+32500000,(F1514-500000000)*0.3+95000000)))))/12</f>
        <v>-16530.100000000002</v>
      </c>
      <c r="G1515" s="171">
        <f>-(IF(F1515&lt;=0,0,IF(F1515&lt;=50000000,F1515*0.05,IF(F1515&lt;=200000000,(F1515-50000000)*0.15+2500000,IF(F1515&lt;=500000000,(F1515-250000000)*0.25+32500000,(F1515-500000000)*0.3+95000000)))))/12</f>
        <v>0</v>
      </c>
      <c r="H1515" s="99"/>
      <c r="I1515" s="76">
        <f t="shared" si="611"/>
        <v>29</v>
      </c>
      <c r="J1515" s="100">
        <f>$AN$33</f>
        <v>41103</v>
      </c>
      <c r="K1515" s="101"/>
      <c r="L1515" s="261"/>
      <c r="M1515" s="232">
        <f t="shared" si="626"/>
        <v>0</v>
      </c>
      <c r="N1515" s="241">
        <f t="shared" si="618"/>
        <v>0</v>
      </c>
      <c r="O1515" s="244">
        <f t="shared" si="612"/>
        <v>0</v>
      </c>
      <c r="P1515" s="245">
        <f t="shared" si="624"/>
        <v>0</v>
      </c>
      <c r="Q1515" s="257">
        <f t="shared" si="613"/>
        <v>0</v>
      </c>
      <c r="R1515" s="102">
        <f t="shared" si="625"/>
        <v>0</v>
      </c>
      <c r="S1515" s="103">
        <f t="shared" si="619"/>
        <v>0</v>
      </c>
      <c r="T1515" s="104">
        <f t="shared" si="620"/>
        <v>0</v>
      </c>
      <c r="U1515" s="104">
        <f t="shared" si="621"/>
        <v>0</v>
      </c>
      <c r="V1515" s="104">
        <f t="shared" si="622"/>
        <v>0</v>
      </c>
      <c r="W1515" s="105">
        <f t="shared" si="623"/>
        <v>0</v>
      </c>
      <c r="X1515" s="96"/>
      <c r="Y1515" s="106" t="str">
        <f>$AO$33</f>
        <v>D</v>
      </c>
      <c r="Z1515" s="207" t="str">
        <f t="shared" si="614"/>
        <v>Fri</v>
      </c>
      <c r="AA1515" s="107">
        <f t="shared" si="615"/>
        <v>0</v>
      </c>
      <c r="AB1515" s="107">
        <f t="shared" si="616"/>
        <v>0</v>
      </c>
      <c r="AC1515" s="107">
        <f t="shared" si="617"/>
        <v>0</v>
      </c>
    </row>
    <row r="1516" spans="1:29" ht="12.75" customHeight="1">
      <c r="A1516" s="69"/>
      <c r="B1516" s="98"/>
      <c r="C1516" s="125"/>
      <c r="D1516" s="172"/>
      <c r="E1516" s="173"/>
      <c r="F1516" s="174"/>
      <c r="G1516" s="72"/>
      <c r="H1516" s="175"/>
      <c r="I1516" s="76">
        <f t="shared" si="611"/>
        <v>30</v>
      </c>
      <c r="J1516" s="100">
        <f>$AN$34</f>
        <v>41104</v>
      </c>
      <c r="K1516" s="101" t="s">
        <v>50</v>
      </c>
      <c r="L1516" s="261"/>
      <c r="M1516" s="232">
        <f t="shared" si="626"/>
        <v>0</v>
      </c>
      <c r="N1516" s="241">
        <f t="shared" si="618"/>
        <v>0</v>
      </c>
      <c r="O1516" s="244">
        <f t="shared" si="612"/>
        <v>0</v>
      </c>
      <c r="P1516" s="245">
        <f t="shared" si="624"/>
        <v>0</v>
      </c>
      <c r="Q1516" s="257">
        <f t="shared" si="613"/>
        <v>0</v>
      </c>
      <c r="R1516" s="102">
        <f t="shared" si="625"/>
        <v>0</v>
      </c>
      <c r="S1516" s="103">
        <f t="shared" si="619"/>
        <v>0</v>
      </c>
      <c r="T1516" s="104">
        <f t="shared" si="620"/>
        <v>0</v>
      </c>
      <c r="U1516" s="104">
        <f t="shared" si="621"/>
        <v>0</v>
      </c>
      <c r="V1516" s="104">
        <f t="shared" si="622"/>
        <v>0</v>
      </c>
      <c r="W1516" s="105">
        <f t="shared" si="623"/>
        <v>0</v>
      </c>
      <c r="X1516" s="96"/>
      <c r="Y1516" s="106" t="str">
        <f>$AO$34</f>
        <v>M</v>
      </c>
      <c r="Z1516" s="207" t="str">
        <f t="shared" si="614"/>
        <v>Sat</v>
      </c>
      <c r="AA1516" s="107">
        <f t="shared" si="615"/>
        <v>0</v>
      </c>
      <c r="AB1516" s="107">
        <f t="shared" si="616"/>
        <v>0</v>
      </c>
      <c r="AC1516" s="107">
        <f t="shared" si="617"/>
        <v>0</v>
      </c>
    </row>
    <row r="1517" spans="1:29" ht="12.75" customHeight="1">
      <c r="A1517" s="69"/>
      <c r="B1517" s="176" t="s">
        <v>33</v>
      </c>
      <c r="C1517" s="177"/>
      <c r="D1517" s="178"/>
      <c r="E1517" s="127"/>
      <c r="F1517" s="179"/>
      <c r="G1517" s="180" t="s">
        <v>22</v>
      </c>
      <c r="H1517" s="152">
        <f>+H1505+H1507+H1508+H1509</f>
        <v>1715181.0121387285</v>
      </c>
      <c r="I1517" s="76">
        <f t="shared" si="611"/>
        <v>31</v>
      </c>
      <c r="J1517" s="100">
        <f>$AN$35</f>
        <v>41105</v>
      </c>
      <c r="K1517" s="101" t="s">
        <v>50</v>
      </c>
      <c r="L1517" s="261"/>
      <c r="M1517" s="232">
        <f t="shared" si="626"/>
        <v>0</v>
      </c>
      <c r="N1517" s="241">
        <f t="shared" si="618"/>
        <v>0</v>
      </c>
      <c r="O1517" s="244">
        <f t="shared" si="612"/>
        <v>0</v>
      </c>
      <c r="P1517" s="245">
        <f t="shared" si="624"/>
        <v>0</v>
      </c>
      <c r="Q1517" s="257">
        <f t="shared" si="613"/>
        <v>0</v>
      </c>
      <c r="R1517" s="102">
        <f t="shared" si="625"/>
        <v>0</v>
      </c>
      <c r="S1517" s="103">
        <f t="shared" si="619"/>
        <v>0</v>
      </c>
      <c r="T1517" s="104">
        <f t="shared" si="620"/>
        <v>0</v>
      </c>
      <c r="U1517" s="104">
        <f t="shared" si="621"/>
        <v>0</v>
      </c>
      <c r="V1517" s="104">
        <f t="shared" si="622"/>
        <v>0</v>
      </c>
      <c r="W1517" s="105">
        <f t="shared" si="623"/>
        <v>0</v>
      </c>
      <c r="X1517" s="96"/>
      <c r="Y1517" s="106" t="str">
        <f>$AO$35</f>
        <v>M</v>
      </c>
      <c r="Z1517" s="262" t="str">
        <f t="shared" si="614"/>
        <v>Sun</v>
      </c>
      <c r="AA1517" s="107">
        <f t="shared" si="615"/>
        <v>0</v>
      </c>
      <c r="AB1517" s="107">
        <f t="shared" si="616"/>
        <v>0</v>
      </c>
      <c r="AC1517" s="107">
        <f t="shared" si="617"/>
        <v>0</v>
      </c>
    </row>
    <row r="1518" spans="1:29" ht="12.75" customHeight="1">
      <c r="A1518" s="69"/>
      <c r="B1518" s="70"/>
      <c r="C1518" s="70"/>
      <c r="D1518" s="200"/>
      <c r="E1518" s="127"/>
      <c r="F1518" s="155"/>
      <c r="G1518" s="74"/>
      <c r="H1518" s="75"/>
      <c r="I1518" s="76">
        <f t="shared" si="611"/>
        <v>32</v>
      </c>
      <c r="J1518" s="100">
        <f>$AN$36</f>
        <v>41106</v>
      </c>
      <c r="K1518" s="101"/>
      <c r="L1518" s="261"/>
      <c r="M1518" s="232">
        <f t="shared" si="626"/>
        <v>0</v>
      </c>
      <c r="N1518" s="241">
        <f t="shared" si="618"/>
        <v>0</v>
      </c>
      <c r="O1518" s="244">
        <f t="shared" si="612"/>
        <v>0</v>
      </c>
      <c r="P1518" s="245">
        <f t="shared" si="624"/>
        <v>0</v>
      </c>
      <c r="Q1518" s="257">
        <f t="shared" si="613"/>
        <v>0</v>
      </c>
      <c r="R1518" s="102">
        <f t="shared" si="625"/>
        <v>0</v>
      </c>
      <c r="S1518" s="103">
        <f t="shared" si="619"/>
        <v>0</v>
      </c>
      <c r="T1518" s="104">
        <f t="shared" si="620"/>
        <v>0</v>
      </c>
      <c r="U1518" s="104">
        <f t="shared" si="621"/>
        <v>0</v>
      </c>
      <c r="V1518" s="104">
        <f t="shared" si="622"/>
        <v>0</v>
      </c>
      <c r="W1518" s="105">
        <f t="shared" si="623"/>
        <v>0</v>
      </c>
      <c r="X1518" s="96"/>
      <c r="Y1518" s="106" t="str">
        <f>$AO$36</f>
        <v>D</v>
      </c>
      <c r="Z1518" s="262" t="str">
        <f t="shared" si="614"/>
        <v>Mon</v>
      </c>
      <c r="AA1518" s="107">
        <f t="shared" si="615"/>
        <v>0</v>
      </c>
      <c r="AB1518" s="107">
        <f t="shared" si="616"/>
        <v>0</v>
      </c>
      <c r="AC1518" s="107">
        <f t="shared" si="617"/>
        <v>0</v>
      </c>
    </row>
    <row r="1519" spans="1:29" ht="12.75" customHeight="1">
      <c r="A1519" s="69"/>
      <c r="B1519" s="181" t="s">
        <v>34</v>
      </c>
      <c r="C1519" s="181"/>
      <c r="D1519" s="72"/>
      <c r="E1519" s="73"/>
      <c r="F1519" s="72"/>
      <c r="G1519" s="181" t="s">
        <v>35</v>
      </c>
      <c r="H1519" s="99"/>
      <c r="I1519" s="76">
        <f t="shared" si="611"/>
        <v>33</v>
      </c>
      <c r="J1519" s="100">
        <f>$AN$37</f>
        <v>41107</v>
      </c>
      <c r="K1519" s="101"/>
      <c r="L1519" s="261"/>
      <c r="M1519" s="232">
        <f t="shared" si="626"/>
        <v>0</v>
      </c>
      <c r="N1519" s="241">
        <f t="shared" si="618"/>
        <v>0</v>
      </c>
      <c r="O1519" s="244">
        <f t="shared" si="612"/>
        <v>0</v>
      </c>
      <c r="P1519" s="245">
        <f t="shared" si="624"/>
        <v>0</v>
      </c>
      <c r="Q1519" s="257">
        <f t="shared" si="613"/>
        <v>0</v>
      </c>
      <c r="R1519" s="102">
        <f t="shared" si="625"/>
        <v>0</v>
      </c>
      <c r="S1519" s="103">
        <f t="shared" si="619"/>
        <v>0</v>
      </c>
      <c r="T1519" s="104">
        <f t="shared" si="620"/>
        <v>0</v>
      </c>
      <c r="U1519" s="104">
        <f t="shared" si="621"/>
        <v>0</v>
      </c>
      <c r="V1519" s="104">
        <f t="shared" si="622"/>
        <v>0</v>
      </c>
      <c r="W1519" s="105">
        <f t="shared" si="623"/>
        <v>0</v>
      </c>
      <c r="X1519" s="96"/>
      <c r="Y1519" s="106" t="str">
        <f>$AO$37</f>
        <v>D</v>
      </c>
      <c r="Z1519" s="207" t="str">
        <f t="shared" si="614"/>
        <v>Tue</v>
      </c>
      <c r="AA1519" s="107">
        <f t="shared" si="615"/>
        <v>0</v>
      </c>
      <c r="AB1519" s="107">
        <f t="shared" si="616"/>
        <v>0</v>
      </c>
      <c r="AC1519" s="107">
        <f t="shared" si="617"/>
        <v>0</v>
      </c>
    </row>
    <row r="1520" spans="1:29" ht="12.75" customHeight="1">
      <c r="A1520" s="69"/>
      <c r="B1520" s="181"/>
      <c r="C1520" s="181"/>
      <c r="D1520" s="72"/>
      <c r="E1520" s="73"/>
      <c r="F1520" s="72"/>
      <c r="G1520" s="181"/>
      <c r="H1520" s="99"/>
      <c r="I1520" s="76">
        <f t="shared" si="611"/>
        <v>34</v>
      </c>
      <c r="J1520" s="100">
        <f>$AN$38</f>
        <v>41108</v>
      </c>
      <c r="K1520" s="101"/>
      <c r="L1520" s="261"/>
      <c r="M1520" s="232">
        <f t="shared" si="626"/>
        <v>0</v>
      </c>
      <c r="N1520" s="241">
        <f t="shared" si="618"/>
        <v>0</v>
      </c>
      <c r="O1520" s="244">
        <f t="shared" si="612"/>
        <v>0</v>
      </c>
      <c r="P1520" s="245">
        <f t="shared" si="624"/>
        <v>0</v>
      </c>
      <c r="Q1520" s="257">
        <f t="shared" si="613"/>
        <v>0</v>
      </c>
      <c r="R1520" s="102">
        <f t="shared" si="625"/>
        <v>0</v>
      </c>
      <c r="S1520" s="103">
        <f t="shared" si="619"/>
        <v>0</v>
      </c>
      <c r="T1520" s="104">
        <f t="shared" si="620"/>
        <v>0</v>
      </c>
      <c r="U1520" s="104">
        <f t="shared" si="621"/>
        <v>0</v>
      </c>
      <c r="V1520" s="104">
        <f t="shared" si="622"/>
        <v>0</v>
      </c>
      <c r="W1520" s="105">
        <f t="shared" si="623"/>
        <v>0</v>
      </c>
      <c r="X1520" s="96"/>
      <c r="Y1520" s="106" t="str">
        <f>$AO$38</f>
        <v>D</v>
      </c>
      <c r="Z1520" s="207" t="str">
        <f t="shared" si="614"/>
        <v>Wed</v>
      </c>
      <c r="AA1520" s="107">
        <f t="shared" si="615"/>
        <v>0</v>
      </c>
      <c r="AB1520" s="107">
        <f t="shared" si="616"/>
        <v>0</v>
      </c>
      <c r="AC1520" s="107">
        <f t="shared" si="617"/>
        <v>0</v>
      </c>
    </row>
    <row r="1521" spans="1:29" ht="12.75" customHeight="1">
      <c r="A1521" s="69"/>
      <c r="B1521" s="181"/>
      <c r="C1521" s="181"/>
      <c r="D1521" s="72"/>
      <c r="E1521" s="73"/>
      <c r="F1521" s="72"/>
      <c r="G1521" s="181"/>
      <c r="H1521" s="99"/>
      <c r="I1521" s="76">
        <f t="shared" si="611"/>
        <v>35</v>
      </c>
      <c r="J1521" s="100">
        <f>$AN$39</f>
        <v>41109</v>
      </c>
      <c r="K1521" s="101"/>
      <c r="L1521" s="261"/>
      <c r="M1521" s="232">
        <f t="shared" si="626"/>
        <v>0</v>
      </c>
      <c r="N1521" s="241">
        <f t="shared" si="618"/>
        <v>0</v>
      </c>
      <c r="O1521" s="244">
        <f t="shared" si="612"/>
        <v>0</v>
      </c>
      <c r="P1521" s="245">
        <f t="shared" si="624"/>
        <v>0</v>
      </c>
      <c r="Q1521" s="257">
        <f t="shared" si="613"/>
        <v>0</v>
      </c>
      <c r="R1521" s="102">
        <f t="shared" si="625"/>
        <v>0</v>
      </c>
      <c r="S1521" s="103">
        <f t="shared" si="619"/>
        <v>0</v>
      </c>
      <c r="T1521" s="104">
        <f t="shared" si="620"/>
        <v>0</v>
      </c>
      <c r="U1521" s="104">
        <f t="shared" si="621"/>
        <v>0</v>
      </c>
      <c r="V1521" s="104">
        <f t="shared" si="622"/>
        <v>0</v>
      </c>
      <c r="W1521" s="105">
        <f t="shared" si="623"/>
        <v>0</v>
      </c>
      <c r="X1521" s="96"/>
      <c r="Y1521" s="106" t="str">
        <f>$AO$39</f>
        <v>D</v>
      </c>
      <c r="Z1521" s="207" t="str">
        <f t="shared" si="614"/>
        <v>Thu</v>
      </c>
      <c r="AA1521" s="107">
        <f>COUNTIF(K1521,"S")</f>
        <v>0</v>
      </c>
      <c r="AB1521" s="107">
        <f>COUNTIF(K1521,"I")</f>
        <v>0</v>
      </c>
      <c r="AC1521" s="107">
        <f>COUNTIF(K1521,"A")</f>
        <v>0</v>
      </c>
    </row>
    <row r="1522" spans="1:29" ht="12.75" customHeight="1">
      <c r="A1522" s="69"/>
      <c r="B1522" s="181"/>
      <c r="C1522" s="181"/>
      <c r="D1522" s="72"/>
      <c r="E1522" s="73"/>
      <c r="F1522" s="72"/>
      <c r="G1522" s="181"/>
      <c r="H1522" s="99"/>
      <c r="I1522" s="76">
        <f t="shared" si="611"/>
        <v>36</v>
      </c>
      <c r="J1522" s="210" t="s">
        <v>19</v>
      </c>
      <c r="K1522" s="211"/>
      <c r="L1522" s="251"/>
      <c r="M1522" s="212" t="s">
        <v>45</v>
      </c>
      <c r="N1522" s="212" t="s">
        <v>46</v>
      </c>
      <c r="O1522" s="242"/>
      <c r="P1522" s="243"/>
      <c r="Q1522" s="258"/>
      <c r="R1522" s="212"/>
      <c r="S1522" s="213"/>
      <c r="T1522" s="214"/>
      <c r="U1522" s="214"/>
      <c r="V1522" s="215"/>
      <c r="W1522" s="216" t="s">
        <v>36</v>
      </c>
      <c r="X1522" s="182"/>
      <c r="Y1522" s="183" t="s">
        <v>37</v>
      </c>
      <c r="Z1522" s="83"/>
      <c r="AA1522" s="84"/>
      <c r="AB1522" s="84"/>
      <c r="AC1522" s="96"/>
    </row>
    <row r="1523" spans="1:29" ht="12.75" customHeight="1">
      <c r="A1523" s="69"/>
      <c r="B1523" s="184" t="str">
        <f>C1487</f>
        <v>ADE</v>
      </c>
      <c r="C1523" s="181"/>
      <c r="D1523" s="72"/>
      <c r="E1523" s="73"/>
      <c r="F1523" s="72"/>
      <c r="G1523" s="181" t="s">
        <v>38</v>
      </c>
      <c r="H1523" s="99"/>
      <c r="I1523" s="76">
        <f t="shared" si="611"/>
        <v>37</v>
      </c>
      <c r="J1523" s="333">
        <f>+K1523+L1523</f>
        <v>16</v>
      </c>
      <c r="K1523" s="334">
        <f>+COUNTIF(K1490:K1521,"1")+COUNTIF(K1490:K1521,"2")+COUNTIF(K1490:K1521,"L2")+COUNTIF(K1490:K1521,"L1")</f>
        <v>10</v>
      </c>
      <c r="L1523" s="334">
        <f>+COUNTIF(K1490:K1521,"2")+COUNTIF(K1490:K1521,"L2")</f>
        <v>6</v>
      </c>
      <c r="M1523" s="334">
        <f>+COUNTIF(K1490:K1521,"1")+COUNTIF(K1490:K1521,"L1")</f>
        <v>4</v>
      </c>
      <c r="N1523" s="185"/>
      <c r="O1523" s="185"/>
      <c r="P1523" s="101"/>
      <c r="Q1523" s="259"/>
      <c r="R1523" s="185">
        <f>+COUNTIF(K1491:K1521,"S2")</f>
        <v>0</v>
      </c>
      <c r="S1523" s="102">
        <f>SUM(S1491:S1521)</f>
        <v>7</v>
      </c>
      <c r="T1523" s="102">
        <f>SUM(T1491:T1521)</f>
        <v>17.000000000000011</v>
      </c>
      <c r="U1523" s="102">
        <f>SUM(U1491:U1521)</f>
        <v>1</v>
      </c>
      <c r="V1523" s="102">
        <f>SUM(V1491:V1521)</f>
        <v>3</v>
      </c>
      <c r="W1523" s="105">
        <f>+(S1523*1.5)+(T1523*2)+(U1523*3)+(V1523*4)</f>
        <v>59.500000000000021</v>
      </c>
      <c r="X1523" s="186"/>
      <c r="Y1523" s="187">
        <f>+COUNTIF(Y1491:Y1521,"D")</f>
        <v>23</v>
      </c>
      <c r="Z1523" s="83"/>
      <c r="AA1523" s="102">
        <f>SUM(AA1491:AA1521)</f>
        <v>0</v>
      </c>
      <c r="AB1523" s="102">
        <f>SUM(AB1491:AB1521)</f>
        <v>0</v>
      </c>
      <c r="AC1523" s="102">
        <f>SUM(AC1491:AC1521)</f>
        <v>0</v>
      </c>
    </row>
    <row r="1524" spans="1:29" ht="12.75" customHeight="1">
      <c r="A1524" s="69"/>
      <c r="B1524" s="263"/>
      <c r="C1524" s="189" t="s">
        <v>57</v>
      </c>
      <c r="D1524" s="189"/>
      <c r="E1524" s="190"/>
      <c r="F1524" s="72"/>
      <c r="G1524" s="72"/>
      <c r="H1524" s="99"/>
      <c r="I1524" s="76">
        <f t="shared" si="611"/>
        <v>38</v>
      </c>
      <c r="J1524" s="191"/>
      <c r="K1524" s="192"/>
      <c r="L1524" s="252"/>
      <c r="M1524" s="193"/>
      <c r="N1524" s="193"/>
      <c r="O1524" s="193"/>
      <c r="P1524" s="239"/>
      <c r="Q1524" s="260"/>
      <c r="R1524" s="194">
        <f>S1523+T1523+U1523+V1523</f>
        <v>28.000000000000011</v>
      </c>
      <c r="S1524" s="103"/>
      <c r="T1524" s="103"/>
      <c r="U1524" s="103"/>
      <c r="V1524" s="103"/>
      <c r="W1524" s="103"/>
      <c r="X1524" s="195"/>
      <c r="Y1524" s="187"/>
      <c r="Z1524" s="196"/>
      <c r="AA1524" s="196"/>
      <c r="AB1524" s="196"/>
      <c r="AC1524" s="197"/>
    </row>
    <row r="1526" spans="1:29" ht="12.75" customHeight="1">
      <c r="A1526" s="52">
        <f>A1487+1</f>
        <v>40</v>
      </c>
      <c r="B1526" s="53" t="s">
        <v>2</v>
      </c>
      <c r="C1526" s="54" t="s">
        <v>201</v>
      </c>
      <c r="D1526" s="55"/>
      <c r="E1526" s="56" t="s">
        <v>55</v>
      </c>
      <c r="F1526" s="209" t="s">
        <v>115</v>
      </c>
      <c r="G1526" s="57"/>
      <c r="H1526" s="58"/>
      <c r="I1526" s="59">
        <v>1</v>
      </c>
      <c r="J1526" s="486" t="str">
        <f>+C1526</f>
        <v>ADE</v>
      </c>
      <c r="K1526" s="486"/>
      <c r="L1526" s="486"/>
      <c r="M1526" s="486"/>
      <c r="N1526" s="486"/>
      <c r="O1526" s="486"/>
      <c r="P1526" s="486"/>
      <c r="Q1526" s="486"/>
      <c r="R1526" s="486"/>
      <c r="S1526" s="486"/>
      <c r="T1526" s="486"/>
      <c r="U1526" s="486"/>
      <c r="V1526" s="486"/>
      <c r="W1526" s="486"/>
      <c r="X1526" s="60"/>
      <c r="Y1526" s="61"/>
      <c r="Z1526" s="62"/>
      <c r="AA1526" s="63"/>
      <c r="AB1526" s="63"/>
      <c r="AC1526" s="64"/>
    </row>
    <row r="1527" spans="1:29" ht="12.75" customHeight="1">
      <c r="A1527" s="69"/>
      <c r="B1527" s="70" t="s">
        <v>3</v>
      </c>
      <c r="C1527" s="71" t="s">
        <v>62</v>
      </c>
      <c r="D1527" s="72"/>
      <c r="E1527" s="73"/>
      <c r="F1527" s="72"/>
      <c r="G1527" s="74"/>
      <c r="H1527" s="75"/>
      <c r="I1527" s="76">
        <f t="shared" ref="I1527:I1563" si="627">+I1526+1</f>
        <v>2</v>
      </c>
      <c r="J1527" s="77" t="s">
        <v>4</v>
      </c>
      <c r="K1527" s="78"/>
      <c r="L1527" s="248"/>
      <c r="M1527" s="79"/>
      <c r="N1527" s="79"/>
      <c r="O1527" s="79"/>
      <c r="P1527" s="236"/>
      <c r="Q1527" s="254"/>
      <c r="R1527" s="79"/>
      <c r="S1527" s="79"/>
      <c r="T1527" s="79"/>
      <c r="U1527" s="79"/>
      <c r="V1527" s="79"/>
      <c r="W1527" s="80" t="str">
        <f>$Y$1</f>
        <v>Period: 1 May 2012 - 31 May 2012</v>
      </c>
      <c r="X1527" s="81"/>
      <c r="Y1527" s="82"/>
      <c r="Z1527" s="83"/>
      <c r="AA1527" s="84"/>
      <c r="AB1527" s="84"/>
      <c r="AC1527" s="85"/>
    </row>
    <row r="1528" spans="1:29" ht="12.75" customHeight="1">
      <c r="A1528" s="69"/>
      <c r="B1528" s="70" t="s">
        <v>6</v>
      </c>
      <c r="C1528" s="71" t="s">
        <v>5</v>
      </c>
      <c r="D1528" s="72"/>
      <c r="E1528" s="73"/>
      <c r="F1528" s="91"/>
      <c r="G1528" s="91"/>
      <c r="H1528" s="92"/>
      <c r="I1528" s="76">
        <f t="shared" si="627"/>
        <v>3</v>
      </c>
      <c r="J1528" s="487" t="s">
        <v>7</v>
      </c>
      <c r="K1528" s="488" t="s">
        <v>8</v>
      </c>
      <c r="L1528" s="249"/>
      <c r="M1528" s="489" t="s">
        <v>49</v>
      </c>
      <c r="N1528" s="490"/>
      <c r="O1528" s="220"/>
      <c r="P1528" s="237"/>
      <c r="Q1528" s="255"/>
      <c r="R1528" s="491" t="s">
        <v>64</v>
      </c>
      <c r="S1528" s="493" t="s">
        <v>9</v>
      </c>
      <c r="T1528" s="493"/>
      <c r="U1528" s="493"/>
      <c r="V1528" s="493"/>
      <c r="W1528" s="494" t="s">
        <v>10</v>
      </c>
      <c r="X1528" s="93"/>
      <c r="Y1528" s="94"/>
      <c r="Z1528" s="83"/>
      <c r="AA1528" s="84"/>
      <c r="AB1528" s="84"/>
      <c r="AC1528" s="85"/>
    </row>
    <row r="1529" spans="1:29" ht="12.75" customHeight="1">
      <c r="A1529" s="69"/>
      <c r="B1529" s="70" t="s">
        <v>48</v>
      </c>
      <c r="C1529" s="71"/>
      <c r="D1529" s="72"/>
      <c r="E1529" s="73"/>
      <c r="F1529" s="91"/>
      <c r="G1529" s="91"/>
      <c r="H1529" s="92"/>
      <c r="I1529" s="76">
        <f t="shared" si="627"/>
        <v>4</v>
      </c>
      <c r="J1529" s="487"/>
      <c r="K1529" s="488"/>
      <c r="L1529" s="250"/>
      <c r="M1529" s="231" t="s">
        <v>11</v>
      </c>
      <c r="N1529" s="231" t="s">
        <v>12</v>
      </c>
      <c r="O1529" s="231"/>
      <c r="P1529" s="238"/>
      <c r="Q1529" s="256" t="s">
        <v>67</v>
      </c>
      <c r="R1529" s="492"/>
      <c r="S1529" s="201">
        <v>1.5</v>
      </c>
      <c r="T1529" s="201">
        <v>2</v>
      </c>
      <c r="U1529" s="201">
        <v>3</v>
      </c>
      <c r="V1529" s="201">
        <v>4</v>
      </c>
      <c r="W1529" s="494"/>
      <c r="X1529" s="93"/>
      <c r="Y1529" s="94"/>
      <c r="Z1529" s="83"/>
      <c r="AA1529" s="95" t="s">
        <v>13</v>
      </c>
      <c r="AB1529" s="95" t="s">
        <v>14</v>
      </c>
      <c r="AC1529" s="96" t="s">
        <v>15</v>
      </c>
    </row>
    <row r="1530" spans="1:29" ht="12.75" customHeight="1">
      <c r="A1530" s="69"/>
      <c r="B1530" s="70" t="s">
        <v>16</v>
      </c>
      <c r="C1530" s="71"/>
      <c r="D1530" s="72"/>
      <c r="E1530" s="73"/>
      <c r="F1530" s="98"/>
      <c r="G1530" s="72"/>
      <c r="H1530" s="99"/>
      <c r="I1530" s="76">
        <f t="shared" si="627"/>
        <v>5</v>
      </c>
      <c r="J1530" s="100">
        <f>$AN$9</f>
        <v>41079</v>
      </c>
      <c r="K1530" s="101">
        <v>2</v>
      </c>
      <c r="L1530" s="261">
        <v>8</v>
      </c>
      <c r="M1530" s="232">
        <f>VLOOKUP(K1530,$AE$23:$AG$30,2,0)</f>
        <v>0.83333333333333337</v>
      </c>
      <c r="N1530" s="241">
        <f>VLOOKUP(K1530,$AE$23:$AG$30,3,0)</f>
        <v>1.2083333333333333</v>
      </c>
      <c r="O1530" s="244">
        <f t="shared" ref="O1530:O1559" si="628">(N1530-M1530)*24</f>
        <v>8.9999999999999964</v>
      </c>
      <c r="P1530" s="245" t="str">
        <f>+IF(((N1530-M1530)*24)&gt;4,"1",0)</f>
        <v>1</v>
      </c>
      <c r="Q1530" s="257">
        <f t="shared" ref="Q1530:Q1559" si="629">O1530-P1530</f>
        <v>7.9999999999999964</v>
      </c>
      <c r="R1530" s="102">
        <f>+L1530-Q1530</f>
        <v>0</v>
      </c>
      <c r="S1530" s="103">
        <f>IF(AND(Y1530="d",W1530&gt;0),1,0)</f>
        <v>0</v>
      </c>
      <c r="T1530" s="104">
        <f>IF(AND(Y1530="D",W1530-S1530&lt;0),0,IF(AND(Y1530="M",W1530&gt;=7),7,IF(AND(Y1530="M",W1530&lt;7),W1530,IF(W1530-S1530&lt;0,0,IF(AND(Y1530="D",W1530-S1530&gt;=7),7,IF(AND(Y1530="D",W1530-S1530&lt;7),W1530-S1530,0))))))</f>
        <v>0</v>
      </c>
      <c r="U1530" s="104">
        <f>IF(AND(Y1530="D",W1530&lt;1),0,IF(AND(Y1530="D",W1530-S1530-T1530&gt;0,W1530-S1530-T1530&lt;1),W1530-S1530-T1530,IF(AND(Y1530="D",W1530-S1530-T1530&gt;=1),1,IF(AND(Y1530="M",W1530-T1530&gt;=1),1,IF(AND(Y1530="M",W1530-T1530&lt;1),W1530-T1530,0)))))</f>
        <v>0</v>
      </c>
      <c r="V1530" s="104">
        <f>IF(AND(Y1530="D",W1530&lt;1),0,IF(AND(Y1530="D",W1530-S1530-T1530-U1530&gt;0),W1530-S1530-T1530-U1530,IF(AND(Y1530="M",W1530-T1530-U1530&gt;0),W1530-T1530-U1530,0)))</f>
        <v>0</v>
      </c>
      <c r="W1530" s="105">
        <f>+R1530</f>
        <v>0</v>
      </c>
      <c r="X1530" s="96"/>
      <c r="Y1530" s="106" t="str">
        <f>$AO$9</f>
        <v>D</v>
      </c>
      <c r="Z1530" s="207" t="str">
        <f t="shared" ref="Z1530:Z1560" si="630">TEXT(WEEKDAY(J1530),"ddd")</f>
        <v>Tue</v>
      </c>
      <c r="AA1530" s="107">
        <f t="shared" ref="AA1530:AA1559" si="631">COUNTIF(K1530,"S")</f>
        <v>0</v>
      </c>
      <c r="AB1530" s="107">
        <f t="shared" ref="AB1530:AB1559" si="632">COUNTIF(K1530,"I")</f>
        <v>0</v>
      </c>
      <c r="AC1530" s="107">
        <f t="shared" ref="AC1530:AC1559" si="633">COUNTIF(K1530,"A")</f>
        <v>0</v>
      </c>
    </row>
    <row r="1531" spans="1:29" ht="12.75" customHeight="1">
      <c r="A1531" s="69"/>
      <c r="B1531" s="70" t="s">
        <v>18</v>
      </c>
      <c r="C1531" s="108" t="s">
        <v>61</v>
      </c>
      <c r="D1531" s="109"/>
      <c r="E1531" s="73"/>
      <c r="F1531" s="110"/>
      <c r="G1531" s="72"/>
      <c r="H1531" s="99"/>
      <c r="I1531" s="76">
        <f t="shared" si="627"/>
        <v>6</v>
      </c>
      <c r="J1531" s="100">
        <f>$AN$10</f>
        <v>41080</v>
      </c>
      <c r="K1531" s="101">
        <v>2</v>
      </c>
      <c r="L1531" s="261">
        <v>8</v>
      </c>
      <c r="M1531" s="232">
        <f>VLOOKUP(K1531,$AE$23:$AG$30,2,0)</f>
        <v>0.83333333333333337</v>
      </c>
      <c r="N1531" s="241">
        <f t="shared" ref="N1531:N1559" si="634">VLOOKUP(K1531,$AE$23:$AG$30,3,0)</f>
        <v>1.2083333333333333</v>
      </c>
      <c r="O1531" s="244">
        <f t="shared" si="628"/>
        <v>8.9999999999999964</v>
      </c>
      <c r="P1531" s="245" t="str">
        <f>+IF(((N1531-M1531)*24)&gt;4,"1",0)</f>
        <v>1</v>
      </c>
      <c r="Q1531" s="257">
        <f t="shared" si="629"/>
        <v>7.9999999999999964</v>
      </c>
      <c r="R1531" s="102">
        <f>+L1531-Q1531</f>
        <v>0</v>
      </c>
      <c r="S1531" s="103">
        <f t="shared" ref="S1531:S1559" si="635">IF(AND(Y1531="d",W1531&gt;0),1,0)</f>
        <v>0</v>
      </c>
      <c r="T1531" s="104">
        <f t="shared" ref="T1531:T1559" si="636">IF(AND(Y1531="D",W1531-S1531&lt;0),0,IF(AND(Y1531="M",W1531&gt;=7),7,IF(AND(Y1531="M",W1531&lt;7),W1531,IF(W1531-S1531&lt;0,0,IF(AND(Y1531="D",W1531-S1531&gt;=7),7,IF(AND(Y1531="D",W1531-S1531&lt;7),W1531-S1531,0))))))</f>
        <v>0</v>
      </c>
      <c r="U1531" s="104">
        <f t="shared" ref="U1531:U1559" si="637">IF(AND(Y1531="D",W1531&lt;1),0,IF(AND(Y1531="D",W1531-S1531-T1531&gt;0,W1531-S1531-T1531&lt;1),W1531-S1531-T1531,IF(AND(Y1531="D",W1531-S1531-T1531&gt;=1),1,IF(AND(Y1531="M",W1531-T1531&gt;=1),1,IF(AND(Y1531="M",W1531-T1531&lt;1),W1531-T1531,0)))))</f>
        <v>0</v>
      </c>
      <c r="V1531" s="104">
        <f t="shared" ref="V1531:V1559" si="638">IF(AND(Y1531="D",W1531&lt;1),0,IF(AND(Y1531="D",W1531-S1531-T1531-U1531&gt;0),W1531-S1531-T1531-U1531,IF(AND(Y1531="M",W1531-T1531-U1531&gt;0),W1531-T1531-U1531,0)))</f>
        <v>0</v>
      </c>
      <c r="W1531" s="105">
        <f t="shared" ref="W1531:W1559" si="639">+R1531</f>
        <v>0</v>
      </c>
      <c r="X1531" s="96"/>
      <c r="Y1531" s="106" t="str">
        <f>$AO$10</f>
        <v>D</v>
      </c>
      <c r="Z1531" s="207" t="str">
        <f t="shared" si="630"/>
        <v>Wed</v>
      </c>
      <c r="AA1531" s="107">
        <f t="shared" si="631"/>
        <v>0</v>
      </c>
      <c r="AB1531" s="107">
        <f t="shared" si="632"/>
        <v>0</v>
      </c>
      <c r="AC1531" s="107">
        <f t="shared" si="633"/>
        <v>0</v>
      </c>
    </row>
    <row r="1532" spans="1:29" ht="12.75" customHeight="1">
      <c r="A1532" s="69"/>
      <c r="B1532" s="98" t="s">
        <v>20</v>
      </c>
      <c r="C1532" s="199">
        <v>40245</v>
      </c>
      <c r="D1532" s="199">
        <v>41340</v>
      </c>
      <c r="E1532" s="73"/>
      <c r="F1532" s="72"/>
      <c r="G1532" s="72"/>
      <c r="H1532" s="99"/>
      <c r="I1532" s="76">
        <f t="shared" si="627"/>
        <v>7</v>
      </c>
      <c r="J1532" s="100">
        <f>$AN$11</f>
        <v>41081</v>
      </c>
      <c r="K1532" s="101">
        <v>2</v>
      </c>
      <c r="L1532" s="261">
        <v>8</v>
      </c>
      <c r="M1532" s="232">
        <f>VLOOKUP(K1532,$AE$23:$AG$30,2,0)</f>
        <v>0.83333333333333337</v>
      </c>
      <c r="N1532" s="241">
        <f t="shared" si="634"/>
        <v>1.2083333333333333</v>
      </c>
      <c r="O1532" s="244">
        <f t="shared" si="628"/>
        <v>8.9999999999999964</v>
      </c>
      <c r="P1532" s="245" t="str">
        <f t="shared" ref="P1532:P1559" si="640">+IF(((N1532-M1532)*24)&gt;4,"1",0)</f>
        <v>1</v>
      </c>
      <c r="Q1532" s="257">
        <f t="shared" si="629"/>
        <v>7.9999999999999964</v>
      </c>
      <c r="R1532" s="102">
        <f t="shared" ref="R1532:R1559" si="641">+L1532-Q1532</f>
        <v>0</v>
      </c>
      <c r="S1532" s="103">
        <f t="shared" si="635"/>
        <v>0</v>
      </c>
      <c r="T1532" s="104">
        <f t="shared" si="636"/>
        <v>0</v>
      </c>
      <c r="U1532" s="104">
        <f t="shared" si="637"/>
        <v>0</v>
      </c>
      <c r="V1532" s="104">
        <f t="shared" si="638"/>
        <v>0</v>
      </c>
      <c r="W1532" s="105">
        <f t="shared" si="639"/>
        <v>0</v>
      </c>
      <c r="X1532" s="96"/>
      <c r="Y1532" s="106" t="str">
        <f>$AO$11</f>
        <v>D</v>
      </c>
      <c r="Z1532" s="207" t="str">
        <f t="shared" si="630"/>
        <v>Thu</v>
      </c>
      <c r="AA1532" s="107">
        <f t="shared" si="631"/>
        <v>0</v>
      </c>
      <c r="AB1532" s="107">
        <f t="shared" si="632"/>
        <v>0</v>
      </c>
      <c r="AC1532" s="107">
        <f t="shared" si="633"/>
        <v>0</v>
      </c>
    </row>
    <row r="1533" spans="1:29" ht="12.75" customHeight="1">
      <c r="A1533" s="69"/>
      <c r="B1533" s="98"/>
      <c r="C1533" s="98"/>
      <c r="D1533" s="72"/>
      <c r="E1533" s="73"/>
      <c r="F1533" s="72"/>
      <c r="G1533" s="72"/>
      <c r="H1533" s="99"/>
      <c r="I1533" s="76">
        <f t="shared" si="627"/>
        <v>8</v>
      </c>
      <c r="J1533" s="100">
        <f>$AN$12</f>
        <v>41082</v>
      </c>
      <c r="K1533" s="101">
        <v>2</v>
      </c>
      <c r="L1533" s="261">
        <v>8</v>
      </c>
      <c r="M1533" s="232">
        <f t="shared" ref="M1533:M1559" si="642">VLOOKUP(K1533,$AE$23:$AG$30,2,0)</f>
        <v>0.83333333333333337</v>
      </c>
      <c r="N1533" s="241">
        <f t="shared" si="634"/>
        <v>1.2083333333333333</v>
      </c>
      <c r="O1533" s="244">
        <f t="shared" si="628"/>
        <v>8.9999999999999964</v>
      </c>
      <c r="P1533" s="245" t="str">
        <f t="shared" si="640"/>
        <v>1</v>
      </c>
      <c r="Q1533" s="257">
        <f t="shared" si="629"/>
        <v>7.9999999999999964</v>
      </c>
      <c r="R1533" s="102">
        <f t="shared" si="641"/>
        <v>0</v>
      </c>
      <c r="S1533" s="103">
        <f t="shared" si="635"/>
        <v>0</v>
      </c>
      <c r="T1533" s="104">
        <f t="shared" si="636"/>
        <v>0</v>
      </c>
      <c r="U1533" s="104">
        <f t="shared" si="637"/>
        <v>0</v>
      </c>
      <c r="V1533" s="104">
        <f t="shared" si="638"/>
        <v>0</v>
      </c>
      <c r="W1533" s="105">
        <f t="shared" si="639"/>
        <v>0</v>
      </c>
      <c r="X1533" s="96"/>
      <c r="Y1533" s="106" t="str">
        <f>$AO$12</f>
        <v>D</v>
      </c>
      <c r="Z1533" s="207" t="str">
        <f t="shared" si="630"/>
        <v>Fri</v>
      </c>
      <c r="AA1533" s="107">
        <f t="shared" si="631"/>
        <v>0</v>
      </c>
      <c r="AB1533" s="107">
        <f t="shared" si="632"/>
        <v>0</v>
      </c>
      <c r="AC1533" s="107">
        <f t="shared" si="633"/>
        <v>0</v>
      </c>
    </row>
    <row r="1534" spans="1:29" ht="12.75" customHeight="1">
      <c r="A1534" s="69"/>
      <c r="B1534" s="98"/>
      <c r="C1534" s="98"/>
      <c r="D1534" s="72"/>
      <c r="E1534" s="73"/>
      <c r="F1534" s="198"/>
      <c r="G1534" s="72"/>
      <c r="H1534" s="99"/>
      <c r="I1534" s="76">
        <f t="shared" si="627"/>
        <v>9</v>
      </c>
      <c r="J1534" s="100">
        <f>$AN$13</f>
        <v>41083</v>
      </c>
      <c r="K1534" s="339" t="s">
        <v>50</v>
      </c>
      <c r="L1534" s="261"/>
      <c r="M1534" s="232">
        <f t="shared" si="642"/>
        <v>0</v>
      </c>
      <c r="N1534" s="241">
        <f t="shared" si="634"/>
        <v>0</v>
      </c>
      <c r="O1534" s="244">
        <f t="shared" si="628"/>
        <v>0</v>
      </c>
      <c r="P1534" s="245">
        <f t="shared" si="640"/>
        <v>0</v>
      </c>
      <c r="Q1534" s="257">
        <f t="shared" si="629"/>
        <v>0</v>
      </c>
      <c r="R1534" s="102">
        <f t="shared" si="641"/>
        <v>0</v>
      </c>
      <c r="S1534" s="103">
        <f t="shared" si="635"/>
        <v>0</v>
      </c>
      <c r="T1534" s="104">
        <f t="shared" si="636"/>
        <v>0</v>
      </c>
      <c r="U1534" s="104">
        <f t="shared" si="637"/>
        <v>0</v>
      </c>
      <c r="V1534" s="104">
        <f t="shared" si="638"/>
        <v>0</v>
      </c>
      <c r="W1534" s="105">
        <f t="shared" si="639"/>
        <v>0</v>
      </c>
      <c r="X1534" s="96"/>
      <c r="Y1534" s="106" t="str">
        <f>$AO$13</f>
        <v>M</v>
      </c>
      <c r="Z1534" s="207" t="str">
        <f t="shared" si="630"/>
        <v>Sat</v>
      </c>
      <c r="AA1534" s="107">
        <f t="shared" si="631"/>
        <v>0</v>
      </c>
      <c r="AB1534" s="107">
        <f t="shared" si="632"/>
        <v>0</v>
      </c>
      <c r="AC1534" s="107">
        <f t="shared" si="633"/>
        <v>0</v>
      </c>
    </row>
    <row r="1535" spans="1:29" ht="12.75" customHeight="1">
      <c r="A1535" s="69"/>
      <c r="B1535" s="124" t="s">
        <v>21</v>
      </c>
      <c r="C1535" s="125" t="s">
        <v>22</v>
      </c>
      <c r="D1535" s="126"/>
      <c r="E1535" s="127"/>
      <c r="F1535" s="198">
        <v>1244560</v>
      </c>
      <c r="G1535" s="129" t="s">
        <v>22</v>
      </c>
      <c r="H1535" s="130">
        <f>+F1535</f>
        <v>1244560</v>
      </c>
      <c r="I1535" s="76">
        <f t="shared" si="627"/>
        <v>10</v>
      </c>
      <c r="J1535" s="100">
        <f>$AN$14</f>
        <v>41084</v>
      </c>
      <c r="K1535" s="339" t="s">
        <v>50</v>
      </c>
      <c r="L1535" s="261"/>
      <c r="M1535" s="232">
        <f t="shared" si="642"/>
        <v>0</v>
      </c>
      <c r="N1535" s="241">
        <f t="shared" si="634"/>
        <v>0</v>
      </c>
      <c r="O1535" s="244">
        <f t="shared" si="628"/>
        <v>0</v>
      </c>
      <c r="P1535" s="245">
        <f t="shared" si="640"/>
        <v>0</v>
      </c>
      <c r="Q1535" s="257">
        <f t="shared" si="629"/>
        <v>0</v>
      </c>
      <c r="R1535" s="102">
        <f t="shared" si="641"/>
        <v>0</v>
      </c>
      <c r="S1535" s="103">
        <f t="shared" si="635"/>
        <v>0</v>
      </c>
      <c r="T1535" s="104">
        <f t="shared" si="636"/>
        <v>0</v>
      </c>
      <c r="U1535" s="104">
        <f t="shared" si="637"/>
        <v>0</v>
      </c>
      <c r="V1535" s="104">
        <f t="shared" si="638"/>
        <v>0</v>
      </c>
      <c r="W1535" s="105">
        <f t="shared" si="639"/>
        <v>0</v>
      </c>
      <c r="X1535" s="96"/>
      <c r="Y1535" s="106" t="str">
        <f>$AO$14</f>
        <v>M</v>
      </c>
      <c r="Z1535" s="262" t="str">
        <f t="shared" si="630"/>
        <v>Sun</v>
      </c>
      <c r="AA1535" s="107">
        <f t="shared" si="631"/>
        <v>0</v>
      </c>
      <c r="AB1535" s="107">
        <f t="shared" si="632"/>
        <v>0</v>
      </c>
      <c r="AC1535" s="107">
        <f t="shared" si="633"/>
        <v>0</v>
      </c>
    </row>
    <row r="1536" spans="1:29" ht="12.75" customHeight="1">
      <c r="A1536" s="69"/>
      <c r="B1536" s="124" t="s">
        <v>23</v>
      </c>
      <c r="C1536" s="125" t="s">
        <v>22</v>
      </c>
      <c r="D1536" s="133">
        <f>+F1535/173</f>
        <v>7193.9884393063585</v>
      </c>
      <c r="E1536" s="127" t="s">
        <v>24</v>
      </c>
      <c r="F1536" s="128">
        <f>+W1562</f>
        <v>71.5</v>
      </c>
      <c r="G1536" s="134" t="s">
        <v>22</v>
      </c>
      <c r="H1536" s="130">
        <f>F1536*D1536</f>
        <v>514370.17341040465</v>
      </c>
      <c r="I1536" s="76">
        <f t="shared" si="627"/>
        <v>11</v>
      </c>
      <c r="J1536" s="100">
        <f>$AN$15</f>
        <v>41085</v>
      </c>
      <c r="K1536" s="101">
        <v>1</v>
      </c>
      <c r="L1536" s="261">
        <v>8</v>
      </c>
      <c r="M1536" s="232">
        <f t="shared" si="642"/>
        <v>0.33333333333333331</v>
      </c>
      <c r="N1536" s="241">
        <f t="shared" si="634"/>
        <v>0.70833333333333337</v>
      </c>
      <c r="O1536" s="244">
        <f t="shared" si="628"/>
        <v>9.0000000000000018</v>
      </c>
      <c r="P1536" s="245" t="str">
        <f t="shared" si="640"/>
        <v>1</v>
      </c>
      <c r="Q1536" s="257">
        <f t="shared" si="629"/>
        <v>8.0000000000000018</v>
      </c>
      <c r="R1536" s="102">
        <f t="shared" si="641"/>
        <v>0</v>
      </c>
      <c r="S1536" s="103">
        <f t="shared" si="635"/>
        <v>0</v>
      </c>
      <c r="T1536" s="104">
        <f t="shared" si="636"/>
        <v>0</v>
      </c>
      <c r="U1536" s="104">
        <f t="shared" si="637"/>
        <v>0</v>
      </c>
      <c r="V1536" s="104">
        <f t="shared" si="638"/>
        <v>0</v>
      </c>
      <c r="W1536" s="105">
        <f t="shared" si="639"/>
        <v>0</v>
      </c>
      <c r="X1536" s="96"/>
      <c r="Y1536" s="106" t="str">
        <f>$AO$15</f>
        <v>D</v>
      </c>
      <c r="Z1536" s="262" t="str">
        <f t="shared" si="630"/>
        <v>Mon</v>
      </c>
      <c r="AA1536" s="107">
        <f t="shared" si="631"/>
        <v>0</v>
      </c>
      <c r="AB1536" s="107">
        <f t="shared" si="632"/>
        <v>0</v>
      </c>
      <c r="AC1536" s="107">
        <f t="shared" si="633"/>
        <v>0</v>
      </c>
    </row>
    <row r="1537" spans="1:29" ht="12.75" customHeight="1">
      <c r="A1537" s="69"/>
      <c r="B1537" s="124" t="s">
        <v>65</v>
      </c>
      <c r="C1537" s="125" t="s">
        <v>22</v>
      </c>
      <c r="D1537" s="133">
        <v>6000</v>
      </c>
      <c r="E1537" s="127" t="s">
        <v>24</v>
      </c>
      <c r="F1537" s="203">
        <f>+K1562</f>
        <v>23</v>
      </c>
      <c r="G1537" s="134" t="s">
        <v>22</v>
      </c>
      <c r="H1537" s="130">
        <f>F1537*D1537</f>
        <v>138000</v>
      </c>
      <c r="I1537" s="76">
        <f t="shared" si="627"/>
        <v>12</v>
      </c>
      <c r="J1537" s="100">
        <f>$AN$16</f>
        <v>41086</v>
      </c>
      <c r="K1537" s="101">
        <v>1</v>
      </c>
      <c r="L1537" s="261">
        <v>8</v>
      </c>
      <c r="M1537" s="232">
        <f t="shared" si="642"/>
        <v>0.33333333333333331</v>
      </c>
      <c r="N1537" s="241">
        <f t="shared" si="634"/>
        <v>0.70833333333333337</v>
      </c>
      <c r="O1537" s="244">
        <f t="shared" si="628"/>
        <v>9.0000000000000018</v>
      </c>
      <c r="P1537" s="245" t="str">
        <f t="shared" si="640"/>
        <v>1</v>
      </c>
      <c r="Q1537" s="257">
        <f t="shared" si="629"/>
        <v>8.0000000000000018</v>
      </c>
      <c r="R1537" s="102">
        <f t="shared" si="641"/>
        <v>0</v>
      </c>
      <c r="S1537" s="103">
        <f t="shared" si="635"/>
        <v>0</v>
      </c>
      <c r="T1537" s="104">
        <f t="shared" si="636"/>
        <v>0</v>
      </c>
      <c r="U1537" s="104">
        <f t="shared" si="637"/>
        <v>0</v>
      </c>
      <c r="V1537" s="104">
        <f t="shared" si="638"/>
        <v>0</v>
      </c>
      <c r="W1537" s="105">
        <f t="shared" si="639"/>
        <v>0</v>
      </c>
      <c r="X1537" s="96"/>
      <c r="Y1537" s="106" t="str">
        <f>$AO$16</f>
        <v>D</v>
      </c>
      <c r="Z1537" s="207" t="str">
        <f t="shared" si="630"/>
        <v>Tue</v>
      </c>
      <c r="AA1537" s="107">
        <f t="shared" si="631"/>
        <v>0</v>
      </c>
      <c r="AB1537" s="107">
        <f t="shared" si="632"/>
        <v>0</v>
      </c>
      <c r="AC1537" s="107">
        <f t="shared" si="633"/>
        <v>0</v>
      </c>
    </row>
    <row r="1538" spans="1:29" ht="12.75" customHeight="1">
      <c r="A1538" s="69"/>
      <c r="B1538" s="124" t="s">
        <v>66</v>
      </c>
      <c r="C1538" s="125" t="s">
        <v>22</v>
      </c>
      <c r="D1538" s="200">
        <v>4000</v>
      </c>
      <c r="E1538" s="127" t="s">
        <v>24</v>
      </c>
      <c r="F1538" s="139">
        <f>+L1562</f>
        <v>12</v>
      </c>
      <c r="G1538" s="134" t="s">
        <v>22</v>
      </c>
      <c r="H1538" s="130">
        <f>F1538*D1538</f>
        <v>48000</v>
      </c>
      <c r="I1538" s="76">
        <f t="shared" si="627"/>
        <v>13</v>
      </c>
      <c r="J1538" s="100">
        <f>$AN$17</f>
        <v>41087</v>
      </c>
      <c r="K1538" s="101">
        <v>1</v>
      </c>
      <c r="L1538" s="261">
        <v>9</v>
      </c>
      <c r="M1538" s="232">
        <f t="shared" si="642"/>
        <v>0.33333333333333331</v>
      </c>
      <c r="N1538" s="241">
        <f t="shared" si="634"/>
        <v>0.70833333333333337</v>
      </c>
      <c r="O1538" s="244">
        <f t="shared" si="628"/>
        <v>9.0000000000000018</v>
      </c>
      <c r="P1538" s="245" t="str">
        <f t="shared" si="640"/>
        <v>1</v>
      </c>
      <c r="Q1538" s="257">
        <f t="shared" si="629"/>
        <v>8.0000000000000018</v>
      </c>
      <c r="R1538" s="102">
        <f t="shared" si="641"/>
        <v>0.99999999999999822</v>
      </c>
      <c r="S1538" s="103">
        <f t="shared" si="635"/>
        <v>1</v>
      </c>
      <c r="T1538" s="104">
        <f t="shared" si="636"/>
        <v>0</v>
      </c>
      <c r="U1538" s="104">
        <f t="shared" si="637"/>
        <v>0</v>
      </c>
      <c r="V1538" s="104">
        <f t="shared" si="638"/>
        <v>0</v>
      </c>
      <c r="W1538" s="105">
        <f t="shared" si="639"/>
        <v>0.99999999999999822</v>
      </c>
      <c r="X1538" s="96"/>
      <c r="Y1538" s="106" t="str">
        <f>$AO$17</f>
        <v>D</v>
      </c>
      <c r="Z1538" s="207" t="str">
        <f t="shared" si="630"/>
        <v>Wed</v>
      </c>
      <c r="AA1538" s="107">
        <f t="shared" si="631"/>
        <v>0</v>
      </c>
      <c r="AB1538" s="107">
        <f t="shared" si="632"/>
        <v>0</v>
      </c>
      <c r="AC1538" s="107">
        <f t="shared" si="633"/>
        <v>0</v>
      </c>
    </row>
    <row r="1539" spans="1:29" ht="12.75" customHeight="1">
      <c r="A1539" s="69"/>
      <c r="B1539" s="335" t="s">
        <v>75</v>
      </c>
      <c r="C1539" s="336" t="s">
        <v>22</v>
      </c>
      <c r="D1539" s="337"/>
      <c r="E1539" s="127" t="s">
        <v>24</v>
      </c>
      <c r="F1539" s="338">
        <f>+M1562</f>
        <v>11</v>
      </c>
      <c r="G1539" s="142" t="s">
        <v>22</v>
      </c>
      <c r="H1539" s="143">
        <f>+F1539*D1539</f>
        <v>0</v>
      </c>
      <c r="I1539" s="76">
        <f t="shared" si="627"/>
        <v>14</v>
      </c>
      <c r="J1539" s="100">
        <f>$AN$18</f>
        <v>41088</v>
      </c>
      <c r="K1539" s="101">
        <v>1</v>
      </c>
      <c r="L1539" s="261">
        <v>8</v>
      </c>
      <c r="M1539" s="232">
        <f t="shared" si="642"/>
        <v>0.33333333333333331</v>
      </c>
      <c r="N1539" s="241">
        <f t="shared" si="634"/>
        <v>0.70833333333333337</v>
      </c>
      <c r="O1539" s="244">
        <f t="shared" si="628"/>
        <v>9.0000000000000018</v>
      </c>
      <c r="P1539" s="245" t="str">
        <f t="shared" si="640"/>
        <v>1</v>
      </c>
      <c r="Q1539" s="257">
        <f t="shared" si="629"/>
        <v>8.0000000000000018</v>
      </c>
      <c r="R1539" s="102">
        <f t="shared" si="641"/>
        <v>0</v>
      </c>
      <c r="S1539" s="103">
        <f t="shared" si="635"/>
        <v>0</v>
      </c>
      <c r="T1539" s="104">
        <f t="shared" si="636"/>
        <v>0</v>
      </c>
      <c r="U1539" s="104">
        <f t="shared" si="637"/>
        <v>0</v>
      </c>
      <c r="V1539" s="104">
        <f t="shared" si="638"/>
        <v>0</v>
      </c>
      <c r="W1539" s="105">
        <f t="shared" si="639"/>
        <v>0</v>
      </c>
      <c r="X1539" s="96"/>
      <c r="Y1539" s="106" t="str">
        <f>$AO$18</f>
        <v>D</v>
      </c>
      <c r="Z1539" s="207" t="str">
        <f t="shared" si="630"/>
        <v>Thu</v>
      </c>
      <c r="AA1539" s="107">
        <f t="shared" si="631"/>
        <v>0</v>
      </c>
      <c r="AB1539" s="107">
        <f t="shared" si="632"/>
        <v>0</v>
      </c>
      <c r="AC1539" s="107">
        <f t="shared" si="633"/>
        <v>0</v>
      </c>
    </row>
    <row r="1540" spans="1:29" ht="12.75" customHeight="1">
      <c r="A1540" s="69"/>
      <c r="B1540" s="124"/>
      <c r="C1540" s="70"/>
      <c r="D1540" s="202"/>
      <c r="E1540" s="140"/>
      <c r="F1540" s="141"/>
      <c r="G1540" s="74" t="s">
        <v>22</v>
      </c>
      <c r="H1540" s="99">
        <f>+D1540*F1540</f>
        <v>0</v>
      </c>
      <c r="I1540" s="76">
        <f t="shared" si="627"/>
        <v>15</v>
      </c>
      <c r="J1540" s="100">
        <f>$AN$19</f>
        <v>41089</v>
      </c>
      <c r="K1540" s="101">
        <v>1</v>
      </c>
      <c r="L1540" s="261">
        <v>8</v>
      </c>
      <c r="M1540" s="232">
        <f t="shared" si="642"/>
        <v>0.33333333333333331</v>
      </c>
      <c r="N1540" s="241">
        <f t="shared" si="634"/>
        <v>0.70833333333333337</v>
      </c>
      <c r="O1540" s="244">
        <f t="shared" si="628"/>
        <v>9.0000000000000018</v>
      </c>
      <c r="P1540" s="245" t="str">
        <f t="shared" si="640"/>
        <v>1</v>
      </c>
      <c r="Q1540" s="257">
        <f t="shared" si="629"/>
        <v>8.0000000000000018</v>
      </c>
      <c r="R1540" s="102">
        <f t="shared" si="641"/>
        <v>0</v>
      </c>
      <c r="S1540" s="103">
        <f t="shared" si="635"/>
        <v>0</v>
      </c>
      <c r="T1540" s="104">
        <f t="shared" si="636"/>
        <v>0</v>
      </c>
      <c r="U1540" s="104">
        <f t="shared" si="637"/>
        <v>0</v>
      </c>
      <c r="V1540" s="104">
        <f t="shared" si="638"/>
        <v>0</v>
      </c>
      <c r="W1540" s="105">
        <f t="shared" si="639"/>
        <v>0</v>
      </c>
      <c r="X1540" s="96"/>
      <c r="Y1540" s="106" t="str">
        <f>$AO$19</f>
        <v>D</v>
      </c>
      <c r="Z1540" s="207" t="str">
        <f t="shared" si="630"/>
        <v>Fri</v>
      </c>
      <c r="AA1540" s="107">
        <f t="shared" si="631"/>
        <v>0</v>
      </c>
      <c r="AB1540" s="107">
        <f t="shared" si="632"/>
        <v>0</v>
      </c>
      <c r="AC1540" s="107">
        <f t="shared" si="633"/>
        <v>0</v>
      </c>
    </row>
    <row r="1541" spans="1:29" ht="12.75" customHeight="1">
      <c r="A1541" s="69"/>
      <c r="B1541" s="124"/>
      <c r="C1541" s="70"/>
      <c r="D1541" s="202"/>
      <c r="E1541" s="140"/>
      <c r="F1541" s="139"/>
      <c r="G1541" s="74" t="s">
        <v>22</v>
      </c>
      <c r="H1541" s="99">
        <f>+D1541*F1541</f>
        <v>0</v>
      </c>
      <c r="I1541" s="76">
        <f t="shared" si="627"/>
        <v>16</v>
      </c>
      <c r="J1541" s="100">
        <f>$AN$20</f>
        <v>41090</v>
      </c>
      <c r="K1541" s="101"/>
      <c r="L1541" s="261"/>
      <c r="M1541" s="232">
        <f t="shared" si="642"/>
        <v>0</v>
      </c>
      <c r="N1541" s="241">
        <f t="shared" si="634"/>
        <v>0</v>
      </c>
      <c r="O1541" s="244">
        <f t="shared" si="628"/>
        <v>0</v>
      </c>
      <c r="P1541" s="245">
        <f t="shared" si="640"/>
        <v>0</v>
      </c>
      <c r="Q1541" s="257">
        <f t="shared" si="629"/>
        <v>0</v>
      </c>
      <c r="R1541" s="102">
        <f t="shared" si="641"/>
        <v>0</v>
      </c>
      <c r="S1541" s="103">
        <f t="shared" si="635"/>
        <v>0</v>
      </c>
      <c r="T1541" s="104">
        <f t="shared" si="636"/>
        <v>0</v>
      </c>
      <c r="U1541" s="104">
        <f t="shared" si="637"/>
        <v>0</v>
      </c>
      <c r="V1541" s="104">
        <f t="shared" si="638"/>
        <v>0</v>
      </c>
      <c r="W1541" s="105">
        <f t="shared" si="639"/>
        <v>0</v>
      </c>
      <c r="X1541" s="96"/>
      <c r="Y1541" s="106" t="str">
        <f>$AO$20</f>
        <v>M</v>
      </c>
      <c r="Z1541" s="207" t="str">
        <f t="shared" si="630"/>
        <v>Sat</v>
      </c>
      <c r="AA1541" s="107">
        <f t="shared" si="631"/>
        <v>0</v>
      </c>
      <c r="AB1541" s="107">
        <f t="shared" si="632"/>
        <v>0</v>
      </c>
      <c r="AC1541" s="107">
        <f t="shared" si="633"/>
        <v>0</v>
      </c>
    </row>
    <row r="1542" spans="1:29" ht="12.75" customHeight="1">
      <c r="A1542" s="69"/>
      <c r="B1542" s="124" t="s">
        <v>56</v>
      </c>
      <c r="C1542" s="70" t="s">
        <v>22</v>
      </c>
      <c r="D1542" s="202"/>
      <c r="E1542" s="140"/>
      <c r="F1542" s="141"/>
      <c r="G1542" s="74" t="s">
        <v>22</v>
      </c>
      <c r="H1542" s="99">
        <v>0</v>
      </c>
      <c r="I1542" s="76">
        <f t="shared" si="627"/>
        <v>17</v>
      </c>
      <c r="J1542" s="100">
        <f>$AN$21</f>
        <v>41091</v>
      </c>
      <c r="K1542" s="339" t="s">
        <v>63</v>
      </c>
      <c r="L1542" s="261">
        <v>11</v>
      </c>
      <c r="M1542" s="232">
        <f t="shared" si="642"/>
        <v>0</v>
      </c>
      <c r="N1542" s="241">
        <f t="shared" si="634"/>
        <v>0</v>
      </c>
      <c r="O1542" s="244">
        <f t="shared" si="628"/>
        <v>0</v>
      </c>
      <c r="P1542" s="245">
        <f t="shared" si="640"/>
        <v>0</v>
      </c>
      <c r="Q1542" s="257">
        <f t="shared" si="629"/>
        <v>0</v>
      </c>
      <c r="R1542" s="102">
        <f t="shared" si="641"/>
        <v>11</v>
      </c>
      <c r="S1542" s="103">
        <f t="shared" si="635"/>
        <v>0</v>
      </c>
      <c r="T1542" s="104">
        <f t="shared" si="636"/>
        <v>7</v>
      </c>
      <c r="U1542" s="104">
        <f t="shared" si="637"/>
        <v>1</v>
      </c>
      <c r="V1542" s="104">
        <f t="shared" si="638"/>
        <v>3</v>
      </c>
      <c r="W1542" s="105">
        <f t="shared" si="639"/>
        <v>11</v>
      </c>
      <c r="X1542" s="96"/>
      <c r="Y1542" s="106" t="str">
        <f>$AO$21</f>
        <v>M</v>
      </c>
      <c r="Z1542" s="262" t="str">
        <f t="shared" si="630"/>
        <v>Sun</v>
      </c>
      <c r="AA1542" s="107">
        <f t="shared" si="631"/>
        <v>0</v>
      </c>
      <c r="AB1542" s="107">
        <f t="shared" si="632"/>
        <v>0</v>
      </c>
      <c r="AC1542" s="107">
        <f t="shared" si="633"/>
        <v>0</v>
      </c>
    </row>
    <row r="1543" spans="1:29" ht="12.75" customHeight="1">
      <c r="A1543" s="69"/>
      <c r="B1543" s="124"/>
      <c r="C1543" s="70"/>
      <c r="D1543" s="202"/>
      <c r="E1543" s="140"/>
      <c r="F1543" s="139"/>
      <c r="G1543" s="74" t="s">
        <v>22</v>
      </c>
      <c r="H1543" s="99">
        <f>+D1543*F1543</f>
        <v>0</v>
      </c>
      <c r="I1543" s="76">
        <f t="shared" si="627"/>
        <v>18</v>
      </c>
      <c r="J1543" s="100">
        <f>$AN$22</f>
        <v>41092</v>
      </c>
      <c r="K1543" s="101">
        <v>2</v>
      </c>
      <c r="L1543" s="261">
        <v>8</v>
      </c>
      <c r="M1543" s="232">
        <f t="shared" si="642"/>
        <v>0.83333333333333337</v>
      </c>
      <c r="N1543" s="241">
        <f t="shared" si="634"/>
        <v>1.2083333333333333</v>
      </c>
      <c r="O1543" s="244">
        <f t="shared" si="628"/>
        <v>8.9999999999999964</v>
      </c>
      <c r="P1543" s="245" t="str">
        <f t="shared" si="640"/>
        <v>1</v>
      </c>
      <c r="Q1543" s="257">
        <f t="shared" si="629"/>
        <v>7.9999999999999964</v>
      </c>
      <c r="R1543" s="102">
        <f t="shared" si="641"/>
        <v>0</v>
      </c>
      <c r="S1543" s="103">
        <f t="shared" si="635"/>
        <v>0</v>
      </c>
      <c r="T1543" s="104">
        <f t="shared" si="636"/>
        <v>0</v>
      </c>
      <c r="U1543" s="104">
        <f t="shared" si="637"/>
        <v>0</v>
      </c>
      <c r="V1543" s="104">
        <f t="shared" si="638"/>
        <v>0</v>
      </c>
      <c r="W1543" s="105">
        <f t="shared" si="639"/>
        <v>0</v>
      </c>
      <c r="X1543" s="96"/>
      <c r="Y1543" s="106" t="str">
        <f>$AO$22</f>
        <v>D</v>
      </c>
      <c r="Z1543" s="262" t="str">
        <f t="shared" si="630"/>
        <v>Mon</v>
      </c>
      <c r="AA1543" s="107">
        <f t="shared" si="631"/>
        <v>0</v>
      </c>
      <c r="AB1543" s="107">
        <f t="shared" si="632"/>
        <v>0</v>
      </c>
      <c r="AC1543" s="107">
        <f t="shared" si="633"/>
        <v>0</v>
      </c>
    </row>
    <row r="1544" spans="1:29" ht="12.75" customHeight="1">
      <c r="A1544" s="69"/>
      <c r="B1544" s="150" t="s">
        <v>19</v>
      </c>
      <c r="C1544" s="150"/>
      <c r="D1544" s="200"/>
      <c r="E1544" s="127"/>
      <c r="F1544" s="151"/>
      <c r="G1544" s="134" t="s">
        <v>22</v>
      </c>
      <c r="H1544" s="152">
        <f>SUM(H1535:H1543)</f>
        <v>1944930.1734104047</v>
      </c>
      <c r="I1544" s="76">
        <f t="shared" si="627"/>
        <v>19</v>
      </c>
      <c r="J1544" s="100">
        <f>$AN$23</f>
        <v>41093</v>
      </c>
      <c r="K1544" s="101">
        <v>2</v>
      </c>
      <c r="L1544" s="261">
        <v>8</v>
      </c>
      <c r="M1544" s="232">
        <f t="shared" si="642"/>
        <v>0.83333333333333337</v>
      </c>
      <c r="N1544" s="241">
        <f t="shared" si="634"/>
        <v>1.2083333333333333</v>
      </c>
      <c r="O1544" s="244">
        <f t="shared" si="628"/>
        <v>8.9999999999999964</v>
      </c>
      <c r="P1544" s="245" t="str">
        <f t="shared" si="640"/>
        <v>1</v>
      </c>
      <c r="Q1544" s="257">
        <f t="shared" si="629"/>
        <v>7.9999999999999964</v>
      </c>
      <c r="R1544" s="102">
        <f t="shared" si="641"/>
        <v>0</v>
      </c>
      <c r="S1544" s="103">
        <f t="shared" si="635"/>
        <v>0</v>
      </c>
      <c r="T1544" s="104">
        <f t="shared" si="636"/>
        <v>0</v>
      </c>
      <c r="U1544" s="104">
        <f t="shared" si="637"/>
        <v>0</v>
      </c>
      <c r="V1544" s="104">
        <f t="shared" si="638"/>
        <v>0</v>
      </c>
      <c r="W1544" s="105">
        <f t="shared" si="639"/>
        <v>0</v>
      </c>
      <c r="X1544" s="96"/>
      <c r="Y1544" s="106" t="str">
        <f>$AO$23</f>
        <v>D</v>
      </c>
      <c r="Z1544" s="207" t="str">
        <f t="shared" si="630"/>
        <v>Tue</v>
      </c>
      <c r="AA1544" s="107">
        <f t="shared" si="631"/>
        <v>0</v>
      </c>
      <c r="AB1544" s="107">
        <f t="shared" si="632"/>
        <v>0</v>
      </c>
      <c r="AC1544" s="107">
        <f t="shared" si="633"/>
        <v>0</v>
      </c>
    </row>
    <row r="1545" spans="1:29" ht="12.75" customHeight="1">
      <c r="A1545" s="69"/>
      <c r="B1545" s="131" t="s">
        <v>25</v>
      </c>
      <c r="C1545" s="70"/>
      <c r="D1545" s="200"/>
      <c r="E1545" s="127"/>
      <c r="F1545" s="151"/>
      <c r="G1545" s="74"/>
      <c r="H1545" s="75"/>
      <c r="I1545" s="76">
        <f t="shared" si="627"/>
        <v>20</v>
      </c>
      <c r="J1545" s="100">
        <f>$AN$24</f>
        <v>41094</v>
      </c>
      <c r="K1545" s="101">
        <v>2</v>
      </c>
      <c r="L1545" s="261">
        <v>8</v>
      </c>
      <c r="M1545" s="232">
        <f t="shared" si="642"/>
        <v>0.83333333333333337</v>
      </c>
      <c r="N1545" s="241">
        <f t="shared" si="634"/>
        <v>1.2083333333333333</v>
      </c>
      <c r="O1545" s="244">
        <f t="shared" si="628"/>
        <v>8.9999999999999964</v>
      </c>
      <c r="P1545" s="245" t="str">
        <f t="shared" si="640"/>
        <v>1</v>
      </c>
      <c r="Q1545" s="257">
        <f t="shared" si="629"/>
        <v>7.9999999999999964</v>
      </c>
      <c r="R1545" s="102">
        <f t="shared" si="641"/>
        <v>0</v>
      </c>
      <c r="S1545" s="103">
        <f t="shared" si="635"/>
        <v>0</v>
      </c>
      <c r="T1545" s="104">
        <f t="shared" si="636"/>
        <v>0</v>
      </c>
      <c r="U1545" s="104">
        <f t="shared" si="637"/>
        <v>0</v>
      </c>
      <c r="V1545" s="104">
        <f t="shared" si="638"/>
        <v>0</v>
      </c>
      <c r="W1545" s="105">
        <f t="shared" si="639"/>
        <v>0</v>
      </c>
      <c r="X1545" s="96"/>
      <c r="Y1545" s="106" t="str">
        <f>$AO$24</f>
        <v>D</v>
      </c>
      <c r="Z1545" s="207" t="str">
        <f t="shared" si="630"/>
        <v>Wed</v>
      </c>
      <c r="AA1545" s="107">
        <f t="shared" si="631"/>
        <v>0</v>
      </c>
      <c r="AB1545" s="107">
        <f t="shared" si="632"/>
        <v>0</v>
      </c>
      <c r="AC1545" s="107">
        <f t="shared" si="633"/>
        <v>0</v>
      </c>
    </row>
    <row r="1546" spans="1:29" ht="12.75" customHeight="1">
      <c r="A1546" s="69"/>
      <c r="B1546" s="124" t="s">
        <v>26</v>
      </c>
      <c r="C1546" s="125" t="s">
        <v>22</v>
      </c>
      <c r="D1546" s="153">
        <f>-H1535</f>
        <v>-1244560</v>
      </c>
      <c r="E1546" s="127" t="s">
        <v>24</v>
      </c>
      <c r="F1546" s="149">
        <v>0.02</v>
      </c>
      <c r="G1546" s="134" t="s">
        <v>22</v>
      </c>
      <c r="H1546" s="130">
        <f>F1546*D1546</f>
        <v>-24891.200000000001</v>
      </c>
      <c r="I1546" s="76">
        <f t="shared" si="627"/>
        <v>21</v>
      </c>
      <c r="J1546" s="100">
        <f>$AN$25</f>
        <v>41095</v>
      </c>
      <c r="K1546" s="101">
        <v>2</v>
      </c>
      <c r="L1546" s="261">
        <v>8</v>
      </c>
      <c r="M1546" s="232">
        <f t="shared" si="642"/>
        <v>0.83333333333333337</v>
      </c>
      <c r="N1546" s="241">
        <f t="shared" si="634"/>
        <v>1.2083333333333333</v>
      </c>
      <c r="O1546" s="244">
        <f t="shared" si="628"/>
        <v>8.9999999999999964</v>
      </c>
      <c r="P1546" s="245" t="str">
        <f t="shared" si="640"/>
        <v>1</v>
      </c>
      <c r="Q1546" s="257">
        <f t="shared" si="629"/>
        <v>7.9999999999999964</v>
      </c>
      <c r="R1546" s="102">
        <f t="shared" si="641"/>
        <v>0</v>
      </c>
      <c r="S1546" s="103">
        <f t="shared" si="635"/>
        <v>0</v>
      </c>
      <c r="T1546" s="104">
        <f t="shared" si="636"/>
        <v>0</v>
      </c>
      <c r="U1546" s="104">
        <f t="shared" si="637"/>
        <v>0</v>
      </c>
      <c r="V1546" s="104">
        <f t="shared" si="638"/>
        <v>0</v>
      </c>
      <c r="W1546" s="105">
        <f t="shared" si="639"/>
        <v>0</v>
      </c>
      <c r="X1546" s="96"/>
      <c r="Y1546" s="106" t="str">
        <f>$AO$25</f>
        <v>D</v>
      </c>
      <c r="Z1546" s="207" t="str">
        <f t="shared" si="630"/>
        <v>Thu</v>
      </c>
      <c r="AA1546" s="107">
        <f t="shared" si="631"/>
        <v>0</v>
      </c>
      <c r="AB1546" s="107">
        <f t="shared" si="632"/>
        <v>0</v>
      </c>
      <c r="AC1546" s="107">
        <f t="shared" si="633"/>
        <v>0</v>
      </c>
    </row>
    <row r="1547" spans="1:29" ht="12.75" customHeight="1">
      <c r="A1547" s="69"/>
      <c r="B1547" s="124" t="s">
        <v>47</v>
      </c>
      <c r="C1547" s="125" t="s">
        <v>22</v>
      </c>
      <c r="D1547" s="200"/>
      <c r="E1547" s="127"/>
      <c r="F1547" s="155"/>
      <c r="G1547" s="134" t="s">
        <v>22</v>
      </c>
      <c r="H1547" s="130">
        <f>SUM(AA1562:AC1562)*-F1535/21</f>
        <v>0</v>
      </c>
      <c r="I1547" s="76">
        <f t="shared" si="627"/>
        <v>22</v>
      </c>
      <c r="J1547" s="100">
        <f>$AN$26</f>
        <v>41096</v>
      </c>
      <c r="K1547" s="101">
        <v>2</v>
      </c>
      <c r="L1547" s="261">
        <v>9</v>
      </c>
      <c r="M1547" s="232">
        <f t="shared" si="642"/>
        <v>0.83333333333333337</v>
      </c>
      <c r="N1547" s="241">
        <f t="shared" si="634"/>
        <v>1.2083333333333333</v>
      </c>
      <c r="O1547" s="244">
        <f t="shared" si="628"/>
        <v>8.9999999999999964</v>
      </c>
      <c r="P1547" s="245" t="str">
        <f t="shared" si="640"/>
        <v>1</v>
      </c>
      <c r="Q1547" s="257">
        <f t="shared" si="629"/>
        <v>7.9999999999999964</v>
      </c>
      <c r="R1547" s="102">
        <f t="shared" si="641"/>
        <v>1.0000000000000036</v>
      </c>
      <c r="S1547" s="103">
        <f t="shared" si="635"/>
        <v>1</v>
      </c>
      <c r="T1547" s="104">
        <f t="shared" si="636"/>
        <v>3.5527136788005009E-15</v>
      </c>
      <c r="U1547" s="104">
        <f t="shared" si="637"/>
        <v>0</v>
      </c>
      <c r="V1547" s="104">
        <f t="shared" si="638"/>
        <v>0</v>
      </c>
      <c r="W1547" s="105">
        <f t="shared" si="639"/>
        <v>1.0000000000000036</v>
      </c>
      <c r="X1547" s="96"/>
      <c r="Y1547" s="106" t="str">
        <f>$AO$26</f>
        <v>D</v>
      </c>
      <c r="Z1547" s="207" t="str">
        <f t="shared" si="630"/>
        <v>Fri</v>
      </c>
      <c r="AA1547" s="107">
        <f t="shared" si="631"/>
        <v>0</v>
      </c>
      <c r="AB1547" s="107">
        <f t="shared" si="632"/>
        <v>0</v>
      </c>
      <c r="AC1547" s="107">
        <f t="shared" si="633"/>
        <v>0</v>
      </c>
    </row>
    <row r="1548" spans="1:29" ht="12.75" customHeight="1">
      <c r="A1548" s="69"/>
      <c r="B1548" s="124" t="s">
        <v>27</v>
      </c>
      <c r="C1548" s="125" t="s">
        <v>22</v>
      </c>
      <c r="D1548" s="200"/>
      <c r="E1548" s="127"/>
      <c r="F1548" s="155"/>
      <c r="G1548" s="134" t="s">
        <v>22</v>
      </c>
      <c r="H1548" s="156">
        <f>+F1554</f>
        <v>-25475.649999999998</v>
      </c>
      <c r="I1548" s="76">
        <f t="shared" si="627"/>
        <v>23</v>
      </c>
      <c r="J1548" s="100">
        <f>$AN$27</f>
        <v>41097</v>
      </c>
      <c r="K1548" s="101" t="s">
        <v>50</v>
      </c>
      <c r="L1548" s="261">
        <v>11</v>
      </c>
      <c r="M1548" s="232">
        <f t="shared" si="642"/>
        <v>0</v>
      </c>
      <c r="N1548" s="241">
        <f t="shared" si="634"/>
        <v>0</v>
      </c>
      <c r="O1548" s="244">
        <f t="shared" si="628"/>
        <v>0</v>
      </c>
      <c r="P1548" s="245">
        <f t="shared" si="640"/>
        <v>0</v>
      </c>
      <c r="Q1548" s="257">
        <f t="shared" si="629"/>
        <v>0</v>
      </c>
      <c r="R1548" s="102">
        <f t="shared" si="641"/>
        <v>11</v>
      </c>
      <c r="S1548" s="103">
        <f t="shared" si="635"/>
        <v>0</v>
      </c>
      <c r="T1548" s="104">
        <f t="shared" si="636"/>
        <v>7</v>
      </c>
      <c r="U1548" s="104">
        <f t="shared" si="637"/>
        <v>1</v>
      </c>
      <c r="V1548" s="104">
        <f t="shared" si="638"/>
        <v>3</v>
      </c>
      <c r="W1548" s="105">
        <f t="shared" si="639"/>
        <v>11</v>
      </c>
      <c r="X1548" s="96"/>
      <c r="Y1548" s="106" t="str">
        <f>$AO$27</f>
        <v>M</v>
      </c>
      <c r="Z1548" s="207" t="str">
        <f t="shared" si="630"/>
        <v>Sat</v>
      </c>
      <c r="AA1548" s="107">
        <f t="shared" si="631"/>
        <v>0</v>
      </c>
      <c r="AB1548" s="107">
        <f t="shared" si="632"/>
        <v>0</v>
      </c>
      <c r="AC1548" s="107">
        <f t="shared" si="633"/>
        <v>0</v>
      </c>
    </row>
    <row r="1549" spans="1:29" ht="12.75" customHeight="1">
      <c r="A1549" s="69"/>
      <c r="B1549" s="98"/>
      <c r="C1549" s="98"/>
      <c r="D1549" s="158" t="s">
        <v>28</v>
      </c>
      <c r="E1549" s="159"/>
      <c r="F1549" s="160">
        <f>VLOOKUP(C1528,$AD$1:$AG$6,2)</f>
        <v>-1320000</v>
      </c>
      <c r="G1549" s="160"/>
      <c r="H1549" s="99"/>
      <c r="I1549" s="76">
        <f t="shared" si="627"/>
        <v>24</v>
      </c>
      <c r="J1549" s="100">
        <f>$AN$28</f>
        <v>41098</v>
      </c>
      <c r="K1549" s="101" t="s">
        <v>50</v>
      </c>
      <c r="L1549" s="261"/>
      <c r="M1549" s="232">
        <f t="shared" si="642"/>
        <v>0</v>
      </c>
      <c r="N1549" s="241">
        <f t="shared" si="634"/>
        <v>0</v>
      </c>
      <c r="O1549" s="244">
        <f t="shared" si="628"/>
        <v>0</v>
      </c>
      <c r="P1549" s="245">
        <f t="shared" si="640"/>
        <v>0</v>
      </c>
      <c r="Q1549" s="257">
        <f t="shared" si="629"/>
        <v>0</v>
      </c>
      <c r="R1549" s="102">
        <f t="shared" si="641"/>
        <v>0</v>
      </c>
      <c r="S1549" s="103">
        <f t="shared" si="635"/>
        <v>0</v>
      </c>
      <c r="T1549" s="104">
        <f t="shared" si="636"/>
        <v>0</v>
      </c>
      <c r="U1549" s="104">
        <f t="shared" si="637"/>
        <v>0</v>
      </c>
      <c r="V1549" s="104">
        <f t="shared" si="638"/>
        <v>0</v>
      </c>
      <c r="W1549" s="105">
        <f t="shared" si="639"/>
        <v>0</v>
      </c>
      <c r="X1549" s="96"/>
      <c r="Y1549" s="106" t="str">
        <f>$AO$28</f>
        <v>M</v>
      </c>
      <c r="Z1549" s="262" t="str">
        <f t="shared" si="630"/>
        <v>Sun</v>
      </c>
      <c r="AA1549" s="107">
        <f t="shared" si="631"/>
        <v>0</v>
      </c>
      <c r="AB1549" s="107">
        <f t="shared" si="632"/>
        <v>0</v>
      </c>
      <c r="AC1549" s="107">
        <f t="shared" si="633"/>
        <v>0</v>
      </c>
    </row>
    <row r="1550" spans="1:29" ht="12.75" customHeight="1">
      <c r="A1550" s="69"/>
      <c r="B1550" s="98"/>
      <c r="C1550" s="98"/>
      <c r="D1550" s="162" t="s">
        <v>26</v>
      </c>
      <c r="E1550" s="159"/>
      <c r="F1550" s="163">
        <f>+(H1535)*0.54%</f>
        <v>6720.6240000000007</v>
      </c>
      <c r="G1550" s="163"/>
      <c r="H1550" s="99"/>
      <c r="I1550" s="76">
        <f t="shared" si="627"/>
        <v>25</v>
      </c>
      <c r="J1550" s="100">
        <f>$AN$29</f>
        <v>41099</v>
      </c>
      <c r="K1550" s="101">
        <v>1</v>
      </c>
      <c r="L1550" s="261">
        <v>11</v>
      </c>
      <c r="M1550" s="232">
        <f t="shared" si="642"/>
        <v>0.33333333333333331</v>
      </c>
      <c r="N1550" s="241">
        <f t="shared" si="634"/>
        <v>0.70833333333333337</v>
      </c>
      <c r="O1550" s="244">
        <f t="shared" si="628"/>
        <v>9.0000000000000018</v>
      </c>
      <c r="P1550" s="245" t="str">
        <f t="shared" si="640"/>
        <v>1</v>
      </c>
      <c r="Q1550" s="257">
        <f t="shared" si="629"/>
        <v>8.0000000000000018</v>
      </c>
      <c r="R1550" s="102">
        <f t="shared" si="641"/>
        <v>2.9999999999999982</v>
      </c>
      <c r="S1550" s="103">
        <f t="shared" si="635"/>
        <v>1</v>
      </c>
      <c r="T1550" s="104">
        <f t="shared" si="636"/>
        <v>1.9999999999999982</v>
      </c>
      <c r="U1550" s="104">
        <f t="shared" si="637"/>
        <v>0</v>
      </c>
      <c r="V1550" s="104">
        <f t="shared" si="638"/>
        <v>0</v>
      </c>
      <c r="W1550" s="105">
        <f t="shared" si="639"/>
        <v>2.9999999999999982</v>
      </c>
      <c r="X1550" s="96"/>
      <c r="Y1550" s="106" t="str">
        <f>$AO$29</f>
        <v>D</v>
      </c>
      <c r="Z1550" s="262" t="str">
        <f t="shared" si="630"/>
        <v>Mon</v>
      </c>
      <c r="AA1550" s="107">
        <f t="shared" si="631"/>
        <v>0</v>
      </c>
      <c r="AB1550" s="107">
        <f t="shared" si="632"/>
        <v>0</v>
      </c>
      <c r="AC1550" s="107">
        <f t="shared" si="633"/>
        <v>0</v>
      </c>
    </row>
    <row r="1551" spans="1:29" ht="12.75" customHeight="1">
      <c r="A1551" s="69"/>
      <c r="B1551" s="98"/>
      <c r="C1551" s="98"/>
      <c r="D1551" s="162" t="s">
        <v>29</v>
      </c>
      <c r="E1551" s="159"/>
      <c r="F1551" s="160">
        <f>-IF(H1544*5%&gt;500000,500000,H1544*5%)</f>
        <v>-97246.508670520241</v>
      </c>
      <c r="G1551" s="160"/>
      <c r="H1551" s="99"/>
      <c r="I1551" s="76">
        <f t="shared" si="627"/>
        <v>26</v>
      </c>
      <c r="J1551" s="100">
        <f>$AN$30</f>
        <v>41100</v>
      </c>
      <c r="K1551" s="101">
        <v>1</v>
      </c>
      <c r="L1551" s="261">
        <v>10</v>
      </c>
      <c r="M1551" s="232">
        <f t="shared" si="642"/>
        <v>0.33333333333333331</v>
      </c>
      <c r="N1551" s="241">
        <f t="shared" si="634"/>
        <v>0.70833333333333337</v>
      </c>
      <c r="O1551" s="244">
        <f t="shared" si="628"/>
        <v>9.0000000000000018</v>
      </c>
      <c r="P1551" s="245" t="str">
        <f t="shared" si="640"/>
        <v>1</v>
      </c>
      <c r="Q1551" s="257">
        <f t="shared" si="629"/>
        <v>8.0000000000000018</v>
      </c>
      <c r="R1551" s="102">
        <f t="shared" si="641"/>
        <v>1.9999999999999982</v>
      </c>
      <c r="S1551" s="103">
        <f t="shared" si="635"/>
        <v>1</v>
      </c>
      <c r="T1551" s="104">
        <f t="shared" si="636"/>
        <v>0.99999999999999822</v>
      </c>
      <c r="U1551" s="104">
        <f t="shared" si="637"/>
        <v>0</v>
      </c>
      <c r="V1551" s="104">
        <f t="shared" si="638"/>
        <v>0</v>
      </c>
      <c r="W1551" s="105">
        <f t="shared" si="639"/>
        <v>1.9999999999999982</v>
      </c>
      <c r="X1551" s="96"/>
      <c r="Y1551" s="106" t="str">
        <f>$AO$30</f>
        <v>D</v>
      </c>
      <c r="Z1551" s="207" t="str">
        <f t="shared" si="630"/>
        <v>Tue</v>
      </c>
      <c r="AA1551" s="107">
        <f t="shared" si="631"/>
        <v>0</v>
      </c>
      <c r="AB1551" s="107">
        <f t="shared" si="632"/>
        <v>0</v>
      </c>
      <c r="AC1551" s="107">
        <f t="shared" si="633"/>
        <v>0</v>
      </c>
    </row>
    <row r="1552" spans="1:29" ht="12.75" customHeight="1">
      <c r="A1552" s="69"/>
      <c r="B1552" s="98"/>
      <c r="C1552" s="98"/>
      <c r="D1552" s="162" t="s">
        <v>30</v>
      </c>
      <c r="E1552" s="159"/>
      <c r="F1552" s="163">
        <f>ROUND(H1544+H1546+F1550+F1551,0)*12</f>
        <v>21954156</v>
      </c>
      <c r="G1552" s="163"/>
      <c r="H1552" s="99"/>
      <c r="I1552" s="76">
        <f t="shared" si="627"/>
        <v>27</v>
      </c>
      <c r="J1552" s="100">
        <f>$AN$31</f>
        <v>41101</v>
      </c>
      <c r="K1552" s="101">
        <v>1</v>
      </c>
      <c r="L1552" s="261">
        <v>9</v>
      </c>
      <c r="M1552" s="232">
        <f t="shared" si="642"/>
        <v>0.33333333333333331</v>
      </c>
      <c r="N1552" s="241">
        <f t="shared" si="634"/>
        <v>0.70833333333333337</v>
      </c>
      <c r="O1552" s="244">
        <f t="shared" si="628"/>
        <v>9.0000000000000018</v>
      </c>
      <c r="P1552" s="245" t="str">
        <f t="shared" si="640"/>
        <v>1</v>
      </c>
      <c r="Q1552" s="257">
        <f t="shared" si="629"/>
        <v>8.0000000000000018</v>
      </c>
      <c r="R1552" s="102">
        <f t="shared" si="641"/>
        <v>0.99999999999999822</v>
      </c>
      <c r="S1552" s="103">
        <f t="shared" si="635"/>
        <v>1</v>
      </c>
      <c r="T1552" s="104">
        <f t="shared" si="636"/>
        <v>0</v>
      </c>
      <c r="U1552" s="104">
        <f t="shared" si="637"/>
        <v>0</v>
      </c>
      <c r="V1552" s="104">
        <f t="shared" si="638"/>
        <v>0</v>
      </c>
      <c r="W1552" s="105">
        <f t="shared" si="639"/>
        <v>0.99999999999999822</v>
      </c>
      <c r="X1552" s="96"/>
      <c r="Y1552" s="106" t="str">
        <f>$AO$31</f>
        <v>D</v>
      </c>
      <c r="Z1552" s="207" t="str">
        <f t="shared" si="630"/>
        <v>Wed</v>
      </c>
      <c r="AA1552" s="107">
        <f t="shared" si="631"/>
        <v>0</v>
      </c>
      <c r="AB1552" s="107">
        <f t="shared" si="632"/>
        <v>0</v>
      </c>
      <c r="AC1552" s="107">
        <f t="shared" si="633"/>
        <v>0</v>
      </c>
    </row>
    <row r="1553" spans="1:29" ht="12.75" customHeight="1">
      <c r="A1553" s="69"/>
      <c r="B1553" s="98"/>
      <c r="C1553" s="98"/>
      <c r="D1553" s="168" t="s">
        <v>31</v>
      </c>
      <c r="E1553" s="159"/>
      <c r="F1553" s="169">
        <f>(F1552)+(F1549*12)</f>
        <v>6114156</v>
      </c>
      <c r="G1553" s="169"/>
      <c r="H1553" s="99"/>
      <c r="I1553" s="76">
        <f t="shared" si="627"/>
        <v>28</v>
      </c>
      <c r="J1553" s="100">
        <f>$AN$32</f>
        <v>41102</v>
      </c>
      <c r="K1553" s="101">
        <v>1</v>
      </c>
      <c r="L1553" s="261">
        <v>8</v>
      </c>
      <c r="M1553" s="232">
        <f t="shared" si="642"/>
        <v>0.33333333333333331</v>
      </c>
      <c r="N1553" s="241">
        <f t="shared" si="634"/>
        <v>0.70833333333333337</v>
      </c>
      <c r="O1553" s="244">
        <f t="shared" si="628"/>
        <v>9.0000000000000018</v>
      </c>
      <c r="P1553" s="245" t="str">
        <f t="shared" si="640"/>
        <v>1</v>
      </c>
      <c r="Q1553" s="257">
        <f t="shared" si="629"/>
        <v>8.0000000000000018</v>
      </c>
      <c r="R1553" s="102">
        <f t="shared" si="641"/>
        <v>0</v>
      </c>
      <c r="S1553" s="103">
        <f t="shared" si="635"/>
        <v>0</v>
      </c>
      <c r="T1553" s="104">
        <f t="shared" si="636"/>
        <v>0</v>
      </c>
      <c r="U1553" s="104">
        <f t="shared" si="637"/>
        <v>0</v>
      </c>
      <c r="V1553" s="104">
        <f t="shared" si="638"/>
        <v>0</v>
      </c>
      <c r="W1553" s="105">
        <f t="shared" si="639"/>
        <v>0</v>
      </c>
      <c r="X1553" s="96"/>
      <c r="Y1553" s="106" t="str">
        <f>$AO$32</f>
        <v>D</v>
      </c>
      <c r="Z1553" s="207" t="str">
        <f t="shared" si="630"/>
        <v>Thu</v>
      </c>
      <c r="AA1553" s="107">
        <f t="shared" si="631"/>
        <v>0</v>
      </c>
      <c r="AB1553" s="107">
        <f t="shared" si="632"/>
        <v>0</v>
      </c>
      <c r="AC1553" s="107">
        <f t="shared" si="633"/>
        <v>0</v>
      </c>
    </row>
    <row r="1554" spans="1:29" ht="12.75" customHeight="1">
      <c r="A1554" s="69"/>
      <c r="B1554" s="98"/>
      <c r="C1554" s="98"/>
      <c r="D1554" s="168" t="s">
        <v>32</v>
      </c>
      <c r="E1554" s="159"/>
      <c r="F1554" s="170">
        <f>-(IF(F1553&lt;=0,0,IF(F1553&lt;=50000000,F1553*0.05,IF(F1553&lt;=200000000,(F1553-50000000)*0.15+2500000,IF(F1553&lt;=500000000,(F1553-250000000)*0.25+32500000,(F1553-500000000)*0.3+95000000)))))/12</f>
        <v>-25475.649999999998</v>
      </c>
      <c r="G1554" s="171">
        <f>-(IF(F1554&lt;=0,0,IF(F1554&lt;=50000000,F1554*0.05,IF(F1554&lt;=200000000,(F1554-50000000)*0.15+2500000,IF(F1554&lt;=500000000,(F1554-250000000)*0.25+32500000,(F1554-500000000)*0.3+95000000)))))/12</f>
        <v>0</v>
      </c>
      <c r="H1554" s="99"/>
      <c r="I1554" s="76">
        <f t="shared" si="627"/>
        <v>29</v>
      </c>
      <c r="J1554" s="100">
        <f>$AN$33</f>
        <v>41103</v>
      </c>
      <c r="K1554" s="101">
        <v>1</v>
      </c>
      <c r="L1554" s="261">
        <v>8</v>
      </c>
      <c r="M1554" s="232">
        <f t="shared" si="642"/>
        <v>0.33333333333333331</v>
      </c>
      <c r="N1554" s="241">
        <f t="shared" si="634"/>
        <v>0.70833333333333337</v>
      </c>
      <c r="O1554" s="244">
        <f t="shared" si="628"/>
        <v>9.0000000000000018</v>
      </c>
      <c r="P1554" s="245" t="str">
        <f t="shared" si="640"/>
        <v>1</v>
      </c>
      <c r="Q1554" s="257">
        <f t="shared" si="629"/>
        <v>8.0000000000000018</v>
      </c>
      <c r="R1554" s="102">
        <f t="shared" si="641"/>
        <v>0</v>
      </c>
      <c r="S1554" s="103">
        <f t="shared" si="635"/>
        <v>0</v>
      </c>
      <c r="T1554" s="104">
        <f t="shared" si="636"/>
        <v>0</v>
      </c>
      <c r="U1554" s="104">
        <f t="shared" si="637"/>
        <v>0</v>
      </c>
      <c r="V1554" s="104">
        <f t="shared" si="638"/>
        <v>0</v>
      </c>
      <c r="W1554" s="105">
        <f t="shared" si="639"/>
        <v>0</v>
      </c>
      <c r="X1554" s="96"/>
      <c r="Y1554" s="106" t="str">
        <f>$AO$33</f>
        <v>D</v>
      </c>
      <c r="Z1554" s="207" t="str">
        <f t="shared" si="630"/>
        <v>Fri</v>
      </c>
      <c r="AA1554" s="107">
        <f t="shared" si="631"/>
        <v>0</v>
      </c>
      <c r="AB1554" s="107">
        <f t="shared" si="632"/>
        <v>0</v>
      </c>
      <c r="AC1554" s="107">
        <f t="shared" si="633"/>
        <v>0</v>
      </c>
    </row>
    <row r="1555" spans="1:29" ht="12.75" customHeight="1">
      <c r="A1555" s="69"/>
      <c r="B1555" s="98"/>
      <c r="C1555" s="125"/>
      <c r="D1555" s="172"/>
      <c r="E1555" s="173"/>
      <c r="F1555" s="174"/>
      <c r="G1555" s="72"/>
      <c r="H1555" s="175"/>
      <c r="I1555" s="76">
        <f t="shared" si="627"/>
        <v>30</v>
      </c>
      <c r="J1555" s="100">
        <f>$AN$34</f>
        <v>41104</v>
      </c>
      <c r="K1555" s="101" t="s">
        <v>50</v>
      </c>
      <c r="L1555" s="261"/>
      <c r="M1555" s="232">
        <f t="shared" si="642"/>
        <v>0</v>
      </c>
      <c r="N1555" s="241">
        <f t="shared" si="634"/>
        <v>0</v>
      </c>
      <c r="O1555" s="244">
        <f t="shared" si="628"/>
        <v>0</v>
      </c>
      <c r="P1555" s="245">
        <f t="shared" si="640"/>
        <v>0</v>
      </c>
      <c r="Q1555" s="257">
        <f t="shared" si="629"/>
        <v>0</v>
      </c>
      <c r="R1555" s="102">
        <f t="shared" si="641"/>
        <v>0</v>
      </c>
      <c r="S1555" s="103">
        <f t="shared" si="635"/>
        <v>0</v>
      </c>
      <c r="T1555" s="104">
        <f t="shared" si="636"/>
        <v>0</v>
      </c>
      <c r="U1555" s="104">
        <f t="shared" si="637"/>
        <v>0</v>
      </c>
      <c r="V1555" s="104">
        <f t="shared" si="638"/>
        <v>0</v>
      </c>
      <c r="W1555" s="105">
        <f t="shared" si="639"/>
        <v>0</v>
      </c>
      <c r="X1555" s="96"/>
      <c r="Y1555" s="106" t="str">
        <f>$AO$34</f>
        <v>M</v>
      </c>
      <c r="Z1555" s="207" t="str">
        <f t="shared" si="630"/>
        <v>Sat</v>
      </c>
      <c r="AA1555" s="107">
        <f t="shared" si="631"/>
        <v>0</v>
      </c>
      <c r="AB1555" s="107">
        <f t="shared" si="632"/>
        <v>0</v>
      </c>
      <c r="AC1555" s="107">
        <f t="shared" si="633"/>
        <v>0</v>
      </c>
    </row>
    <row r="1556" spans="1:29" ht="12.75" customHeight="1">
      <c r="A1556" s="69"/>
      <c r="B1556" s="176" t="s">
        <v>33</v>
      </c>
      <c r="C1556" s="177"/>
      <c r="D1556" s="178"/>
      <c r="E1556" s="127"/>
      <c r="F1556" s="179"/>
      <c r="G1556" s="180" t="s">
        <v>22</v>
      </c>
      <c r="H1556" s="152">
        <f>+H1544+H1546+H1547+H1548</f>
        <v>1894563.3234104048</v>
      </c>
      <c r="I1556" s="76">
        <f t="shared" si="627"/>
        <v>31</v>
      </c>
      <c r="J1556" s="100">
        <f>$AN$35</f>
        <v>41105</v>
      </c>
      <c r="K1556" s="101" t="s">
        <v>50</v>
      </c>
      <c r="L1556" s="261"/>
      <c r="M1556" s="232">
        <f t="shared" si="642"/>
        <v>0</v>
      </c>
      <c r="N1556" s="241">
        <f t="shared" si="634"/>
        <v>0</v>
      </c>
      <c r="O1556" s="244">
        <f t="shared" si="628"/>
        <v>0</v>
      </c>
      <c r="P1556" s="245">
        <f t="shared" si="640"/>
        <v>0</v>
      </c>
      <c r="Q1556" s="257">
        <f t="shared" si="629"/>
        <v>0</v>
      </c>
      <c r="R1556" s="102">
        <f t="shared" si="641"/>
        <v>0</v>
      </c>
      <c r="S1556" s="103">
        <f t="shared" si="635"/>
        <v>0</v>
      </c>
      <c r="T1556" s="104">
        <f t="shared" si="636"/>
        <v>0</v>
      </c>
      <c r="U1556" s="104">
        <f t="shared" si="637"/>
        <v>0</v>
      </c>
      <c r="V1556" s="104">
        <f t="shared" si="638"/>
        <v>0</v>
      </c>
      <c r="W1556" s="105">
        <f t="shared" si="639"/>
        <v>0</v>
      </c>
      <c r="X1556" s="96"/>
      <c r="Y1556" s="106" t="str">
        <f>$AO$35</f>
        <v>M</v>
      </c>
      <c r="Z1556" s="262" t="str">
        <f t="shared" si="630"/>
        <v>Sun</v>
      </c>
      <c r="AA1556" s="107">
        <f t="shared" si="631"/>
        <v>0</v>
      </c>
      <c r="AB1556" s="107">
        <f t="shared" si="632"/>
        <v>0</v>
      </c>
      <c r="AC1556" s="107">
        <f t="shared" si="633"/>
        <v>0</v>
      </c>
    </row>
    <row r="1557" spans="1:29" ht="12.75" customHeight="1">
      <c r="A1557" s="69"/>
      <c r="B1557" s="70"/>
      <c r="C1557" s="70"/>
      <c r="D1557" s="200"/>
      <c r="E1557" s="127"/>
      <c r="F1557" s="155"/>
      <c r="G1557" s="74"/>
      <c r="H1557" s="75"/>
      <c r="I1557" s="76">
        <f t="shared" si="627"/>
        <v>32</v>
      </c>
      <c r="J1557" s="100">
        <f>$AN$36</f>
        <v>41106</v>
      </c>
      <c r="K1557" s="101">
        <v>2</v>
      </c>
      <c r="L1557" s="261">
        <v>8</v>
      </c>
      <c r="M1557" s="232">
        <f t="shared" si="642"/>
        <v>0.83333333333333337</v>
      </c>
      <c r="N1557" s="241">
        <f t="shared" si="634"/>
        <v>1.2083333333333333</v>
      </c>
      <c r="O1557" s="244">
        <f t="shared" si="628"/>
        <v>8.9999999999999964</v>
      </c>
      <c r="P1557" s="245" t="str">
        <f t="shared" si="640"/>
        <v>1</v>
      </c>
      <c r="Q1557" s="257">
        <f t="shared" si="629"/>
        <v>7.9999999999999964</v>
      </c>
      <c r="R1557" s="102">
        <f t="shared" si="641"/>
        <v>0</v>
      </c>
      <c r="S1557" s="103">
        <f t="shared" si="635"/>
        <v>0</v>
      </c>
      <c r="T1557" s="104">
        <f t="shared" si="636"/>
        <v>0</v>
      </c>
      <c r="U1557" s="104">
        <f t="shared" si="637"/>
        <v>0</v>
      </c>
      <c r="V1557" s="104">
        <f t="shared" si="638"/>
        <v>0</v>
      </c>
      <c r="W1557" s="105">
        <f t="shared" si="639"/>
        <v>0</v>
      </c>
      <c r="X1557" s="96"/>
      <c r="Y1557" s="106" t="str">
        <f>$AO$36</f>
        <v>D</v>
      </c>
      <c r="Z1557" s="262" t="str">
        <f t="shared" si="630"/>
        <v>Mon</v>
      </c>
      <c r="AA1557" s="107">
        <f t="shared" si="631"/>
        <v>0</v>
      </c>
      <c r="AB1557" s="107">
        <f t="shared" si="632"/>
        <v>0</v>
      </c>
      <c r="AC1557" s="107">
        <f t="shared" si="633"/>
        <v>0</v>
      </c>
    </row>
    <row r="1558" spans="1:29" ht="12.75" customHeight="1">
      <c r="A1558" s="69"/>
      <c r="B1558" s="181" t="s">
        <v>34</v>
      </c>
      <c r="C1558" s="181"/>
      <c r="D1558" s="72"/>
      <c r="E1558" s="73"/>
      <c r="F1558" s="72"/>
      <c r="G1558" s="181" t="s">
        <v>35</v>
      </c>
      <c r="H1558" s="99"/>
      <c r="I1558" s="76">
        <f t="shared" si="627"/>
        <v>33</v>
      </c>
      <c r="J1558" s="100">
        <f>$AN$37</f>
        <v>41107</v>
      </c>
      <c r="K1558" s="101">
        <v>2</v>
      </c>
      <c r="L1558" s="261">
        <v>8</v>
      </c>
      <c r="M1558" s="232">
        <f t="shared" si="642"/>
        <v>0.83333333333333337</v>
      </c>
      <c r="N1558" s="241">
        <f t="shared" si="634"/>
        <v>1.2083333333333333</v>
      </c>
      <c r="O1558" s="244">
        <f t="shared" si="628"/>
        <v>8.9999999999999964</v>
      </c>
      <c r="P1558" s="245" t="str">
        <f t="shared" si="640"/>
        <v>1</v>
      </c>
      <c r="Q1558" s="257">
        <f t="shared" si="629"/>
        <v>7.9999999999999964</v>
      </c>
      <c r="R1558" s="102">
        <f t="shared" si="641"/>
        <v>0</v>
      </c>
      <c r="S1558" s="103">
        <f t="shared" si="635"/>
        <v>0</v>
      </c>
      <c r="T1558" s="104">
        <f t="shared" si="636"/>
        <v>0</v>
      </c>
      <c r="U1558" s="104">
        <f t="shared" si="637"/>
        <v>0</v>
      </c>
      <c r="V1558" s="104">
        <f t="shared" si="638"/>
        <v>0</v>
      </c>
      <c r="W1558" s="105">
        <f t="shared" si="639"/>
        <v>0</v>
      </c>
      <c r="X1558" s="96"/>
      <c r="Y1558" s="106" t="str">
        <f>$AO$37</f>
        <v>D</v>
      </c>
      <c r="Z1558" s="207" t="str">
        <f t="shared" si="630"/>
        <v>Tue</v>
      </c>
      <c r="AA1558" s="107">
        <f t="shared" si="631"/>
        <v>0</v>
      </c>
      <c r="AB1558" s="107">
        <f t="shared" si="632"/>
        <v>0</v>
      </c>
      <c r="AC1558" s="107">
        <f t="shared" si="633"/>
        <v>0</v>
      </c>
    </row>
    <row r="1559" spans="1:29" ht="12.75" customHeight="1">
      <c r="A1559" s="69"/>
      <c r="B1559" s="181"/>
      <c r="C1559" s="181"/>
      <c r="D1559" s="72"/>
      <c r="E1559" s="73"/>
      <c r="F1559" s="72"/>
      <c r="G1559" s="181"/>
      <c r="H1559" s="99"/>
      <c r="I1559" s="76">
        <f t="shared" si="627"/>
        <v>34</v>
      </c>
      <c r="J1559" s="100">
        <f>$AN$38</f>
        <v>41108</v>
      </c>
      <c r="K1559" s="101">
        <v>2</v>
      </c>
      <c r="L1559" s="261">
        <v>8</v>
      </c>
      <c r="M1559" s="232">
        <f t="shared" si="642"/>
        <v>0.83333333333333337</v>
      </c>
      <c r="N1559" s="241">
        <f t="shared" si="634"/>
        <v>1.2083333333333333</v>
      </c>
      <c r="O1559" s="244">
        <f t="shared" si="628"/>
        <v>8.9999999999999964</v>
      </c>
      <c r="P1559" s="245" t="str">
        <f t="shared" si="640"/>
        <v>1</v>
      </c>
      <c r="Q1559" s="257">
        <f t="shared" si="629"/>
        <v>7.9999999999999964</v>
      </c>
      <c r="R1559" s="102">
        <f t="shared" si="641"/>
        <v>0</v>
      </c>
      <c r="S1559" s="103">
        <f t="shared" si="635"/>
        <v>0</v>
      </c>
      <c r="T1559" s="104">
        <f t="shared" si="636"/>
        <v>0</v>
      </c>
      <c r="U1559" s="104">
        <f t="shared" si="637"/>
        <v>0</v>
      </c>
      <c r="V1559" s="104">
        <f t="shared" si="638"/>
        <v>0</v>
      </c>
      <c r="W1559" s="105">
        <f t="shared" si="639"/>
        <v>0</v>
      </c>
      <c r="X1559" s="96"/>
      <c r="Y1559" s="106" t="str">
        <f>$AO$38</f>
        <v>D</v>
      </c>
      <c r="Z1559" s="207" t="str">
        <f t="shared" si="630"/>
        <v>Wed</v>
      </c>
      <c r="AA1559" s="107">
        <f t="shared" si="631"/>
        <v>0</v>
      </c>
      <c r="AB1559" s="107">
        <f t="shared" si="632"/>
        <v>0</v>
      </c>
      <c r="AC1559" s="107">
        <f t="shared" si="633"/>
        <v>0</v>
      </c>
    </row>
    <row r="1560" spans="1:29" ht="12.75" customHeight="1">
      <c r="A1560" s="69"/>
      <c r="B1560" s="181"/>
      <c r="C1560" s="181"/>
      <c r="D1560" s="72"/>
      <c r="E1560" s="73"/>
      <c r="F1560" s="72"/>
      <c r="G1560" s="181"/>
      <c r="H1560" s="99"/>
      <c r="I1560" s="76">
        <f t="shared" si="627"/>
        <v>35</v>
      </c>
      <c r="J1560" s="100"/>
      <c r="K1560" s="101"/>
      <c r="L1560" s="261"/>
      <c r="M1560" s="232"/>
      <c r="N1560" s="241"/>
      <c r="O1560" s="244"/>
      <c r="P1560" s="245"/>
      <c r="Q1560" s="257"/>
      <c r="R1560" s="102"/>
      <c r="S1560" s="103"/>
      <c r="T1560" s="104"/>
      <c r="U1560" s="104"/>
      <c r="V1560" s="104"/>
      <c r="W1560" s="105"/>
      <c r="X1560" s="96"/>
      <c r="Y1560" s="106"/>
      <c r="Z1560" s="207" t="str">
        <f t="shared" si="630"/>
        <v>Sat</v>
      </c>
      <c r="AA1560" s="107">
        <f>COUNTIF(K1560,"S")</f>
        <v>0</v>
      </c>
      <c r="AB1560" s="107">
        <f>COUNTIF(K1560,"I")</f>
        <v>0</v>
      </c>
      <c r="AC1560" s="107">
        <f>COUNTIF(K1560,"A")</f>
        <v>0</v>
      </c>
    </row>
    <row r="1561" spans="1:29" ht="12.75" customHeight="1">
      <c r="A1561" s="69"/>
      <c r="B1561" s="181"/>
      <c r="C1561" s="181"/>
      <c r="D1561" s="72"/>
      <c r="E1561" s="73"/>
      <c r="F1561" s="72"/>
      <c r="G1561" s="181"/>
      <c r="H1561" s="99"/>
      <c r="I1561" s="76">
        <f t="shared" si="627"/>
        <v>36</v>
      </c>
      <c r="J1561" s="210" t="s">
        <v>19</v>
      </c>
      <c r="K1561" s="211"/>
      <c r="L1561" s="251"/>
      <c r="M1561" s="212" t="s">
        <v>45</v>
      </c>
      <c r="N1561" s="212" t="s">
        <v>46</v>
      </c>
      <c r="O1561" s="242"/>
      <c r="P1561" s="243"/>
      <c r="Q1561" s="258"/>
      <c r="R1561" s="212"/>
      <c r="S1561" s="213"/>
      <c r="T1561" s="214"/>
      <c r="U1561" s="214"/>
      <c r="V1561" s="215"/>
      <c r="W1561" s="216" t="s">
        <v>36</v>
      </c>
      <c r="X1561" s="182"/>
      <c r="Y1561" s="183" t="s">
        <v>37</v>
      </c>
      <c r="Z1561" s="83"/>
      <c r="AA1561" s="84"/>
      <c r="AB1561" s="84"/>
      <c r="AC1561" s="96"/>
    </row>
    <row r="1562" spans="1:29" ht="12.75" customHeight="1">
      <c r="A1562" s="69"/>
      <c r="B1562" s="184" t="str">
        <f>C1526</f>
        <v>ADE</v>
      </c>
      <c r="C1562" s="181"/>
      <c r="D1562" s="72"/>
      <c r="E1562" s="73"/>
      <c r="F1562" s="72"/>
      <c r="G1562" s="181" t="s">
        <v>38</v>
      </c>
      <c r="H1562" s="99"/>
      <c r="I1562" s="76">
        <f t="shared" si="627"/>
        <v>37</v>
      </c>
      <c r="J1562" s="333">
        <f>+K1562+L1562</f>
        <v>35</v>
      </c>
      <c r="K1562" s="334">
        <f>+COUNTIF(K1529:K1560,"1")+COUNTIF(K1529:K1560,"2")+COUNTIF(K1529:K1560,"L2")+COUNTIF(K1529:K1560,"L1")</f>
        <v>23</v>
      </c>
      <c r="L1562" s="334">
        <f>+COUNTIF(K1529:K1560,"2")+COUNTIF(K1529:K1560,"L2")</f>
        <v>12</v>
      </c>
      <c r="M1562" s="334">
        <f>+COUNTIF(K1529:K1560,"1")+COUNTIF(K1529:K1560,"L1")</f>
        <v>11</v>
      </c>
      <c r="N1562" s="185"/>
      <c r="O1562" s="185"/>
      <c r="P1562" s="101"/>
      <c r="Q1562" s="259"/>
      <c r="R1562" s="185">
        <f>+COUNTIF(K1530:K1560,"S2")</f>
        <v>0</v>
      </c>
      <c r="S1562" s="102">
        <f>SUM(S1530:S1560)</f>
        <v>5</v>
      </c>
      <c r="T1562" s="102">
        <f>SUM(T1530:T1560)</f>
        <v>17</v>
      </c>
      <c r="U1562" s="102">
        <f>SUM(U1530:U1560)</f>
        <v>2</v>
      </c>
      <c r="V1562" s="102">
        <f>SUM(V1530:V1560)</f>
        <v>6</v>
      </c>
      <c r="W1562" s="105">
        <f>+(S1562*1.5)+(T1562*2)+(U1562*3)+(V1562*4)</f>
        <v>71.5</v>
      </c>
      <c r="X1562" s="186"/>
      <c r="Y1562" s="187">
        <f>+COUNTIF(Y1530:Y1560,"D")</f>
        <v>22</v>
      </c>
      <c r="Z1562" s="83"/>
      <c r="AA1562" s="102">
        <f>SUM(AA1530:AA1560)</f>
        <v>0</v>
      </c>
      <c r="AB1562" s="102">
        <f>SUM(AB1530:AB1560)</f>
        <v>0</v>
      </c>
      <c r="AC1562" s="102">
        <f>SUM(AC1530:AC1560)</f>
        <v>0</v>
      </c>
    </row>
    <row r="1563" spans="1:29" ht="12.75" customHeight="1">
      <c r="A1563" s="69"/>
      <c r="B1563" s="263"/>
      <c r="C1563" s="189" t="s">
        <v>57</v>
      </c>
      <c r="D1563" s="189"/>
      <c r="E1563" s="190"/>
      <c r="F1563" s="72"/>
      <c r="G1563" s="72"/>
      <c r="H1563" s="99"/>
      <c r="I1563" s="76">
        <f t="shared" si="627"/>
        <v>38</v>
      </c>
      <c r="J1563" s="191"/>
      <c r="K1563" s="192"/>
      <c r="L1563" s="252"/>
      <c r="M1563" s="193"/>
      <c r="N1563" s="193"/>
      <c r="O1563" s="193"/>
      <c r="P1563" s="239"/>
      <c r="Q1563" s="260"/>
      <c r="R1563" s="194">
        <f>S1562+T1562+U1562+V1562</f>
        <v>30</v>
      </c>
      <c r="S1563" s="103"/>
      <c r="T1563" s="103"/>
      <c r="U1563" s="103"/>
      <c r="V1563" s="103"/>
      <c r="W1563" s="103"/>
      <c r="X1563" s="195"/>
      <c r="Y1563" s="187"/>
      <c r="Z1563" s="196"/>
      <c r="AA1563" s="196"/>
      <c r="AB1563" s="196"/>
      <c r="AC1563" s="197"/>
    </row>
    <row r="1565" spans="1:29" ht="12.75" customHeight="1">
      <c r="A1565" s="52">
        <f>A1526+1</f>
        <v>41</v>
      </c>
      <c r="B1565" s="53" t="s">
        <v>2</v>
      </c>
      <c r="C1565" s="54" t="s">
        <v>201</v>
      </c>
      <c r="D1565" s="55"/>
      <c r="E1565" s="56" t="s">
        <v>55</v>
      </c>
      <c r="F1565" s="209" t="s">
        <v>116</v>
      </c>
      <c r="G1565" s="57"/>
      <c r="H1565" s="58"/>
      <c r="I1565" s="59">
        <v>1</v>
      </c>
      <c r="J1565" s="486" t="str">
        <f>+C1565</f>
        <v>ADE</v>
      </c>
      <c r="K1565" s="486"/>
      <c r="L1565" s="486"/>
      <c r="M1565" s="486"/>
      <c r="N1565" s="486"/>
      <c r="O1565" s="486"/>
      <c r="P1565" s="486"/>
      <c r="Q1565" s="486"/>
      <c r="R1565" s="486"/>
      <c r="S1565" s="486"/>
      <c r="T1565" s="486"/>
      <c r="U1565" s="486"/>
      <c r="V1565" s="486"/>
      <c r="W1565" s="486"/>
      <c r="X1565" s="60"/>
      <c r="Y1565" s="61"/>
      <c r="Z1565" s="62"/>
      <c r="AA1565" s="63"/>
      <c r="AB1565" s="63"/>
      <c r="AC1565" s="64"/>
    </row>
    <row r="1566" spans="1:29" ht="12.75" customHeight="1">
      <c r="A1566" s="69"/>
      <c r="B1566" s="70" t="s">
        <v>3</v>
      </c>
      <c r="C1566" s="71" t="s">
        <v>62</v>
      </c>
      <c r="D1566" s="72"/>
      <c r="E1566" s="73"/>
      <c r="F1566" s="72"/>
      <c r="G1566" s="74"/>
      <c r="H1566" s="75"/>
      <c r="I1566" s="76">
        <f t="shared" ref="I1566:I1602" si="643">+I1565+1</f>
        <v>2</v>
      </c>
      <c r="J1566" s="77" t="s">
        <v>4</v>
      </c>
      <c r="K1566" s="78"/>
      <c r="L1566" s="248"/>
      <c r="M1566" s="79"/>
      <c r="N1566" s="79"/>
      <c r="O1566" s="79"/>
      <c r="P1566" s="236"/>
      <c r="Q1566" s="254"/>
      <c r="R1566" s="79"/>
      <c r="S1566" s="79"/>
      <c r="T1566" s="79"/>
      <c r="U1566" s="79"/>
      <c r="V1566" s="79"/>
      <c r="W1566" s="80" t="str">
        <f>$Y$1</f>
        <v>Period: 1 May 2012 - 31 May 2012</v>
      </c>
      <c r="X1566" s="81"/>
      <c r="Y1566" s="82"/>
      <c r="Z1566" s="83"/>
      <c r="AA1566" s="84"/>
      <c r="AB1566" s="84"/>
      <c r="AC1566" s="85"/>
    </row>
    <row r="1567" spans="1:29" ht="12.75" customHeight="1">
      <c r="A1567" s="69"/>
      <c r="B1567" s="70" t="s">
        <v>6</v>
      </c>
      <c r="C1567" s="71" t="s">
        <v>5</v>
      </c>
      <c r="D1567" s="72"/>
      <c r="E1567" s="73"/>
      <c r="F1567" s="91"/>
      <c r="G1567" s="91"/>
      <c r="H1567" s="92"/>
      <c r="I1567" s="76">
        <f t="shared" si="643"/>
        <v>3</v>
      </c>
      <c r="J1567" s="487" t="s">
        <v>7</v>
      </c>
      <c r="K1567" s="488" t="s">
        <v>8</v>
      </c>
      <c r="L1567" s="249"/>
      <c r="M1567" s="489" t="s">
        <v>49</v>
      </c>
      <c r="N1567" s="490"/>
      <c r="O1567" s="220"/>
      <c r="P1567" s="237"/>
      <c r="Q1567" s="255"/>
      <c r="R1567" s="491" t="s">
        <v>64</v>
      </c>
      <c r="S1567" s="493" t="s">
        <v>9</v>
      </c>
      <c r="T1567" s="493"/>
      <c r="U1567" s="493"/>
      <c r="V1567" s="493"/>
      <c r="W1567" s="494" t="s">
        <v>10</v>
      </c>
      <c r="X1567" s="93"/>
      <c r="Y1567" s="94"/>
      <c r="Z1567" s="83"/>
      <c r="AA1567" s="84"/>
      <c r="AB1567" s="84"/>
      <c r="AC1567" s="85"/>
    </row>
    <row r="1568" spans="1:29" ht="12.75" customHeight="1">
      <c r="A1568" s="69"/>
      <c r="B1568" s="70" t="s">
        <v>48</v>
      </c>
      <c r="C1568" s="71"/>
      <c r="D1568" s="72"/>
      <c r="E1568" s="73"/>
      <c r="F1568" s="91"/>
      <c r="G1568" s="91"/>
      <c r="H1568" s="92"/>
      <c r="I1568" s="76">
        <f t="shared" si="643"/>
        <v>4</v>
      </c>
      <c r="J1568" s="487"/>
      <c r="K1568" s="488"/>
      <c r="L1568" s="250"/>
      <c r="M1568" s="231" t="s">
        <v>11</v>
      </c>
      <c r="N1568" s="231" t="s">
        <v>12</v>
      </c>
      <c r="O1568" s="231"/>
      <c r="P1568" s="238"/>
      <c r="Q1568" s="256" t="s">
        <v>67</v>
      </c>
      <c r="R1568" s="492"/>
      <c r="S1568" s="201">
        <v>1.5</v>
      </c>
      <c r="T1568" s="201">
        <v>2</v>
      </c>
      <c r="U1568" s="201">
        <v>3</v>
      </c>
      <c r="V1568" s="201">
        <v>4</v>
      </c>
      <c r="W1568" s="494"/>
      <c r="X1568" s="93"/>
      <c r="Y1568" s="94"/>
      <c r="Z1568" s="83"/>
      <c r="AA1568" s="95" t="s">
        <v>13</v>
      </c>
      <c r="AB1568" s="95" t="s">
        <v>14</v>
      </c>
      <c r="AC1568" s="96" t="s">
        <v>15</v>
      </c>
    </row>
    <row r="1569" spans="1:29" ht="12.75" customHeight="1">
      <c r="A1569" s="69"/>
      <c r="B1569" s="70" t="s">
        <v>16</v>
      </c>
      <c r="C1569" s="71"/>
      <c r="D1569" s="72"/>
      <c r="E1569" s="73"/>
      <c r="F1569" s="98"/>
      <c r="G1569" s="72"/>
      <c r="H1569" s="99"/>
      <c r="I1569" s="76">
        <f t="shared" si="643"/>
        <v>5</v>
      </c>
      <c r="J1569" s="100">
        <f>$AN$9</f>
        <v>41079</v>
      </c>
      <c r="K1569" s="101">
        <v>1</v>
      </c>
      <c r="L1569" s="261">
        <v>11</v>
      </c>
      <c r="M1569" s="232">
        <f>VLOOKUP(K1569,$AE$23:$AG$30,2,0)</f>
        <v>0.33333333333333331</v>
      </c>
      <c r="N1569" s="241">
        <f>VLOOKUP(K1569,$AE$23:$AG$30,3,0)</f>
        <v>0.70833333333333337</v>
      </c>
      <c r="O1569" s="244">
        <f t="shared" ref="O1569:O1598" si="644">(N1569-M1569)*24</f>
        <v>9.0000000000000018</v>
      </c>
      <c r="P1569" s="245" t="str">
        <f>+IF(((N1569-M1569)*24)&gt;4,"1",0)</f>
        <v>1</v>
      </c>
      <c r="Q1569" s="257">
        <f t="shared" ref="Q1569:Q1598" si="645">O1569-P1569</f>
        <v>8.0000000000000018</v>
      </c>
      <c r="R1569" s="102">
        <f>+L1569-Q1569</f>
        <v>2.9999999999999982</v>
      </c>
      <c r="S1569" s="103">
        <f>IF(AND(Y1569="d",W1569&gt;0),1,0)</f>
        <v>1</v>
      </c>
      <c r="T1569" s="104">
        <f>IF(AND(Y1569="D",W1569-S1569&lt;0),0,IF(AND(Y1569="M",W1569&gt;=7),7,IF(AND(Y1569="M",W1569&lt;7),W1569,IF(W1569-S1569&lt;0,0,IF(AND(Y1569="D",W1569-S1569&gt;=7),7,IF(AND(Y1569="D",W1569-S1569&lt;7),W1569-S1569,0))))))</f>
        <v>1.9999999999999982</v>
      </c>
      <c r="U1569" s="104">
        <f>IF(AND(Y1569="D",W1569&lt;1),0,IF(AND(Y1569="D",W1569-S1569-T1569&gt;0,W1569-S1569-T1569&lt;1),W1569-S1569-T1569,IF(AND(Y1569="D",W1569-S1569-T1569&gt;=1),1,IF(AND(Y1569="M",W1569-T1569&gt;=1),1,IF(AND(Y1569="M",W1569-T1569&lt;1),W1569-T1569,0)))))</f>
        <v>0</v>
      </c>
      <c r="V1569" s="104">
        <f>IF(AND(Y1569="D",W1569&lt;1),0,IF(AND(Y1569="D",W1569-S1569-T1569-U1569&gt;0),W1569-S1569-T1569-U1569,IF(AND(Y1569="M",W1569-T1569-U1569&gt;0),W1569-T1569-U1569,0)))</f>
        <v>0</v>
      </c>
      <c r="W1569" s="105">
        <f>+R1569</f>
        <v>2.9999999999999982</v>
      </c>
      <c r="X1569" s="96"/>
      <c r="Y1569" s="106" t="str">
        <f>$AO$9</f>
        <v>D</v>
      </c>
      <c r="Z1569" s="207" t="str">
        <f t="shared" ref="Z1569:Z1599" si="646">TEXT(WEEKDAY(J1569),"ddd")</f>
        <v>Tue</v>
      </c>
      <c r="AA1569" s="107">
        <f t="shared" ref="AA1569:AA1598" si="647">COUNTIF(K1569,"S")</f>
        <v>0</v>
      </c>
      <c r="AB1569" s="107">
        <f t="shared" ref="AB1569:AB1598" si="648">COUNTIF(K1569,"I")</f>
        <v>0</v>
      </c>
      <c r="AC1569" s="107">
        <f t="shared" ref="AC1569:AC1598" si="649">COUNTIF(K1569,"A")</f>
        <v>0</v>
      </c>
    </row>
    <row r="1570" spans="1:29" ht="12.75" customHeight="1">
      <c r="A1570" s="69"/>
      <c r="B1570" s="70" t="s">
        <v>18</v>
      </c>
      <c r="C1570" s="108" t="s">
        <v>61</v>
      </c>
      <c r="D1570" s="109"/>
      <c r="E1570" s="73"/>
      <c r="F1570" s="110"/>
      <c r="G1570" s="72"/>
      <c r="H1570" s="99"/>
      <c r="I1570" s="76">
        <f t="shared" si="643"/>
        <v>6</v>
      </c>
      <c r="J1570" s="100">
        <f>$AN$10</f>
        <v>41080</v>
      </c>
      <c r="K1570" s="101">
        <v>1</v>
      </c>
      <c r="L1570" s="261">
        <v>11</v>
      </c>
      <c r="M1570" s="232">
        <f>VLOOKUP(K1570,$AE$23:$AG$30,2,0)</f>
        <v>0.33333333333333331</v>
      </c>
      <c r="N1570" s="241">
        <f t="shared" ref="N1570:N1598" si="650">VLOOKUP(K1570,$AE$23:$AG$30,3,0)</f>
        <v>0.70833333333333337</v>
      </c>
      <c r="O1570" s="244">
        <f t="shared" si="644"/>
        <v>9.0000000000000018</v>
      </c>
      <c r="P1570" s="245" t="str">
        <f>+IF(((N1570-M1570)*24)&gt;4,"1",0)</f>
        <v>1</v>
      </c>
      <c r="Q1570" s="257">
        <f t="shared" si="645"/>
        <v>8.0000000000000018</v>
      </c>
      <c r="R1570" s="102">
        <f>+L1570-Q1570</f>
        <v>2.9999999999999982</v>
      </c>
      <c r="S1570" s="103">
        <f t="shared" ref="S1570:S1598" si="651">IF(AND(Y1570="d",W1570&gt;0),1,0)</f>
        <v>1</v>
      </c>
      <c r="T1570" s="104">
        <f t="shared" ref="T1570:T1598" si="652">IF(AND(Y1570="D",W1570-S1570&lt;0),0,IF(AND(Y1570="M",W1570&gt;=7),7,IF(AND(Y1570="M",W1570&lt;7),W1570,IF(W1570-S1570&lt;0,0,IF(AND(Y1570="D",W1570-S1570&gt;=7),7,IF(AND(Y1570="D",W1570-S1570&lt;7),W1570-S1570,0))))))</f>
        <v>1.9999999999999982</v>
      </c>
      <c r="U1570" s="104">
        <f t="shared" ref="U1570:U1598" si="653">IF(AND(Y1570="D",W1570&lt;1),0,IF(AND(Y1570="D",W1570-S1570-T1570&gt;0,W1570-S1570-T1570&lt;1),W1570-S1570-T1570,IF(AND(Y1570="D",W1570-S1570-T1570&gt;=1),1,IF(AND(Y1570="M",W1570-T1570&gt;=1),1,IF(AND(Y1570="M",W1570-T1570&lt;1),W1570-T1570,0)))))</f>
        <v>0</v>
      </c>
      <c r="V1570" s="104">
        <f t="shared" ref="V1570:V1598" si="654">IF(AND(Y1570="D",W1570&lt;1),0,IF(AND(Y1570="D",W1570-S1570-T1570-U1570&gt;0),W1570-S1570-T1570-U1570,IF(AND(Y1570="M",W1570-T1570-U1570&gt;0),W1570-T1570-U1570,0)))</f>
        <v>0</v>
      </c>
      <c r="W1570" s="105">
        <f t="shared" ref="W1570:W1598" si="655">+R1570</f>
        <v>2.9999999999999982</v>
      </c>
      <c r="X1570" s="96"/>
      <c r="Y1570" s="106" t="str">
        <f>$AO$10</f>
        <v>D</v>
      </c>
      <c r="Z1570" s="207" t="str">
        <f t="shared" si="646"/>
        <v>Wed</v>
      </c>
      <c r="AA1570" s="107">
        <f t="shared" si="647"/>
        <v>0</v>
      </c>
      <c r="AB1570" s="107">
        <f t="shared" si="648"/>
        <v>0</v>
      </c>
      <c r="AC1570" s="107">
        <f t="shared" si="649"/>
        <v>0</v>
      </c>
    </row>
    <row r="1571" spans="1:29" ht="12.75" customHeight="1">
      <c r="A1571" s="69"/>
      <c r="B1571" s="98" t="s">
        <v>20</v>
      </c>
      <c r="C1571" s="199">
        <v>40245</v>
      </c>
      <c r="D1571" s="199">
        <v>41340</v>
      </c>
      <c r="E1571" s="73"/>
      <c r="F1571" s="72"/>
      <c r="G1571" s="72"/>
      <c r="H1571" s="99"/>
      <c r="I1571" s="76">
        <f t="shared" si="643"/>
        <v>7</v>
      </c>
      <c r="J1571" s="100">
        <f>$AN$11</f>
        <v>41081</v>
      </c>
      <c r="K1571" s="101">
        <v>1</v>
      </c>
      <c r="L1571" s="261">
        <v>11</v>
      </c>
      <c r="M1571" s="232">
        <f>VLOOKUP(K1571,$AE$23:$AG$30,2,0)</f>
        <v>0.33333333333333331</v>
      </c>
      <c r="N1571" s="241">
        <f t="shared" si="650"/>
        <v>0.70833333333333337</v>
      </c>
      <c r="O1571" s="244">
        <f t="shared" si="644"/>
        <v>9.0000000000000018</v>
      </c>
      <c r="P1571" s="245" t="str">
        <f t="shared" ref="P1571:P1598" si="656">+IF(((N1571-M1571)*24)&gt;4,"1",0)</f>
        <v>1</v>
      </c>
      <c r="Q1571" s="257">
        <f t="shared" si="645"/>
        <v>8.0000000000000018</v>
      </c>
      <c r="R1571" s="102">
        <f t="shared" ref="R1571:R1598" si="657">+L1571-Q1571</f>
        <v>2.9999999999999982</v>
      </c>
      <c r="S1571" s="103">
        <f t="shared" si="651"/>
        <v>1</v>
      </c>
      <c r="T1571" s="104">
        <f t="shared" si="652"/>
        <v>1.9999999999999982</v>
      </c>
      <c r="U1571" s="104">
        <f t="shared" si="653"/>
        <v>0</v>
      </c>
      <c r="V1571" s="104">
        <f t="shared" si="654"/>
        <v>0</v>
      </c>
      <c r="W1571" s="105">
        <f t="shared" si="655"/>
        <v>2.9999999999999982</v>
      </c>
      <c r="X1571" s="96"/>
      <c r="Y1571" s="106" t="str">
        <f>$AO$11</f>
        <v>D</v>
      </c>
      <c r="Z1571" s="207" t="str">
        <f t="shared" si="646"/>
        <v>Thu</v>
      </c>
      <c r="AA1571" s="107">
        <f t="shared" si="647"/>
        <v>0</v>
      </c>
      <c r="AB1571" s="107">
        <f t="shared" si="648"/>
        <v>0</v>
      </c>
      <c r="AC1571" s="107">
        <f t="shared" si="649"/>
        <v>0</v>
      </c>
    </row>
    <row r="1572" spans="1:29" ht="12.75" customHeight="1">
      <c r="A1572" s="69"/>
      <c r="B1572" s="98"/>
      <c r="C1572" s="98"/>
      <c r="D1572" s="72"/>
      <c r="E1572" s="73"/>
      <c r="F1572" s="72"/>
      <c r="G1572" s="72"/>
      <c r="H1572" s="99"/>
      <c r="I1572" s="76">
        <f t="shared" si="643"/>
        <v>8</v>
      </c>
      <c r="J1572" s="100">
        <f>$AN$12</f>
        <v>41082</v>
      </c>
      <c r="K1572" s="101">
        <v>1</v>
      </c>
      <c r="L1572" s="261">
        <v>11</v>
      </c>
      <c r="M1572" s="232">
        <f t="shared" ref="M1572:M1598" si="658">VLOOKUP(K1572,$AE$23:$AG$30,2,0)</f>
        <v>0.33333333333333331</v>
      </c>
      <c r="N1572" s="241">
        <f t="shared" si="650"/>
        <v>0.70833333333333337</v>
      </c>
      <c r="O1572" s="244">
        <f t="shared" si="644"/>
        <v>9.0000000000000018</v>
      </c>
      <c r="P1572" s="245" t="str">
        <f t="shared" si="656"/>
        <v>1</v>
      </c>
      <c r="Q1572" s="257">
        <f t="shared" si="645"/>
        <v>8.0000000000000018</v>
      </c>
      <c r="R1572" s="102">
        <f t="shared" si="657"/>
        <v>2.9999999999999982</v>
      </c>
      <c r="S1572" s="103">
        <f t="shared" si="651"/>
        <v>1</v>
      </c>
      <c r="T1572" s="104">
        <f t="shared" si="652"/>
        <v>1.9999999999999982</v>
      </c>
      <c r="U1572" s="104">
        <f t="shared" si="653"/>
        <v>0</v>
      </c>
      <c r="V1572" s="104">
        <f t="shared" si="654"/>
        <v>0</v>
      </c>
      <c r="W1572" s="105">
        <f t="shared" si="655"/>
        <v>2.9999999999999982</v>
      </c>
      <c r="X1572" s="96"/>
      <c r="Y1572" s="106" t="str">
        <f>$AO$12</f>
        <v>D</v>
      </c>
      <c r="Z1572" s="207" t="str">
        <f t="shared" si="646"/>
        <v>Fri</v>
      </c>
      <c r="AA1572" s="107">
        <f t="shared" si="647"/>
        <v>0</v>
      </c>
      <c r="AB1572" s="107">
        <f t="shared" si="648"/>
        <v>0</v>
      </c>
      <c r="AC1572" s="107">
        <f t="shared" si="649"/>
        <v>0</v>
      </c>
    </row>
    <row r="1573" spans="1:29" ht="12.75" customHeight="1">
      <c r="A1573" s="69"/>
      <c r="B1573" s="98"/>
      <c r="C1573" s="98"/>
      <c r="D1573" s="72"/>
      <c r="E1573" s="73"/>
      <c r="F1573" s="198"/>
      <c r="G1573" s="72"/>
      <c r="H1573" s="99"/>
      <c r="I1573" s="76">
        <f t="shared" si="643"/>
        <v>9</v>
      </c>
      <c r="J1573" s="100">
        <f>$AN$13</f>
        <v>41083</v>
      </c>
      <c r="K1573" s="101" t="s">
        <v>63</v>
      </c>
      <c r="L1573" s="261">
        <v>11</v>
      </c>
      <c r="M1573" s="232">
        <f t="shared" si="658"/>
        <v>0</v>
      </c>
      <c r="N1573" s="241">
        <f t="shared" si="650"/>
        <v>0</v>
      </c>
      <c r="O1573" s="244">
        <f t="shared" si="644"/>
        <v>0</v>
      </c>
      <c r="P1573" s="245">
        <f t="shared" si="656"/>
        <v>0</v>
      </c>
      <c r="Q1573" s="257">
        <f t="shared" si="645"/>
        <v>0</v>
      </c>
      <c r="R1573" s="102">
        <f t="shared" si="657"/>
        <v>11</v>
      </c>
      <c r="S1573" s="103">
        <f t="shared" si="651"/>
        <v>0</v>
      </c>
      <c r="T1573" s="104">
        <f t="shared" si="652"/>
        <v>7</v>
      </c>
      <c r="U1573" s="104">
        <f t="shared" si="653"/>
        <v>1</v>
      </c>
      <c r="V1573" s="104">
        <f t="shared" si="654"/>
        <v>3</v>
      </c>
      <c r="W1573" s="105">
        <f t="shared" si="655"/>
        <v>11</v>
      </c>
      <c r="X1573" s="96"/>
      <c r="Y1573" s="106" t="str">
        <f>$AO$13</f>
        <v>M</v>
      </c>
      <c r="Z1573" s="207" t="str">
        <f t="shared" si="646"/>
        <v>Sat</v>
      </c>
      <c r="AA1573" s="107">
        <f t="shared" si="647"/>
        <v>0</v>
      </c>
      <c r="AB1573" s="107">
        <f t="shared" si="648"/>
        <v>0</v>
      </c>
      <c r="AC1573" s="107">
        <f t="shared" si="649"/>
        <v>0</v>
      </c>
    </row>
    <row r="1574" spans="1:29" ht="12.75" customHeight="1">
      <c r="A1574" s="69"/>
      <c r="B1574" s="124" t="s">
        <v>21</v>
      </c>
      <c r="C1574" s="125" t="s">
        <v>22</v>
      </c>
      <c r="D1574" s="126"/>
      <c r="E1574" s="127"/>
      <c r="F1574" s="198">
        <v>1244560</v>
      </c>
      <c r="G1574" s="129" t="s">
        <v>22</v>
      </c>
      <c r="H1574" s="130">
        <f>+F1574</f>
        <v>1244560</v>
      </c>
      <c r="I1574" s="76">
        <f t="shared" si="643"/>
        <v>10</v>
      </c>
      <c r="J1574" s="100">
        <f>$AN$14</f>
        <v>41084</v>
      </c>
      <c r="K1574" s="339" t="s">
        <v>50</v>
      </c>
      <c r="L1574" s="261"/>
      <c r="M1574" s="232">
        <f t="shared" si="658"/>
        <v>0</v>
      </c>
      <c r="N1574" s="241">
        <f t="shared" si="650"/>
        <v>0</v>
      </c>
      <c r="O1574" s="244">
        <f t="shared" si="644"/>
        <v>0</v>
      </c>
      <c r="P1574" s="245">
        <f t="shared" si="656"/>
        <v>0</v>
      </c>
      <c r="Q1574" s="257">
        <f t="shared" si="645"/>
        <v>0</v>
      </c>
      <c r="R1574" s="102">
        <f t="shared" si="657"/>
        <v>0</v>
      </c>
      <c r="S1574" s="103">
        <f t="shared" si="651"/>
        <v>0</v>
      </c>
      <c r="T1574" s="104">
        <f t="shared" si="652"/>
        <v>0</v>
      </c>
      <c r="U1574" s="104">
        <f t="shared" si="653"/>
        <v>0</v>
      </c>
      <c r="V1574" s="104">
        <f t="shared" si="654"/>
        <v>0</v>
      </c>
      <c r="W1574" s="105">
        <f t="shared" si="655"/>
        <v>0</v>
      </c>
      <c r="X1574" s="96"/>
      <c r="Y1574" s="106" t="str">
        <f>$AO$14</f>
        <v>M</v>
      </c>
      <c r="Z1574" s="262" t="str">
        <f t="shared" si="646"/>
        <v>Sun</v>
      </c>
      <c r="AA1574" s="107">
        <f t="shared" si="647"/>
        <v>0</v>
      </c>
      <c r="AB1574" s="107">
        <f t="shared" si="648"/>
        <v>0</v>
      </c>
      <c r="AC1574" s="107">
        <f t="shared" si="649"/>
        <v>0</v>
      </c>
    </row>
    <row r="1575" spans="1:29" ht="12.75" customHeight="1">
      <c r="A1575" s="69"/>
      <c r="B1575" s="124" t="s">
        <v>23</v>
      </c>
      <c r="C1575" s="125" t="s">
        <v>22</v>
      </c>
      <c r="D1575" s="133">
        <f>+F1574/173</f>
        <v>7193.9884393063585</v>
      </c>
      <c r="E1575" s="127" t="s">
        <v>24</v>
      </c>
      <c r="F1575" s="128">
        <f>+W1601</f>
        <v>219.5</v>
      </c>
      <c r="G1575" s="134" t="s">
        <v>22</v>
      </c>
      <c r="H1575" s="130">
        <f>F1575*D1575</f>
        <v>1579080.4624277456</v>
      </c>
      <c r="I1575" s="76">
        <f t="shared" si="643"/>
        <v>11</v>
      </c>
      <c r="J1575" s="100">
        <f>$AN$15</f>
        <v>41085</v>
      </c>
      <c r="K1575" s="101">
        <v>1</v>
      </c>
      <c r="L1575" s="261">
        <v>11</v>
      </c>
      <c r="M1575" s="232">
        <f t="shared" si="658"/>
        <v>0.33333333333333331</v>
      </c>
      <c r="N1575" s="241">
        <f t="shared" si="650"/>
        <v>0.70833333333333337</v>
      </c>
      <c r="O1575" s="244">
        <f t="shared" si="644"/>
        <v>9.0000000000000018</v>
      </c>
      <c r="P1575" s="245" t="str">
        <f t="shared" si="656"/>
        <v>1</v>
      </c>
      <c r="Q1575" s="257">
        <f t="shared" si="645"/>
        <v>8.0000000000000018</v>
      </c>
      <c r="R1575" s="102">
        <f t="shared" si="657"/>
        <v>2.9999999999999982</v>
      </c>
      <c r="S1575" s="103">
        <f t="shared" si="651"/>
        <v>1</v>
      </c>
      <c r="T1575" s="104">
        <f t="shared" si="652"/>
        <v>1.9999999999999982</v>
      </c>
      <c r="U1575" s="104">
        <f t="shared" si="653"/>
        <v>0</v>
      </c>
      <c r="V1575" s="104">
        <f t="shared" si="654"/>
        <v>0</v>
      </c>
      <c r="W1575" s="105">
        <f t="shared" si="655"/>
        <v>2.9999999999999982</v>
      </c>
      <c r="X1575" s="96"/>
      <c r="Y1575" s="106" t="str">
        <f>$AO$15</f>
        <v>D</v>
      </c>
      <c r="Z1575" s="262" t="str">
        <f t="shared" si="646"/>
        <v>Mon</v>
      </c>
      <c r="AA1575" s="107">
        <f t="shared" si="647"/>
        <v>0</v>
      </c>
      <c r="AB1575" s="107">
        <f t="shared" si="648"/>
        <v>0</v>
      </c>
      <c r="AC1575" s="107">
        <f t="shared" si="649"/>
        <v>0</v>
      </c>
    </row>
    <row r="1576" spans="1:29" ht="12.75" customHeight="1">
      <c r="A1576" s="69"/>
      <c r="B1576" s="124" t="s">
        <v>65</v>
      </c>
      <c r="C1576" s="125" t="s">
        <v>22</v>
      </c>
      <c r="D1576" s="133">
        <v>6000</v>
      </c>
      <c r="E1576" s="127" t="s">
        <v>24</v>
      </c>
      <c r="F1576" s="203">
        <f>+K1601</f>
        <v>25</v>
      </c>
      <c r="G1576" s="134" t="s">
        <v>22</v>
      </c>
      <c r="H1576" s="130">
        <f>F1576*D1576</f>
        <v>150000</v>
      </c>
      <c r="I1576" s="76">
        <f t="shared" si="643"/>
        <v>12</v>
      </c>
      <c r="J1576" s="100">
        <f>$AN$16</f>
        <v>41086</v>
      </c>
      <c r="K1576" s="101">
        <v>1</v>
      </c>
      <c r="L1576" s="261">
        <v>10</v>
      </c>
      <c r="M1576" s="232">
        <f t="shared" si="658"/>
        <v>0.33333333333333331</v>
      </c>
      <c r="N1576" s="241">
        <f t="shared" si="650"/>
        <v>0.70833333333333337</v>
      </c>
      <c r="O1576" s="244">
        <f t="shared" si="644"/>
        <v>9.0000000000000018</v>
      </c>
      <c r="P1576" s="245" t="str">
        <f t="shared" si="656"/>
        <v>1</v>
      </c>
      <c r="Q1576" s="257">
        <f t="shared" si="645"/>
        <v>8.0000000000000018</v>
      </c>
      <c r="R1576" s="102">
        <f t="shared" si="657"/>
        <v>1.9999999999999982</v>
      </c>
      <c r="S1576" s="103">
        <f t="shared" si="651"/>
        <v>1</v>
      </c>
      <c r="T1576" s="104">
        <f t="shared" si="652"/>
        <v>0.99999999999999822</v>
      </c>
      <c r="U1576" s="104">
        <f t="shared" si="653"/>
        <v>0</v>
      </c>
      <c r="V1576" s="104">
        <f t="shared" si="654"/>
        <v>0</v>
      </c>
      <c r="W1576" s="105">
        <f t="shared" si="655"/>
        <v>1.9999999999999982</v>
      </c>
      <c r="X1576" s="96"/>
      <c r="Y1576" s="106" t="str">
        <f>$AO$16</f>
        <v>D</v>
      </c>
      <c r="Z1576" s="207" t="str">
        <f t="shared" si="646"/>
        <v>Tue</v>
      </c>
      <c r="AA1576" s="107">
        <f t="shared" si="647"/>
        <v>0</v>
      </c>
      <c r="AB1576" s="107">
        <f t="shared" si="648"/>
        <v>0</v>
      </c>
      <c r="AC1576" s="107">
        <f t="shared" si="649"/>
        <v>0</v>
      </c>
    </row>
    <row r="1577" spans="1:29" ht="12.75" customHeight="1">
      <c r="A1577" s="69"/>
      <c r="B1577" s="124" t="s">
        <v>66</v>
      </c>
      <c r="C1577" s="125" t="s">
        <v>22</v>
      </c>
      <c r="D1577" s="200">
        <v>4000</v>
      </c>
      <c r="E1577" s="127" t="s">
        <v>24</v>
      </c>
      <c r="F1577" s="139">
        <f>+L1601</f>
        <v>7</v>
      </c>
      <c r="G1577" s="134" t="s">
        <v>22</v>
      </c>
      <c r="H1577" s="130">
        <f>F1577*D1577</f>
        <v>28000</v>
      </c>
      <c r="I1577" s="76">
        <f t="shared" si="643"/>
        <v>13</v>
      </c>
      <c r="J1577" s="100">
        <f>$AN$17</f>
        <v>41087</v>
      </c>
      <c r="K1577" s="101">
        <v>1</v>
      </c>
      <c r="L1577" s="261">
        <v>11</v>
      </c>
      <c r="M1577" s="232">
        <f t="shared" si="658"/>
        <v>0.33333333333333331</v>
      </c>
      <c r="N1577" s="241">
        <f t="shared" si="650"/>
        <v>0.70833333333333337</v>
      </c>
      <c r="O1577" s="244">
        <f t="shared" si="644"/>
        <v>9.0000000000000018</v>
      </c>
      <c r="P1577" s="245" t="str">
        <f t="shared" si="656"/>
        <v>1</v>
      </c>
      <c r="Q1577" s="257">
        <f t="shared" si="645"/>
        <v>8.0000000000000018</v>
      </c>
      <c r="R1577" s="102">
        <f t="shared" si="657"/>
        <v>2.9999999999999982</v>
      </c>
      <c r="S1577" s="103">
        <f t="shared" si="651"/>
        <v>1</v>
      </c>
      <c r="T1577" s="104">
        <f t="shared" si="652"/>
        <v>1.9999999999999982</v>
      </c>
      <c r="U1577" s="104">
        <f t="shared" si="653"/>
        <v>0</v>
      </c>
      <c r="V1577" s="104">
        <f t="shared" si="654"/>
        <v>0</v>
      </c>
      <c r="W1577" s="105">
        <f t="shared" si="655"/>
        <v>2.9999999999999982</v>
      </c>
      <c r="X1577" s="96"/>
      <c r="Y1577" s="106" t="str">
        <f>$AO$17</f>
        <v>D</v>
      </c>
      <c r="Z1577" s="207" t="str">
        <f t="shared" si="646"/>
        <v>Wed</v>
      </c>
      <c r="AA1577" s="107">
        <f t="shared" si="647"/>
        <v>0</v>
      </c>
      <c r="AB1577" s="107">
        <f t="shared" si="648"/>
        <v>0</v>
      </c>
      <c r="AC1577" s="107">
        <f t="shared" si="649"/>
        <v>0</v>
      </c>
    </row>
    <row r="1578" spans="1:29" ht="12.75" customHeight="1">
      <c r="A1578" s="69"/>
      <c r="B1578" s="335" t="s">
        <v>75</v>
      </c>
      <c r="C1578" s="336" t="s">
        <v>22</v>
      </c>
      <c r="D1578" s="337"/>
      <c r="E1578" s="127" t="s">
        <v>24</v>
      </c>
      <c r="F1578" s="338">
        <f>+M1601</f>
        <v>18</v>
      </c>
      <c r="G1578" s="142" t="s">
        <v>22</v>
      </c>
      <c r="H1578" s="143">
        <f>+F1578*D1578</f>
        <v>0</v>
      </c>
      <c r="I1578" s="76">
        <f t="shared" si="643"/>
        <v>14</v>
      </c>
      <c r="J1578" s="100">
        <f>$AN$18</f>
        <v>41088</v>
      </c>
      <c r="K1578" s="101">
        <v>1</v>
      </c>
      <c r="L1578" s="261">
        <v>10.5</v>
      </c>
      <c r="M1578" s="232">
        <f t="shared" si="658"/>
        <v>0.33333333333333331</v>
      </c>
      <c r="N1578" s="241">
        <f t="shared" si="650"/>
        <v>0.70833333333333337</v>
      </c>
      <c r="O1578" s="244">
        <f t="shared" si="644"/>
        <v>9.0000000000000018</v>
      </c>
      <c r="P1578" s="245" t="str">
        <f t="shared" si="656"/>
        <v>1</v>
      </c>
      <c r="Q1578" s="257">
        <f t="shared" si="645"/>
        <v>8.0000000000000018</v>
      </c>
      <c r="R1578" s="102">
        <f t="shared" si="657"/>
        <v>2.4999999999999982</v>
      </c>
      <c r="S1578" s="103">
        <f t="shared" si="651"/>
        <v>1</v>
      </c>
      <c r="T1578" s="104">
        <f t="shared" si="652"/>
        <v>1.4999999999999982</v>
      </c>
      <c r="U1578" s="104">
        <f t="shared" si="653"/>
        <v>0</v>
      </c>
      <c r="V1578" s="104">
        <f t="shared" si="654"/>
        <v>0</v>
      </c>
      <c r="W1578" s="105">
        <f t="shared" si="655"/>
        <v>2.4999999999999982</v>
      </c>
      <c r="X1578" s="96"/>
      <c r="Y1578" s="106" t="str">
        <f>$AO$18</f>
        <v>D</v>
      </c>
      <c r="Z1578" s="207" t="str">
        <f t="shared" si="646"/>
        <v>Thu</v>
      </c>
      <c r="AA1578" s="107">
        <f t="shared" si="647"/>
        <v>0</v>
      </c>
      <c r="AB1578" s="107">
        <f t="shared" si="648"/>
        <v>0</v>
      </c>
      <c r="AC1578" s="107">
        <f t="shared" si="649"/>
        <v>0</v>
      </c>
    </row>
    <row r="1579" spans="1:29" ht="12.75" customHeight="1">
      <c r="A1579" s="69"/>
      <c r="B1579" s="124"/>
      <c r="C1579" s="70"/>
      <c r="D1579" s="202"/>
      <c r="E1579" s="140"/>
      <c r="F1579" s="141"/>
      <c r="G1579" s="74" t="s">
        <v>22</v>
      </c>
      <c r="H1579" s="99">
        <f>+D1579*F1579</f>
        <v>0</v>
      </c>
      <c r="I1579" s="76">
        <f t="shared" si="643"/>
        <v>15</v>
      </c>
      <c r="J1579" s="100">
        <f>$AN$19</f>
        <v>41089</v>
      </c>
      <c r="K1579" s="101">
        <v>1</v>
      </c>
      <c r="L1579" s="261">
        <v>11</v>
      </c>
      <c r="M1579" s="232">
        <f t="shared" si="658"/>
        <v>0.33333333333333331</v>
      </c>
      <c r="N1579" s="241">
        <f t="shared" si="650"/>
        <v>0.70833333333333337</v>
      </c>
      <c r="O1579" s="244">
        <f t="shared" si="644"/>
        <v>9.0000000000000018</v>
      </c>
      <c r="P1579" s="245" t="str">
        <f t="shared" si="656"/>
        <v>1</v>
      </c>
      <c r="Q1579" s="257">
        <f t="shared" si="645"/>
        <v>8.0000000000000018</v>
      </c>
      <c r="R1579" s="102">
        <f t="shared" si="657"/>
        <v>2.9999999999999982</v>
      </c>
      <c r="S1579" s="103">
        <f t="shared" si="651"/>
        <v>1</v>
      </c>
      <c r="T1579" s="104">
        <f t="shared" si="652"/>
        <v>1.9999999999999982</v>
      </c>
      <c r="U1579" s="104">
        <f t="shared" si="653"/>
        <v>0</v>
      </c>
      <c r="V1579" s="104">
        <f t="shared" si="654"/>
        <v>0</v>
      </c>
      <c r="W1579" s="105">
        <f t="shared" si="655"/>
        <v>2.9999999999999982</v>
      </c>
      <c r="X1579" s="96"/>
      <c r="Y1579" s="106" t="str">
        <f>$AO$19</f>
        <v>D</v>
      </c>
      <c r="Z1579" s="207" t="str">
        <f t="shared" si="646"/>
        <v>Fri</v>
      </c>
      <c r="AA1579" s="107">
        <f t="shared" si="647"/>
        <v>0</v>
      </c>
      <c r="AB1579" s="107">
        <f t="shared" si="648"/>
        <v>0</v>
      </c>
      <c r="AC1579" s="107">
        <f t="shared" si="649"/>
        <v>0</v>
      </c>
    </row>
    <row r="1580" spans="1:29" ht="12.75" customHeight="1">
      <c r="A1580" s="69"/>
      <c r="B1580" s="124"/>
      <c r="C1580" s="70"/>
      <c r="D1580" s="202"/>
      <c r="E1580" s="140"/>
      <c r="F1580" s="139"/>
      <c r="G1580" s="74" t="s">
        <v>22</v>
      </c>
      <c r="H1580" s="99">
        <f>+D1580*F1580</f>
        <v>0</v>
      </c>
      <c r="I1580" s="76">
        <f t="shared" si="643"/>
        <v>16</v>
      </c>
      <c r="J1580" s="100">
        <f>$AN$20</f>
        <v>41090</v>
      </c>
      <c r="K1580" s="101" t="s">
        <v>50</v>
      </c>
      <c r="L1580" s="261"/>
      <c r="M1580" s="232">
        <f t="shared" si="658"/>
        <v>0</v>
      </c>
      <c r="N1580" s="241">
        <f t="shared" si="650"/>
        <v>0</v>
      </c>
      <c r="O1580" s="244">
        <f t="shared" si="644"/>
        <v>0</v>
      </c>
      <c r="P1580" s="245">
        <f t="shared" si="656"/>
        <v>0</v>
      </c>
      <c r="Q1580" s="257">
        <f t="shared" si="645"/>
        <v>0</v>
      </c>
      <c r="R1580" s="102">
        <f t="shared" si="657"/>
        <v>0</v>
      </c>
      <c r="S1580" s="103">
        <f t="shared" si="651"/>
        <v>0</v>
      </c>
      <c r="T1580" s="104">
        <f t="shared" si="652"/>
        <v>0</v>
      </c>
      <c r="U1580" s="104">
        <f t="shared" si="653"/>
        <v>0</v>
      </c>
      <c r="V1580" s="104">
        <f t="shared" si="654"/>
        <v>0</v>
      </c>
      <c r="W1580" s="105">
        <f t="shared" si="655"/>
        <v>0</v>
      </c>
      <c r="X1580" s="96"/>
      <c r="Y1580" s="106" t="str">
        <f>$AO$20</f>
        <v>M</v>
      </c>
      <c r="Z1580" s="207" t="str">
        <f t="shared" si="646"/>
        <v>Sat</v>
      </c>
      <c r="AA1580" s="107">
        <f t="shared" si="647"/>
        <v>0</v>
      </c>
      <c r="AB1580" s="107">
        <f t="shared" si="648"/>
        <v>0</v>
      </c>
      <c r="AC1580" s="107">
        <f t="shared" si="649"/>
        <v>0</v>
      </c>
    </row>
    <row r="1581" spans="1:29" ht="12.75" customHeight="1">
      <c r="A1581" s="69"/>
      <c r="B1581" s="124" t="s">
        <v>56</v>
      </c>
      <c r="C1581" s="70" t="s">
        <v>22</v>
      </c>
      <c r="D1581" s="202"/>
      <c r="E1581" s="140"/>
      <c r="F1581" s="141"/>
      <c r="G1581" s="74" t="s">
        <v>22</v>
      </c>
      <c r="H1581" s="99">
        <v>0</v>
      </c>
      <c r="I1581" s="76">
        <f t="shared" si="643"/>
        <v>17</v>
      </c>
      <c r="J1581" s="100">
        <f>$AN$21</f>
        <v>41091</v>
      </c>
      <c r="K1581" s="101" t="s">
        <v>50</v>
      </c>
      <c r="L1581" s="261"/>
      <c r="M1581" s="232">
        <f t="shared" si="658"/>
        <v>0</v>
      </c>
      <c r="N1581" s="241">
        <f t="shared" si="650"/>
        <v>0</v>
      </c>
      <c r="O1581" s="244">
        <f t="shared" si="644"/>
        <v>0</v>
      </c>
      <c r="P1581" s="245">
        <f t="shared" si="656"/>
        <v>0</v>
      </c>
      <c r="Q1581" s="257">
        <f t="shared" si="645"/>
        <v>0</v>
      </c>
      <c r="R1581" s="102">
        <f t="shared" si="657"/>
        <v>0</v>
      </c>
      <c r="S1581" s="103">
        <f t="shared" si="651"/>
        <v>0</v>
      </c>
      <c r="T1581" s="104">
        <f t="shared" si="652"/>
        <v>0</v>
      </c>
      <c r="U1581" s="104">
        <f t="shared" si="653"/>
        <v>0</v>
      </c>
      <c r="V1581" s="104">
        <f t="shared" si="654"/>
        <v>0</v>
      </c>
      <c r="W1581" s="105">
        <f t="shared" si="655"/>
        <v>0</v>
      </c>
      <c r="X1581" s="96"/>
      <c r="Y1581" s="106" t="str">
        <f>$AO$21</f>
        <v>M</v>
      </c>
      <c r="Z1581" s="262" t="str">
        <f t="shared" si="646"/>
        <v>Sun</v>
      </c>
      <c r="AA1581" s="107">
        <f t="shared" si="647"/>
        <v>0</v>
      </c>
      <c r="AB1581" s="107">
        <f t="shared" si="648"/>
        <v>0</v>
      </c>
      <c r="AC1581" s="107">
        <f t="shared" si="649"/>
        <v>0</v>
      </c>
    </row>
    <row r="1582" spans="1:29" ht="12.75" customHeight="1">
      <c r="A1582" s="69"/>
      <c r="B1582" s="124"/>
      <c r="C1582" s="70"/>
      <c r="D1582" s="202"/>
      <c r="E1582" s="140"/>
      <c r="F1582" s="139"/>
      <c r="G1582" s="74" t="s">
        <v>22</v>
      </c>
      <c r="H1582" s="99">
        <f>+D1582*F1582</f>
        <v>0</v>
      </c>
      <c r="I1582" s="76">
        <f t="shared" si="643"/>
        <v>18</v>
      </c>
      <c r="J1582" s="100">
        <f>$AN$22</f>
        <v>41092</v>
      </c>
      <c r="K1582" s="101">
        <v>1</v>
      </c>
      <c r="L1582" s="261">
        <v>8</v>
      </c>
      <c r="M1582" s="232">
        <f t="shared" si="658"/>
        <v>0.33333333333333331</v>
      </c>
      <c r="N1582" s="241">
        <f t="shared" si="650"/>
        <v>0.70833333333333337</v>
      </c>
      <c r="O1582" s="244">
        <f t="shared" si="644"/>
        <v>9.0000000000000018</v>
      </c>
      <c r="P1582" s="245" t="str">
        <f t="shared" si="656"/>
        <v>1</v>
      </c>
      <c r="Q1582" s="257">
        <f t="shared" si="645"/>
        <v>8.0000000000000018</v>
      </c>
      <c r="R1582" s="102">
        <f t="shared" si="657"/>
        <v>0</v>
      </c>
      <c r="S1582" s="103">
        <f t="shared" si="651"/>
        <v>0</v>
      </c>
      <c r="T1582" s="104">
        <f t="shared" si="652"/>
        <v>0</v>
      </c>
      <c r="U1582" s="104">
        <f t="shared" si="653"/>
        <v>0</v>
      </c>
      <c r="V1582" s="104">
        <f t="shared" si="654"/>
        <v>0</v>
      </c>
      <c r="W1582" s="105">
        <f t="shared" si="655"/>
        <v>0</v>
      </c>
      <c r="X1582" s="96"/>
      <c r="Y1582" s="106" t="str">
        <f>$AO$22</f>
        <v>D</v>
      </c>
      <c r="Z1582" s="262" t="str">
        <f t="shared" si="646"/>
        <v>Mon</v>
      </c>
      <c r="AA1582" s="107">
        <f t="shared" si="647"/>
        <v>0</v>
      </c>
      <c r="AB1582" s="107">
        <f t="shared" si="648"/>
        <v>0</v>
      </c>
      <c r="AC1582" s="107">
        <f t="shared" si="649"/>
        <v>0</v>
      </c>
    </row>
    <row r="1583" spans="1:29" ht="12.75" customHeight="1">
      <c r="A1583" s="69"/>
      <c r="B1583" s="150" t="s">
        <v>19</v>
      </c>
      <c r="C1583" s="150"/>
      <c r="D1583" s="200"/>
      <c r="E1583" s="127"/>
      <c r="F1583" s="151"/>
      <c r="G1583" s="134" t="s">
        <v>22</v>
      </c>
      <c r="H1583" s="152">
        <f>SUM(H1574:H1582)</f>
        <v>3001640.4624277456</v>
      </c>
      <c r="I1583" s="76">
        <f t="shared" si="643"/>
        <v>19</v>
      </c>
      <c r="J1583" s="100">
        <f>$AN$23</f>
        <v>41093</v>
      </c>
      <c r="K1583" s="101">
        <v>1</v>
      </c>
      <c r="L1583" s="261">
        <v>10</v>
      </c>
      <c r="M1583" s="232">
        <f t="shared" si="658"/>
        <v>0.33333333333333331</v>
      </c>
      <c r="N1583" s="241">
        <f t="shared" si="650"/>
        <v>0.70833333333333337</v>
      </c>
      <c r="O1583" s="244">
        <f t="shared" si="644"/>
        <v>9.0000000000000018</v>
      </c>
      <c r="P1583" s="245" t="str">
        <f t="shared" si="656"/>
        <v>1</v>
      </c>
      <c r="Q1583" s="257">
        <f t="shared" si="645"/>
        <v>8.0000000000000018</v>
      </c>
      <c r="R1583" s="102">
        <f t="shared" si="657"/>
        <v>1.9999999999999982</v>
      </c>
      <c r="S1583" s="103">
        <f t="shared" si="651"/>
        <v>1</v>
      </c>
      <c r="T1583" s="104">
        <f t="shared" si="652"/>
        <v>0.99999999999999822</v>
      </c>
      <c r="U1583" s="104">
        <f t="shared" si="653"/>
        <v>0</v>
      </c>
      <c r="V1583" s="104">
        <f t="shared" si="654"/>
        <v>0</v>
      </c>
      <c r="W1583" s="105">
        <f t="shared" si="655"/>
        <v>1.9999999999999982</v>
      </c>
      <c r="X1583" s="96"/>
      <c r="Y1583" s="106" t="str">
        <f>$AO$23</f>
        <v>D</v>
      </c>
      <c r="Z1583" s="207" t="str">
        <f t="shared" si="646"/>
        <v>Tue</v>
      </c>
      <c r="AA1583" s="107">
        <f t="shared" si="647"/>
        <v>0</v>
      </c>
      <c r="AB1583" s="107">
        <f t="shared" si="648"/>
        <v>0</v>
      </c>
      <c r="AC1583" s="107">
        <f t="shared" si="649"/>
        <v>0</v>
      </c>
    </row>
    <row r="1584" spans="1:29" ht="12.75" customHeight="1">
      <c r="A1584" s="69"/>
      <c r="B1584" s="131" t="s">
        <v>25</v>
      </c>
      <c r="C1584" s="70"/>
      <c r="D1584" s="200"/>
      <c r="E1584" s="127"/>
      <c r="F1584" s="151"/>
      <c r="G1584" s="74"/>
      <c r="H1584" s="75"/>
      <c r="I1584" s="76">
        <f t="shared" si="643"/>
        <v>20</v>
      </c>
      <c r="J1584" s="100">
        <f>$AN$24</f>
        <v>41094</v>
      </c>
      <c r="K1584" s="101">
        <v>1</v>
      </c>
      <c r="L1584" s="261">
        <v>11</v>
      </c>
      <c r="M1584" s="232">
        <f t="shared" si="658"/>
        <v>0.33333333333333331</v>
      </c>
      <c r="N1584" s="241">
        <f t="shared" si="650"/>
        <v>0.70833333333333337</v>
      </c>
      <c r="O1584" s="244">
        <f t="shared" si="644"/>
        <v>9.0000000000000018</v>
      </c>
      <c r="P1584" s="245" t="str">
        <f t="shared" si="656"/>
        <v>1</v>
      </c>
      <c r="Q1584" s="257">
        <f t="shared" si="645"/>
        <v>8.0000000000000018</v>
      </c>
      <c r="R1584" s="102">
        <f t="shared" si="657"/>
        <v>2.9999999999999982</v>
      </c>
      <c r="S1584" s="103">
        <f t="shared" si="651"/>
        <v>1</v>
      </c>
      <c r="T1584" s="104">
        <f t="shared" si="652"/>
        <v>1.9999999999999982</v>
      </c>
      <c r="U1584" s="104">
        <f t="shared" si="653"/>
        <v>0</v>
      </c>
      <c r="V1584" s="104">
        <f t="shared" si="654"/>
        <v>0</v>
      </c>
      <c r="W1584" s="105">
        <f t="shared" si="655"/>
        <v>2.9999999999999982</v>
      </c>
      <c r="X1584" s="96"/>
      <c r="Y1584" s="106" t="str">
        <f>$AO$24</f>
        <v>D</v>
      </c>
      <c r="Z1584" s="207" t="str">
        <f t="shared" si="646"/>
        <v>Wed</v>
      </c>
      <c r="AA1584" s="107">
        <f t="shared" si="647"/>
        <v>0</v>
      </c>
      <c r="AB1584" s="107">
        <f t="shared" si="648"/>
        <v>0</v>
      </c>
      <c r="AC1584" s="107">
        <f t="shared" si="649"/>
        <v>0</v>
      </c>
    </row>
    <row r="1585" spans="1:29" ht="12.75" customHeight="1">
      <c r="A1585" s="69"/>
      <c r="B1585" s="124" t="s">
        <v>26</v>
      </c>
      <c r="C1585" s="125" t="s">
        <v>22</v>
      </c>
      <c r="D1585" s="153">
        <f>-H1574</f>
        <v>-1244560</v>
      </c>
      <c r="E1585" s="127" t="s">
        <v>24</v>
      </c>
      <c r="F1585" s="149">
        <v>0.02</v>
      </c>
      <c r="G1585" s="134" t="s">
        <v>22</v>
      </c>
      <c r="H1585" s="130">
        <f>F1585*D1585</f>
        <v>-24891.200000000001</v>
      </c>
      <c r="I1585" s="76">
        <f t="shared" si="643"/>
        <v>21</v>
      </c>
      <c r="J1585" s="100">
        <f>$AN$25</f>
        <v>41095</v>
      </c>
      <c r="K1585" s="101">
        <v>1</v>
      </c>
      <c r="L1585" s="261">
        <v>11</v>
      </c>
      <c r="M1585" s="232">
        <f t="shared" si="658"/>
        <v>0.33333333333333331</v>
      </c>
      <c r="N1585" s="241">
        <f t="shared" si="650"/>
        <v>0.70833333333333337</v>
      </c>
      <c r="O1585" s="244">
        <f t="shared" si="644"/>
        <v>9.0000000000000018</v>
      </c>
      <c r="P1585" s="245" t="str">
        <f t="shared" si="656"/>
        <v>1</v>
      </c>
      <c r="Q1585" s="257">
        <f t="shared" si="645"/>
        <v>8.0000000000000018</v>
      </c>
      <c r="R1585" s="102">
        <f t="shared" si="657"/>
        <v>2.9999999999999982</v>
      </c>
      <c r="S1585" s="103">
        <f t="shared" si="651"/>
        <v>1</v>
      </c>
      <c r="T1585" s="104">
        <f t="shared" si="652"/>
        <v>1.9999999999999982</v>
      </c>
      <c r="U1585" s="104">
        <f t="shared" si="653"/>
        <v>0</v>
      </c>
      <c r="V1585" s="104">
        <f t="shared" si="654"/>
        <v>0</v>
      </c>
      <c r="W1585" s="105">
        <f t="shared" si="655"/>
        <v>2.9999999999999982</v>
      </c>
      <c r="X1585" s="96"/>
      <c r="Y1585" s="106" t="str">
        <f>$AO$25</f>
        <v>D</v>
      </c>
      <c r="Z1585" s="207" t="str">
        <f t="shared" si="646"/>
        <v>Thu</v>
      </c>
      <c r="AA1585" s="107">
        <f t="shared" si="647"/>
        <v>0</v>
      </c>
      <c r="AB1585" s="107">
        <f t="shared" si="648"/>
        <v>0</v>
      </c>
      <c r="AC1585" s="107">
        <f t="shared" si="649"/>
        <v>0</v>
      </c>
    </row>
    <row r="1586" spans="1:29" ht="12.75" customHeight="1">
      <c r="A1586" s="69"/>
      <c r="B1586" s="124" t="s">
        <v>47</v>
      </c>
      <c r="C1586" s="125" t="s">
        <v>22</v>
      </c>
      <c r="D1586" s="200"/>
      <c r="E1586" s="127"/>
      <c r="F1586" s="155"/>
      <c r="G1586" s="134" t="s">
        <v>22</v>
      </c>
      <c r="H1586" s="130">
        <f>SUM(AA1601:AC1601)*-F1574/21</f>
        <v>0</v>
      </c>
      <c r="I1586" s="76">
        <f t="shared" si="643"/>
        <v>22</v>
      </c>
      <c r="J1586" s="100">
        <f>$AN$26</f>
        <v>41096</v>
      </c>
      <c r="K1586" s="101">
        <v>1</v>
      </c>
      <c r="L1586" s="261">
        <v>11</v>
      </c>
      <c r="M1586" s="232">
        <f t="shared" si="658"/>
        <v>0.33333333333333331</v>
      </c>
      <c r="N1586" s="241">
        <f t="shared" si="650"/>
        <v>0.70833333333333337</v>
      </c>
      <c r="O1586" s="244">
        <f t="shared" si="644"/>
        <v>9.0000000000000018</v>
      </c>
      <c r="P1586" s="245" t="str">
        <f t="shared" si="656"/>
        <v>1</v>
      </c>
      <c r="Q1586" s="257">
        <f t="shared" si="645"/>
        <v>8.0000000000000018</v>
      </c>
      <c r="R1586" s="102">
        <f t="shared" si="657"/>
        <v>2.9999999999999982</v>
      </c>
      <c r="S1586" s="103">
        <f t="shared" si="651"/>
        <v>1</v>
      </c>
      <c r="T1586" s="104">
        <f t="shared" si="652"/>
        <v>1.9999999999999982</v>
      </c>
      <c r="U1586" s="104">
        <f t="shared" si="653"/>
        <v>0</v>
      </c>
      <c r="V1586" s="104">
        <f t="shared" si="654"/>
        <v>0</v>
      </c>
      <c r="W1586" s="105">
        <f t="shared" si="655"/>
        <v>2.9999999999999982</v>
      </c>
      <c r="X1586" s="96"/>
      <c r="Y1586" s="106" t="str">
        <f>$AO$26</f>
        <v>D</v>
      </c>
      <c r="Z1586" s="207" t="str">
        <f t="shared" si="646"/>
        <v>Fri</v>
      </c>
      <c r="AA1586" s="107">
        <f t="shared" si="647"/>
        <v>0</v>
      </c>
      <c r="AB1586" s="107">
        <f t="shared" si="648"/>
        <v>0</v>
      </c>
      <c r="AC1586" s="107">
        <f t="shared" si="649"/>
        <v>0</v>
      </c>
    </row>
    <row r="1587" spans="1:29" ht="12.75" customHeight="1">
      <c r="A1587" s="69"/>
      <c r="B1587" s="124" t="s">
        <v>27</v>
      </c>
      <c r="C1587" s="125" t="s">
        <v>22</v>
      </c>
      <c r="D1587" s="200"/>
      <c r="E1587" s="127"/>
      <c r="F1587" s="155"/>
      <c r="G1587" s="134" t="s">
        <v>22</v>
      </c>
      <c r="H1587" s="156">
        <f>+F1593</f>
        <v>-75669.400000000009</v>
      </c>
      <c r="I1587" s="76">
        <f t="shared" si="643"/>
        <v>23</v>
      </c>
      <c r="J1587" s="100">
        <f>$AN$27</f>
        <v>41097</v>
      </c>
      <c r="K1587" s="101" t="s">
        <v>50</v>
      </c>
      <c r="L1587" s="261">
        <v>11</v>
      </c>
      <c r="M1587" s="232">
        <f t="shared" si="658"/>
        <v>0</v>
      </c>
      <c r="N1587" s="241">
        <f t="shared" si="650"/>
        <v>0</v>
      </c>
      <c r="O1587" s="244">
        <f t="shared" si="644"/>
        <v>0</v>
      </c>
      <c r="P1587" s="245">
        <f t="shared" si="656"/>
        <v>0</v>
      </c>
      <c r="Q1587" s="257">
        <f t="shared" si="645"/>
        <v>0</v>
      </c>
      <c r="R1587" s="102">
        <f t="shared" si="657"/>
        <v>11</v>
      </c>
      <c r="S1587" s="103">
        <f t="shared" si="651"/>
        <v>0</v>
      </c>
      <c r="T1587" s="104">
        <f t="shared" si="652"/>
        <v>7</v>
      </c>
      <c r="U1587" s="104">
        <f t="shared" si="653"/>
        <v>1</v>
      </c>
      <c r="V1587" s="104">
        <f t="shared" si="654"/>
        <v>3</v>
      </c>
      <c r="W1587" s="105">
        <f t="shared" si="655"/>
        <v>11</v>
      </c>
      <c r="X1587" s="96"/>
      <c r="Y1587" s="106" t="str">
        <f>$AO$27</f>
        <v>M</v>
      </c>
      <c r="Z1587" s="207" t="str">
        <f t="shared" si="646"/>
        <v>Sat</v>
      </c>
      <c r="AA1587" s="107">
        <f t="shared" si="647"/>
        <v>0</v>
      </c>
      <c r="AB1587" s="107">
        <f t="shared" si="648"/>
        <v>0</v>
      </c>
      <c r="AC1587" s="107">
        <f t="shared" si="649"/>
        <v>0</v>
      </c>
    </row>
    <row r="1588" spans="1:29" ht="12.75" customHeight="1">
      <c r="A1588" s="69"/>
      <c r="B1588" s="98"/>
      <c r="C1588" s="98"/>
      <c r="D1588" s="158" t="s">
        <v>28</v>
      </c>
      <c r="E1588" s="159"/>
      <c r="F1588" s="160">
        <f>VLOOKUP(C1567,$AD$1:$AG$6,2)</f>
        <v>-1320000</v>
      </c>
      <c r="G1588" s="160"/>
      <c r="H1588" s="99"/>
      <c r="I1588" s="76">
        <f t="shared" si="643"/>
        <v>24</v>
      </c>
      <c r="J1588" s="100">
        <f>$AN$28</f>
        <v>41098</v>
      </c>
      <c r="K1588" s="339" t="s">
        <v>72</v>
      </c>
      <c r="L1588" s="261">
        <v>11</v>
      </c>
      <c r="M1588" s="232">
        <f t="shared" si="658"/>
        <v>0</v>
      </c>
      <c r="N1588" s="241">
        <f t="shared" si="650"/>
        <v>0</v>
      </c>
      <c r="O1588" s="244">
        <f t="shared" si="644"/>
        <v>0</v>
      </c>
      <c r="P1588" s="245">
        <f t="shared" si="656"/>
        <v>0</v>
      </c>
      <c r="Q1588" s="257">
        <f t="shared" si="645"/>
        <v>0</v>
      </c>
      <c r="R1588" s="102">
        <f t="shared" si="657"/>
        <v>11</v>
      </c>
      <c r="S1588" s="103">
        <f t="shared" si="651"/>
        <v>0</v>
      </c>
      <c r="T1588" s="104">
        <f t="shared" si="652"/>
        <v>7</v>
      </c>
      <c r="U1588" s="104">
        <f t="shared" si="653"/>
        <v>1</v>
      </c>
      <c r="V1588" s="104">
        <f t="shared" si="654"/>
        <v>3</v>
      </c>
      <c r="W1588" s="105">
        <f t="shared" si="655"/>
        <v>11</v>
      </c>
      <c r="X1588" s="96"/>
      <c r="Y1588" s="106" t="str">
        <f>$AO$28</f>
        <v>M</v>
      </c>
      <c r="Z1588" s="262" t="str">
        <f t="shared" si="646"/>
        <v>Sun</v>
      </c>
      <c r="AA1588" s="107">
        <f t="shared" si="647"/>
        <v>0</v>
      </c>
      <c r="AB1588" s="107">
        <f t="shared" si="648"/>
        <v>0</v>
      </c>
      <c r="AC1588" s="107">
        <f t="shared" si="649"/>
        <v>0</v>
      </c>
    </row>
    <row r="1589" spans="1:29" ht="12.75" customHeight="1">
      <c r="A1589" s="69"/>
      <c r="B1589" s="98"/>
      <c r="C1589" s="98"/>
      <c r="D1589" s="162" t="s">
        <v>26</v>
      </c>
      <c r="E1589" s="159"/>
      <c r="F1589" s="163">
        <f>+(H1574)*0.54%</f>
        <v>6720.6240000000007</v>
      </c>
      <c r="G1589" s="163"/>
      <c r="H1589" s="99"/>
      <c r="I1589" s="76">
        <f t="shared" si="643"/>
        <v>25</v>
      </c>
      <c r="J1589" s="100">
        <f>$AN$29</f>
        <v>41099</v>
      </c>
      <c r="K1589" s="101">
        <v>2</v>
      </c>
      <c r="L1589" s="261">
        <v>11</v>
      </c>
      <c r="M1589" s="232">
        <f t="shared" si="658"/>
        <v>0.83333333333333337</v>
      </c>
      <c r="N1589" s="241">
        <f t="shared" si="650"/>
        <v>1.2083333333333333</v>
      </c>
      <c r="O1589" s="244">
        <f t="shared" si="644"/>
        <v>8.9999999999999964</v>
      </c>
      <c r="P1589" s="245" t="str">
        <f t="shared" si="656"/>
        <v>1</v>
      </c>
      <c r="Q1589" s="257">
        <f t="shared" si="645"/>
        <v>7.9999999999999964</v>
      </c>
      <c r="R1589" s="102">
        <f t="shared" si="657"/>
        <v>3.0000000000000036</v>
      </c>
      <c r="S1589" s="103">
        <f t="shared" si="651"/>
        <v>1</v>
      </c>
      <c r="T1589" s="104">
        <f t="shared" si="652"/>
        <v>2.0000000000000036</v>
      </c>
      <c r="U1589" s="104">
        <f t="shared" si="653"/>
        <v>0</v>
      </c>
      <c r="V1589" s="104">
        <f t="shared" si="654"/>
        <v>0</v>
      </c>
      <c r="W1589" s="105">
        <f t="shared" si="655"/>
        <v>3.0000000000000036</v>
      </c>
      <c r="X1589" s="96"/>
      <c r="Y1589" s="106" t="str">
        <f>$AO$29</f>
        <v>D</v>
      </c>
      <c r="Z1589" s="262" t="str">
        <f t="shared" si="646"/>
        <v>Mon</v>
      </c>
      <c r="AA1589" s="107">
        <f t="shared" si="647"/>
        <v>0</v>
      </c>
      <c r="AB1589" s="107">
        <f t="shared" si="648"/>
        <v>0</v>
      </c>
      <c r="AC1589" s="107">
        <f t="shared" si="649"/>
        <v>0</v>
      </c>
    </row>
    <row r="1590" spans="1:29" ht="12.75" customHeight="1">
      <c r="A1590" s="69"/>
      <c r="B1590" s="98"/>
      <c r="C1590" s="98"/>
      <c r="D1590" s="162" t="s">
        <v>29</v>
      </c>
      <c r="E1590" s="159"/>
      <c r="F1590" s="160">
        <f>-IF(H1583*5%&gt;500000,500000,H1583*5%)</f>
        <v>-150082.02312138729</v>
      </c>
      <c r="G1590" s="160"/>
      <c r="H1590" s="99"/>
      <c r="I1590" s="76">
        <f t="shared" si="643"/>
        <v>26</v>
      </c>
      <c r="J1590" s="100">
        <f>$AN$30</f>
        <v>41100</v>
      </c>
      <c r="K1590" s="101">
        <v>2</v>
      </c>
      <c r="L1590" s="261">
        <v>11</v>
      </c>
      <c r="M1590" s="232">
        <f t="shared" si="658"/>
        <v>0.83333333333333337</v>
      </c>
      <c r="N1590" s="241">
        <f t="shared" si="650"/>
        <v>1.2083333333333333</v>
      </c>
      <c r="O1590" s="244">
        <f t="shared" si="644"/>
        <v>8.9999999999999964</v>
      </c>
      <c r="P1590" s="245" t="str">
        <f t="shared" si="656"/>
        <v>1</v>
      </c>
      <c r="Q1590" s="257">
        <f t="shared" si="645"/>
        <v>7.9999999999999964</v>
      </c>
      <c r="R1590" s="102">
        <f t="shared" si="657"/>
        <v>3.0000000000000036</v>
      </c>
      <c r="S1590" s="103">
        <f t="shared" si="651"/>
        <v>1</v>
      </c>
      <c r="T1590" s="104">
        <f t="shared" si="652"/>
        <v>2.0000000000000036</v>
      </c>
      <c r="U1590" s="104">
        <f t="shared" si="653"/>
        <v>0</v>
      </c>
      <c r="V1590" s="104">
        <f t="shared" si="654"/>
        <v>0</v>
      </c>
      <c r="W1590" s="105">
        <f t="shared" si="655"/>
        <v>3.0000000000000036</v>
      </c>
      <c r="X1590" s="96"/>
      <c r="Y1590" s="106" t="str">
        <f>$AO$30</f>
        <v>D</v>
      </c>
      <c r="Z1590" s="207" t="str">
        <f t="shared" si="646"/>
        <v>Tue</v>
      </c>
      <c r="AA1590" s="107">
        <f t="shared" si="647"/>
        <v>0</v>
      </c>
      <c r="AB1590" s="107">
        <f t="shared" si="648"/>
        <v>0</v>
      </c>
      <c r="AC1590" s="107">
        <f t="shared" si="649"/>
        <v>0</v>
      </c>
    </row>
    <row r="1591" spans="1:29" ht="12.75" customHeight="1">
      <c r="A1591" s="69"/>
      <c r="B1591" s="98"/>
      <c r="C1591" s="98"/>
      <c r="D1591" s="162" t="s">
        <v>30</v>
      </c>
      <c r="E1591" s="159"/>
      <c r="F1591" s="163">
        <f>ROUND(H1583+H1585+F1589+F1590,0)*12</f>
        <v>34000656</v>
      </c>
      <c r="G1591" s="163"/>
      <c r="H1591" s="99"/>
      <c r="I1591" s="76">
        <f t="shared" si="643"/>
        <v>27</v>
      </c>
      <c r="J1591" s="100">
        <f>$AN$31</f>
        <v>41101</v>
      </c>
      <c r="K1591" s="101">
        <v>2</v>
      </c>
      <c r="L1591" s="261">
        <v>11</v>
      </c>
      <c r="M1591" s="232">
        <f t="shared" si="658"/>
        <v>0.83333333333333337</v>
      </c>
      <c r="N1591" s="241">
        <f t="shared" si="650"/>
        <v>1.2083333333333333</v>
      </c>
      <c r="O1591" s="244">
        <f t="shared" si="644"/>
        <v>8.9999999999999964</v>
      </c>
      <c r="P1591" s="245" t="str">
        <f t="shared" si="656"/>
        <v>1</v>
      </c>
      <c r="Q1591" s="257">
        <f t="shared" si="645"/>
        <v>7.9999999999999964</v>
      </c>
      <c r="R1591" s="102">
        <f t="shared" si="657"/>
        <v>3.0000000000000036</v>
      </c>
      <c r="S1591" s="103">
        <f t="shared" si="651"/>
        <v>1</v>
      </c>
      <c r="T1591" s="104">
        <f t="shared" si="652"/>
        <v>2.0000000000000036</v>
      </c>
      <c r="U1591" s="104">
        <f t="shared" si="653"/>
        <v>0</v>
      </c>
      <c r="V1591" s="104">
        <f t="shared" si="654"/>
        <v>0</v>
      </c>
      <c r="W1591" s="105">
        <f t="shared" si="655"/>
        <v>3.0000000000000036</v>
      </c>
      <c r="X1591" s="96"/>
      <c r="Y1591" s="106" t="str">
        <f>$AO$31</f>
        <v>D</v>
      </c>
      <c r="Z1591" s="207" t="str">
        <f t="shared" si="646"/>
        <v>Wed</v>
      </c>
      <c r="AA1591" s="107">
        <f t="shared" si="647"/>
        <v>0</v>
      </c>
      <c r="AB1591" s="107">
        <f t="shared" si="648"/>
        <v>0</v>
      </c>
      <c r="AC1591" s="107">
        <f t="shared" si="649"/>
        <v>0</v>
      </c>
    </row>
    <row r="1592" spans="1:29" ht="12.75" customHeight="1">
      <c r="A1592" s="69"/>
      <c r="B1592" s="98"/>
      <c r="C1592" s="98"/>
      <c r="D1592" s="168" t="s">
        <v>31</v>
      </c>
      <c r="E1592" s="159"/>
      <c r="F1592" s="169">
        <f>(F1591)+(F1588*12)</f>
        <v>18160656</v>
      </c>
      <c r="G1592" s="169"/>
      <c r="H1592" s="99"/>
      <c r="I1592" s="76">
        <f t="shared" si="643"/>
        <v>28</v>
      </c>
      <c r="J1592" s="100">
        <f>$AN$32</f>
        <v>41102</v>
      </c>
      <c r="K1592" s="101">
        <v>2</v>
      </c>
      <c r="L1592" s="261">
        <v>10.5</v>
      </c>
      <c r="M1592" s="232">
        <f t="shared" si="658"/>
        <v>0.83333333333333337</v>
      </c>
      <c r="N1592" s="241">
        <f t="shared" si="650"/>
        <v>1.2083333333333333</v>
      </c>
      <c r="O1592" s="244">
        <f t="shared" si="644"/>
        <v>8.9999999999999964</v>
      </c>
      <c r="P1592" s="245" t="str">
        <f t="shared" si="656"/>
        <v>1</v>
      </c>
      <c r="Q1592" s="257">
        <f t="shared" si="645"/>
        <v>7.9999999999999964</v>
      </c>
      <c r="R1592" s="102">
        <f t="shared" si="657"/>
        <v>2.5000000000000036</v>
      </c>
      <c r="S1592" s="103">
        <f t="shared" si="651"/>
        <v>1</v>
      </c>
      <c r="T1592" s="104">
        <f t="shared" si="652"/>
        <v>1.5000000000000036</v>
      </c>
      <c r="U1592" s="104">
        <f t="shared" si="653"/>
        <v>0</v>
      </c>
      <c r="V1592" s="104">
        <f t="shared" si="654"/>
        <v>0</v>
      </c>
      <c r="W1592" s="105">
        <f t="shared" si="655"/>
        <v>2.5000000000000036</v>
      </c>
      <c r="X1592" s="96"/>
      <c r="Y1592" s="106" t="str">
        <f>$AO$32</f>
        <v>D</v>
      </c>
      <c r="Z1592" s="207" t="str">
        <f t="shared" si="646"/>
        <v>Thu</v>
      </c>
      <c r="AA1592" s="107">
        <f t="shared" si="647"/>
        <v>0</v>
      </c>
      <c r="AB1592" s="107">
        <f t="shared" si="648"/>
        <v>0</v>
      </c>
      <c r="AC1592" s="107">
        <f t="shared" si="649"/>
        <v>0</v>
      </c>
    </row>
    <row r="1593" spans="1:29" ht="12.75" customHeight="1">
      <c r="A1593" s="69"/>
      <c r="B1593" s="98"/>
      <c r="C1593" s="98"/>
      <c r="D1593" s="168" t="s">
        <v>32</v>
      </c>
      <c r="E1593" s="159"/>
      <c r="F1593" s="170">
        <f>-(IF(F1592&lt;=0,0,IF(F1592&lt;=50000000,F1592*0.05,IF(F1592&lt;=200000000,(F1592-50000000)*0.15+2500000,IF(F1592&lt;=500000000,(F1592-250000000)*0.25+32500000,(F1592-500000000)*0.3+95000000)))))/12</f>
        <v>-75669.400000000009</v>
      </c>
      <c r="G1593" s="171">
        <f>-(IF(F1593&lt;=0,0,IF(F1593&lt;=50000000,F1593*0.05,IF(F1593&lt;=200000000,(F1593-50000000)*0.15+2500000,IF(F1593&lt;=500000000,(F1593-250000000)*0.25+32500000,(F1593-500000000)*0.3+95000000)))))/12</f>
        <v>0</v>
      </c>
      <c r="H1593" s="99"/>
      <c r="I1593" s="76">
        <f t="shared" si="643"/>
        <v>29</v>
      </c>
      <c r="J1593" s="100">
        <f>$AN$33</f>
        <v>41103</v>
      </c>
      <c r="K1593" s="101">
        <v>2</v>
      </c>
      <c r="L1593" s="261">
        <v>11</v>
      </c>
      <c r="M1593" s="232">
        <f t="shared" si="658"/>
        <v>0.83333333333333337</v>
      </c>
      <c r="N1593" s="241">
        <f t="shared" si="650"/>
        <v>1.2083333333333333</v>
      </c>
      <c r="O1593" s="244">
        <f t="shared" si="644"/>
        <v>8.9999999999999964</v>
      </c>
      <c r="P1593" s="245" t="str">
        <f t="shared" si="656"/>
        <v>1</v>
      </c>
      <c r="Q1593" s="257">
        <f t="shared" si="645"/>
        <v>7.9999999999999964</v>
      </c>
      <c r="R1593" s="102">
        <f t="shared" si="657"/>
        <v>3.0000000000000036</v>
      </c>
      <c r="S1593" s="103">
        <f t="shared" si="651"/>
        <v>1</v>
      </c>
      <c r="T1593" s="104">
        <f t="shared" si="652"/>
        <v>2.0000000000000036</v>
      </c>
      <c r="U1593" s="104">
        <f t="shared" si="653"/>
        <v>0</v>
      </c>
      <c r="V1593" s="104">
        <f t="shared" si="654"/>
        <v>0</v>
      </c>
      <c r="W1593" s="105">
        <f t="shared" si="655"/>
        <v>3.0000000000000036</v>
      </c>
      <c r="X1593" s="96"/>
      <c r="Y1593" s="106" t="str">
        <f>$AO$33</f>
        <v>D</v>
      </c>
      <c r="Z1593" s="207" t="str">
        <f t="shared" si="646"/>
        <v>Fri</v>
      </c>
      <c r="AA1593" s="107">
        <f t="shared" si="647"/>
        <v>0</v>
      </c>
      <c r="AB1593" s="107">
        <f t="shared" si="648"/>
        <v>0</v>
      </c>
      <c r="AC1593" s="107">
        <f t="shared" si="649"/>
        <v>0</v>
      </c>
    </row>
    <row r="1594" spans="1:29" ht="12.75" customHeight="1">
      <c r="A1594" s="69"/>
      <c r="B1594" s="98"/>
      <c r="C1594" s="125"/>
      <c r="D1594" s="172"/>
      <c r="E1594" s="173"/>
      <c r="F1594" s="174"/>
      <c r="G1594" s="72"/>
      <c r="H1594" s="175"/>
      <c r="I1594" s="76">
        <f t="shared" si="643"/>
        <v>30</v>
      </c>
      <c r="J1594" s="100">
        <f>$AN$34</f>
        <v>41104</v>
      </c>
      <c r="K1594" s="339" t="s">
        <v>72</v>
      </c>
      <c r="L1594" s="261">
        <v>11</v>
      </c>
      <c r="M1594" s="232">
        <f t="shared" si="658"/>
        <v>0</v>
      </c>
      <c r="N1594" s="241">
        <f t="shared" si="650"/>
        <v>0</v>
      </c>
      <c r="O1594" s="244">
        <f t="shared" si="644"/>
        <v>0</v>
      </c>
      <c r="P1594" s="245">
        <f t="shared" si="656"/>
        <v>0</v>
      </c>
      <c r="Q1594" s="257">
        <f t="shared" si="645"/>
        <v>0</v>
      </c>
      <c r="R1594" s="102">
        <f t="shared" si="657"/>
        <v>11</v>
      </c>
      <c r="S1594" s="103">
        <f t="shared" si="651"/>
        <v>0</v>
      </c>
      <c r="T1594" s="104">
        <f t="shared" si="652"/>
        <v>7</v>
      </c>
      <c r="U1594" s="104">
        <f t="shared" si="653"/>
        <v>1</v>
      </c>
      <c r="V1594" s="104">
        <f t="shared" si="654"/>
        <v>3</v>
      </c>
      <c r="W1594" s="105">
        <f t="shared" si="655"/>
        <v>11</v>
      </c>
      <c r="X1594" s="96"/>
      <c r="Y1594" s="106" t="str">
        <f>$AO$34</f>
        <v>M</v>
      </c>
      <c r="Z1594" s="207" t="str">
        <f t="shared" si="646"/>
        <v>Sat</v>
      </c>
      <c r="AA1594" s="107">
        <f t="shared" si="647"/>
        <v>0</v>
      </c>
      <c r="AB1594" s="107">
        <f t="shared" si="648"/>
        <v>0</v>
      </c>
      <c r="AC1594" s="107">
        <f t="shared" si="649"/>
        <v>0</v>
      </c>
    </row>
    <row r="1595" spans="1:29" ht="12.75" customHeight="1">
      <c r="A1595" s="69"/>
      <c r="B1595" s="176" t="s">
        <v>33</v>
      </c>
      <c r="C1595" s="177"/>
      <c r="D1595" s="178"/>
      <c r="E1595" s="127"/>
      <c r="F1595" s="179"/>
      <c r="G1595" s="180" t="s">
        <v>22</v>
      </c>
      <c r="H1595" s="152">
        <f>+H1583+H1585+H1586+H1587</f>
        <v>2901079.8624277455</v>
      </c>
      <c r="I1595" s="76">
        <f t="shared" si="643"/>
        <v>31</v>
      </c>
      <c r="J1595" s="100">
        <f>$AN$35</f>
        <v>41105</v>
      </c>
      <c r="K1595" s="101" t="s">
        <v>50</v>
      </c>
      <c r="L1595" s="261"/>
      <c r="M1595" s="232">
        <f t="shared" si="658"/>
        <v>0</v>
      </c>
      <c r="N1595" s="241">
        <f t="shared" si="650"/>
        <v>0</v>
      </c>
      <c r="O1595" s="244">
        <f t="shared" si="644"/>
        <v>0</v>
      </c>
      <c r="P1595" s="245">
        <f t="shared" si="656"/>
        <v>0</v>
      </c>
      <c r="Q1595" s="257">
        <f t="shared" si="645"/>
        <v>0</v>
      </c>
      <c r="R1595" s="102">
        <f t="shared" si="657"/>
        <v>0</v>
      </c>
      <c r="S1595" s="103">
        <f t="shared" si="651"/>
        <v>0</v>
      </c>
      <c r="T1595" s="104">
        <f t="shared" si="652"/>
        <v>0</v>
      </c>
      <c r="U1595" s="104">
        <f t="shared" si="653"/>
        <v>0</v>
      </c>
      <c r="V1595" s="104">
        <f t="shared" si="654"/>
        <v>0</v>
      </c>
      <c r="W1595" s="105">
        <f t="shared" si="655"/>
        <v>0</v>
      </c>
      <c r="X1595" s="96"/>
      <c r="Y1595" s="106" t="str">
        <f>$AO$35</f>
        <v>M</v>
      </c>
      <c r="Z1595" s="262" t="str">
        <f t="shared" si="646"/>
        <v>Sun</v>
      </c>
      <c r="AA1595" s="107">
        <f t="shared" si="647"/>
        <v>0</v>
      </c>
      <c r="AB1595" s="107">
        <f t="shared" si="648"/>
        <v>0</v>
      </c>
      <c r="AC1595" s="107">
        <f t="shared" si="649"/>
        <v>0</v>
      </c>
    </row>
    <row r="1596" spans="1:29" ht="12.75" customHeight="1">
      <c r="A1596" s="69"/>
      <c r="B1596" s="70"/>
      <c r="C1596" s="70"/>
      <c r="D1596" s="200"/>
      <c r="E1596" s="127"/>
      <c r="F1596" s="155"/>
      <c r="G1596" s="74"/>
      <c r="H1596" s="75"/>
      <c r="I1596" s="76">
        <f t="shared" si="643"/>
        <v>32</v>
      </c>
      <c r="J1596" s="100">
        <f>$AN$36</f>
        <v>41106</v>
      </c>
      <c r="K1596" s="101">
        <v>1</v>
      </c>
      <c r="L1596" s="261">
        <v>10</v>
      </c>
      <c r="M1596" s="232">
        <f t="shared" si="658"/>
        <v>0.33333333333333331</v>
      </c>
      <c r="N1596" s="241">
        <f t="shared" si="650"/>
        <v>0.70833333333333337</v>
      </c>
      <c r="O1596" s="244">
        <f t="shared" si="644"/>
        <v>9.0000000000000018</v>
      </c>
      <c r="P1596" s="245" t="str">
        <f t="shared" si="656"/>
        <v>1</v>
      </c>
      <c r="Q1596" s="257">
        <f t="shared" si="645"/>
        <v>8.0000000000000018</v>
      </c>
      <c r="R1596" s="102">
        <f t="shared" si="657"/>
        <v>1.9999999999999982</v>
      </c>
      <c r="S1596" s="103">
        <f t="shared" si="651"/>
        <v>1</v>
      </c>
      <c r="T1596" s="104">
        <f t="shared" si="652"/>
        <v>0.99999999999999822</v>
      </c>
      <c r="U1596" s="104">
        <f t="shared" si="653"/>
        <v>0</v>
      </c>
      <c r="V1596" s="104">
        <f t="shared" si="654"/>
        <v>0</v>
      </c>
      <c r="W1596" s="105">
        <f t="shared" si="655"/>
        <v>1.9999999999999982</v>
      </c>
      <c r="X1596" s="96"/>
      <c r="Y1596" s="106" t="str">
        <f>$AO$36</f>
        <v>D</v>
      </c>
      <c r="Z1596" s="262" t="str">
        <f t="shared" si="646"/>
        <v>Mon</v>
      </c>
      <c r="AA1596" s="107">
        <f t="shared" si="647"/>
        <v>0</v>
      </c>
      <c r="AB1596" s="107">
        <f t="shared" si="648"/>
        <v>0</v>
      </c>
      <c r="AC1596" s="107">
        <f t="shared" si="649"/>
        <v>0</v>
      </c>
    </row>
    <row r="1597" spans="1:29" ht="12.75" customHeight="1">
      <c r="A1597" s="69"/>
      <c r="B1597" s="181" t="s">
        <v>34</v>
      </c>
      <c r="C1597" s="181"/>
      <c r="D1597" s="72"/>
      <c r="E1597" s="73"/>
      <c r="F1597" s="72"/>
      <c r="G1597" s="181" t="s">
        <v>35</v>
      </c>
      <c r="H1597" s="99"/>
      <c r="I1597" s="76">
        <f t="shared" si="643"/>
        <v>33</v>
      </c>
      <c r="J1597" s="100">
        <f>$AN$37</f>
        <v>41107</v>
      </c>
      <c r="K1597" s="101">
        <v>1</v>
      </c>
      <c r="L1597" s="261">
        <v>9</v>
      </c>
      <c r="M1597" s="232">
        <f t="shared" si="658"/>
        <v>0.33333333333333331</v>
      </c>
      <c r="N1597" s="241">
        <f t="shared" si="650"/>
        <v>0.70833333333333337</v>
      </c>
      <c r="O1597" s="244">
        <f t="shared" si="644"/>
        <v>9.0000000000000018</v>
      </c>
      <c r="P1597" s="245" t="str">
        <f t="shared" si="656"/>
        <v>1</v>
      </c>
      <c r="Q1597" s="257">
        <f t="shared" si="645"/>
        <v>8.0000000000000018</v>
      </c>
      <c r="R1597" s="102">
        <f t="shared" si="657"/>
        <v>0.99999999999999822</v>
      </c>
      <c r="S1597" s="103">
        <f t="shared" si="651"/>
        <v>1</v>
      </c>
      <c r="T1597" s="104">
        <f t="shared" si="652"/>
        <v>0</v>
      </c>
      <c r="U1597" s="104">
        <f t="shared" si="653"/>
        <v>0</v>
      </c>
      <c r="V1597" s="104">
        <f t="shared" si="654"/>
        <v>0</v>
      </c>
      <c r="W1597" s="105">
        <f t="shared" si="655"/>
        <v>0.99999999999999822</v>
      </c>
      <c r="X1597" s="96"/>
      <c r="Y1597" s="106" t="str">
        <f>$AO$37</f>
        <v>D</v>
      </c>
      <c r="Z1597" s="207" t="str">
        <f t="shared" si="646"/>
        <v>Tue</v>
      </c>
      <c r="AA1597" s="107">
        <f t="shared" si="647"/>
        <v>0</v>
      </c>
      <c r="AB1597" s="107">
        <f t="shared" si="648"/>
        <v>0</v>
      </c>
      <c r="AC1597" s="107">
        <f t="shared" si="649"/>
        <v>0</v>
      </c>
    </row>
    <row r="1598" spans="1:29" ht="12.75" customHeight="1">
      <c r="A1598" s="69"/>
      <c r="B1598" s="181"/>
      <c r="C1598" s="181"/>
      <c r="D1598" s="72"/>
      <c r="E1598" s="73"/>
      <c r="F1598" s="72"/>
      <c r="G1598" s="181"/>
      <c r="H1598" s="99"/>
      <c r="I1598" s="76">
        <f t="shared" si="643"/>
        <v>34</v>
      </c>
      <c r="J1598" s="100">
        <f>$AN$38</f>
        <v>41108</v>
      </c>
      <c r="K1598" s="101">
        <v>1</v>
      </c>
      <c r="L1598" s="261">
        <v>11</v>
      </c>
      <c r="M1598" s="232">
        <f t="shared" si="658"/>
        <v>0.33333333333333331</v>
      </c>
      <c r="N1598" s="241">
        <f t="shared" si="650"/>
        <v>0.70833333333333337</v>
      </c>
      <c r="O1598" s="244">
        <f t="shared" si="644"/>
        <v>9.0000000000000018</v>
      </c>
      <c r="P1598" s="245" t="str">
        <f t="shared" si="656"/>
        <v>1</v>
      </c>
      <c r="Q1598" s="257">
        <f t="shared" si="645"/>
        <v>8.0000000000000018</v>
      </c>
      <c r="R1598" s="102">
        <f t="shared" si="657"/>
        <v>2.9999999999999982</v>
      </c>
      <c r="S1598" s="103">
        <f t="shared" si="651"/>
        <v>1</v>
      </c>
      <c r="T1598" s="104">
        <f t="shared" si="652"/>
        <v>1.9999999999999982</v>
      </c>
      <c r="U1598" s="104">
        <f t="shared" si="653"/>
        <v>0</v>
      </c>
      <c r="V1598" s="104">
        <f t="shared" si="654"/>
        <v>0</v>
      </c>
      <c r="W1598" s="105">
        <f t="shared" si="655"/>
        <v>2.9999999999999982</v>
      </c>
      <c r="X1598" s="96"/>
      <c r="Y1598" s="106" t="str">
        <f>$AO$38</f>
        <v>D</v>
      </c>
      <c r="Z1598" s="207" t="str">
        <f t="shared" si="646"/>
        <v>Wed</v>
      </c>
      <c r="AA1598" s="107">
        <f t="shared" si="647"/>
        <v>0</v>
      </c>
      <c r="AB1598" s="107">
        <f t="shared" si="648"/>
        <v>0</v>
      </c>
      <c r="AC1598" s="107">
        <f t="shared" si="649"/>
        <v>0</v>
      </c>
    </row>
    <row r="1599" spans="1:29" ht="12.75" customHeight="1">
      <c r="A1599" s="69"/>
      <c r="B1599" s="181"/>
      <c r="C1599" s="181"/>
      <c r="D1599" s="72"/>
      <c r="E1599" s="73"/>
      <c r="F1599" s="72"/>
      <c r="G1599" s="181"/>
      <c r="H1599" s="99"/>
      <c r="I1599" s="76">
        <f t="shared" si="643"/>
        <v>35</v>
      </c>
      <c r="J1599" s="100"/>
      <c r="K1599" s="101"/>
      <c r="L1599" s="261"/>
      <c r="M1599" s="232"/>
      <c r="N1599" s="241"/>
      <c r="O1599" s="244"/>
      <c r="P1599" s="245"/>
      <c r="Q1599" s="257"/>
      <c r="R1599" s="102"/>
      <c r="S1599" s="103"/>
      <c r="T1599" s="104"/>
      <c r="U1599" s="104"/>
      <c r="V1599" s="104"/>
      <c r="W1599" s="105"/>
      <c r="X1599" s="96"/>
      <c r="Y1599" s="106"/>
      <c r="Z1599" s="207" t="str">
        <f t="shared" si="646"/>
        <v>Sat</v>
      </c>
      <c r="AA1599" s="107">
        <f>COUNTIF(K1599,"S")</f>
        <v>0</v>
      </c>
      <c r="AB1599" s="107">
        <f>COUNTIF(K1599,"I")</f>
        <v>0</v>
      </c>
      <c r="AC1599" s="107">
        <f>COUNTIF(K1599,"A")</f>
        <v>0</v>
      </c>
    </row>
    <row r="1600" spans="1:29" ht="12.75" customHeight="1">
      <c r="A1600" s="69"/>
      <c r="B1600" s="181"/>
      <c r="C1600" s="181"/>
      <c r="D1600" s="72"/>
      <c r="E1600" s="73"/>
      <c r="F1600" s="72"/>
      <c r="G1600" s="181"/>
      <c r="H1600" s="99"/>
      <c r="I1600" s="76">
        <f t="shared" si="643"/>
        <v>36</v>
      </c>
      <c r="J1600" s="210" t="s">
        <v>19</v>
      </c>
      <c r="K1600" s="211"/>
      <c r="L1600" s="251"/>
      <c r="M1600" s="212" t="s">
        <v>45</v>
      </c>
      <c r="N1600" s="212" t="s">
        <v>46</v>
      </c>
      <c r="O1600" s="242"/>
      <c r="P1600" s="243"/>
      <c r="Q1600" s="258"/>
      <c r="R1600" s="212"/>
      <c r="S1600" s="213"/>
      <c r="T1600" s="214"/>
      <c r="U1600" s="214"/>
      <c r="V1600" s="215"/>
      <c r="W1600" s="216" t="s">
        <v>36</v>
      </c>
      <c r="X1600" s="182"/>
      <c r="Y1600" s="183" t="s">
        <v>37</v>
      </c>
      <c r="Z1600" s="83"/>
      <c r="AA1600" s="84"/>
      <c r="AB1600" s="84"/>
      <c r="AC1600" s="96"/>
    </row>
    <row r="1601" spans="1:29" ht="12.75" customHeight="1">
      <c r="A1601" s="69"/>
      <c r="B1601" s="184" t="str">
        <f>C1565</f>
        <v>ADE</v>
      </c>
      <c r="C1601" s="181"/>
      <c r="D1601" s="72"/>
      <c r="E1601" s="73"/>
      <c r="F1601" s="72"/>
      <c r="G1601" s="181" t="s">
        <v>38</v>
      </c>
      <c r="H1601" s="99"/>
      <c r="I1601" s="76">
        <f t="shared" si="643"/>
        <v>37</v>
      </c>
      <c r="J1601" s="333">
        <f>+K1601+L1601</f>
        <v>32</v>
      </c>
      <c r="K1601" s="334">
        <f>+COUNTIF(K1568:K1599,"1")+COUNTIF(K1568:K1599,"2")+COUNTIF(K1568:K1599,"L2")+COUNTIF(K1568:K1599,"L1")</f>
        <v>25</v>
      </c>
      <c r="L1601" s="334">
        <f>+COUNTIF(K1568:K1599,"2")+COUNTIF(K1568:K1599,"L2")</f>
        <v>7</v>
      </c>
      <c r="M1601" s="334">
        <f>+COUNTIF(K1568:K1599,"1")+COUNTIF(K1568:K1599,"L1")</f>
        <v>18</v>
      </c>
      <c r="N1601" s="185"/>
      <c r="O1601" s="185"/>
      <c r="P1601" s="101"/>
      <c r="Q1601" s="259"/>
      <c r="R1601" s="185">
        <f>+COUNTIF(K1569:K1599,"S2")</f>
        <v>0</v>
      </c>
      <c r="S1601" s="102">
        <f>SUM(S1569:S1599)</f>
        <v>21</v>
      </c>
      <c r="T1601" s="102">
        <f>SUM(T1569:T1599)</f>
        <v>64</v>
      </c>
      <c r="U1601" s="102">
        <f>SUM(U1569:U1599)</f>
        <v>4</v>
      </c>
      <c r="V1601" s="102">
        <f>SUM(V1569:V1599)</f>
        <v>12</v>
      </c>
      <c r="W1601" s="105">
        <f>+(S1601*1.5)+(T1601*2)+(U1601*3)+(V1601*4)</f>
        <v>219.5</v>
      </c>
      <c r="X1601" s="186"/>
      <c r="Y1601" s="187">
        <f>+COUNTIF(Y1569:Y1599,"D")</f>
        <v>22</v>
      </c>
      <c r="Z1601" s="83"/>
      <c r="AA1601" s="102">
        <f>SUM(AA1569:AA1599)</f>
        <v>0</v>
      </c>
      <c r="AB1601" s="102">
        <f>SUM(AB1569:AB1599)</f>
        <v>0</v>
      </c>
      <c r="AC1601" s="102">
        <f>SUM(AC1569:AC1599)</f>
        <v>0</v>
      </c>
    </row>
    <row r="1602" spans="1:29" ht="12.75" customHeight="1">
      <c r="A1602" s="69"/>
      <c r="B1602" s="263"/>
      <c r="C1602" s="189" t="s">
        <v>57</v>
      </c>
      <c r="D1602" s="189"/>
      <c r="E1602" s="190"/>
      <c r="F1602" s="72"/>
      <c r="G1602" s="72"/>
      <c r="H1602" s="99"/>
      <c r="I1602" s="76">
        <f t="shared" si="643"/>
        <v>38</v>
      </c>
      <c r="J1602" s="191"/>
      <c r="K1602" s="192"/>
      <c r="L1602" s="252"/>
      <c r="M1602" s="193"/>
      <c r="N1602" s="193"/>
      <c r="O1602" s="193"/>
      <c r="P1602" s="239"/>
      <c r="Q1602" s="260"/>
      <c r="R1602" s="194">
        <f>S1601+T1601+U1601+V1601</f>
        <v>101</v>
      </c>
      <c r="S1602" s="103"/>
      <c r="T1602" s="103"/>
      <c r="U1602" s="103"/>
      <c r="V1602" s="103"/>
      <c r="W1602" s="103"/>
      <c r="X1602" s="195"/>
      <c r="Y1602" s="187"/>
      <c r="Z1602" s="196"/>
      <c r="AA1602" s="196"/>
      <c r="AB1602" s="196"/>
      <c r="AC1602" s="197"/>
    </row>
    <row r="1604" spans="1:29" ht="12.75" customHeight="1">
      <c r="A1604" s="52">
        <f>A1565+1</f>
        <v>42</v>
      </c>
      <c r="B1604" s="53" t="s">
        <v>2</v>
      </c>
      <c r="C1604" s="54" t="s">
        <v>201</v>
      </c>
      <c r="D1604" s="55"/>
      <c r="E1604" s="56" t="s">
        <v>55</v>
      </c>
      <c r="F1604" s="209" t="s">
        <v>117</v>
      </c>
      <c r="G1604" s="57"/>
      <c r="H1604" s="58"/>
      <c r="I1604" s="59">
        <v>1</v>
      </c>
      <c r="J1604" s="486" t="str">
        <f>+C1604</f>
        <v>ADE</v>
      </c>
      <c r="K1604" s="486"/>
      <c r="L1604" s="486"/>
      <c r="M1604" s="486"/>
      <c r="N1604" s="486"/>
      <c r="O1604" s="486"/>
      <c r="P1604" s="486"/>
      <c r="Q1604" s="486"/>
      <c r="R1604" s="486"/>
      <c r="S1604" s="486"/>
      <c r="T1604" s="486"/>
      <c r="U1604" s="486"/>
      <c r="V1604" s="486"/>
      <c r="W1604" s="486"/>
      <c r="X1604" s="60"/>
      <c r="Y1604" s="61"/>
      <c r="Z1604" s="62"/>
      <c r="AA1604" s="63"/>
      <c r="AB1604" s="63"/>
      <c r="AC1604" s="64"/>
    </row>
    <row r="1605" spans="1:29" ht="12.75" customHeight="1">
      <c r="A1605" s="69"/>
      <c r="B1605" s="70" t="s">
        <v>3</v>
      </c>
      <c r="C1605" s="71" t="s">
        <v>62</v>
      </c>
      <c r="D1605" s="72"/>
      <c r="E1605" s="73"/>
      <c r="F1605" s="72"/>
      <c r="G1605" s="74"/>
      <c r="H1605" s="75"/>
      <c r="I1605" s="76">
        <f t="shared" ref="I1605:I1641" si="659">+I1604+1</f>
        <v>2</v>
      </c>
      <c r="J1605" s="77" t="s">
        <v>4</v>
      </c>
      <c r="K1605" s="78"/>
      <c r="L1605" s="248"/>
      <c r="M1605" s="79"/>
      <c r="N1605" s="79"/>
      <c r="O1605" s="79"/>
      <c r="P1605" s="236"/>
      <c r="Q1605" s="254"/>
      <c r="R1605" s="79"/>
      <c r="S1605" s="79"/>
      <c r="T1605" s="79"/>
      <c r="U1605" s="79"/>
      <c r="V1605" s="79"/>
      <c r="W1605" s="80" t="str">
        <f>$Y$1</f>
        <v>Period: 1 May 2012 - 31 May 2012</v>
      </c>
      <c r="X1605" s="81"/>
      <c r="Y1605" s="82"/>
      <c r="Z1605" s="83"/>
      <c r="AA1605" s="84"/>
      <c r="AB1605" s="84"/>
      <c r="AC1605" s="85"/>
    </row>
    <row r="1606" spans="1:29" ht="12.75" customHeight="1">
      <c r="A1606" s="69"/>
      <c r="B1606" s="70" t="s">
        <v>6</v>
      </c>
      <c r="C1606" s="71" t="s">
        <v>5</v>
      </c>
      <c r="D1606" s="72"/>
      <c r="E1606" s="73"/>
      <c r="F1606" s="91"/>
      <c r="G1606" s="91"/>
      <c r="H1606" s="92"/>
      <c r="I1606" s="76">
        <f t="shared" si="659"/>
        <v>3</v>
      </c>
      <c r="J1606" s="487" t="s">
        <v>7</v>
      </c>
      <c r="K1606" s="488" t="s">
        <v>8</v>
      </c>
      <c r="L1606" s="249"/>
      <c r="M1606" s="489" t="s">
        <v>49</v>
      </c>
      <c r="N1606" s="490"/>
      <c r="O1606" s="220"/>
      <c r="P1606" s="237"/>
      <c r="Q1606" s="255"/>
      <c r="R1606" s="491" t="s">
        <v>64</v>
      </c>
      <c r="S1606" s="493" t="s">
        <v>9</v>
      </c>
      <c r="T1606" s="493"/>
      <c r="U1606" s="493"/>
      <c r="V1606" s="493"/>
      <c r="W1606" s="494" t="s">
        <v>10</v>
      </c>
      <c r="X1606" s="93"/>
      <c r="Y1606" s="94"/>
      <c r="Z1606" s="83"/>
      <c r="AA1606" s="84"/>
      <c r="AB1606" s="84"/>
      <c r="AC1606" s="85"/>
    </row>
    <row r="1607" spans="1:29" ht="12.75" customHeight="1">
      <c r="A1607" s="69"/>
      <c r="B1607" s="70" t="s">
        <v>48</v>
      </c>
      <c r="C1607" s="71"/>
      <c r="D1607" s="72"/>
      <c r="E1607" s="73"/>
      <c r="F1607" s="91"/>
      <c r="G1607" s="91"/>
      <c r="H1607" s="92"/>
      <c r="I1607" s="76">
        <f t="shared" si="659"/>
        <v>4</v>
      </c>
      <c r="J1607" s="487"/>
      <c r="K1607" s="488"/>
      <c r="L1607" s="250"/>
      <c r="M1607" s="231" t="s">
        <v>11</v>
      </c>
      <c r="N1607" s="231" t="s">
        <v>12</v>
      </c>
      <c r="O1607" s="231"/>
      <c r="P1607" s="238"/>
      <c r="Q1607" s="256" t="s">
        <v>67</v>
      </c>
      <c r="R1607" s="492"/>
      <c r="S1607" s="201">
        <v>1.5</v>
      </c>
      <c r="T1607" s="201">
        <v>2</v>
      </c>
      <c r="U1607" s="201">
        <v>3</v>
      </c>
      <c r="V1607" s="201">
        <v>4</v>
      </c>
      <c r="W1607" s="494"/>
      <c r="X1607" s="93"/>
      <c r="Y1607" s="94"/>
      <c r="Z1607" s="83"/>
      <c r="AA1607" s="95" t="s">
        <v>13</v>
      </c>
      <c r="AB1607" s="95" t="s">
        <v>14</v>
      </c>
      <c r="AC1607" s="96" t="s">
        <v>15</v>
      </c>
    </row>
    <row r="1608" spans="1:29" ht="12.75" customHeight="1">
      <c r="A1608" s="69"/>
      <c r="B1608" s="70" t="s">
        <v>16</v>
      </c>
      <c r="C1608" s="71"/>
      <c r="D1608" s="72"/>
      <c r="E1608" s="73"/>
      <c r="F1608" s="98"/>
      <c r="G1608" s="72"/>
      <c r="H1608" s="99"/>
      <c r="I1608" s="76">
        <f t="shared" si="659"/>
        <v>5</v>
      </c>
      <c r="J1608" s="100">
        <f>$AN$9</f>
        <v>41079</v>
      </c>
      <c r="K1608" s="101">
        <v>1</v>
      </c>
      <c r="L1608" s="261">
        <v>8</v>
      </c>
      <c r="M1608" s="232">
        <f>VLOOKUP(K1608,$AE$23:$AG$30,2,0)</f>
        <v>0.33333333333333331</v>
      </c>
      <c r="N1608" s="241">
        <f>VLOOKUP(K1608,$AE$23:$AG$30,3,0)</f>
        <v>0.70833333333333337</v>
      </c>
      <c r="O1608" s="244">
        <f t="shared" ref="O1608:O1637" si="660">(N1608-M1608)*24</f>
        <v>9.0000000000000018</v>
      </c>
      <c r="P1608" s="245" t="str">
        <f>+IF(((N1608-M1608)*24)&gt;4,"1",0)</f>
        <v>1</v>
      </c>
      <c r="Q1608" s="257">
        <f t="shared" ref="Q1608:Q1637" si="661">O1608-P1608</f>
        <v>8.0000000000000018</v>
      </c>
      <c r="R1608" s="102">
        <f>+L1608-Q1608</f>
        <v>0</v>
      </c>
      <c r="S1608" s="103">
        <f>IF(AND(Y1608="d",W1608&gt;0),1,0)</f>
        <v>0</v>
      </c>
      <c r="T1608" s="104">
        <f>IF(AND(Y1608="D",W1608-S1608&lt;0),0,IF(AND(Y1608="M",W1608&gt;=7),7,IF(AND(Y1608="M",W1608&lt;7),W1608,IF(W1608-S1608&lt;0,0,IF(AND(Y1608="D",W1608-S1608&gt;=7),7,IF(AND(Y1608="D",W1608-S1608&lt;7),W1608-S1608,0))))))</f>
        <v>0</v>
      </c>
      <c r="U1608" s="104">
        <f>IF(AND(Y1608="D",W1608&lt;1),0,IF(AND(Y1608="D",W1608-S1608-T1608&gt;0,W1608-S1608-T1608&lt;1),W1608-S1608-T1608,IF(AND(Y1608="D",W1608-S1608-T1608&gt;=1),1,IF(AND(Y1608="M",W1608-T1608&gt;=1),1,IF(AND(Y1608="M",W1608-T1608&lt;1),W1608-T1608,0)))))</f>
        <v>0</v>
      </c>
      <c r="V1608" s="104">
        <f>IF(AND(Y1608="D",W1608&lt;1),0,IF(AND(Y1608="D",W1608-S1608-T1608-U1608&gt;0),W1608-S1608-T1608-U1608,IF(AND(Y1608="M",W1608-T1608-U1608&gt;0),W1608-T1608-U1608,0)))</f>
        <v>0</v>
      </c>
      <c r="W1608" s="105">
        <f>+R1608</f>
        <v>0</v>
      </c>
      <c r="X1608" s="96"/>
      <c r="Y1608" s="106" t="str">
        <f>$AO$9</f>
        <v>D</v>
      </c>
      <c r="Z1608" s="207" t="str">
        <f t="shared" ref="Z1608:Z1638" si="662">TEXT(WEEKDAY(J1608),"ddd")</f>
        <v>Tue</v>
      </c>
      <c r="AA1608" s="107">
        <f t="shared" ref="AA1608:AA1637" si="663">COUNTIF(K1608,"S")</f>
        <v>0</v>
      </c>
      <c r="AB1608" s="107">
        <f t="shared" ref="AB1608:AB1637" si="664">COUNTIF(K1608,"I")</f>
        <v>0</v>
      </c>
      <c r="AC1608" s="107">
        <f t="shared" ref="AC1608:AC1637" si="665">COUNTIF(K1608,"A")</f>
        <v>0</v>
      </c>
    </row>
    <row r="1609" spans="1:29" ht="12.75" customHeight="1">
      <c r="A1609" s="69"/>
      <c r="B1609" s="70" t="s">
        <v>18</v>
      </c>
      <c r="C1609" s="108" t="s">
        <v>61</v>
      </c>
      <c r="D1609" s="109"/>
      <c r="E1609" s="73"/>
      <c r="F1609" s="110"/>
      <c r="G1609" s="72"/>
      <c r="H1609" s="99"/>
      <c r="I1609" s="76">
        <f t="shared" si="659"/>
        <v>6</v>
      </c>
      <c r="J1609" s="100">
        <f>$AN$10</f>
        <v>41080</v>
      </c>
      <c r="K1609" s="101">
        <v>1</v>
      </c>
      <c r="L1609" s="261">
        <v>9</v>
      </c>
      <c r="M1609" s="232">
        <f>VLOOKUP(K1609,$AE$23:$AG$30,2,0)</f>
        <v>0.33333333333333331</v>
      </c>
      <c r="N1609" s="241">
        <f t="shared" ref="N1609:N1637" si="666">VLOOKUP(K1609,$AE$23:$AG$30,3,0)</f>
        <v>0.70833333333333337</v>
      </c>
      <c r="O1609" s="244">
        <f t="shared" si="660"/>
        <v>9.0000000000000018</v>
      </c>
      <c r="P1609" s="245" t="str">
        <f>+IF(((N1609-M1609)*24)&gt;4,"1",0)</f>
        <v>1</v>
      </c>
      <c r="Q1609" s="257">
        <f t="shared" si="661"/>
        <v>8.0000000000000018</v>
      </c>
      <c r="R1609" s="102">
        <f>+L1609-Q1609</f>
        <v>0.99999999999999822</v>
      </c>
      <c r="S1609" s="103">
        <f t="shared" ref="S1609:S1637" si="667">IF(AND(Y1609="d",W1609&gt;0),1,0)</f>
        <v>1</v>
      </c>
      <c r="T1609" s="104">
        <f t="shared" ref="T1609:T1637" si="668">IF(AND(Y1609="D",W1609-S1609&lt;0),0,IF(AND(Y1609="M",W1609&gt;=7),7,IF(AND(Y1609="M",W1609&lt;7),W1609,IF(W1609-S1609&lt;0,0,IF(AND(Y1609="D",W1609-S1609&gt;=7),7,IF(AND(Y1609="D",W1609-S1609&lt;7),W1609-S1609,0))))))</f>
        <v>0</v>
      </c>
      <c r="U1609" s="104">
        <f t="shared" ref="U1609:U1637" si="669">IF(AND(Y1609="D",W1609&lt;1),0,IF(AND(Y1609="D",W1609-S1609-T1609&gt;0,W1609-S1609-T1609&lt;1),W1609-S1609-T1609,IF(AND(Y1609="D",W1609-S1609-T1609&gt;=1),1,IF(AND(Y1609="M",W1609-T1609&gt;=1),1,IF(AND(Y1609="M",W1609-T1609&lt;1),W1609-T1609,0)))))</f>
        <v>0</v>
      </c>
      <c r="V1609" s="104">
        <f t="shared" ref="V1609:V1637" si="670">IF(AND(Y1609="D",W1609&lt;1),0,IF(AND(Y1609="D",W1609-S1609-T1609-U1609&gt;0),W1609-S1609-T1609-U1609,IF(AND(Y1609="M",W1609-T1609-U1609&gt;0),W1609-T1609-U1609,0)))</f>
        <v>0</v>
      </c>
      <c r="W1609" s="105">
        <f t="shared" ref="W1609:W1637" si="671">+R1609</f>
        <v>0.99999999999999822</v>
      </c>
      <c r="X1609" s="96"/>
      <c r="Y1609" s="106" t="str">
        <f>$AO$10</f>
        <v>D</v>
      </c>
      <c r="Z1609" s="207" t="str">
        <f t="shared" si="662"/>
        <v>Wed</v>
      </c>
      <c r="AA1609" s="107">
        <f t="shared" si="663"/>
        <v>0</v>
      </c>
      <c r="AB1609" s="107">
        <f t="shared" si="664"/>
        <v>0</v>
      </c>
      <c r="AC1609" s="107">
        <f t="shared" si="665"/>
        <v>0</v>
      </c>
    </row>
    <row r="1610" spans="1:29" ht="12.75" customHeight="1">
      <c r="A1610" s="69"/>
      <c r="B1610" s="98" t="s">
        <v>20</v>
      </c>
      <c r="C1610" s="199">
        <v>40245</v>
      </c>
      <c r="D1610" s="199">
        <v>41340</v>
      </c>
      <c r="E1610" s="73"/>
      <c r="F1610" s="72"/>
      <c r="G1610" s="72"/>
      <c r="H1610" s="99"/>
      <c r="I1610" s="76">
        <f t="shared" si="659"/>
        <v>7</v>
      </c>
      <c r="J1610" s="100">
        <f>$AN$11</f>
        <v>41081</v>
      </c>
      <c r="K1610" s="101">
        <v>1</v>
      </c>
      <c r="L1610" s="261">
        <v>8</v>
      </c>
      <c r="M1610" s="232">
        <f>VLOOKUP(K1610,$AE$23:$AG$30,2,0)</f>
        <v>0.33333333333333331</v>
      </c>
      <c r="N1610" s="241">
        <f t="shared" si="666"/>
        <v>0.70833333333333337</v>
      </c>
      <c r="O1610" s="244">
        <f t="shared" si="660"/>
        <v>9.0000000000000018</v>
      </c>
      <c r="P1610" s="245" t="str">
        <f t="shared" ref="P1610:P1637" si="672">+IF(((N1610-M1610)*24)&gt;4,"1",0)</f>
        <v>1</v>
      </c>
      <c r="Q1610" s="257">
        <f t="shared" si="661"/>
        <v>8.0000000000000018</v>
      </c>
      <c r="R1610" s="102">
        <f t="shared" ref="R1610:R1637" si="673">+L1610-Q1610</f>
        <v>0</v>
      </c>
      <c r="S1610" s="103">
        <f t="shared" si="667"/>
        <v>0</v>
      </c>
      <c r="T1610" s="104">
        <f t="shared" si="668"/>
        <v>0</v>
      </c>
      <c r="U1610" s="104">
        <f t="shared" si="669"/>
        <v>0</v>
      </c>
      <c r="V1610" s="104">
        <f t="shared" si="670"/>
        <v>0</v>
      </c>
      <c r="W1610" s="105">
        <f t="shared" si="671"/>
        <v>0</v>
      </c>
      <c r="X1610" s="96"/>
      <c r="Y1610" s="106" t="str">
        <f>$AO$11</f>
        <v>D</v>
      </c>
      <c r="Z1610" s="207" t="str">
        <f t="shared" si="662"/>
        <v>Thu</v>
      </c>
      <c r="AA1610" s="107">
        <f t="shared" si="663"/>
        <v>0</v>
      </c>
      <c r="AB1610" s="107">
        <f t="shared" si="664"/>
        <v>0</v>
      </c>
      <c r="AC1610" s="107">
        <f t="shared" si="665"/>
        <v>0</v>
      </c>
    </row>
    <row r="1611" spans="1:29" ht="12.75" customHeight="1">
      <c r="A1611" s="69"/>
      <c r="B1611" s="98"/>
      <c r="C1611" s="98"/>
      <c r="D1611" s="72"/>
      <c r="E1611" s="73"/>
      <c r="F1611" s="72"/>
      <c r="G1611" s="72"/>
      <c r="H1611" s="99"/>
      <c r="I1611" s="76">
        <f t="shared" si="659"/>
        <v>8</v>
      </c>
      <c r="J1611" s="100">
        <f>$AN$12</f>
        <v>41082</v>
      </c>
      <c r="K1611" s="101">
        <v>1</v>
      </c>
      <c r="L1611" s="261">
        <v>8</v>
      </c>
      <c r="M1611" s="232">
        <f t="shared" ref="M1611:M1637" si="674">VLOOKUP(K1611,$AE$23:$AG$30,2,0)</f>
        <v>0.33333333333333331</v>
      </c>
      <c r="N1611" s="241">
        <f t="shared" si="666"/>
        <v>0.70833333333333337</v>
      </c>
      <c r="O1611" s="244">
        <f t="shared" si="660"/>
        <v>9.0000000000000018</v>
      </c>
      <c r="P1611" s="245" t="str">
        <f t="shared" si="672"/>
        <v>1</v>
      </c>
      <c r="Q1611" s="257">
        <f t="shared" si="661"/>
        <v>8.0000000000000018</v>
      </c>
      <c r="R1611" s="102">
        <f t="shared" si="673"/>
        <v>0</v>
      </c>
      <c r="S1611" s="103">
        <f t="shared" si="667"/>
        <v>0</v>
      </c>
      <c r="T1611" s="104">
        <f t="shared" si="668"/>
        <v>0</v>
      </c>
      <c r="U1611" s="104">
        <f t="shared" si="669"/>
        <v>0</v>
      </c>
      <c r="V1611" s="104">
        <f t="shared" si="670"/>
        <v>0</v>
      </c>
      <c r="W1611" s="105">
        <f t="shared" si="671"/>
        <v>0</v>
      </c>
      <c r="X1611" s="96"/>
      <c r="Y1611" s="106" t="str">
        <f>$AO$12</f>
        <v>D</v>
      </c>
      <c r="Z1611" s="207" t="str">
        <f t="shared" si="662"/>
        <v>Fri</v>
      </c>
      <c r="AA1611" s="107">
        <f t="shared" si="663"/>
        <v>0</v>
      </c>
      <c r="AB1611" s="107">
        <f t="shared" si="664"/>
        <v>0</v>
      </c>
      <c r="AC1611" s="107">
        <f t="shared" si="665"/>
        <v>0</v>
      </c>
    </row>
    <row r="1612" spans="1:29" ht="12.75" customHeight="1">
      <c r="A1612" s="69"/>
      <c r="B1612" s="98"/>
      <c r="C1612" s="98"/>
      <c r="D1612" s="72"/>
      <c r="E1612" s="73"/>
      <c r="F1612" s="198"/>
      <c r="G1612" s="72"/>
      <c r="H1612" s="99"/>
      <c r="I1612" s="76">
        <f t="shared" si="659"/>
        <v>9</v>
      </c>
      <c r="J1612" s="100">
        <f>$AN$13</f>
        <v>41083</v>
      </c>
      <c r="K1612" s="339" t="s">
        <v>50</v>
      </c>
      <c r="L1612" s="261"/>
      <c r="M1612" s="232">
        <f t="shared" si="674"/>
        <v>0</v>
      </c>
      <c r="N1612" s="241">
        <f t="shared" si="666"/>
        <v>0</v>
      </c>
      <c r="O1612" s="244">
        <f t="shared" si="660"/>
        <v>0</v>
      </c>
      <c r="P1612" s="245">
        <f t="shared" si="672"/>
        <v>0</v>
      </c>
      <c r="Q1612" s="257">
        <f t="shared" si="661"/>
        <v>0</v>
      </c>
      <c r="R1612" s="102">
        <f t="shared" si="673"/>
        <v>0</v>
      </c>
      <c r="S1612" s="103">
        <f t="shared" si="667"/>
        <v>0</v>
      </c>
      <c r="T1612" s="104">
        <f t="shared" si="668"/>
        <v>0</v>
      </c>
      <c r="U1612" s="104">
        <f t="shared" si="669"/>
        <v>0</v>
      </c>
      <c r="V1612" s="104">
        <f t="shared" si="670"/>
        <v>0</v>
      </c>
      <c r="W1612" s="105">
        <f t="shared" si="671"/>
        <v>0</v>
      </c>
      <c r="X1612" s="96"/>
      <c r="Y1612" s="106" t="str">
        <f>$AO$13</f>
        <v>M</v>
      </c>
      <c r="Z1612" s="207" t="str">
        <f t="shared" si="662"/>
        <v>Sat</v>
      </c>
      <c r="AA1612" s="107">
        <f t="shared" si="663"/>
        <v>0</v>
      </c>
      <c r="AB1612" s="107">
        <f t="shared" si="664"/>
        <v>0</v>
      </c>
      <c r="AC1612" s="107">
        <f t="shared" si="665"/>
        <v>0</v>
      </c>
    </row>
    <row r="1613" spans="1:29" ht="12.75" customHeight="1">
      <c r="A1613" s="69"/>
      <c r="B1613" s="124" t="s">
        <v>21</v>
      </c>
      <c r="C1613" s="125" t="s">
        <v>22</v>
      </c>
      <c r="D1613" s="126"/>
      <c r="E1613" s="127"/>
      <c r="F1613" s="198">
        <v>1244560</v>
      </c>
      <c r="G1613" s="129" t="s">
        <v>22</v>
      </c>
      <c r="H1613" s="130">
        <f>+F1613</f>
        <v>1244560</v>
      </c>
      <c r="I1613" s="76">
        <f t="shared" si="659"/>
        <v>10</v>
      </c>
      <c r="J1613" s="100">
        <f>$AN$14</f>
        <v>41084</v>
      </c>
      <c r="K1613" s="101" t="s">
        <v>63</v>
      </c>
      <c r="L1613" s="261">
        <v>11</v>
      </c>
      <c r="M1613" s="232">
        <f t="shared" si="674"/>
        <v>0</v>
      </c>
      <c r="N1613" s="241">
        <f t="shared" si="666"/>
        <v>0</v>
      </c>
      <c r="O1613" s="244">
        <f t="shared" si="660"/>
        <v>0</v>
      </c>
      <c r="P1613" s="245">
        <f t="shared" si="672"/>
        <v>0</v>
      </c>
      <c r="Q1613" s="257">
        <f t="shared" si="661"/>
        <v>0</v>
      </c>
      <c r="R1613" s="102">
        <f t="shared" si="673"/>
        <v>11</v>
      </c>
      <c r="S1613" s="103">
        <f t="shared" si="667"/>
        <v>0</v>
      </c>
      <c r="T1613" s="104">
        <f t="shared" si="668"/>
        <v>7</v>
      </c>
      <c r="U1613" s="104">
        <f t="shared" si="669"/>
        <v>1</v>
      </c>
      <c r="V1613" s="104">
        <f t="shared" si="670"/>
        <v>3</v>
      </c>
      <c r="W1613" s="105">
        <f t="shared" si="671"/>
        <v>11</v>
      </c>
      <c r="X1613" s="96"/>
      <c r="Y1613" s="106" t="str">
        <f>$AO$14</f>
        <v>M</v>
      </c>
      <c r="Z1613" s="262" t="str">
        <f t="shared" si="662"/>
        <v>Sun</v>
      </c>
      <c r="AA1613" s="107">
        <f t="shared" si="663"/>
        <v>0</v>
      </c>
      <c r="AB1613" s="107">
        <f t="shared" si="664"/>
        <v>0</v>
      </c>
      <c r="AC1613" s="107">
        <f t="shared" si="665"/>
        <v>0</v>
      </c>
    </row>
    <row r="1614" spans="1:29" ht="12.75" customHeight="1">
      <c r="A1614" s="69"/>
      <c r="B1614" s="124" t="s">
        <v>23</v>
      </c>
      <c r="C1614" s="125" t="s">
        <v>22</v>
      </c>
      <c r="D1614" s="133">
        <f>+F1613/173</f>
        <v>7193.9884393063585</v>
      </c>
      <c r="E1614" s="127" t="s">
        <v>24</v>
      </c>
      <c r="F1614" s="128">
        <f>+W1640</f>
        <v>139.5</v>
      </c>
      <c r="G1614" s="134" t="s">
        <v>22</v>
      </c>
      <c r="H1614" s="130">
        <f>F1614*D1614</f>
        <v>1003561.387283237</v>
      </c>
      <c r="I1614" s="76">
        <f t="shared" si="659"/>
        <v>11</v>
      </c>
      <c r="J1614" s="100">
        <f>$AN$15</f>
        <v>41085</v>
      </c>
      <c r="K1614" s="101">
        <v>1</v>
      </c>
      <c r="L1614" s="261">
        <v>11</v>
      </c>
      <c r="M1614" s="232">
        <f t="shared" si="674"/>
        <v>0.33333333333333331</v>
      </c>
      <c r="N1614" s="241">
        <f t="shared" si="666"/>
        <v>0.70833333333333337</v>
      </c>
      <c r="O1614" s="244">
        <f t="shared" si="660"/>
        <v>9.0000000000000018</v>
      </c>
      <c r="P1614" s="245" t="str">
        <f t="shared" si="672"/>
        <v>1</v>
      </c>
      <c r="Q1614" s="257">
        <f t="shared" si="661"/>
        <v>8.0000000000000018</v>
      </c>
      <c r="R1614" s="102">
        <f t="shared" si="673"/>
        <v>2.9999999999999982</v>
      </c>
      <c r="S1614" s="103">
        <f t="shared" si="667"/>
        <v>1</v>
      </c>
      <c r="T1614" s="104">
        <f t="shared" si="668"/>
        <v>1.9999999999999982</v>
      </c>
      <c r="U1614" s="104">
        <f t="shared" si="669"/>
        <v>0</v>
      </c>
      <c r="V1614" s="104">
        <f t="shared" si="670"/>
        <v>0</v>
      </c>
      <c r="W1614" s="105">
        <f t="shared" si="671"/>
        <v>2.9999999999999982</v>
      </c>
      <c r="X1614" s="96"/>
      <c r="Y1614" s="106" t="str">
        <f>$AO$15</f>
        <v>D</v>
      </c>
      <c r="Z1614" s="262" t="str">
        <f t="shared" si="662"/>
        <v>Mon</v>
      </c>
      <c r="AA1614" s="107">
        <f t="shared" si="663"/>
        <v>0</v>
      </c>
      <c r="AB1614" s="107">
        <f t="shared" si="664"/>
        <v>0</v>
      </c>
      <c r="AC1614" s="107">
        <f t="shared" si="665"/>
        <v>0</v>
      </c>
    </row>
    <row r="1615" spans="1:29" ht="12.75" customHeight="1">
      <c r="A1615" s="69"/>
      <c r="B1615" s="124" t="s">
        <v>65</v>
      </c>
      <c r="C1615" s="125" t="s">
        <v>22</v>
      </c>
      <c r="D1615" s="133">
        <v>6000</v>
      </c>
      <c r="E1615" s="127" t="s">
        <v>24</v>
      </c>
      <c r="F1615" s="203">
        <f>+K1640</f>
        <v>24</v>
      </c>
      <c r="G1615" s="134" t="s">
        <v>22</v>
      </c>
      <c r="H1615" s="130">
        <f>F1615*D1615</f>
        <v>144000</v>
      </c>
      <c r="I1615" s="76">
        <f t="shared" si="659"/>
        <v>12</v>
      </c>
      <c r="J1615" s="100">
        <f>$AN$16</f>
        <v>41086</v>
      </c>
      <c r="K1615" s="101">
        <v>1</v>
      </c>
      <c r="L1615" s="261">
        <v>11</v>
      </c>
      <c r="M1615" s="232">
        <f t="shared" si="674"/>
        <v>0.33333333333333331</v>
      </c>
      <c r="N1615" s="241">
        <f t="shared" si="666"/>
        <v>0.70833333333333337</v>
      </c>
      <c r="O1615" s="244">
        <f t="shared" si="660"/>
        <v>9.0000000000000018</v>
      </c>
      <c r="P1615" s="245" t="str">
        <f t="shared" si="672"/>
        <v>1</v>
      </c>
      <c r="Q1615" s="257">
        <f t="shared" si="661"/>
        <v>8.0000000000000018</v>
      </c>
      <c r="R1615" s="102">
        <f t="shared" si="673"/>
        <v>2.9999999999999982</v>
      </c>
      <c r="S1615" s="103">
        <f t="shared" si="667"/>
        <v>1</v>
      </c>
      <c r="T1615" s="104">
        <f t="shared" si="668"/>
        <v>1.9999999999999982</v>
      </c>
      <c r="U1615" s="104">
        <f t="shared" si="669"/>
        <v>0</v>
      </c>
      <c r="V1615" s="104">
        <f t="shared" si="670"/>
        <v>0</v>
      </c>
      <c r="W1615" s="105">
        <f t="shared" si="671"/>
        <v>2.9999999999999982</v>
      </c>
      <c r="X1615" s="96"/>
      <c r="Y1615" s="106" t="str">
        <f>$AO$16</f>
        <v>D</v>
      </c>
      <c r="Z1615" s="207" t="str">
        <f t="shared" si="662"/>
        <v>Tue</v>
      </c>
      <c r="AA1615" s="107">
        <f t="shared" si="663"/>
        <v>0</v>
      </c>
      <c r="AB1615" s="107">
        <f t="shared" si="664"/>
        <v>0</v>
      </c>
      <c r="AC1615" s="107">
        <f t="shared" si="665"/>
        <v>0</v>
      </c>
    </row>
    <row r="1616" spans="1:29" ht="12.75" customHeight="1">
      <c r="A1616" s="69"/>
      <c r="B1616" s="124" t="s">
        <v>66</v>
      </c>
      <c r="C1616" s="125" t="s">
        <v>22</v>
      </c>
      <c r="D1616" s="200">
        <v>4000</v>
      </c>
      <c r="E1616" s="127" t="s">
        <v>24</v>
      </c>
      <c r="F1616" s="139">
        <f>+L1640</f>
        <v>0</v>
      </c>
      <c r="G1616" s="134" t="s">
        <v>22</v>
      </c>
      <c r="H1616" s="130">
        <f>F1616*D1616</f>
        <v>0</v>
      </c>
      <c r="I1616" s="76">
        <f t="shared" si="659"/>
        <v>13</v>
      </c>
      <c r="J1616" s="100">
        <f>$AN$17</f>
        <v>41087</v>
      </c>
      <c r="K1616" s="101">
        <v>1</v>
      </c>
      <c r="L1616" s="261">
        <v>11</v>
      </c>
      <c r="M1616" s="232">
        <f t="shared" si="674"/>
        <v>0.33333333333333331</v>
      </c>
      <c r="N1616" s="241">
        <f t="shared" si="666"/>
        <v>0.70833333333333337</v>
      </c>
      <c r="O1616" s="244">
        <f t="shared" si="660"/>
        <v>9.0000000000000018</v>
      </c>
      <c r="P1616" s="245" t="str">
        <f t="shared" si="672"/>
        <v>1</v>
      </c>
      <c r="Q1616" s="257">
        <f t="shared" si="661"/>
        <v>8.0000000000000018</v>
      </c>
      <c r="R1616" s="102">
        <f t="shared" si="673"/>
        <v>2.9999999999999982</v>
      </c>
      <c r="S1616" s="103">
        <f t="shared" si="667"/>
        <v>1</v>
      </c>
      <c r="T1616" s="104">
        <f t="shared" si="668"/>
        <v>1.9999999999999982</v>
      </c>
      <c r="U1616" s="104">
        <f t="shared" si="669"/>
        <v>0</v>
      </c>
      <c r="V1616" s="104">
        <f t="shared" si="670"/>
        <v>0</v>
      </c>
      <c r="W1616" s="105">
        <f t="shared" si="671"/>
        <v>2.9999999999999982</v>
      </c>
      <c r="X1616" s="96"/>
      <c r="Y1616" s="106" t="str">
        <f>$AO$17</f>
        <v>D</v>
      </c>
      <c r="Z1616" s="207" t="str">
        <f t="shared" si="662"/>
        <v>Wed</v>
      </c>
      <c r="AA1616" s="107">
        <f t="shared" si="663"/>
        <v>0</v>
      </c>
      <c r="AB1616" s="107">
        <f t="shared" si="664"/>
        <v>0</v>
      </c>
      <c r="AC1616" s="107">
        <f t="shared" si="665"/>
        <v>0</v>
      </c>
    </row>
    <row r="1617" spans="1:29" ht="12.75" customHeight="1">
      <c r="A1617" s="69"/>
      <c r="B1617" s="335" t="s">
        <v>75</v>
      </c>
      <c r="C1617" s="336" t="s">
        <v>22</v>
      </c>
      <c r="D1617" s="337"/>
      <c r="E1617" s="127" t="s">
        <v>24</v>
      </c>
      <c r="F1617" s="338">
        <f>+M1640</f>
        <v>24</v>
      </c>
      <c r="G1617" s="142" t="s">
        <v>22</v>
      </c>
      <c r="H1617" s="143">
        <f>+F1617*D1617</f>
        <v>0</v>
      </c>
      <c r="I1617" s="76">
        <f t="shared" si="659"/>
        <v>14</v>
      </c>
      <c r="J1617" s="100">
        <f>$AN$18</f>
        <v>41088</v>
      </c>
      <c r="K1617" s="101">
        <v>1</v>
      </c>
      <c r="L1617" s="261">
        <v>8</v>
      </c>
      <c r="M1617" s="232">
        <f t="shared" si="674"/>
        <v>0.33333333333333331</v>
      </c>
      <c r="N1617" s="241">
        <f t="shared" si="666"/>
        <v>0.70833333333333337</v>
      </c>
      <c r="O1617" s="244">
        <f t="shared" si="660"/>
        <v>9.0000000000000018</v>
      </c>
      <c r="P1617" s="245" t="str">
        <f t="shared" si="672"/>
        <v>1</v>
      </c>
      <c r="Q1617" s="257">
        <f t="shared" si="661"/>
        <v>8.0000000000000018</v>
      </c>
      <c r="R1617" s="102">
        <f t="shared" si="673"/>
        <v>0</v>
      </c>
      <c r="S1617" s="103">
        <f t="shared" si="667"/>
        <v>0</v>
      </c>
      <c r="T1617" s="104">
        <f t="shared" si="668"/>
        <v>0</v>
      </c>
      <c r="U1617" s="104">
        <f t="shared" si="669"/>
        <v>0</v>
      </c>
      <c r="V1617" s="104">
        <f t="shared" si="670"/>
        <v>0</v>
      </c>
      <c r="W1617" s="105">
        <f t="shared" si="671"/>
        <v>0</v>
      </c>
      <c r="X1617" s="96"/>
      <c r="Y1617" s="106" t="str">
        <f>$AO$18</f>
        <v>D</v>
      </c>
      <c r="Z1617" s="207" t="str">
        <f t="shared" si="662"/>
        <v>Thu</v>
      </c>
      <c r="AA1617" s="107">
        <f t="shared" si="663"/>
        <v>0</v>
      </c>
      <c r="AB1617" s="107">
        <f t="shared" si="664"/>
        <v>0</v>
      </c>
      <c r="AC1617" s="107">
        <f t="shared" si="665"/>
        <v>0</v>
      </c>
    </row>
    <row r="1618" spans="1:29" ht="12.75" customHeight="1">
      <c r="A1618" s="69"/>
      <c r="B1618" s="124"/>
      <c r="C1618" s="70"/>
      <c r="D1618" s="202"/>
      <c r="E1618" s="140"/>
      <c r="F1618" s="141"/>
      <c r="G1618" s="74" t="s">
        <v>22</v>
      </c>
      <c r="H1618" s="99">
        <f>+D1618*F1618</f>
        <v>0</v>
      </c>
      <c r="I1618" s="76">
        <f t="shared" si="659"/>
        <v>15</v>
      </c>
      <c r="J1618" s="100">
        <f>$AN$19</f>
        <v>41089</v>
      </c>
      <c r="K1618" s="101">
        <v>1</v>
      </c>
      <c r="L1618" s="261">
        <v>8</v>
      </c>
      <c r="M1618" s="232">
        <f t="shared" si="674"/>
        <v>0.33333333333333331</v>
      </c>
      <c r="N1618" s="241">
        <f t="shared" si="666"/>
        <v>0.70833333333333337</v>
      </c>
      <c r="O1618" s="244">
        <f t="shared" si="660"/>
        <v>9.0000000000000018</v>
      </c>
      <c r="P1618" s="245" t="str">
        <f t="shared" si="672"/>
        <v>1</v>
      </c>
      <c r="Q1618" s="257">
        <f t="shared" si="661"/>
        <v>8.0000000000000018</v>
      </c>
      <c r="R1618" s="102">
        <f t="shared" si="673"/>
        <v>0</v>
      </c>
      <c r="S1618" s="103">
        <f t="shared" si="667"/>
        <v>0</v>
      </c>
      <c r="T1618" s="104">
        <f t="shared" si="668"/>
        <v>0</v>
      </c>
      <c r="U1618" s="104">
        <f t="shared" si="669"/>
        <v>0</v>
      </c>
      <c r="V1618" s="104">
        <f t="shared" si="670"/>
        <v>0</v>
      </c>
      <c r="W1618" s="105">
        <f t="shared" si="671"/>
        <v>0</v>
      </c>
      <c r="X1618" s="96"/>
      <c r="Y1618" s="106" t="str">
        <f>$AO$19</f>
        <v>D</v>
      </c>
      <c r="Z1618" s="207" t="str">
        <f t="shared" si="662"/>
        <v>Fri</v>
      </c>
      <c r="AA1618" s="107">
        <f t="shared" si="663"/>
        <v>0</v>
      </c>
      <c r="AB1618" s="107">
        <f t="shared" si="664"/>
        <v>0</v>
      </c>
      <c r="AC1618" s="107">
        <f t="shared" si="665"/>
        <v>0</v>
      </c>
    </row>
    <row r="1619" spans="1:29" ht="12.75" customHeight="1">
      <c r="A1619" s="69"/>
      <c r="B1619" s="124"/>
      <c r="C1619" s="70"/>
      <c r="D1619" s="202"/>
      <c r="E1619" s="140"/>
      <c r="F1619" s="139"/>
      <c r="G1619" s="74" t="s">
        <v>22</v>
      </c>
      <c r="H1619" s="99">
        <f>+D1619*F1619</f>
        <v>0</v>
      </c>
      <c r="I1619" s="76">
        <f t="shared" si="659"/>
        <v>16</v>
      </c>
      <c r="J1619" s="100">
        <f>$AN$20</f>
        <v>41090</v>
      </c>
      <c r="K1619" s="101" t="s">
        <v>50</v>
      </c>
      <c r="L1619" s="261"/>
      <c r="M1619" s="232">
        <f t="shared" si="674"/>
        <v>0</v>
      </c>
      <c r="N1619" s="241">
        <f t="shared" si="666"/>
        <v>0</v>
      </c>
      <c r="O1619" s="244">
        <f t="shared" si="660"/>
        <v>0</v>
      </c>
      <c r="P1619" s="245">
        <f t="shared" si="672"/>
        <v>0</v>
      </c>
      <c r="Q1619" s="257">
        <f t="shared" si="661"/>
        <v>0</v>
      </c>
      <c r="R1619" s="102">
        <f t="shared" si="673"/>
        <v>0</v>
      </c>
      <c r="S1619" s="103">
        <f t="shared" si="667"/>
        <v>0</v>
      </c>
      <c r="T1619" s="104">
        <f t="shared" si="668"/>
        <v>0</v>
      </c>
      <c r="U1619" s="104">
        <f t="shared" si="669"/>
        <v>0</v>
      </c>
      <c r="V1619" s="104">
        <f t="shared" si="670"/>
        <v>0</v>
      </c>
      <c r="W1619" s="105">
        <f t="shared" si="671"/>
        <v>0</v>
      </c>
      <c r="X1619" s="96"/>
      <c r="Y1619" s="106" t="str">
        <f>$AO$20</f>
        <v>M</v>
      </c>
      <c r="Z1619" s="207" t="str">
        <f t="shared" si="662"/>
        <v>Sat</v>
      </c>
      <c r="AA1619" s="107">
        <f t="shared" si="663"/>
        <v>0</v>
      </c>
      <c r="AB1619" s="107">
        <f t="shared" si="664"/>
        <v>0</v>
      </c>
      <c r="AC1619" s="107">
        <f t="shared" si="665"/>
        <v>0</v>
      </c>
    </row>
    <row r="1620" spans="1:29" ht="12.75" customHeight="1">
      <c r="A1620" s="69"/>
      <c r="B1620" s="124" t="s">
        <v>56</v>
      </c>
      <c r="C1620" s="70" t="s">
        <v>22</v>
      </c>
      <c r="D1620" s="202"/>
      <c r="E1620" s="140"/>
      <c r="F1620" s="141"/>
      <c r="G1620" s="74" t="s">
        <v>22</v>
      </c>
      <c r="H1620" s="99">
        <v>0</v>
      </c>
      <c r="I1620" s="76">
        <f t="shared" si="659"/>
        <v>17</v>
      </c>
      <c r="J1620" s="100">
        <f>$AN$21</f>
        <v>41091</v>
      </c>
      <c r="K1620" s="101" t="s">
        <v>50</v>
      </c>
      <c r="L1620" s="261"/>
      <c r="M1620" s="232">
        <f t="shared" si="674"/>
        <v>0</v>
      </c>
      <c r="N1620" s="241">
        <f t="shared" si="666"/>
        <v>0</v>
      </c>
      <c r="O1620" s="244">
        <f t="shared" si="660"/>
        <v>0</v>
      </c>
      <c r="P1620" s="245">
        <f t="shared" si="672"/>
        <v>0</v>
      </c>
      <c r="Q1620" s="257">
        <f t="shared" si="661"/>
        <v>0</v>
      </c>
      <c r="R1620" s="102">
        <f t="shared" si="673"/>
        <v>0</v>
      </c>
      <c r="S1620" s="103">
        <f t="shared" si="667"/>
        <v>0</v>
      </c>
      <c r="T1620" s="104">
        <f t="shared" si="668"/>
        <v>0</v>
      </c>
      <c r="U1620" s="104">
        <f t="shared" si="669"/>
        <v>0</v>
      </c>
      <c r="V1620" s="104">
        <f t="shared" si="670"/>
        <v>0</v>
      </c>
      <c r="W1620" s="105">
        <f t="shared" si="671"/>
        <v>0</v>
      </c>
      <c r="X1620" s="96"/>
      <c r="Y1620" s="106" t="str">
        <f>$AO$21</f>
        <v>M</v>
      </c>
      <c r="Z1620" s="262" t="str">
        <f t="shared" si="662"/>
        <v>Sun</v>
      </c>
      <c r="AA1620" s="107">
        <f t="shared" si="663"/>
        <v>0</v>
      </c>
      <c r="AB1620" s="107">
        <f t="shared" si="664"/>
        <v>0</v>
      </c>
      <c r="AC1620" s="107">
        <f t="shared" si="665"/>
        <v>0</v>
      </c>
    </row>
    <row r="1621" spans="1:29" ht="12.75" customHeight="1">
      <c r="A1621" s="69"/>
      <c r="B1621" s="124"/>
      <c r="C1621" s="70"/>
      <c r="D1621" s="202"/>
      <c r="E1621" s="140"/>
      <c r="F1621" s="139"/>
      <c r="G1621" s="74" t="s">
        <v>22</v>
      </c>
      <c r="H1621" s="99">
        <f>+D1621*F1621</f>
        <v>0</v>
      </c>
      <c r="I1621" s="76">
        <f t="shared" si="659"/>
        <v>18</v>
      </c>
      <c r="J1621" s="100">
        <f>$AN$22</f>
        <v>41092</v>
      </c>
      <c r="K1621" s="101">
        <v>1</v>
      </c>
      <c r="L1621" s="261">
        <v>11</v>
      </c>
      <c r="M1621" s="232">
        <f t="shared" si="674"/>
        <v>0.33333333333333331</v>
      </c>
      <c r="N1621" s="241">
        <f t="shared" si="666"/>
        <v>0.70833333333333337</v>
      </c>
      <c r="O1621" s="244">
        <f t="shared" si="660"/>
        <v>9.0000000000000018</v>
      </c>
      <c r="P1621" s="245" t="str">
        <f t="shared" si="672"/>
        <v>1</v>
      </c>
      <c r="Q1621" s="257">
        <f t="shared" si="661"/>
        <v>8.0000000000000018</v>
      </c>
      <c r="R1621" s="102">
        <f t="shared" si="673"/>
        <v>2.9999999999999982</v>
      </c>
      <c r="S1621" s="103">
        <f t="shared" si="667"/>
        <v>1</v>
      </c>
      <c r="T1621" s="104">
        <f t="shared" si="668"/>
        <v>1.9999999999999982</v>
      </c>
      <c r="U1621" s="104">
        <f t="shared" si="669"/>
        <v>0</v>
      </c>
      <c r="V1621" s="104">
        <f t="shared" si="670"/>
        <v>0</v>
      </c>
      <c r="W1621" s="105">
        <f t="shared" si="671"/>
        <v>2.9999999999999982</v>
      </c>
      <c r="X1621" s="96"/>
      <c r="Y1621" s="106" t="str">
        <f>$AO$22</f>
        <v>D</v>
      </c>
      <c r="Z1621" s="262" t="str">
        <f t="shared" si="662"/>
        <v>Mon</v>
      </c>
      <c r="AA1621" s="107">
        <f t="shared" si="663"/>
        <v>0</v>
      </c>
      <c r="AB1621" s="107">
        <f t="shared" si="664"/>
        <v>0</v>
      </c>
      <c r="AC1621" s="107">
        <f t="shared" si="665"/>
        <v>0</v>
      </c>
    </row>
    <row r="1622" spans="1:29" ht="12.75" customHeight="1">
      <c r="A1622" s="69"/>
      <c r="B1622" s="150" t="s">
        <v>19</v>
      </c>
      <c r="C1622" s="150"/>
      <c r="D1622" s="200"/>
      <c r="E1622" s="127"/>
      <c r="F1622" s="151"/>
      <c r="G1622" s="134" t="s">
        <v>22</v>
      </c>
      <c r="H1622" s="152">
        <f>SUM(H1613:H1621)</f>
        <v>2392121.3872832367</v>
      </c>
      <c r="I1622" s="76">
        <f t="shared" si="659"/>
        <v>19</v>
      </c>
      <c r="J1622" s="100">
        <f>$AN$23</f>
        <v>41093</v>
      </c>
      <c r="K1622" s="101">
        <v>1</v>
      </c>
      <c r="L1622" s="261">
        <v>11</v>
      </c>
      <c r="M1622" s="232">
        <f t="shared" si="674"/>
        <v>0.33333333333333331</v>
      </c>
      <c r="N1622" s="241">
        <f t="shared" si="666"/>
        <v>0.70833333333333337</v>
      </c>
      <c r="O1622" s="244">
        <f t="shared" si="660"/>
        <v>9.0000000000000018</v>
      </c>
      <c r="P1622" s="245" t="str">
        <f t="shared" si="672"/>
        <v>1</v>
      </c>
      <c r="Q1622" s="257">
        <f t="shared" si="661"/>
        <v>8.0000000000000018</v>
      </c>
      <c r="R1622" s="102">
        <f t="shared" si="673"/>
        <v>2.9999999999999982</v>
      </c>
      <c r="S1622" s="103">
        <f t="shared" si="667"/>
        <v>1</v>
      </c>
      <c r="T1622" s="104">
        <f t="shared" si="668"/>
        <v>1.9999999999999982</v>
      </c>
      <c r="U1622" s="104">
        <f t="shared" si="669"/>
        <v>0</v>
      </c>
      <c r="V1622" s="104">
        <f t="shared" si="670"/>
        <v>0</v>
      </c>
      <c r="W1622" s="105">
        <f t="shared" si="671"/>
        <v>2.9999999999999982</v>
      </c>
      <c r="X1622" s="96"/>
      <c r="Y1622" s="106" t="str">
        <f>$AO$23</f>
        <v>D</v>
      </c>
      <c r="Z1622" s="207" t="str">
        <f t="shared" si="662"/>
        <v>Tue</v>
      </c>
      <c r="AA1622" s="107">
        <f t="shared" si="663"/>
        <v>0</v>
      </c>
      <c r="AB1622" s="107">
        <f t="shared" si="664"/>
        <v>0</v>
      </c>
      <c r="AC1622" s="107">
        <f t="shared" si="665"/>
        <v>0</v>
      </c>
    </row>
    <row r="1623" spans="1:29" ht="12.75" customHeight="1">
      <c r="A1623" s="69"/>
      <c r="B1623" s="131" t="s">
        <v>25</v>
      </c>
      <c r="C1623" s="70"/>
      <c r="D1623" s="200"/>
      <c r="E1623" s="127"/>
      <c r="F1623" s="151"/>
      <c r="G1623" s="74"/>
      <c r="H1623" s="75"/>
      <c r="I1623" s="76">
        <f t="shared" si="659"/>
        <v>20</v>
      </c>
      <c r="J1623" s="100">
        <f>$AN$24</f>
        <v>41094</v>
      </c>
      <c r="K1623" s="101">
        <v>1</v>
      </c>
      <c r="L1623" s="261">
        <v>11</v>
      </c>
      <c r="M1623" s="232">
        <f t="shared" si="674"/>
        <v>0.33333333333333331</v>
      </c>
      <c r="N1623" s="241">
        <f t="shared" si="666"/>
        <v>0.70833333333333337</v>
      </c>
      <c r="O1623" s="244">
        <f t="shared" si="660"/>
        <v>9.0000000000000018</v>
      </c>
      <c r="P1623" s="245" t="str">
        <f t="shared" si="672"/>
        <v>1</v>
      </c>
      <c r="Q1623" s="257">
        <f t="shared" si="661"/>
        <v>8.0000000000000018</v>
      </c>
      <c r="R1623" s="102">
        <f t="shared" si="673"/>
        <v>2.9999999999999982</v>
      </c>
      <c r="S1623" s="103">
        <f t="shared" si="667"/>
        <v>1</v>
      </c>
      <c r="T1623" s="104">
        <f t="shared" si="668"/>
        <v>1.9999999999999982</v>
      </c>
      <c r="U1623" s="104">
        <f t="shared" si="669"/>
        <v>0</v>
      </c>
      <c r="V1623" s="104">
        <f t="shared" si="670"/>
        <v>0</v>
      </c>
      <c r="W1623" s="105">
        <f t="shared" si="671"/>
        <v>2.9999999999999982</v>
      </c>
      <c r="X1623" s="96"/>
      <c r="Y1623" s="106" t="str">
        <f>$AO$24</f>
        <v>D</v>
      </c>
      <c r="Z1623" s="207" t="str">
        <f t="shared" si="662"/>
        <v>Wed</v>
      </c>
      <c r="AA1623" s="107">
        <f t="shared" si="663"/>
        <v>0</v>
      </c>
      <c r="AB1623" s="107">
        <f t="shared" si="664"/>
        <v>0</v>
      </c>
      <c r="AC1623" s="107">
        <f t="shared" si="665"/>
        <v>0</v>
      </c>
    </row>
    <row r="1624" spans="1:29" ht="12.75" customHeight="1">
      <c r="A1624" s="69"/>
      <c r="B1624" s="124" t="s">
        <v>26</v>
      </c>
      <c r="C1624" s="125" t="s">
        <v>22</v>
      </c>
      <c r="D1624" s="153">
        <f>-H1613</f>
        <v>-1244560</v>
      </c>
      <c r="E1624" s="127" t="s">
        <v>24</v>
      </c>
      <c r="F1624" s="149">
        <v>0.02</v>
      </c>
      <c r="G1624" s="134" t="s">
        <v>22</v>
      </c>
      <c r="H1624" s="130">
        <f>F1624*D1624</f>
        <v>-24891.200000000001</v>
      </c>
      <c r="I1624" s="76">
        <f t="shared" si="659"/>
        <v>21</v>
      </c>
      <c r="J1624" s="100">
        <f>$AN$25</f>
        <v>41095</v>
      </c>
      <c r="K1624" s="101">
        <v>1</v>
      </c>
      <c r="L1624" s="261">
        <v>11</v>
      </c>
      <c r="M1624" s="232">
        <f t="shared" si="674"/>
        <v>0.33333333333333331</v>
      </c>
      <c r="N1624" s="241">
        <f t="shared" si="666"/>
        <v>0.70833333333333337</v>
      </c>
      <c r="O1624" s="244">
        <f t="shared" si="660"/>
        <v>9.0000000000000018</v>
      </c>
      <c r="P1624" s="245" t="str">
        <f t="shared" si="672"/>
        <v>1</v>
      </c>
      <c r="Q1624" s="257">
        <f t="shared" si="661"/>
        <v>8.0000000000000018</v>
      </c>
      <c r="R1624" s="102">
        <f t="shared" si="673"/>
        <v>2.9999999999999982</v>
      </c>
      <c r="S1624" s="103">
        <f t="shared" si="667"/>
        <v>1</v>
      </c>
      <c r="T1624" s="104">
        <f t="shared" si="668"/>
        <v>1.9999999999999982</v>
      </c>
      <c r="U1624" s="104">
        <f t="shared" si="669"/>
        <v>0</v>
      </c>
      <c r="V1624" s="104">
        <f t="shared" si="670"/>
        <v>0</v>
      </c>
      <c r="W1624" s="105">
        <f t="shared" si="671"/>
        <v>2.9999999999999982</v>
      </c>
      <c r="X1624" s="96"/>
      <c r="Y1624" s="106" t="str">
        <f>$AO$25</f>
        <v>D</v>
      </c>
      <c r="Z1624" s="207" t="str">
        <f t="shared" si="662"/>
        <v>Thu</v>
      </c>
      <c r="AA1624" s="107">
        <f t="shared" si="663"/>
        <v>0</v>
      </c>
      <c r="AB1624" s="107">
        <f t="shared" si="664"/>
        <v>0</v>
      </c>
      <c r="AC1624" s="107">
        <f t="shared" si="665"/>
        <v>0</v>
      </c>
    </row>
    <row r="1625" spans="1:29" ht="12.75" customHeight="1">
      <c r="A1625" s="69"/>
      <c r="B1625" s="124" t="s">
        <v>47</v>
      </c>
      <c r="C1625" s="125" t="s">
        <v>22</v>
      </c>
      <c r="D1625" s="200"/>
      <c r="E1625" s="127"/>
      <c r="F1625" s="155"/>
      <c r="G1625" s="134" t="s">
        <v>22</v>
      </c>
      <c r="H1625" s="130">
        <f>SUM(AA1640:AC1640)*-F1613/21</f>
        <v>0</v>
      </c>
      <c r="I1625" s="76">
        <f t="shared" si="659"/>
        <v>22</v>
      </c>
      <c r="J1625" s="100">
        <f>$AN$26</f>
        <v>41096</v>
      </c>
      <c r="K1625" s="101">
        <v>1</v>
      </c>
      <c r="L1625" s="261">
        <v>11</v>
      </c>
      <c r="M1625" s="232">
        <f t="shared" si="674"/>
        <v>0.33333333333333331</v>
      </c>
      <c r="N1625" s="241">
        <f t="shared" si="666"/>
        <v>0.70833333333333337</v>
      </c>
      <c r="O1625" s="244">
        <f t="shared" si="660"/>
        <v>9.0000000000000018</v>
      </c>
      <c r="P1625" s="245" t="str">
        <f t="shared" si="672"/>
        <v>1</v>
      </c>
      <c r="Q1625" s="257">
        <f t="shared" si="661"/>
        <v>8.0000000000000018</v>
      </c>
      <c r="R1625" s="102">
        <f t="shared" si="673"/>
        <v>2.9999999999999982</v>
      </c>
      <c r="S1625" s="103">
        <f t="shared" si="667"/>
        <v>1</v>
      </c>
      <c r="T1625" s="104">
        <f t="shared" si="668"/>
        <v>1.9999999999999982</v>
      </c>
      <c r="U1625" s="104">
        <f t="shared" si="669"/>
        <v>0</v>
      </c>
      <c r="V1625" s="104">
        <f t="shared" si="670"/>
        <v>0</v>
      </c>
      <c r="W1625" s="105">
        <f t="shared" si="671"/>
        <v>2.9999999999999982</v>
      </c>
      <c r="X1625" s="96"/>
      <c r="Y1625" s="106" t="str">
        <f>$AO$26</f>
        <v>D</v>
      </c>
      <c r="Z1625" s="207" t="str">
        <f t="shared" si="662"/>
        <v>Fri</v>
      </c>
      <c r="AA1625" s="107">
        <f t="shared" si="663"/>
        <v>0</v>
      </c>
      <c r="AB1625" s="107">
        <f t="shared" si="664"/>
        <v>0</v>
      </c>
      <c r="AC1625" s="107">
        <f t="shared" si="665"/>
        <v>0</v>
      </c>
    </row>
    <row r="1626" spans="1:29" ht="12.75" customHeight="1">
      <c r="A1626" s="69"/>
      <c r="B1626" s="124" t="s">
        <v>27</v>
      </c>
      <c r="C1626" s="125" t="s">
        <v>22</v>
      </c>
      <c r="D1626" s="200"/>
      <c r="E1626" s="127"/>
      <c r="F1626" s="155"/>
      <c r="G1626" s="134" t="s">
        <v>22</v>
      </c>
      <c r="H1626" s="156">
        <f>+F1632</f>
        <v>-46717.25</v>
      </c>
      <c r="I1626" s="76">
        <f t="shared" si="659"/>
        <v>23</v>
      </c>
      <c r="J1626" s="100">
        <f>$AN$27</f>
        <v>41097</v>
      </c>
      <c r="K1626" s="339" t="s">
        <v>63</v>
      </c>
      <c r="L1626" s="261">
        <v>11</v>
      </c>
      <c r="M1626" s="232">
        <f t="shared" si="674"/>
        <v>0</v>
      </c>
      <c r="N1626" s="241">
        <f t="shared" si="666"/>
        <v>0</v>
      </c>
      <c r="O1626" s="244">
        <f t="shared" si="660"/>
        <v>0</v>
      </c>
      <c r="P1626" s="245">
        <f t="shared" si="672"/>
        <v>0</v>
      </c>
      <c r="Q1626" s="257">
        <f t="shared" si="661"/>
        <v>0</v>
      </c>
      <c r="R1626" s="102">
        <f t="shared" si="673"/>
        <v>11</v>
      </c>
      <c r="S1626" s="103">
        <f t="shared" si="667"/>
        <v>0</v>
      </c>
      <c r="T1626" s="104">
        <f t="shared" si="668"/>
        <v>7</v>
      </c>
      <c r="U1626" s="104">
        <f t="shared" si="669"/>
        <v>1</v>
      </c>
      <c r="V1626" s="104">
        <f t="shared" si="670"/>
        <v>3</v>
      </c>
      <c r="W1626" s="105">
        <f t="shared" si="671"/>
        <v>11</v>
      </c>
      <c r="X1626" s="96"/>
      <c r="Y1626" s="106" t="str">
        <f>$AO$27</f>
        <v>M</v>
      </c>
      <c r="Z1626" s="207" t="str">
        <f t="shared" si="662"/>
        <v>Sat</v>
      </c>
      <c r="AA1626" s="107">
        <f t="shared" si="663"/>
        <v>0</v>
      </c>
      <c r="AB1626" s="107">
        <f t="shared" si="664"/>
        <v>0</v>
      </c>
      <c r="AC1626" s="107">
        <f t="shared" si="665"/>
        <v>0</v>
      </c>
    </row>
    <row r="1627" spans="1:29" ht="12.75" customHeight="1">
      <c r="A1627" s="69"/>
      <c r="B1627" s="98"/>
      <c r="C1627" s="98"/>
      <c r="D1627" s="158" t="s">
        <v>28</v>
      </c>
      <c r="E1627" s="159"/>
      <c r="F1627" s="160">
        <f>VLOOKUP(C1606,$AD$1:$AG$6,2)</f>
        <v>-1320000</v>
      </c>
      <c r="G1627" s="160"/>
      <c r="H1627" s="99"/>
      <c r="I1627" s="76">
        <f t="shared" si="659"/>
        <v>24</v>
      </c>
      <c r="J1627" s="100">
        <f>$AN$28</f>
        <v>41098</v>
      </c>
      <c r="K1627" s="101" t="s">
        <v>50</v>
      </c>
      <c r="L1627" s="261"/>
      <c r="M1627" s="232">
        <f t="shared" si="674"/>
        <v>0</v>
      </c>
      <c r="N1627" s="241">
        <f t="shared" si="666"/>
        <v>0</v>
      </c>
      <c r="O1627" s="244">
        <f t="shared" si="660"/>
        <v>0</v>
      </c>
      <c r="P1627" s="245">
        <f t="shared" si="672"/>
        <v>0</v>
      </c>
      <c r="Q1627" s="257">
        <f t="shared" si="661"/>
        <v>0</v>
      </c>
      <c r="R1627" s="102">
        <f t="shared" si="673"/>
        <v>0</v>
      </c>
      <c r="S1627" s="103">
        <f t="shared" si="667"/>
        <v>0</v>
      </c>
      <c r="T1627" s="104">
        <f t="shared" si="668"/>
        <v>0</v>
      </c>
      <c r="U1627" s="104">
        <f t="shared" si="669"/>
        <v>0</v>
      </c>
      <c r="V1627" s="104">
        <f t="shared" si="670"/>
        <v>0</v>
      </c>
      <c r="W1627" s="105">
        <f t="shared" si="671"/>
        <v>0</v>
      </c>
      <c r="X1627" s="96"/>
      <c r="Y1627" s="106" t="str">
        <f>$AO$28</f>
        <v>M</v>
      </c>
      <c r="Z1627" s="262" t="str">
        <f t="shared" si="662"/>
        <v>Sun</v>
      </c>
      <c r="AA1627" s="107">
        <f t="shared" si="663"/>
        <v>0</v>
      </c>
      <c r="AB1627" s="107">
        <f t="shared" si="664"/>
        <v>0</v>
      </c>
      <c r="AC1627" s="107">
        <f t="shared" si="665"/>
        <v>0</v>
      </c>
    </row>
    <row r="1628" spans="1:29" ht="12.75" customHeight="1">
      <c r="A1628" s="69"/>
      <c r="B1628" s="98"/>
      <c r="C1628" s="98"/>
      <c r="D1628" s="162" t="s">
        <v>26</v>
      </c>
      <c r="E1628" s="159"/>
      <c r="F1628" s="163">
        <f>+(H1613)*0.54%</f>
        <v>6720.6240000000007</v>
      </c>
      <c r="G1628" s="163"/>
      <c r="H1628" s="99"/>
      <c r="I1628" s="76">
        <f t="shared" si="659"/>
        <v>25</v>
      </c>
      <c r="J1628" s="100">
        <f>$AN$29</f>
        <v>41099</v>
      </c>
      <c r="K1628" s="101">
        <v>1</v>
      </c>
      <c r="L1628" s="261">
        <v>11</v>
      </c>
      <c r="M1628" s="232">
        <f t="shared" si="674"/>
        <v>0.33333333333333331</v>
      </c>
      <c r="N1628" s="241">
        <f t="shared" si="666"/>
        <v>0.70833333333333337</v>
      </c>
      <c r="O1628" s="244">
        <f t="shared" si="660"/>
        <v>9.0000000000000018</v>
      </c>
      <c r="P1628" s="245" t="str">
        <f t="shared" si="672"/>
        <v>1</v>
      </c>
      <c r="Q1628" s="257">
        <f t="shared" si="661"/>
        <v>8.0000000000000018</v>
      </c>
      <c r="R1628" s="102">
        <f t="shared" si="673"/>
        <v>2.9999999999999982</v>
      </c>
      <c r="S1628" s="103">
        <f t="shared" si="667"/>
        <v>1</v>
      </c>
      <c r="T1628" s="104">
        <f t="shared" si="668"/>
        <v>1.9999999999999982</v>
      </c>
      <c r="U1628" s="104">
        <f t="shared" si="669"/>
        <v>0</v>
      </c>
      <c r="V1628" s="104">
        <f t="shared" si="670"/>
        <v>0</v>
      </c>
      <c r="W1628" s="105">
        <f t="shared" si="671"/>
        <v>2.9999999999999982</v>
      </c>
      <c r="X1628" s="96"/>
      <c r="Y1628" s="106" t="str">
        <f>$AO$29</f>
        <v>D</v>
      </c>
      <c r="Z1628" s="262" t="str">
        <f t="shared" si="662"/>
        <v>Mon</v>
      </c>
      <c r="AA1628" s="107">
        <f t="shared" si="663"/>
        <v>0</v>
      </c>
      <c r="AB1628" s="107">
        <f t="shared" si="664"/>
        <v>0</v>
      </c>
      <c r="AC1628" s="107">
        <f t="shared" si="665"/>
        <v>0</v>
      </c>
    </row>
    <row r="1629" spans="1:29" ht="12.75" customHeight="1">
      <c r="A1629" s="69"/>
      <c r="B1629" s="98"/>
      <c r="C1629" s="98"/>
      <c r="D1629" s="162" t="s">
        <v>29</v>
      </c>
      <c r="E1629" s="159"/>
      <c r="F1629" s="160">
        <f>-IF(H1622*5%&gt;500000,500000,H1622*5%)</f>
        <v>-119606.06936416184</v>
      </c>
      <c r="G1629" s="160"/>
      <c r="H1629" s="99"/>
      <c r="I1629" s="76">
        <f t="shared" si="659"/>
        <v>26</v>
      </c>
      <c r="J1629" s="100">
        <f>$AN$30</f>
        <v>41100</v>
      </c>
      <c r="K1629" s="101">
        <v>1</v>
      </c>
      <c r="L1629" s="261">
        <v>10</v>
      </c>
      <c r="M1629" s="232">
        <f t="shared" si="674"/>
        <v>0.33333333333333331</v>
      </c>
      <c r="N1629" s="241">
        <f t="shared" si="666"/>
        <v>0.70833333333333337</v>
      </c>
      <c r="O1629" s="244">
        <f t="shared" si="660"/>
        <v>9.0000000000000018</v>
      </c>
      <c r="P1629" s="245" t="str">
        <f t="shared" si="672"/>
        <v>1</v>
      </c>
      <c r="Q1629" s="257">
        <f t="shared" si="661"/>
        <v>8.0000000000000018</v>
      </c>
      <c r="R1629" s="102">
        <f t="shared" si="673"/>
        <v>1.9999999999999982</v>
      </c>
      <c r="S1629" s="103">
        <f t="shared" si="667"/>
        <v>1</v>
      </c>
      <c r="T1629" s="104">
        <f t="shared" si="668"/>
        <v>0.99999999999999822</v>
      </c>
      <c r="U1629" s="104">
        <f t="shared" si="669"/>
        <v>0</v>
      </c>
      <c r="V1629" s="104">
        <f t="shared" si="670"/>
        <v>0</v>
      </c>
      <c r="W1629" s="105">
        <f t="shared" si="671"/>
        <v>1.9999999999999982</v>
      </c>
      <c r="X1629" s="96"/>
      <c r="Y1629" s="106" t="str">
        <f>$AO$30</f>
        <v>D</v>
      </c>
      <c r="Z1629" s="207" t="str">
        <f t="shared" si="662"/>
        <v>Tue</v>
      </c>
      <c r="AA1629" s="107">
        <f t="shared" si="663"/>
        <v>0</v>
      </c>
      <c r="AB1629" s="107">
        <f t="shared" si="664"/>
        <v>0</v>
      </c>
      <c r="AC1629" s="107">
        <f t="shared" si="665"/>
        <v>0</v>
      </c>
    </row>
    <row r="1630" spans="1:29" ht="12.75" customHeight="1">
      <c r="A1630" s="69"/>
      <c r="B1630" s="98"/>
      <c r="C1630" s="98"/>
      <c r="D1630" s="162" t="s">
        <v>30</v>
      </c>
      <c r="E1630" s="159"/>
      <c r="F1630" s="163">
        <f>ROUND(H1622+H1624+F1628+F1629,0)*12</f>
        <v>27052140</v>
      </c>
      <c r="G1630" s="163"/>
      <c r="H1630" s="99"/>
      <c r="I1630" s="76">
        <f t="shared" si="659"/>
        <v>27</v>
      </c>
      <c r="J1630" s="100">
        <f>$AN$31</f>
        <v>41101</v>
      </c>
      <c r="K1630" s="101">
        <v>1</v>
      </c>
      <c r="L1630" s="261">
        <v>11</v>
      </c>
      <c r="M1630" s="232">
        <f t="shared" si="674"/>
        <v>0.33333333333333331</v>
      </c>
      <c r="N1630" s="241">
        <f t="shared" si="666"/>
        <v>0.70833333333333337</v>
      </c>
      <c r="O1630" s="244">
        <f t="shared" si="660"/>
        <v>9.0000000000000018</v>
      </c>
      <c r="P1630" s="245" t="str">
        <f t="shared" si="672"/>
        <v>1</v>
      </c>
      <c r="Q1630" s="257">
        <f t="shared" si="661"/>
        <v>8.0000000000000018</v>
      </c>
      <c r="R1630" s="102">
        <f t="shared" si="673"/>
        <v>2.9999999999999982</v>
      </c>
      <c r="S1630" s="103">
        <f t="shared" si="667"/>
        <v>1</v>
      </c>
      <c r="T1630" s="104">
        <f t="shared" si="668"/>
        <v>1.9999999999999982</v>
      </c>
      <c r="U1630" s="104">
        <f t="shared" si="669"/>
        <v>0</v>
      </c>
      <c r="V1630" s="104">
        <f t="shared" si="670"/>
        <v>0</v>
      </c>
      <c r="W1630" s="105">
        <f t="shared" si="671"/>
        <v>2.9999999999999982</v>
      </c>
      <c r="X1630" s="96"/>
      <c r="Y1630" s="106" t="str">
        <f>$AO$31</f>
        <v>D</v>
      </c>
      <c r="Z1630" s="207" t="str">
        <f t="shared" si="662"/>
        <v>Wed</v>
      </c>
      <c r="AA1630" s="107">
        <f t="shared" si="663"/>
        <v>0</v>
      </c>
      <c r="AB1630" s="107">
        <f t="shared" si="664"/>
        <v>0</v>
      </c>
      <c r="AC1630" s="107">
        <f t="shared" si="665"/>
        <v>0</v>
      </c>
    </row>
    <row r="1631" spans="1:29" ht="12.75" customHeight="1">
      <c r="A1631" s="69"/>
      <c r="B1631" s="98"/>
      <c r="C1631" s="98"/>
      <c r="D1631" s="168" t="s">
        <v>31</v>
      </c>
      <c r="E1631" s="159"/>
      <c r="F1631" s="169">
        <f>(F1630)+(F1627*12)</f>
        <v>11212140</v>
      </c>
      <c r="G1631" s="169"/>
      <c r="H1631" s="99"/>
      <c r="I1631" s="76">
        <f t="shared" si="659"/>
        <v>28</v>
      </c>
      <c r="J1631" s="100">
        <f>$AN$32</f>
        <v>41102</v>
      </c>
      <c r="K1631" s="101">
        <v>1</v>
      </c>
      <c r="L1631" s="261">
        <v>11</v>
      </c>
      <c r="M1631" s="232">
        <f t="shared" si="674"/>
        <v>0.33333333333333331</v>
      </c>
      <c r="N1631" s="241">
        <f t="shared" si="666"/>
        <v>0.70833333333333337</v>
      </c>
      <c r="O1631" s="244">
        <f t="shared" si="660"/>
        <v>9.0000000000000018</v>
      </c>
      <c r="P1631" s="245" t="str">
        <f t="shared" si="672"/>
        <v>1</v>
      </c>
      <c r="Q1631" s="257">
        <f t="shared" si="661"/>
        <v>8.0000000000000018</v>
      </c>
      <c r="R1631" s="102">
        <f t="shared" si="673"/>
        <v>2.9999999999999982</v>
      </c>
      <c r="S1631" s="103">
        <f t="shared" si="667"/>
        <v>1</v>
      </c>
      <c r="T1631" s="104">
        <f t="shared" si="668"/>
        <v>1.9999999999999982</v>
      </c>
      <c r="U1631" s="104">
        <f t="shared" si="669"/>
        <v>0</v>
      </c>
      <c r="V1631" s="104">
        <f t="shared" si="670"/>
        <v>0</v>
      </c>
      <c r="W1631" s="105">
        <f t="shared" si="671"/>
        <v>2.9999999999999982</v>
      </c>
      <c r="X1631" s="96"/>
      <c r="Y1631" s="106" t="str">
        <f>$AO$32</f>
        <v>D</v>
      </c>
      <c r="Z1631" s="207" t="str">
        <f t="shared" si="662"/>
        <v>Thu</v>
      </c>
      <c r="AA1631" s="107">
        <f t="shared" si="663"/>
        <v>0</v>
      </c>
      <c r="AB1631" s="107">
        <f t="shared" si="664"/>
        <v>0</v>
      </c>
      <c r="AC1631" s="107">
        <f t="shared" si="665"/>
        <v>0</v>
      </c>
    </row>
    <row r="1632" spans="1:29" ht="12.75" customHeight="1">
      <c r="A1632" s="69"/>
      <c r="B1632" s="98"/>
      <c r="C1632" s="98"/>
      <c r="D1632" s="168" t="s">
        <v>32</v>
      </c>
      <c r="E1632" s="159"/>
      <c r="F1632" s="170">
        <f>-(IF(F1631&lt;=0,0,IF(F1631&lt;=50000000,F1631*0.05,IF(F1631&lt;=200000000,(F1631-50000000)*0.15+2500000,IF(F1631&lt;=500000000,(F1631-250000000)*0.25+32500000,(F1631-500000000)*0.3+95000000)))))/12</f>
        <v>-46717.25</v>
      </c>
      <c r="G1632" s="171">
        <f>-(IF(F1632&lt;=0,0,IF(F1632&lt;=50000000,F1632*0.05,IF(F1632&lt;=200000000,(F1632-50000000)*0.15+2500000,IF(F1632&lt;=500000000,(F1632-250000000)*0.25+32500000,(F1632-500000000)*0.3+95000000)))))/12</f>
        <v>0</v>
      </c>
      <c r="H1632" s="99"/>
      <c r="I1632" s="76">
        <f t="shared" si="659"/>
        <v>29</v>
      </c>
      <c r="J1632" s="100">
        <f>$AN$33</f>
        <v>41103</v>
      </c>
      <c r="K1632" s="101">
        <v>1</v>
      </c>
      <c r="L1632" s="261">
        <v>11</v>
      </c>
      <c r="M1632" s="232">
        <f t="shared" si="674"/>
        <v>0.33333333333333331</v>
      </c>
      <c r="N1632" s="241">
        <f t="shared" si="666"/>
        <v>0.70833333333333337</v>
      </c>
      <c r="O1632" s="244">
        <f t="shared" si="660"/>
        <v>9.0000000000000018</v>
      </c>
      <c r="P1632" s="245" t="str">
        <f t="shared" si="672"/>
        <v>1</v>
      </c>
      <c r="Q1632" s="257">
        <f t="shared" si="661"/>
        <v>8.0000000000000018</v>
      </c>
      <c r="R1632" s="102">
        <f t="shared" si="673"/>
        <v>2.9999999999999982</v>
      </c>
      <c r="S1632" s="103">
        <f t="shared" si="667"/>
        <v>1</v>
      </c>
      <c r="T1632" s="104">
        <f t="shared" si="668"/>
        <v>1.9999999999999982</v>
      </c>
      <c r="U1632" s="104">
        <f t="shared" si="669"/>
        <v>0</v>
      </c>
      <c r="V1632" s="104">
        <f t="shared" si="670"/>
        <v>0</v>
      </c>
      <c r="W1632" s="105">
        <f t="shared" si="671"/>
        <v>2.9999999999999982</v>
      </c>
      <c r="X1632" s="96"/>
      <c r="Y1632" s="106" t="str">
        <f>$AO$33</f>
        <v>D</v>
      </c>
      <c r="Z1632" s="207" t="str">
        <f t="shared" si="662"/>
        <v>Fri</v>
      </c>
      <c r="AA1632" s="107">
        <f t="shared" si="663"/>
        <v>0</v>
      </c>
      <c r="AB1632" s="107">
        <f t="shared" si="664"/>
        <v>0</v>
      </c>
      <c r="AC1632" s="107">
        <f t="shared" si="665"/>
        <v>0</v>
      </c>
    </row>
    <row r="1633" spans="1:29" ht="12.75" customHeight="1">
      <c r="A1633" s="69"/>
      <c r="B1633" s="98"/>
      <c r="C1633" s="125"/>
      <c r="D1633" s="172"/>
      <c r="E1633" s="173"/>
      <c r="F1633" s="174"/>
      <c r="G1633" s="72"/>
      <c r="H1633" s="175"/>
      <c r="I1633" s="76">
        <f t="shared" si="659"/>
        <v>30</v>
      </c>
      <c r="J1633" s="100">
        <f>$AN$34</f>
        <v>41104</v>
      </c>
      <c r="K1633" s="101" t="s">
        <v>50</v>
      </c>
      <c r="L1633" s="261"/>
      <c r="M1633" s="232">
        <f t="shared" si="674"/>
        <v>0</v>
      </c>
      <c r="N1633" s="241">
        <f t="shared" si="666"/>
        <v>0</v>
      </c>
      <c r="O1633" s="244">
        <f t="shared" si="660"/>
        <v>0</v>
      </c>
      <c r="P1633" s="245">
        <f t="shared" si="672"/>
        <v>0</v>
      </c>
      <c r="Q1633" s="257">
        <f t="shared" si="661"/>
        <v>0</v>
      </c>
      <c r="R1633" s="102">
        <f t="shared" si="673"/>
        <v>0</v>
      </c>
      <c r="S1633" s="103">
        <f t="shared" si="667"/>
        <v>0</v>
      </c>
      <c r="T1633" s="104">
        <f t="shared" si="668"/>
        <v>0</v>
      </c>
      <c r="U1633" s="104">
        <f t="shared" si="669"/>
        <v>0</v>
      </c>
      <c r="V1633" s="104">
        <f t="shared" si="670"/>
        <v>0</v>
      </c>
      <c r="W1633" s="105">
        <f t="shared" si="671"/>
        <v>0</v>
      </c>
      <c r="X1633" s="96"/>
      <c r="Y1633" s="106" t="str">
        <f>$AO$34</f>
        <v>M</v>
      </c>
      <c r="Z1633" s="207" t="str">
        <f t="shared" si="662"/>
        <v>Sat</v>
      </c>
      <c r="AA1633" s="107">
        <f t="shared" si="663"/>
        <v>0</v>
      </c>
      <c r="AB1633" s="107">
        <f t="shared" si="664"/>
        <v>0</v>
      </c>
      <c r="AC1633" s="107">
        <f t="shared" si="665"/>
        <v>0</v>
      </c>
    </row>
    <row r="1634" spans="1:29" ht="12.75" customHeight="1">
      <c r="A1634" s="69"/>
      <c r="B1634" s="176" t="s">
        <v>33</v>
      </c>
      <c r="C1634" s="177"/>
      <c r="D1634" s="178"/>
      <c r="E1634" s="127"/>
      <c r="F1634" s="179"/>
      <c r="G1634" s="180" t="s">
        <v>22</v>
      </c>
      <c r="H1634" s="152">
        <f>+H1622+H1624+H1625+H1626</f>
        <v>2320512.9372832365</v>
      </c>
      <c r="I1634" s="76">
        <f t="shared" si="659"/>
        <v>31</v>
      </c>
      <c r="J1634" s="100">
        <f>$AN$35</f>
        <v>41105</v>
      </c>
      <c r="K1634" s="101" t="s">
        <v>50</v>
      </c>
      <c r="L1634" s="261"/>
      <c r="M1634" s="232">
        <f t="shared" si="674"/>
        <v>0</v>
      </c>
      <c r="N1634" s="241">
        <f t="shared" si="666"/>
        <v>0</v>
      </c>
      <c r="O1634" s="244">
        <f t="shared" si="660"/>
        <v>0</v>
      </c>
      <c r="P1634" s="245">
        <f t="shared" si="672"/>
        <v>0</v>
      </c>
      <c r="Q1634" s="257">
        <f t="shared" si="661"/>
        <v>0</v>
      </c>
      <c r="R1634" s="102">
        <f t="shared" si="673"/>
        <v>0</v>
      </c>
      <c r="S1634" s="103">
        <f t="shared" si="667"/>
        <v>0</v>
      </c>
      <c r="T1634" s="104">
        <f t="shared" si="668"/>
        <v>0</v>
      </c>
      <c r="U1634" s="104">
        <f t="shared" si="669"/>
        <v>0</v>
      </c>
      <c r="V1634" s="104">
        <f t="shared" si="670"/>
        <v>0</v>
      </c>
      <c r="W1634" s="105">
        <f t="shared" si="671"/>
        <v>0</v>
      </c>
      <c r="X1634" s="96"/>
      <c r="Y1634" s="106" t="str">
        <f>$AO$35</f>
        <v>M</v>
      </c>
      <c r="Z1634" s="262" t="str">
        <f t="shared" si="662"/>
        <v>Sun</v>
      </c>
      <c r="AA1634" s="107">
        <f t="shared" si="663"/>
        <v>0</v>
      </c>
      <c r="AB1634" s="107">
        <f t="shared" si="664"/>
        <v>0</v>
      </c>
      <c r="AC1634" s="107">
        <f t="shared" si="665"/>
        <v>0</v>
      </c>
    </row>
    <row r="1635" spans="1:29" ht="12.75" customHeight="1">
      <c r="A1635" s="69"/>
      <c r="B1635" s="70"/>
      <c r="C1635" s="70"/>
      <c r="D1635" s="200"/>
      <c r="E1635" s="127"/>
      <c r="F1635" s="155"/>
      <c r="G1635" s="74"/>
      <c r="H1635" s="75"/>
      <c r="I1635" s="76">
        <f t="shared" si="659"/>
        <v>32</v>
      </c>
      <c r="J1635" s="100">
        <f>$AN$36</f>
        <v>41106</v>
      </c>
      <c r="K1635" s="101">
        <v>1</v>
      </c>
      <c r="L1635" s="261">
        <v>10</v>
      </c>
      <c r="M1635" s="232">
        <f t="shared" si="674"/>
        <v>0.33333333333333331</v>
      </c>
      <c r="N1635" s="241">
        <f t="shared" si="666"/>
        <v>0.70833333333333337</v>
      </c>
      <c r="O1635" s="244">
        <f t="shared" si="660"/>
        <v>9.0000000000000018</v>
      </c>
      <c r="P1635" s="245" t="str">
        <f t="shared" si="672"/>
        <v>1</v>
      </c>
      <c r="Q1635" s="257">
        <f t="shared" si="661"/>
        <v>8.0000000000000018</v>
      </c>
      <c r="R1635" s="102">
        <f t="shared" si="673"/>
        <v>1.9999999999999982</v>
      </c>
      <c r="S1635" s="103">
        <f t="shared" si="667"/>
        <v>1</v>
      </c>
      <c r="T1635" s="104">
        <f t="shared" si="668"/>
        <v>0.99999999999999822</v>
      </c>
      <c r="U1635" s="104">
        <f t="shared" si="669"/>
        <v>0</v>
      </c>
      <c r="V1635" s="104">
        <f t="shared" si="670"/>
        <v>0</v>
      </c>
      <c r="W1635" s="105">
        <f t="shared" si="671"/>
        <v>1.9999999999999982</v>
      </c>
      <c r="X1635" s="96"/>
      <c r="Y1635" s="106" t="str">
        <f>$AO$36</f>
        <v>D</v>
      </c>
      <c r="Z1635" s="262" t="str">
        <f t="shared" si="662"/>
        <v>Mon</v>
      </c>
      <c r="AA1635" s="107">
        <f t="shared" si="663"/>
        <v>0</v>
      </c>
      <c r="AB1635" s="107">
        <f t="shared" si="664"/>
        <v>0</v>
      </c>
      <c r="AC1635" s="107">
        <f t="shared" si="665"/>
        <v>0</v>
      </c>
    </row>
    <row r="1636" spans="1:29" ht="12.75" customHeight="1">
      <c r="A1636" s="69"/>
      <c r="B1636" s="181" t="s">
        <v>34</v>
      </c>
      <c r="C1636" s="181"/>
      <c r="D1636" s="72"/>
      <c r="E1636" s="73"/>
      <c r="F1636" s="72"/>
      <c r="G1636" s="181" t="s">
        <v>35</v>
      </c>
      <c r="H1636" s="99"/>
      <c r="I1636" s="76">
        <f t="shared" si="659"/>
        <v>33</v>
      </c>
      <c r="J1636" s="100">
        <f>$AN$37</f>
        <v>41107</v>
      </c>
      <c r="K1636" s="101">
        <v>1</v>
      </c>
      <c r="L1636" s="261">
        <v>9</v>
      </c>
      <c r="M1636" s="232">
        <f t="shared" si="674"/>
        <v>0.33333333333333331</v>
      </c>
      <c r="N1636" s="241">
        <f t="shared" si="666"/>
        <v>0.70833333333333337</v>
      </c>
      <c r="O1636" s="244">
        <f t="shared" si="660"/>
        <v>9.0000000000000018</v>
      </c>
      <c r="P1636" s="245" t="str">
        <f t="shared" si="672"/>
        <v>1</v>
      </c>
      <c r="Q1636" s="257">
        <f t="shared" si="661"/>
        <v>8.0000000000000018</v>
      </c>
      <c r="R1636" s="102">
        <f t="shared" si="673"/>
        <v>0.99999999999999822</v>
      </c>
      <c r="S1636" s="103">
        <f t="shared" si="667"/>
        <v>1</v>
      </c>
      <c r="T1636" s="104">
        <f t="shared" si="668"/>
        <v>0</v>
      </c>
      <c r="U1636" s="104">
        <f t="shared" si="669"/>
        <v>0</v>
      </c>
      <c r="V1636" s="104">
        <f t="shared" si="670"/>
        <v>0</v>
      </c>
      <c r="W1636" s="105">
        <f t="shared" si="671"/>
        <v>0.99999999999999822</v>
      </c>
      <c r="X1636" s="96"/>
      <c r="Y1636" s="106" t="str">
        <f>$AO$37</f>
        <v>D</v>
      </c>
      <c r="Z1636" s="207" t="str">
        <f t="shared" si="662"/>
        <v>Tue</v>
      </c>
      <c r="AA1636" s="107">
        <f t="shared" si="663"/>
        <v>0</v>
      </c>
      <c r="AB1636" s="107">
        <f t="shared" si="664"/>
        <v>0</v>
      </c>
      <c r="AC1636" s="107">
        <f t="shared" si="665"/>
        <v>0</v>
      </c>
    </row>
    <row r="1637" spans="1:29" ht="12.75" customHeight="1">
      <c r="A1637" s="69"/>
      <c r="B1637" s="181"/>
      <c r="C1637" s="181"/>
      <c r="D1637" s="72"/>
      <c r="E1637" s="73"/>
      <c r="F1637" s="72"/>
      <c r="G1637" s="181"/>
      <c r="H1637" s="99"/>
      <c r="I1637" s="76">
        <f t="shared" si="659"/>
        <v>34</v>
      </c>
      <c r="J1637" s="100">
        <f>$AN$38</f>
        <v>41108</v>
      </c>
      <c r="K1637" s="101">
        <v>1</v>
      </c>
      <c r="L1637" s="261">
        <v>11</v>
      </c>
      <c r="M1637" s="232">
        <f t="shared" si="674"/>
        <v>0.33333333333333331</v>
      </c>
      <c r="N1637" s="241">
        <f t="shared" si="666"/>
        <v>0.70833333333333337</v>
      </c>
      <c r="O1637" s="244">
        <f t="shared" si="660"/>
        <v>9.0000000000000018</v>
      </c>
      <c r="P1637" s="245" t="str">
        <f t="shared" si="672"/>
        <v>1</v>
      </c>
      <c r="Q1637" s="257">
        <f t="shared" si="661"/>
        <v>8.0000000000000018</v>
      </c>
      <c r="R1637" s="102">
        <f t="shared" si="673"/>
        <v>2.9999999999999982</v>
      </c>
      <c r="S1637" s="103">
        <f t="shared" si="667"/>
        <v>1</v>
      </c>
      <c r="T1637" s="104">
        <f t="shared" si="668"/>
        <v>1.9999999999999982</v>
      </c>
      <c r="U1637" s="104">
        <f t="shared" si="669"/>
        <v>0</v>
      </c>
      <c r="V1637" s="104">
        <f t="shared" si="670"/>
        <v>0</v>
      </c>
      <c r="W1637" s="105">
        <f t="shared" si="671"/>
        <v>2.9999999999999982</v>
      </c>
      <c r="X1637" s="96"/>
      <c r="Y1637" s="106" t="str">
        <f>$AO$38</f>
        <v>D</v>
      </c>
      <c r="Z1637" s="207" t="str">
        <f t="shared" si="662"/>
        <v>Wed</v>
      </c>
      <c r="AA1637" s="107">
        <f t="shared" si="663"/>
        <v>0</v>
      </c>
      <c r="AB1637" s="107">
        <f t="shared" si="664"/>
        <v>0</v>
      </c>
      <c r="AC1637" s="107">
        <f t="shared" si="665"/>
        <v>0</v>
      </c>
    </row>
    <row r="1638" spans="1:29" ht="12.75" customHeight="1">
      <c r="A1638" s="69"/>
      <c r="B1638" s="181"/>
      <c r="C1638" s="181"/>
      <c r="D1638" s="72"/>
      <c r="E1638" s="73"/>
      <c r="F1638" s="72"/>
      <c r="G1638" s="181"/>
      <c r="H1638" s="99"/>
      <c r="I1638" s="76">
        <f t="shared" si="659"/>
        <v>35</v>
      </c>
      <c r="J1638" s="100"/>
      <c r="K1638" s="101"/>
      <c r="L1638" s="261"/>
      <c r="M1638" s="232"/>
      <c r="N1638" s="241"/>
      <c r="O1638" s="244"/>
      <c r="P1638" s="245"/>
      <c r="Q1638" s="257"/>
      <c r="R1638" s="102"/>
      <c r="S1638" s="103"/>
      <c r="T1638" s="104"/>
      <c r="U1638" s="104"/>
      <c r="V1638" s="104"/>
      <c r="W1638" s="105"/>
      <c r="X1638" s="96"/>
      <c r="Y1638" s="106"/>
      <c r="Z1638" s="207" t="str">
        <f t="shared" si="662"/>
        <v>Sat</v>
      </c>
      <c r="AA1638" s="107">
        <f>COUNTIF(K1638,"S")</f>
        <v>0</v>
      </c>
      <c r="AB1638" s="107">
        <f>COUNTIF(K1638,"I")</f>
        <v>0</v>
      </c>
      <c r="AC1638" s="107">
        <f>COUNTIF(K1638,"A")</f>
        <v>0</v>
      </c>
    </row>
    <row r="1639" spans="1:29" ht="12.75" customHeight="1">
      <c r="A1639" s="69"/>
      <c r="B1639" s="181"/>
      <c r="C1639" s="181"/>
      <c r="D1639" s="72"/>
      <c r="E1639" s="73"/>
      <c r="F1639" s="72"/>
      <c r="G1639" s="181"/>
      <c r="H1639" s="99"/>
      <c r="I1639" s="76">
        <f t="shared" si="659"/>
        <v>36</v>
      </c>
      <c r="J1639" s="210" t="s">
        <v>19</v>
      </c>
      <c r="K1639" s="211"/>
      <c r="L1639" s="251"/>
      <c r="M1639" s="212" t="s">
        <v>45</v>
      </c>
      <c r="N1639" s="212" t="s">
        <v>46</v>
      </c>
      <c r="O1639" s="242"/>
      <c r="P1639" s="243"/>
      <c r="Q1639" s="258"/>
      <c r="R1639" s="212"/>
      <c r="S1639" s="213"/>
      <c r="T1639" s="214"/>
      <c r="U1639" s="214"/>
      <c r="V1639" s="215"/>
      <c r="W1639" s="216" t="s">
        <v>36</v>
      </c>
      <c r="X1639" s="182"/>
      <c r="Y1639" s="183" t="s">
        <v>37</v>
      </c>
      <c r="Z1639" s="83"/>
      <c r="AA1639" s="84"/>
      <c r="AB1639" s="84"/>
      <c r="AC1639" s="96"/>
    </row>
    <row r="1640" spans="1:29" ht="12.75" customHeight="1">
      <c r="A1640" s="69"/>
      <c r="B1640" s="184" t="str">
        <f>C1604</f>
        <v>ADE</v>
      </c>
      <c r="C1640" s="181"/>
      <c r="D1640" s="72"/>
      <c r="E1640" s="73"/>
      <c r="F1640" s="72"/>
      <c r="G1640" s="181" t="s">
        <v>38</v>
      </c>
      <c r="H1640" s="99"/>
      <c r="I1640" s="76">
        <f t="shared" si="659"/>
        <v>37</v>
      </c>
      <c r="J1640" s="333">
        <f>+K1640+L1640</f>
        <v>24</v>
      </c>
      <c r="K1640" s="334">
        <f>+COUNTIF(K1607:K1638,"1")+COUNTIF(K1607:K1638,"2")+COUNTIF(K1607:K1638,"L2")+COUNTIF(K1607:K1638,"L1")</f>
        <v>24</v>
      </c>
      <c r="L1640" s="334">
        <f>+COUNTIF(K1607:K1638,"2")+COUNTIF(K1607:K1638,"L2")</f>
        <v>0</v>
      </c>
      <c r="M1640" s="334">
        <f>+COUNTIF(K1607:K1638,"1")+COUNTIF(K1607:K1638,"L1")</f>
        <v>24</v>
      </c>
      <c r="N1640" s="185"/>
      <c r="O1640" s="185"/>
      <c r="P1640" s="101"/>
      <c r="Q1640" s="259"/>
      <c r="R1640" s="185">
        <f>+COUNTIF(K1608:K1638,"S2")</f>
        <v>0</v>
      </c>
      <c r="S1640" s="102">
        <f>SUM(S1608:S1638)</f>
        <v>17</v>
      </c>
      <c r="T1640" s="102">
        <f>SUM(T1608:T1638)</f>
        <v>41.999999999999993</v>
      </c>
      <c r="U1640" s="102">
        <f>SUM(U1608:U1638)</f>
        <v>2</v>
      </c>
      <c r="V1640" s="102">
        <f>SUM(V1608:V1638)</f>
        <v>6</v>
      </c>
      <c r="W1640" s="105">
        <f>+(S1640*1.5)+(T1640*2)+(U1640*3)+(V1640*4)</f>
        <v>139.5</v>
      </c>
      <c r="X1640" s="186"/>
      <c r="Y1640" s="187">
        <f>+COUNTIF(Y1608:Y1638,"D")</f>
        <v>22</v>
      </c>
      <c r="Z1640" s="83"/>
      <c r="AA1640" s="102">
        <f>SUM(AA1608:AA1638)</f>
        <v>0</v>
      </c>
      <c r="AB1640" s="102">
        <f>SUM(AB1608:AB1638)</f>
        <v>0</v>
      </c>
      <c r="AC1640" s="102">
        <f>SUM(AC1608:AC1638)</f>
        <v>0</v>
      </c>
    </row>
    <row r="1641" spans="1:29" ht="12.75" customHeight="1">
      <c r="A1641" s="69"/>
      <c r="B1641" s="263"/>
      <c r="C1641" s="189" t="s">
        <v>57</v>
      </c>
      <c r="D1641" s="189"/>
      <c r="E1641" s="190"/>
      <c r="F1641" s="72"/>
      <c r="G1641" s="72"/>
      <c r="H1641" s="99"/>
      <c r="I1641" s="76">
        <f t="shared" si="659"/>
        <v>38</v>
      </c>
      <c r="J1641" s="191"/>
      <c r="K1641" s="192"/>
      <c r="L1641" s="252"/>
      <c r="M1641" s="193"/>
      <c r="N1641" s="193"/>
      <c r="O1641" s="193"/>
      <c r="P1641" s="239"/>
      <c r="Q1641" s="260"/>
      <c r="R1641" s="194">
        <f>S1640+T1640+U1640+V1640</f>
        <v>67</v>
      </c>
      <c r="S1641" s="103"/>
      <c r="T1641" s="103"/>
      <c r="U1641" s="103"/>
      <c r="V1641" s="103"/>
      <c r="W1641" s="103"/>
      <c r="X1641" s="195"/>
      <c r="Y1641" s="187"/>
      <c r="Z1641" s="196"/>
      <c r="AA1641" s="196"/>
      <c r="AB1641" s="196"/>
      <c r="AC1641" s="197"/>
    </row>
    <row r="1643" spans="1:29" ht="12.75" customHeight="1">
      <c r="A1643" s="52">
        <f>A1604+1</f>
        <v>43</v>
      </c>
      <c r="B1643" s="53" t="s">
        <v>2</v>
      </c>
      <c r="C1643" s="54" t="s">
        <v>201</v>
      </c>
      <c r="D1643" s="55"/>
      <c r="E1643" s="56" t="s">
        <v>55</v>
      </c>
      <c r="F1643" s="209" t="s">
        <v>118</v>
      </c>
      <c r="G1643" s="57"/>
      <c r="H1643" s="58"/>
      <c r="I1643" s="59">
        <v>1</v>
      </c>
      <c r="J1643" s="486" t="str">
        <f>+C1643</f>
        <v>ADE</v>
      </c>
      <c r="K1643" s="486"/>
      <c r="L1643" s="486"/>
      <c r="M1643" s="486"/>
      <c r="N1643" s="486"/>
      <c r="O1643" s="486"/>
      <c r="P1643" s="486"/>
      <c r="Q1643" s="486"/>
      <c r="R1643" s="486"/>
      <c r="S1643" s="486"/>
      <c r="T1643" s="486"/>
      <c r="U1643" s="486"/>
      <c r="V1643" s="486"/>
      <c r="W1643" s="486"/>
      <c r="X1643" s="60"/>
      <c r="Y1643" s="61"/>
      <c r="Z1643" s="62"/>
      <c r="AA1643" s="63"/>
      <c r="AB1643" s="63"/>
      <c r="AC1643" s="64"/>
    </row>
    <row r="1644" spans="1:29" ht="12.75" customHeight="1">
      <c r="A1644" s="69"/>
      <c r="B1644" s="70" t="s">
        <v>3</v>
      </c>
      <c r="C1644" s="71" t="s">
        <v>62</v>
      </c>
      <c r="D1644" s="72"/>
      <c r="E1644" s="73"/>
      <c r="F1644" s="72"/>
      <c r="G1644" s="74"/>
      <c r="H1644" s="75"/>
      <c r="I1644" s="76">
        <f t="shared" ref="I1644:I1680" si="675">+I1643+1</f>
        <v>2</v>
      </c>
      <c r="J1644" s="77" t="s">
        <v>4</v>
      </c>
      <c r="K1644" s="78"/>
      <c r="L1644" s="248"/>
      <c r="M1644" s="79"/>
      <c r="N1644" s="79"/>
      <c r="O1644" s="79"/>
      <c r="P1644" s="236"/>
      <c r="Q1644" s="254"/>
      <c r="R1644" s="79"/>
      <c r="S1644" s="79"/>
      <c r="T1644" s="79"/>
      <c r="U1644" s="79"/>
      <c r="V1644" s="79"/>
      <c r="W1644" s="80" t="str">
        <f>$Y$1</f>
        <v>Period: 1 May 2012 - 31 May 2012</v>
      </c>
      <c r="X1644" s="81"/>
      <c r="Y1644" s="82"/>
      <c r="Z1644" s="83"/>
      <c r="AA1644" s="84"/>
      <c r="AB1644" s="84"/>
      <c r="AC1644" s="85"/>
    </row>
    <row r="1645" spans="1:29" ht="12.75" customHeight="1">
      <c r="A1645" s="69"/>
      <c r="B1645" s="70" t="s">
        <v>6</v>
      </c>
      <c r="C1645" s="71" t="s">
        <v>5</v>
      </c>
      <c r="D1645" s="72"/>
      <c r="E1645" s="73"/>
      <c r="F1645" s="91"/>
      <c r="G1645" s="91"/>
      <c r="H1645" s="92"/>
      <c r="I1645" s="76">
        <f t="shared" si="675"/>
        <v>3</v>
      </c>
      <c r="J1645" s="487" t="s">
        <v>7</v>
      </c>
      <c r="K1645" s="488" t="s">
        <v>8</v>
      </c>
      <c r="L1645" s="249"/>
      <c r="M1645" s="489" t="s">
        <v>49</v>
      </c>
      <c r="N1645" s="490"/>
      <c r="O1645" s="220"/>
      <c r="P1645" s="237"/>
      <c r="Q1645" s="255"/>
      <c r="R1645" s="491" t="s">
        <v>64</v>
      </c>
      <c r="S1645" s="493" t="s">
        <v>9</v>
      </c>
      <c r="T1645" s="493"/>
      <c r="U1645" s="493"/>
      <c r="V1645" s="493"/>
      <c r="W1645" s="494" t="s">
        <v>10</v>
      </c>
      <c r="X1645" s="93"/>
      <c r="Y1645" s="94"/>
      <c r="Z1645" s="83"/>
      <c r="AA1645" s="84"/>
      <c r="AB1645" s="84"/>
      <c r="AC1645" s="85"/>
    </row>
    <row r="1646" spans="1:29" ht="12.75" customHeight="1">
      <c r="A1646" s="69"/>
      <c r="B1646" s="70" t="s">
        <v>48</v>
      </c>
      <c r="C1646" s="71"/>
      <c r="D1646" s="72"/>
      <c r="E1646" s="73"/>
      <c r="F1646" s="91"/>
      <c r="G1646" s="91"/>
      <c r="H1646" s="92"/>
      <c r="I1646" s="76">
        <f t="shared" si="675"/>
        <v>4</v>
      </c>
      <c r="J1646" s="487"/>
      <c r="K1646" s="488"/>
      <c r="L1646" s="250"/>
      <c r="M1646" s="231" t="s">
        <v>11</v>
      </c>
      <c r="N1646" s="231" t="s">
        <v>12</v>
      </c>
      <c r="O1646" s="231"/>
      <c r="P1646" s="238"/>
      <c r="Q1646" s="256" t="s">
        <v>67</v>
      </c>
      <c r="R1646" s="492"/>
      <c r="S1646" s="201">
        <v>1.5</v>
      </c>
      <c r="T1646" s="201">
        <v>2</v>
      </c>
      <c r="U1646" s="201">
        <v>3</v>
      </c>
      <c r="V1646" s="201">
        <v>4</v>
      </c>
      <c r="W1646" s="494"/>
      <c r="X1646" s="93"/>
      <c r="Y1646" s="94"/>
      <c r="Z1646" s="83"/>
      <c r="AA1646" s="95" t="s">
        <v>13</v>
      </c>
      <c r="AB1646" s="95" t="s">
        <v>14</v>
      </c>
      <c r="AC1646" s="96" t="s">
        <v>15</v>
      </c>
    </row>
    <row r="1647" spans="1:29" ht="12.75" customHeight="1">
      <c r="A1647" s="69"/>
      <c r="B1647" s="70" t="s">
        <v>16</v>
      </c>
      <c r="C1647" s="71"/>
      <c r="D1647" s="72"/>
      <c r="E1647" s="73"/>
      <c r="F1647" s="98"/>
      <c r="G1647" s="72"/>
      <c r="H1647" s="99"/>
      <c r="I1647" s="76">
        <f t="shared" si="675"/>
        <v>5</v>
      </c>
      <c r="J1647" s="100">
        <f>$AN$9</f>
        <v>41079</v>
      </c>
      <c r="K1647" s="101">
        <v>2</v>
      </c>
      <c r="L1647" s="261">
        <v>11</v>
      </c>
      <c r="M1647" s="232">
        <f>VLOOKUP(K1647,$AE$23:$AG$30,2,0)</f>
        <v>0.83333333333333337</v>
      </c>
      <c r="N1647" s="241">
        <f>VLOOKUP(K1647,$AE$23:$AG$30,3,0)</f>
        <v>1.2083333333333333</v>
      </c>
      <c r="O1647" s="244">
        <f t="shared" ref="O1647:O1676" si="676">(N1647-M1647)*24</f>
        <v>8.9999999999999964</v>
      </c>
      <c r="P1647" s="245" t="str">
        <f>+IF(((N1647-M1647)*24)&gt;4,"1",0)</f>
        <v>1</v>
      </c>
      <c r="Q1647" s="257">
        <f t="shared" ref="Q1647:Q1676" si="677">O1647-P1647</f>
        <v>7.9999999999999964</v>
      </c>
      <c r="R1647" s="102">
        <f>+L1647-Q1647</f>
        <v>3.0000000000000036</v>
      </c>
      <c r="S1647" s="103">
        <f>IF(AND(Y1647="d",W1647&gt;0),1,0)</f>
        <v>1</v>
      </c>
      <c r="T1647" s="104">
        <f>IF(AND(Y1647="D",W1647-S1647&lt;0),0,IF(AND(Y1647="M",W1647&gt;=7),7,IF(AND(Y1647="M",W1647&lt;7),W1647,IF(W1647-S1647&lt;0,0,IF(AND(Y1647="D",W1647-S1647&gt;=7),7,IF(AND(Y1647="D",W1647-S1647&lt;7),W1647-S1647,0))))))</f>
        <v>2.0000000000000036</v>
      </c>
      <c r="U1647" s="104">
        <f>IF(AND(Y1647="D",W1647&lt;1),0,IF(AND(Y1647="D",W1647-S1647-T1647&gt;0,W1647-S1647-T1647&lt;1),W1647-S1647-T1647,IF(AND(Y1647="D",W1647-S1647-T1647&gt;=1),1,IF(AND(Y1647="M",W1647-T1647&gt;=1),1,IF(AND(Y1647="M",W1647-T1647&lt;1),W1647-T1647,0)))))</f>
        <v>0</v>
      </c>
      <c r="V1647" s="104">
        <f>IF(AND(Y1647="D",W1647&lt;1),0,IF(AND(Y1647="D",W1647-S1647-T1647-U1647&gt;0),W1647-S1647-T1647-U1647,IF(AND(Y1647="M",W1647-T1647-U1647&gt;0),W1647-T1647-U1647,0)))</f>
        <v>0</v>
      </c>
      <c r="W1647" s="105">
        <f>+R1647</f>
        <v>3.0000000000000036</v>
      </c>
      <c r="X1647" s="96"/>
      <c r="Y1647" s="106" t="str">
        <f>$AO$9</f>
        <v>D</v>
      </c>
      <c r="Z1647" s="207" t="str">
        <f t="shared" ref="Z1647:Z1677" si="678">TEXT(WEEKDAY(J1647),"ddd")</f>
        <v>Tue</v>
      </c>
      <c r="AA1647" s="107">
        <f t="shared" ref="AA1647:AA1676" si="679">COUNTIF(K1647,"S")</f>
        <v>0</v>
      </c>
      <c r="AB1647" s="107">
        <f t="shared" ref="AB1647:AB1676" si="680">COUNTIF(K1647,"I")</f>
        <v>0</v>
      </c>
      <c r="AC1647" s="107">
        <f t="shared" ref="AC1647:AC1676" si="681">COUNTIF(K1647,"A")</f>
        <v>0</v>
      </c>
    </row>
    <row r="1648" spans="1:29" ht="12.75" customHeight="1">
      <c r="A1648" s="69"/>
      <c r="B1648" s="70" t="s">
        <v>18</v>
      </c>
      <c r="C1648" s="108" t="s">
        <v>61</v>
      </c>
      <c r="D1648" s="109"/>
      <c r="E1648" s="73"/>
      <c r="F1648" s="110"/>
      <c r="G1648" s="72"/>
      <c r="H1648" s="99"/>
      <c r="I1648" s="76">
        <f t="shared" si="675"/>
        <v>6</v>
      </c>
      <c r="J1648" s="100">
        <f>$AN$10</f>
        <v>41080</v>
      </c>
      <c r="K1648" s="101">
        <v>2</v>
      </c>
      <c r="L1648" s="261">
        <v>11</v>
      </c>
      <c r="M1648" s="232">
        <f>VLOOKUP(K1648,$AE$23:$AG$30,2,0)</f>
        <v>0.83333333333333337</v>
      </c>
      <c r="N1648" s="241">
        <f t="shared" ref="N1648:N1676" si="682">VLOOKUP(K1648,$AE$23:$AG$30,3,0)</f>
        <v>1.2083333333333333</v>
      </c>
      <c r="O1648" s="244">
        <f t="shared" si="676"/>
        <v>8.9999999999999964</v>
      </c>
      <c r="P1648" s="245" t="str">
        <f>+IF(((N1648-M1648)*24)&gt;4,"1",0)</f>
        <v>1</v>
      </c>
      <c r="Q1648" s="257">
        <f t="shared" si="677"/>
        <v>7.9999999999999964</v>
      </c>
      <c r="R1648" s="102">
        <f>+L1648-Q1648</f>
        <v>3.0000000000000036</v>
      </c>
      <c r="S1648" s="103">
        <f t="shared" ref="S1648:S1676" si="683">IF(AND(Y1648="d",W1648&gt;0),1,0)</f>
        <v>1</v>
      </c>
      <c r="T1648" s="104">
        <f t="shared" ref="T1648:T1676" si="684">IF(AND(Y1648="D",W1648-S1648&lt;0),0,IF(AND(Y1648="M",W1648&gt;=7),7,IF(AND(Y1648="M",W1648&lt;7),W1648,IF(W1648-S1648&lt;0,0,IF(AND(Y1648="D",W1648-S1648&gt;=7),7,IF(AND(Y1648="D",W1648-S1648&lt;7),W1648-S1648,0))))))</f>
        <v>2.0000000000000036</v>
      </c>
      <c r="U1648" s="104">
        <f t="shared" ref="U1648:U1676" si="685">IF(AND(Y1648="D",W1648&lt;1),0,IF(AND(Y1648="D",W1648-S1648-T1648&gt;0,W1648-S1648-T1648&lt;1),W1648-S1648-T1648,IF(AND(Y1648="D",W1648-S1648-T1648&gt;=1),1,IF(AND(Y1648="M",W1648-T1648&gt;=1),1,IF(AND(Y1648="M",W1648-T1648&lt;1),W1648-T1648,0)))))</f>
        <v>0</v>
      </c>
      <c r="V1648" s="104">
        <f t="shared" ref="V1648:V1676" si="686">IF(AND(Y1648="D",W1648&lt;1),0,IF(AND(Y1648="D",W1648-S1648-T1648-U1648&gt;0),W1648-S1648-T1648-U1648,IF(AND(Y1648="M",W1648-T1648-U1648&gt;0),W1648-T1648-U1648,0)))</f>
        <v>0</v>
      </c>
      <c r="W1648" s="105">
        <f t="shared" ref="W1648:W1676" si="687">+R1648</f>
        <v>3.0000000000000036</v>
      </c>
      <c r="X1648" s="96"/>
      <c r="Y1648" s="106" t="str">
        <f>$AO$10</f>
        <v>D</v>
      </c>
      <c r="Z1648" s="207" t="str">
        <f t="shared" si="678"/>
        <v>Wed</v>
      </c>
      <c r="AA1648" s="107">
        <f t="shared" si="679"/>
        <v>0</v>
      </c>
      <c r="AB1648" s="107">
        <f t="shared" si="680"/>
        <v>0</v>
      </c>
      <c r="AC1648" s="107">
        <f t="shared" si="681"/>
        <v>0</v>
      </c>
    </row>
    <row r="1649" spans="1:29" ht="12.75" customHeight="1">
      <c r="A1649" s="69"/>
      <c r="B1649" s="98" t="s">
        <v>20</v>
      </c>
      <c r="C1649" s="199">
        <v>40245</v>
      </c>
      <c r="D1649" s="199">
        <v>41340</v>
      </c>
      <c r="E1649" s="73"/>
      <c r="F1649" s="72"/>
      <c r="G1649" s="72"/>
      <c r="H1649" s="99"/>
      <c r="I1649" s="76">
        <f t="shared" si="675"/>
        <v>7</v>
      </c>
      <c r="J1649" s="100">
        <f>$AN$11</f>
        <v>41081</v>
      </c>
      <c r="K1649" s="101">
        <v>2</v>
      </c>
      <c r="L1649" s="261">
        <v>10.5</v>
      </c>
      <c r="M1649" s="232">
        <f>VLOOKUP(K1649,$AE$23:$AG$30,2,0)</f>
        <v>0.83333333333333337</v>
      </c>
      <c r="N1649" s="241">
        <f t="shared" si="682"/>
        <v>1.2083333333333333</v>
      </c>
      <c r="O1649" s="244">
        <f t="shared" si="676"/>
        <v>8.9999999999999964</v>
      </c>
      <c r="P1649" s="245" t="str">
        <f t="shared" ref="P1649:P1676" si="688">+IF(((N1649-M1649)*24)&gt;4,"1",0)</f>
        <v>1</v>
      </c>
      <c r="Q1649" s="257">
        <f t="shared" si="677"/>
        <v>7.9999999999999964</v>
      </c>
      <c r="R1649" s="102">
        <f t="shared" ref="R1649:R1676" si="689">+L1649-Q1649</f>
        <v>2.5000000000000036</v>
      </c>
      <c r="S1649" s="103">
        <f t="shared" si="683"/>
        <v>1</v>
      </c>
      <c r="T1649" s="104">
        <f t="shared" si="684"/>
        <v>1.5000000000000036</v>
      </c>
      <c r="U1649" s="104">
        <f t="shared" si="685"/>
        <v>0</v>
      </c>
      <c r="V1649" s="104">
        <f t="shared" si="686"/>
        <v>0</v>
      </c>
      <c r="W1649" s="105">
        <f t="shared" si="687"/>
        <v>2.5000000000000036</v>
      </c>
      <c r="X1649" s="96"/>
      <c r="Y1649" s="106" t="str">
        <f>$AO$11</f>
        <v>D</v>
      </c>
      <c r="Z1649" s="207" t="str">
        <f t="shared" si="678"/>
        <v>Thu</v>
      </c>
      <c r="AA1649" s="107">
        <f t="shared" si="679"/>
        <v>0</v>
      </c>
      <c r="AB1649" s="107">
        <f t="shared" si="680"/>
        <v>0</v>
      </c>
      <c r="AC1649" s="107">
        <f t="shared" si="681"/>
        <v>0</v>
      </c>
    </row>
    <row r="1650" spans="1:29" ht="12.75" customHeight="1">
      <c r="A1650" s="69"/>
      <c r="B1650" s="98"/>
      <c r="C1650" s="98"/>
      <c r="D1650" s="72"/>
      <c r="E1650" s="73"/>
      <c r="F1650" s="72"/>
      <c r="G1650" s="72"/>
      <c r="H1650" s="99"/>
      <c r="I1650" s="76">
        <f t="shared" si="675"/>
        <v>8</v>
      </c>
      <c r="J1650" s="100">
        <f>$AN$12</f>
        <v>41082</v>
      </c>
      <c r="K1650" s="101">
        <v>2</v>
      </c>
      <c r="L1650" s="261">
        <v>9</v>
      </c>
      <c r="M1650" s="232">
        <f t="shared" ref="M1650:M1676" si="690">VLOOKUP(K1650,$AE$23:$AG$30,2,0)</f>
        <v>0.83333333333333337</v>
      </c>
      <c r="N1650" s="241">
        <f t="shared" si="682"/>
        <v>1.2083333333333333</v>
      </c>
      <c r="O1650" s="244">
        <f t="shared" si="676"/>
        <v>8.9999999999999964</v>
      </c>
      <c r="P1650" s="245" t="str">
        <f t="shared" si="688"/>
        <v>1</v>
      </c>
      <c r="Q1650" s="257">
        <f t="shared" si="677"/>
        <v>7.9999999999999964</v>
      </c>
      <c r="R1650" s="102">
        <f t="shared" si="689"/>
        <v>1.0000000000000036</v>
      </c>
      <c r="S1650" s="103">
        <f t="shared" si="683"/>
        <v>1</v>
      </c>
      <c r="T1650" s="104">
        <f t="shared" si="684"/>
        <v>3.5527136788005009E-15</v>
      </c>
      <c r="U1650" s="104">
        <f t="shared" si="685"/>
        <v>0</v>
      </c>
      <c r="V1650" s="104">
        <f t="shared" si="686"/>
        <v>0</v>
      </c>
      <c r="W1650" s="105">
        <f t="shared" si="687"/>
        <v>1.0000000000000036</v>
      </c>
      <c r="X1650" s="96"/>
      <c r="Y1650" s="106" t="str">
        <f>$AO$12</f>
        <v>D</v>
      </c>
      <c r="Z1650" s="207" t="str">
        <f t="shared" si="678"/>
        <v>Fri</v>
      </c>
      <c r="AA1650" s="107">
        <f t="shared" si="679"/>
        <v>0</v>
      </c>
      <c r="AB1650" s="107">
        <f t="shared" si="680"/>
        <v>0</v>
      </c>
      <c r="AC1650" s="107">
        <f t="shared" si="681"/>
        <v>0</v>
      </c>
    </row>
    <row r="1651" spans="1:29" ht="12.75" customHeight="1">
      <c r="A1651" s="69"/>
      <c r="B1651" s="98"/>
      <c r="C1651" s="98"/>
      <c r="D1651" s="72"/>
      <c r="E1651" s="73"/>
      <c r="F1651" s="198"/>
      <c r="G1651" s="72"/>
      <c r="H1651" s="99"/>
      <c r="I1651" s="76">
        <f t="shared" si="675"/>
        <v>9</v>
      </c>
      <c r="J1651" s="100">
        <f>$AN$13</f>
        <v>41083</v>
      </c>
      <c r="K1651" s="339" t="s">
        <v>50</v>
      </c>
      <c r="L1651" s="261"/>
      <c r="M1651" s="232">
        <f t="shared" si="690"/>
        <v>0</v>
      </c>
      <c r="N1651" s="241">
        <f t="shared" si="682"/>
        <v>0</v>
      </c>
      <c r="O1651" s="244">
        <f t="shared" si="676"/>
        <v>0</v>
      </c>
      <c r="P1651" s="245">
        <f t="shared" si="688"/>
        <v>0</v>
      </c>
      <c r="Q1651" s="257">
        <f t="shared" si="677"/>
        <v>0</v>
      </c>
      <c r="R1651" s="102">
        <f t="shared" si="689"/>
        <v>0</v>
      </c>
      <c r="S1651" s="103">
        <f t="shared" si="683"/>
        <v>0</v>
      </c>
      <c r="T1651" s="104">
        <f t="shared" si="684"/>
        <v>0</v>
      </c>
      <c r="U1651" s="104">
        <f t="shared" si="685"/>
        <v>0</v>
      </c>
      <c r="V1651" s="104">
        <f t="shared" si="686"/>
        <v>0</v>
      </c>
      <c r="W1651" s="105">
        <f t="shared" si="687"/>
        <v>0</v>
      </c>
      <c r="X1651" s="96"/>
      <c r="Y1651" s="106" t="str">
        <f>$AO$13</f>
        <v>M</v>
      </c>
      <c r="Z1651" s="207" t="str">
        <f t="shared" si="678"/>
        <v>Sat</v>
      </c>
      <c r="AA1651" s="107">
        <f t="shared" si="679"/>
        <v>0</v>
      </c>
      <c r="AB1651" s="107">
        <f t="shared" si="680"/>
        <v>0</v>
      </c>
      <c r="AC1651" s="107">
        <f t="shared" si="681"/>
        <v>0</v>
      </c>
    </row>
    <row r="1652" spans="1:29" ht="12.75" customHeight="1">
      <c r="A1652" s="69"/>
      <c r="B1652" s="124" t="s">
        <v>21</v>
      </c>
      <c r="C1652" s="125" t="s">
        <v>22</v>
      </c>
      <c r="D1652" s="126"/>
      <c r="E1652" s="127"/>
      <c r="F1652" s="198">
        <v>1244560</v>
      </c>
      <c r="G1652" s="129" t="s">
        <v>22</v>
      </c>
      <c r="H1652" s="130">
        <f>+F1652</f>
        <v>1244560</v>
      </c>
      <c r="I1652" s="76">
        <f t="shared" si="675"/>
        <v>10</v>
      </c>
      <c r="J1652" s="100">
        <f>$AN$14</f>
        <v>41084</v>
      </c>
      <c r="K1652" s="339" t="s">
        <v>50</v>
      </c>
      <c r="L1652" s="261"/>
      <c r="M1652" s="232">
        <f t="shared" si="690"/>
        <v>0</v>
      </c>
      <c r="N1652" s="241">
        <f t="shared" si="682"/>
        <v>0</v>
      </c>
      <c r="O1652" s="244">
        <f t="shared" si="676"/>
        <v>0</v>
      </c>
      <c r="P1652" s="245">
        <f t="shared" si="688"/>
        <v>0</v>
      </c>
      <c r="Q1652" s="257">
        <f t="shared" si="677"/>
        <v>0</v>
      </c>
      <c r="R1652" s="102">
        <f t="shared" si="689"/>
        <v>0</v>
      </c>
      <c r="S1652" s="103">
        <f t="shared" si="683"/>
        <v>0</v>
      </c>
      <c r="T1652" s="104">
        <f t="shared" si="684"/>
        <v>0</v>
      </c>
      <c r="U1652" s="104">
        <f t="shared" si="685"/>
        <v>0</v>
      </c>
      <c r="V1652" s="104">
        <f t="shared" si="686"/>
        <v>0</v>
      </c>
      <c r="W1652" s="105">
        <f t="shared" si="687"/>
        <v>0</v>
      </c>
      <c r="X1652" s="96"/>
      <c r="Y1652" s="106" t="str">
        <f>$AO$14</f>
        <v>M</v>
      </c>
      <c r="Z1652" s="262" t="str">
        <f t="shared" si="678"/>
        <v>Sun</v>
      </c>
      <c r="AA1652" s="107">
        <f t="shared" si="679"/>
        <v>0</v>
      </c>
      <c r="AB1652" s="107">
        <f t="shared" si="680"/>
        <v>0</v>
      </c>
      <c r="AC1652" s="107">
        <f t="shared" si="681"/>
        <v>0</v>
      </c>
    </row>
    <row r="1653" spans="1:29" ht="12.75" customHeight="1">
      <c r="A1653" s="69"/>
      <c r="B1653" s="124" t="s">
        <v>23</v>
      </c>
      <c r="C1653" s="125" t="s">
        <v>22</v>
      </c>
      <c r="D1653" s="133">
        <f>+F1652/173</f>
        <v>7193.9884393063585</v>
      </c>
      <c r="E1653" s="127" t="s">
        <v>24</v>
      </c>
      <c r="F1653" s="128">
        <f>+W1679</f>
        <v>187.00000000000003</v>
      </c>
      <c r="G1653" s="134" t="s">
        <v>22</v>
      </c>
      <c r="H1653" s="130">
        <f>F1653*D1653</f>
        <v>1345275.8381502891</v>
      </c>
      <c r="I1653" s="76">
        <f t="shared" si="675"/>
        <v>11</v>
      </c>
      <c r="J1653" s="100">
        <f>$AN$15</f>
        <v>41085</v>
      </c>
      <c r="K1653" s="101">
        <v>1</v>
      </c>
      <c r="L1653" s="261">
        <v>11</v>
      </c>
      <c r="M1653" s="232">
        <f t="shared" si="690"/>
        <v>0.33333333333333331</v>
      </c>
      <c r="N1653" s="241">
        <f t="shared" si="682"/>
        <v>0.70833333333333337</v>
      </c>
      <c r="O1653" s="244">
        <f t="shared" si="676"/>
        <v>9.0000000000000018</v>
      </c>
      <c r="P1653" s="245" t="str">
        <f t="shared" si="688"/>
        <v>1</v>
      </c>
      <c r="Q1653" s="257">
        <f t="shared" si="677"/>
        <v>8.0000000000000018</v>
      </c>
      <c r="R1653" s="102">
        <f t="shared" si="689"/>
        <v>2.9999999999999982</v>
      </c>
      <c r="S1653" s="103">
        <f t="shared" si="683"/>
        <v>1</v>
      </c>
      <c r="T1653" s="104">
        <f t="shared" si="684"/>
        <v>1.9999999999999982</v>
      </c>
      <c r="U1653" s="104">
        <f t="shared" si="685"/>
        <v>0</v>
      </c>
      <c r="V1653" s="104">
        <f t="shared" si="686"/>
        <v>0</v>
      </c>
      <c r="W1653" s="105">
        <f t="shared" si="687"/>
        <v>2.9999999999999982</v>
      </c>
      <c r="X1653" s="96"/>
      <c r="Y1653" s="106" t="str">
        <f>$AO$15</f>
        <v>D</v>
      </c>
      <c r="Z1653" s="262" t="str">
        <f t="shared" si="678"/>
        <v>Mon</v>
      </c>
      <c r="AA1653" s="107">
        <f t="shared" si="679"/>
        <v>0</v>
      </c>
      <c r="AB1653" s="107">
        <f t="shared" si="680"/>
        <v>0</v>
      </c>
      <c r="AC1653" s="107">
        <f t="shared" si="681"/>
        <v>0</v>
      </c>
    </row>
    <row r="1654" spans="1:29" ht="12.75" customHeight="1">
      <c r="A1654" s="69"/>
      <c r="B1654" s="124" t="s">
        <v>65</v>
      </c>
      <c r="C1654" s="125" t="s">
        <v>22</v>
      </c>
      <c r="D1654" s="133">
        <v>6000</v>
      </c>
      <c r="E1654" s="127" t="s">
        <v>24</v>
      </c>
      <c r="F1654" s="203">
        <f>+K1679</f>
        <v>25</v>
      </c>
      <c r="G1654" s="134" t="s">
        <v>22</v>
      </c>
      <c r="H1654" s="130">
        <f>F1654*D1654</f>
        <v>150000</v>
      </c>
      <c r="I1654" s="76">
        <f t="shared" si="675"/>
        <v>12</v>
      </c>
      <c r="J1654" s="100">
        <f>$AN$16</f>
        <v>41086</v>
      </c>
      <c r="K1654" s="101">
        <v>1</v>
      </c>
      <c r="L1654" s="261">
        <v>11</v>
      </c>
      <c r="M1654" s="232">
        <f t="shared" si="690"/>
        <v>0.33333333333333331</v>
      </c>
      <c r="N1654" s="241">
        <f t="shared" si="682"/>
        <v>0.70833333333333337</v>
      </c>
      <c r="O1654" s="244">
        <f t="shared" si="676"/>
        <v>9.0000000000000018</v>
      </c>
      <c r="P1654" s="245" t="str">
        <f t="shared" si="688"/>
        <v>1</v>
      </c>
      <c r="Q1654" s="257">
        <f t="shared" si="677"/>
        <v>8.0000000000000018</v>
      </c>
      <c r="R1654" s="102">
        <f t="shared" si="689"/>
        <v>2.9999999999999982</v>
      </c>
      <c r="S1654" s="103">
        <f t="shared" si="683"/>
        <v>1</v>
      </c>
      <c r="T1654" s="104">
        <f t="shared" si="684"/>
        <v>1.9999999999999982</v>
      </c>
      <c r="U1654" s="104">
        <f t="shared" si="685"/>
        <v>0</v>
      </c>
      <c r="V1654" s="104">
        <f t="shared" si="686"/>
        <v>0</v>
      </c>
      <c r="W1654" s="105">
        <f t="shared" si="687"/>
        <v>2.9999999999999982</v>
      </c>
      <c r="X1654" s="96"/>
      <c r="Y1654" s="106" t="str">
        <f>$AO$16</f>
        <v>D</v>
      </c>
      <c r="Z1654" s="207" t="str">
        <f t="shared" si="678"/>
        <v>Tue</v>
      </c>
      <c r="AA1654" s="107">
        <f t="shared" si="679"/>
        <v>0</v>
      </c>
      <c r="AB1654" s="107">
        <f t="shared" si="680"/>
        <v>0</v>
      </c>
      <c r="AC1654" s="107">
        <f t="shared" si="681"/>
        <v>0</v>
      </c>
    </row>
    <row r="1655" spans="1:29" ht="12.75" customHeight="1">
      <c r="A1655" s="69"/>
      <c r="B1655" s="124" t="s">
        <v>66</v>
      </c>
      <c r="C1655" s="125" t="s">
        <v>22</v>
      </c>
      <c r="D1655" s="200">
        <v>4000</v>
      </c>
      <c r="E1655" s="127" t="s">
        <v>24</v>
      </c>
      <c r="F1655" s="139">
        <f>+L1679</f>
        <v>14</v>
      </c>
      <c r="G1655" s="134" t="s">
        <v>22</v>
      </c>
      <c r="H1655" s="130">
        <f>F1655*D1655</f>
        <v>56000</v>
      </c>
      <c r="I1655" s="76">
        <f t="shared" si="675"/>
        <v>13</v>
      </c>
      <c r="J1655" s="100">
        <f>$AN$17</f>
        <v>41087</v>
      </c>
      <c r="K1655" s="101">
        <v>1</v>
      </c>
      <c r="L1655" s="261">
        <v>11</v>
      </c>
      <c r="M1655" s="232">
        <f t="shared" si="690"/>
        <v>0.33333333333333331</v>
      </c>
      <c r="N1655" s="241">
        <f t="shared" si="682"/>
        <v>0.70833333333333337</v>
      </c>
      <c r="O1655" s="244">
        <f t="shared" si="676"/>
        <v>9.0000000000000018</v>
      </c>
      <c r="P1655" s="245" t="str">
        <f t="shared" si="688"/>
        <v>1</v>
      </c>
      <c r="Q1655" s="257">
        <f t="shared" si="677"/>
        <v>8.0000000000000018</v>
      </c>
      <c r="R1655" s="102">
        <f t="shared" si="689"/>
        <v>2.9999999999999982</v>
      </c>
      <c r="S1655" s="103">
        <f t="shared" si="683"/>
        <v>1</v>
      </c>
      <c r="T1655" s="104">
        <f t="shared" si="684"/>
        <v>1.9999999999999982</v>
      </c>
      <c r="U1655" s="104">
        <f t="shared" si="685"/>
        <v>0</v>
      </c>
      <c r="V1655" s="104">
        <f t="shared" si="686"/>
        <v>0</v>
      </c>
      <c r="W1655" s="105">
        <f t="shared" si="687"/>
        <v>2.9999999999999982</v>
      </c>
      <c r="X1655" s="96"/>
      <c r="Y1655" s="106" t="str">
        <f>$AO$17</f>
        <v>D</v>
      </c>
      <c r="Z1655" s="207" t="str">
        <f t="shared" si="678"/>
        <v>Wed</v>
      </c>
      <c r="AA1655" s="107">
        <f t="shared" si="679"/>
        <v>0</v>
      </c>
      <c r="AB1655" s="107">
        <f t="shared" si="680"/>
        <v>0</v>
      </c>
      <c r="AC1655" s="107">
        <f t="shared" si="681"/>
        <v>0</v>
      </c>
    </row>
    <row r="1656" spans="1:29" ht="12.75" customHeight="1">
      <c r="A1656" s="69"/>
      <c r="B1656" s="335" t="s">
        <v>75</v>
      </c>
      <c r="C1656" s="336" t="s">
        <v>22</v>
      </c>
      <c r="D1656" s="337"/>
      <c r="E1656" s="127" t="s">
        <v>24</v>
      </c>
      <c r="F1656" s="338">
        <f>+M1679</f>
        <v>11</v>
      </c>
      <c r="G1656" s="142" t="s">
        <v>22</v>
      </c>
      <c r="H1656" s="143">
        <f>+F1656*D1656</f>
        <v>0</v>
      </c>
      <c r="I1656" s="76">
        <f t="shared" si="675"/>
        <v>14</v>
      </c>
      <c r="J1656" s="100">
        <f>$AN$18</f>
        <v>41088</v>
      </c>
      <c r="K1656" s="101">
        <v>1</v>
      </c>
      <c r="L1656" s="261">
        <v>11</v>
      </c>
      <c r="M1656" s="232">
        <f t="shared" si="690"/>
        <v>0.33333333333333331</v>
      </c>
      <c r="N1656" s="241">
        <f t="shared" si="682"/>
        <v>0.70833333333333337</v>
      </c>
      <c r="O1656" s="244">
        <f t="shared" si="676"/>
        <v>9.0000000000000018</v>
      </c>
      <c r="P1656" s="245" t="str">
        <f t="shared" si="688"/>
        <v>1</v>
      </c>
      <c r="Q1656" s="257">
        <f t="shared" si="677"/>
        <v>8.0000000000000018</v>
      </c>
      <c r="R1656" s="102">
        <f t="shared" si="689"/>
        <v>2.9999999999999982</v>
      </c>
      <c r="S1656" s="103">
        <f t="shared" si="683"/>
        <v>1</v>
      </c>
      <c r="T1656" s="104">
        <f t="shared" si="684"/>
        <v>1.9999999999999982</v>
      </c>
      <c r="U1656" s="104">
        <f t="shared" si="685"/>
        <v>0</v>
      </c>
      <c r="V1656" s="104">
        <f t="shared" si="686"/>
        <v>0</v>
      </c>
      <c r="W1656" s="105">
        <f t="shared" si="687"/>
        <v>2.9999999999999982</v>
      </c>
      <c r="X1656" s="96"/>
      <c r="Y1656" s="106" t="str">
        <f>$AO$18</f>
        <v>D</v>
      </c>
      <c r="Z1656" s="207" t="str">
        <f t="shared" si="678"/>
        <v>Thu</v>
      </c>
      <c r="AA1656" s="107">
        <f t="shared" si="679"/>
        <v>0</v>
      </c>
      <c r="AB1656" s="107">
        <f t="shared" si="680"/>
        <v>0</v>
      </c>
      <c r="AC1656" s="107">
        <f t="shared" si="681"/>
        <v>0</v>
      </c>
    </row>
    <row r="1657" spans="1:29" ht="12.75" customHeight="1">
      <c r="A1657" s="69"/>
      <c r="B1657" s="124"/>
      <c r="C1657" s="70"/>
      <c r="D1657" s="202"/>
      <c r="E1657" s="140"/>
      <c r="F1657" s="141"/>
      <c r="G1657" s="74" t="s">
        <v>22</v>
      </c>
      <c r="H1657" s="99">
        <f>+D1657*F1657</f>
        <v>0</v>
      </c>
      <c r="I1657" s="76">
        <f t="shared" si="675"/>
        <v>15</v>
      </c>
      <c r="J1657" s="100">
        <f>$AN$19</f>
        <v>41089</v>
      </c>
      <c r="K1657" s="101">
        <v>1</v>
      </c>
      <c r="L1657" s="261">
        <v>11</v>
      </c>
      <c r="M1657" s="232">
        <f t="shared" si="690"/>
        <v>0.33333333333333331</v>
      </c>
      <c r="N1657" s="241">
        <f t="shared" si="682"/>
        <v>0.70833333333333337</v>
      </c>
      <c r="O1657" s="244">
        <f t="shared" si="676"/>
        <v>9.0000000000000018</v>
      </c>
      <c r="P1657" s="245" t="str">
        <f t="shared" si="688"/>
        <v>1</v>
      </c>
      <c r="Q1657" s="257">
        <f t="shared" si="677"/>
        <v>8.0000000000000018</v>
      </c>
      <c r="R1657" s="102">
        <f t="shared" si="689"/>
        <v>2.9999999999999982</v>
      </c>
      <c r="S1657" s="103">
        <f t="shared" si="683"/>
        <v>1</v>
      </c>
      <c r="T1657" s="104">
        <f t="shared" si="684"/>
        <v>1.9999999999999982</v>
      </c>
      <c r="U1657" s="104">
        <f t="shared" si="685"/>
        <v>0</v>
      </c>
      <c r="V1657" s="104">
        <f t="shared" si="686"/>
        <v>0</v>
      </c>
      <c r="W1657" s="105">
        <f t="shared" si="687"/>
        <v>2.9999999999999982</v>
      </c>
      <c r="X1657" s="96"/>
      <c r="Y1657" s="106" t="str">
        <f>$AO$19</f>
        <v>D</v>
      </c>
      <c r="Z1657" s="207" t="str">
        <f t="shared" si="678"/>
        <v>Fri</v>
      </c>
      <c r="AA1657" s="107">
        <f t="shared" si="679"/>
        <v>0</v>
      </c>
      <c r="AB1657" s="107">
        <f t="shared" si="680"/>
        <v>0</v>
      </c>
      <c r="AC1657" s="107">
        <f t="shared" si="681"/>
        <v>0</v>
      </c>
    </row>
    <row r="1658" spans="1:29" ht="12.75" customHeight="1">
      <c r="A1658" s="69"/>
      <c r="B1658" s="124"/>
      <c r="C1658" s="70"/>
      <c r="D1658" s="202"/>
      <c r="E1658" s="140"/>
      <c r="F1658" s="139"/>
      <c r="G1658" s="74" t="s">
        <v>22</v>
      </c>
      <c r="H1658" s="99">
        <f>+D1658*F1658</f>
        <v>0</v>
      </c>
      <c r="I1658" s="76">
        <f t="shared" si="675"/>
        <v>16</v>
      </c>
      <c r="J1658" s="100">
        <f>$AN$20</f>
        <v>41090</v>
      </c>
      <c r="K1658" s="101" t="s">
        <v>63</v>
      </c>
      <c r="L1658" s="261">
        <v>10</v>
      </c>
      <c r="M1658" s="232">
        <f t="shared" si="690"/>
        <v>0</v>
      </c>
      <c r="N1658" s="241">
        <f t="shared" si="682"/>
        <v>0</v>
      </c>
      <c r="O1658" s="244">
        <f t="shared" si="676"/>
        <v>0</v>
      </c>
      <c r="P1658" s="245">
        <f t="shared" si="688"/>
        <v>0</v>
      </c>
      <c r="Q1658" s="257">
        <f t="shared" si="677"/>
        <v>0</v>
      </c>
      <c r="R1658" s="102">
        <f t="shared" si="689"/>
        <v>10</v>
      </c>
      <c r="S1658" s="103">
        <f t="shared" si="683"/>
        <v>0</v>
      </c>
      <c r="T1658" s="104">
        <f t="shared" si="684"/>
        <v>7</v>
      </c>
      <c r="U1658" s="104">
        <f t="shared" si="685"/>
        <v>1</v>
      </c>
      <c r="V1658" s="104">
        <f t="shared" si="686"/>
        <v>2</v>
      </c>
      <c r="W1658" s="105">
        <f t="shared" si="687"/>
        <v>10</v>
      </c>
      <c r="X1658" s="96"/>
      <c r="Y1658" s="106" t="str">
        <f>$AO$20</f>
        <v>M</v>
      </c>
      <c r="Z1658" s="207" t="str">
        <f t="shared" si="678"/>
        <v>Sat</v>
      </c>
      <c r="AA1658" s="107">
        <f t="shared" si="679"/>
        <v>0</v>
      </c>
      <c r="AB1658" s="107">
        <f t="shared" si="680"/>
        <v>0</v>
      </c>
      <c r="AC1658" s="107">
        <f t="shared" si="681"/>
        <v>0</v>
      </c>
    </row>
    <row r="1659" spans="1:29" ht="12.75" customHeight="1">
      <c r="A1659" s="69"/>
      <c r="B1659" s="124" t="s">
        <v>56</v>
      </c>
      <c r="C1659" s="70" t="s">
        <v>22</v>
      </c>
      <c r="D1659" s="202"/>
      <c r="E1659" s="140"/>
      <c r="F1659" s="141"/>
      <c r="G1659" s="74" t="s">
        <v>22</v>
      </c>
      <c r="H1659" s="99">
        <v>0</v>
      </c>
      <c r="I1659" s="76">
        <f t="shared" si="675"/>
        <v>17</v>
      </c>
      <c r="J1659" s="100">
        <f>$AN$21</f>
        <v>41091</v>
      </c>
      <c r="K1659" s="339" t="s">
        <v>72</v>
      </c>
      <c r="L1659" s="261">
        <v>11</v>
      </c>
      <c r="M1659" s="232">
        <f t="shared" si="690"/>
        <v>0</v>
      </c>
      <c r="N1659" s="241">
        <f t="shared" si="682"/>
        <v>0</v>
      </c>
      <c r="O1659" s="244">
        <f t="shared" si="676"/>
        <v>0</v>
      </c>
      <c r="P1659" s="245">
        <f t="shared" si="688"/>
        <v>0</v>
      </c>
      <c r="Q1659" s="257">
        <f t="shared" si="677"/>
        <v>0</v>
      </c>
      <c r="R1659" s="102">
        <f t="shared" si="689"/>
        <v>11</v>
      </c>
      <c r="S1659" s="103">
        <f t="shared" si="683"/>
        <v>0</v>
      </c>
      <c r="T1659" s="104">
        <f t="shared" si="684"/>
        <v>7</v>
      </c>
      <c r="U1659" s="104">
        <f t="shared" si="685"/>
        <v>1</v>
      </c>
      <c r="V1659" s="104">
        <f t="shared" si="686"/>
        <v>3</v>
      </c>
      <c r="W1659" s="105">
        <f t="shared" si="687"/>
        <v>11</v>
      </c>
      <c r="X1659" s="96"/>
      <c r="Y1659" s="106" t="str">
        <f>$AO$21</f>
        <v>M</v>
      </c>
      <c r="Z1659" s="262" t="str">
        <f t="shared" si="678"/>
        <v>Sun</v>
      </c>
      <c r="AA1659" s="107">
        <f t="shared" si="679"/>
        <v>0</v>
      </c>
      <c r="AB1659" s="107">
        <f t="shared" si="680"/>
        <v>0</v>
      </c>
      <c r="AC1659" s="107">
        <f t="shared" si="681"/>
        <v>0</v>
      </c>
    </row>
    <row r="1660" spans="1:29" ht="12.75" customHeight="1">
      <c r="A1660" s="69"/>
      <c r="B1660" s="124"/>
      <c r="C1660" s="70"/>
      <c r="D1660" s="202"/>
      <c r="E1660" s="140"/>
      <c r="F1660" s="139"/>
      <c r="G1660" s="74" t="s">
        <v>22</v>
      </c>
      <c r="H1660" s="99">
        <f>+D1660*F1660</f>
        <v>0</v>
      </c>
      <c r="I1660" s="76">
        <f t="shared" si="675"/>
        <v>18</v>
      </c>
      <c r="J1660" s="100">
        <f>$AN$22</f>
        <v>41092</v>
      </c>
      <c r="K1660" s="101">
        <v>2</v>
      </c>
      <c r="L1660" s="261">
        <v>11</v>
      </c>
      <c r="M1660" s="232">
        <f t="shared" si="690"/>
        <v>0.83333333333333337</v>
      </c>
      <c r="N1660" s="241">
        <f t="shared" si="682"/>
        <v>1.2083333333333333</v>
      </c>
      <c r="O1660" s="244">
        <f t="shared" si="676"/>
        <v>8.9999999999999964</v>
      </c>
      <c r="P1660" s="245" t="str">
        <f t="shared" si="688"/>
        <v>1</v>
      </c>
      <c r="Q1660" s="257">
        <f t="shared" si="677"/>
        <v>7.9999999999999964</v>
      </c>
      <c r="R1660" s="102">
        <f t="shared" si="689"/>
        <v>3.0000000000000036</v>
      </c>
      <c r="S1660" s="103">
        <f t="shared" si="683"/>
        <v>1</v>
      </c>
      <c r="T1660" s="104">
        <f t="shared" si="684"/>
        <v>2.0000000000000036</v>
      </c>
      <c r="U1660" s="104">
        <f t="shared" si="685"/>
        <v>0</v>
      </c>
      <c r="V1660" s="104">
        <f t="shared" si="686"/>
        <v>0</v>
      </c>
      <c r="W1660" s="105">
        <f t="shared" si="687"/>
        <v>3.0000000000000036</v>
      </c>
      <c r="X1660" s="96"/>
      <c r="Y1660" s="106" t="str">
        <f>$AO$22</f>
        <v>D</v>
      </c>
      <c r="Z1660" s="262" t="str">
        <f t="shared" si="678"/>
        <v>Mon</v>
      </c>
      <c r="AA1660" s="107">
        <f t="shared" si="679"/>
        <v>0</v>
      </c>
      <c r="AB1660" s="107">
        <f t="shared" si="680"/>
        <v>0</v>
      </c>
      <c r="AC1660" s="107">
        <f t="shared" si="681"/>
        <v>0</v>
      </c>
    </row>
    <row r="1661" spans="1:29" ht="12.75" customHeight="1">
      <c r="A1661" s="69"/>
      <c r="B1661" s="150" t="s">
        <v>19</v>
      </c>
      <c r="C1661" s="150"/>
      <c r="D1661" s="200"/>
      <c r="E1661" s="127"/>
      <c r="F1661" s="151"/>
      <c r="G1661" s="134" t="s">
        <v>22</v>
      </c>
      <c r="H1661" s="152">
        <f>SUM(H1652:H1660)</f>
        <v>2795835.8381502889</v>
      </c>
      <c r="I1661" s="76">
        <f t="shared" si="675"/>
        <v>19</v>
      </c>
      <c r="J1661" s="100">
        <f>$AN$23</f>
        <v>41093</v>
      </c>
      <c r="K1661" s="101">
        <v>2</v>
      </c>
      <c r="L1661" s="261">
        <v>11</v>
      </c>
      <c r="M1661" s="232">
        <f t="shared" si="690"/>
        <v>0.83333333333333337</v>
      </c>
      <c r="N1661" s="241">
        <f t="shared" si="682"/>
        <v>1.2083333333333333</v>
      </c>
      <c r="O1661" s="244">
        <f t="shared" si="676"/>
        <v>8.9999999999999964</v>
      </c>
      <c r="P1661" s="245" t="str">
        <f t="shared" si="688"/>
        <v>1</v>
      </c>
      <c r="Q1661" s="257">
        <f t="shared" si="677"/>
        <v>7.9999999999999964</v>
      </c>
      <c r="R1661" s="102">
        <f t="shared" si="689"/>
        <v>3.0000000000000036</v>
      </c>
      <c r="S1661" s="103">
        <f t="shared" si="683"/>
        <v>1</v>
      </c>
      <c r="T1661" s="104">
        <f t="shared" si="684"/>
        <v>2.0000000000000036</v>
      </c>
      <c r="U1661" s="104">
        <f t="shared" si="685"/>
        <v>0</v>
      </c>
      <c r="V1661" s="104">
        <f t="shared" si="686"/>
        <v>0</v>
      </c>
      <c r="W1661" s="105">
        <f t="shared" si="687"/>
        <v>3.0000000000000036</v>
      </c>
      <c r="X1661" s="96"/>
      <c r="Y1661" s="106" t="str">
        <f>$AO$23</f>
        <v>D</v>
      </c>
      <c r="Z1661" s="207" t="str">
        <f t="shared" si="678"/>
        <v>Tue</v>
      </c>
      <c r="AA1661" s="107">
        <f t="shared" si="679"/>
        <v>0</v>
      </c>
      <c r="AB1661" s="107">
        <f t="shared" si="680"/>
        <v>0</v>
      </c>
      <c r="AC1661" s="107">
        <f t="shared" si="681"/>
        <v>0</v>
      </c>
    </row>
    <row r="1662" spans="1:29" ht="12.75" customHeight="1">
      <c r="A1662" s="69"/>
      <c r="B1662" s="131" t="s">
        <v>25</v>
      </c>
      <c r="C1662" s="70"/>
      <c r="D1662" s="200"/>
      <c r="E1662" s="127"/>
      <c r="F1662" s="151"/>
      <c r="G1662" s="74"/>
      <c r="H1662" s="75"/>
      <c r="I1662" s="76">
        <f t="shared" si="675"/>
        <v>20</v>
      </c>
      <c r="J1662" s="100">
        <f>$AN$24</f>
        <v>41094</v>
      </c>
      <c r="K1662" s="101">
        <v>2</v>
      </c>
      <c r="L1662" s="261">
        <v>11</v>
      </c>
      <c r="M1662" s="232">
        <f t="shared" si="690"/>
        <v>0.83333333333333337</v>
      </c>
      <c r="N1662" s="241">
        <f t="shared" si="682"/>
        <v>1.2083333333333333</v>
      </c>
      <c r="O1662" s="244">
        <f t="shared" si="676"/>
        <v>8.9999999999999964</v>
      </c>
      <c r="P1662" s="245" t="str">
        <f t="shared" si="688"/>
        <v>1</v>
      </c>
      <c r="Q1662" s="257">
        <f t="shared" si="677"/>
        <v>7.9999999999999964</v>
      </c>
      <c r="R1662" s="102">
        <f t="shared" si="689"/>
        <v>3.0000000000000036</v>
      </c>
      <c r="S1662" s="103">
        <f t="shared" si="683"/>
        <v>1</v>
      </c>
      <c r="T1662" s="104">
        <f t="shared" si="684"/>
        <v>2.0000000000000036</v>
      </c>
      <c r="U1662" s="104">
        <f t="shared" si="685"/>
        <v>0</v>
      </c>
      <c r="V1662" s="104">
        <f t="shared" si="686"/>
        <v>0</v>
      </c>
      <c r="W1662" s="105">
        <f t="shared" si="687"/>
        <v>3.0000000000000036</v>
      </c>
      <c r="X1662" s="96"/>
      <c r="Y1662" s="106" t="str">
        <f>$AO$24</f>
        <v>D</v>
      </c>
      <c r="Z1662" s="207" t="str">
        <f t="shared" si="678"/>
        <v>Wed</v>
      </c>
      <c r="AA1662" s="107">
        <f t="shared" si="679"/>
        <v>0</v>
      </c>
      <c r="AB1662" s="107">
        <f t="shared" si="680"/>
        <v>0</v>
      </c>
      <c r="AC1662" s="107">
        <f t="shared" si="681"/>
        <v>0</v>
      </c>
    </row>
    <row r="1663" spans="1:29" ht="12.75" customHeight="1">
      <c r="A1663" s="69"/>
      <c r="B1663" s="124" t="s">
        <v>26</v>
      </c>
      <c r="C1663" s="125" t="s">
        <v>22</v>
      </c>
      <c r="D1663" s="153">
        <f>-H1652</f>
        <v>-1244560</v>
      </c>
      <c r="E1663" s="127" t="s">
        <v>24</v>
      </c>
      <c r="F1663" s="149">
        <v>0.02</v>
      </c>
      <c r="G1663" s="134" t="s">
        <v>22</v>
      </c>
      <c r="H1663" s="130">
        <f>F1663*D1663</f>
        <v>-24891.200000000001</v>
      </c>
      <c r="I1663" s="76">
        <f t="shared" si="675"/>
        <v>21</v>
      </c>
      <c r="J1663" s="100">
        <f>$AN$25</f>
        <v>41095</v>
      </c>
      <c r="K1663" s="101">
        <v>2</v>
      </c>
      <c r="L1663" s="261">
        <v>11</v>
      </c>
      <c r="M1663" s="232">
        <f t="shared" si="690"/>
        <v>0.83333333333333337</v>
      </c>
      <c r="N1663" s="241">
        <f t="shared" si="682"/>
        <v>1.2083333333333333</v>
      </c>
      <c r="O1663" s="244">
        <f t="shared" si="676"/>
        <v>8.9999999999999964</v>
      </c>
      <c r="P1663" s="245" t="str">
        <f t="shared" si="688"/>
        <v>1</v>
      </c>
      <c r="Q1663" s="257">
        <f t="shared" si="677"/>
        <v>7.9999999999999964</v>
      </c>
      <c r="R1663" s="102">
        <f t="shared" si="689"/>
        <v>3.0000000000000036</v>
      </c>
      <c r="S1663" s="103">
        <f t="shared" si="683"/>
        <v>1</v>
      </c>
      <c r="T1663" s="104">
        <f t="shared" si="684"/>
        <v>2.0000000000000036</v>
      </c>
      <c r="U1663" s="104">
        <f t="shared" si="685"/>
        <v>0</v>
      </c>
      <c r="V1663" s="104">
        <f t="shared" si="686"/>
        <v>0</v>
      </c>
      <c r="W1663" s="105">
        <f t="shared" si="687"/>
        <v>3.0000000000000036</v>
      </c>
      <c r="X1663" s="96"/>
      <c r="Y1663" s="106" t="str">
        <f>$AO$25</f>
        <v>D</v>
      </c>
      <c r="Z1663" s="207" t="str">
        <f t="shared" si="678"/>
        <v>Thu</v>
      </c>
      <c r="AA1663" s="107">
        <f t="shared" si="679"/>
        <v>0</v>
      </c>
      <c r="AB1663" s="107">
        <f t="shared" si="680"/>
        <v>0</v>
      </c>
      <c r="AC1663" s="107">
        <f t="shared" si="681"/>
        <v>0</v>
      </c>
    </row>
    <row r="1664" spans="1:29" ht="12.75" customHeight="1">
      <c r="A1664" s="69"/>
      <c r="B1664" s="124" t="s">
        <v>47</v>
      </c>
      <c r="C1664" s="125" t="s">
        <v>22</v>
      </c>
      <c r="D1664" s="200"/>
      <c r="E1664" s="127"/>
      <c r="F1664" s="155"/>
      <c r="G1664" s="134" t="s">
        <v>22</v>
      </c>
      <c r="H1664" s="130">
        <f>SUM(AA1679:AC1679)*-F1652/21</f>
        <v>0</v>
      </c>
      <c r="I1664" s="76">
        <f t="shared" si="675"/>
        <v>22</v>
      </c>
      <c r="J1664" s="100">
        <f>$AN$26</f>
        <v>41096</v>
      </c>
      <c r="K1664" s="101">
        <v>2</v>
      </c>
      <c r="L1664" s="261">
        <v>11</v>
      </c>
      <c r="M1664" s="232">
        <f t="shared" si="690"/>
        <v>0.83333333333333337</v>
      </c>
      <c r="N1664" s="241">
        <f t="shared" si="682"/>
        <v>1.2083333333333333</v>
      </c>
      <c r="O1664" s="244">
        <f t="shared" si="676"/>
        <v>8.9999999999999964</v>
      </c>
      <c r="P1664" s="245" t="str">
        <f t="shared" si="688"/>
        <v>1</v>
      </c>
      <c r="Q1664" s="257">
        <f t="shared" si="677"/>
        <v>7.9999999999999964</v>
      </c>
      <c r="R1664" s="102">
        <f t="shared" si="689"/>
        <v>3.0000000000000036</v>
      </c>
      <c r="S1664" s="103">
        <f t="shared" si="683"/>
        <v>1</v>
      </c>
      <c r="T1664" s="104">
        <f t="shared" si="684"/>
        <v>2.0000000000000036</v>
      </c>
      <c r="U1664" s="104">
        <f t="shared" si="685"/>
        <v>0</v>
      </c>
      <c r="V1664" s="104">
        <f t="shared" si="686"/>
        <v>0</v>
      </c>
      <c r="W1664" s="105">
        <f t="shared" si="687"/>
        <v>3.0000000000000036</v>
      </c>
      <c r="X1664" s="96"/>
      <c r="Y1664" s="106" t="str">
        <f>$AO$26</f>
        <v>D</v>
      </c>
      <c r="Z1664" s="207" t="str">
        <f t="shared" si="678"/>
        <v>Fri</v>
      </c>
      <c r="AA1664" s="107">
        <f t="shared" si="679"/>
        <v>0</v>
      </c>
      <c r="AB1664" s="107">
        <f t="shared" si="680"/>
        <v>0</v>
      </c>
      <c r="AC1664" s="107">
        <f t="shared" si="681"/>
        <v>0</v>
      </c>
    </row>
    <row r="1665" spans="1:29" ht="12.75" customHeight="1">
      <c r="A1665" s="69"/>
      <c r="B1665" s="124" t="s">
        <v>27</v>
      </c>
      <c r="C1665" s="125" t="s">
        <v>22</v>
      </c>
      <c r="D1665" s="200"/>
      <c r="E1665" s="127"/>
      <c r="F1665" s="155"/>
      <c r="G1665" s="134" t="s">
        <v>22</v>
      </c>
      <c r="H1665" s="156">
        <f>+F1671</f>
        <v>-65893.650000000009</v>
      </c>
      <c r="I1665" s="76">
        <f t="shared" si="675"/>
        <v>23</v>
      </c>
      <c r="J1665" s="100">
        <f>$AN$27</f>
        <v>41097</v>
      </c>
      <c r="K1665" s="339" t="s">
        <v>72</v>
      </c>
      <c r="L1665" s="261">
        <v>9</v>
      </c>
      <c r="M1665" s="232">
        <f t="shared" si="690"/>
        <v>0</v>
      </c>
      <c r="N1665" s="241">
        <f t="shared" si="682"/>
        <v>0</v>
      </c>
      <c r="O1665" s="244">
        <f t="shared" si="676"/>
        <v>0</v>
      </c>
      <c r="P1665" s="245">
        <f t="shared" si="688"/>
        <v>0</v>
      </c>
      <c r="Q1665" s="257">
        <f t="shared" si="677"/>
        <v>0</v>
      </c>
      <c r="R1665" s="102">
        <f t="shared" si="689"/>
        <v>9</v>
      </c>
      <c r="S1665" s="103">
        <f t="shared" si="683"/>
        <v>0</v>
      </c>
      <c r="T1665" s="104">
        <f t="shared" si="684"/>
        <v>7</v>
      </c>
      <c r="U1665" s="104">
        <f t="shared" si="685"/>
        <v>1</v>
      </c>
      <c r="V1665" s="104">
        <f t="shared" si="686"/>
        <v>1</v>
      </c>
      <c r="W1665" s="105">
        <f t="shared" si="687"/>
        <v>9</v>
      </c>
      <c r="X1665" s="96"/>
      <c r="Y1665" s="106" t="str">
        <f>$AO$27</f>
        <v>M</v>
      </c>
      <c r="Z1665" s="207" t="str">
        <f t="shared" si="678"/>
        <v>Sat</v>
      </c>
      <c r="AA1665" s="107">
        <f t="shared" si="679"/>
        <v>0</v>
      </c>
      <c r="AB1665" s="107">
        <f t="shared" si="680"/>
        <v>0</v>
      </c>
      <c r="AC1665" s="107">
        <f t="shared" si="681"/>
        <v>0</v>
      </c>
    </row>
    <row r="1666" spans="1:29" ht="12.75" customHeight="1">
      <c r="A1666" s="69"/>
      <c r="B1666" s="98"/>
      <c r="C1666" s="98"/>
      <c r="D1666" s="158" t="s">
        <v>28</v>
      </c>
      <c r="E1666" s="159"/>
      <c r="F1666" s="160">
        <f>VLOOKUP(C1645,$AD$1:$AG$6,2)</f>
        <v>-1320000</v>
      </c>
      <c r="G1666" s="160"/>
      <c r="H1666" s="99"/>
      <c r="I1666" s="76">
        <f t="shared" si="675"/>
        <v>24</v>
      </c>
      <c r="J1666" s="100">
        <f>$AN$28</f>
        <v>41098</v>
      </c>
      <c r="K1666" s="101" t="s">
        <v>50</v>
      </c>
      <c r="L1666" s="261"/>
      <c r="M1666" s="232">
        <f t="shared" si="690"/>
        <v>0</v>
      </c>
      <c r="N1666" s="241">
        <f t="shared" si="682"/>
        <v>0</v>
      </c>
      <c r="O1666" s="244">
        <f t="shared" si="676"/>
        <v>0</v>
      </c>
      <c r="P1666" s="245">
        <f t="shared" si="688"/>
        <v>0</v>
      </c>
      <c r="Q1666" s="257">
        <f t="shared" si="677"/>
        <v>0</v>
      </c>
      <c r="R1666" s="102">
        <f t="shared" si="689"/>
        <v>0</v>
      </c>
      <c r="S1666" s="103">
        <f t="shared" si="683"/>
        <v>0</v>
      </c>
      <c r="T1666" s="104">
        <f t="shared" si="684"/>
        <v>0</v>
      </c>
      <c r="U1666" s="104">
        <f t="shared" si="685"/>
        <v>0</v>
      </c>
      <c r="V1666" s="104">
        <f t="shared" si="686"/>
        <v>0</v>
      </c>
      <c r="W1666" s="105">
        <f t="shared" si="687"/>
        <v>0</v>
      </c>
      <c r="X1666" s="96"/>
      <c r="Y1666" s="106" t="str">
        <f>$AO$28</f>
        <v>M</v>
      </c>
      <c r="Z1666" s="262" t="str">
        <f t="shared" si="678"/>
        <v>Sun</v>
      </c>
      <c r="AA1666" s="107">
        <f t="shared" si="679"/>
        <v>0</v>
      </c>
      <c r="AB1666" s="107">
        <f t="shared" si="680"/>
        <v>0</v>
      </c>
      <c r="AC1666" s="107">
        <f t="shared" si="681"/>
        <v>0</v>
      </c>
    </row>
    <row r="1667" spans="1:29" ht="12.75" customHeight="1">
      <c r="A1667" s="69"/>
      <c r="B1667" s="98"/>
      <c r="C1667" s="98"/>
      <c r="D1667" s="162" t="s">
        <v>26</v>
      </c>
      <c r="E1667" s="159"/>
      <c r="F1667" s="163">
        <f>+(H1652)*0.54%</f>
        <v>6720.6240000000007</v>
      </c>
      <c r="G1667" s="163"/>
      <c r="H1667" s="99"/>
      <c r="I1667" s="76">
        <f t="shared" si="675"/>
        <v>25</v>
      </c>
      <c r="J1667" s="100">
        <f>$AN$29</f>
        <v>41099</v>
      </c>
      <c r="K1667" s="101">
        <v>1</v>
      </c>
      <c r="L1667" s="261">
        <v>11</v>
      </c>
      <c r="M1667" s="232">
        <f t="shared" si="690"/>
        <v>0.33333333333333331</v>
      </c>
      <c r="N1667" s="241">
        <f t="shared" si="682"/>
        <v>0.70833333333333337</v>
      </c>
      <c r="O1667" s="244">
        <f t="shared" si="676"/>
        <v>9.0000000000000018</v>
      </c>
      <c r="P1667" s="245" t="str">
        <f t="shared" si="688"/>
        <v>1</v>
      </c>
      <c r="Q1667" s="257">
        <f t="shared" si="677"/>
        <v>8.0000000000000018</v>
      </c>
      <c r="R1667" s="102">
        <f t="shared" si="689"/>
        <v>2.9999999999999982</v>
      </c>
      <c r="S1667" s="103">
        <f t="shared" si="683"/>
        <v>1</v>
      </c>
      <c r="T1667" s="104">
        <f t="shared" si="684"/>
        <v>1.9999999999999982</v>
      </c>
      <c r="U1667" s="104">
        <f t="shared" si="685"/>
        <v>0</v>
      </c>
      <c r="V1667" s="104">
        <f t="shared" si="686"/>
        <v>0</v>
      </c>
      <c r="W1667" s="105">
        <f t="shared" si="687"/>
        <v>2.9999999999999982</v>
      </c>
      <c r="X1667" s="96"/>
      <c r="Y1667" s="106" t="str">
        <f>$AO$29</f>
        <v>D</v>
      </c>
      <c r="Z1667" s="262" t="str">
        <f t="shared" si="678"/>
        <v>Mon</v>
      </c>
      <c r="AA1667" s="107">
        <f t="shared" si="679"/>
        <v>0</v>
      </c>
      <c r="AB1667" s="107">
        <f t="shared" si="680"/>
        <v>0</v>
      </c>
      <c r="AC1667" s="107">
        <f t="shared" si="681"/>
        <v>0</v>
      </c>
    </row>
    <row r="1668" spans="1:29" ht="12.75" customHeight="1">
      <c r="A1668" s="69"/>
      <c r="B1668" s="98"/>
      <c r="C1668" s="98"/>
      <c r="D1668" s="162" t="s">
        <v>29</v>
      </c>
      <c r="E1668" s="159"/>
      <c r="F1668" s="160">
        <f>-IF(H1661*5%&gt;500000,500000,H1661*5%)</f>
        <v>-139791.79190751445</v>
      </c>
      <c r="G1668" s="160"/>
      <c r="H1668" s="99"/>
      <c r="I1668" s="76">
        <f t="shared" si="675"/>
        <v>26</v>
      </c>
      <c r="J1668" s="100">
        <f>$AN$30</f>
        <v>41100</v>
      </c>
      <c r="K1668" s="101">
        <v>1</v>
      </c>
      <c r="L1668" s="261">
        <v>10</v>
      </c>
      <c r="M1668" s="232">
        <f t="shared" si="690"/>
        <v>0.33333333333333331</v>
      </c>
      <c r="N1668" s="241">
        <f t="shared" si="682"/>
        <v>0.70833333333333337</v>
      </c>
      <c r="O1668" s="244">
        <f t="shared" si="676"/>
        <v>9.0000000000000018</v>
      </c>
      <c r="P1668" s="245" t="str">
        <f t="shared" si="688"/>
        <v>1</v>
      </c>
      <c r="Q1668" s="257">
        <f t="shared" si="677"/>
        <v>8.0000000000000018</v>
      </c>
      <c r="R1668" s="102">
        <f t="shared" si="689"/>
        <v>1.9999999999999982</v>
      </c>
      <c r="S1668" s="103">
        <f t="shared" si="683"/>
        <v>1</v>
      </c>
      <c r="T1668" s="104">
        <f t="shared" si="684"/>
        <v>0.99999999999999822</v>
      </c>
      <c r="U1668" s="104">
        <f t="shared" si="685"/>
        <v>0</v>
      </c>
      <c r="V1668" s="104">
        <f t="shared" si="686"/>
        <v>0</v>
      </c>
      <c r="W1668" s="105">
        <f t="shared" si="687"/>
        <v>1.9999999999999982</v>
      </c>
      <c r="X1668" s="96"/>
      <c r="Y1668" s="106" t="str">
        <f>$AO$30</f>
        <v>D</v>
      </c>
      <c r="Z1668" s="207" t="str">
        <f t="shared" si="678"/>
        <v>Tue</v>
      </c>
      <c r="AA1668" s="107">
        <f t="shared" si="679"/>
        <v>0</v>
      </c>
      <c r="AB1668" s="107">
        <f t="shared" si="680"/>
        <v>0</v>
      </c>
      <c r="AC1668" s="107">
        <f t="shared" si="681"/>
        <v>0</v>
      </c>
    </row>
    <row r="1669" spans="1:29" ht="12.75" customHeight="1">
      <c r="A1669" s="69"/>
      <c r="B1669" s="98"/>
      <c r="C1669" s="98"/>
      <c r="D1669" s="162" t="s">
        <v>30</v>
      </c>
      <c r="E1669" s="159"/>
      <c r="F1669" s="163">
        <f>ROUND(H1661+H1663+F1667+F1668,0)*12</f>
        <v>31654476</v>
      </c>
      <c r="G1669" s="163"/>
      <c r="H1669" s="99"/>
      <c r="I1669" s="76">
        <f t="shared" si="675"/>
        <v>27</v>
      </c>
      <c r="J1669" s="100">
        <f>$AN$31</f>
        <v>41101</v>
      </c>
      <c r="K1669" s="101">
        <v>1</v>
      </c>
      <c r="L1669" s="261">
        <v>11</v>
      </c>
      <c r="M1669" s="232">
        <f t="shared" si="690"/>
        <v>0.33333333333333331</v>
      </c>
      <c r="N1669" s="241">
        <f t="shared" si="682"/>
        <v>0.70833333333333337</v>
      </c>
      <c r="O1669" s="244">
        <f t="shared" si="676"/>
        <v>9.0000000000000018</v>
      </c>
      <c r="P1669" s="245" t="str">
        <f t="shared" si="688"/>
        <v>1</v>
      </c>
      <c r="Q1669" s="257">
        <f t="shared" si="677"/>
        <v>8.0000000000000018</v>
      </c>
      <c r="R1669" s="102">
        <f t="shared" si="689"/>
        <v>2.9999999999999982</v>
      </c>
      <c r="S1669" s="103">
        <f t="shared" si="683"/>
        <v>1</v>
      </c>
      <c r="T1669" s="104">
        <f t="shared" si="684"/>
        <v>1.9999999999999982</v>
      </c>
      <c r="U1669" s="104">
        <f t="shared" si="685"/>
        <v>0</v>
      </c>
      <c r="V1669" s="104">
        <f t="shared" si="686"/>
        <v>0</v>
      </c>
      <c r="W1669" s="105">
        <f t="shared" si="687"/>
        <v>2.9999999999999982</v>
      </c>
      <c r="X1669" s="96"/>
      <c r="Y1669" s="106" t="str">
        <f>$AO$31</f>
        <v>D</v>
      </c>
      <c r="Z1669" s="207" t="str">
        <f t="shared" si="678"/>
        <v>Wed</v>
      </c>
      <c r="AA1669" s="107">
        <f t="shared" si="679"/>
        <v>0</v>
      </c>
      <c r="AB1669" s="107">
        <f t="shared" si="680"/>
        <v>0</v>
      </c>
      <c r="AC1669" s="107">
        <f t="shared" si="681"/>
        <v>0</v>
      </c>
    </row>
    <row r="1670" spans="1:29" ht="12.75" customHeight="1">
      <c r="A1670" s="69"/>
      <c r="B1670" s="98"/>
      <c r="C1670" s="98"/>
      <c r="D1670" s="168" t="s">
        <v>31</v>
      </c>
      <c r="E1670" s="159"/>
      <c r="F1670" s="169">
        <f>(F1669)+(F1666*12)</f>
        <v>15814476</v>
      </c>
      <c r="G1670" s="169"/>
      <c r="H1670" s="99"/>
      <c r="I1670" s="76">
        <f t="shared" si="675"/>
        <v>28</v>
      </c>
      <c r="J1670" s="100">
        <f>$AN$32</f>
        <v>41102</v>
      </c>
      <c r="K1670" s="101">
        <v>1</v>
      </c>
      <c r="L1670" s="261">
        <v>11</v>
      </c>
      <c r="M1670" s="232">
        <f t="shared" si="690"/>
        <v>0.33333333333333331</v>
      </c>
      <c r="N1670" s="241">
        <f t="shared" si="682"/>
        <v>0.70833333333333337</v>
      </c>
      <c r="O1670" s="244">
        <f t="shared" si="676"/>
        <v>9.0000000000000018</v>
      </c>
      <c r="P1670" s="245" t="str">
        <f t="shared" si="688"/>
        <v>1</v>
      </c>
      <c r="Q1670" s="257">
        <f t="shared" si="677"/>
        <v>8.0000000000000018</v>
      </c>
      <c r="R1670" s="102">
        <f t="shared" si="689"/>
        <v>2.9999999999999982</v>
      </c>
      <c r="S1670" s="103">
        <f t="shared" si="683"/>
        <v>1</v>
      </c>
      <c r="T1670" s="104">
        <f t="shared" si="684"/>
        <v>1.9999999999999982</v>
      </c>
      <c r="U1670" s="104">
        <f t="shared" si="685"/>
        <v>0</v>
      </c>
      <c r="V1670" s="104">
        <f t="shared" si="686"/>
        <v>0</v>
      </c>
      <c r="W1670" s="105">
        <f t="shared" si="687"/>
        <v>2.9999999999999982</v>
      </c>
      <c r="X1670" s="96"/>
      <c r="Y1670" s="106" t="str">
        <f>$AO$32</f>
        <v>D</v>
      </c>
      <c r="Z1670" s="207" t="str">
        <f t="shared" si="678"/>
        <v>Thu</v>
      </c>
      <c r="AA1670" s="107">
        <f t="shared" si="679"/>
        <v>0</v>
      </c>
      <c r="AB1670" s="107">
        <f t="shared" si="680"/>
        <v>0</v>
      </c>
      <c r="AC1670" s="107">
        <f t="shared" si="681"/>
        <v>0</v>
      </c>
    </row>
    <row r="1671" spans="1:29" ht="12.75" customHeight="1">
      <c r="A1671" s="69"/>
      <c r="B1671" s="98"/>
      <c r="C1671" s="98"/>
      <c r="D1671" s="168" t="s">
        <v>32</v>
      </c>
      <c r="E1671" s="159"/>
      <c r="F1671" s="170">
        <f>-(IF(F1670&lt;=0,0,IF(F1670&lt;=50000000,F1670*0.05,IF(F1670&lt;=200000000,(F1670-50000000)*0.15+2500000,IF(F1670&lt;=500000000,(F1670-250000000)*0.25+32500000,(F1670-500000000)*0.3+95000000)))))/12</f>
        <v>-65893.650000000009</v>
      </c>
      <c r="G1671" s="171">
        <f>-(IF(F1671&lt;=0,0,IF(F1671&lt;=50000000,F1671*0.05,IF(F1671&lt;=200000000,(F1671-50000000)*0.15+2500000,IF(F1671&lt;=500000000,(F1671-250000000)*0.25+32500000,(F1671-500000000)*0.3+95000000)))))/12</f>
        <v>0</v>
      </c>
      <c r="H1671" s="99"/>
      <c r="I1671" s="76">
        <f t="shared" si="675"/>
        <v>29</v>
      </c>
      <c r="J1671" s="100">
        <f>$AN$33</f>
        <v>41103</v>
      </c>
      <c r="K1671" s="101">
        <v>1</v>
      </c>
      <c r="L1671" s="261">
        <v>11</v>
      </c>
      <c r="M1671" s="232">
        <f t="shared" si="690"/>
        <v>0.33333333333333331</v>
      </c>
      <c r="N1671" s="241">
        <f t="shared" si="682"/>
        <v>0.70833333333333337</v>
      </c>
      <c r="O1671" s="244">
        <f t="shared" si="676"/>
        <v>9.0000000000000018</v>
      </c>
      <c r="P1671" s="245" t="str">
        <f t="shared" si="688"/>
        <v>1</v>
      </c>
      <c r="Q1671" s="257">
        <f t="shared" si="677"/>
        <v>8.0000000000000018</v>
      </c>
      <c r="R1671" s="102">
        <f t="shared" si="689"/>
        <v>2.9999999999999982</v>
      </c>
      <c r="S1671" s="103">
        <f t="shared" si="683"/>
        <v>1</v>
      </c>
      <c r="T1671" s="104">
        <f t="shared" si="684"/>
        <v>1.9999999999999982</v>
      </c>
      <c r="U1671" s="104">
        <f t="shared" si="685"/>
        <v>0</v>
      </c>
      <c r="V1671" s="104">
        <f t="shared" si="686"/>
        <v>0</v>
      </c>
      <c r="W1671" s="105">
        <f t="shared" si="687"/>
        <v>2.9999999999999982</v>
      </c>
      <c r="X1671" s="96"/>
      <c r="Y1671" s="106" t="str">
        <f>$AO$33</f>
        <v>D</v>
      </c>
      <c r="Z1671" s="207" t="str">
        <f t="shared" si="678"/>
        <v>Fri</v>
      </c>
      <c r="AA1671" s="107">
        <f t="shared" si="679"/>
        <v>0</v>
      </c>
      <c r="AB1671" s="107">
        <f t="shared" si="680"/>
        <v>0</v>
      </c>
      <c r="AC1671" s="107">
        <f t="shared" si="681"/>
        <v>0</v>
      </c>
    </row>
    <row r="1672" spans="1:29" ht="12.75" customHeight="1">
      <c r="A1672" s="69"/>
      <c r="B1672" s="98"/>
      <c r="C1672" s="125"/>
      <c r="D1672" s="172"/>
      <c r="E1672" s="173"/>
      <c r="F1672" s="174"/>
      <c r="G1672" s="72"/>
      <c r="H1672" s="175"/>
      <c r="I1672" s="76">
        <f t="shared" si="675"/>
        <v>30</v>
      </c>
      <c r="J1672" s="100">
        <f>$AN$34</f>
        <v>41104</v>
      </c>
      <c r="K1672" s="101" t="s">
        <v>50</v>
      </c>
      <c r="L1672" s="261"/>
      <c r="M1672" s="232">
        <f t="shared" si="690"/>
        <v>0</v>
      </c>
      <c r="N1672" s="241">
        <f t="shared" si="682"/>
        <v>0</v>
      </c>
      <c r="O1672" s="244">
        <f t="shared" si="676"/>
        <v>0</v>
      </c>
      <c r="P1672" s="245">
        <f t="shared" si="688"/>
        <v>0</v>
      </c>
      <c r="Q1672" s="257">
        <f t="shared" si="677"/>
        <v>0</v>
      </c>
      <c r="R1672" s="102">
        <f t="shared" si="689"/>
        <v>0</v>
      </c>
      <c r="S1672" s="103">
        <f t="shared" si="683"/>
        <v>0</v>
      </c>
      <c r="T1672" s="104">
        <f t="shared" si="684"/>
        <v>0</v>
      </c>
      <c r="U1672" s="104">
        <f t="shared" si="685"/>
        <v>0</v>
      </c>
      <c r="V1672" s="104">
        <f t="shared" si="686"/>
        <v>0</v>
      </c>
      <c r="W1672" s="105">
        <f t="shared" si="687"/>
        <v>0</v>
      </c>
      <c r="X1672" s="96"/>
      <c r="Y1672" s="106" t="str">
        <f>$AO$34</f>
        <v>M</v>
      </c>
      <c r="Z1672" s="207" t="str">
        <f t="shared" si="678"/>
        <v>Sat</v>
      </c>
      <c r="AA1672" s="107">
        <f t="shared" si="679"/>
        <v>0</v>
      </c>
      <c r="AB1672" s="107">
        <f t="shared" si="680"/>
        <v>0</v>
      </c>
      <c r="AC1672" s="107">
        <f t="shared" si="681"/>
        <v>0</v>
      </c>
    </row>
    <row r="1673" spans="1:29" ht="12.75" customHeight="1">
      <c r="A1673" s="69"/>
      <c r="B1673" s="176" t="s">
        <v>33</v>
      </c>
      <c r="C1673" s="177"/>
      <c r="D1673" s="178"/>
      <c r="E1673" s="127"/>
      <c r="F1673" s="179"/>
      <c r="G1673" s="180" t="s">
        <v>22</v>
      </c>
      <c r="H1673" s="152">
        <f>+H1661+H1663+H1664+H1665</f>
        <v>2705050.9881502888</v>
      </c>
      <c r="I1673" s="76">
        <f t="shared" si="675"/>
        <v>31</v>
      </c>
      <c r="J1673" s="100">
        <f>$AN$35</f>
        <v>41105</v>
      </c>
      <c r="K1673" s="101" t="s">
        <v>50</v>
      </c>
      <c r="L1673" s="261"/>
      <c r="M1673" s="232">
        <f t="shared" si="690"/>
        <v>0</v>
      </c>
      <c r="N1673" s="241">
        <f t="shared" si="682"/>
        <v>0</v>
      </c>
      <c r="O1673" s="244">
        <f t="shared" si="676"/>
        <v>0</v>
      </c>
      <c r="P1673" s="245">
        <f t="shared" si="688"/>
        <v>0</v>
      </c>
      <c r="Q1673" s="257">
        <f t="shared" si="677"/>
        <v>0</v>
      </c>
      <c r="R1673" s="102">
        <f t="shared" si="689"/>
        <v>0</v>
      </c>
      <c r="S1673" s="103">
        <f t="shared" si="683"/>
        <v>0</v>
      </c>
      <c r="T1673" s="104">
        <f t="shared" si="684"/>
        <v>0</v>
      </c>
      <c r="U1673" s="104">
        <f t="shared" si="685"/>
        <v>0</v>
      </c>
      <c r="V1673" s="104">
        <f t="shared" si="686"/>
        <v>0</v>
      </c>
      <c r="W1673" s="105">
        <f t="shared" si="687"/>
        <v>0</v>
      </c>
      <c r="X1673" s="96"/>
      <c r="Y1673" s="106" t="str">
        <f>$AO$35</f>
        <v>M</v>
      </c>
      <c r="Z1673" s="262" t="str">
        <f t="shared" si="678"/>
        <v>Sun</v>
      </c>
      <c r="AA1673" s="107">
        <f t="shared" si="679"/>
        <v>0</v>
      </c>
      <c r="AB1673" s="107">
        <f t="shared" si="680"/>
        <v>0</v>
      </c>
      <c r="AC1673" s="107">
        <f t="shared" si="681"/>
        <v>0</v>
      </c>
    </row>
    <row r="1674" spans="1:29" ht="12.75" customHeight="1">
      <c r="A1674" s="69"/>
      <c r="B1674" s="70"/>
      <c r="C1674" s="70"/>
      <c r="D1674" s="200"/>
      <c r="E1674" s="127"/>
      <c r="F1674" s="155"/>
      <c r="G1674" s="74"/>
      <c r="H1674" s="75"/>
      <c r="I1674" s="76">
        <f t="shared" si="675"/>
        <v>32</v>
      </c>
      <c r="J1674" s="100">
        <f>$AN$36</f>
        <v>41106</v>
      </c>
      <c r="K1674" s="101">
        <v>2</v>
      </c>
      <c r="L1674" s="261">
        <v>10</v>
      </c>
      <c r="M1674" s="232">
        <f t="shared" si="690"/>
        <v>0.83333333333333337</v>
      </c>
      <c r="N1674" s="241">
        <f t="shared" si="682"/>
        <v>1.2083333333333333</v>
      </c>
      <c r="O1674" s="244">
        <f t="shared" si="676"/>
        <v>8.9999999999999964</v>
      </c>
      <c r="P1674" s="245" t="str">
        <f t="shared" si="688"/>
        <v>1</v>
      </c>
      <c r="Q1674" s="257">
        <f t="shared" si="677"/>
        <v>7.9999999999999964</v>
      </c>
      <c r="R1674" s="102">
        <f t="shared" si="689"/>
        <v>2.0000000000000036</v>
      </c>
      <c r="S1674" s="103">
        <f t="shared" si="683"/>
        <v>1</v>
      </c>
      <c r="T1674" s="104">
        <f t="shared" si="684"/>
        <v>1.0000000000000036</v>
      </c>
      <c r="U1674" s="104">
        <f t="shared" si="685"/>
        <v>0</v>
      </c>
      <c r="V1674" s="104">
        <f t="shared" si="686"/>
        <v>0</v>
      </c>
      <c r="W1674" s="105">
        <f t="shared" si="687"/>
        <v>2.0000000000000036</v>
      </c>
      <c r="X1674" s="96"/>
      <c r="Y1674" s="106" t="str">
        <f>$AO$36</f>
        <v>D</v>
      </c>
      <c r="Z1674" s="262" t="str">
        <f t="shared" si="678"/>
        <v>Mon</v>
      </c>
      <c r="AA1674" s="107">
        <f t="shared" si="679"/>
        <v>0</v>
      </c>
      <c r="AB1674" s="107">
        <f t="shared" si="680"/>
        <v>0</v>
      </c>
      <c r="AC1674" s="107">
        <f t="shared" si="681"/>
        <v>0</v>
      </c>
    </row>
    <row r="1675" spans="1:29" ht="12.75" customHeight="1">
      <c r="A1675" s="69"/>
      <c r="B1675" s="181" t="s">
        <v>34</v>
      </c>
      <c r="C1675" s="181"/>
      <c r="D1675" s="72"/>
      <c r="E1675" s="73"/>
      <c r="F1675" s="72"/>
      <c r="G1675" s="181" t="s">
        <v>35</v>
      </c>
      <c r="H1675" s="99"/>
      <c r="I1675" s="76">
        <f t="shared" si="675"/>
        <v>33</v>
      </c>
      <c r="J1675" s="100">
        <f>$AN$37</f>
        <v>41107</v>
      </c>
      <c r="K1675" s="101">
        <v>2</v>
      </c>
      <c r="L1675" s="261">
        <v>11</v>
      </c>
      <c r="M1675" s="232">
        <f t="shared" si="690"/>
        <v>0.83333333333333337</v>
      </c>
      <c r="N1675" s="241">
        <f t="shared" si="682"/>
        <v>1.2083333333333333</v>
      </c>
      <c r="O1675" s="244">
        <f t="shared" si="676"/>
        <v>8.9999999999999964</v>
      </c>
      <c r="P1675" s="245" t="str">
        <f t="shared" si="688"/>
        <v>1</v>
      </c>
      <c r="Q1675" s="257">
        <f t="shared" si="677"/>
        <v>7.9999999999999964</v>
      </c>
      <c r="R1675" s="102">
        <f t="shared" si="689"/>
        <v>3.0000000000000036</v>
      </c>
      <c r="S1675" s="103">
        <f t="shared" si="683"/>
        <v>1</v>
      </c>
      <c r="T1675" s="104">
        <f t="shared" si="684"/>
        <v>2.0000000000000036</v>
      </c>
      <c r="U1675" s="104">
        <f t="shared" si="685"/>
        <v>0</v>
      </c>
      <c r="V1675" s="104">
        <f t="shared" si="686"/>
        <v>0</v>
      </c>
      <c r="W1675" s="105">
        <f t="shared" si="687"/>
        <v>3.0000000000000036</v>
      </c>
      <c r="X1675" s="96"/>
      <c r="Y1675" s="106" t="str">
        <f>$AO$37</f>
        <v>D</v>
      </c>
      <c r="Z1675" s="207" t="str">
        <f t="shared" si="678"/>
        <v>Tue</v>
      </c>
      <c r="AA1675" s="107">
        <f t="shared" si="679"/>
        <v>0</v>
      </c>
      <c r="AB1675" s="107">
        <f t="shared" si="680"/>
        <v>0</v>
      </c>
      <c r="AC1675" s="107">
        <f t="shared" si="681"/>
        <v>0</v>
      </c>
    </row>
    <row r="1676" spans="1:29" ht="12.75" customHeight="1">
      <c r="A1676" s="69"/>
      <c r="B1676" s="181"/>
      <c r="C1676" s="181"/>
      <c r="D1676" s="72"/>
      <c r="E1676" s="73"/>
      <c r="F1676" s="72"/>
      <c r="G1676" s="181"/>
      <c r="H1676" s="99"/>
      <c r="I1676" s="76">
        <f t="shared" si="675"/>
        <v>34</v>
      </c>
      <c r="J1676" s="100">
        <f>$AN$38</f>
        <v>41108</v>
      </c>
      <c r="K1676" s="101">
        <v>2</v>
      </c>
      <c r="L1676" s="261">
        <v>11</v>
      </c>
      <c r="M1676" s="232">
        <f t="shared" si="690"/>
        <v>0.83333333333333337</v>
      </c>
      <c r="N1676" s="241">
        <f t="shared" si="682"/>
        <v>1.2083333333333333</v>
      </c>
      <c r="O1676" s="244">
        <f t="shared" si="676"/>
        <v>8.9999999999999964</v>
      </c>
      <c r="P1676" s="245" t="str">
        <f t="shared" si="688"/>
        <v>1</v>
      </c>
      <c r="Q1676" s="257">
        <f t="shared" si="677"/>
        <v>7.9999999999999964</v>
      </c>
      <c r="R1676" s="102">
        <f t="shared" si="689"/>
        <v>3.0000000000000036</v>
      </c>
      <c r="S1676" s="103">
        <f t="shared" si="683"/>
        <v>1</v>
      </c>
      <c r="T1676" s="104">
        <f t="shared" si="684"/>
        <v>2.0000000000000036</v>
      </c>
      <c r="U1676" s="104">
        <f t="shared" si="685"/>
        <v>0</v>
      </c>
      <c r="V1676" s="104">
        <f t="shared" si="686"/>
        <v>0</v>
      </c>
      <c r="W1676" s="105">
        <f t="shared" si="687"/>
        <v>3.0000000000000036</v>
      </c>
      <c r="X1676" s="96"/>
      <c r="Y1676" s="106" t="str">
        <f>$AO$38</f>
        <v>D</v>
      </c>
      <c r="Z1676" s="207" t="str">
        <f t="shared" si="678"/>
        <v>Wed</v>
      </c>
      <c r="AA1676" s="107">
        <f t="shared" si="679"/>
        <v>0</v>
      </c>
      <c r="AB1676" s="107">
        <f t="shared" si="680"/>
        <v>0</v>
      </c>
      <c r="AC1676" s="107">
        <f t="shared" si="681"/>
        <v>0</v>
      </c>
    </row>
    <row r="1677" spans="1:29" ht="12.75" customHeight="1">
      <c r="A1677" s="69"/>
      <c r="B1677" s="181"/>
      <c r="C1677" s="181"/>
      <c r="D1677" s="72"/>
      <c r="E1677" s="73"/>
      <c r="F1677" s="72"/>
      <c r="G1677" s="181"/>
      <c r="H1677" s="99"/>
      <c r="I1677" s="76">
        <f t="shared" si="675"/>
        <v>35</v>
      </c>
      <c r="J1677" s="100"/>
      <c r="K1677" s="101"/>
      <c r="L1677" s="261"/>
      <c r="M1677" s="232"/>
      <c r="N1677" s="241"/>
      <c r="O1677" s="244"/>
      <c r="P1677" s="245"/>
      <c r="Q1677" s="257"/>
      <c r="R1677" s="102"/>
      <c r="S1677" s="103"/>
      <c r="T1677" s="104"/>
      <c r="U1677" s="104"/>
      <c r="V1677" s="104"/>
      <c r="W1677" s="105"/>
      <c r="X1677" s="96"/>
      <c r="Y1677" s="106"/>
      <c r="Z1677" s="207" t="str">
        <f t="shared" si="678"/>
        <v>Sat</v>
      </c>
      <c r="AA1677" s="107">
        <f>COUNTIF(K1677,"S")</f>
        <v>0</v>
      </c>
      <c r="AB1677" s="107">
        <f>COUNTIF(K1677,"I")</f>
        <v>0</v>
      </c>
      <c r="AC1677" s="107">
        <f>COUNTIF(K1677,"A")</f>
        <v>0</v>
      </c>
    </row>
    <row r="1678" spans="1:29" ht="12.75" customHeight="1">
      <c r="A1678" s="69"/>
      <c r="B1678" s="181"/>
      <c r="C1678" s="181"/>
      <c r="D1678" s="72"/>
      <c r="E1678" s="73"/>
      <c r="F1678" s="72"/>
      <c r="G1678" s="181"/>
      <c r="H1678" s="99"/>
      <c r="I1678" s="76">
        <f t="shared" si="675"/>
        <v>36</v>
      </c>
      <c r="J1678" s="210" t="s">
        <v>19</v>
      </c>
      <c r="K1678" s="211"/>
      <c r="L1678" s="251"/>
      <c r="M1678" s="212" t="s">
        <v>45</v>
      </c>
      <c r="N1678" s="212" t="s">
        <v>46</v>
      </c>
      <c r="O1678" s="242"/>
      <c r="P1678" s="243"/>
      <c r="Q1678" s="258"/>
      <c r="R1678" s="212"/>
      <c r="S1678" s="213"/>
      <c r="T1678" s="214"/>
      <c r="U1678" s="214"/>
      <c r="V1678" s="215"/>
      <c r="W1678" s="216" t="s">
        <v>36</v>
      </c>
      <c r="X1678" s="182"/>
      <c r="Y1678" s="183" t="s">
        <v>37</v>
      </c>
      <c r="Z1678" s="83"/>
      <c r="AA1678" s="84"/>
      <c r="AB1678" s="84"/>
      <c r="AC1678" s="96"/>
    </row>
    <row r="1679" spans="1:29" ht="12.75" customHeight="1">
      <c r="A1679" s="69"/>
      <c r="B1679" s="184" t="str">
        <f>C1643</f>
        <v>ADE</v>
      </c>
      <c r="C1679" s="181"/>
      <c r="D1679" s="72"/>
      <c r="E1679" s="73"/>
      <c r="F1679" s="72"/>
      <c r="G1679" s="181" t="s">
        <v>38</v>
      </c>
      <c r="H1679" s="99"/>
      <c r="I1679" s="76">
        <f t="shared" si="675"/>
        <v>37</v>
      </c>
      <c r="J1679" s="333">
        <f>+K1679+L1679</f>
        <v>39</v>
      </c>
      <c r="K1679" s="334">
        <f>+COUNTIF(K1646:K1677,"1")+COUNTIF(K1646:K1677,"2")+COUNTIF(K1646:K1677,"L2")+COUNTIF(K1646:K1677,"L1")</f>
        <v>25</v>
      </c>
      <c r="L1679" s="334">
        <f>+COUNTIF(K1646:K1677,"2")+COUNTIF(K1646:K1677,"L2")</f>
        <v>14</v>
      </c>
      <c r="M1679" s="334">
        <f>+COUNTIF(K1646:K1677,"1")+COUNTIF(K1646:K1677,"L1")</f>
        <v>11</v>
      </c>
      <c r="N1679" s="185"/>
      <c r="O1679" s="185"/>
      <c r="P1679" s="101"/>
      <c r="Q1679" s="259"/>
      <c r="R1679" s="185">
        <f>+COUNTIF(K1647:K1677,"S2")</f>
        <v>0</v>
      </c>
      <c r="S1679" s="102">
        <f>SUM(S1647:S1677)</f>
        <v>22</v>
      </c>
      <c r="T1679" s="102">
        <f>SUM(T1647:T1677)</f>
        <v>60.500000000000014</v>
      </c>
      <c r="U1679" s="102">
        <f>SUM(U1647:U1677)</f>
        <v>3</v>
      </c>
      <c r="V1679" s="102">
        <f>SUM(V1647:V1677)</f>
        <v>6</v>
      </c>
      <c r="W1679" s="105">
        <f>+(S1679*1.5)+(T1679*2)+(U1679*3)+(V1679*4)</f>
        <v>187.00000000000003</v>
      </c>
      <c r="X1679" s="186"/>
      <c r="Y1679" s="187">
        <f>+COUNTIF(Y1647:Y1677,"D")</f>
        <v>22</v>
      </c>
      <c r="Z1679" s="83"/>
      <c r="AA1679" s="102">
        <f>SUM(AA1647:AA1677)</f>
        <v>0</v>
      </c>
      <c r="AB1679" s="102">
        <f>SUM(AB1647:AB1677)</f>
        <v>0</v>
      </c>
      <c r="AC1679" s="102">
        <f>SUM(AC1647:AC1677)</f>
        <v>0</v>
      </c>
    </row>
    <row r="1680" spans="1:29" ht="12.75" customHeight="1">
      <c r="A1680" s="69"/>
      <c r="B1680" s="263"/>
      <c r="C1680" s="189" t="s">
        <v>57</v>
      </c>
      <c r="D1680" s="189"/>
      <c r="E1680" s="190"/>
      <c r="F1680" s="72"/>
      <c r="G1680" s="72"/>
      <c r="H1680" s="99"/>
      <c r="I1680" s="76">
        <f t="shared" si="675"/>
        <v>38</v>
      </c>
      <c r="J1680" s="191"/>
      <c r="K1680" s="192"/>
      <c r="L1680" s="252"/>
      <c r="M1680" s="193"/>
      <c r="N1680" s="193"/>
      <c r="O1680" s="193"/>
      <c r="P1680" s="239"/>
      <c r="Q1680" s="260"/>
      <c r="R1680" s="194">
        <f>S1679+T1679+U1679+V1679</f>
        <v>91.500000000000014</v>
      </c>
      <c r="S1680" s="103"/>
      <c r="T1680" s="103"/>
      <c r="U1680" s="103"/>
      <c r="V1680" s="103"/>
      <c r="W1680" s="103"/>
      <c r="X1680" s="195"/>
      <c r="Y1680" s="187"/>
      <c r="Z1680" s="196"/>
      <c r="AA1680" s="196"/>
      <c r="AB1680" s="196"/>
      <c r="AC1680" s="197"/>
    </row>
    <row r="1682" spans="1:29" ht="12.75" customHeight="1">
      <c r="A1682" s="52">
        <f>A1643+1</f>
        <v>44</v>
      </c>
      <c r="B1682" s="53" t="s">
        <v>2</v>
      </c>
      <c r="C1682" s="54" t="s">
        <v>201</v>
      </c>
      <c r="D1682" s="55"/>
      <c r="E1682" s="56" t="s">
        <v>55</v>
      </c>
      <c r="F1682" s="209" t="s">
        <v>119</v>
      </c>
      <c r="G1682" s="57"/>
      <c r="H1682" s="58"/>
      <c r="I1682" s="59">
        <v>1</v>
      </c>
      <c r="J1682" s="486" t="str">
        <f>+C1682</f>
        <v>ADE</v>
      </c>
      <c r="K1682" s="486"/>
      <c r="L1682" s="486"/>
      <c r="M1682" s="486"/>
      <c r="N1682" s="486"/>
      <c r="O1682" s="486"/>
      <c r="P1682" s="486"/>
      <c r="Q1682" s="486"/>
      <c r="R1682" s="486"/>
      <c r="S1682" s="486"/>
      <c r="T1682" s="486"/>
      <c r="U1682" s="486"/>
      <c r="V1682" s="486"/>
      <c r="W1682" s="486"/>
      <c r="X1682" s="60"/>
      <c r="Y1682" s="61"/>
      <c r="Z1682" s="62"/>
      <c r="AA1682" s="63"/>
      <c r="AB1682" s="63"/>
      <c r="AC1682" s="64"/>
    </row>
    <row r="1683" spans="1:29" ht="12.75" customHeight="1">
      <c r="A1683" s="69"/>
      <c r="B1683" s="70" t="s">
        <v>3</v>
      </c>
      <c r="C1683" s="71" t="s">
        <v>62</v>
      </c>
      <c r="D1683" s="72"/>
      <c r="E1683" s="73"/>
      <c r="F1683" s="72"/>
      <c r="G1683" s="74"/>
      <c r="H1683" s="75"/>
      <c r="I1683" s="76">
        <f t="shared" ref="I1683:I1719" si="691">+I1682+1</f>
        <v>2</v>
      </c>
      <c r="J1683" s="77" t="s">
        <v>4</v>
      </c>
      <c r="K1683" s="78"/>
      <c r="L1683" s="248"/>
      <c r="M1683" s="79"/>
      <c r="N1683" s="79"/>
      <c r="O1683" s="79"/>
      <c r="P1683" s="236"/>
      <c r="Q1683" s="254"/>
      <c r="R1683" s="79"/>
      <c r="S1683" s="79"/>
      <c r="T1683" s="79"/>
      <c r="U1683" s="79"/>
      <c r="V1683" s="79"/>
      <c r="W1683" s="80" t="str">
        <f>$Y$1</f>
        <v>Period: 1 May 2012 - 31 May 2012</v>
      </c>
      <c r="X1683" s="81"/>
      <c r="Y1683" s="82"/>
      <c r="Z1683" s="83"/>
      <c r="AA1683" s="84"/>
      <c r="AB1683" s="84"/>
      <c r="AC1683" s="85"/>
    </row>
    <row r="1684" spans="1:29" ht="12.75" customHeight="1">
      <c r="A1684" s="69"/>
      <c r="B1684" s="70" t="s">
        <v>6</v>
      </c>
      <c r="C1684" s="71" t="s">
        <v>5</v>
      </c>
      <c r="D1684" s="72"/>
      <c r="E1684" s="73"/>
      <c r="F1684" s="91"/>
      <c r="G1684" s="91"/>
      <c r="H1684" s="92"/>
      <c r="I1684" s="76">
        <f t="shared" si="691"/>
        <v>3</v>
      </c>
      <c r="J1684" s="487" t="s">
        <v>7</v>
      </c>
      <c r="K1684" s="488" t="s">
        <v>8</v>
      </c>
      <c r="L1684" s="249"/>
      <c r="M1684" s="489" t="s">
        <v>49</v>
      </c>
      <c r="N1684" s="490"/>
      <c r="O1684" s="220"/>
      <c r="P1684" s="237"/>
      <c r="Q1684" s="255"/>
      <c r="R1684" s="491" t="s">
        <v>64</v>
      </c>
      <c r="S1684" s="493" t="s">
        <v>9</v>
      </c>
      <c r="T1684" s="493"/>
      <c r="U1684" s="493"/>
      <c r="V1684" s="493"/>
      <c r="W1684" s="494" t="s">
        <v>10</v>
      </c>
      <c r="X1684" s="93"/>
      <c r="Y1684" s="94"/>
      <c r="Z1684" s="83"/>
      <c r="AA1684" s="84"/>
      <c r="AB1684" s="84"/>
      <c r="AC1684" s="85"/>
    </row>
    <row r="1685" spans="1:29" ht="12.75" customHeight="1">
      <c r="A1685" s="69"/>
      <c r="B1685" s="70" t="s">
        <v>48</v>
      </c>
      <c r="C1685" s="71"/>
      <c r="D1685" s="72"/>
      <c r="E1685" s="73"/>
      <c r="F1685" s="91"/>
      <c r="G1685" s="91"/>
      <c r="H1685" s="92"/>
      <c r="I1685" s="76">
        <f t="shared" si="691"/>
        <v>4</v>
      </c>
      <c r="J1685" s="487"/>
      <c r="K1685" s="488"/>
      <c r="L1685" s="250"/>
      <c r="M1685" s="231" t="s">
        <v>11</v>
      </c>
      <c r="N1685" s="231" t="s">
        <v>12</v>
      </c>
      <c r="O1685" s="231"/>
      <c r="P1685" s="238"/>
      <c r="Q1685" s="256" t="s">
        <v>67</v>
      </c>
      <c r="R1685" s="492"/>
      <c r="S1685" s="201">
        <v>1.5</v>
      </c>
      <c r="T1685" s="201">
        <v>2</v>
      </c>
      <c r="U1685" s="201">
        <v>3</v>
      </c>
      <c r="V1685" s="201">
        <v>4</v>
      </c>
      <c r="W1685" s="494"/>
      <c r="X1685" s="93"/>
      <c r="Y1685" s="94"/>
      <c r="Z1685" s="83"/>
      <c r="AA1685" s="95" t="s">
        <v>13</v>
      </c>
      <c r="AB1685" s="95" t="s">
        <v>14</v>
      </c>
      <c r="AC1685" s="96" t="s">
        <v>15</v>
      </c>
    </row>
    <row r="1686" spans="1:29" ht="12.75" customHeight="1">
      <c r="A1686" s="69"/>
      <c r="B1686" s="70" t="s">
        <v>16</v>
      </c>
      <c r="C1686" s="71"/>
      <c r="D1686" s="72"/>
      <c r="E1686" s="73"/>
      <c r="F1686" s="98"/>
      <c r="G1686" s="72"/>
      <c r="H1686" s="99"/>
      <c r="I1686" s="76">
        <f t="shared" si="691"/>
        <v>5</v>
      </c>
      <c r="J1686" s="100">
        <f>$AN$9</f>
        <v>41079</v>
      </c>
      <c r="K1686" s="101">
        <v>1</v>
      </c>
      <c r="L1686" s="261">
        <v>11</v>
      </c>
      <c r="M1686" s="232">
        <f>VLOOKUP(K1686,$AE$23:$AG$30,2,0)</f>
        <v>0.33333333333333331</v>
      </c>
      <c r="N1686" s="241">
        <f>VLOOKUP(K1686,$AE$23:$AG$30,3,0)</f>
        <v>0.70833333333333337</v>
      </c>
      <c r="O1686" s="244">
        <f t="shared" ref="O1686:O1715" si="692">(N1686-M1686)*24</f>
        <v>9.0000000000000018</v>
      </c>
      <c r="P1686" s="245" t="str">
        <f>+IF(((N1686-M1686)*24)&gt;4,"1",0)</f>
        <v>1</v>
      </c>
      <c r="Q1686" s="257">
        <f t="shared" ref="Q1686:Q1715" si="693">O1686-P1686</f>
        <v>8.0000000000000018</v>
      </c>
      <c r="R1686" s="102">
        <f>+L1686-Q1686</f>
        <v>2.9999999999999982</v>
      </c>
      <c r="S1686" s="103">
        <f>IF(AND(Y1686="d",W1686&gt;0),1,0)</f>
        <v>1</v>
      </c>
      <c r="T1686" s="104">
        <f>IF(AND(Y1686="D",W1686-S1686&lt;0),0,IF(AND(Y1686="M",W1686&gt;=7),7,IF(AND(Y1686="M",W1686&lt;7),W1686,IF(W1686-S1686&lt;0,0,IF(AND(Y1686="D",W1686-S1686&gt;=7),7,IF(AND(Y1686="D",W1686-S1686&lt;7),W1686-S1686,0))))))</f>
        <v>1.9999999999999982</v>
      </c>
      <c r="U1686" s="104">
        <f>IF(AND(Y1686="D",W1686&lt;1),0,IF(AND(Y1686="D",W1686-S1686-T1686&gt;0,W1686-S1686-T1686&lt;1),W1686-S1686-T1686,IF(AND(Y1686="D",W1686-S1686-T1686&gt;=1),1,IF(AND(Y1686="M",W1686-T1686&gt;=1),1,IF(AND(Y1686="M",W1686-T1686&lt;1),W1686-T1686,0)))))</f>
        <v>0</v>
      </c>
      <c r="V1686" s="104">
        <f>IF(AND(Y1686="D",W1686&lt;1),0,IF(AND(Y1686="D",W1686-S1686-T1686-U1686&gt;0),W1686-S1686-T1686-U1686,IF(AND(Y1686="M",W1686-T1686-U1686&gt;0),W1686-T1686-U1686,0)))</f>
        <v>0</v>
      </c>
      <c r="W1686" s="105">
        <f>+R1686</f>
        <v>2.9999999999999982</v>
      </c>
      <c r="X1686" s="96"/>
      <c r="Y1686" s="106" t="str">
        <f>$AO$9</f>
        <v>D</v>
      </c>
      <c r="Z1686" s="207" t="str">
        <f t="shared" ref="Z1686:Z1716" si="694">TEXT(WEEKDAY(J1686),"ddd")</f>
        <v>Tue</v>
      </c>
      <c r="AA1686" s="107">
        <f t="shared" ref="AA1686:AA1715" si="695">COUNTIF(K1686,"S")</f>
        <v>0</v>
      </c>
      <c r="AB1686" s="107">
        <f t="shared" ref="AB1686:AB1715" si="696">COUNTIF(K1686,"I")</f>
        <v>0</v>
      </c>
      <c r="AC1686" s="107">
        <f t="shared" ref="AC1686:AC1715" si="697">COUNTIF(K1686,"A")</f>
        <v>0</v>
      </c>
    </row>
    <row r="1687" spans="1:29" ht="12.75" customHeight="1">
      <c r="A1687" s="69"/>
      <c r="B1687" s="70" t="s">
        <v>18</v>
      </c>
      <c r="C1687" s="108" t="s">
        <v>61</v>
      </c>
      <c r="D1687" s="109"/>
      <c r="E1687" s="73"/>
      <c r="F1687" s="110"/>
      <c r="G1687" s="72"/>
      <c r="H1687" s="99"/>
      <c r="I1687" s="76">
        <f t="shared" si="691"/>
        <v>6</v>
      </c>
      <c r="J1687" s="100">
        <f>$AN$10</f>
        <v>41080</v>
      </c>
      <c r="K1687" s="101">
        <v>1</v>
      </c>
      <c r="L1687" s="261">
        <v>11</v>
      </c>
      <c r="M1687" s="232">
        <f>VLOOKUP(K1687,$AE$23:$AG$30,2,0)</f>
        <v>0.33333333333333331</v>
      </c>
      <c r="N1687" s="241">
        <f t="shared" ref="N1687:N1715" si="698">VLOOKUP(K1687,$AE$23:$AG$30,3,0)</f>
        <v>0.70833333333333337</v>
      </c>
      <c r="O1687" s="244">
        <f t="shared" si="692"/>
        <v>9.0000000000000018</v>
      </c>
      <c r="P1687" s="245" t="str">
        <f>+IF(((N1687-M1687)*24)&gt;4,"1",0)</f>
        <v>1</v>
      </c>
      <c r="Q1687" s="257">
        <f t="shared" si="693"/>
        <v>8.0000000000000018</v>
      </c>
      <c r="R1687" s="102">
        <f>+L1687-Q1687</f>
        <v>2.9999999999999982</v>
      </c>
      <c r="S1687" s="103">
        <f t="shared" ref="S1687:S1715" si="699">IF(AND(Y1687="d",W1687&gt;0),1,0)</f>
        <v>1</v>
      </c>
      <c r="T1687" s="104">
        <f t="shared" ref="T1687:T1715" si="700">IF(AND(Y1687="D",W1687-S1687&lt;0),0,IF(AND(Y1687="M",W1687&gt;=7),7,IF(AND(Y1687="M",W1687&lt;7),W1687,IF(W1687-S1687&lt;0,0,IF(AND(Y1687="D",W1687-S1687&gt;=7),7,IF(AND(Y1687="D",W1687-S1687&lt;7),W1687-S1687,0))))))</f>
        <v>1.9999999999999982</v>
      </c>
      <c r="U1687" s="104">
        <f t="shared" ref="U1687:U1715" si="701">IF(AND(Y1687="D",W1687&lt;1),0,IF(AND(Y1687="D",W1687-S1687-T1687&gt;0,W1687-S1687-T1687&lt;1),W1687-S1687-T1687,IF(AND(Y1687="D",W1687-S1687-T1687&gt;=1),1,IF(AND(Y1687="M",W1687-T1687&gt;=1),1,IF(AND(Y1687="M",W1687-T1687&lt;1),W1687-T1687,0)))))</f>
        <v>0</v>
      </c>
      <c r="V1687" s="104">
        <f t="shared" ref="V1687:V1715" si="702">IF(AND(Y1687="D",W1687&lt;1),0,IF(AND(Y1687="D",W1687-S1687-T1687-U1687&gt;0),W1687-S1687-T1687-U1687,IF(AND(Y1687="M",W1687-T1687-U1687&gt;0),W1687-T1687-U1687,0)))</f>
        <v>0</v>
      </c>
      <c r="W1687" s="105">
        <f t="shared" ref="W1687:W1715" si="703">+R1687</f>
        <v>2.9999999999999982</v>
      </c>
      <c r="X1687" s="96"/>
      <c r="Y1687" s="106" t="str">
        <f>$AO$10</f>
        <v>D</v>
      </c>
      <c r="Z1687" s="207" t="str">
        <f t="shared" si="694"/>
        <v>Wed</v>
      </c>
      <c r="AA1687" s="107">
        <f t="shared" si="695"/>
        <v>0</v>
      </c>
      <c r="AB1687" s="107">
        <f t="shared" si="696"/>
        <v>0</v>
      </c>
      <c r="AC1687" s="107">
        <f t="shared" si="697"/>
        <v>0</v>
      </c>
    </row>
    <row r="1688" spans="1:29" ht="12.75" customHeight="1">
      <c r="A1688" s="69"/>
      <c r="B1688" s="98" t="s">
        <v>20</v>
      </c>
      <c r="C1688" s="199">
        <v>40245</v>
      </c>
      <c r="D1688" s="199">
        <v>41340</v>
      </c>
      <c r="E1688" s="73"/>
      <c r="F1688" s="72"/>
      <c r="G1688" s="72"/>
      <c r="H1688" s="99"/>
      <c r="I1688" s="76">
        <f t="shared" si="691"/>
        <v>7</v>
      </c>
      <c r="J1688" s="100">
        <f>$AN$11</f>
        <v>41081</v>
      </c>
      <c r="K1688" s="101">
        <v>1</v>
      </c>
      <c r="L1688" s="261">
        <v>11</v>
      </c>
      <c r="M1688" s="232">
        <f>VLOOKUP(K1688,$AE$23:$AG$30,2,0)</f>
        <v>0.33333333333333331</v>
      </c>
      <c r="N1688" s="241">
        <f t="shared" si="698"/>
        <v>0.70833333333333337</v>
      </c>
      <c r="O1688" s="244">
        <f t="shared" si="692"/>
        <v>9.0000000000000018</v>
      </c>
      <c r="P1688" s="245" t="str">
        <f t="shared" ref="P1688:P1715" si="704">+IF(((N1688-M1688)*24)&gt;4,"1",0)</f>
        <v>1</v>
      </c>
      <c r="Q1688" s="257">
        <f t="shared" si="693"/>
        <v>8.0000000000000018</v>
      </c>
      <c r="R1688" s="102">
        <f t="shared" ref="R1688:R1715" si="705">+L1688-Q1688</f>
        <v>2.9999999999999982</v>
      </c>
      <c r="S1688" s="103">
        <f t="shared" si="699"/>
        <v>1</v>
      </c>
      <c r="T1688" s="104">
        <f t="shared" si="700"/>
        <v>1.9999999999999982</v>
      </c>
      <c r="U1688" s="104">
        <f t="shared" si="701"/>
        <v>0</v>
      </c>
      <c r="V1688" s="104">
        <f t="shared" si="702"/>
        <v>0</v>
      </c>
      <c r="W1688" s="105">
        <f t="shared" si="703"/>
        <v>2.9999999999999982</v>
      </c>
      <c r="X1688" s="96"/>
      <c r="Y1688" s="106" t="str">
        <f>$AO$11</f>
        <v>D</v>
      </c>
      <c r="Z1688" s="207" t="str">
        <f t="shared" si="694"/>
        <v>Thu</v>
      </c>
      <c r="AA1688" s="107">
        <f t="shared" si="695"/>
        <v>0</v>
      </c>
      <c r="AB1688" s="107">
        <f t="shared" si="696"/>
        <v>0</v>
      </c>
      <c r="AC1688" s="107">
        <f t="shared" si="697"/>
        <v>0</v>
      </c>
    </row>
    <row r="1689" spans="1:29" ht="12.75" customHeight="1">
      <c r="A1689" s="69"/>
      <c r="B1689" s="98"/>
      <c r="C1689" s="98"/>
      <c r="D1689" s="72"/>
      <c r="E1689" s="73"/>
      <c r="F1689" s="72"/>
      <c r="G1689" s="72"/>
      <c r="H1689" s="99"/>
      <c r="I1689" s="76">
        <f t="shared" si="691"/>
        <v>8</v>
      </c>
      <c r="J1689" s="100">
        <f>$AN$12</f>
        <v>41082</v>
      </c>
      <c r="K1689" s="101">
        <v>1</v>
      </c>
      <c r="L1689" s="261">
        <v>8</v>
      </c>
      <c r="M1689" s="232">
        <f t="shared" ref="M1689:M1715" si="706">VLOOKUP(K1689,$AE$23:$AG$30,2,0)</f>
        <v>0.33333333333333331</v>
      </c>
      <c r="N1689" s="241">
        <f t="shared" si="698"/>
        <v>0.70833333333333337</v>
      </c>
      <c r="O1689" s="244">
        <f t="shared" si="692"/>
        <v>9.0000000000000018</v>
      </c>
      <c r="P1689" s="245" t="str">
        <f t="shared" si="704"/>
        <v>1</v>
      </c>
      <c r="Q1689" s="257">
        <f t="shared" si="693"/>
        <v>8.0000000000000018</v>
      </c>
      <c r="R1689" s="102">
        <f t="shared" si="705"/>
        <v>0</v>
      </c>
      <c r="S1689" s="103">
        <f t="shared" si="699"/>
        <v>0</v>
      </c>
      <c r="T1689" s="104">
        <f t="shared" si="700"/>
        <v>0</v>
      </c>
      <c r="U1689" s="104">
        <f t="shared" si="701"/>
        <v>0</v>
      </c>
      <c r="V1689" s="104">
        <f t="shared" si="702"/>
        <v>0</v>
      </c>
      <c r="W1689" s="105">
        <f t="shared" si="703"/>
        <v>0</v>
      </c>
      <c r="X1689" s="96"/>
      <c r="Y1689" s="106" t="str">
        <f>$AO$12</f>
        <v>D</v>
      </c>
      <c r="Z1689" s="207" t="str">
        <f t="shared" si="694"/>
        <v>Fri</v>
      </c>
      <c r="AA1689" s="107">
        <f t="shared" si="695"/>
        <v>0</v>
      </c>
      <c r="AB1689" s="107">
        <f t="shared" si="696"/>
        <v>0</v>
      </c>
      <c r="AC1689" s="107">
        <f t="shared" si="697"/>
        <v>0</v>
      </c>
    </row>
    <row r="1690" spans="1:29" ht="12.75" customHeight="1">
      <c r="A1690" s="69"/>
      <c r="B1690" s="98"/>
      <c r="C1690" s="98"/>
      <c r="D1690" s="72"/>
      <c r="E1690" s="73"/>
      <c r="F1690" s="198"/>
      <c r="G1690" s="72"/>
      <c r="H1690" s="99"/>
      <c r="I1690" s="76">
        <f t="shared" si="691"/>
        <v>9</v>
      </c>
      <c r="J1690" s="100">
        <f>$AN$13</f>
        <v>41083</v>
      </c>
      <c r="K1690" s="339" t="s">
        <v>50</v>
      </c>
      <c r="L1690" s="261"/>
      <c r="M1690" s="232">
        <f t="shared" si="706"/>
        <v>0</v>
      </c>
      <c r="N1690" s="241">
        <f t="shared" si="698"/>
        <v>0</v>
      </c>
      <c r="O1690" s="244">
        <f t="shared" si="692"/>
        <v>0</v>
      </c>
      <c r="P1690" s="245">
        <f t="shared" si="704"/>
        <v>0</v>
      </c>
      <c r="Q1690" s="257">
        <f t="shared" si="693"/>
        <v>0</v>
      </c>
      <c r="R1690" s="102">
        <f t="shared" si="705"/>
        <v>0</v>
      </c>
      <c r="S1690" s="103">
        <f t="shared" si="699"/>
        <v>0</v>
      </c>
      <c r="T1690" s="104">
        <f t="shared" si="700"/>
        <v>0</v>
      </c>
      <c r="U1690" s="104">
        <f t="shared" si="701"/>
        <v>0</v>
      </c>
      <c r="V1690" s="104">
        <f t="shared" si="702"/>
        <v>0</v>
      </c>
      <c r="W1690" s="105">
        <f t="shared" si="703"/>
        <v>0</v>
      </c>
      <c r="X1690" s="96"/>
      <c r="Y1690" s="106" t="str">
        <f>$AO$13</f>
        <v>M</v>
      </c>
      <c r="Z1690" s="207" t="str">
        <f t="shared" si="694"/>
        <v>Sat</v>
      </c>
      <c r="AA1690" s="107">
        <f t="shared" si="695"/>
        <v>0</v>
      </c>
      <c r="AB1690" s="107">
        <f t="shared" si="696"/>
        <v>0</v>
      </c>
      <c r="AC1690" s="107">
        <f t="shared" si="697"/>
        <v>0</v>
      </c>
    </row>
    <row r="1691" spans="1:29" ht="12.75" customHeight="1">
      <c r="A1691" s="69"/>
      <c r="B1691" s="124" t="s">
        <v>21</v>
      </c>
      <c r="C1691" s="125" t="s">
        <v>22</v>
      </c>
      <c r="D1691" s="126"/>
      <c r="E1691" s="127"/>
      <c r="F1691" s="198">
        <v>1244560</v>
      </c>
      <c r="G1691" s="129" t="s">
        <v>22</v>
      </c>
      <c r="H1691" s="130">
        <f>+F1691</f>
        <v>1244560</v>
      </c>
      <c r="I1691" s="76">
        <f t="shared" si="691"/>
        <v>10</v>
      </c>
      <c r="J1691" s="100">
        <f>$AN$14</f>
        <v>41084</v>
      </c>
      <c r="K1691" s="101" t="s">
        <v>72</v>
      </c>
      <c r="L1691" s="261">
        <v>8</v>
      </c>
      <c r="M1691" s="232">
        <f t="shared" si="706"/>
        <v>0</v>
      </c>
      <c r="N1691" s="241">
        <f t="shared" si="698"/>
        <v>0</v>
      </c>
      <c r="O1691" s="244">
        <f t="shared" si="692"/>
        <v>0</v>
      </c>
      <c r="P1691" s="245">
        <f t="shared" si="704"/>
        <v>0</v>
      </c>
      <c r="Q1691" s="257">
        <f t="shared" si="693"/>
        <v>0</v>
      </c>
      <c r="R1691" s="102">
        <f t="shared" si="705"/>
        <v>8</v>
      </c>
      <c r="S1691" s="103">
        <f t="shared" si="699"/>
        <v>0</v>
      </c>
      <c r="T1691" s="104">
        <f t="shared" si="700"/>
        <v>7</v>
      </c>
      <c r="U1691" s="104">
        <f t="shared" si="701"/>
        <v>1</v>
      </c>
      <c r="V1691" s="104">
        <f t="shared" si="702"/>
        <v>0</v>
      </c>
      <c r="W1691" s="105">
        <f t="shared" si="703"/>
        <v>8</v>
      </c>
      <c r="X1691" s="96"/>
      <c r="Y1691" s="106" t="str">
        <f>$AO$14</f>
        <v>M</v>
      </c>
      <c r="Z1691" s="262" t="str">
        <f t="shared" si="694"/>
        <v>Sun</v>
      </c>
      <c r="AA1691" s="107">
        <f t="shared" si="695"/>
        <v>0</v>
      </c>
      <c r="AB1691" s="107">
        <f t="shared" si="696"/>
        <v>0</v>
      </c>
      <c r="AC1691" s="107">
        <f t="shared" si="697"/>
        <v>0</v>
      </c>
    </row>
    <row r="1692" spans="1:29" ht="12.75" customHeight="1">
      <c r="A1692" s="69"/>
      <c r="B1692" s="124" t="s">
        <v>23</v>
      </c>
      <c r="C1692" s="125" t="s">
        <v>22</v>
      </c>
      <c r="D1692" s="133">
        <f>+F1691/173</f>
        <v>7193.9884393063585</v>
      </c>
      <c r="E1692" s="127" t="s">
        <v>24</v>
      </c>
      <c r="F1692" s="128">
        <f>+W1718</f>
        <v>224.50000000000003</v>
      </c>
      <c r="G1692" s="134" t="s">
        <v>22</v>
      </c>
      <c r="H1692" s="130">
        <f>F1692*D1692</f>
        <v>1615050.4046242777</v>
      </c>
      <c r="I1692" s="76">
        <f t="shared" si="691"/>
        <v>11</v>
      </c>
      <c r="J1692" s="100">
        <f>$AN$15</f>
        <v>41085</v>
      </c>
      <c r="K1692" s="101">
        <v>2</v>
      </c>
      <c r="L1692" s="261">
        <v>11</v>
      </c>
      <c r="M1692" s="232">
        <f t="shared" si="706"/>
        <v>0.83333333333333337</v>
      </c>
      <c r="N1692" s="241">
        <f t="shared" si="698"/>
        <v>1.2083333333333333</v>
      </c>
      <c r="O1692" s="244">
        <f t="shared" si="692"/>
        <v>8.9999999999999964</v>
      </c>
      <c r="P1692" s="245" t="str">
        <f t="shared" si="704"/>
        <v>1</v>
      </c>
      <c r="Q1692" s="257">
        <f t="shared" si="693"/>
        <v>7.9999999999999964</v>
      </c>
      <c r="R1692" s="102">
        <f t="shared" si="705"/>
        <v>3.0000000000000036</v>
      </c>
      <c r="S1692" s="103">
        <f t="shared" si="699"/>
        <v>1</v>
      </c>
      <c r="T1692" s="104">
        <f t="shared" si="700"/>
        <v>2.0000000000000036</v>
      </c>
      <c r="U1692" s="104">
        <f t="shared" si="701"/>
        <v>0</v>
      </c>
      <c r="V1692" s="104">
        <f t="shared" si="702"/>
        <v>0</v>
      </c>
      <c r="W1692" s="105">
        <f t="shared" si="703"/>
        <v>3.0000000000000036</v>
      </c>
      <c r="X1692" s="96"/>
      <c r="Y1692" s="106" t="str">
        <f>$AO$15</f>
        <v>D</v>
      </c>
      <c r="Z1692" s="262" t="str">
        <f t="shared" si="694"/>
        <v>Mon</v>
      </c>
      <c r="AA1692" s="107">
        <f t="shared" si="695"/>
        <v>0</v>
      </c>
      <c r="AB1692" s="107">
        <f t="shared" si="696"/>
        <v>0</v>
      </c>
      <c r="AC1692" s="107">
        <f t="shared" si="697"/>
        <v>0</v>
      </c>
    </row>
    <row r="1693" spans="1:29" ht="12.75" customHeight="1">
      <c r="A1693" s="69"/>
      <c r="B1693" s="124" t="s">
        <v>65</v>
      </c>
      <c r="C1693" s="125" t="s">
        <v>22</v>
      </c>
      <c r="D1693" s="133">
        <v>6000</v>
      </c>
      <c r="E1693" s="127" t="s">
        <v>24</v>
      </c>
      <c r="F1693" s="203">
        <f>+K1718</f>
        <v>26</v>
      </c>
      <c r="G1693" s="134" t="s">
        <v>22</v>
      </c>
      <c r="H1693" s="130">
        <f>F1693*D1693</f>
        <v>156000</v>
      </c>
      <c r="I1693" s="76">
        <f t="shared" si="691"/>
        <v>12</v>
      </c>
      <c r="J1693" s="100">
        <f>$AN$16</f>
        <v>41086</v>
      </c>
      <c r="K1693" s="101">
        <v>2</v>
      </c>
      <c r="L1693" s="261">
        <v>11</v>
      </c>
      <c r="M1693" s="232">
        <f t="shared" si="706"/>
        <v>0.83333333333333337</v>
      </c>
      <c r="N1693" s="241">
        <f t="shared" si="698"/>
        <v>1.2083333333333333</v>
      </c>
      <c r="O1693" s="244">
        <f t="shared" si="692"/>
        <v>8.9999999999999964</v>
      </c>
      <c r="P1693" s="245" t="str">
        <f t="shared" si="704"/>
        <v>1</v>
      </c>
      <c r="Q1693" s="257">
        <f t="shared" si="693"/>
        <v>7.9999999999999964</v>
      </c>
      <c r="R1693" s="102">
        <f t="shared" si="705"/>
        <v>3.0000000000000036</v>
      </c>
      <c r="S1693" s="103">
        <f t="shared" si="699"/>
        <v>1</v>
      </c>
      <c r="T1693" s="104">
        <f t="shared" si="700"/>
        <v>2.0000000000000036</v>
      </c>
      <c r="U1693" s="104">
        <f t="shared" si="701"/>
        <v>0</v>
      </c>
      <c r="V1693" s="104">
        <f t="shared" si="702"/>
        <v>0</v>
      </c>
      <c r="W1693" s="105">
        <f t="shared" si="703"/>
        <v>3.0000000000000036</v>
      </c>
      <c r="X1693" s="96"/>
      <c r="Y1693" s="106" t="str">
        <f>$AO$16</f>
        <v>D</v>
      </c>
      <c r="Z1693" s="207" t="str">
        <f t="shared" si="694"/>
        <v>Tue</v>
      </c>
      <c r="AA1693" s="107">
        <f t="shared" si="695"/>
        <v>0</v>
      </c>
      <c r="AB1693" s="107">
        <f t="shared" si="696"/>
        <v>0</v>
      </c>
      <c r="AC1693" s="107">
        <f t="shared" si="697"/>
        <v>0</v>
      </c>
    </row>
    <row r="1694" spans="1:29" ht="12.75" customHeight="1">
      <c r="A1694" s="69"/>
      <c r="B1694" s="124" t="s">
        <v>66</v>
      </c>
      <c r="C1694" s="125" t="s">
        <v>22</v>
      </c>
      <c r="D1694" s="200">
        <v>4000</v>
      </c>
      <c r="E1694" s="127" t="s">
        <v>24</v>
      </c>
      <c r="F1694" s="139">
        <f>+L1718</f>
        <v>14</v>
      </c>
      <c r="G1694" s="134" t="s">
        <v>22</v>
      </c>
      <c r="H1694" s="130">
        <f>F1694*D1694</f>
        <v>56000</v>
      </c>
      <c r="I1694" s="76">
        <f t="shared" si="691"/>
        <v>13</v>
      </c>
      <c r="J1694" s="100">
        <f>$AN$17</f>
        <v>41087</v>
      </c>
      <c r="K1694" s="101">
        <v>2</v>
      </c>
      <c r="L1694" s="261">
        <v>11</v>
      </c>
      <c r="M1694" s="232">
        <f t="shared" si="706"/>
        <v>0.83333333333333337</v>
      </c>
      <c r="N1694" s="241">
        <f t="shared" si="698"/>
        <v>1.2083333333333333</v>
      </c>
      <c r="O1694" s="244">
        <f t="shared" si="692"/>
        <v>8.9999999999999964</v>
      </c>
      <c r="P1694" s="245" t="str">
        <f t="shared" si="704"/>
        <v>1</v>
      </c>
      <c r="Q1694" s="257">
        <f t="shared" si="693"/>
        <v>7.9999999999999964</v>
      </c>
      <c r="R1694" s="102">
        <f t="shared" si="705"/>
        <v>3.0000000000000036</v>
      </c>
      <c r="S1694" s="103">
        <f t="shared" si="699"/>
        <v>1</v>
      </c>
      <c r="T1694" s="104">
        <f t="shared" si="700"/>
        <v>2.0000000000000036</v>
      </c>
      <c r="U1694" s="104">
        <f t="shared" si="701"/>
        <v>0</v>
      </c>
      <c r="V1694" s="104">
        <f t="shared" si="702"/>
        <v>0</v>
      </c>
      <c r="W1694" s="105">
        <f t="shared" si="703"/>
        <v>3.0000000000000036</v>
      </c>
      <c r="X1694" s="96"/>
      <c r="Y1694" s="106" t="str">
        <f>$AO$17</f>
        <v>D</v>
      </c>
      <c r="Z1694" s="207" t="str">
        <f t="shared" si="694"/>
        <v>Wed</v>
      </c>
      <c r="AA1694" s="107">
        <f t="shared" si="695"/>
        <v>0</v>
      </c>
      <c r="AB1694" s="107">
        <f t="shared" si="696"/>
        <v>0</v>
      </c>
      <c r="AC1694" s="107">
        <f t="shared" si="697"/>
        <v>0</v>
      </c>
    </row>
    <row r="1695" spans="1:29" ht="12.75" customHeight="1">
      <c r="A1695" s="69"/>
      <c r="B1695" s="335" t="s">
        <v>75</v>
      </c>
      <c r="C1695" s="336" t="s">
        <v>22</v>
      </c>
      <c r="D1695" s="337"/>
      <c r="E1695" s="127" t="s">
        <v>24</v>
      </c>
      <c r="F1695" s="338">
        <f>+M1718</f>
        <v>12</v>
      </c>
      <c r="G1695" s="142" t="s">
        <v>22</v>
      </c>
      <c r="H1695" s="143">
        <f>+F1695*D1695</f>
        <v>0</v>
      </c>
      <c r="I1695" s="76">
        <f t="shared" si="691"/>
        <v>14</v>
      </c>
      <c r="J1695" s="100">
        <f>$AN$18</f>
        <v>41088</v>
      </c>
      <c r="K1695" s="101">
        <v>2</v>
      </c>
      <c r="L1695" s="261">
        <v>11</v>
      </c>
      <c r="M1695" s="232">
        <f t="shared" si="706"/>
        <v>0.83333333333333337</v>
      </c>
      <c r="N1695" s="241">
        <f t="shared" si="698"/>
        <v>1.2083333333333333</v>
      </c>
      <c r="O1695" s="244">
        <f t="shared" si="692"/>
        <v>8.9999999999999964</v>
      </c>
      <c r="P1695" s="245" t="str">
        <f t="shared" si="704"/>
        <v>1</v>
      </c>
      <c r="Q1695" s="257">
        <f t="shared" si="693"/>
        <v>7.9999999999999964</v>
      </c>
      <c r="R1695" s="102">
        <f t="shared" si="705"/>
        <v>3.0000000000000036</v>
      </c>
      <c r="S1695" s="103">
        <f t="shared" si="699"/>
        <v>1</v>
      </c>
      <c r="T1695" s="104">
        <f t="shared" si="700"/>
        <v>2.0000000000000036</v>
      </c>
      <c r="U1695" s="104">
        <f t="shared" si="701"/>
        <v>0</v>
      </c>
      <c r="V1695" s="104">
        <f t="shared" si="702"/>
        <v>0</v>
      </c>
      <c r="W1695" s="105">
        <f t="shared" si="703"/>
        <v>3.0000000000000036</v>
      </c>
      <c r="X1695" s="96"/>
      <c r="Y1695" s="106" t="str">
        <f>$AO$18</f>
        <v>D</v>
      </c>
      <c r="Z1695" s="207" t="str">
        <f t="shared" si="694"/>
        <v>Thu</v>
      </c>
      <c r="AA1695" s="107">
        <f t="shared" si="695"/>
        <v>0</v>
      </c>
      <c r="AB1695" s="107">
        <f t="shared" si="696"/>
        <v>0</v>
      </c>
      <c r="AC1695" s="107">
        <f t="shared" si="697"/>
        <v>0</v>
      </c>
    </row>
    <row r="1696" spans="1:29" ht="12.75" customHeight="1">
      <c r="A1696" s="69"/>
      <c r="B1696" s="124"/>
      <c r="C1696" s="70"/>
      <c r="D1696" s="202"/>
      <c r="E1696" s="140"/>
      <c r="F1696" s="141"/>
      <c r="G1696" s="74" t="s">
        <v>22</v>
      </c>
      <c r="H1696" s="99">
        <f>+D1696*F1696</f>
        <v>0</v>
      </c>
      <c r="I1696" s="76">
        <f t="shared" si="691"/>
        <v>15</v>
      </c>
      <c r="J1696" s="100">
        <f>$AN$19</f>
        <v>41089</v>
      </c>
      <c r="K1696" s="101">
        <v>2</v>
      </c>
      <c r="L1696" s="261">
        <v>11</v>
      </c>
      <c r="M1696" s="232">
        <f t="shared" si="706"/>
        <v>0.83333333333333337</v>
      </c>
      <c r="N1696" s="241">
        <f t="shared" si="698"/>
        <v>1.2083333333333333</v>
      </c>
      <c r="O1696" s="244">
        <f t="shared" si="692"/>
        <v>8.9999999999999964</v>
      </c>
      <c r="P1696" s="245" t="str">
        <f t="shared" si="704"/>
        <v>1</v>
      </c>
      <c r="Q1696" s="257">
        <f t="shared" si="693"/>
        <v>7.9999999999999964</v>
      </c>
      <c r="R1696" s="102">
        <f t="shared" si="705"/>
        <v>3.0000000000000036</v>
      </c>
      <c r="S1696" s="103">
        <f t="shared" si="699"/>
        <v>1</v>
      </c>
      <c r="T1696" s="104">
        <f t="shared" si="700"/>
        <v>2.0000000000000036</v>
      </c>
      <c r="U1696" s="104">
        <f t="shared" si="701"/>
        <v>0</v>
      </c>
      <c r="V1696" s="104">
        <f t="shared" si="702"/>
        <v>0</v>
      </c>
      <c r="W1696" s="105">
        <f t="shared" si="703"/>
        <v>3.0000000000000036</v>
      </c>
      <c r="X1696" s="96"/>
      <c r="Y1696" s="106" t="str">
        <f>$AO$19</f>
        <v>D</v>
      </c>
      <c r="Z1696" s="207" t="str">
        <f t="shared" si="694"/>
        <v>Fri</v>
      </c>
      <c r="AA1696" s="107">
        <f t="shared" si="695"/>
        <v>0</v>
      </c>
      <c r="AB1696" s="107">
        <f t="shared" si="696"/>
        <v>0</v>
      </c>
      <c r="AC1696" s="107">
        <f t="shared" si="697"/>
        <v>0</v>
      </c>
    </row>
    <row r="1697" spans="1:29" ht="12.75" customHeight="1">
      <c r="A1697" s="69"/>
      <c r="B1697" s="124"/>
      <c r="C1697" s="70"/>
      <c r="D1697" s="202"/>
      <c r="E1697" s="140"/>
      <c r="F1697" s="139"/>
      <c r="G1697" s="74" t="s">
        <v>22</v>
      </c>
      <c r="H1697" s="99">
        <f>+D1697*F1697</f>
        <v>0</v>
      </c>
      <c r="I1697" s="76">
        <f t="shared" si="691"/>
        <v>16</v>
      </c>
      <c r="J1697" s="100">
        <f>$AN$20</f>
        <v>41090</v>
      </c>
      <c r="K1697" s="101" t="s">
        <v>72</v>
      </c>
      <c r="L1697" s="261">
        <v>11</v>
      </c>
      <c r="M1697" s="232">
        <f t="shared" si="706"/>
        <v>0</v>
      </c>
      <c r="N1697" s="241">
        <f t="shared" si="698"/>
        <v>0</v>
      </c>
      <c r="O1697" s="244">
        <f t="shared" si="692"/>
        <v>0</v>
      </c>
      <c r="P1697" s="245">
        <f t="shared" si="704"/>
        <v>0</v>
      </c>
      <c r="Q1697" s="257">
        <f t="shared" si="693"/>
        <v>0</v>
      </c>
      <c r="R1697" s="102">
        <f t="shared" si="705"/>
        <v>11</v>
      </c>
      <c r="S1697" s="103">
        <f t="shared" si="699"/>
        <v>0</v>
      </c>
      <c r="T1697" s="104">
        <f t="shared" si="700"/>
        <v>7</v>
      </c>
      <c r="U1697" s="104">
        <f t="shared" si="701"/>
        <v>1</v>
      </c>
      <c r="V1697" s="104">
        <f t="shared" si="702"/>
        <v>3</v>
      </c>
      <c r="W1697" s="105">
        <f t="shared" si="703"/>
        <v>11</v>
      </c>
      <c r="X1697" s="96"/>
      <c r="Y1697" s="106" t="str">
        <f>$AO$20</f>
        <v>M</v>
      </c>
      <c r="Z1697" s="207" t="str">
        <f t="shared" si="694"/>
        <v>Sat</v>
      </c>
      <c r="AA1697" s="107">
        <f t="shared" si="695"/>
        <v>0</v>
      </c>
      <c r="AB1697" s="107">
        <f t="shared" si="696"/>
        <v>0</v>
      </c>
      <c r="AC1697" s="107">
        <f t="shared" si="697"/>
        <v>0</v>
      </c>
    </row>
    <row r="1698" spans="1:29" ht="12.75" customHeight="1">
      <c r="A1698" s="69"/>
      <c r="B1698" s="124" t="s">
        <v>56</v>
      </c>
      <c r="C1698" s="70" t="s">
        <v>22</v>
      </c>
      <c r="D1698" s="202"/>
      <c r="E1698" s="140"/>
      <c r="F1698" s="141"/>
      <c r="G1698" s="74" t="s">
        <v>22</v>
      </c>
      <c r="H1698" s="99">
        <v>0</v>
      </c>
      <c r="I1698" s="76">
        <f t="shared" si="691"/>
        <v>17</v>
      </c>
      <c r="J1698" s="100">
        <f>$AN$21</f>
        <v>41091</v>
      </c>
      <c r="K1698" s="101" t="s">
        <v>50</v>
      </c>
      <c r="L1698" s="261"/>
      <c r="M1698" s="232">
        <f t="shared" si="706"/>
        <v>0</v>
      </c>
      <c r="N1698" s="241">
        <f t="shared" si="698"/>
        <v>0</v>
      </c>
      <c r="O1698" s="244">
        <f t="shared" si="692"/>
        <v>0</v>
      </c>
      <c r="P1698" s="245">
        <f t="shared" si="704"/>
        <v>0</v>
      </c>
      <c r="Q1698" s="257">
        <f t="shared" si="693"/>
        <v>0</v>
      </c>
      <c r="R1698" s="102">
        <f t="shared" si="705"/>
        <v>0</v>
      </c>
      <c r="S1698" s="103">
        <f t="shared" si="699"/>
        <v>0</v>
      </c>
      <c r="T1698" s="104">
        <f t="shared" si="700"/>
        <v>0</v>
      </c>
      <c r="U1698" s="104">
        <f t="shared" si="701"/>
        <v>0</v>
      </c>
      <c r="V1698" s="104">
        <f t="shared" si="702"/>
        <v>0</v>
      </c>
      <c r="W1698" s="105">
        <f t="shared" si="703"/>
        <v>0</v>
      </c>
      <c r="X1698" s="96"/>
      <c r="Y1698" s="106" t="str">
        <f>$AO$21</f>
        <v>M</v>
      </c>
      <c r="Z1698" s="262" t="str">
        <f t="shared" si="694"/>
        <v>Sun</v>
      </c>
      <c r="AA1698" s="107">
        <f t="shared" si="695"/>
        <v>0</v>
      </c>
      <c r="AB1698" s="107">
        <f t="shared" si="696"/>
        <v>0</v>
      </c>
      <c r="AC1698" s="107">
        <f t="shared" si="697"/>
        <v>0</v>
      </c>
    </row>
    <row r="1699" spans="1:29" ht="12.75" customHeight="1">
      <c r="A1699" s="69"/>
      <c r="B1699" s="124"/>
      <c r="C1699" s="70"/>
      <c r="D1699" s="202"/>
      <c r="E1699" s="140"/>
      <c r="F1699" s="139"/>
      <c r="G1699" s="74" t="s">
        <v>22</v>
      </c>
      <c r="H1699" s="99">
        <f>+D1699*F1699</f>
        <v>0</v>
      </c>
      <c r="I1699" s="76">
        <f t="shared" si="691"/>
        <v>18</v>
      </c>
      <c r="J1699" s="100">
        <f>$AN$22</f>
        <v>41092</v>
      </c>
      <c r="K1699" s="101">
        <v>1</v>
      </c>
      <c r="L1699" s="261">
        <v>11.5</v>
      </c>
      <c r="M1699" s="232">
        <f t="shared" si="706"/>
        <v>0.33333333333333331</v>
      </c>
      <c r="N1699" s="241">
        <f t="shared" si="698"/>
        <v>0.70833333333333337</v>
      </c>
      <c r="O1699" s="244">
        <f t="shared" si="692"/>
        <v>9.0000000000000018</v>
      </c>
      <c r="P1699" s="245" t="str">
        <f t="shared" si="704"/>
        <v>1</v>
      </c>
      <c r="Q1699" s="257">
        <f t="shared" si="693"/>
        <v>8.0000000000000018</v>
      </c>
      <c r="R1699" s="102">
        <f t="shared" si="705"/>
        <v>3.4999999999999982</v>
      </c>
      <c r="S1699" s="103">
        <f t="shared" si="699"/>
        <v>1</v>
      </c>
      <c r="T1699" s="104">
        <f t="shared" si="700"/>
        <v>2.4999999999999982</v>
      </c>
      <c r="U1699" s="104">
        <f t="shared" si="701"/>
        <v>0</v>
      </c>
      <c r="V1699" s="104">
        <f t="shared" si="702"/>
        <v>0</v>
      </c>
      <c r="W1699" s="105">
        <f t="shared" si="703"/>
        <v>3.4999999999999982</v>
      </c>
      <c r="X1699" s="96"/>
      <c r="Y1699" s="106" t="str">
        <f>$AO$22</f>
        <v>D</v>
      </c>
      <c r="Z1699" s="262" t="str">
        <f t="shared" si="694"/>
        <v>Mon</v>
      </c>
      <c r="AA1699" s="107">
        <f t="shared" si="695"/>
        <v>0</v>
      </c>
      <c r="AB1699" s="107">
        <f t="shared" si="696"/>
        <v>0</v>
      </c>
      <c r="AC1699" s="107">
        <f t="shared" si="697"/>
        <v>0</v>
      </c>
    </row>
    <row r="1700" spans="1:29" ht="12.75" customHeight="1">
      <c r="A1700" s="69"/>
      <c r="B1700" s="150" t="s">
        <v>19</v>
      </c>
      <c r="C1700" s="150"/>
      <c r="D1700" s="200"/>
      <c r="E1700" s="127"/>
      <c r="F1700" s="151"/>
      <c r="G1700" s="134" t="s">
        <v>22</v>
      </c>
      <c r="H1700" s="152">
        <f>SUM(H1691:H1699)</f>
        <v>3071610.4046242777</v>
      </c>
      <c r="I1700" s="76">
        <f t="shared" si="691"/>
        <v>19</v>
      </c>
      <c r="J1700" s="100">
        <f>$AN$23</f>
        <v>41093</v>
      </c>
      <c r="K1700" s="101">
        <v>1</v>
      </c>
      <c r="L1700" s="261">
        <v>11</v>
      </c>
      <c r="M1700" s="232">
        <f t="shared" si="706"/>
        <v>0.33333333333333331</v>
      </c>
      <c r="N1700" s="241">
        <f t="shared" si="698"/>
        <v>0.70833333333333337</v>
      </c>
      <c r="O1700" s="244">
        <f t="shared" si="692"/>
        <v>9.0000000000000018</v>
      </c>
      <c r="P1700" s="245" t="str">
        <f t="shared" si="704"/>
        <v>1</v>
      </c>
      <c r="Q1700" s="257">
        <f t="shared" si="693"/>
        <v>8.0000000000000018</v>
      </c>
      <c r="R1700" s="102">
        <f t="shared" si="705"/>
        <v>2.9999999999999982</v>
      </c>
      <c r="S1700" s="103">
        <f t="shared" si="699"/>
        <v>1</v>
      </c>
      <c r="T1700" s="104">
        <f t="shared" si="700"/>
        <v>1.9999999999999982</v>
      </c>
      <c r="U1700" s="104">
        <f t="shared" si="701"/>
        <v>0</v>
      </c>
      <c r="V1700" s="104">
        <f t="shared" si="702"/>
        <v>0</v>
      </c>
      <c r="W1700" s="105">
        <f t="shared" si="703"/>
        <v>2.9999999999999982</v>
      </c>
      <c r="X1700" s="96"/>
      <c r="Y1700" s="106" t="str">
        <f>$AO$23</f>
        <v>D</v>
      </c>
      <c r="Z1700" s="207" t="str">
        <f t="shared" si="694"/>
        <v>Tue</v>
      </c>
      <c r="AA1700" s="107">
        <f t="shared" si="695"/>
        <v>0</v>
      </c>
      <c r="AB1700" s="107">
        <f t="shared" si="696"/>
        <v>0</v>
      </c>
      <c r="AC1700" s="107">
        <f t="shared" si="697"/>
        <v>0</v>
      </c>
    </row>
    <row r="1701" spans="1:29" ht="12.75" customHeight="1">
      <c r="A1701" s="69"/>
      <c r="B1701" s="131" t="s">
        <v>25</v>
      </c>
      <c r="C1701" s="70"/>
      <c r="D1701" s="200"/>
      <c r="E1701" s="127"/>
      <c r="F1701" s="151"/>
      <c r="G1701" s="74"/>
      <c r="H1701" s="75"/>
      <c r="I1701" s="76">
        <f t="shared" si="691"/>
        <v>20</v>
      </c>
      <c r="J1701" s="100">
        <f>$AN$24</f>
        <v>41094</v>
      </c>
      <c r="K1701" s="101">
        <v>1</v>
      </c>
      <c r="L1701" s="261">
        <v>11</v>
      </c>
      <c r="M1701" s="232">
        <f t="shared" si="706"/>
        <v>0.33333333333333331</v>
      </c>
      <c r="N1701" s="241">
        <f t="shared" si="698"/>
        <v>0.70833333333333337</v>
      </c>
      <c r="O1701" s="244">
        <f t="shared" si="692"/>
        <v>9.0000000000000018</v>
      </c>
      <c r="P1701" s="245" t="str">
        <f t="shared" si="704"/>
        <v>1</v>
      </c>
      <c r="Q1701" s="257">
        <f t="shared" si="693"/>
        <v>8.0000000000000018</v>
      </c>
      <c r="R1701" s="102">
        <f t="shared" si="705"/>
        <v>2.9999999999999982</v>
      </c>
      <c r="S1701" s="103">
        <f t="shared" si="699"/>
        <v>1</v>
      </c>
      <c r="T1701" s="104">
        <f t="shared" si="700"/>
        <v>1.9999999999999982</v>
      </c>
      <c r="U1701" s="104">
        <f t="shared" si="701"/>
        <v>0</v>
      </c>
      <c r="V1701" s="104">
        <f t="shared" si="702"/>
        <v>0</v>
      </c>
      <c r="W1701" s="105">
        <f t="shared" si="703"/>
        <v>2.9999999999999982</v>
      </c>
      <c r="X1701" s="96"/>
      <c r="Y1701" s="106" t="str">
        <f>$AO$24</f>
        <v>D</v>
      </c>
      <c r="Z1701" s="207" t="str">
        <f t="shared" si="694"/>
        <v>Wed</v>
      </c>
      <c r="AA1701" s="107">
        <f t="shared" si="695"/>
        <v>0</v>
      </c>
      <c r="AB1701" s="107">
        <f t="shared" si="696"/>
        <v>0</v>
      </c>
      <c r="AC1701" s="107">
        <f t="shared" si="697"/>
        <v>0</v>
      </c>
    </row>
    <row r="1702" spans="1:29" ht="12.75" customHeight="1">
      <c r="A1702" s="69"/>
      <c r="B1702" s="124" t="s">
        <v>26</v>
      </c>
      <c r="C1702" s="125" t="s">
        <v>22</v>
      </c>
      <c r="D1702" s="153">
        <f>-H1691</f>
        <v>-1244560</v>
      </c>
      <c r="E1702" s="127" t="s">
        <v>24</v>
      </c>
      <c r="F1702" s="149">
        <v>0.02</v>
      </c>
      <c r="G1702" s="134" t="s">
        <v>22</v>
      </c>
      <c r="H1702" s="130">
        <f>F1702*D1702</f>
        <v>-24891.200000000001</v>
      </c>
      <c r="I1702" s="76">
        <f t="shared" si="691"/>
        <v>21</v>
      </c>
      <c r="J1702" s="100">
        <f>$AN$25</f>
        <v>41095</v>
      </c>
      <c r="K1702" s="101">
        <v>1</v>
      </c>
      <c r="L1702" s="261">
        <v>11</v>
      </c>
      <c r="M1702" s="232">
        <f t="shared" si="706"/>
        <v>0.33333333333333331</v>
      </c>
      <c r="N1702" s="241">
        <f t="shared" si="698"/>
        <v>0.70833333333333337</v>
      </c>
      <c r="O1702" s="244">
        <f t="shared" si="692"/>
        <v>9.0000000000000018</v>
      </c>
      <c r="P1702" s="245" t="str">
        <f t="shared" si="704"/>
        <v>1</v>
      </c>
      <c r="Q1702" s="257">
        <f t="shared" si="693"/>
        <v>8.0000000000000018</v>
      </c>
      <c r="R1702" s="102">
        <f t="shared" si="705"/>
        <v>2.9999999999999982</v>
      </c>
      <c r="S1702" s="103">
        <f t="shared" si="699"/>
        <v>1</v>
      </c>
      <c r="T1702" s="104">
        <f t="shared" si="700"/>
        <v>1.9999999999999982</v>
      </c>
      <c r="U1702" s="104">
        <f t="shared" si="701"/>
        <v>0</v>
      </c>
      <c r="V1702" s="104">
        <f t="shared" si="702"/>
        <v>0</v>
      </c>
      <c r="W1702" s="105">
        <f t="shared" si="703"/>
        <v>2.9999999999999982</v>
      </c>
      <c r="X1702" s="96"/>
      <c r="Y1702" s="106" t="str">
        <f>$AO$25</f>
        <v>D</v>
      </c>
      <c r="Z1702" s="207" t="str">
        <f t="shared" si="694"/>
        <v>Thu</v>
      </c>
      <c r="AA1702" s="107">
        <f t="shared" si="695"/>
        <v>0</v>
      </c>
      <c r="AB1702" s="107">
        <f t="shared" si="696"/>
        <v>0</v>
      </c>
      <c r="AC1702" s="107">
        <f t="shared" si="697"/>
        <v>0</v>
      </c>
    </row>
    <row r="1703" spans="1:29" ht="12.75" customHeight="1">
      <c r="A1703" s="69"/>
      <c r="B1703" s="124" t="s">
        <v>47</v>
      </c>
      <c r="C1703" s="125" t="s">
        <v>22</v>
      </c>
      <c r="D1703" s="200"/>
      <c r="E1703" s="127"/>
      <c r="F1703" s="155"/>
      <c r="G1703" s="134" t="s">
        <v>22</v>
      </c>
      <c r="H1703" s="130">
        <f>SUM(AA1718:AC1718)*-F1691/21</f>
        <v>0</v>
      </c>
      <c r="I1703" s="76">
        <f t="shared" si="691"/>
        <v>22</v>
      </c>
      <c r="J1703" s="100">
        <f>$AN$26</f>
        <v>41096</v>
      </c>
      <c r="K1703" s="101">
        <v>1</v>
      </c>
      <c r="L1703" s="261">
        <v>11</v>
      </c>
      <c r="M1703" s="232">
        <f t="shared" si="706"/>
        <v>0.33333333333333331</v>
      </c>
      <c r="N1703" s="241">
        <f t="shared" si="698"/>
        <v>0.70833333333333337</v>
      </c>
      <c r="O1703" s="244">
        <f t="shared" si="692"/>
        <v>9.0000000000000018</v>
      </c>
      <c r="P1703" s="245" t="str">
        <f t="shared" si="704"/>
        <v>1</v>
      </c>
      <c r="Q1703" s="257">
        <f t="shared" si="693"/>
        <v>8.0000000000000018</v>
      </c>
      <c r="R1703" s="102">
        <f t="shared" si="705"/>
        <v>2.9999999999999982</v>
      </c>
      <c r="S1703" s="103">
        <f t="shared" si="699"/>
        <v>1</v>
      </c>
      <c r="T1703" s="104">
        <f t="shared" si="700"/>
        <v>1.9999999999999982</v>
      </c>
      <c r="U1703" s="104">
        <f t="shared" si="701"/>
        <v>0</v>
      </c>
      <c r="V1703" s="104">
        <f t="shared" si="702"/>
        <v>0</v>
      </c>
      <c r="W1703" s="105">
        <f t="shared" si="703"/>
        <v>2.9999999999999982</v>
      </c>
      <c r="X1703" s="96"/>
      <c r="Y1703" s="106" t="str">
        <f>$AO$26</f>
        <v>D</v>
      </c>
      <c r="Z1703" s="207" t="str">
        <f t="shared" si="694"/>
        <v>Fri</v>
      </c>
      <c r="AA1703" s="107">
        <f t="shared" si="695"/>
        <v>0</v>
      </c>
      <c r="AB1703" s="107">
        <f t="shared" si="696"/>
        <v>0</v>
      </c>
      <c r="AC1703" s="107">
        <f t="shared" si="697"/>
        <v>0</v>
      </c>
    </row>
    <row r="1704" spans="1:29" ht="12.75" customHeight="1">
      <c r="A1704" s="69"/>
      <c r="B1704" s="124" t="s">
        <v>27</v>
      </c>
      <c r="C1704" s="125" t="s">
        <v>22</v>
      </c>
      <c r="D1704" s="200"/>
      <c r="E1704" s="127"/>
      <c r="F1704" s="155"/>
      <c r="G1704" s="134" t="s">
        <v>22</v>
      </c>
      <c r="H1704" s="156">
        <f>+F1710</f>
        <v>-78992.95</v>
      </c>
      <c r="I1704" s="76">
        <f t="shared" si="691"/>
        <v>23</v>
      </c>
      <c r="J1704" s="100">
        <f>$AN$27</f>
        <v>41097</v>
      </c>
      <c r="K1704" s="101" t="s">
        <v>50</v>
      </c>
      <c r="L1704" s="261">
        <v>10</v>
      </c>
      <c r="M1704" s="232">
        <f t="shared" si="706"/>
        <v>0</v>
      </c>
      <c r="N1704" s="241">
        <f t="shared" si="698"/>
        <v>0</v>
      </c>
      <c r="O1704" s="244">
        <f t="shared" si="692"/>
        <v>0</v>
      </c>
      <c r="P1704" s="245">
        <f t="shared" si="704"/>
        <v>0</v>
      </c>
      <c r="Q1704" s="257">
        <f t="shared" si="693"/>
        <v>0</v>
      </c>
      <c r="R1704" s="102">
        <f t="shared" si="705"/>
        <v>10</v>
      </c>
      <c r="S1704" s="103">
        <f t="shared" si="699"/>
        <v>0</v>
      </c>
      <c r="T1704" s="104">
        <f t="shared" si="700"/>
        <v>7</v>
      </c>
      <c r="U1704" s="104">
        <f t="shared" si="701"/>
        <v>1</v>
      </c>
      <c r="V1704" s="104">
        <f t="shared" si="702"/>
        <v>2</v>
      </c>
      <c r="W1704" s="105">
        <f t="shared" si="703"/>
        <v>10</v>
      </c>
      <c r="X1704" s="96"/>
      <c r="Y1704" s="106" t="str">
        <f>$AO$27</f>
        <v>M</v>
      </c>
      <c r="Z1704" s="207" t="str">
        <f t="shared" si="694"/>
        <v>Sat</v>
      </c>
      <c r="AA1704" s="107">
        <f t="shared" si="695"/>
        <v>0</v>
      </c>
      <c r="AB1704" s="107">
        <f t="shared" si="696"/>
        <v>0</v>
      </c>
      <c r="AC1704" s="107">
        <f t="shared" si="697"/>
        <v>0</v>
      </c>
    </row>
    <row r="1705" spans="1:29" ht="12.75" customHeight="1">
      <c r="A1705" s="69"/>
      <c r="B1705" s="98"/>
      <c r="C1705" s="98"/>
      <c r="D1705" s="158" t="s">
        <v>28</v>
      </c>
      <c r="E1705" s="159"/>
      <c r="F1705" s="160">
        <f>VLOOKUP(C1684,$AD$1:$AG$6,2)</f>
        <v>-1320000</v>
      </c>
      <c r="G1705" s="160"/>
      <c r="H1705" s="99"/>
      <c r="I1705" s="76">
        <f t="shared" si="691"/>
        <v>24</v>
      </c>
      <c r="J1705" s="100">
        <f>$AN$28</f>
        <v>41098</v>
      </c>
      <c r="K1705" s="339" t="s">
        <v>72</v>
      </c>
      <c r="L1705" s="261">
        <v>9</v>
      </c>
      <c r="M1705" s="232">
        <f t="shared" si="706"/>
        <v>0</v>
      </c>
      <c r="N1705" s="241">
        <f t="shared" si="698"/>
        <v>0</v>
      </c>
      <c r="O1705" s="244">
        <f t="shared" si="692"/>
        <v>0</v>
      </c>
      <c r="P1705" s="245">
        <f t="shared" si="704"/>
        <v>0</v>
      </c>
      <c r="Q1705" s="257">
        <f t="shared" si="693"/>
        <v>0</v>
      </c>
      <c r="R1705" s="102">
        <f t="shared" si="705"/>
        <v>9</v>
      </c>
      <c r="S1705" s="103">
        <f t="shared" si="699"/>
        <v>0</v>
      </c>
      <c r="T1705" s="104">
        <f t="shared" si="700"/>
        <v>7</v>
      </c>
      <c r="U1705" s="104">
        <f t="shared" si="701"/>
        <v>1</v>
      </c>
      <c r="V1705" s="104">
        <f t="shared" si="702"/>
        <v>1</v>
      </c>
      <c r="W1705" s="105">
        <f t="shared" si="703"/>
        <v>9</v>
      </c>
      <c r="X1705" s="96"/>
      <c r="Y1705" s="106" t="str">
        <f>$AO$28</f>
        <v>M</v>
      </c>
      <c r="Z1705" s="262" t="str">
        <f t="shared" si="694"/>
        <v>Sun</v>
      </c>
      <c r="AA1705" s="107">
        <f t="shared" si="695"/>
        <v>0</v>
      </c>
      <c r="AB1705" s="107">
        <f t="shared" si="696"/>
        <v>0</v>
      </c>
      <c r="AC1705" s="107">
        <f t="shared" si="697"/>
        <v>0</v>
      </c>
    </row>
    <row r="1706" spans="1:29" ht="12.75" customHeight="1">
      <c r="A1706" s="69"/>
      <c r="B1706" s="98"/>
      <c r="C1706" s="98"/>
      <c r="D1706" s="162" t="s">
        <v>26</v>
      </c>
      <c r="E1706" s="159"/>
      <c r="F1706" s="163">
        <f>+(H1691)*0.54%</f>
        <v>6720.6240000000007</v>
      </c>
      <c r="G1706" s="163"/>
      <c r="H1706" s="99"/>
      <c r="I1706" s="76">
        <f t="shared" si="691"/>
        <v>25</v>
      </c>
      <c r="J1706" s="100">
        <f>$AN$29</f>
        <v>41099</v>
      </c>
      <c r="K1706" s="101">
        <v>2</v>
      </c>
      <c r="L1706" s="261">
        <v>11</v>
      </c>
      <c r="M1706" s="232">
        <f t="shared" si="706"/>
        <v>0.83333333333333337</v>
      </c>
      <c r="N1706" s="241">
        <f t="shared" si="698"/>
        <v>1.2083333333333333</v>
      </c>
      <c r="O1706" s="244">
        <f t="shared" si="692"/>
        <v>8.9999999999999964</v>
      </c>
      <c r="P1706" s="245" t="str">
        <f t="shared" si="704"/>
        <v>1</v>
      </c>
      <c r="Q1706" s="257">
        <f t="shared" si="693"/>
        <v>7.9999999999999964</v>
      </c>
      <c r="R1706" s="102">
        <f t="shared" si="705"/>
        <v>3.0000000000000036</v>
      </c>
      <c r="S1706" s="103">
        <f t="shared" si="699"/>
        <v>1</v>
      </c>
      <c r="T1706" s="104">
        <f t="shared" si="700"/>
        <v>2.0000000000000036</v>
      </c>
      <c r="U1706" s="104">
        <f t="shared" si="701"/>
        <v>0</v>
      </c>
      <c r="V1706" s="104">
        <f t="shared" si="702"/>
        <v>0</v>
      </c>
      <c r="W1706" s="105">
        <f t="shared" si="703"/>
        <v>3.0000000000000036</v>
      </c>
      <c r="X1706" s="96"/>
      <c r="Y1706" s="106" t="str">
        <f>$AO$29</f>
        <v>D</v>
      </c>
      <c r="Z1706" s="262" t="str">
        <f t="shared" si="694"/>
        <v>Mon</v>
      </c>
      <c r="AA1706" s="107">
        <f t="shared" si="695"/>
        <v>0</v>
      </c>
      <c r="AB1706" s="107">
        <f t="shared" si="696"/>
        <v>0</v>
      </c>
      <c r="AC1706" s="107">
        <f t="shared" si="697"/>
        <v>0</v>
      </c>
    </row>
    <row r="1707" spans="1:29" ht="12.75" customHeight="1">
      <c r="A1707" s="69"/>
      <c r="B1707" s="98"/>
      <c r="C1707" s="98"/>
      <c r="D1707" s="162" t="s">
        <v>29</v>
      </c>
      <c r="E1707" s="159"/>
      <c r="F1707" s="160">
        <f>-IF(H1700*5%&gt;500000,500000,H1700*5%)</f>
        <v>-153580.52023121389</v>
      </c>
      <c r="G1707" s="160"/>
      <c r="H1707" s="99"/>
      <c r="I1707" s="76">
        <f t="shared" si="691"/>
        <v>26</v>
      </c>
      <c r="J1707" s="100">
        <f>$AN$30</f>
        <v>41100</v>
      </c>
      <c r="K1707" s="101">
        <v>2</v>
      </c>
      <c r="L1707" s="261">
        <v>11</v>
      </c>
      <c r="M1707" s="232">
        <f t="shared" si="706"/>
        <v>0.83333333333333337</v>
      </c>
      <c r="N1707" s="241">
        <f t="shared" si="698"/>
        <v>1.2083333333333333</v>
      </c>
      <c r="O1707" s="244">
        <f t="shared" si="692"/>
        <v>8.9999999999999964</v>
      </c>
      <c r="P1707" s="245" t="str">
        <f t="shared" si="704"/>
        <v>1</v>
      </c>
      <c r="Q1707" s="257">
        <f t="shared" si="693"/>
        <v>7.9999999999999964</v>
      </c>
      <c r="R1707" s="102">
        <f t="shared" si="705"/>
        <v>3.0000000000000036</v>
      </c>
      <c r="S1707" s="103">
        <f t="shared" si="699"/>
        <v>1</v>
      </c>
      <c r="T1707" s="104">
        <f t="shared" si="700"/>
        <v>2.0000000000000036</v>
      </c>
      <c r="U1707" s="104">
        <f t="shared" si="701"/>
        <v>0</v>
      </c>
      <c r="V1707" s="104">
        <f t="shared" si="702"/>
        <v>0</v>
      </c>
      <c r="W1707" s="105">
        <f t="shared" si="703"/>
        <v>3.0000000000000036</v>
      </c>
      <c r="X1707" s="96"/>
      <c r="Y1707" s="106" t="str">
        <f>$AO$30</f>
        <v>D</v>
      </c>
      <c r="Z1707" s="207" t="str">
        <f t="shared" si="694"/>
        <v>Tue</v>
      </c>
      <c r="AA1707" s="107">
        <f t="shared" si="695"/>
        <v>0</v>
      </c>
      <c r="AB1707" s="107">
        <f t="shared" si="696"/>
        <v>0</v>
      </c>
      <c r="AC1707" s="107">
        <f t="shared" si="697"/>
        <v>0</v>
      </c>
    </row>
    <row r="1708" spans="1:29" ht="12.75" customHeight="1">
      <c r="A1708" s="69"/>
      <c r="B1708" s="98"/>
      <c r="C1708" s="98"/>
      <c r="D1708" s="162" t="s">
        <v>30</v>
      </c>
      <c r="E1708" s="159"/>
      <c r="F1708" s="163">
        <f>ROUND(H1700+H1702+F1706+F1707,0)*12</f>
        <v>34798308</v>
      </c>
      <c r="G1708" s="163"/>
      <c r="H1708" s="99"/>
      <c r="I1708" s="76">
        <f t="shared" si="691"/>
        <v>27</v>
      </c>
      <c r="J1708" s="100">
        <f>$AN$31</f>
        <v>41101</v>
      </c>
      <c r="K1708" s="101">
        <v>2</v>
      </c>
      <c r="L1708" s="261">
        <v>10</v>
      </c>
      <c r="M1708" s="232">
        <f t="shared" si="706"/>
        <v>0.83333333333333337</v>
      </c>
      <c r="N1708" s="241">
        <f t="shared" si="698"/>
        <v>1.2083333333333333</v>
      </c>
      <c r="O1708" s="244">
        <f t="shared" si="692"/>
        <v>8.9999999999999964</v>
      </c>
      <c r="P1708" s="245" t="str">
        <f t="shared" si="704"/>
        <v>1</v>
      </c>
      <c r="Q1708" s="257">
        <f t="shared" si="693"/>
        <v>7.9999999999999964</v>
      </c>
      <c r="R1708" s="102">
        <f t="shared" si="705"/>
        <v>2.0000000000000036</v>
      </c>
      <c r="S1708" s="103">
        <f t="shared" si="699"/>
        <v>1</v>
      </c>
      <c r="T1708" s="104">
        <f t="shared" si="700"/>
        <v>1.0000000000000036</v>
      </c>
      <c r="U1708" s="104">
        <f t="shared" si="701"/>
        <v>0</v>
      </c>
      <c r="V1708" s="104">
        <f t="shared" si="702"/>
        <v>0</v>
      </c>
      <c r="W1708" s="105">
        <f t="shared" si="703"/>
        <v>2.0000000000000036</v>
      </c>
      <c r="X1708" s="96"/>
      <c r="Y1708" s="106" t="str">
        <f>$AO$31</f>
        <v>D</v>
      </c>
      <c r="Z1708" s="207" t="str">
        <f t="shared" si="694"/>
        <v>Wed</v>
      </c>
      <c r="AA1708" s="107">
        <f t="shared" si="695"/>
        <v>0</v>
      </c>
      <c r="AB1708" s="107">
        <f t="shared" si="696"/>
        <v>0</v>
      </c>
      <c r="AC1708" s="107">
        <f t="shared" si="697"/>
        <v>0</v>
      </c>
    </row>
    <row r="1709" spans="1:29" ht="12.75" customHeight="1">
      <c r="A1709" s="69"/>
      <c r="B1709" s="98"/>
      <c r="C1709" s="98"/>
      <c r="D1709" s="168" t="s">
        <v>31</v>
      </c>
      <c r="E1709" s="159"/>
      <c r="F1709" s="169">
        <f>(F1708)+(F1705*12)</f>
        <v>18958308</v>
      </c>
      <c r="G1709" s="169"/>
      <c r="H1709" s="99"/>
      <c r="I1709" s="76">
        <f t="shared" si="691"/>
        <v>28</v>
      </c>
      <c r="J1709" s="100">
        <f>$AN$32</f>
        <v>41102</v>
      </c>
      <c r="K1709" s="101">
        <v>2</v>
      </c>
      <c r="L1709" s="261">
        <v>11</v>
      </c>
      <c r="M1709" s="232">
        <f t="shared" si="706"/>
        <v>0.83333333333333337</v>
      </c>
      <c r="N1709" s="241">
        <f t="shared" si="698"/>
        <v>1.2083333333333333</v>
      </c>
      <c r="O1709" s="244">
        <f t="shared" si="692"/>
        <v>8.9999999999999964</v>
      </c>
      <c r="P1709" s="245" t="str">
        <f t="shared" si="704"/>
        <v>1</v>
      </c>
      <c r="Q1709" s="257">
        <f t="shared" si="693"/>
        <v>7.9999999999999964</v>
      </c>
      <c r="R1709" s="102">
        <f t="shared" si="705"/>
        <v>3.0000000000000036</v>
      </c>
      <c r="S1709" s="103">
        <f t="shared" si="699"/>
        <v>1</v>
      </c>
      <c r="T1709" s="104">
        <f t="shared" si="700"/>
        <v>2.0000000000000036</v>
      </c>
      <c r="U1709" s="104">
        <f t="shared" si="701"/>
        <v>0</v>
      </c>
      <c r="V1709" s="104">
        <f t="shared" si="702"/>
        <v>0</v>
      </c>
      <c r="W1709" s="105">
        <f t="shared" si="703"/>
        <v>3.0000000000000036</v>
      </c>
      <c r="X1709" s="96"/>
      <c r="Y1709" s="106" t="str">
        <f>$AO$32</f>
        <v>D</v>
      </c>
      <c r="Z1709" s="207" t="str">
        <f t="shared" si="694"/>
        <v>Thu</v>
      </c>
      <c r="AA1709" s="107">
        <f t="shared" si="695"/>
        <v>0</v>
      </c>
      <c r="AB1709" s="107">
        <f t="shared" si="696"/>
        <v>0</v>
      </c>
      <c r="AC1709" s="107">
        <f t="shared" si="697"/>
        <v>0</v>
      </c>
    </row>
    <row r="1710" spans="1:29" ht="12.75" customHeight="1">
      <c r="A1710" s="69"/>
      <c r="B1710" s="98"/>
      <c r="C1710" s="98"/>
      <c r="D1710" s="168" t="s">
        <v>32</v>
      </c>
      <c r="E1710" s="159"/>
      <c r="F1710" s="170">
        <f>-(IF(F1709&lt;=0,0,IF(F1709&lt;=50000000,F1709*0.05,IF(F1709&lt;=200000000,(F1709-50000000)*0.15+2500000,IF(F1709&lt;=500000000,(F1709-250000000)*0.25+32500000,(F1709-500000000)*0.3+95000000)))))/12</f>
        <v>-78992.95</v>
      </c>
      <c r="G1710" s="171">
        <f>-(IF(F1710&lt;=0,0,IF(F1710&lt;=50000000,F1710*0.05,IF(F1710&lt;=200000000,(F1710-50000000)*0.15+2500000,IF(F1710&lt;=500000000,(F1710-250000000)*0.25+32500000,(F1710-500000000)*0.3+95000000)))))/12</f>
        <v>0</v>
      </c>
      <c r="H1710" s="99"/>
      <c r="I1710" s="76">
        <f t="shared" si="691"/>
        <v>29</v>
      </c>
      <c r="J1710" s="100">
        <f>$AN$33</f>
        <v>41103</v>
      </c>
      <c r="K1710" s="101">
        <v>2</v>
      </c>
      <c r="L1710" s="261">
        <v>11.5</v>
      </c>
      <c r="M1710" s="232">
        <f t="shared" si="706"/>
        <v>0.83333333333333337</v>
      </c>
      <c r="N1710" s="241">
        <f t="shared" si="698"/>
        <v>1.2083333333333333</v>
      </c>
      <c r="O1710" s="244">
        <f t="shared" si="692"/>
        <v>8.9999999999999964</v>
      </c>
      <c r="P1710" s="245" t="str">
        <f t="shared" si="704"/>
        <v>1</v>
      </c>
      <c r="Q1710" s="257">
        <f t="shared" si="693"/>
        <v>7.9999999999999964</v>
      </c>
      <c r="R1710" s="102">
        <f t="shared" si="705"/>
        <v>3.5000000000000036</v>
      </c>
      <c r="S1710" s="103">
        <f t="shared" si="699"/>
        <v>1</v>
      </c>
      <c r="T1710" s="104">
        <f t="shared" si="700"/>
        <v>2.5000000000000036</v>
      </c>
      <c r="U1710" s="104">
        <f t="shared" si="701"/>
        <v>0</v>
      </c>
      <c r="V1710" s="104">
        <f t="shared" si="702"/>
        <v>0</v>
      </c>
      <c r="W1710" s="105">
        <f t="shared" si="703"/>
        <v>3.5000000000000036</v>
      </c>
      <c r="X1710" s="96"/>
      <c r="Y1710" s="106" t="str">
        <f>$AO$33</f>
        <v>D</v>
      </c>
      <c r="Z1710" s="207" t="str">
        <f t="shared" si="694"/>
        <v>Fri</v>
      </c>
      <c r="AA1710" s="107">
        <f t="shared" si="695"/>
        <v>0</v>
      </c>
      <c r="AB1710" s="107">
        <f t="shared" si="696"/>
        <v>0</v>
      </c>
      <c r="AC1710" s="107">
        <f t="shared" si="697"/>
        <v>0</v>
      </c>
    </row>
    <row r="1711" spans="1:29" ht="12.75" customHeight="1">
      <c r="A1711" s="69"/>
      <c r="B1711" s="98"/>
      <c r="C1711" s="125"/>
      <c r="D1711" s="172"/>
      <c r="E1711" s="173"/>
      <c r="F1711" s="174"/>
      <c r="G1711" s="72"/>
      <c r="H1711" s="175"/>
      <c r="I1711" s="76">
        <f t="shared" si="691"/>
        <v>30</v>
      </c>
      <c r="J1711" s="100">
        <f>$AN$34</f>
        <v>41104</v>
      </c>
      <c r="K1711" s="339" t="s">
        <v>72</v>
      </c>
      <c r="L1711" s="261">
        <v>8</v>
      </c>
      <c r="M1711" s="232">
        <f t="shared" si="706"/>
        <v>0</v>
      </c>
      <c r="N1711" s="241">
        <f t="shared" si="698"/>
        <v>0</v>
      </c>
      <c r="O1711" s="244">
        <f t="shared" si="692"/>
        <v>0</v>
      </c>
      <c r="P1711" s="245">
        <f t="shared" si="704"/>
        <v>0</v>
      </c>
      <c r="Q1711" s="257">
        <f t="shared" si="693"/>
        <v>0</v>
      </c>
      <c r="R1711" s="102">
        <f t="shared" si="705"/>
        <v>8</v>
      </c>
      <c r="S1711" s="103">
        <f t="shared" si="699"/>
        <v>0</v>
      </c>
      <c r="T1711" s="104">
        <f t="shared" si="700"/>
        <v>7</v>
      </c>
      <c r="U1711" s="104">
        <f t="shared" si="701"/>
        <v>1</v>
      </c>
      <c r="V1711" s="104">
        <f t="shared" si="702"/>
        <v>0</v>
      </c>
      <c r="W1711" s="105">
        <f t="shared" si="703"/>
        <v>8</v>
      </c>
      <c r="X1711" s="96"/>
      <c r="Y1711" s="106" t="str">
        <f>$AO$34</f>
        <v>M</v>
      </c>
      <c r="Z1711" s="207" t="str">
        <f t="shared" si="694"/>
        <v>Sat</v>
      </c>
      <c r="AA1711" s="107">
        <f t="shared" si="695"/>
        <v>0</v>
      </c>
      <c r="AB1711" s="107">
        <f t="shared" si="696"/>
        <v>0</v>
      </c>
      <c r="AC1711" s="107">
        <f t="shared" si="697"/>
        <v>0</v>
      </c>
    </row>
    <row r="1712" spans="1:29" ht="12.75" customHeight="1">
      <c r="A1712" s="69"/>
      <c r="B1712" s="176" t="s">
        <v>33</v>
      </c>
      <c r="C1712" s="177"/>
      <c r="D1712" s="178"/>
      <c r="E1712" s="127"/>
      <c r="F1712" s="179"/>
      <c r="G1712" s="180" t="s">
        <v>22</v>
      </c>
      <c r="H1712" s="152">
        <f>+H1700+H1702+H1703+H1704</f>
        <v>2967726.2546242774</v>
      </c>
      <c r="I1712" s="76">
        <f t="shared" si="691"/>
        <v>31</v>
      </c>
      <c r="J1712" s="100">
        <f>$AN$35</f>
        <v>41105</v>
      </c>
      <c r="K1712" s="101" t="s">
        <v>50</v>
      </c>
      <c r="L1712" s="261"/>
      <c r="M1712" s="232">
        <f t="shared" si="706"/>
        <v>0</v>
      </c>
      <c r="N1712" s="241">
        <f t="shared" si="698"/>
        <v>0</v>
      </c>
      <c r="O1712" s="244">
        <f t="shared" si="692"/>
        <v>0</v>
      </c>
      <c r="P1712" s="245">
        <f t="shared" si="704"/>
        <v>0</v>
      </c>
      <c r="Q1712" s="257">
        <f t="shared" si="693"/>
        <v>0</v>
      </c>
      <c r="R1712" s="102">
        <f t="shared" si="705"/>
        <v>0</v>
      </c>
      <c r="S1712" s="103">
        <f t="shared" si="699"/>
        <v>0</v>
      </c>
      <c r="T1712" s="104">
        <f t="shared" si="700"/>
        <v>0</v>
      </c>
      <c r="U1712" s="104">
        <f t="shared" si="701"/>
        <v>0</v>
      </c>
      <c r="V1712" s="104">
        <f t="shared" si="702"/>
        <v>0</v>
      </c>
      <c r="W1712" s="105">
        <f t="shared" si="703"/>
        <v>0</v>
      </c>
      <c r="X1712" s="96"/>
      <c r="Y1712" s="106" t="str">
        <f>$AO$35</f>
        <v>M</v>
      </c>
      <c r="Z1712" s="262" t="str">
        <f t="shared" si="694"/>
        <v>Sun</v>
      </c>
      <c r="AA1712" s="107">
        <f t="shared" si="695"/>
        <v>0</v>
      </c>
      <c r="AB1712" s="107">
        <f t="shared" si="696"/>
        <v>0</v>
      </c>
      <c r="AC1712" s="107">
        <f t="shared" si="697"/>
        <v>0</v>
      </c>
    </row>
    <row r="1713" spans="1:29" ht="12.75" customHeight="1">
      <c r="A1713" s="69"/>
      <c r="B1713" s="70"/>
      <c r="C1713" s="70"/>
      <c r="D1713" s="200"/>
      <c r="E1713" s="127"/>
      <c r="F1713" s="155"/>
      <c r="G1713" s="74"/>
      <c r="H1713" s="75"/>
      <c r="I1713" s="76">
        <f t="shared" si="691"/>
        <v>32</v>
      </c>
      <c r="J1713" s="100">
        <f>$AN$36</f>
        <v>41106</v>
      </c>
      <c r="K1713" s="101">
        <v>1</v>
      </c>
      <c r="L1713" s="261">
        <v>11</v>
      </c>
      <c r="M1713" s="232">
        <f t="shared" si="706"/>
        <v>0.33333333333333331</v>
      </c>
      <c r="N1713" s="241">
        <f t="shared" si="698"/>
        <v>0.70833333333333337</v>
      </c>
      <c r="O1713" s="244">
        <f t="shared" si="692"/>
        <v>9.0000000000000018</v>
      </c>
      <c r="P1713" s="245" t="str">
        <f t="shared" si="704"/>
        <v>1</v>
      </c>
      <c r="Q1713" s="257">
        <f t="shared" si="693"/>
        <v>8.0000000000000018</v>
      </c>
      <c r="R1713" s="102">
        <f t="shared" si="705"/>
        <v>2.9999999999999982</v>
      </c>
      <c r="S1713" s="103">
        <f t="shared" si="699"/>
        <v>1</v>
      </c>
      <c r="T1713" s="104">
        <f t="shared" si="700"/>
        <v>1.9999999999999982</v>
      </c>
      <c r="U1713" s="104">
        <f t="shared" si="701"/>
        <v>0</v>
      </c>
      <c r="V1713" s="104">
        <f t="shared" si="702"/>
        <v>0</v>
      </c>
      <c r="W1713" s="105">
        <f t="shared" si="703"/>
        <v>2.9999999999999982</v>
      </c>
      <c r="X1713" s="96"/>
      <c r="Y1713" s="106" t="str">
        <f>$AO$36</f>
        <v>D</v>
      </c>
      <c r="Z1713" s="262" t="str">
        <f t="shared" si="694"/>
        <v>Mon</v>
      </c>
      <c r="AA1713" s="107">
        <f t="shared" si="695"/>
        <v>0</v>
      </c>
      <c r="AB1713" s="107">
        <f t="shared" si="696"/>
        <v>0</v>
      </c>
      <c r="AC1713" s="107">
        <f t="shared" si="697"/>
        <v>0</v>
      </c>
    </row>
    <row r="1714" spans="1:29" ht="12.75" customHeight="1">
      <c r="A1714" s="69"/>
      <c r="B1714" s="181" t="s">
        <v>34</v>
      </c>
      <c r="C1714" s="181"/>
      <c r="D1714" s="72"/>
      <c r="E1714" s="73"/>
      <c r="F1714" s="72"/>
      <c r="G1714" s="181" t="s">
        <v>35</v>
      </c>
      <c r="H1714" s="99"/>
      <c r="I1714" s="76">
        <f t="shared" si="691"/>
        <v>33</v>
      </c>
      <c r="J1714" s="100">
        <f>$AN$37</f>
        <v>41107</v>
      </c>
      <c r="K1714" s="101">
        <v>1</v>
      </c>
      <c r="L1714" s="261">
        <v>11</v>
      </c>
      <c r="M1714" s="232">
        <f t="shared" si="706"/>
        <v>0.33333333333333331</v>
      </c>
      <c r="N1714" s="241">
        <f t="shared" si="698"/>
        <v>0.70833333333333337</v>
      </c>
      <c r="O1714" s="244">
        <f t="shared" si="692"/>
        <v>9.0000000000000018</v>
      </c>
      <c r="P1714" s="245" t="str">
        <f t="shared" si="704"/>
        <v>1</v>
      </c>
      <c r="Q1714" s="257">
        <f t="shared" si="693"/>
        <v>8.0000000000000018</v>
      </c>
      <c r="R1714" s="102">
        <f t="shared" si="705"/>
        <v>2.9999999999999982</v>
      </c>
      <c r="S1714" s="103">
        <f t="shared" si="699"/>
        <v>1</v>
      </c>
      <c r="T1714" s="104">
        <f t="shared" si="700"/>
        <v>1.9999999999999982</v>
      </c>
      <c r="U1714" s="104">
        <f t="shared" si="701"/>
        <v>0</v>
      </c>
      <c r="V1714" s="104">
        <f t="shared" si="702"/>
        <v>0</v>
      </c>
      <c r="W1714" s="105">
        <f t="shared" si="703"/>
        <v>2.9999999999999982</v>
      </c>
      <c r="X1714" s="96"/>
      <c r="Y1714" s="106" t="str">
        <f>$AO$37</f>
        <v>D</v>
      </c>
      <c r="Z1714" s="207" t="str">
        <f t="shared" si="694"/>
        <v>Tue</v>
      </c>
      <c r="AA1714" s="107">
        <f t="shared" si="695"/>
        <v>0</v>
      </c>
      <c r="AB1714" s="107">
        <f t="shared" si="696"/>
        <v>0</v>
      </c>
      <c r="AC1714" s="107">
        <f t="shared" si="697"/>
        <v>0</v>
      </c>
    </row>
    <row r="1715" spans="1:29" ht="12.75" customHeight="1">
      <c r="A1715" s="69"/>
      <c r="B1715" s="181"/>
      <c r="C1715" s="181"/>
      <c r="D1715" s="72"/>
      <c r="E1715" s="73"/>
      <c r="F1715" s="72"/>
      <c r="G1715" s="181"/>
      <c r="H1715" s="99"/>
      <c r="I1715" s="76">
        <f t="shared" si="691"/>
        <v>34</v>
      </c>
      <c r="J1715" s="100">
        <f>$AN$38</f>
        <v>41108</v>
      </c>
      <c r="K1715" s="101">
        <v>1</v>
      </c>
      <c r="L1715" s="261">
        <v>11</v>
      </c>
      <c r="M1715" s="232">
        <f t="shared" si="706"/>
        <v>0.33333333333333331</v>
      </c>
      <c r="N1715" s="241">
        <f t="shared" si="698"/>
        <v>0.70833333333333337</v>
      </c>
      <c r="O1715" s="244">
        <f t="shared" si="692"/>
        <v>9.0000000000000018</v>
      </c>
      <c r="P1715" s="245" t="str">
        <f t="shared" si="704"/>
        <v>1</v>
      </c>
      <c r="Q1715" s="257">
        <f t="shared" si="693"/>
        <v>8.0000000000000018</v>
      </c>
      <c r="R1715" s="102">
        <f t="shared" si="705"/>
        <v>2.9999999999999982</v>
      </c>
      <c r="S1715" s="103">
        <f t="shared" si="699"/>
        <v>1</v>
      </c>
      <c r="T1715" s="104">
        <f t="shared" si="700"/>
        <v>1.9999999999999982</v>
      </c>
      <c r="U1715" s="104">
        <f t="shared" si="701"/>
        <v>0</v>
      </c>
      <c r="V1715" s="104">
        <f t="shared" si="702"/>
        <v>0</v>
      </c>
      <c r="W1715" s="105">
        <f t="shared" si="703"/>
        <v>2.9999999999999982</v>
      </c>
      <c r="X1715" s="96"/>
      <c r="Y1715" s="106" t="str">
        <f>$AO$38</f>
        <v>D</v>
      </c>
      <c r="Z1715" s="207" t="str">
        <f t="shared" si="694"/>
        <v>Wed</v>
      </c>
      <c r="AA1715" s="107">
        <f t="shared" si="695"/>
        <v>0</v>
      </c>
      <c r="AB1715" s="107">
        <f t="shared" si="696"/>
        <v>0</v>
      </c>
      <c r="AC1715" s="107">
        <f t="shared" si="697"/>
        <v>0</v>
      </c>
    </row>
    <row r="1716" spans="1:29" ht="12.75" customHeight="1">
      <c r="A1716" s="69"/>
      <c r="B1716" s="181"/>
      <c r="C1716" s="181"/>
      <c r="D1716" s="72"/>
      <c r="E1716" s="73"/>
      <c r="F1716" s="72"/>
      <c r="G1716" s="181"/>
      <c r="H1716" s="99"/>
      <c r="I1716" s="76">
        <f t="shared" si="691"/>
        <v>35</v>
      </c>
      <c r="J1716" s="100"/>
      <c r="K1716" s="101"/>
      <c r="L1716" s="261"/>
      <c r="M1716" s="232"/>
      <c r="N1716" s="241"/>
      <c r="O1716" s="244"/>
      <c r="P1716" s="245"/>
      <c r="Q1716" s="257"/>
      <c r="R1716" s="102"/>
      <c r="S1716" s="103"/>
      <c r="T1716" s="104"/>
      <c r="U1716" s="104"/>
      <c r="V1716" s="104"/>
      <c r="W1716" s="105"/>
      <c r="X1716" s="96"/>
      <c r="Y1716" s="106"/>
      <c r="Z1716" s="207" t="str">
        <f t="shared" si="694"/>
        <v>Sat</v>
      </c>
      <c r="AA1716" s="107">
        <f>COUNTIF(K1716,"S")</f>
        <v>0</v>
      </c>
      <c r="AB1716" s="107">
        <f>COUNTIF(K1716,"I")</f>
        <v>0</v>
      </c>
      <c r="AC1716" s="107">
        <f>COUNTIF(K1716,"A")</f>
        <v>0</v>
      </c>
    </row>
    <row r="1717" spans="1:29" ht="12.75" customHeight="1">
      <c r="A1717" s="69"/>
      <c r="B1717" s="181"/>
      <c r="C1717" s="181"/>
      <c r="D1717" s="72"/>
      <c r="E1717" s="73"/>
      <c r="F1717" s="72"/>
      <c r="G1717" s="181"/>
      <c r="H1717" s="99"/>
      <c r="I1717" s="76">
        <f t="shared" si="691"/>
        <v>36</v>
      </c>
      <c r="J1717" s="210" t="s">
        <v>19</v>
      </c>
      <c r="K1717" s="211"/>
      <c r="L1717" s="251"/>
      <c r="M1717" s="212" t="s">
        <v>45</v>
      </c>
      <c r="N1717" s="212" t="s">
        <v>46</v>
      </c>
      <c r="O1717" s="242"/>
      <c r="P1717" s="243"/>
      <c r="Q1717" s="258"/>
      <c r="R1717" s="212"/>
      <c r="S1717" s="213"/>
      <c r="T1717" s="214"/>
      <c r="U1717" s="214"/>
      <c r="V1717" s="215"/>
      <c r="W1717" s="216" t="s">
        <v>36</v>
      </c>
      <c r="X1717" s="182"/>
      <c r="Y1717" s="183" t="s">
        <v>37</v>
      </c>
      <c r="Z1717" s="83"/>
      <c r="AA1717" s="84"/>
      <c r="AB1717" s="84"/>
      <c r="AC1717" s="96"/>
    </row>
    <row r="1718" spans="1:29" ht="12.75" customHeight="1">
      <c r="A1718" s="69"/>
      <c r="B1718" s="184" t="str">
        <f>C1682</f>
        <v>ADE</v>
      </c>
      <c r="C1718" s="181"/>
      <c r="D1718" s="72"/>
      <c r="E1718" s="73"/>
      <c r="F1718" s="72"/>
      <c r="G1718" s="181" t="s">
        <v>38</v>
      </c>
      <c r="H1718" s="99"/>
      <c r="I1718" s="76">
        <f t="shared" si="691"/>
        <v>37</v>
      </c>
      <c r="J1718" s="333">
        <f>+K1718+L1718</f>
        <v>40</v>
      </c>
      <c r="K1718" s="334">
        <f>+COUNTIF(K1685:K1716,"1")+COUNTIF(K1685:K1716,"2")+COUNTIF(K1685:K1716,"L2")+COUNTIF(K1685:K1716,"L1")</f>
        <v>26</v>
      </c>
      <c r="L1718" s="334">
        <f>+COUNTIF(K1685:K1716,"2")+COUNTIF(K1685:K1716,"L2")</f>
        <v>14</v>
      </c>
      <c r="M1718" s="334">
        <f>+COUNTIF(K1685:K1716,"1")+COUNTIF(K1685:K1716,"L1")</f>
        <v>12</v>
      </c>
      <c r="N1718" s="185"/>
      <c r="O1718" s="185"/>
      <c r="P1718" s="101"/>
      <c r="Q1718" s="259"/>
      <c r="R1718" s="185">
        <f>+COUNTIF(K1686:K1716,"S2")</f>
        <v>0</v>
      </c>
      <c r="S1718" s="102">
        <f>SUM(S1686:S1716)</f>
        <v>21</v>
      </c>
      <c r="T1718" s="102">
        <f>SUM(T1686:T1716)</f>
        <v>77.000000000000014</v>
      </c>
      <c r="U1718" s="102">
        <f>SUM(U1686:U1716)</f>
        <v>5</v>
      </c>
      <c r="V1718" s="102">
        <f>SUM(V1686:V1716)</f>
        <v>6</v>
      </c>
      <c r="W1718" s="105">
        <f>+(S1718*1.5)+(T1718*2)+(U1718*3)+(V1718*4)</f>
        <v>224.50000000000003</v>
      </c>
      <c r="X1718" s="186"/>
      <c r="Y1718" s="187">
        <f>+COUNTIF(Y1686:Y1716,"D")</f>
        <v>22</v>
      </c>
      <c r="Z1718" s="83"/>
      <c r="AA1718" s="102">
        <f>SUM(AA1686:AA1716)</f>
        <v>0</v>
      </c>
      <c r="AB1718" s="102">
        <f>SUM(AB1686:AB1716)</f>
        <v>0</v>
      </c>
      <c r="AC1718" s="102">
        <f>SUM(AC1686:AC1716)</f>
        <v>0</v>
      </c>
    </row>
    <row r="1719" spans="1:29" ht="12.75" customHeight="1">
      <c r="A1719" s="69"/>
      <c r="B1719" s="263" t="s">
        <v>69</v>
      </c>
      <c r="C1719" s="189" t="s">
        <v>57</v>
      </c>
      <c r="D1719" s="189"/>
      <c r="E1719" s="190"/>
      <c r="F1719" s="72"/>
      <c r="G1719" s="72"/>
      <c r="H1719" s="99"/>
      <c r="I1719" s="76">
        <f t="shared" si="691"/>
        <v>38</v>
      </c>
      <c r="J1719" s="191"/>
      <c r="K1719" s="192"/>
      <c r="L1719" s="252"/>
      <c r="M1719" s="193"/>
      <c r="N1719" s="193"/>
      <c r="O1719" s="193"/>
      <c r="P1719" s="239"/>
      <c r="Q1719" s="260"/>
      <c r="R1719" s="194">
        <f>S1718+T1718+U1718+V1718</f>
        <v>109.00000000000001</v>
      </c>
      <c r="S1719" s="103"/>
      <c r="T1719" s="103"/>
      <c r="U1719" s="103"/>
      <c r="V1719" s="103"/>
      <c r="W1719" s="103"/>
      <c r="X1719" s="195"/>
      <c r="Y1719" s="187"/>
      <c r="Z1719" s="196"/>
      <c r="AA1719" s="196"/>
      <c r="AB1719" s="196"/>
      <c r="AC1719" s="197"/>
    </row>
    <row r="1721" spans="1:29" ht="12.75" customHeight="1">
      <c r="A1721" s="52">
        <f>A1682+1</f>
        <v>45</v>
      </c>
      <c r="B1721" s="53" t="s">
        <v>2</v>
      </c>
      <c r="C1721" s="54" t="s">
        <v>201</v>
      </c>
      <c r="D1721" s="55"/>
      <c r="E1721" s="56" t="s">
        <v>55</v>
      </c>
      <c r="F1721" s="209" t="s">
        <v>120</v>
      </c>
      <c r="G1721" s="57"/>
      <c r="H1721" s="58"/>
      <c r="I1721" s="59">
        <v>1</v>
      </c>
      <c r="J1721" s="486" t="str">
        <f>+C1721</f>
        <v>ADE</v>
      </c>
      <c r="K1721" s="486"/>
      <c r="L1721" s="486"/>
      <c r="M1721" s="486"/>
      <c r="N1721" s="486"/>
      <c r="O1721" s="486"/>
      <c r="P1721" s="486"/>
      <c r="Q1721" s="486"/>
      <c r="R1721" s="486"/>
      <c r="S1721" s="486"/>
      <c r="T1721" s="486"/>
      <c r="U1721" s="486"/>
      <c r="V1721" s="486"/>
      <c r="W1721" s="486"/>
      <c r="X1721" s="60"/>
      <c r="Y1721" s="61"/>
      <c r="Z1721" s="62"/>
      <c r="AA1721" s="63"/>
      <c r="AB1721" s="63"/>
      <c r="AC1721" s="64"/>
    </row>
    <row r="1722" spans="1:29" ht="12.75" customHeight="1">
      <c r="A1722" s="69"/>
      <c r="B1722" s="70" t="s">
        <v>3</v>
      </c>
      <c r="C1722" s="71" t="s">
        <v>62</v>
      </c>
      <c r="D1722" s="72"/>
      <c r="E1722" s="73"/>
      <c r="F1722" s="72"/>
      <c r="G1722" s="74"/>
      <c r="H1722" s="75"/>
      <c r="I1722" s="76">
        <f t="shared" ref="I1722:I1758" si="707">+I1721+1</f>
        <v>2</v>
      </c>
      <c r="J1722" s="77" t="s">
        <v>4</v>
      </c>
      <c r="K1722" s="78"/>
      <c r="L1722" s="248"/>
      <c r="M1722" s="79"/>
      <c r="N1722" s="79"/>
      <c r="O1722" s="79"/>
      <c r="P1722" s="236"/>
      <c r="Q1722" s="254"/>
      <c r="R1722" s="79"/>
      <c r="S1722" s="79"/>
      <c r="T1722" s="79"/>
      <c r="U1722" s="79"/>
      <c r="V1722" s="79"/>
      <c r="W1722" s="80" t="str">
        <f>$Y$1</f>
        <v>Period: 1 May 2012 - 31 May 2012</v>
      </c>
      <c r="X1722" s="81"/>
      <c r="Y1722" s="82"/>
      <c r="Z1722" s="83"/>
      <c r="AA1722" s="84"/>
      <c r="AB1722" s="84"/>
      <c r="AC1722" s="85"/>
    </row>
    <row r="1723" spans="1:29" ht="12.75" customHeight="1">
      <c r="A1723" s="69"/>
      <c r="B1723" s="70" t="s">
        <v>6</v>
      </c>
      <c r="C1723" s="71" t="s">
        <v>5</v>
      </c>
      <c r="D1723" s="72"/>
      <c r="E1723" s="73"/>
      <c r="F1723" s="91"/>
      <c r="G1723" s="91"/>
      <c r="H1723" s="92"/>
      <c r="I1723" s="76">
        <f t="shared" si="707"/>
        <v>3</v>
      </c>
      <c r="J1723" s="487" t="s">
        <v>7</v>
      </c>
      <c r="K1723" s="488" t="s">
        <v>8</v>
      </c>
      <c r="L1723" s="249"/>
      <c r="M1723" s="489" t="s">
        <v>49</v>
      </c>
      <c r="N1723" s="490"/>
      <c r="O1723" s="220"/>
      <c r="P1723" s="237"/>
      <c r="Q1723" s="255"/>
      <c r="R1723" s="491" t="s">
        <v>64</v>
      </c>
      <c r="S1723" s="493" t="s">
        <v>9</v>
      </c>
      <c r="T1723" s="493"/>
      <c r="U1723" s="493"/>
      <c r="V1723" s="493"/>
      <c r="W1723" s="494" t="s">
        <v>10</v>
      </c>
      <c r="X1723" s="93"/>
      <c r="Y1723" s="94"/>
      <c r="Z1723" s="83"/>
      <c r="AA1723" s="84"/>
      <c r="AB1723" s="84"/>
      <c r="AC1723" s="85"/>
    </row>
    <row r="1724" spans="1:29" ht="12.75" customHeight="1">
      <c r="A1724" s="69"/>
      <c r="B1724" s="70" t="s">
        <v>48</v>
      </c>
      <c r="C1724" s="71"/>
      <c r="D1724" s="72"/>
      <c r="E1724" s="73"/>
      <c r="F1724" s="91"/>
      <c r="G1724" s="91"/>
      <c r="H1724" s="92"/>
      <c r="I1724" s="76">
        <f t="shared" si="707"/>
        <v>4</v>
      </c>
      <c r="J1724" s="487"/>
      <c r="K1724" s="488"/>
      <c r="L1724" s="250"/>
      <c r="M1724" s="231" t="s">
        <v>11</v>
      </c>
      <c r="N1724" s="231" t="s">
        <v>12</v>
      </c>
      <c r="O1724" s="231"/>
      <c r="P1724" s="238"/>
      <c r="Q1724" s="256" t="s">
        <v>67</v>
      </c>
      <c r="R1724" s="492"/>
      <c r="S1724" s="201">
        <v>1.5</v>
      </c>
      <c r="T1724" s="201">
        <v>2</v>
      </c>
      <c r="U1724" s="201">
        <v>3</v>
      </c>
      <c r="V1724" s="201">
        <v>4</v>
      </c>
      <c r="W1724" s="494"/>
      <c r="X1724" s="93"/>
      <c r="Y1724" s="94"/>
      <c r="Z1724" s="83"/>
      <c r="AA1724" s="95" t="s">
        <v>13</v>
      </c>
      <c r="AB1724" s="95" t="s">
        <v>14</v>
      </c>
      <c r="AC1724" s="96" t="s">
        <v>15</v>
      </c>
    </row>
    <row r="1725" spans="1:29" ht="12.75" customHeight="1">
      <c r="A1725" s="69"/>
      <c r="B1725" s="70" t="s">
        <v>16</v>
      </c>
      <c r="C1725" s="71"/>
      <c r="D1725" s="72"/>
      <c r="E1725" s="73"/>
      <c r="F1725" s="98"/>
      <c r="G1725" s="72"/>
      <c r="H1725" s="99"/>
      <c r="I1725" s="76">
        <f t="shared" si="707"/>
        <v>5</v>
      </c>
      <c r="J1725" s="100">
        <f>$AN$9</f>
        <v>41079</v>
      </c>
      <c r="K1725" s="271"/>
      <c r="L1725" s="261"/>
      <c r="M1725" s="232">
        <f>VLOOKUP(K1725,$AE$23:$AG$30,2,0)</f>
        <v>0</v>
      </c>
      <c r="N1725" s="241">
        <f>VLOOKUP(K1725,$AE$23:$AG$30,3,0)</f>
        <v>0</v>
      </c>
      <c r="O1725" s="244">
        <f t="shared" ref="O1725:O1754" si="708">(N1725-M1725)*24</f>
        <v>0</v>
      </c>
      <c r="P1725" s="245">
        <f>+IF(((N1725-M1725)*24)&gt;4,"1",0)</f>
        <v>0</v>
      </c>
      <c r="Q1725" s="257">
        <f t="shared" ref="Q1725:Q1754" si="709">O1725-P1725</f>
        <v>0</v>
      </c>
      <c r="R1725" s="102">
        <f>+L1725-Q1725</f>
        <v>0</v>
      </c>
      <c r="S1725" s="103">
        <f>IF(AND(Y1725="d",W1725&gt;0),1,0)</f>
        <v>0</v>
      </c>
      <c r="T1725" s="104">
        <f>IF(AND(Y1725="D",W1725-S1725&lt;0),0,IF(AND(Y1725="M",W1725&gt;=7),7,IF(AND(Y1725="M",W1725&lt;7),W1725,IF(W1725-S1725&lt;0,0,IF(AND(Y1725="D",W1725-S1725&gt;=7),7,IF(AND(Y1725="D",W1725-S1725&lt;7),W1725-S1725,0))))))</f>
        <v>0</v>
      </c>
      <c r="U1725" s="104">
        <f>IF(AND(Y1725="D",W1725&lt;1),0,IF(AND(Y1725="D",W1725-S1725-T1725&gt;0,W1725-S1725-T1725&lt;1),W1725-S1725-T1725,IF(AND(Y1725="D",W1725-S1725-T1725&gt;=1),1,IF(AND(Y1725="M",W1725-T1725&gt;=1),1,IF(AND(Y1725="M",W1725-T1725&lt;1),W1725-T1725,0)))))</f>
        <v>0</v>
      </c>
      <c r="V1725" s="104">
        <f>IF(AND(Y1725="D",W1725&lt;1),0,IF(AND(Y1725="D",W1725-S1725-T1725-U1725&gt;0),W1725-S1725-T1725-U1725,IF(AND(Y1725="M",W1725-T1725-U1725&gt;0),W1725-T1725-U1725,0)))</f>
        <v>0</v>
      </c>
      <c r="W1725" s="105">
        <f>+R1725</f>
        <v>0</v>
      </c>
      <c r="X1725" s="96"/>
      <c r="Y1725" s="106" t="str">
        <f>$AO$9</f>
        <v>D</v>
      </c>
      <c r="Z1725" s="207" t="str">
        <f t="shared" ref="Z1725:Z1755" si="710">TEXT(WEEKDAY(J1725),"ddd")</f>
        <v>Tue</v>
      </c>
      <c r="AA1725" s="107">
        <f t="shared" ref="AA1725:AA1754" si="711">COUNTIF(K1725,"S")</f>
        <v>0</v>
      </c>
      <c r="AB1725" s="107">
        <f t="shared" ref="AB1725:AB1754" si="712">COUNTIF(K1725,"I")</f>
        <v>0</v>
      </c>
      <c r="AC1725" s="107">
        <f t="shared" ref="AC1725:AC1754" si="713">COUNTIF(K1725,"A")</f>
        <v>0</v>
      </c>
    </row>
    <row r="1726" spans="1:29" ht="12.75" customHeight="1">
      <c r="A1726" s="69"/>
      <c r="B1726" s="70" t="s">
        <v>18</v>
      </c>
      <c r="C1726" s="108" t="s">
        <v>61</v>
      </c>
      <c r="D1726" s="109"/>
      <c r="E1726" s="73"/>
      <c r="F1726" s="110"/>
      <c r="G1726" s="72"/>
      <c r="H1726" s="99"/>
      <c r="I1726" s="76">
        <f t="shared" si="707"/>
        <v>6</v>
      </c>
      <c r="J1726" s="100">
        <f>$AN$10</f>
        <v>41080</v>
      </c>
      <c r="K1726" s="271"/>
      <c r="L1726" s="261"/>
      <c r="M1726" s="232">
        <f>VLOOKUP(K1726,$AE$23:$AG$30,2,0)</f>
        <v>0</v>
      </c>
      <c r="N1726" s="241">
        <f t="shared" ref="N1726:N1754" si="714">VLOOKUP(K1726,$AE$23:$AG$30,3,0)</f>
        <v>0</v>
      </c>
      <c r="O1726" s="244">
        <f t="shared" si="708"/>
        <v>0</v>
      </c>
      <c r="P1726" s="245">
        <f>+IF(((N1726-M1726)*24)&gt;4,"1",0)</f>
        <v>0</v>
      </c>
      <c r="Q1726" s="257">
        <f t="shared" si="709"/>
        <v>0</v>
      </c>
      <c r="R1726" s="102">
        <f>+L1726-Q1726</f>
        <v>0</v>
      </c>
      <c r="S1726" s="103">
        <f t="shared" ref="S1726:S1754" si="715">IF(AND(Y1726="d",W1726&gt;0),1,0)</f>
        <v>0</v>
      </c>
      <c r="T1726" s="104">
        <f t="shared" ref="T1726:T1754" si="716">IF(AND(Y1726="D",W1726-S1726&lt;0),0,IF(AND(Y1726="M",W1726&gt;=7),7,IF(AND(Y1726="M",W1726&lt;7),W1726,IF(W1726-S1726&lt;0,0,IF(AND(Y1726="D",W1726-S1726&gt;=7),7,IF(AND(Y1726="D",W1726-S1726&lt;7),W1726-S1726,0))))))</f>
        <v>0</v>
      </c>
      <c r="U1726" s="104">
        <f t="shared" ref="U1726:U1754" si="717">IF(AND(Y1726="D",W1726&lt;1),0,IF(AND(Y1726="D",W1726-S1726-T1726&gt;0,W1726-S1726-T1726&lt;1),W1726-S1726-T1726,IF(AND(Y1726="D",W1726-S1726-T1726&gt;=1),1,IF(AND(Y1726="M",W1726-T1726&gt;=1),1,IF(AND(Y1726="M",W1726-T1726&lt;1),W1726-T1726,0)))))</f>
        <v>0</v>
      </c>
      <c r="V1726" s="104">
        <f t="shared" ref="V1726:V1754" si="718">IF(AND(Y1726="D",W1726&lt;1),0,IF(AND(Y1726="D",W1726-S1726-T1726-U1726&gt;0),W1726-S1726-T1726-U1726,IF(AND(Y1726="M",W1726-T1726-U1726&gt;0),W1726-T1726-U1726,0)))</f>
        <v>0</v>
      </c>
      <c r="W1726" s="105">
        <f t="shared" ref="W1726:W1754" si="719">+R1726</f>
        <v>0</v>
      </c>
      <c r="X1726" s="96"/>
      <c r="Y1726" s="106" t="str">
        <f>$AO$10</f>
        <v>D</v>
      </c>
      <c r="Z1726" s="207" t="str">
        <f t="shared" si="710"/>
        <v>Wed</v>
      </c>
      <c r="AA1726" s="107">
        <f t="shared" si="711"/>
        <v>0</v>
      </c>
      <c r="AB1726" s="107">
        <f t="shared" si="712"/>
        <v>0</v>
      </c>
      <c r="AC1726" s="107">
        <f t="shared" si="713"/>
        <v>0</v>
      </c>
    </row>
    <row r="1727" spans="1:29" ht="12.75" customHeight="1">
      <c r="A1727" s="69"/>
      <c r="B1727" s="98" t="s">
        <v>20</v>
      </c>
      <c r="C1727" s="199">
        <v>40245</v>
      </c>
      <c r="D1727" s="199">
        <v>41340</v>
      </c>
      <c r="E1727" s="73"/>
      <c r="F1727" s="72"/>
      <c r="G1727" s="72"/>
      <c r="H1727" s="99"/>
      <c r="I1727" s="76">
        <f t="shared" si="707"/>
        <v>7</v>
      </c>
      <c r="J1727" s="100">
        <f>$AN$11</f>
        <v>41081</v>
      </c>
      <c r="K1727" s="271"/>
      <c r="L1727" s="261"/>
      <c r="M1727" s="232">
        <f>VLOOKUP(K1727,$AE$23:$AG$30,2,0)</f>
        <v>0</v>
      </c>
      <c r="N1727" s="241">
        <f t="shared" si="714"/>
        <v>0</v>
      </c>
      <c r="O1727" s="244">
        <f t="shared" si="708"/>
        <v>0</v>
      </c>
      <c r="P1727" s="245">
        <f t="shared" ref="P1727:P1754" si="720">+IF(((N1727-M1727)*24)&gt;4,"1",0)</f>
        <v>0</v>
      </c>
      <c r="Q1727" s="257">
        <f t="shared" si="709"/>
        <v>0</v>
      </c>
      <c r="R1727" s="102">
        <f t="shared" ref="R1727:R1754" si="721">+L1727-Q1727</f>
        <v>0</v>
      </c>
      <c r="S1727" s="103">
        <f t="shared" si="715"/>
        <v>0</v>
      </c>
      <c r="T1727" s="104">
        <f t="shared" si="716"/>
        <v>0</v>
      </c>
      <c r="U1727" s="104">
        <f t="shared" si="717"/>
        <v>0</v>
      </c>
      <c r="V1727" s="104">
        <f t="shared" si="718"/>
        <v>0</v>
      </c>
      <c r="W1727" s="105">
        <f t="shared" si="719"/>
        <v>0</v>
      </c>
      <c r="X1727" s="96"/>
      <c r="Y1727" s="106" t="str">
        <f>$AO$11</f>
        <v>D</v>
      </c>
      <c r="Z1727" s="207" t="str">
        <f t="shared" si="710"/>
        <v>Thu</v>
      </c>
      <c r="AA1727" s="107">
        <f t="shared" si="711"/>
        <v>0</v>
      </c>
      <c r="AB1727" s="107">
        <f t="shared" si="712"/>
        <v>0</v>
      </c>
      <c r="AC1727" s="107">
        <f t="shared" si="713"/>
        <v>0</v>
      </c>
    </row>
    <row r="1728" spans="1:29" ht="12.75" customHeight="1">
      <c r="A1728" s="69"/>
      <c r="B1728" s="98"/>
      <c r="C1728" s="98"/>
      <c r="D1728" s="72"/>
      <c r="E1728" s="73"/>
      <c r="F1728" s="72"/>
      <c r="G1728" s="72"/>
      <c r="H1728" s="99"/>
      <c r="I1728" s="76">
        <f t="shared" si="707"/>
        <v>8</v>
      </c>
      <c r="J1728" s="100">
        <f>$AN$12</f>
        <v>41082</v>
      </c>
      <c r="K1728" s="271"/>
      <c r="L1728" s="261"/>
      <c r="M1728" s="232">
        <f t="shared" ref="M1728:M1754" si="722">VLOOKUP(K1728,$AE$23:$AG$30,2,0)</f>
        <v>0</v>
      </c>
      <c r="N1728" s="241">
        <f t="shared" si="714"/>
        <v>0</v>
      </c>
      <c r="O1728" s="244">
        <f t="shared" si="708"/>
        <v>0</v>
      </c>
      <c r="P1728" s="245">
        <f t="shared" si="720"/>
        <v>0</v>
      </c>
      <c r="Q1728" s="257">
        <f t="shared" si="709"/>
        <v>0</v>
      </c>
      <c r="R1728" s="102">
        <f t="shared" si="721"/>
        <v>0</v>
      </c>
      <c r="S1728" s="103">
        <f t="shared" si="715"/>
        <v>0</v>
      </c>
      <c r="T1728" s="104">
        <f t="shared" si="716"/>
        <v>0</v>
      </c>
      <c r="U1728" s="104">
        <f t="shared" si="717"/>
        <v>0</v>
      </c>
      <c r="V1728" s="104">
        <f t="shared" si="718"/>
        <v>0</v>
      </c>
      <c r="W1728" s="105">
        <f t="shared" si="719"/>
        <v>0</v>
      </c>
      <c r="X1728" s="96"/>
      <c r="Y1728" s="106" t="str">
        <f>$AO$12</f>
        <v>D</v>
      </c>
      <c r="Z1728" s="207" t="str">
        <f t="shared" si="710"/>
        <v>Fri</v>
      </c>
      <c r="AA1728" s="107">
        <f t="shared" si="711"/>
        <v>0</v>
      </c>
      <c r="AB1728" s="107">
        <f t="shared" si="712"/>
        <v>0</v>
      </c>
      <c r="AC1728" s="107">
        <f t="shared" si="713"/>
        <v>0</v>
      </c>
    </row>
    <row r="1729" spans="1:29" ht="12.75" customHeight="1">
      <c r="A1729" s="69"/>
      <c r="B1729" s="98"/>
      <c r="C1729" s="98"/>
      <c r="D1729" s="72"/>
      <c r="E1729" s="73"/>
      <c r="F1729" s="198"/>
      <c r="G1729" s="72"/>
      <c r="H1729" s="99"/>
      <c r="I1729" s="76">
        <f t="shared" si="707"/>
        <v>9</v>
      </c>
      <c r="J1729" s="100">
        <f>$AN$13</f>
        <v>41083</v>
      </c>
      <c r="K1729" s="101" t="s">
        <v>50</v>
      </c>
      <c r="L1729" s="261"/>
      <c r="M1729" s="232">
        <f t="shared" si="722"/>
        <v>0</v>
      </c>
      <c r="N1729" s="241">
        <f t="shared" si="714"/>
        <v>0</v>
      </c>
      <c r="O1729" s="244">
        <f t="shared" si="708"/>
        <v>0</v>
      </c>
      <c r="P1729" s="245">
        <f t="shared" si="720"/>
        <v>0</v>
      </c>
      <c r="Q1729" s="257">
        <f t="shared" si="709"/>
        <v>0</v>
      </c>
      <c r="R1729" s="102">
        <f t="shared" si="721"/>
        <v>0</v>
      </c>
      <c r="S1729" s="103">
        <f t="shared" si="715"/>
        <v>0</v>
      </c>
      <c r="T1729" s="104">
        <f t="shared" si="716"/>
        <v>0</v>
      </c>
      <c r="U1729" s="104">
        <f t="shared" si="717"/>
        <v>0</v>
      </c>
      <c r="V1729" s="104">
        <f t="shared" si="718"/>
        <v>0</v>
      </c>
      <c r="W1729" s="105">
        <f t="shared" si="719"/>
        <v>0</v>
      </c>
      <c r="X1729" s="96"/>
      <c r="Y1729" s="106" t="str">
        <f>$AO$13</f>
        <v>M</v>
      </c>
      <c r="Z1729" s="207" t="str">
        <f t="shared" si="710"/>
        <v>Sat</v>
      </c>
      <c r="AA1729" s="107">
        <f t="shared" si="711"/>
        <v>0</v>
      </c>
      <c r="AB1729" s="107">
        <f t="shared" si="712"/>
        <v>0</v>
      </c>
      <c r="AC1729" s="107">
        <f t="shared" si="713"/>
        <v>0</v>
      </c>
    </row>
    <row r="1730" spans="1:29" ht="12.75" customHeight="1">
      <c r="A1730" s="69"/>
      <c r="B1730" s="124" t="s">
        <v>21</v>
      </c>
      <c r="C1730" s="125" t="s">
        <v>22</v>
      </c>
      <c r="D1730" s="126"/>
      <c r="E1730" s="127"/>
      <c r="F1730" s="198">
        <v>1244560</v>
      </c>
      <c r="G1730" s="129" t="s">
        <v>22</v>
      </c>
      <c r="H1730" s="130">
        <f>+F1730</f>
        <v>1244560</v>
      </c>
      <c r="I1730" s="76">
        <f t="shared" si="707"/>
        <v>10</v>
      </c>
      <c r="J1730" s="100">
        <f>$AN$14</f>
        <v>41084</v>
      </c>
      <c r="K1730" s="101" t="s">
        <v>50</v>
      </c>
      <c r="L1730" s="261"/>
      <c r="M1730" s="232">
        <f t="shared" si="722"/>
        <v>0</v>
      </c>
      <c r="N1730" s="241">
        <f t="shared" si="714"/>
        <v>0</v>
      </c>
      <c r="O1730" s="244">
        <f t="shared" si="708"/>
        <v>0</v>
      </c>
      <c r="P1730" s="245">
        <f t="shared" si="720"/>
        <v>0</v>
      </c>
      <c r="Q1730" s="257">
        <f t="shared" si="709"/>
        <v>0</v>
      </c>
      <c r="R1730" s="102">
        <f t="shared" si="721"/>
        <v>0</v>
      </c>
      <c r="S1730" s="103">
        <f t="shared" si="715"/>
        <v>0</v>
      </c>
      <c r="T1730" s="104">
        <f t="shared" si="716"/>
        <v>0</v>
      </c>
      <c r="U1730" s="104">
        <f t="shared" si="717"/>
        <v>0</v>
      </c>
      <c r="V1730" s="104">
        <f t="shared" si="718"/>
        <v>0</v>
      </c>
      <c r="W1730" s="105">
        <f t="shared" si="719"/>
        <v>0</v>
      </c>
      <c r="X1730" s="96"/>
      <c r="Y1730" s="106" t="str">
        <f>$AO$14</f>
        <v>M</v>
      </c>
      <c r="Z1730" s="262" t="str">
        <f t="shared" si="710"/>
        <v>Sun</v>
      </c>
      <c r="AA1730" s="107">
        <f t="shared" si="711"/>
        <v>0</v>
      </c>
      <c r="AB1730" s="107">
        <f t="shared" si="712"/>
        <v>0</v>
      </c>
      <c r="AC1730" s="107">
        <f t="shared" si="713"/>
        <v>0</v>
      </c>
    </row>
    <row r="1731" spans="1:29" ht="12.75" customHeight="1">
      <c r="A1731" s="69"/>
      <c r="B1731" s="124" t="s">
        <v>23</v>
      </c>
      <c r="C1731" s="125" t="s">
        <v>22</v>
      </c>
      <c r="D1731" s="133">
        <f>+F1730/173</f>
        <v>7193.9884393063585</v>
      </c>
      <c r="E1731" s="127" t="s">
        <v>24</v>
      </c>
      <c r="F1731" s="128">
        <f>+W1757</f>
        <v>146.50000000000003</v>
      </c>
      <c r="G1731" s="134" t="s">
        <v>22</v>
      </c>
      <c r="H1731" s="130">
        <f>F1731*D1731</f>
        <v>1053919.3063583816</v>
      </c>
      <c r="I1731" s="76">
        <f t="shared" si="707"/>
        <v>11</v>
      </c>
      <c r="J1731" s="100">
        <f>$AN$15</f>
        <v>41085</v>
      </c>
      <c r="K1731" s="271"/>
      <c r="L1731" s="261"/>
      <c r="M1731" s="232">
        <f t="shared" si="722"/>
        <v>0</v>
      </c>
      <c r="N1731" s="241">
        <f t="shared" si="714"/>
        <v>0</v>
      </c>
      <c r="O1731" s="244">
        <f t="shared" si="708"/>
        <v>0</v>
      </c>
      <c r="P1731" s="245">
        <f t="shared" si="720"/>
        <v>0</v>
      </c>
      <c r="Q1731" s="257">
        <f t="shared" si="709"/>
        <v>0</v>
      </c>
      <c r="R1731" s="102">
        <f t="shared" si="721"/>
        <v>0</v>
      </c>
      <c r="S1731" s="103">
        <f t="shared" si="715"/>
        <v>0</v>
      </c>
      <c r="T1731" s="104">
        <f t="shared" si="716"/>
        <v>0</v>
      </c>
      <c r="U1731" s="104">
        <f t="shared" si="717"/>
        <v>0</v>
      </c>
      <c r="V1731" s="104">
        <f t="shared" si="718"/>
        <v>0</v>
      </c>
      <c r="W1731" s="105">
        <f t="shared" si="719"/>
        <v>0</v>
      </c>
      <c r="X1731" s="96"/>
      <c r="Y1731" s="106" t="str">
        <f>$AO$15</f>
        <v>D</v>
      </c>
      <c r="Z1731" s="262" t="str">
        <f t="shared" si="710"/>
        <v>Mon</v>
      </c>
      <c r="AA1731" s="107">
        <f t="shared" si="711"/>
        <v>0</v>
      </c>
      <c r="AB1731" s="107">
        <f t="shared" si="712"/>
        <v>0</v>
      </c>
      <c r="AC1731" s="107">
        <f t="shared" si="713"/>
        <v>0</v>
      </c>
    </row>
    <row r="1732" spans="1:29" ht="12.75" customHeight="1">
      <c r="A1732" s="69"/>
      <c r="B1732" s="124" t="s">
        <v>65</v>
      </c>
      <c r="C1732" s="125" t="s">
        <v>22</v>
      </c>
      <c r="D1732" s="133">
        <v>6000</v>
      </c>
      <c r="E1732" s="127" t="s">
        <v>24</v>
      </c>
      <c r="F1732" s="203">
        <f>+K1757</f>
        <v>15</v>
      </c>
      <c r="G1732" s="134" t="s">
        <v>22</v>
      </c>
      <c r="H1732" s="130">
        <f>F1732*D1732</f>
        <v>90000</v>
      </c>
      <c r="I1732" s="76">
        <f t="shared" si="707"/>
        <v>12</v>
      </c>
      <c r="J1732" s="100">
        <f>$AN$16</f>
        <v>41086</v>
      </c>
      <c r="K1732" s="271"/>
      <c r="L1732" s="261"/>
      <c r="M1732" s="232">
        <f t="shared" si="722"/>
        <v>0</v>
      </c>
      <c r="N1732" s="241">
        <f t="shared" si="714"/>
        <v>0</v>
      </c>
      <c r="O1732" s="244">
        <f t="shared" si="708"/>
        <v>0</v>
      </c>
      <c r="P1732" s="245">
        <f t="shared" si="720"/>
        <v>0</v>
      </c>
      <c r="Q1732" s="257">
        <f t="shared" si="709"/>
        <v>0</v>
      </c>
      <c r="R1732" s="102">
        <f t="shared" si="721"/>
        <v>0</v>
      </c>
      <c r="S1732" s="103">
        <f t="shared" si="715"/>
        <v>0</v>
      </c>
      <c r="T1732" s="104">
        <f t="shared" si="716"/>
        <v>0</v>
      </c>
      <c r="U1732" s="104">
        <f t="shared" si="717"/>
        <v>0</v>
      </c>
      <c r="V1732" s="104">
        <f t="shared" si="718"/>
        <v>0</v>
      </c>
      <c r="W1732" s="105">
        <f t="shared" si="719"/>
        <v>0</v>
      </c>
      <c r="X1732" s="96"/>
      <c r="Y1732" s="106" t="str">
        <f>$AO$16</f>
        <v>D</v>
      </c>
      <c r="Z1732" s="207" t="str">
        <f t="shared" si="710"/>
        <v>Tue</v>
      </c>
      <c r="AA1732" s="107">
        <f t="shared" si="711"/>
        <v>0</v>
      </c>
      <c r="AB1732" s="107">
        <f t="shared" si="712"/>
        <v>0</v>
      </c>
      <c r="AC1732" s="107">
        <f t="shared" si="713"/>
        <v>0</v>
      </c>
    </row>
    <row r="1733" spans="1:29" ht="12.75" customHeight="1">
      <c r="A1733" s="69"/>
      <c r="B1733" s="124" t="s">
        <v>66</v>
      </c>
      <c r="C1733" s="125" t="s">
        <v>22</v>
      </c>
      <c r="D1733" s="200">
        <v>4000</v>
      </c>
      <c r="E1733" s="127" t="s">
        <v>24</v>
      </c>
      <c r="F1733" s="139">
        <f>+L1757</f>
        <v>7</v>
      </c>
      <c r="G1733" s="134" t="s">
        <v>22</v>
      </c>
      <c r="H1733" s="130">
        <f>F1733*D1733</f>
        <v>28000</v>
      </c>
      <c r="I1733" s="76">
        <f t="shared" si="707"/>
        <v>13</v>
      </c>
      <c r="J1733" s="100">
        <f>$AN$17</f>
        <v>41087</v>
      </c>
      <c r="K1733" s="271"/>
      <c r="L1733" s="261"/>
      <c r="M1733" s="232">
        <f t="shared" si="722"/>
        <v>0</v>
      </c>
      <c r="N1733" s="241">
        <f t="shared" si="714"/>
        <v>0</v>
      </c>
      <c r="O1733" s="244">
        <f t="shared" si="708"/>
        <v>0</v>
      </c>
      <c r="P1733" s="245">
        <f t="shared" si="720"/>
        <v>0</v>
      </c>
      <c r="Q1733" s="257">
        <f t="shared" si="709"/>
        <v>0</v>
      </c>
      <c r="R1733" s="102">
        <f t="shared" si="721"/>
        <v>0</v>
      </c>
      <c r="S1733" s="103">
        <f t="shared" si="715"/>
        <v>0</v>
      </c>
      <c r="T1733" s="104">
        <f t="shared" si="716"/>
        <v>0</v>
      </c>
      <c r="U1733" s="104">
        <f t="shared" si="717"/>
        <v>0</v>
      </c>
      <c r="V1733" s="104">
        <f t="shared" si="718"/>
        <v>0</v>
      </c>
      <c r="W1733" s="105">
        <f t="shared" si="719"/>
        <v>0</v>
      </c>
      <c r="X1733" s="96"/>
      <c r="Y1733" s="106" t="str">
        <f>$AO$17</f>
        <v>D</v>
      </c>
      <c r="Z1733" s="207" t="str">
        <f t="shared" si="710"/>
        <v>Wed</v>
      </c>
      <c r="AA1733" s="107">
        <f t="shared" si="711"/>
        <v>0</v>
      </c>
      <c r="AB1733" s="107">
        <f t="shared" si="712"/>
        <v>0</v>
      </c>
      <c r="AC1733" s="107">
        <f t="shared" si="713"/>
        <v>0</v>
      </c>
    </row>
    <row r="1734" spans="1:29" ht="12.75" customHeight="1">
      <c r="A1734" s="69"/>
      <c r="B1734" s="335" t="s">
        <v>75</v>
      </c>
      <c r="C1734" s="336" t="s">
        <v>22</v>
      </c>
      <c r="D1734" s="337"/>
      <c r="E1734" s="127" t="s">
        <v>24</v>
      </c>
      <c r="F1734" s="338">
        <f>+M1757</f>
        <v>8</v>
      </c>
      <c r="G1734" s="142" t="s">
        <v>22</v>
      </c>
      <c r="H1734" s="143">
        <f>+F1734*D1734</f>
        <v>0</v>
      </c>
      <c r="I1734" s="76">
        <f t="shared" si="707"/>
        <v>14</v>
      </c>
      <c r="J1734" s="100">
        <f>$AN$18</f>
        <v>41088</v>
      </c>
      <c r="K1734" s="271"/>
      <c r="L1734" s="261"/>
      <c r="M1734" s="232">
        <f t="shared" si="722"/>
        <v>0</v>
      </c>
      <c r="N1734" s="241">
        <f t="shared" si="714"/>
        <v>0</v>
      </c>
      <c r="O1734" s="244">
        <f t="shared" si="708"/>
        <v>0</v>
      </c>
      <c r="P1734" s="245">
        <f t="shared" si="720"/>
        <v>0</v>
      </c>
      <c r="Q1734" s="257">
        <f t="shared" si="709"/>
        <v>0</v>
      </c>
      <c r="R1734" s="102">
        <f t="shared" si="721"/>
        <v>0</v>
      </c>
      <c r="S1734" s="103">
        <f t="shared" si="715"/>
        <v>0</v>
      </c>
      <c r="T1734" s="104">
        <f t="shared" si="716"/>
        <v>0</v>
      </c>
      <c r="U1734" s="104">
        <f t="shared" si="717"/>
        <v>0</v>
      </c>
      <c r="V1734" s="104">
        <f t="shared" si="718"/>
        <v>0</v>
      </c>
      <c r="W1734" s="105">
        <f t="shared" si="719"/>
        <v>0</v>
      </c>
      <c r="X1734" s="96"/>
      <c r="Y1734" s="106" t="str">
        <f>$AO$18</f>
        <v>D</v>
      </c>
      <c r="Z1734" s="207" t="str">
        <f t="shared" si="710"/>
        <v>Thu</v>
      </c>
      <c r="AA1734" s="107">
        <f t="shared" si="711"/>
        <v>0</v>
      </c>
      <c r="AB1734" s="107">
        <f t="shared" si="712"/>
        <v>0</v>
      </c>
      <c r="AC1734" s="107">
        <f t="shared" si="713"/>
        <v>0</v>
      </c>
    </row>
    <row r="1735" spans="1:29" ht="12.75" customHeight="1">
      <c r="A1735" s="69"/>
      <c r="B1735" s="124"/>
      <c r="C1735" s="70"/>
      <c r="D1735" s="202"/>
      <c r="E1735" s="140"/>
      <c r="F1735" s="141"/>
      <c r="G1735" s="74" t="s">
        <v>22</v>
      </c>
      <c r="H1735" s="99">
        <f>+D1735*F1735</f>
        <v>0</v>
      </c>
      <c r="I1735" s="76">
        <f t="shared" si="707"/>
        <v>15</v>
      </c>
      <c r="J1735" s="100">
        <f>$AN$19</f>
        <v>41089</v>
      </c>
      <c r="K1735" s="271"/>
      <c r="L1735" s="261"/>
      <c r="M1735" s="232">
        <f t="shared" si="722"/>
        <v>0</v>
      </c>
      <c r="N1735" s="241">
        <f t="shared" si="714"/>
        <v>0</v>
      </c>
      <c r="O1735" s="244">
        <f t="shared" si="708"/>
        <v>0</v>
      </c>
      <c r="P1735" s="245">
        <f t="shared" si="720"/>
        <v>0</v>
      </c>
      <c r="Q1735" s="257">
        <f t="shared" si="709"/>
        <v>0</v>
      </c>
      <c r="R1735" s="102">
        <f t="shared" si="721"/>
        <v>0</v>
      </c>
      <c r="S1735" s="103">
        <f t="shared" si="715"/>
        <v>0</v>
      </c>
      <c r="T1735" s="104">
        <f t="shared" si="716"/>
        <v>0</v>
      </c>
      <c r="U1735" s="104">
        <f t="shared" si="717"/>
        <v>0</v>
      </c>
      <c r="V1735" s="104">
        <f t="shared" si="718"/>
        <v>0</v>
      </c>
      <c r="W1735" s="105">
        <f t="shared" si="719"/>
        <v>0</v>
      </c>
      <c r="X1735" s="96"/>
      <c r="Y1735" s="106" t="str">
        <f>$AO$19</f>
        <v>D</v>
      </c>
      <c r="Z1735" s="207" t="str">
        <f t="shared" si="710"/>
        <v>Fri</v>
      </c>
      <c r="AA1735" s="107">
        <f t="shared" si="711"/>
        <v>0</v>
      </c>
      <c r="AB1735" s="107">
        <f t="shared" si="712"/>
        <v>0</v>
      </c>
      <c r="AC1735" s="107">
        <f t="shared" si="713"/>
        <v>0</v>
      </c>
    </row>
    <row r="1736" spans="1:29" ht="12.75" customHeight="1">
      <c r="A1736" s="69"/>
      <c r="B1736" s="124"/>
      <c r="C1736" s="70"/>
      <c r="D1736" s="202"/>
      <c r="E1736" s="140"/>
      <c r="F1736" s="139"/>
      <c r="G1736" s="74" t="s">
        <v>22</v>
      </c>
      <c r="H1736" s="99">
        <f>+D1736*F1736</f>
        <v>0</v>
      </c>
      <c r="I1736" s="76">
        <f t="shared" si="707"/>
        <v>16</v>
      </c>
      <c r="J1736" s="100">
        <f>$AN$20</f>
        <v>41090</v>
      </c>
      <c r="K1736" s="101" t="s">
        <v>50</v>
      </c>
      <c r="L1736" s="261"/>
      <c r="M1736" s="232">
        <f t="shared" si="722"/>
        <v>0</v>
      </c>
      <c r="N1736" s="241">
        <f t="shared" si="714"/>
        <v>0</v>
      </c>
      <c r="O1736" s="244">
        <f t="shared" si="708"/>
        <v>0</v>
      </c>
      <c r="P1736" s="245">
        <f t="shared" si="720"/>
        <v>0</v>
      </c>
      <c r="Q1736" s="257">
        <f t="shared" si="709"/>
        <v>0</v>
      </c>
      <c r="R1736" s="102">
        <f t="shared" si="721"/>
        <v>0</v>
      </c>
      <c r="S1736" s="103">
        <f t="shared" si="715"/>
        <v>0</v>
      </c>
      <c r="T1736" s="104">
        <f t="shared" si="716"/>
        <v>0</v>
      </c>
      <c r="U1736" s="104">
        <f t="shared" si="717"/>
        <v>0</v>
      </c>
      <c r="V1736" s="104">
        <f t="shared" si="718"/>
        <v>0</v>
      </c>
      <c r="W1736" s="105">
        <f t="shared" si="719"/>
        <v>0</v>
      </c>
      <c r="X1736" s="96"/>
      <c r="Y1736" s="106" t="str">
        <f>$AO$20</f>
        <v>M</v>
      </c>
      <c r="Z1736" s="207" t="str">
        <f t="shared" si="710"/>
        <v>Sat</v>
      </c>
      <c r="AA1736" s="107">
        <f t="shared" si="711"/>
        <v>0</v>
      </c>
      <c r="AB1736" s="107">
        <f t="shared" si="712"/>
        <v>0</v>
      </c>
      <c r="AC1736" s="107">
        <f t="shared" si="713"/>
        <v>0</v>
      </c>
    </row>
    <row r="1737" spans="1:29" ht="12.75" customHeight="1">
      <c r="A1737" s="69"/>
      <c r="B1737" s="124" t="s">
        <v>56</v>
      </c>
      <c r="C1737" s="70" t="s">
        <v>22</v>
      </c>
      <c r="D1737" s="202"/>
      <c r="E1737" s="140"/>
      <c r="F1737" s="141"/>
      <c r="G1737" s="74" t="s">
        <v>22</v>
      </c>
      <c r="H1737" s="99">
        <v>0</v>
      </c>
      <c r="I1737" s="76">
        <f t="shared" si="707"/>
        <v>17</v>
      </c>
      <c r="J1737" s="100">
        <f>$AN$21</f>
        <v>41091</v>
      </c>
      <c r="K1737" s="101" t="s">
        <v>50</v>
      </c>
      <c r="L1737" s="261"/>
      <c r="M1737" s="232">
        <f t="shared" si="722"/>
        <v>0</v>
      </c>
      <c r="N1737" s="241">
        <f t="shared" si="714"/>
        <v>0</v>
      </c>
      <c r="O1737" s="244">
        <f t="shared" si="708"/>
        <v>0</v>
      </c>
      <c r="P1737" s="245">
        <f t="shared" si="720"/>
        <v>0</v>
      </c>
      <c r="Q1737" s="257">
        <f t="shared" si="709"/>
        <v>0</v>
      </c>
      <c r="R1737" s="102">
        <f t="shared" si="721"/>
        <v>0</v>
      </c>
      <c r="S1737" s="103">
        <f t="shared" si="715"/>
        <v>0</v>
      </c>
      <c r="T1737" s="104">
        <f t="shared" si="716"/>
        <v>0</v>
      </c>
      <c r="U1737" s="104">
        <f t="shared" si="717"/>
        <v>0</v>
      </c>
      <c r="V1737" s="104">
        <f t="shared" si="718"/>
        <v>0</v>
      </c>
      <c r="W1737" s="105">
        <f t="shared" si="719"/>
        <v>0</v>
      </c>
      <c r="X1737" s="96"/>
      <c r="Y1737" s="106" t="str">
        <f>$AO$21</f>
        <v>M</v>
      </c>
      <c r="Z1737" s="262" t="str">
        <f t="shared" si="710"/>
        <v>Sun</v>
      </c>
      <c r="AA1737" s="107">
        <f t="shared" si="711"/>
        <v>0</v>
      </c>
      <c r="AB1737" s="107">
        <f t="shared" si="712"/>
        <v>0</v>
      </c>
      <c r="AC1737" s="107">
        <f t="shared" si="713"/>
        <v>0</v>
      </c>
    </row>
    <row r="1738" spans="1:29" ht="12.75" customHeight="1">
      <c r="A1738" s="69"/>
      <c r="B1738" s="124"/>
      <c r="C1738" s="70"/>
      <c r="D1738" s="202"/>
      <c r="E1738" s="140"/>
      <c r="F1738" s="139"/>
      <c r="G1738" s="74" t="s">
        <v>22</v>
      </c>
      <c r="H1738" s="99">
        <f>+D1738*F1738</f>
        <v>0</v>
      </c>
      <c r="I1738" s="76">
        <f t="shared" si="707"/>
        <v>18</v>
      </c>
      <c r="J1738" s="100">
        <f>$AN$22</f>
        <v>41092</v>
      </c>
      <c r="K1738" s="101">
        <v>1</v>
      </c>
      <c r="L1738" s="261">
        <v>8</v>
      </c>
      <c r="M1738" s="232">
        <f t="shared" si="722"/>
        <v>0.33333333333333331</v>
      </c>
      <c r="N1738" s="241">
        <f t="shared" si="714"/>
        <v>0.70833333333333337</v>
      </c>
      <c r="O1738" s="244">
        <f t="shared" si="708"/>
        <v>9.0000000000000018</v>
      </c>
      <c r="P1738" s="245" t="str">
        <f t="shared" si="720"/>
        <v>1</v>
      </c>
      <c r="Q1738" s="257">
        <f t="shared" si="709"/>
        <v>8.0000000000000018</v>
      </c>
      <c r="R1738" s="102">
        <f t="shared" si="721"/>
        <v>0</v>
      </c>
      <c r="S1738" s="103">
        <f t="shared" si="715"/>
        <v>0</v>
      </c>
      <c r="T1738" s="104">
        <f t="shared" si="716"/>
        <v>0</v>
      </c>
      <c r="U1738" s="104">
        <f t="shared" si="717"/>
        <v>0</v>
      </c>
      <c r="V1738" s="104">
        <f t="shared" si="718"/>
        <v>0</v>
      </c>
      <c r="W1738" s="105">
        <f t="shared" si="719"/>
        <v>0</v>
      </c>
      <c r="X1738" s="96"/>
      <c r="Y1738" s="106" t="str">
        <f>$AO$22</f>
        <v>D</v>
      </c>
      <c r="Z1738" s="262" t="str">
        <f t="shared" si="710"/>
        <v>Mon</v>
      </c>
      <c r="AA1738" s="107">
        <f t="shared" si="711"/>
        <v>0</v>
      </c>
      <c r="AB1738" s="107">
        <f t="shared" si="712"/>
        <v>0</v>
      </c>
      <c r="AC1738" s="107">
        <f t="shared" si="713"/>
        <v>0</v>
      </c>
    </row>
    <row r="1739" spans="1:29" ht="12.75" customHeight="1">
      <c r="A1739" s="69"/>
      <c r="B1739" s="150" t="s">
        <v>19</v>
      </c>
      <c r="C1739" s="150"/>
      <c r="D1739" s="200"/>
      <c r="E1739" s="127"/>
      <c r="F1739" s="151"/>
      <c r="G1739" s="134" t="s">
        <v>22</v>
      </c>
      <c r="H1739" s="152">
        <f>SUM(H1730:H1738)</f>
        <v>2416479.3063583816</v>
      </c>
      <c r="I1739" s="76">
        <f t="shared" si="707"/>
        <v>19</v>
      </c>
      <c r="J1739" s="100">
        <f>$AN$23</f>
        <v>41093</v>
      </c>
      <c r="K1739" s="101">
        <v>1</v>
      </c>
      <c r="L1739" s="261">
        <v>8</v>
      </c>
      <c r="M1739" s="232">
        <f t="shared" si="722"/>
        <v>0.33333333333333331</v>
      </c>
      <c r="N1739" s="241">
        <f t="shared" si="714"/>
        <v>0.70833333333333337</v>
      </c>
      <c r="O1739" s="244">
        <f t="shared" si="708"/>
        <v>9.0000000000000018</v>
      </c>
      <c r="P1739" s="245" t="str">
        <f t="shared" si="720"/>
        <v>1</v>
      </c>
      <c r="Q1739" s="257">
        <f t="shared" si="709"/>
        <v>8.0000000000000018</v>
      </c>
      <c r="R1739" s="102">
        <f t="shared" si="721"/>
        <v>0</v>
      </c>
      <c r="S1739" s="103">
        <f t="shared" si="715"/>
        <v>0</v>
      </c>
      <c r="T1739" s="104">
        <f t="shared" si="716"/>
        <v>0</v>
      </c>
      <c r="U1739" s="104">
        <f t="shared" si="717"/>
        <v>0</v>
      </c>
      <c r="V1739" s="104">
        <f t="shared" si="718"/>
        <v>0</v>
      </c>
      <c r="W1739" s="105">
        <f t="shared" si="719"/>
        <v>0</v>
      </c>
      <c r="X1739" s="96"/>
      <c r="Y1739" s="106" t="str">
        <f>$AO$23</f>
        <v>D</v>
      </c>
      <c r="Z1739" s="207" t="str">
        <f t="shared" si="710"/>
        <v>Tue</v>
      </c>
      <c r="AA1739" s="107">
        <f t="shared" si="711"/>
        <v>0</v>
      </c>
      <c r="AB1739" s="107">
        <f t="shared" si="712"/>
        <v>0</v>
      </c>
      <c r="AC1739" s="107">
        <f t="shared" si="713"/>
        <v>0</v>
      </c>
    </row>
    <row r="1740" spans="1:29" ht="12.75" customHeight="1">
      <c r="A1740" s="69"/>
      <c r="B1740" s="131" t="s">
        <v>25</v>
      </c>
      <c r="C1740" s="70"/>
      <c r="D1740" s="200"/>
      <c r="E1740" s="127"/>
      <c r="F1740" s="151"/>
      <c r="G1740" s="74"/>
      <c r="H1740" s="75"/>
      <c r="I1740" s="76">
        <f t="shared" si="707"/>
        <v>20</v>
      </c>
      <c r="J1740" s="100">
        <f>$AN$24</f>
        <v>41094</v>
      </c>
      <c r="K1740" s="101">
        <v>1</v>
      </c>
      <c r="L1740" s="261">
        <v>11</v>
      </c>
      <c r="M1740" s="232">
        <f t="shared" si="722"/>
        <v>0.33333333333333331</v>
      </c>
      <c r="N1740" s="241">
        <f t="shared" si="714"/>
        <v>0.70833333333333337</v>
      </c>
      <c r="O1740" s="244">
        <f t="shared" si="708"/>
        <v>9.0000000000000018</v>
      </c>
      <c r="P1740" s="245" t="str">
        <f t="shared" si="720"/>
        <v>1</v>
      </c>
      <c r="Q1740" s="257">
        <f t="shared" si="709"/>
        <v>8.0000000000000018</v>
      </c>
      <c r="R1740" s="102">
        <f t="shared" si="721"/>
        <v>2.9999999999999982</v>
      </c>
      <c r="S1740" s="103">
        <f t="shared" si="715"/>
        <v>1</v>
      </c>
      <c r="T1740" s="104">
        <f t="shared" si="716"/>
        <v>1.9999999999999982</v>
      </c>
      <c r="U1740" s="104">
        <f t="shared" si="717"/>
        <v>0</v>
      </c>
      <c r="V1740" s="104">
        <f t="shared" si="718"/>
        <v>0</v>
      </c>
      <c r="W1740" s="105">
        <f t="shared" si="719"/>
        <v>2.9999999999999982</v>
      </c>
      <c r="X1740" s="96"/>
      <c r="Y1740" s="106" t="str">
        <f>$AO$24</f>
        <v>D</v>
      </c>
      <c r="Z1740" s="207" t="str">
        <f t="shared" si="710"/>
        <v>Wed</v>
      </c>
      <c r="AA1740" s="107">
        <f t="shared" si="711"/>
        <v>0</v>
      </c>
      <c r="AB1740" s="107">
        <f t="shared" si="712"/>
        <v>0</v>
      </c>
      <c r="AC1740" s="107">
        <f t="shared" si="713"/>
        <v>0</v>
      </c>
    </row>
    <row r="1741" spans="1:29" ht="12.75" customHeight="1">
      <c r="A1741" s="69"/>
      <c r="B1741" s="124" t="s">
        <v>26</v>
      </c>
      <c r="C1741" s="125" t="s">
        <v>22</v>
      </c>
      <c r="D1741" s="153">
        <f>-H1730</f>
        <v>-1244560</v>
      </c>
      <c r="E1741" s="127" t="s">
        <v>24</v>
      </c>
      <c r="F1741" s="149">
        <v>0.02</v>
      </c>
      <c r="G1741" s="134" t="s">
        <v>22</v>
      </c>
      <c r="H1741" s="130">
        <f>F1741*D1741</f>
        <v>-24891.200000000001</v>
      </c>
      <c r="I1741" s="76">
        <f t="shared" si="707"/>
        <v>21</v>
      </c>
      <c r="J1741" s="100">
        <f>$AN$25</f>
        <v>41095</v>
      </c>
      <c r="K1741" s="101">
        <v>1</v>
      </c>
      <c r="L1741" s="261">
        <v>11</v>
      </c>
      <c r="M1741" s="232">
        <f t="shared" si="722"/>
        <v>0.33333333333333331</v>
      </c>
      <c r="N1741" s="241">
        <f t="shared" si="714"/>
        <v>0.70833333333333337</v>
      </c>
      <c r="O1741" s="244">
        <f t="shared" si="708"/>
        <v>9.0000000000000018</v>
      </c>
      <c r="P1741" s="245" t="str">
        <f t="shared" si="720"/>
        <v>1</v>
      </c>
      <c r="Q1741" s="257">
        <f t="shared" si="709"/>
        <v>8.0000000000000018</v>
      </c>
      <c r="R1741" s="102">
        <f t="shared" si="721"/>
        <v>2.9999999999999982</v>
      </c>
      <c r="S1741" s="103">
        <f t="shared" si="715"/>
        <v>1</v>
      </c>
      <c r="T1741" s="104">
        <f t="shared" si="716"/>
        <v>1.9999999999999982</v>
      </c>
      <c r="U1741" s="104">
        <f t="shared" si="717"/>
        <v>0</v>
      </c>
      <c r="V1741" s="104">
        <f t="shared" si="718"/>
        <v>0</v>
      </c>
      <c r="W1741" s="105">
        <f t="shared" si="719"/>
        <v>2.9999999999999982</v>
      </c>
      <c r="X1741" s="96"/>
      <c r="Y1741" s="106" t="str">
        <f>$AO$25</f>
        <v>D</v>
      </c>
      <c r="Z1741" s="207" t="str">
        <f t="shared" si="710"/>
        <v>Thu</v>
      </c>
      <c r="AA1741" s="107">
        <f t="shared" si="711"/>
        <v>0</v>
      </c>
      <c r="AB1741" s="107">
        <f t="shared" si="712"/>
        <v>0</v>
      </c>
      <c r="AC1741" s="107">
        <f t="shared" si="713"/>
        <v>0</v>
      </c>
    </row>
    <row r="1742" spans="1:29" ht="12.75" customHeight="1">
      <c r="A1742" s="69"/>
      <c r="B1742" s="124" t="s">
        <v>47</v>
      </c>
      <c r="C1742" s="125" t="s">
        <v>22</v>
      </c>
      <c r="D1742" s="200"/>
      <c r="E1742" s="127"/>
      <c r="F1742" s="155"/>
      <c r="G1742" s="134" t="s">
        <v>22</v>
      </c>
      <c r="H1742" s="130">
        <f>SUM(AA1757:AC1757)*-F1730/21</f>
        <v>0</v>
      </c>
      <c r="I1742" s="76">
        <f t="shared" si="707"/>
        <v>22</v>
      </c>
      <c r="J1742" s="100">
        <f>$AN$26</f>
        <v>41096</v>
      </c>
      <c r="K1742" s="101">
        <v>1</v>
      </c>
      <c r="L1742" s="261">
        <v>11</v>
      </c>
      <c r="M1742" s="232">
        <f t="shared" si="722"/>
        <v>0.33333333333333331</v>
      </c>
      <c r="N1742" s="241">
        <f t="shared" si="714"/>
        <v>0.70833333333333337</v>
      </c>
      <c r="O1742" s="244">
        <f t="shared" si="708"/>
        <v>9.0000000000000018</v>
      </c>
      <c r="P1742" s="245" t="str">
        <f t="shared" si="720"/>
        <v>1</v>
      </c>
      <c r="Q1742" s="257">
        <f t="shared" si="709"/>
        <v>8.0000000000000018</v>
      </c>
      <c r="R1742" s="102">
        <f t="shared" si="721"/>
        <v>2.9999999999999982</v>
      </c>
      <c r="S1742" s="103">
        <f t="shared" si="715"/>
        <v>1</v>
      </c>
      <c r="T1742" s="104">
        <f t="shared" si="716"/>
        <v>1.9999999999999982</v>
      </c>
      <c r="U1742" s="104">
        <f t="shared" si="717"/>
        <v>0</v>
      </c>
      <c r="V1742" s="104">
        <f t="shared" si="718"/>
        <v>0</v>
      </c>
      <c r="W1742" s="105">
        <f t="shared" si="719"/>
        <v>2.9999999999999982</v>
      </c>
      <c r="X1742" s="96"/>
      <c r="Y1742" s="106" t="str">
        <f>$AO$26</f>
        <v>D</v>
      </c>
      <c r="Z1742" s="207" t="str">
        <f t="shared" si="710"/>
        <v>Fri</v>
      </c>
      <c r="AA1742" s="107">
        <f t="shared" si="711"/>
        <v>0</v>
      </c>
      <c r="AB1742" s="107">
        <f t="shared" si="712"/>
        <v>0</v>
      </c>
      <c r="AC1742" s="107">
        <f t="shared" si="713"/>
        <v>0</v>
      </c>
    </row>
    <row r="1743" spans="1:29" ht="12.75" customHeight="1">
      <c r="A1743" s="69"/>
      <c r="B1743" s="124" t="s">
        <v>27</v>
      </c>
      <c r="C1743" s="125" t="s">
        <v>22</v>
      </c>
      <c r="D1743" s="200"/>
      <c r="E1743" s="127"/>
      <c r="F1743" s="155"/>
      <c r="G1743" s="134" t="s">
        <v>22</v>
      </c>
      <c r="H1743" s="156">
        <f>+F1749</f>
        <v>-47874.25</v>
      </c>
      <c r="I1743" s="76">
        <f t="shared" si="707"/>
        <v>23</v>
      </c>
      <c r="J1743" s="100">
        <f>$AN$27</f>
        <v>41097</v>
      </c>
      <c r="K1743" s="101" t="s">
        <v>50</v>
      </c>
      <c r="L1743" s="261">
        <v>11</v>
      </c>
      <c r="M1743" s="232">
        <f t="shared" si="722"/>
        <v>0</v>
      </c>
      <c r="N1743" s="241">
        <f t="shared" si="714"/>
        <v>0</v>
      </c>
      <c r="O1743" s="244">
        <f t="shared" si="708"/>
        <v>0</v>
      </c>
      <c r="P1743" s="245">
        <f t="shared" si="720"/>
        <v>0</v>
      </c>
      <c r="Q1743" s="257">
        <f t="shared" si="709"/>
        <v>0</v>
      </c>
      <c r="R1743" s="102">
        <f t="shared" si="721"/>
        <v>11</v>
      </c>
      <c r="S1743" s="103">
        <f t="shared" si="715"/>
        <v>0</v>
      </c>
      <c r="T1743" s="104">
        <f t="shared" si="716"/>
        <v>7</v>
      </c>
      <c r="U1743" s="104">
        <f t="shared" si="717"/>
        <v>1</v>
      </c>
      <c r="V1743" s="104">
        <f t="shared" si="718"/>
        <v>3</v>
      </c>
      <c r="W1743" s="105">
        <f t="shared" si="719"/>
        <v>11</v>
      </c>
      <c r="X1743" s="96"/>
      <c r="Y1743" s="106" t="str">
        <f>$AO$27</f>
        <v>M</v>
      </c>
      <c r="Z1743" s="207" t="str">
        <f t="shared" si="710"/>
        <v>Sat</v>
      </c>
      <c r="AA1743" s="107">
        <f t="shared" si="711"/>
        <v>0</v>
      </c>
      <c r="AB1743" s="107">
        <f t="shared" si="712"/>
        <v>0</v>
      </c>
      <c r="AC1743" s="107">
        <f t="shared" si="713"/>
        <v>0</v>
      </c>
    </row>
    <row r="1744" spans="1:29" ht="12.75" customHeight="1">
      <c r="A1744" s="69"/>
      <c r="B1744" s="98"/>
      <c r="C1744" s="98"/>
      <c r="D1744" s="158" t="s">
        <v>28</v>
      </c>
      <c r="E1744" s="159"/>
      <c r="F1744" s="160">
        <f>VLOOKUP(C1723,$AD$1:$AG$6,2)</f>
        <v>-1320000</v>
      </c>
      <c r="G1744" s="160"/>
      <c r="H1744" s="99"/>
      <c r="I1744" s="76">
        <f t="shared" si="707"/>
        <v>24</v>
      </c>
      <c r="J1744" s="100">
        <f>$AN$28</f>
        <v>41098</v>
      </c>
      <c r="K1744" s="339" t="s">
        <v>72</v>
      </c>
      <c r="L1744" s="261">
        <v>11</v>
      </c>
      <c r="M1744" s="232">
        <f t="shared" si="722"/>
        <v>0</v>
      </c>
      <c r="N1744" s="241">
        <f t="shared" si="714"/>
        <v>0</v>
      </c>
      <c r="O1744" s="244">
        <f t="shared" si="708"/>
        <v>0</v>
      </c>
      <c r="P1744" s="245">
        <f t="shared" si="720"/>
        <v>0</v>
      </c>
      <c r="Q1744" s="257">
        <f t="shared" si="709"/>
        <v>0</v>
      </c>
      <c r="R1744" s="102">
        <f t="shared" si="721"/>
        <v>11</v>
      </c>
      <c r="S1744" s="103">
        <f t="shared" si="715"/>
        <v>0</v>
      </c>
      <c r="T1744" s="104">
        <f t="shared" si="716"/>
        <v>7</v>
      </c>
      <c r="U1744" s="104">
        <f t="shared" si="717"/>
        <v>1</v>
      </c>
      <c r="V1744" s="104">
        <f t="shared" si="718"/>
        <v>3</v>
      </c>
      <c r="W1744" s="105">
        <f t="shared" si="719"/>
        <v>11</v>
      </c>
      <c r="X1744" s="96"/>
      <c r="Y1744" s="106" t="str">
        <f>$AO$28</f>
        <v>M</v>
      </c>
      <c r="Z1744" s="262" t="str">
        <f t="shared" si="710"/>
        <v>Sun</v>
      </c>
      <c r="AA1744" s="107">
        <f t="shared" si="711"/>
        <v>0</v>
      </c>
      <c r="AB1744" s="107">
        <f t="shared" si="712"/>
        <v>0</v>
      </c>
      <c r="AC1744" s="107">
        <f t="shared" si="713"/>
        <v>0</v>
      </c>
    </row>
    <row r="1745" spans="1:29" ht="12.75" customHeight="1">
      <c r="A1745" s="69"/>
      <c r="B1745" s="98"/>
      <c r="C1745" s="98"/>
      <c r="D1745" s="162" t="s">
        <v>26</v>
      </c>
      <c r="E1745" s="159"/>
      <c r="F1745" s="163">
        <f>+(H1730)*0.54%</f>
        <v>6720.6240000000007</v>
      </c>
      <c r="G1745" s="163"/>
      <c r="H1745" s="99"/>
      <c r="I1745" s="76">
        <f t="shared" si="707"/>
        <v>25</v>
      </c>
      <c r="J1745" s="100">
        <f>$AN$29</f>
        <v>41099</v>
      </c>
      <c r="K1745" s="101">
        <v>2</v>
      </c>
      <c r="L1745" s="261">
        <v>11</v>
      </c>
      <c r="M1745" s="232">
        <f t="shared" si="722"/>
        <v>0.83333333333333337</v>
      </c>
      <c r="N1745" s="241">
        <f t="shared" si="714"/>
        <v>1.2083333333333333</v>
      </c>
      <c r="O1745" s="244">
        <f t="shared" si="708"/>
        <v>8.9999999999999964</v>
      </c>
      <c r="P1745" s="245" t="str">
        <f t="shared" si="720"/>
        <v>1</v>
      </c>
      <c r="Q1745" s="257">
        <f t="shared" si="709"/>
        <v>7.9999999999999964</v>
      </c>
      <c r="R1745" s="102">
        <f t="shared" si="721"/>
        <v>3.0000000000000036</v>
      </c>
      <c r="S1745" s="103">
        <f t="shared" si="715"/>
        <v>1</v>
      </c>
      <c r="T1745" s="104">
        <f t="shared" si="716"/>
        <v>2.0000000000000036</v>
      </c>
      <c r="U1745" s="104">
        <f t="shared" si="717"/>
        <v>0</v>
      </c>
      <c r="V1745" s="104">
        <f t="shared" si="718"/>
        <v>0</v>
      </c>
      <c r="W1745" s="105">
        <f t="shared" si="719"/>
        <v>3.0000000000000036</v>
      </c>
      <c r="X1745" s="96"/>
      <c r="Y1745" s="106" t="str">
        <f>$AO$29</f>
        <v>D</v>
      </c>
      <c r="Z1745" s="262" t="str">
        <f t="shared" si="710"/>
        <v>Mon</v>
      </c>
      <c r="AA1745" s="107">
        <f t="shared" si="711"/>
        <v>0</v>
      </c>
      <c r="AB1745" s="107">
        <f t="shared" si="712"/>
        <v>0</v>
      </c>
      <c r="AC1745" s="107">
        <f t="shared" si="713"/>
        <v>0</v>
      </c>
    </row>
    <row r="1746" spans="1:29" ht="12.75" customHeight="1">
      <c r="A1746" s="69"/>
      <c r="B1746" s="98"/>
      <c r="C1746" s="98"/>
      <c r="D1746" s="162" t="s">
        <v>29</v>
      </c>
      <c r="E1746" s="159"/>
      <c r="F1746" s="160">
        <f>-IF(H1739*5%&gt;500000,500000,H1739*5%)</f>
        <v>-120823.96531791909</v>
      </c>
      <c r="G1746" s="160"/>
      <c r="H1746" s="99"/>
      <c r="I1746" s="76">
        <f t="shared" si="707"/>
        <v>26</v>
      </c>
      <c r="J1746" s="100">
        <f>$AN$30</f>
        <v>41100</v>
      </c>
      <c r="K1746" s="101">
        <v>2</v>
      </c>
      <c r="L1746" s="261">
        <v>11</v>
      </c>
      <c r="M1746" s="232">
        <f t="shared" si="722"/>
        <v>0.83333333333333337</v>
      </c>
      <c r="N1746" s="241">
        <f t="shared" si="714"/>
        <v>1.2083333333333333</v>
      </c>
      <c r="O1746" s="244">
        <f t="shared" si="708"/>
        <v>8.9999999999999964</v>
      </c>
      <c r="P1746" s="245" t="str">
        <f t="shared" si="720"/>
        <v>1</v>
      </c>
      <c r="Q1746" s="257">
        <f t="shared" si="709"/>
        <v>7.9999999999999964</v>
      </c>
      <c r="R1746" s="102">
        <f t="shared" si="721"/>
        <v>3.0000000000000036</v>
      </c>
      <c r="S1746" s="103">
        <f t="shared" si="715"/>
        <v>1</v>
      </c>
      <c r="T1746" s="104">
        <f t="shared" si="716"/>
        <v>2.0000000000000036</v>
      </c>
      <c r="U1746" s="104">
        <f t="shared" si="717"/>
        <v>0</v>
      </c>
      <c r="V1746" s="104">
        <f t="shared" si="718"/>
        <v>0</v>
      </c>
      <c r="W1746" s="105">
        <f t="shared" si="719"/>
        <v>3.0000000000000036</v>
      </c>
      <c r="X1746" s="96"/>
      <c r="Y1746" s="106" t="str">
        <f>$AO$30</f>
        <v>D</v>
      </c>
      <c r="Z1746" s="207" t="str">
        <f t="shared" si="710"/>
        <v>Tue</v>
      </c>
      <c r="AA1746" s="107">
        <f t="shared" si="711"/>
        <v>0</v>
      </c>
      <c r="AB1746" s="107">
        <f t="shared" si="712"/>
        <v>0</v>
      </c>
      <c r="AC1746" s="107">
        <f t="shared" si="713"/>
        <v>0</v>
      </c>
    </row>
    <row r="1747" spans="1:29" ht="12.75" customHeight="1">
      <c r="A1747" s="69"/>
      <c r="B1747" s="98"/>
      <c r="C1747" s="98"/>
      <c r="D1747" s="162" t="s">
        <v>30</v>
      </c>
      <c r="E1747" s="159"/>
      <c r="F1747" s="163">
        <f>ROUND(H1739+H1741+F1745+F1746,0)*12</f>
        <v>27329820</v>
      </c>
      <c r="G1747" s="163"/>
      <c r="H1747" s="99"/>
      <c r="I1747" s="76">
        <f t="shared" si="707"/>
        <v>27</v>
      </c>
      <c r="J1747" s="100">
        <f>$AN$31</f>
        <v>41101</v>
      </c>
      <c r="K1747" s="101">
        <v>2</v>
      </c>
      <c r="L1747" s="261">
        <v>11</v>
      </c>
      <c r="M1747" s="232">
        <f t="shared" si="722"/>
        <v>0.83333333333333337</v>
      </c>
      <c r="N1747" s="241">
        <f t="shared" si="714"/>
        <v>1.2083333333333333</v>
      </c>
      <c r="O1747" s="244">
        <f t="shared" si="708"/>
        <v>8.9999999999999964</v>
      </c>
      <c r="P1747" s="245" t="str">
        <f t="shared" si="720"/>
        <v>1</v>
      </c>
      <c r="Q1747" s="257">
        <f t="shared" si="709"/>
        <v>7.9999999999999964</v>
      </c>
      <c r="R1747" s="102">
        <f t="shared" si="721"/>
        <v>3.0000000000000036</v>
      </c>
      <c r="S1747" s="103">
        <f t="shared" si="715"/>
        <v>1</v>
      </c>
      <c r="T1747" s="104">
        <f t="shared" si="716"/>
        <v>2.0000000000000036</v>
      </c>
      <c r="U1747" s="104">
        <f t="shared" si="717"/>
        <v>0</v>
      </c>
      <c r="V1747" s="104">
        <f t="shared" si="718"/>
        <v>0</v>
      </c>
      <c r="W1747" s="105">
        <f t="shared" si="719"/>
        <v>3.0000000000000036</v>
      </c>
      <c r="X1747" s="96"/>
      <c r="Y1747" s="106" t="str">
        <f>$AO$31</f>
        <v>D</v>
      </c>
      <c r="Z1747" s="207" t="str">
        <f t="shared" si="710"/>
        <v>Wed</v>
      </c>
      <c r="AA1747" s="107">
        <f t="shared" si="711"/>
        <v>0</v>
      </c>
      <c r="AB1747" s="107">
        <f t="shared" si="712"/>
        <v>0</v>
      </c>
      <c r="AC1747" s="107">
        <f t="shared" si="713"/>
        <v>0</v>
      </c>
    </row>
    <row r="1748" spans="1:29" ht="12.75" customHeight="1">
      <c r="A1748" s="69"/>
      <c r="B1748" s="98"/>
      <c r="C1748" s="98"/>
      <c r="D1748" s="168" t="s">
        <v>31</v>
      </c>
      <c r="E1748" s="159"/>
      <c r="F1748" s="169">
        <f>(F1747)+(F1744*12)</f>
        <v>11489820</v>
      </c>
      <c r="G1748" s="169"/>
      <c r="H1748" s="99"/>
      <c r="I1748" s="76">
        <f t="shared" si="707"/>
        <v>28</v>
      </c>
      <c r="J1748" s="100">
        <f>$AN$32</f>
        <v>41102</v>
      </c>
      <c r="K1748" s="101">
        <v>2</v>
      </c>
      <c r="L1748" s="261">
        <v>10.5</v>
      </c>
      <c r="M1748" s="232">
        <f t="shared" si="722"/>
        <v>0.83333333333333337</v>
      </c>
      <c r="N1748" s="241">
        <f t="shared" si="714"/>
        <v>1.2083333333333333</v>
      </c>
      <c r="O1748" s="244">
        <f t="shared" si="708"/>
        <v>8.9999999999999964</v>
      </c>
      <c r="P1748" s="245" t="str">
        <f t="shared" si="720"/>
        <v>1</v>
      </c>
      <c r="Q1748" s="257">
        <f t="shared" si="709"/>
        <v>7.9999999999999964</v>
      </c>
      <c r="R1748" s="102">
        <f t="shared" si="721"/>
        <v>2.5000000000000036</v>
      </c>
      <c r="S1748" s="103">
        <f t="shared" si="715"/>
        <v>1</v>
      </c>
      <c r="T1748" s="104">
        <f t="shared" si="716"/>
        <v>1.5000000000000036</v>
      </c>
      <c r="U1748" s="104">
        <f t="shared" si="717"/>
        <v>0</v>
      </c>
      <c r="V1748" s="104">
        <f t="shared" si="718"/>
        <v>0</v>
      </c>
      <c r="W1748" s="105">
        <f t="shared" si="719"/>
        <v>2.5000000000000036</v>
      </c>
      <c r="X1748" s="96"/>
      <c r="Y1748" s="106" t="str">
        <f>$AO$32</f>
        <v>D</v>
      </c>
      <c r="Z1748" s="207" t="str">
        <f t="shared" si="710"/>
        <v>Thu</v>
      </c>
      <c r="AA1748" s="107">
        <f t="shared" si="711"/>
        <v>0</v>
      </c>
      <c r="AB1748" s="107">
        <f t="shared" si="712"/>
        <v>0</v>
      </c>
      <c r="AC1748" s="107">
        <f t="shared" si="713"/>
        <v>0</v>
      </c>
    </row>
    <row r="1749" spans="1:29" ht="12.75" customHeight="1">
      <c r="A1749" s="69"/>
      <c r="B1749" s="98"/>
      <c r="C1749" s="98"/>
      <c r="D1749" s="168" t="s">
        <v>32</v>
      </c>
      <c r="E1749" s="159"/>
      <c r="F1749" s="170">
        <f>-(IF(F1748&lt;=0,0,IF(F1748&lt;=50000000,F1748*0.05,IF(F1748&lt;=200000000,(F1748-50000000)*0.15+2500000,IF(F1748&lt;=500000000,(F1748-250000000)*0.25+32500000,(F1748-500000000)*0.3+95000000)))))/12</f>
        <v>-47874.25</v>
      </c>
      <c r="G1749" s="171">
        <f>-(IF(F1749&lt;=0,0,IF(F1749&lt;=50000000,F1749*0.05,IF(F1749&lt;=200000000,(F1749-50000000)*0.15+2500000,IF(F1749&lt;=500000000,(F1749-250000000)*0.25+32500000,(F1749-500000000)*0.3+95000000)))))/12</f>
        <v>0</v>
      </c>
      <c r="H1749" s="99"/>
      <c r="I1749" s="76">
        <f t="shared" si="707"/>
        <v>29</v>
      </c>
      <c r="J1749" s="100">
        <f>$AN$33</f>
        <v>41103</v>
      </c>
      <c r="K1749" s="101">
        <v>2</v>
      </c>
      <c r="L1749" s="261">
        <v>11</v>
      </c>
      <c r="M1749" s="232">
        <f t="shared" si="722"/>
        <v>0.83333333333333337</v>
      </c>
      <c r="N1749" s="241">
        <f t="shared" si="714"/>
        <v>1.2083333333333333</v>
      </c>
      <c r="O1749" s="244">
        <f t="shared" si="708"/>
        <v>8.9999999999999964</v>
      </c>
      <c r="P1749" s="245" t="str">
        <f t="shared" si="720"/>
        <v>1</v>
      </c>
      <c r="Q1749" s="257">
        <f t="shared" si="709"/>
        <v>7.9999999999999964</v>
      </c>
      <c r="R1749" s="102">
        <f t="shared" si="721"/>
        <v>3.0000000000000036</v>
      </c>
      <c r="S1749" s="103">
        <f t="shared" si="715"/>
        <v>1</v>
      </c>
      <c r="T1749" s="104">
        <f t="shared" si="716"/>
        <v>2.0000000000000036</v>
      </c>
      <c r="U1749" s="104">
        <f t="shared" si="717"/>
        <v>0</v>
      </c>
      <c r="V1749" s="104">
        <f t="shared" si="718"/>
        <v>0</v>
      </c>
      <c r="W1749" s="105">
        <f t="shared" si="719"/>
        <v>3.0000000000000036</v>
      </c>
      <c r="X1749" s="96"/>
      <c r="Y1749" s="106" t="str">
        <f>$AO$33</f>
        <v>D</v>
      </c>
      <c r="Z1749" s="207" t="str">
        <f t="shared" si="710"/>
        <v>Fri</v>
      </c>
      <c r="AA1749" s="107">
        <f t="shared" si="711"/>
        <v>0</v>
      </c>
      <c r="AB1749" s="107">
        <f t="shared" si="712"/>
        <v>0</v>
      </c>
      <c r="AC1749" s="107">
        <f t="shared" si="713"/>
        <v>0</v>
      </c>
    </row>
    <row r="1750" spans="1:29" ht="12.75" customHeight="1">
      <c r="A1750" s="69"/>
      <c r="B1750" s="98"/>
      <c r="C1750" s="125"/>
      <c r="D1750" s="172"/>
      <c r="E1750" s="173"/>
      <c r="F1750" s="174"/>
      <c r="G1750" s="72"/>
      <c r="H1750" s="175"/>
      <c r="I1750" s="76">
        <f t="shared" si="707"/>
        <v>30</v>
      </c>
      <c r="J1750" s="100">
        <f>$AN$34</f>
        <v>41104</v>
      </c>
      <c r="K1750" s="339" t="s">
        <v>72</v>
      </c>
      <c r="L1750" s="261">
        <v>11</v>
      </c>
      <c r="M1750" s="232">
        <f t="shared" si="722"/>
        <v>0</v>
      </c>
      <c r="N1750" s="241">
        <f t="shared" si="714"/>
        <v>0</v>
      </c>
      <c r="O1750" s="244">
        <f t="shared" si="708"/>
        <v>0</v>
      </c>
      <c r="P1750" s="245">
        <f t="shared" si="720"/>
        <v>0</v>
      </c>
      <c r="Q1750" s="257">
        <f t="shared" si="709"/>
        <v>0</v>
      </c>
      <c r="R1750" s="102">
        <f t="shared" si="721"/>
        <v>11</v>
      </c>
      <c r="S1750" s="103">
        <f t="shared" si="715"/>
        <v>0</v>
      </c>
      <c r="T1750" s="104">
        <f t="shared" si="716"/>
        <v>7</v>
      </c>
      <c r="U1750" s="104">
        <f t="shared" si="717"/>
        <v>1</v>
      </c>
      <c r="V1750" s="104">
        <f t="shared" si="718"/>
        <v>3</v>
      </c>
      <c r="W1750" s="105">
        <f t="shared" si="719"/>
        <v>11</v>
      </c>
      <c r="X1750" s="96"/>
      <c r="Y1750" s="106" t="str">
        <f>$AO$34</f>
        <v>M</v>
      </c>
      <c r="Z1750" s="207" t="str">
        <f t="shared" si="710"/>
        <v>Sat</v>
      </c>
      <c r="AA1750" s="107">
        <f t="shared" si="711"/>
        <v>0</v>
      </c>
      <c r="AB1750" s="107">
        <f t="shared" si="712"/>
        <v>0</v>
      </c>
      <c r="AC1750" s="107">
        <f t="shared" si="713"/>
        <v>0</v>
      </c>
    </row>
    <row r="1751" spans="1:29" ht="12.75" customHeight="1">
      <c r="A1751" s="69"/>
      <c r="B1751" s="176" t="s">
        <v>33</v>
      </c>
      <c r="C1751" s="177"/>
      <c r="D1751" s="178"/>
      <c r="E1751" s="127"/>
      <c r="F1751" s="179"/>
      <c r="G1751" s="180" t="s">
        <v>22</v>
      </c>
      <c r="H1751" s="152">
        <f>+H1739+H1741+H1742+H1743</f>
        <v>2343713.8563583815</v>
      </c>
      <c r="I1751" s="76">
        <f t="shared" si="707"/>
        <v>31</v>
      </c>
      <c r="J1751" s="100">
        <f>$AN$35</f>
        <v>41105</v>
      </c>
      <c r="K1751" s="101" t="s">
        <v>50</v>
      </c>
      <c r="L1751" s="261"/>
      <c r="M1751" s="232">
        <f t="shared" si="722"/>
        <v>0</v>
      </c>
      <c r="N1751" s="241">
        <f t="shared" si="714"/>
        <v>0</v>
      </c>
      <c r="O1751" s="244">
        <f t="shared" si="708"/>
        <v>0</v>
      </c>
      <c r="P1751" s="245">
        <f t="shared" si="720"/>
        <v>0</v>
      </c>
      <c r="Q1751" s="257">
        <f t="shared" si="709"/>
        <v>0</v>
      </c>
      <c r="R1751" s="102">
        <f t="shared" si="721"/>
        <v>0</v>
      </c>
      <c r="S1751" s="103">
        <f t="shared" si="715"/>
        <v>0</v>
      </c>
      <c r="T1751" s="104">
        <f t="shared" si="716"/>
        <v>0</v>
      </c>
      <c r="U1751" s="104">
        <f t="shared" si="717"/>
        <v>0</v>
      </c>
      <c r="V1751" s="104">
        <f t="shared" si="718"/>
        <v>0</v>
      </c>
      <c r="W1751" s="105">
        <f t="shared" si="719"/>
        <v>0</v>
      </c>
      <c r="X1751" s="96"/>
      <c r="Y1751" s="106" t="str">
        <f>$AO$35</f>
        <v>M</v>
      </c>
      <c r="Z1751" s="262" t="str">
        <f t="shared" si="710"/>
        <v>Sun</v>
      </c>
      <c r="AA1751" s="107">
        <f t="shared" si="711"/>
        <v>0</v>
      </c>
      <c r="AB1751" s="107">
        <f t="shared" si="712"/>
        <v>0</v>
      </c>
      <c r="AC1751" s="107">
        <f t="shared" si="713"/>
        <v>0</v>
      </c>
    </row>
    <row r="1752" spans="1:29" ht="12.75" customHeight="1">
      <c r="A1752" s="69"/>
      <c r="B1752" s="70"/>
      <c r="C1752" s="70"/>
      <c r="D1752" s="200"/>
      <c r="E1752" s="127"/>
      <c r="F1752" s="155"/>
      <c r="G1752" s="74"/>
      <c r="H1752" s="75"/>
      <c r="I1752" s="76">
        <f t="shared" si="707"/>
        <v>32</v>
      </c>
      <c r="J1752" s="100">
        <f>$AN$36</f>
        <v>41106</v>
      </c>
      <c r="K1752" s="101">
        <v>1</v>
      </c>
      <c r="L1752" s="261">
        <v>11</v>
      </c>
      <c r="M1752" s="232">
        <f t="shared" si="722"/>
        <v>0.33333333333333331</v>
      </c>
      <c r="N1752" s="241">
        <f t="shared" si="714"/>
        <v>0.70833333333333337</v>
      </c>
      <c r="O1752" s="244">
        <f t="shared" si="708"/>
        <v>9.0000000000000018</v>
      </c>
      <c r="P1752" s="245" t="str">
        <f t="shared" si="720"/>
        <v>1</v>
      </c>
      <c r="Q1752" s="257">
        <f t="shared" si="709"/>
        <v>8.0000000000000018</v>
      </c>
      <c r="R1752" s="102">
        <f t="shared" si="721"/>
        <v>2.9999999999999982</v>
      </c>
      <c r="S1752" s="103">
        <f t="shared" si="715"/>
        <v>1</v>
      </c>
      <c r="T1752" s="104">
        <f t="shared" si="716"/>
        <v>1.9999999999999982</v>
      </c>
      <c r="U1752" s="104">
        <f t="shared" si="717"/>
        <v>0</v>
      </c>
      <c r="V1752" s="104">
        <f t="shared" si="718"/>
        <v>0</v>
      </c>
      <c r="W1752" s="105">
        <f t="shared" si="719"/>
        <v>2.9999999999999982</v>
      </c>
      <c r="X1752" s="96"/>
      <c r="Y1752" s="106" t="str">
        <f>$AO$36</f>
        <v>D</v>
      </c>
      <c r="Z1752" s="262" t="str">
        <f t="shared" si="710"/>
        <v>Mon</v>
      </c>
      <c r="AA1752" s="107">
        <f t="shared" si="711"/>
        <v>0</v>
      </c>
      <c r="AB1752" s="107">
        <f t="shared" si="712"/>
        <v>0</v>
      </c>
      <c r="AC1752" s="107">
        <f t="shared" si="713"/>
        <v>0</v>
      </c>
    </row>
    <row r="1753" spans="1:29" ht="12.75" customHeight="1">
      <c r="A1753" s="69"/>
      <c r="B1753" s="181" t="s">
        <v>34</v>
      </c>
      <c r="C1753" s="181"/>
      <c r="D1753" s="72"/>
      <c r="E1753" s="73"/>
      <c r="F1753" s="72"/>
      <c r="G1753" s="181" t="s">
        <v>35</v>
      </c>
      <c r="H1753" s="99"/>
      <c r="I1753" s="76">
        <f t="shared" si="707"/>
        <v>33</v>
      </c>
      <c r="J1753" s="100">
        <f>$AN$37</f>
        <v>41107</v>
      </c>
      <c r="K1753" s="101">
        <v>1</v>
      </c>
      <c r="L1753" s="261">
        <v>11</v>
      </c>
      <c r="M1753" s="232">
        <f t="shared" si="722"/>
        <v>0.33333333333333331</v>
      </c>
      <c r="N1753" s="241">
        <f t="shared" si="714"/>
        <v>0.70833333333333337</v>
      </c>
      <c r="O1753" s="244">
        <f t="shared" si="708"/>
        <v>9.0000000000000018</v>
      </c>
      <c r="P1753" s="245" t="str">
        <f t="shared" si="720"/>
        <v>1</v>
      </c>
      <c r="Q1753" s="257">
        <f t="shared" si="709"/>
        <v>8.0000000000000018</v>
      </c>
      <c r="R1753" s="102">
        <f t="shared" si="721"/>
        <v>2.9999999999999982</v>
      </c>
      <c r="S1753" s="103">
        <f t="shared" si="715"/>
        <v>1</v>
      </c>
      <c r="T1753" s="104">
        <f t="shared" si="716"/>
        <v>1.9999999999999982</v>
      </c>
      <c r="U1753" s="104">
        <f t="shared" si="717"/>
        <v>0</v>
      </c>
      <c r="V1753" s="104">
        <f t="shared" si="718"/>
        <v>0</v>
      </c>
      <c r="W1753" s="105">
        <f t="shared" si="719"/>
        <v>2.9999999999999982</v>
      </c>
      <c r="X1753" s="96"/>
      <c r="Y1753" s="106" t="str">
        <f>$AO$37</f>
        <v>D</v>
      </c>
      <c r="Z1753" s="207" t="str">
        <f t="shared" si="710"/>
        <v>Tue</v>
      </c>
      <c r="AA1753" s="107">
        <f t="shared" si="711"/>
        <v>0</v>
      </c>
      <c r="AB1753" s="107">
        <f t="shared" si="712"/>
        <v>0</v>
      </c>
      <c r="AC1753" s="107">
        <f t="shared" si="713"/>
        <v>0</v>
      </c>
    </row>
    <row r="1754" spans="1:29" ht="12.75" customHeight="1">
      <c r="A1754" s="69"/>
      <c r="B1754" s="181"/>
      <c r="C1754" s="181"/>
      <c r="D1754" s="72"/>
      <c r="E1754" s="73"/>
      <c r="F1754" s="72"/>
      <c r="G1754" s="181"/>
      <c r="H1754" s="99"/>
      <c r="I1754" s="76">
        <f t="shared" si="707"/>
        <v>34</v>
      </c>
      <c r="J1754" s="100">
        <f>$AN$38</f>
        <v>41108</v>
      </c>
      <c r="K1754" s="101">
        <v>1</v>
      </c>
      <c r="L1754" s="261">
        <v>11</v>
      </c>
      <c r="M1754" s="232">
        <f t="shared" si="722"/>
        <v>0.33333333333333331</v>
      </c>
      <c r="N1754" s="241">
        <f t="shared" si="714"/>
        <v>0.70833333333333337</v>
      </c>
      <c r="O1754" s="244">
        <f t="shared" si="708"/>
        <v>9.0000000000000018</v>
      </c>
      <c r="P1754" s="245" t="str">
        <f t="shared" si="720"/>
        <v>1</v>
      </c>
      <c r="Q1754" s="257">
        <f t="shared" si="709"/>
        <v>8.0000000000000018</v>
      </c>
      <c r="R1754" s="102">
        <f t="shared" si="721"/>
        <v>2.9999999999999982</v>
      </c>
      <c r="S1754" s="103">
        <f t="shared" si="715"/>
        <v>1</v>
      </c>
      <c r="T1754" s="104">
        <f t="shared" si="716"/>
        <v>1.9999999999999982</v>
      </c>
      <c r="U1754" s="104">
        <f t="shared" si="717"/>
        <v>0</v>
      </c>
      <c r="V1754" s="104">
        <f t="shared" si="718"/>
        <v>0</v>
      </c>
      <c r="W1754" s="105">
        <f t="shared" si="719"/>
        <v>2.9999999999999982</v>
      </c>
      <c r="X1754" s="96"/>
      <c r="Y1754" s="106" t="str">
        <f>$AO$38</f>
        <v>D</v>
      </c>
      <c r="Z1754" s="207" t="str">
        <f t="shared" si="710"/>
        <v>Wed</v>
      </c>
      <c r="AA1754" s="107">
        <f t="shared" si="711"/>
        <v>0</v>
      </c>
      <c r="AB1754" s="107">
        <f t="shared" si="712"/>
        <v>0</v>
      </c>
      <c r="AC1754" s="107">
        <f t="shared" si="713"/>
        <v>0</v>
      </c>
    </row>
    <row r="1755" spans="1:29" ht="12.75" customHeight="1">
      <c r="A1755" s="69"/>
      <c r="B1755" s="181"/>
      <c r="C1755" s="181"/>
      <c r="D1755" s="72"/>
      <c r="E1755" s="73"/>
      <c r="F1755" s="72"/>
      <c r="G1755" s="181"/>
      <c r="H1755" s="99"/>
      <c r="I1755" s="76">
        <f t="shared" si="707"/>
        <v>35</v>
      </c>
      <c r="J1755" s="100"/>
      <c r="K1755" s="101"/>
      <c r="L1755" s="261"/>
      <c r="M1755" s="232"/>
      <c r="N1755" s="241"/>
      <c r="O1755" s="244"/>
      <c r="P1755" s="245"/>
      <c r="Q1755" s="257"/>
      <c r="R1755" s="102"/>
      <c r="S1755" s="103"/>
      <c r="T1755" s="104"/>
      <c r="U1755" s="104"/>
      <c r="V1755" s="104"/>
      <c r="W1755" s="105"/>
      <c r="X1755" s="96"/>
      <c r="Y1755" s="106"/>
      <c r="Z1755" s="207" t="str">
        <f t="shared" si="710"/>
        <v>Sat</v>
      </c>
      <c r="AA1755" s="107">
        <f>COUNTIF(K1755,"S")</f>
        <v>0</v>
      </c>
      <c r="AB1755" s="107">
        <f>COUNTIF(K1755,"I")</f>
        <v>0</v>
      </c>
      <c r="AC1755" s="107">
        <f>COUNTIF(K1755,"A")</f>
        <v>0</v>
      </c>
    </row>
    <row r="1756" spans="1:29" ht="12.75" customHeight="1">
      <c r="A1756" s="69"/>
      <c r="B1756" s="181"/>
      <c r="C1756" s="181"/>
      <c r="D1756" s="72"/>
      <c r="E1756" s="73"/>
      <c r="F1756" s="72"/>
      <c r="G1756" s="181"/>
      <c r="H1756" s="99"/>
      <c r="I1756" s="76">
        <f t="shared" si="707"/>
        <v>36</v>
      </c>
      <c r="J1756" s="210" t="s">
        <v>19</v>
      </c>
      <c r="K1756" s="211"/>
      <c r="L1756" s="251"/>
      <c r="M1756" s="212" t="s">
        <v>45</v>
      </c>
      <c r="N1756" s="212" t="s">
        <v>46</v>
      </c>
      <c r="O1756" s="242"/>
      <c r="P1756" s="243"/>
      <c r="Q1756" s="258"/>
      <c r="R1756" s="212"/>
      <c r="S1756" s="213"/>
      <c r="T1756" s="214"/>
      <c r="U1756" s="214"/>
      <c r="V1756" s="215"/>
      <c r="W1756" s="216" t="s">
        <v>36</v>
      </c>
      <c r="X1756" s="182"/>
      <c r="Y1756" s="183" t="s">
        <v>37</v>
      </c>
      <c r="Z1756" s="83"/>
      <c r="AA1756" s="84"/>
      <c r="AB1756" s="84"/>
      <c r="AC1756" s="96"/>
    </row>
    <row r="1757" spans="1:29" ht="12.75" customHeight="1">
      <c r="A1757" s="69"/>
      <c r="B1757" s="184" t="str">
        <f>C1721</f>
        <v>ADE</v>
      </c>
      <c r="C1757" s="181"/>
      <c r="D1757" s="72"/>
      <c r="E1757" s="73"/>
      <c r="F1757" s="72"/>
      <c r="G1757" s="181" t="s">
        <v>38</v>
      </c>
      <c r="H1757" s="99"/>
      <c r="I1757" s="76">
        <f t="shared" si="707"/>
        <v>37</v>
      </c>
      <c r="J1757" s="333">
        <f>+K1757+L1757</f>
        <v>22</v>
      </c>
      <c r="K1757" s="334">
        <f>+COUNTIF(K1724:K1755,"1")+COUNTIF(K1724:K1755,"2")+COUNTIF(K1724:K1755,"L2")+COUNTIF(K1724:K1755,"L1")</f>
        <v>15</v>
      </c>
      <c r="L1757" s="334">
        <f>+COUNTIF(K1724:K1755,"2")+COUNTIF(K1724:K1755,"L2")</f>
        <v>7</v>
      </c>
      <c r="M1757" s="334">
        <f>+COUNTIF(K1724:K1755,"1")+COUNTIF(K1724:K1755,"L1")</f>
        <v>8</v>
      </c>
      <c r="N1757" s="185"/>
      <c r="O1757" s="185"/>
      <c r="P1757" s="101"/>
      <c r="Q1757" s="259"/>
      <c r="R1757" s="185">
        <f>+COUNTIF(K1725:K1755,"S2")</f>
        <v>0</v>
      </c>
      <c r="S1757" s="102">
        <f>SUM(S1725:S1755)</f>
        <v>11</v>
      </c>
      <c r="T1757" s="102">
        <f>SUM(T1725:T1755)</f>
        <v>42.500000000000014</v>
      </c>
      <c r="U1757" s="102">
        <f>SUM(U1725:U1755)</f>
        <v>3</v>
      </c>
      <c r="V1757" s="102">
        <f>SUM(V1725:V1755)</f>
        <v>9</v>
      </c>
      <c r="W1757" s="105">
        <f>+(S1757*1.5)+(T1757*2)+(U1757*3)+(V1757*4)</f>
        <v>146.50000000000003</v>
      </c>
      <c r="X1757" s="186"/>
      <c r="Y1757" s="187">
        <f>+COUNTIF(Y1725:Y1755,"D")</f>
        <v>22</v>
      </c>
      <c r="Z1757" s="83"/>
      <c r="AA1757" s="102">
        <f>SUM(AA1725:AA1755)</f>
        <v>0</v>
      </c>
      <c r="AB1757" s="102">
        <f>SUM(AB1725:AB1755)</f>
        <v>0</v>
      </c>
      <c r="AC1757" s="102">
        <f>SUM(AC1725:AC1755)</f>
        <v>0</v>
      </c>
    </row>
    <row r="1758" spans="1:29" ht="12.75" customHeight="1">
      <c r="A1758" s="69"/>
      <c r="B1758" s="263"/>
      <c r="C1758" s="189" t="s">
        <v>57</v>
      </c>
      <c r="D1758" s="189"/>
      <c r="E1758" s="190"/>
      <c r="F1758" s="72"/>
      <c r="G1758" s="72"/>
      <c r="H1758" s="99"/>
      <c r="I1758" s="76">
        <f t="shared" si="707"/>
        <v>38</v>
      </c>
      <c r="J1758" s="191"/>
      <c r="K1758" s="192"/>
      <c r="L1758" s="252"/>
      <c r="M1758" s="193"/>
      <c r="N1758" s="193"/>
      <c r="O1758" s="193"/>
      <c r="P1758" s="239"/>
      <c r="Q1758" s="260"/>
      <c r="R1758" s="194">
        <f>S1757+T1757+U1757+V1757</f>
        <v>65.500000000000014</v>
      </c>
      <c r="S1758" s="103"/>
      <c r="T1758" s="103"/>
      <c r="U1758" s="103"/>
      <c r="V1758" s="103"/>
      <c r="W1758" s="103"/>
      <c r="X1758" s="195"/>
      <c r="Y1758" s="187"/>
      <c r="Z1758" s="196"/>
      <c r="AA1758" s="196"/>
      <c r="AB1758" s="196"/>
      <c r="AC1758" s="197"/>
    </row>
    <row r="1760" spans="1:29" ht="12.75" customHeight="1">
      <c r="A1760" s="52">
        <f>A1721+1</f>
        <v>46</v>
      </c>
      <c r="B1760" s="53" t="s">
        <v>2</v>
      </c>
      <c r="C1760" s="54" t="s">
        <v>201</v>
      </c>
      <c r="D1760" s="55"/>
      <c r="E1760" s="56" t="s">
        <v>55</v>
      </c>
      <c r="F1760" s="209" t="s">
        <v>121</v>
      </c>
      <c r="G1760" s="57"/>
      <c r="H1760" s="58"/>
      <c r="I1760" s="59">
        <v>1</v>
      </c>
      <c r="J1760" s="486" t="str">
        <f>+C1760</f>
        <v>ADE</v>
      </c>
      <c r="K1760" s="486"/>
      <c r="L1760" s="486"/>
      <c r="M1760" s="486"/>
      <c r="N1760" s="486"/>
      <c r="O1760" s="486"/>
      <c r="P1760" s="486"/>
      <c r="Q1760" s="486"/>
      <c r="R1760" s="486"/>
      <c r="S1760" s="486"/>
      <c r="T1760" s="486"/>
      <c r="U1760" s="486"/>
      <c r="V1760" s="486"/>
      <c r="W1760" s="486"/>
      <c r="X1760" s="60"/>
      <c r="Y1760" s="61"/>
      <c r="Z1760" s="62"/>
      <c r="AA1760" s="63"/>
      <c r="AB1760" s="63"/>
      <c r="AC1760" s="64"/>
    </row>
    <row r="1761" spans="1:29" ht="12.75" customHeight="1">
      <c r="A1761" s="69"/>
      <c r="B1761" s="70" t="s">
        <v>3</v>
      </c>
      <c r="C1761" s="71" t="s">
        <v>62</v>
      </c>
      <c r="D1761" s="72"/>
      <c r="E1761" s="73"/>
      <c r="F1761" s="72"/>
      <c r="G1761" s="74"/>
      <c r="H1761" s="75"/>
      <c r="I1761" s="76">
        <f t="shared" ref="I1761:I1797" si="723">+I1760+1</f>
        <v>2</v>
      </c>
      <c r="J1761" s="77" t="s">
        <v>4</v>
      </c>
      <c r="K1761" s="78"/>
      <c r="L1761" s="248"/>
      <c r="M1761" s="79"/>
      <c r="N1761" s="79"/>
      <c r="O1761" s="79"/>
      <c r="P1761" s="236"/>
      <c r="Q1761" s="254"/>
      <c r="R1761" s="79"/>
      <c r="S1761" s="79"/>
      <c r="T1761" s="79"/>
      <c r="U1761" s="79"/>
      <c r="V1761" s="79"/>
      <c r="W1761" s="80" t="str">
        <f>$Y$1</f>
        <v>Period: 1 May 2012 - 31 May 2012</v>
      </c>
      <c r="X1761" s="81"/>
      <c r="Y1761" s="82"/>
      <c r="Z1761" s="83"/>
      <c r="AA1761" s="84"/>
      <c r="AB1761" s="84"/>
      <c r="AC1761" s="85"/>
    </row>
    <row r="1762" spans="1:29" ht="12.75" customHeight="1">
      <c r="A1762" s="69"/>
      <c r="B1762" s="70" t="s">
        <v>6</v>
      </c>
      <c r="C1762" s="71" t="s">
        <v>5</v>
      </c>
      <c r="D1762" s="72"/>
      <c r="E1762" s="73"/>
      <c r="F1762" s="91"/>
      <c r="G1762" s="91"/>
      <c r="H1762" s="92"/>
      <c r="I1762" s="76">
        <f t="shared" si="723"/>
        <v>3</v>
      </c>
      <c r="J1762" s="487" t="s">
        <v>7</v>
      </c>
      <c r="K1762" s="488" t="s">
        <v>8</v>
      </c>
      <c r="L1762" s="249"/>
      <c r="M1762" s="489" t="s">
        <v>49</v>
      </c>
      <c r="N1762" s="490"/>
      <c r="O1762" s="220"/>
      <c r="P1762" s="237"/>
      <c r="Q1762" s="255"/>
      <c r="R1762" s="491" t="s">
        <v>64</v>
      </c>
      <c r="S1762" s="493" t="s">
        <v>9</v>
      </c>
      <c r="T1762" s="493"/>
      <c r="U1762" s="493"/>
      <c r="V1762" s="493"/>
      <c r="W1762" s="494" t="s">
        <v>10</v>
      </c>
      <c r="X1762" s="93"/>
      <c r="Y1762" s="94"/>
      <c r="Z1762" s="83"/>
      <c r="AA1762" s="84"/>
      <c r="AB1762" s="84"/>
      <c r="AC1762" s="85"/>
    </row>
    <row r="1763" spans="1:29" ht="12.75" customHeight="1">
      <c r="A1763" s="69"/>
      <c r="B1763" s="70" t="s">
        <v>48</v>
      </c>
      <c r="C1763" s="71"/>
      <c r="D1763" s="72"/>
      <c r="E1763" s="73"/>
      <c r="F1763" s="91"/>
      <c r="G1763" s="91"/>
      <c r="H1763" s="92"/>
      <c r="I1763" s="76">
        <f t="shared" si="723"/>
        <v>4</v>
      </c>
      <c r="J1763" s="487"/>
      <c r="K1763" s="488"/>
      <c r="L1763" s="250"/>
      <c r="M1763" s="231" t="s">
        <v>11</v>
      </c>
      <c r="N1763" s="231" t="s">
        <v>12</v>
      </c>
      <c r="O1763" s="231"/>
      <c r="P1763" s="238"/>
      <c r="Q1763" s="256" t="s">
        <v>67</v>
      </c>
      <c r="R1763" s="492"/>
      <c r="S1763" s="201">
        <v>1.5</v>
      </c>
      <c r="T1763" s="201">
        <v>2</v>
      </c>
      <c r="U1763" s="201">
        <v>3</v>
      </c>
      <c r="V1763" s="201">
        <v>4</v>
      </c>
      <c r="W1763" s="494"/>
      <c r="X1763" s="93"/>
      <c r="Y1763" s="94"/>
      <c r="Z1763" s="83"/>
      <c r="AA1763" s="95" t="s">
        <v>13</v>
      </c>
      <c r="AB1763" s="95" t="s">
        <v>14</v>
      </c>
      <c r="AC1763" s="96" t="s">
        <v>15</v>
      </c>
    </row>
    <row r="1764" spans="1:29" ht="12.75" customHeight="1">
      <c r="A1764" s="69"/>
      <c r="B1764" s="70" t="s">
        <v>16</v>
      </c>
      <c r="C1764" s="71"/>
      <c r="D1764" s="72"/>
      <c r="E1764" s="73"/>
      <c r="F1764" s="98"/>
      <c r="G1764" s="72"/>
      <c r="H1764" s="99"/>
      <c r="I1764" s="76">
        <f t="shared" si="723"/>
        <v>5</v>
      </c>
      <c r="J1764" s="100">
        <f>$AN$9</f>
        <v>41079</v>
      </c>
      <c r="K1764" s="271"/>
      <c r="L1764" s="261"/>
      <c r="M1764" s="232">
        <f>VLOOKUP(K1764,$AE$23:$AG$30,2,0)</f>
        <v>0</v>
      </c>
      <c r="N1764" s="241">
        <f>VLOOKUP(K1764,$AE$23:$AG$30,3,0)</f>
        <v>0</v>
      </c>
      <c r="O1764" s="244">
        <f t="shared" ref="O1764:O1793" si="724">(N1764-M1764)*24</f>
        <v>0</v>
      </c>
      <c r="P1764" s="245">
        <f>+IF(((N1764-M1764)*24)&gt;4,"1",0)</f>
        <v>0</v>
      </c>
      <c r="Q1764" s="257">
        <f t="shared" ref="Q1764:Q1793" si="725">O1764-P1764</f>
        <v>0</v>
      </c>
      <c r="R1764" s="102">
        <f>+L1764-Q1764</f>
        <v>0</v>
      </c>
      <c r="S1764" s="103">
        <f>IF(AND(Y1764="d",W1764&gt;0),1,0)</f>
        <v>0</v>
      </c>
      <c r="T1764" s="104">
        <f>IF(AND(Y1764="D",W1764-S1764&lt;0),0,IF(AND(Y1764="M",W1764&gt;=7),7,IF(AND(Y1764="M",W1764&lt;7),W1764,IF(W1764-S1764&lt;0,0,IF(AND(Y1764="D",W1764-S1764&gt;=7),7,IF(AND(Y1764="D",W1764-S1764&lt;7),W1764-S1764,0))))))</f>
        <v>0</v>
      </c>
      <c r="U1764" s="104">
        <f>IF(AND(Y1764="D",W1764&lt;1),0,IF(AND(Y1764="D",W1764-S1764-T1764&gt;0,W1764-S1764-T1764&lt;1),W1764-S1764-T1764,IF(AND(Y1764="D",W1764-S1764-T1764&gt;=1),1,IF(AND(Y1764="M",W1764-T1764&gt;=1),1,IF(AND(Y1764="M",W1764-T1764&lt;1),W1764-T1764,0)))))</f>
        <v>0</v>
      </c>
      <c r="V1764" s="104">
        <f>IF(AND(Y1764="D",W1764&lt;1),0,IF(AND(Y1764="D",W1764-S1764-T1764-U1764&gt;0),W1764-S1764-T1764-U1764,IF(AND(Y1764="M",W1764-T1764-U1764&gt;0),W1764-T1764-U1764,0)))</f>
        <v>0</v>
      </c>
      <c r="W1764" s="105">
        <f>+R1764</f>
        <v>0</v>
      </c>
      <c r="X1764" s="96"/>
      <c r="Y1764" s="106" t="str">
        <f>$AO$9</f>
        <v>D</v>
      </c>
      <c r="Z1764" s="207" t="str">
        <f t="shared" ref="Z1764:Z1794" si="726">TEXT(WEEKDAY(J1764),"ddd")</f>
        <v>Tue</v>
      </c>
      <c r="AA1764" s="107">
        <f t="shared" ref="AA1764:AA1793" si="727">COUNTIF(K1764,"S")</f>
        <v>0</v>
      </c>
      <c r="AB1764" s="107">
        <f t="shared" ref="AB1764:AB1793" si="728">COUNTIF(K1764,"I")</f>
        <v>0</v>
      </c>
      <c r="AC1764" s="107">
        <f t="shared" ref="AC1764:AC1793" si="729">COUNTIF(K1764,"A")</f>
        <v>0</v>
      </c>
    </row>
    <row r="1765" spans="1:29" ht="12.75" customHeight="1">
      <c r="A1765" s="69"/>
      <c r="B1765" s="70" t="s">
        <v>18</v>
      </c>
      <c r="C1765" s="108" t="s">
        <v>61</v>
      </c>
      <c r="D1765" s="109"/>
      <c r="E1765" s="73"/>
      <c r="F1765" s="110"/>
      <c r="G1765" s="72"/>
      <c r="H1765" s="99"/>
      <c r="I1765" s="76">
        <f t="shared" si="723"/>
        <v>6</v>
      </c>
      <c r="J1765" s="100">
        <f>$AN$10</f>
        <v>41080</v>
      </c>
      <c r="K1765" s="101">
        <v>1</v>
      </c>
      <c r="L1765" s="261">
        <v>9</v>
      </c>
      <c r="M1765" s="232">
        <f>VLOOKUP(K1765,$AE$23:$AG$30,2,0)</f>
        <v>0.33333333333333331</v>
      </c>
      <c r="N1765" s="241">
        <f t="shared" ref="N1765:N1793" si="730">VLOOKUP(K1765,$AE$23:$AG$30,3,0)</f>
        <v>0.70833333333333337</v>
      </c>
      <c r="O1765" s="244">
        <f t="shared" si="724"/>
        <v>9.0000000000000018</v>
      </c>
      <c r="P1765" s="245" t="str">
        <f>+IF(((N1765-M1765)*24)&gt;4,"1",0)</f>
        <v>1</v>
      </c>
      <c r="Q1765" s="257">
        <f t="shared" si="725"/>
        <v>8.0000000000000018</v>
      </c>
      <c r="R1765" s="102">
        <f>+L1765-Q1765</f>
        <v>0.99999999999999822</v>
      </c>
      <c r="S1765" s="103">
        <f t="shared" ref="S1765:S1793" si="731">IF(AND(Y1765="d",W1765&gt;0),1,0)</f>
        <v>1</v>
      </c>
      <c r="T1765" s="104">
        <f t="shared" ref="T1765:T1793" si="732">IF(AND(Y1765="D",W1765-S1765&lt;0),0,IF(AND(Y1765="M",W1765&gt;=7),7,IF(AND(Y1765="M",W1765&lt;7),W1765,IF(W1765-S1765&lt;0,0,IF(AND(Y1765="D",W1765-S1765&gt;=7),7,IF(AND(Y1765="D",W1765-S1765&lt;7),W1765-S1765,0))))))</f>
        <v>0</v>
      </c>
      <c r="U1765" s="104">
        <f t="shared" ref="U1765:U1793" si="733">IF(AND(Y1765="D",W1765&lt;1),0,IF(AND(Y1765="D",W1765-S1765-T1765&gt;0,W1765-S1765-T1765&lt;1),W1765-S1765-T1765,IF(AND(Y1765="D",W1765-S1765-T1765&gt;=1),1,IF(AND(Y1765="M",W1765-T1765&gt;=1),1,IF(AND(Y1765="M",W1765-T1765&lt;1),W1765-T1765,0)))))</f>
        <v>0</v>
      </c>
      <c r="V1765" s="104">
        <f t="shared" ref="V1765:V1793" si="734">IF(AND(Y1765="D",W1765&lt;1),0,IF(AND(Y1765="D",W1765-S1765-T1765-U1765&gt;0),W1765-S1765-T1765-U1765,IF(AND(Y1765="M",W1765-T1765-U1765&gt;0),W1765-T1765-U1765,0)))</f>
        <v>0</v>
      </c>
      <c r="W1765" s="105">
        <f t="shared" ref="W1765:W1793" si="735">+R1765</f>
        <v>0.99999999999999822</v>
      </c>
      <c r="X1765" s="96"/>
      <c r="Y1765" s="106" t="str">
        <f>$AO$10</f>
        <v>D</v>
      </c>
      <c r="Z1765" s="207" t="str">
        <f t="shared" si="726"/>
        <v>Wed</v>
      </c>
      <c r="AA1765" s="107">
        <f t="shared" si="727"/>
        <v>0</v>
      </c>
      <c r="AB1765" s="107">
        <f t="shared" si="728"/>
        <v>0</v>
      </c>
      <c r="AC1765" s="107">
        <f t="shared" si="729"/>
        <v>0</v>
      </c>
    </row>
    <row r="1766" spans="1:29" ht="12.75" customHeight="1">
      <c r="A1766" s="69"/>
      <c r="B1766" s="98" t="s">
        <v>20</v>
      </c>
      <c r="C1766" s="199">
        <v>40245</v>
      </c>
      <c r="D1766" s="199">
        <v>41340</v>
      </c>
      <c r="E1766" s="73"/>
      <c r="F1766" s="72"/>
      <c r="G1766" s="72"/>
      <c r="H1766" s="99"/>
      <c r="I1766" s="76">
        <f t="shared" si="723"/>
        <v>7</v>
      </c>
      <c r="J1766" s="100">
        <f>$AN$11</f>
        <v>41081</v>
      </c>
      <c r="K1766" s="101">
        <v>1</v>
      </c>
      <c r="L1766" s="261">
        <v>8</v>
      </c>
      <c r="M1766" s="232">
        <f>VLOOKUP(K1766,$AE$23:$AG$30,2,0)</f>
        <v>0.33333333333333331</v>
      </c>
      <c r="N1766" s="241">
        <f t="shared" si="730"/>
        <v>0.70833333333333337</v>
      </c>
      <c r="O1766" s="244">
        <f t="shared" si="724"/>
        <v>9.0000000000000018</v>
      </c>
      <c r="P1766" s="245" t="str">
        <f t="shared" ref="P1766:P1793" si="736">+IF(((N1766-M1766)*24)&gt;4,"1",0)</f>
        <v>1</v>
      </c>
      <c r="Q1766" s="257">
        <f t="shared" si="725"/>
        <v>8.0000000000000018</v>
      </c>
      <c r="R1766" s="102">
        <f t="shared" ref="R1766:R1793" si="737">+L1766-Q1766</f>
        <v>0</v>
      </c>
      <c r="S1766" s="103">
        <f t="shared" si="731"/>
        <v>0</v>
      </c>
      <c r="T1766" s="104">
        <f t="shared" si="732"/>
        <v>0</v>
      </c>
      <c r="U1766" s="104">
        <f t="shared" si="733"/>
        <v>0</v>
      </c>
      <c r="V1766" s="104">
        <f t="shared" si="734"/>
        <v>0</v>
      </c>
      <c r="W1766" s="105">
        <f t="shared" si="735"/>
        <v>0</v>
      </c>
      <c r="X1766" s="96"/>
      <c r="Y1766" s="106" t="str">
        <f>$AO$11</f>
        <v>D</v>
      </c>
      <c r="Z1766" s="207" t="str">
        <f t="shared" si="726"/>
        <v>Thu</v>
      </c>
      <c r="AA1766" s="107">
        <f t="shared" si="727"/>
        <v>0</v>
      </c>
      <c r="AB1766" s="107">
        <f t="shared" si="728"/>
        <v>0</v>
      </c>
      <c r="AC1766" s="107">
        <f t="shared" si="729"/>
        <v>0</v>
      </c>
    </row>
    <row r="1767" spans="1:29" ht="12.75" customHeight="1">
      <c r="A1767" s="69"/>
      <c r="B1767" s="98"/>
      <c r="C1767" s="98"/>
      <c r="D1767" s="72"/>
      <c r="E1767" s="73"/>
      <c r="F1767" s="72"/>
      <c r="G1767" s="72"/>
      <c r="H1767" s="99"/>
      <c r="I1767" s="76">
        <f t="shared" si="723"/>
        <v>8</v>
      </c>
      <c r="J1767" s="100">
        <f>$AN$12</f>
        <v>41082</v>
      </c>
      <c r="K1767" s="101">
        <v>1</v>
      </c>
      <c r="L1767" s="261">
        <v>8</v>
      </c>
      <c r="M1767" s="232">
        <f t="shared" ref="M1767:M1793" si="738">VLOOKUP(K1767,$AE$23:$AG$30,2,0)</f>
        <v>0.33333333333333331</v>
      </c>
      <c r="N1767" s="241">
        <f t="shared" si="730"/>
        <v>0.70833333333333337</v>
      </c>
      <c r="O1767" s="244">
        <f t="shared" si="724"/>
        <v>9.0000000000000018</v>
      </c>
      <c r="P1767" s="245" t="str">
        <f t="shared" si="736"/>
        <v>1</v>
      </c>
      <c r="Q1767" s="257">
        <f t="shared" si="725"/>
        <v>8.0000000000000018</v>
      </c>
      <c r="R1767" s="102">
        <f t="shared" si="737"/>
        <v>0</v>
      </c>
      <c r="S1767" s="103">
        <f t="shared" si="731"/>
        <v>0</v>
      </c>
      <c r="T1767" s="104">
        <f t="shared" si="732"/>
        <v>0</v>
      </c>
      <c r="U1767" s="104">
        <f t="shared" si="733"/>
        <v>0</v>
      </c>
      <c r="V1767" s="104">
        <f t="shared" si="734"/>
        <v>0</v>
      </c>
      <c r="W1767" s="105">
        <f t="shared" si="735"/>
        <v>0</v>
      </c>
      <c r="X1767" s="96"/>
      <c r="Y1767" s="106" t="str">
        <f>$AO$12</f>
        <v>D</v>
      </c>
      <c r="Z1767" s="207" t="str">
        <f t="shared" si="726"/>
        <v>Fri</v>
      </c>
      <c r="AA1767" s="107">
        <f t="shared" si="727"/>
        <v>0</v>
      </c>
      <c r="AB1767" s="107">
        <f t="shared" si="728"/>
        <v>0</v>
      </c>
      <c r="AC1767" s="107">
        <f t="shared" si="729"/>
        <v>0</v>
      </c>
    </row>
    <row r="1768" spans="1:29" ht="12.75" customHeight="1">
      <c r="A1768" s="69"/>
      <c r="B1768" s="98"/>
      <c r="C1768" s="98"/>
      <c r="D1768" s="72"/>
      <c r="E1768" s="73"/>
      <c r="F1768" s="198"/>
      <c r="G1768" s="72"/>
      <c r="H1768" s="99"/>
      <c r="I1768" s="76">
        <f t="shared" si="723"/>
        <v>9</v>
      </c>
      <c r="J1768" s="100">
        <f>$AN$13</f>
        <v>41083</v>
      </c>
      <c r="K1768" s="339" t="s">
        <v>50</v>
      </c>
      <c r="L1768" s="261"/>
      <c r="M1768" s="232">
        <f t="shared" si="738"/>
        <v>0</v>
      </c>
      <c r="N1768" s="241">
        <f t="shared" si="730"/>
        <v>0</v>
      </c>
      <c r="O1768" s="244">
        <f t="shared" si="724"/>
        <v>0</v>
      </c>
      <c r="P1768" s="245">
        <f t="shared" si="736"/>
        <v>0</v>
      </c>
      <c r="Q1768" s="257">
        <f t="shared" si="725"/>
        <v>0</v>
      </c>
      <c r="R1768" s="102">
        <f t="shared" si="737"/>
        <v>0</v>
      </c>
      <c r="S1768" s="103">
        <f t="shared" si="731"/>
        <v>0</v>
      </c>
      <c r="T1768" s="104">
        <f t="shared" si="732"/>
        <v>0</v>
      </c>
      <c r="U1768" s="104">
        <f t="shared" si="733"/>
        <v>0</v>
      </c>
      <c r="V1768" s="104">
        <f t="shared" si="734"/>
        <v>0</v>
      </c>
      <c r="W1768" s="105">
        <f t="shared" si="735"/>
        <v>0</v>
      </c>
      <c r="X1768" s="96"/>
      <c r="Y1768" s="106" t="str">
        <f>$AO$13</f>
        <v>M</v>
      </c>
      <c r="Z1768" s="207" t="str">
        <f t="shared" si="726"/>
        <v>Sat</v>
      </c>
      <c r="AA1768" s="107">
        <f t="shared" si="727"/>
        <v>0</v>
      </c>
      <c r="AB1768" s="107">
        <f t="shared" si="728"/>
        <v>0</v>
      </c>
      <c r="AC1768" s="107">
        <f t="shared" si="729"/>
        <v>0</v>
      </c>
    </row>
    <row r="1769" spans="1:29" ht="12.75" customHeight="1">
      <c r="A1769" s="69"/>
      <c r="B1769" s="124" t="s">
        <v>21</v>
      </c>
      <c r="C1769" s="125" t="s">
        <v>22</v>
      </c>
      <c r="D1769" s="126"/>
      <c r="E1769" s="127"/>
      <c r="F1769" s="198">
        <v>1244560</v>
      </c>
      <c r="G1769" s="129" t="s">
        <v>22</v>
      </c>
      <c r="H1769" s="130">
        <f>+F1769</f>
        <v>1244560</v>
      </c>
      <c r="I1769" s="76">
        <f t="shared" si="723"/>
        <v>10</v>
      </c>
      <c r="J1769" s="100">
        <f>$AN$14</f>
        <v>41084</v>
      </c>
      <c r="K1769" s="339" t="s">
        <v>50</v>
      </c>
      <c r="L1769" s="261"/>
      <c r="M1769" s="232">
        <f t="shared" si="738"/>
        <v>0</v>
      </c>
      <c r="N1769" s="241">
        <f t="shared" si="730"/>
        <v>0</v>
      </c>
      <c r="O1769" s="244">
        <f t="shared" si="724"/>
        <v>0</v>
      </c>
      <c r="P1769" s="245">
        <f t="shared" si="736"/>
        <v>0</v>
      </c>
      <c r="Q1769" s="257">
        <f t="shared" si="725"/>
        <v>0</v>
      </c>
      <c r="R1769" s="102">
        <f t="shared" si="737"/>
        <v>0</v>
      </c>
      <c r="S1769" s="103">
        <f t="shared" si="731"/>
        <v>0</v>
      </c>
      <c r="T1769" s="104">
        <f t="shared" si="732"/>
        <v>0</v>
      </c>
      <c r="U1769" s="104">
        <f t="shared" si="733"/>
        <v>0</v>
      </c>
      <c r="V1769" s="104">
        <f t="shared" si="734"/>
        <v>0</v>
      </c>
      <c r="W1769" s="105">
        <f t="shared" si="735"/>
        <v>0</v>
      </c>
      <c r="X1769" s="96"/>
      <c r="Y1769" s="106" t="str">
        <f>$AO$14</f>
        <v>M</v>
      </c>
      <c r="Z1769" s="262" t="str">
        <f t="shared" si="726"/>
        <v>Sun</v>
      </c>
      <c r="AA1769" s="107">
        <f t="shared" si="727"/>
        <v>0</v>
      </c>
      <c r="AB1769" s="107">
        <f t="shared" si="728"/>
        <v>0</v>
      </c>
      <c r="AC1769" s="107">
        <f t="shared" si="729"/>
        <v>0</v>
      </c>
    </row>
    <row r="1770" spans="1:29" ht="12.75" customHeight="1">
      <c r="A1770" s="69"/>
      <c r="B1770" s="124" t="s">
        <v>23</v>
      </c>
      <c r="C1770" s="125" t="s">
        <v>22</v>
      </c>
      <c r="D1770" s="133">
        <f>+F1769/173</f>
        <v>7193.9884393063585</v>
      </c>
      <c r="E1770" s="127" t="s">
        <v>24</v>
      </c>
      <c r="F1770" s="128">
        <f>+W1796</f>
        <v>140.00000000000003</v>
      </c>
      <c r="G1770" s="134" t="s">
        <v>22</v>
      </c>
      <c r="H1770" s="130">
        <f>F1770*D1770</f>
        <v>1007158.3815028904</v>
      </c>
      <c r="I1770" s="76">
        <f t="shared" si="723"/>
        <v>11</v>
      </c>
      <c r="J1770" s="100">
        <f>$AN$15</f>
        <v>41085</v>
      </c>
      <c r="K1770" s="101">
        <v>1</v>
      </c>
      <c r="L1770" s="261">
        <v>8</v>
      </c>
      <c r="M1770" s="232">
        <f t="shared" si="738"/>
        <v>0.33333333333333331</v>
      </c>
      <c r="N1770" s="241">
        <f t="shared" si="730"/>
        <v>0.70833333333333337</v>
      </c>
      <c r="O1770" s="244">
        <f t="shared" si="724"/>
        <v>9.0000000000000018</v>
      </c>
      <c r="P1770" s="245" t="str">
        <f t="shared" si="736"/>
        <v>1</v>
      </c>
      <c r="Q1770" s="257">
        <f t="shared" si="725"/>
        <v>8.0000000000000018</v>
      </c>
      <c r="R1770" s="102">
        <f t="shared" si="737"/>
        <v>0</v>
      </c>
      <c r="S1770" s="103">
        <f t="shared" si="731"/>
        <v>0</v>
      </c>
      <c r="T1770" s="104">
        <f t="shared" si="732"/>
        <v>0</v>
      </c>
      <c r="U1770" s="104">
        <f t="shared" si="733"/>
        <v>0</v>
      </c>
      <c r="V1770" s="104">
        <f t="shared" si="734"/>
        <v>0</v>
      </c>
      <c r="W1770" s="105">
        <f t="shared" si="735"/>
        <v>0</v>
      </c>
      <c r="X1770" s="96"/>
      <c r="Y1770" s="106" t="str">
        <f>$AO$15</f>
        <v>D</v>
      </c>
      <c r="Z1770" s="262" t="str">
        <f t="shared" si="726"/>
        <v>Mon</v>
      </c>
      <c r="AA1770" s="107">
        <f t="shared" si="727"/>
        <v>0</v>
      </c>
      <c r="AB1770" s="107">
        <f t="shared" si="728"/>
        <v>0</v>
      </c>
      <c r="AC1770" s="107">
        <f t="shared" si="729"/>
        <v>0</v>
      </c>
    </row>
    <row r="1771" spans="1:29" ht="12.75" customHeight="1">
      <c r="A1771" s="69"/>
      <c r="B1771" s="124" t="s">
        <v>65</v>
      </c>
      <c r="C1771" s="125" t="s">
        <v>22</v>
      </c>
      <c r="D1771" s="133">
        <v>6000</v>
      </c>
      <c r="E1771" s="127" t="s">
        <v>24</v>
      </c>
      <c r="F1771" s="203">
        <f>+K1796</f>
        <v>22</v>
      </c>
      <c r="G1771" s="134" t="s">
        <v>22</v>
      </c>
      <c r="H1771" s="130">
        <f>F1771*D1771</f>
        <v>132000</v>
      </c>
      <c r="I1771" s="76">
        <f t="shared" si="723"/>
        <v>12</v>
      </c>
      <c r="J1771" s="100">
        <f>$AN$16</f>
        <v>41086</v>
      </c>
      <c r="K1771" s="271"/>
      <c r="L1771" s="261"/>
      <c r="M1771" s="232">
        <f t="shared" si="738"/>
        <v>0</v>
      </c>
      <c r="N1771" s="241">
        <f t="shared" si="730"/>
        <v>0</v>
      </c>
      <c r="O1771" s="244">
        <f t="shared" si="724"/>
        <v>0</v>
      </c>
      <c r="P1771" s="245">
        <f t="shared" si="736"/>
        <v>0</v>
      </c>
      <c r="Q1771" s="257">
        <f t="shared" si="725"/>
        <v>0</v>
      </c>
      <c r="R1771" s="102">
        <f t="shared" si="737"/>
        <v>0</v>
      </c>
      <c r="S1771" s="103">
        <f t="shared" si="731"/>
        <v>0</v>
      </c>
      <c r="T1771" s="104">
        <f t="shared" si="732"/>
        <v>0</v>
      </c>
      <c r="U1771" s="104">
        <f t="shared" si="733"/>
        <v>0</v>
      </c>
      <c r="V1771" s="104">
        <f t="shared" si="734"/>
        <v>0</v>
      </c>
      <c r="W1771" s="105">
        <f t="shared" si="735"/>
        <v>0</v>
      </c>
      <c r="X1771" s="96"/>
      <c r="Y1771" s="106" t="str">
        <f>$AO$16</f>
        <v>D</v>
      </c>
      <c r="Z1771" s="207" t="str">
        <f t="shared" si="726"/>
        <v>Tue</v>
      </c>
      <c r="AA1771" s="107">
        <f t="shared" si="727"/>
        <v>0</v>
      </c>
      <c r="AB1771" s="107">
        <f t="shared" si="728"/>
        <v>0</v>
      </c>
      <c r="AC1771" s="107">
        <f t="shared" si="729"/>
        <v>0</v>
      </c>
    </row>
    <row r="1772" spans="1:29" ht="12.75" customHeight="1">
      <c r="A1772" s="69"/>
      <c r="B1772" s="124" t="s">
        <v>66</v>
      </c>
      <c r="C1772" s="125" t="s">
        <v>22</v>
      </c>
      <c r="D1772" s="200">
        <v>4000</v>
      </c>
      <c r="E1772" s="127" t="s">
        <v>24</v>
      </c>
      <c r="F1772" s="139">
        <f>+L1796</f>
        <v>7</v>
      </c>
      <c r="G1772" s="134" t="s">
        <v>22</v>
      </c>
      <c r="H1772" s="130">
        <f>F1772*D1772</f>
        <v>28000</v>
      </c>
      <c r="I1772" s="76">
        <f t="shared" si="723"/>
        <v>13</v>
      </c>
      <c r="J1772" s="100">
        <f>$AN$17</f>
        <v>41087</v>
      </c>
      <c r="K1772" s="101">
        <v>1</v>
      </c>
      <c r="L1772" s="261">
        <v>9</v>
      </c>
      <c r="M1772" s="232">
        <f t="shared" si="738"/>
        <v>0.33333333333333331</v>
      </c>
      <c r="N1772" s="241">
        <f t="shared" si="730"/>
        <v>0.70833333333333337</v>
      </c>
      <c r="O1772" s="244">
        <f t="shared" si="724"/>
        <v>9.0000000000000018</v>
      </c>
      <c r="P1772" s="245" t="str">
        <f t="shared" si="736"/>
        <v>1</v>
      </c>
      <c r="Q1772" s="257">
        <f t="shared" si="725"/>
        <v>8.0000000000000018</v>
      </c>
      <c r="R1772" s="102">
        <f t="shared" si="737"/>
        <v>0.99999999999999822</v>
      </c>
      <c r="S1772" s="103">
        <f t="shared" si="731"/>
        <v>1</v>
      </c>
      <c r="T1772" s="104">
        <f t="shared" si="732"/>
        <v>0</v>
      </c>
      <c r="U1772" s="104">
        <f t="shared" si="733"/>
        <v>0</v>
      </c>
      <c r="V1772" s="104">
        <f t="shared" si="734"/>
        <v>0</v>
      </c>
      <c r="W1772" s="105">
        <f t="shared" si="735"/>
        <v>0.99999999999999822</v>
      </c>
      <c r="X1772" s="96"/>
      <c r="Y1772" s="106" t="str">
        <f>$AO$17</f>
        <v>D</v>
      </c>
      <c r="Z1772" s="207" t="str">
        <f t="shared" si="726"/>
        <v>Wed</v>
      </c>
      <c r="AA1772" s="107">
        <f t="shared" si="727"/>
        <v>0</v>
      </c>
      <c r="AB1772" s="107">
        <f t="shared" si="728"/>
        <v>0</v>
      </c>
      <c r="AC1772" s="107">
        <f t="shared" si="729"/>
        <v>0</v>
      </c>
    </row>
    <row r="1773" spans="1:29" ht="12.75" customHeight="1">
      <c r="A1773" s="69"/>
      <c r="B1773" s="335" t="s">
        <v>75</v>
      </c>
      <c r="C1773" s="336" t="s">
        <v>22</v>
      </c>
      <c r="D1773" s="337"/>
      <c r="E1773" s="127" t="s">
        <v>24</v>
      </c>
      <c r="F1773" s="338">
        <f>+M1796</f>
        <v>15</v>
      </c>
      <c r="G1773" s="142" t="s">
        <v>22</v>
      </c>
      <c r="H1773" s="143">
        <f>+F1773*D1773</f>
        <v>0</v>
      </c>
      <c r="I1773" s="76">
        <f t="shared" si="723"/>
        <v>14</v>
      </c>
      <c r="J1773" s="100">
        <f>$AN$18</f>
        <v>41088</v>
      </c>
      <c r="K1773" s="101">
        <v>1</v>
      </c>
      <c r="L1773" s="261">
        <v>8</v>
      </c>
      <c r="M1773" s="232">
        <f t="shared" si="738"/>
        <v>0.33333333333333331</v>
      </c>
      <c r="N1773" s="241">
        <f t="shared" si="730"/>
        <v>0.70833333333333337</v>
      </c>
      <c r="O1773" s="244">
        <f t="shared" si="724"/>
        <v>9.0000000000000018</v>
      </c>
      <c r="P1773" s="245" t="str">
        <f t="shared" si="736"/>
        <v>1</v>
      </c>
      <c r="Q1773" s="257">
        <f t="shared" si="725"/>
        <v>8.0000000000000018</v>
      </c>
      <c r="R1773" s="102">
        <f t="shared" si="737"/>
        <v>0</v>
      </c>
      <c r="S1773" s="103">
        <f t="shared" si="731"/>
        <v>0</v>
      </c>
      <c r="T1773" s="104">
        <f t="shared" si="732"/>
        <v>0</v>
      </c>
      <c r="U1773" s="104">
        <f t="shared" si="733"/>
        <v>0</v>
      </c>
      <c r="V1773" s="104">
        <f t="shared" si="734"/>
        <v>0</v>
      </c>
      <c r="W1773" s="105">
        <f t="shared" si="735"/>
        <v>0</v>
      </c>
      <c r="X1773" s="96"/>
      <c r="Y1773" s="106" t="str">
        <f>$AO$18</f>
        <v>D</v>
      </c>
      <c r="Z1773" s="207" t="str">
        <f t="shared" si="726"/>
        <v>Thu</v>
      </c>
      <c r="AA1773" s="107">
        <f t="shared" si="727"/>
        <v>0</v>
      </c>
      <c r="AB1773" s="107">
        <f t="shared" si="728"/>
        <v>0</v>
      </c>
      <c r="AC1773" s="107">
        <f t="shared" si="729"/>
        <v>0</v>
      </c>
    </row>
    <row r="1774" spans="1:29" ht="12.75" customHeight="1">
      <c r="A1774" s="69"/>
      <c r="B1774" s="124"/>
      <c r="C1774" s="70"/>
      <c r="D1774" s="202"/>
      <c r="E1774" s="140"/>
      <c r="F1774" s="141"/>
      <c r="G1774" s="74" t="s">
        <v>22</v>
      </c>
      <c r="H1774" s="99">
        <f>+D1774*F1774</f>
        <v>0</v>
      </c>
      <c r="I1774" s="76">
        <f t="shared" si="723"/>
        <v>15</v>
      </c>
      <c r="J1774" s="100">
        <f>$AN$19</f>
        <v>41089</v>
      </c>
      <c r="K1774" s="101">
        <v>1</v>
      </c>
      <c r="L1774" s="261">
        <v>8</v>
      </c>
      <c r="M1774" s="232">
        <f t="shared" si="738"/>
        <v>0.33333333333333331</v>
      </c>
      <c r="N1774" s="241">
        <f t="shared" si="730"/>
        <v>0.70833333333333337</v>
      </c>
      <c r="O1774" s="244">
        <f t="shared" si="724"/>
        <v>9.0000000000000018</v>
      </c>
      <c r="P1774" s="245" t="str">
        <f t="shared" si="736"/>
        <v>1</v>
      </c>
      <c r="Q1774" s="257">
        <f t="shared" si="725"/>
        <v>8.0000000000000018</v>
      </c>
      <c r="R1774" s="102">
        <f t="shared" si="737"/>
        <v>0</v>
      </c>
      <c r="S1774" s="103">
        <f t="shared" si="731"/>
        <v>0</v>
      </c>
      <c r="T1774" s="104">
        <f t="shared" si="732"/>
        <v>0</v>
      </c>
      <c r="U1774" s="104">
        <f t="shared" si="733"/>
        <v>0</v>
      </c>
      <c r="V1774" s="104">
        <f t="shared" si="734"/>
        <v>0</v>
      </c>
      <c r="W1774" s="105">
        <f t="shared" si="735"/>
        <v>0</v>
      </c>
      <c r="X1774" s="96"/>
      <c r="Y1774" s="106" t="str">
        <f>$AO$19</f>
        <v>D</v>
      </c>
      <c r="Z1774" s="207" t="str">
        <f t="shared" si="726"/>
        <v>Fri</v>
      </c>
      <c r="AA1774" s="107">
        <f t="shared" si="727"/>
        <v>0</v>
      </c>
      <c r="AB1774" s="107">
        <f t="shared" si="728"/>
        <v>0</v>
      </c>
      <c r="AC1774" s="107">
        <f t="shared" si="729"/>
        <v>0</v>
      </c>
    </row>
    <row r="1775" spans="1:29" ht="12.75" customHeight="1">
      <c r="A1775" s="69"/>
      <c r="B1775" s="124"/>
      <c r="C1775" s="70"/>
      <c r="D1775" s="202"/>
      <c r="E1775" s="140"/>
      <c r="F1775" s="139"/>
      <c r="G1775" s="74" t="s">
        <v>22</v>
      </c>
      <c r="H1775" s="99">
        <f>+D1775*F1775</f>
        <v>0</v>
      </c>
      <c r="I1775" s="76">
        <f t="shared" si="723"/>
        <v>16</v>
      </c>
      <c r="J1775" s="100">
        <f>$AN$20</f>
        <v>41090</v>
      </c>
      <c r="K1775" s="101" t="s">
        <v>50</v>
      </c>
      <c r="L1775" s="261"/>
      <c r="M1775" s="232">
        <f t="shared" si="738"/>
        <v>0</v>
      </c>
      <c r="N1775" s="241">
        <f t="shared" si="730"/>
        <v>0</v>
      </c>
      <c r="O1775" s="244">
        <f t="shared" si="724"/>
        <v>0</v>
      </c>
      <c r="P1775" s="245">
        <f t="shared" si="736"/>
        <v>0</v>
      </c>
      <c r="Q1775" s="257">
        <f t="shared" si="725"/>
        <v>0</v>
      </c>
      <c r="R1775" s="102">
        <f t="shared" si="737"/>
        <v>0</v>
      </c>
      <c r="S1775" s="103">
        <f t="shared" si="731"/>
        <v>0</v>
      </c>
      <c r="T1775" s="104">
        <f t="shared" si="732"/>
        <v>0</v>
      </c>
      <c r="U1775" s="104">
        <f t="shared" si="733"/>
        <v>0</v>
      </c>
      <c r="V1775" s="104">
        <f t="shared" si="734"/>
        <v>0</v>
      </c>
      <c r="W1775" s="105">
        <f t="shared" si="735"/>
        <v>0</v>
      </c>
      <c r="X1775" s="96"/>
      <c r="Y1775" s="106" t="str">
        <f>$AO$20</f>
        <v>M</v>
      </c>
      <c r="Z1775" s="207" t="str">
        <f t="shared" si="726"/>
        <v>Sat</v>
      </c>
      <c r="AA1775" s="107">
        <f t="shared" si="727"/>
        <v>0</v>
      </c>
      <c r="AB1775" s="107">
        <f t="shared" si="728"/>
        <v>0</v>
      </c>
      <c r="AC1775" s="107">
        <f t="shared" si="729"/>
        <v>0</v>
      </c>
    </row>
    <row r="1776" spans="1:29" ht="12.75" customHeight="1">
      <c r="A1776" s="69"/>
      <c r="B1776" s="124" t="s">
        <v>56</v>
      </c>
      <c r="C1776" s="70" t="s">
        <v>22</v>
      </c>
      <c r="D1776" s="202"/>
      <c r="E1776" s="140"/>
      <c r="F1776" s="141"/>
      <c r="G1776" s="74" t="s">
        <v>22</v>
      </c>
      <c r="H1776" s="99">
        <v>0</v>
      </c>
      <c r="I1776" s="76">
        <f t="shared" si="723"/>
        <v>17</v>
      </c>
      <c r="J1776" s="100">
        <f>$AN$21</f>
        <v>41091</v>
      </c>
      <c r="K1776" s="101" t="s">
        <v>50</v>
      </c>
      <c r="L1776" s="261"/>
      <c r="M1776" s="232">
        <f t="shared" si="738"/>
        <v>0</v>
      </c>
      <c r="N1776" s="241">
        <f t="shared" si="730"/>
        <v>0</v>
      </c>
      <c r="O1776" s="244">
        <f t="shared" si="724"/>
        <v>0</v>
      </c>
      <c r="P1776" s="245">
        <f t="shared" si="736"/>
        <v>0</v>
      </c>
      <c r="Q1776" s="257">
        <f t="shared" si="725"/>
        <v>0</v>
      </c>
      <c r="R1776" s="102">
        <f t="shared" si="737"/>
        <v>0</v>
      </c>
      <c r="S1776" s="103">
        <f t="shared" si="731"/>
        <v>0</v>
      </c>
      <c r="T1776" s="104">
        <f t="shared" si="732"/>
        <v>0</v>
      </c>
      <c r="U1776" s="104">
        <f t="shared" si="733"/>
        <v>0</v>
      </c>
      <c r="V1776" s="104">
        <f t="shared" si="734"/>
        <v>0</v>
      </c>
      <c r="W1776" s="105">
        <f t="shared" si="735"/>
        <v>0</v>
      </c>
      <c r="X1776" s="96"/>
      <c r="Y1776" s="106" t="str">
        <f>$AO$21</f>
        <v>M</v>
      </c>
      <c r="Z1776" s="262" t="str">
        <f t="shared" si="726"/>
        <v>Sun</v>
      </c>
      <c r="AA1776" s="107">
        <f t="shared" si="727"/>
        <v>0</v>
      </c>
      <c r="AB1776" s="107">
        <f t="shared" si="728"/>
        <v>0</v>
      </c>
      <c r="AC1776" s="107">
        <f t="shared" si="729"/>
        <v>0</v>
      </c>
    </row>
    <row r="1777" spans="1:29" ht="12.75" customHeight="1">
      <c r="A1777" s="69"/>
      <c r="B1777" s="124"/>
      <c r="C1777" s="70"/>
      <c r="D1777" s="202"/>
      <c r="E1777" s="140"/>
      <c r="F1777" s="139"/>
      <c r="G1777" s="74" t="s">
        <v>22</v>
      </c>
      <c r="H1777" s="99">
        <f>+D1777*F1777</f>
        <v>0</v>
      </c>
      <c r="I1777" s="76">
        <f t="shared" si="723"/>
        <v>18</v>
      </c>
      <c r="J1777" s="100">
        <f>$AN$22</f>
        <v>41092</v>
      </c>
      <c r="K1777" s="101"/>
      <c r="L1777" s="261"/>
      <c r="M1777" s="232">
        <f t="shared" si="738"/>
        <v>0</v>
      </c>
      <c r="N1777" s="241">
        <f t="shared" si="730"/>
        <v>0</v>
      </c>
      <c r="O1777" s="244">
        <f t="shared" si="724"/>
        <v>0</v>
      </c>
      <c r="P1777" s="245">
        <f t="shared" si="736"/>
        <v>0</v>
      </c>
      <c r="Q1777" s="257">
        <f t="shared" si="725"/>
        <v>0</v>
      </c>
      <c r="R1777" s="102">
        <f t="shared" si="737"/>
        <v>0</v>
      </c>
      <c r="S1777" s="103">
        <f t="shared" si="731"/>
        <v>0</v>
      </c>
      <c r="T1777" s="104">
        <f t="shared" si="732"/>
        <v>0</v>
      </c>
      <c r="U1777" s="104">
        <f t="shared" si="733"/>
        <v>0</v>
      </c>
      <c r="V1777" s="104">
        <f t="shared" si="734"/>
        <v>0</v>
      </c>
      <c r="W1777" s="105">
        <f t="shared" si="735"/>
        <v>0</v>
      </c>
      <c r="X1777" s="96"/>
      <c r="Y1777" s="106" t="str">
        <f>$AO$22</f>
        <v>D</v>
      </c>
      <c r="Z1777" s="262" t="str">
        <f t="shared" si="726"/>
        <v>Mon</v>
      </c>
      <c r="AA1777" s="107">
        <v>1</v>
      </c>
      <c r="AB1777" s="107">
        <f t="shared" si="728"/>
        <v>0</v>
      </c>
      <c r="AC1777" s="107">
        <f t="shared" si="729"/>
        <v>0</v>
      </c>
    </row>
    <row r="1778" spans="1:29" ht="12.75" customHeight="1">
      <c r="A1778" s="69"/>
      <c r="B1778" s="150" t="s">
        <v>19</v>
      </c>
      <c r="C1778" s="150"/>
      <c r="D1778" s="200"/>
      <c r="E1778" s="127"/>
      <c r="F1778" s="151"/>
      <c r="G1778" s="134" t="s">
        <v>22</v>
      </c>
      <c r="H1778" s="152">
        <f>SUM(H1769:H1777)</f>
        <v>2411718.3815028905</v>
      </c>
      <c r="I1778" s="76">
        <f t="shared" si="723"/>
        <v>19</v>
      </c>
      <c r="J1778" s="100">
        <f>$AN$23</f>
        <v>41093</v>
      </c>
      <c r="K1778" s="101">
        <v>1</v>
      </c>
      <c r="L1778" s="261">
        <v>8</v>
      </c>
      <c r="M1778" s="232">
        <f t="shared" si="738"/>
        <v>0.33333333333333331</v>
      </c>
      <c r="N1778" s="241">
        <f t="shared" si="730"/>
        <v>0.70833333333333337</v>
      </c>
      <c r="O1778" s="244">
        <f t="shared" si="724"/>
        <v>9.0000000000000018</v>
      </c>
      <c r="P1778" s="245" t="str">
        <f t="shared" si="736"/>
        <v>1</v>
      </c>
      <c r="Q1778" s="257">
        <f t="shared" si="725"/>
        <v>8.0000000000000018</v>
      </c>
      <c r="R1778" s="102">
        <f t="shared" si="737"/>
        <v>0</v>
      </c>
      <c r="S1778" s="103">
        <f t="shared" si="731"/>
        <v>0</v>
      </c>
      <c r="T1778" s="104">
        <f t="shared" si="732"/>
        <v>0</v>
      </c>
      <c r="U1778" s="104">
        <f t="shared" si="733"/>
        <v>0</v>
      </c>
      <c r="V1778" s="104">
        <f t="shared" si="734"/>
        <v>0</v>
      </c>
      <c r="W1778" s="105">
        <f t="shared" si="735"/>
        <v>0</v>
      </c>
      <c r="X1778" s="96"/>
      <c r="Y1778" s="106" t="str">
        <f>$AO$23</f>
        <v>D</v>
      </c>
      <c r="Z1778" s="207" t="str">
        <f t="shared" si="726"/>
        <v>Tue</v>
      </c>
      <c r="AA1778" s="107">
        <f t="shared" si="727"/>
        <v>0</v>
      </c>
      <c r="AB1778" s="107">
        <f t="shared" si="728"/>
        <v>0</v>
      </c>
      <c r="AC1778" s="107">
        <f t="shared" si="729"/>
        <v>0</v>
      </c>
    </row>
    <row r="1779" spans="1:29" ht="12.75" customHeight="1">
      <c r="A1779" s="69"/>
      <c r="B1779" s="131" t="s">
        <v>25</v>
      </c>
      <c r="C1779" s="70"/>
      <c r="D1779" s="200"/>
      <c r="E1779" s="127"/>
      <c r="F1779" s="151"/>
      <c r="G1779" s="74"/>
      <c r="H1779" s="75"/>
      <c r="I1779" s="76">
        <f t="shared" si="723"/>
        <v>20</v>
      </c>
      <c r="J1779" s="100">
        <f>$AN$24</f>
        <v>41094</v>
      </c>
      <c r="K1779" s="101">
        <v>1</v>
      </c>
      <c r="L1779" s="261">
        <v>9</v>
      </c>
      <c r="M1779" s="232">
        <f t="shared" si="738"/>
        <v>0.33333333333333331</v>
      </c>
      <c r="N1779" s="241">
        <f t="shared" si="730"/>
        <v>0.70833333333333337</v>
      </c>
      <c r="O1779" s="244">
        <f t="shared" si="724"/>
        <v>9.0000000000000018</v>
      </c>
      <c r="P1779" s="245" t="str">
        <f t="shared" si="736"/>
        <v>1</v>
      </c>
      <c r="Q1779" s="257">
        <f t="shared" si="725"/>
        <v>8.0000000000000018</v>
      </c>
      <c r="R1779" s="102">
        <f t="shared" si="737"/>
        <v>0.99999999999999822</v>
      </c>
      <c r="S1779" s="103">
        <f t="shared" si="731"/>
        <v>1</v>
      </c>
      <c r="T1779" s="104">
        <f t="shared" si="732"/>
        <v>0</v>
      </c>
      <c r="U1779" s="104">
        <f t="shared" si="733"/>
        <v>0</v>
      </c>
      <c r="V1779" s="104">
        <f t="shared" si="734"/>
        <v>0</v>
      </c>
      <c r="W1779" s="105">
        <f t="shared" si="735"/>
        <v>0.99999999999999822</v>
      </c>
      <c r="X1779" s="96"/>
      <c r="Y1779" s="106" t="str">
        <f>$AO$24</f>
        <v>D</v>
      </c>
      <c r="Z1779" s="207" t="str">
        <f t="shared" si="726"/>
        <v>Wed</v>
      </c>
      <c r="AA1779" s="107">
        <f t="shared" si="727"/>
        <v>0</v>
      </c>
      <c r="AB1779" s="107">
        <f t="shared" si="728"/>
        <v>0</v>
      </c>
      <c r="AC1779" s="107">
        <f t="shared" si="729"/>
        <v>0</v>
      </c>
    </row>
    <row r="1780" spans="1:29" ht="12.75" customHeight="1">
      <c r="A1780" s="69"/>
      <c r="B1780" s="124" t="s">
        <v>26</v>
      </c>
      <c r="C1780" s="125" t="s">
        <v>22</v>
      </c>
      <c r="D1780" s="153">
        <f>-H1769</f>
        <v>-1244560</v>
      </c>
      <c r="E1780" s="127" t="s">
        <v>24</v>
      </c>
      <c r="F1780" s="149">
        <v>0.02</v>
      </c>
      <c r="G1780" s="134" t="s">
        <v>22</v>
      </c>
      <c r="H1780" s="130">
        <f>F1780*D1780</f>
        <v>-24891.200000000001</v>
      </c>
      <c r="I1780" s="76">
        <f t="shared" si="723"/>
        <v>21</v>
      </c>
      <c r="J1780" s="100">
        <f>$AN$25</f>
        <v>41095</v>
      </c>
      <c r="K1780" s="101">
        <v>1</v>
      </c>
      <c r="L1780" s="261">
        <v>11</v>
      </c>
      <c r="M1780" s="232">
        <f t="shared" si="738"/>
        <v>0.33333333333333331</v>
      </c>
      <c r="N1780" s="241">
        <f t="shared" si="730"/>
        <v>0.70833333333333337</v>
      </c>
      <c r="O1780" s="244">
        <f t="shared" si="724"/>
        <v>9.0000000000000018</v>
      </c>
      <c r="P1780" s="245" t="str">
        <f t="shared" si="736"/>
        <v>1</v>
      </c>
      <c r="Q1780" s="257">
        <f t="shared" si="725"/>
        <v>8.0000000000000018</v>
      </c>
      <c r="R1780" s="102">
        <f t="shared" si="737"/>
        <v>2.9999999999999982</v>
      </c>
      <c r="S1780" s="103">
        <f t="shared" si="731"/>
        <v>1</v>
      </c>
      <c r="T1780" s="104">
        <f t="shared" si="732"/>
        <v>1.9999999999999982</v>
      </c>
      <c r="U1780" s="104">
        <f t="shared" si="733"/>
        <v>0</v>
      </c>
      <c r="V1780" s="104">
        <f t="shared" si="734"/>
        <v>0</v>
      </c>
      <c r="W1780" s="105">
        <f t="shared" si="735"/>
        <v>2.9999999999999982</v>
      </c>
      <c r="X1780" s="96"/>
      <c r="Y1780" s="106" t="str">
        <f>$AO$25</f>
        <v>D</v>
      </c>
      <c r="Z1780" s="207" t="str">
        <f t="shared" si="726"/>
        <v>Thu</v>
      </c>
      <c r="AA1780" s="107">
        <f t="shared" si="727"/>
        <v>0</v>
      </c>
      <c r="AB1780" s="107">
        <f t="shared" si="728"/>
        <v>0</v>
      </c>
      <c r="AC1780" s="107">
        <f t="shared" si="729"/>
        <v>0</v>
      </c>
    </row>
    <row r="1781" spans="1:29" ht="12.75" customHeight="1">
      <c r="A1781" s="69"/>
      <c r="B1781" s="124" t="s">
        <v>47</v>
      </c>
      <c r="C1781" s="125" t="s">
        <v>22</v>
      </c>
      <c r="D1781" s="200"/>
      <c r="E1781" s="127"/>
      <c r="F1781" s="155"/>
      <c r="G1781" s="134" t="s">
        <v>22</v>
      </c>
      <c r="H1781" s="130">
        <f>SUM(AA1796:AC1796)*-F1769/21</f>
        <v>-59264.761904761908</v>
      </c>
      <c r="I1781" s="76">
        <f t="shared" si="723"/>
        <v>22</v>
      </c>
      <c r="J1781" s="100">
        <f>$AN$26</f>
        <v>41096</v>
      </c>
      <c r="K1781" s="101">
        <v>1</v>
      </c>
      <c r="L1781" s="261">
        <v>11</v>
      </c>
      <c r="M1781" s="232">
        <f t="shared" si="738"/>
        <v>0.33333333333333331</v>
      </c>
      <c r="N1781" s="241">
        <f t="shared" si="730"/>
        <v>0.70833333333333337</v>
      </c>
      <c r="O1781" s="244">
        <f t="shared" si="724"/>
        <v>9.0000000000000018</v>
      </c>
      <c r="P1781" s="245" t="str">
        <f t="shared" si="736"/>
        <v>1</v>
      </c>
      <c r="Q1781" s="257">
        <f t="shared" si="725"/>
        <v>8.0000000000000018</v>
      </c>
      <c r="R1781" s="102">
        <f t="shared" si="737"/>
        <v>2.9999999999999982</v>
      </c>
      <c r="S1781" s="103">
        <f t="shared" si="731"/>
        <v>1</v>
      </c>
      <c r="T1781" s="104">
        <f t="shared" si="732"/>
        <v>1.9999999999999982</v>
      </c>
      <c r="U1781" s="104">
        <f t="shared" si="733"/>
        <v>0</v>
      </c>
      <c r="V1781" s="104">
        <f t="shared" si="734"/>
        <v>0</v>
      </c>
      <c r="W1781" s="105">
        <f t="shared" si="735"/>
        <v>2.9999999999999982</v>
      </c>
      <c r="X1781" s="96"/>
      <c r="Y1781" s="106" t="str">
        <f>$AO$26</f>
        <v>D</v>
      </c>
      <c r="Z1781" s="207" t="str">
        <f t="shared" si="726"/>
        <v>Fri</v>
      </c>
      <c r="AA1781" s="107">
        <f t="shared" si="727"/>
        <v>0</v>
      </c>
      <c r="AB1781" s="107">
        <f t="shared" si="728"/>
        <v>0</v>
      </c>
      <c r="AC1781" s="107">
        <f t="shared" si="729"/>
        <v>0</v>
      </c>
    </row>
    <row r="1782" spans="1:29" ht="12.75" customHeight="1">
      <c r="A1782" s="69"/>
      <c r="B1782" s="124" t="s">
        <v>27</v>
      </c>
      <c r="C1782" s="125" t="s">
        <v>22</v>
      </c>
      <c r="D1782" s="200"/>
      <c r="E1782" s="127"/>
      <c r="F1782" s="155"/>
      <c r="G1782" s="134" t="s">
        <v>22</v>
      </c>
      <c r="H1782" s="156">
        <f>+F1788</f>
        <v>-47648.100000000006</v>
      </c>
      <c r="I1782" s="76">
        <f t="shared" si="723"/>
        <v>23</v>
      </c>
      <c r="J1782" s="100">
        <f>$AN$27</f>
        <v>41097</v>
      </c>
      <c r="K1782" s="339" t="s">
        <v>63</v>
      </c>
      <c r="L1782" s="261">
        <v>11</v>
      </c>
      <c r="M1782" s="232">
        <f t="shared" si="738"/>
        <v>0</v>
      </c>
      <c r="N1782" s="241">
        <f t="shared" si="730"/>
        <v>0</v>
      </c>
      <c r="O1782" s="244">
        <f t="shared" si="724"/>
        <v>0</v>
      </c>
      <c r="P1782" s="245">
        <f t="shared" si="736"/>
        <v>0</v>
      </c>
      <c r="Q1782" s="257">
        <f t="shared" si="725"/>
        <v>0</v>
      </c>
      <c r="R1782" s="102">
        <f t="shared" si="737"/>
        <v>11</v>
      </c>
      <c r="S1782" s="103">
        <f t="shared" si="731"/>
        <v>0</v>
      </c>
      <c r="T1782" s="104">
        <f t="shared" si="732"/>
        <v>7</v>
      </c>
      <c r="U1782" s="104">
        <f t="shared" si="733"/>
        <v>1</v>
      </c>
      <c r="V1782" s="104">
        <f t="shared" si="734"/>
        <v>3</v>
      </c>
      <c r="W1782" s="105">
        <f t="shared" si="735"/>
        <v>11</v>
      </c>
      <c r="X1782" s="96"/>
      <c r="Y1782" s="106" t="str">
        <f>$AO$27</f>
        <v>M</v>
      </c>
      <c r="Z1782" s="207" t="str">
        <f t="shared" si="726"/>
        <v>Sat</v>
      </c>
      <c r="AA1782" s="107">
        <f t="shared" si="727"/>
        <v>0</v>
      </c>
      <c r="AB1782" s="107">
        <f t="shared" si="728"/>
        <v>0</v>
      </c>
      <c r="AC1782" s="107">
        <f t="shared" si="729"/>
        <v>0</v>
      </c>
    </row>
    <row r="1783" spans="1:29" ht="12.75" customHeight="1">
      <c r="A1783" s="69"/>
      <c r="B1783" s="98"/>
      <c r="C1783" s="98"/>
      <c r="D1783" s="158" t="s">
        <v>28</v>
      </c>
      <c r="E1783" s="159"/>
      <c r="F1783" s="160">
        <f>VLOOKUP(C1762,$AD$1:$AG$6,2)</f>
        <v>-1320000</v>
      </c>
      <c r="G1783" s="160"/>
      <c r="H1783" s="99"/>
      <c r="I1783" s="76">
        <f t="shared" si="723"/>
        <v>24</v>
      </c>
      <c r="J1783" s="100">
        <f>$AN$28</f>
        <v>41098</v>
      </c>
      <c r="K1783" s="339" t="s">
        <v>72</v>
      </c>
      <c r="L1783" s="261">
        <v>11</v>
      </c>
      <c r="M1783" s="232">
        <f t="shared" si="738"/>
        <v>0</v>
      </c>
      <c r="N1783" s="241">
        <f t="shared" si="730"/>
        <v>0</v>
      </c>
      <c r="O1783" s="244">
        <f t="shared" si="724"/>
        <v>0</v>
      </c>
      <c r="P1783" s="245">
        <f t="shared" si="736"/>
        <v>0</v>
      </c>
      <c r="Q1783" s="257">
        <f t="shared" si="725"/>
        <v>0</v>
      </c>
      <c r="R1783" s="102">
        <f t="shared" si="737"/>
        <v>11</v>
      </c>
      <c r="S1783" s="103">
        <f t="shared" si="731"/>
        <v>0</v>
      </c>
      <c r="T1783" s="104">
        <f t="shared" si="732"/>
        <v>7</v>
      </c>
      <c r="U1783" s="104">
        <f t="shared" si="733"/>
        <v>1</v>
      </c>
      <c r="V1783" s="104">
        <f t="shared" si="734"/>
        <v>3</v>
      </c>
      <c r="W1783" s="105">
        <f t="shared" si="735"/>
        <v>11</v>
      </c>
      <c r="X1783" s="96"/>
      <c r="Y1783" s="106" t="str">
        <f>$AO$28</f>
        <v>M</v>
      </c>
      <c r="Z1783" s="262" t="str">
        <f t="shared" si="726"/>
        <v>Sun</v>
      </c>
      <c r="AA1783" s="107">
        <f t="shared" si="727"/>
        <v>0</v>
      </c>
      <c r="AB1783" s="107">
        <f t="shared" si="728"/>
        <v>0</v>
      </c>
      <c r="AC1783" s="107">
        <f t="shared" si="729"/>
        <v>0</v>
      </c>
    </row>
    <row r="1784" spans="1:29" ht="12.75" customHeight="1">
      <c r="A1784" s="69"/>
      <c r="B1784" s="98"/>
      <c r="C1784" s="98"/>
      <c r="D1784" s="162" t="s">
        <v>26</v>
      </c>
      <c r="E1784" s="159"/>
      <c r="F1784" s="163">
        <f>+(H1769)*0.54%</f>
        <v>6720.6240000000007</v>
      </c>
      <c r="G1784" s="163"/>
      <c r="H1784" s="99"/>
      <c r="I1784" s="76">
        <f t="shared" si="723"/>
        <v>25</v>
      </c>
      <c r="J1784" s="100">
        <f>$AN$29</f>
        <v>41099</v>
      </c>
      <c r="K1784" s="101">
        <v>2</v>
      </c>
      <c r="L1784" s="261">
        <v>11</v>
      </c>
      <c r="M1784" s="232">
        <f t="shared" si="738"/>
        <v>0.83333333333333337</v>
      </c>
      <c r="N1784" s="241">
        <f t="shared" si="730"/>
        <v>1.2083333333333333</v>
      </c>
      <c r="O1784" s="244">
        <f t="shared" si="724"/>
        <v>8.9999999999999964</v>
      </c>
      <c r="P1784" s="245" t="str">
        <f t="shared" si="736"/>
        <v>1</v>
      </c>
      <c r="Q1784" s="257">
        <f t="shared" si="725"/>
        <v>7.9999999999999964</v>
      </c>
      <c r="R1784" s="102">
        <f t="shared" si="737"/>
        <v>3.0000000000000036</v>
      </c>
      <c r="S1784" s="103">
        <f t="shared" si="731"/>
        <v>1</v>
      </c>
      <c r="T1784" s="104">
        <f t="shared" si="732"/>
        <v>2.0000000000000036</v>
      </c>
      <c r="U1784" s="104">
        <f t="shared" si="733"/>
        <v>0</v>
      </c>
      <c r="V1784" s="104">
        <f t="shared" si="734"/>
        <v>0</v>
      </c>
      <c r="W1784" s="105">
        <f t="shared" si="735"/>
        <v>3.0000000000000036</v>
      </c>
      <c r="X1784" s="96"/>
      <c r="Y1784" s="106" t="str">
        <f>$AO$29</f>
        <v>D</v>
      </c>
      <c r="Z1784" s="262" t="str">
        <f t="shared" si="726"/>
        <v>Mon</v>
      </c>
      <c r="AA1784" s="107">
        <f t="shared" si="727"/>
        <v>0</v>
      </c>
      <c r="AB1784" s="107">
        <f t="shared" si="728"/>
        <v>0</v>
      </c>
      <c r="AC1784" s="107">
        <f t="shared" si="729"/>
        <v>0</v>
      </c>
    </row>
    <row r="1785" spans="1:29" ht="12.75" customHeight="1">
      <c r="A1785" s="69"/>
      <c r="B1785" s="98"/>
      <c r="C1785" s="98"/>
      <c r="D1785" s="162" t="s">
        <v>29</v>
      </c>
      <c r="E1785" s="159"/>
      <c r="F1785" s="160">
        <f>-IF(H1778*5%&gt;500000,500000,H1778*5%)</f>
        <v>-120585.91907514453</v>
      </c>
      <c r="G1785" s="160"/>
      <c r="H1785" s="99"/>
      <c r="I1785" s="76">
        <f t="shared" si="723"/>
        <v>26</v>
      </c>
      <c r="J1785" s="100">
        <f>$AN$30</f>
        <v>41100</v>
      </c>
      <c r="K1785" s="101">
        <v>2</v>
      </c>
      <c r="L1785" s="261">
        <v>11</v>
      </c>
      <c r="M1785" s="232">
        <f t="shared" si="738"/>
        <v>0.83333333333333337</v>
      </c>
      <c r="N1785" s="241">
        <f t="shared" si="730"/>
        <v>1.2083333333333333</v>
      </c>
      <c r="O1785" s="244">
        <f t="shared" si="724"/>
        <v>8.9999999999999964</v>
      </c>
      <c r="P1785" s="245" t="str">
        <f t="shared" si="736"/>
        <v>1</v>
      </c>
      <c r="Q1785" s="257">
        <f t="shared" si="725"/>
        <v>7.9999999999999964</v>
      </c>
      <c r="R1785" s="102">
        <f t="shared" si="737"/>
        <v>3.0000000000000036</v>
      </c>
      <c r="S1785" s="103">
        <f t="shared" si="731"/>
        <v>1</v>
      </c>
      <c r="T1785" s="104">
        <f t="shared" si="732"/>
        <v>2.0000000000000036</v>
      </c>
      <c r="U1785" s="104">
        <f t="shared" si="733"/>
        <v>0</v>
      </c>
      <c r="V1785" s="104">
        <f t="shared" si="734"/>
        <v>0</v>
      </c>
      <c r="W1785" s="105">
        <f t="shared" si="735"/>
        <v>3.0000000000000036</v>
      </c>
      <c r="X1785" s="96"/>
      <c r="Y1785" s="106" t="str">
        <f>$AO$30</f>
        <v>D</v>
      </c>
      <c r="Z1785" s="207" t="str">
        <f t="shared" si="726"/>
        <v>Tue</v>
      </c>
      <c r="AA1785" s="107">
        <f t="shared" si="727"/>
        <v>0</v>
      </c>
      <c r="AB1785" s="107">
        <f t="shared" si="728"/>
        <v>0</v>
      </c>
      <c r="AC1785" s="107">
        <f t="shared" si="729"/>
        <v>0</v>
      </c>
    </row>
    <row r="1786" spans="1:29" ht="12.75" customHeight="1">
      <c r="A1786" s="69"/>
      <c r="B1786" s="98"/>
      <c r="C1786" s="98"/>
      <c r="D1786" s="162" t="s">
        <v>30</v>
      </c>
      <c r="E1786" s="159"/>
      <c r="F1786" s="163">
        <f>ROUND(H1778+H1780+F1784+F1785,0)*12</f>
        <v>27275544</v>
      </c>
      <c r="G1786" s="163"/>
      <c r="H1786" s="99"/>
      <c r="I1786" s="76">
        <f t="shared" si="723"/>
        <v>27</v>
      </c>
      <c r="J1786" s="100">
        <f>$AN$31</f>
        <v>41101</v>
      </c>
      <c r="K1786" s="101">
        <v>2</v>
      </c>
      <c r="L1786" s="261">
        <v>11</v>
      </c>
      <c r="M1786" s="232">
        <f t="shared" si="738"/>
        <v>0.83333333333333337</v>
      </c>
      <c r="N1786" s="241">
        <f t="shared" si="730"/>
        <v>1.2083333333333333</v>
      </c>
      <c r="O1786" s="244">
        <f t="shared" si="724"/>
        <v>8.9999999999999964</v>
      </c>
      <c r="P1786" s="245" t="str">
        <f t="shared" si="736"/>
        <v>1</v>
      </c>
      <c r="Q1786" s="257">
        <f t="shared" si="725"/>
        <v>7.9999999999999964</v>
      </c>
      <c r="R1786" s="102">
        <f t="shared" si="737"/>
        <v>3.0000000000000036</v>
      </c>
      <c r="S1786" s="103">
        <f t="shared" si="731"/>
        <v>1</v>
      </c>
      <c r="T1786" s="104">
        <f t="shared" si="732"/>
        <v>2.0000000000000036</v>
      </c>
      <c r="U1786" s="104">
        <f t="shared" si="733"/>
        <v>0</v>
      </c>
      <c r="V1786" s="104">
        <f t="shared" si="734"/>
        <v>0</v>
      </c>
      <c r="W1786" s="105">
        <f t="shared" si="735"/>
        <v>3.0000000000000036</v>
      </c>
      <c r="X1786" s="96"/>
      <c r="Y1786" s="106" t="str">
        <f>$AO$31</f>
        <v>D</v>
      </c>
      <c r="Z1786" s="207" t="str">
        <f t="shared" si="726"/>
        <v>Wed</v>
      </c>
      <c r="AA1786" s="107">
        <f t="shared" si="727"/>
        <v>0</v>
      </c>
      <c r="AB1786" s="107">
        <f t="shared" si="728"/>
        <v>0</v>
      </c>
      <c r="AC1786" s="107">
        <f t="shared" si="729"/>
        <v>0</v>
      </c>
    </row>
    <row r="1787" spans="1:29" ht="12.75" customHeight="1">
      <c r="A1787" s="69"/>
      <c r="B1787" s="98"/>
      <c r="C1787" s="98"/>
      <c r="D1787" s="168" t="s">
        <v>31</v>
      </c>
      <c r="E1787" s="159"/>
      <c r="F1787" s="169">
        <f>(F1786)+(F1783*12)</f>
        <v>11435544</v>
      </c>
      <c r="G1787" s="169"/>
      <c r="H1787" s="99"/>
      <c r="I1787" s="76">
        <f t="shared" si="723"/>
        <v>28</v>
      </c>
      <c r="J1787" s="100">
        <f>$AN$32</f>
        <v>41102</v>
      </c>
      <c r="K1787" s="101">
        <v>2</v>
      </c>
      <c r="L1787" s="261">
        <v>10.5</v>
      </c>
      <c r="M1787" s="232">
        <f t="shared" si="738"/>
        <v>0.83333333333333337</v>
      </c>
      <c r="N1787" s="241">
        <f t="shared" si="730"/>
        <v>1.2083333333333333</v>
      </c>
      <c r="O1787" s="244">
        <f t="shared" si="724"/>
        <v>8.9999999999999964</v>
      </c>
      <c r="P1787" s="245" t="str">
        <f t="shared" si="736"/>
        <v>1</v>
      </c>
      <c r="Q1787" s="257">
        <f t="shared" si="725"/>
        <v>7.9999999999999964</v>
      </c>
      <c r="R1787" s="102">
        <f t="shared" si="737"/>
        <v>2.5000000000000036</v>
      </c>
      <c r="S1787" s="103">
        <f t="shared" si="731"/>
        <v>1</v>
      </c>
      <c r="T1787" s="104">
        <f t="shared" si="732"/>
        <v>1.5000000000000036</v>
      </c>
      <c r="U1787" s="104">
        <f t="shared" si="733"/>
        <v>0</v>
      </c>
      <c r="V1787" s="104">
        <f t="shared" si="734"/>
        <v>0</v>
      </c>
      <c r="W1787" s="105">
        <f t="shared" si="735"/>
        <v>2.5000000000000036</v>
      </c>
      <c r="X1787" s="96"/>
      <c r="Y1787" s="106" t="str">
        <f>$AO$32</f>
        <v>D</v>
      </c>
      <c r="Z1787" s="207" t="str">
        <f t="shared" si="726"/>
        <v>Thu</v>
      </c>
      <c r="AA1787" s="107">
        <f t="shared" si="727"/>
        <v>0</v>
      </c>
      <c r="AB1787" s="107">
        <f t="shared" si="728"/>
        <v>0</v>
      </c>
      <c r="AC1787" s="107">
        <f t="shared" si="729"/>
        <v>0</v>
      </c>
    </row>
    <row r="1788" spans="1:29" ht="12.75" customHeight="1">
      <c r="A1788" s="69"/>
      <c r="B1788" s="98"/>
      <c r="C1788" s="98"/>
      <c r="D1788" s="168" t="s">
        <v>32</v>
      </c>
      <c r="E1788" s="159"/>
      <c r="F1788" s="170">
        <f>-(IF(F1787&lt;=0,0,IF(F1787&lt;=50000000,F1787*0.05,IF(F1787&lt;=200000000,(F1787-50000000)*0.15+2500000,IF(F1787&lt;=500000000,(F1787-250000000)*0.25+32500000,(F1787-500000000)*0.3+95000000)))))/12</f>
        <v>-47648.100000000006</v>
      </c>
      <c r="G1788" s="171">
        <f>-(IF(F1788&lt;=0,0,IF(F1788&lt;=50000000,F1788*0.05,IF(F1788&lt;=200000000,(F1788-50000000)*0.15+2500000,IF(F1788&lt;=500000000,(F1788-250000000)*0.25+32500000,(F1788-500000000)*0.3+95000000)))))/12</f>
        <v>0</v>
      </c>
      <c r="H1788" s="99"/>
      <c r="I1788" s="76">
        <f t="shared" si="723"/>
        <v>29</v>
      </c>
      <c r="J1788" s="100">
        <f>$AN$33</f>
        <v>41103</v>
      </c>
      <c r="K1788" s="101">
        <v>2</v>
      </c>
      <c r="L1788" s="261">
        <v>11</v>
      </c>
      <c r="M1788" s="232">
        <f t="shared" si="738"/>
        <v>0.83333333333333337</v>
      </c>
      <c r="N1788" s="241">
        <f t="shared" si="730"/>
        <v>1.2083333333333333</v>
      </c>
      <c r="O1788" s="244">
        <f t="shared" si="724"/>
        <v>8.9999999999999964</v>
      </c>
      <c r="P1788" s="245" t="str">
        <f t="shared" si="736"/>
        <v>1</v>
      </c>
      <c r="Q1788" s="257">
        <f t="shared" si="725"/>
        <v>7.9999999999999964</v>
      </c>
      <c r="R1788" s="102">
        <f t="shared" si="737"/>
        <v>3.0000000000000036</v>
      </c>
      <c r="S1788" s="103">
        <f t="shared" si="731"/>
        <v>1</v>
      </c>
      <c r="T1788" s="104">
        <f t="shared" si="732"/>
        <v>2.0000000000000036</v>
      </c>
      <c r="U1788" s="104">
        <f t="shared" si="733"/>
        <v>0</v>
      </c>
      <c r="V1788" s="104">
        <f t="shared" si="734"/>
        <v>0</v>
      </c>
      <c r="W1788" s="105">
        <f t="shared" si="735"/>
        <v>3.0000000000000036</v>
      </c>
      <c r="X1788" s="96"/>
      <c r="Y1788" s="106" t="str">
        <f>$AO$33</f>
        <v>D</v>
      </c>
      <c r="Z1788" s="207" t="str">
        <f t="shared" si="726"/>
        <v>Fri</v>
      </c>
      <c r="AA1788" s="107">
        <f t="shared" si="727"/>
        <v>0</v>
      </c>
      <c r="AB1788" s="107">
        <f t="shared" si="728"/>
        <v>0</v>
      </c>
      <c r="AC1788" s="107">
        <f t="shared" si="729"/>
        <v>0</v>
      </c>
    </row>
    <row r="1789" spans="1:29" ht="12.75" customHeight="1">
      <c r="A1789" s="69"/>
      <c r="B1789" s="98"/>
      <c r="C1789" s="125"/>
      <c r="D1789" s="172"/>
      <c r="E1789" s="173"/>
      <c r="F1789" s="174"/>
      <c r="G1789" s="72"/>
      <c r="H1789" s="175"/>
      <c r="I1789" s="76">
        <f t="shared" si="723"/>
        <v>30</v>
      </c>
      <c r="J1789" s="100">
        <f>$AN$34</f>
        <v>41104</v>
      </c>
      <c r="K1789" s="339" t="s">
        <v>72</v>
      </c>
      <c r="L1789" s="261">
        <v>11</v>
      </c>
      <c r="M1789" s="232">
        <f t="shared" si="738"/>
        <v>0</v>
      </c>
      <c r="N1789" s="241">
        <f t="shared" si="730"/>
        <v>0</v>
      </c>
      <c r="O1789" s="244">
        <f t="shared" si="724"/>
        <v>0</v>
      </c>
      <c r="P1789" s="245">
        <f t="shared" si="736"/>
        <v>0</v>
      </c>
      <c r="Q1789" s="257">
        <f t="shared" si="725"/>
        <v>0</v>
      </c>
      <c r="R1789" s="102">
        <f t="shared" si="737"/>
        <v>11</v>
      </c>
      <c r="S1789" s="103">
        <f t="shared" si="731"/>
        <v>0</v>
      </c>
      <c r="T1789" s="104">
        <f t="shared" si="732"/>
        <v>7</v>
      </c>
      <c r="U1789" s="104">
        <f t="shared" si="733"/>
        <v>1</v>
      </c>
      <c r="V1789" s="104">
        <f t="shared" si="734"/>
        <v>3</v>
      </c>
      <c r="W1789" s="105">
        <f t="shared" si="735"/>
        <v>11</v>
      </c>
      <c r="X1789" s="96"/>
      <c r="Y1789" s="106" t="str">
        <f>$AO$34</f>
        <v>M</v>
      </c>
      <c r="Z1789" s="207" t="str">
        <f t="shared" si="726"/>
        <v>Sat</v>
      </c>
      <c r="AA1789" s="107">
        <f t="shared" si="727"/>
        <v>0</v>
      </c>
      <c r="AB1789" s="107">
        <f t="shared" si="728"/>
        <v>0</v>
      </c>
      <c r="AC1789" s="107">
        <f t="shared" si="729"/>
        <v>0</v>
      </c>
    </row>
    <row r="1790" spans="1:29" ht="12.75" customHeight="1">
      <c r="A1790" s="69"/>
      <c r="B1790" s="176" t="s">
        <v>33</v>
      </c>
      <c r="C1790" s="177"/>
      <c r="D1790" s="178"/>
      <c r="E1790" s="127"/>
      <c r="F1790" s="179"/>
      <c r="G1790" s="180" t="s">
        <v>22</v>
      </c>
      <c r="H1790" s="152">
        <f>+H1778+H1780+H1781+H1782</f>
        <v>2279914.3195981281</v>
      </c>
      <c r="I1790" s="76">
        <f t="shared" si="723"/>
        <v>31</v>
      </c>
      <c r="J1790" s="100">
        <f>$AN$35</f>
        <v>41105</v>
      </c>
      <c r="K1790" s="101" t="s">
        <v>50</v>
      </c>
      <c r="L1790" s="261"/>
      <c r="M1790" s="232">
        <f t="shared" si="738"/>
        <v>0</v>
      </c>
      <c r="N1790" s="241">
        <f t="shared" si="730"/>
        <v>0</v>
      </c>
      <c r="O1790" s="244">
        <f t="shared" si="724"/>
        <v>0</v>
      </c>
      <c r="P1790" s="245">
        <f t="shared" si="736"/>
        <v>0</v>
      </c>
      <c r="Q1790" s="257">
        <f t="shared" si="725"/>
        <v>0</v>
      </c>
      <c r="R1790" s="102">
        <f t="shared" si="737"/>
        <v>0</v>
      </c>
      <c r="S1790" s="103">
        <f t="shared" si="731"/>
        <v>0</v>
      </c>
      <c r="T1790" s="104">
        <f t="shared" si="732"/>
        <v>0</v>
      </c>
      <c r="U1790" s="104">
        <f t="shared" si="733"/>
        <v>0</v>
      </c>
      <c r="V1790" s="104">
        <f t="shared" si="734"/>
        <v>0</v>
      </c>
      <c r="W1790" s="105">
        <f t="shared" si="735"/>
        <v>0</v>
      </c>
      <c r="X1790" s="96"/>
      <c r="Y1790" s="106" t="str">
        <f>$AO$35</f>
        <v>M</v>
      </c>
      <c r="Z1790" s="262" t="str">
        <f t="shared" si="726"/>
        <v>Sun</v>
      </c>
      <c r="AA1790" s="107">
        <f t="shared" si="727"/>
        <v>0</v>
      </c>
      <c r="AB1790" s="107">
        <f t="shared" si="728"/>
        <v>0</v>
      </c>
      <c r="AC1790" s="107">
        <f t="shared" si="729"/>
        <v>0</v>
      </c>
    </row>
    <row r="1791" spans="1:29" ht="12.75" customHeight="1">
      <c r="A1791" s="69"/>
      <c r="B1791" s="70"/>
      <c r="C1791" s="70"/>
      <c r="D1791" s="200"/>
      <c r="E1791" s="127"/>
      <c r="F1791" s="155"/>
      <c r="G1791" s="74"/>
      <c r="H1791" s="75"/>
      <c r="I1791" s="76">
        <f t="shared" si="723"/>
        <v>32</v>
      </c>
      <c r="J1791" s="100">
        <f>$AN$36</f>
        <v>41106</v>
      </c>
      <c r="K1791" s="101">
        <v>1</v>
      </c>
      <c r="L1791" s="261">
        <v>8</v>
      </c>
      <c r="M1791" s="232">
        <f t="shared" si="738"/>
        <v>0.33333333333333331</v>
      </c>
      <c r="N1791" s="241">
        <f t="shared" si="730"/>
        <v>0.70833333333333337</v>
      </c>
      <c r="O1791" s="244">
        <f t="shared" si="724"/>
        <v>9.0000000000000018</v>
      </c>
      <c r="P1791" s="245" t="str">
        <f t="shared" si="736"/>
        <v>1</v>
      </c>
      <c r="Q1791" s="257">
        <f t="shared" si="725"/>
        <v>8.0000000000000018</v>
      </c>
      <c r="R1791" s="102">
        <f t="shared" si="737"/>
        <v>0</v>
      </c>
      <c r="S1791" s="103">
        <f t="shared" si="731"/>
        <v>0</v>
      </c>
      <c r="T1791" s="104">
        <f t="shared" si="732"/>
        <v>0</v>
      </c>
      <c r="U1791" s="104">
        <f t="shared" si="733"/>
        <v>0</v>
      </c>
      <c r="V1791" s="104">
        <f t="shared" si="734"/>
        <v>0</v>
      </c>
      <c r="W1791" s="105">
        <f t="shared" si="735"/>
        <v>0</v>
      </c>
      <c r="X1791" s="96"/>
      <c r="Y1791" s="106" t="str">
        <f>$AO$36</f>
        <v>D</v>
      </c>
      <c r="Z1791" s="262" t="str">
        <f t="shared" si="726"/>
        <v>Mon</v>
      </c>
      <c r="AA1791" s="107">
        <f t="shared" si="727"/>
        <v>0</v>
      </c>
      <c r="AB1791" s="107">
        <f t="shared" si="728"/>
        <v>0</v>
      </c>
      <c r="AC1791" s="107">
        <f t="shared" si="729"/>
        <v>0</v>
      </c>
    </row>
    <row r="1792" spans="1:29" ht="12.75" customHeight="1">
      <c r="A1792" s="69"/>
      <c r="B1792" s="181" t="s">
        <v>34</v>
      </c>
      <c r="C1792" s="181"/>
      <c r="D1792" s="72"/>
      <c r="E1792" s="73"/>
      <c r="F1792" s="72"/>
      <c r="G1792" s="181" t="s">
        <v>35</v>
      </c>
      <c r="H1792" s="99"/>
      <c r="I1792" s="76">
        <f t="shared" si="723"/>
        <v>33</v>
      </c>
      <c r="J1792" s="100">
        <f>$AN$37</f>
        <v>41107</v>
      </c>
      <c r="K1792" s="101">
        <v>1</v>
      </c>
      <c r="L1792" s="261">
        <v>11</v>
      </c>
      <c r="M1792" s="232">
        <f t="shared" si="738"/>
        <v>0.33333333333333331</v>
      </c>
      <c r="N1792" s="241">
        <f t="shared" si="730"/>
        <v>0.70833333333333337</v>
      </c>
      <c r="O1792" s="244">
        <f t="shared" si="724"/>
        <v>9.0000000000000018</v>
      </c>
      <c r="P1792" s="245" t="str">
        <f t="shared" si="736"/>
        <v>1</v>
      </c>
      <c r="Q1792" s="257">
        <f t="shared" si="725"/>
        <v>8.0000000000000018</v>
      </c>
      <c r="R1792" s="102">
        <f t="shared" si="737"/>
        <v>2.9999999999999982</v>
      </c>
      <c r="S1792" s="103">
        <f t="shared" si="731"/>
        <v>1</v>
      </c>
      <c r="T1792" s="104">
        <f t="shared" si="732"/>
        <v>1.9999999999999982</v>
      </c>
      <c r="U1792" s="104">
        <f t="shared" si="733"/>
        <v>0</v>
      </c>
      <c r="V1792" s="104">
        <f t="shared" si="734"/>
        <v>0</v>
      </c>
      <c r="W1792" s="105">
        <f t="shared" si="735"/>
        <v>2.9999999999999982</v>
      </c>
      <c r="X1792" s="96"/>
      <c r="Y1792" s="106" t="str">
        <f>$AO$37</f>
        <v>D</v>
      </c>
      <c r="Z1792" s="207" t="str">
        <f t="shared" si="726"/>
        <v>Tue</v>
      </c>
      <c r="AA1792" s="107">
        <f t="shared" si="727"/>
        <v>0</v>
      </c>
      <c r="AB1792" s="107">
        <f t="shared" si="728"/>
        <v>0</v>
      </c>
      <c r="AC1792" s="107">
        <f t="shared" si="729"/>
        <v>0</v>
      </c>
    </row>
    <row r="1793" spans="1:29" ht="12.75" customHeight="1">
      <c r="A1793" s="69"/>
      <c r="B1793" s="181"/>
      <c r="C1793" s="181"/>
      <c r="D1793" s="72"/>
      <c r="E1793" s="73"/>
      <c r="F1793" s="72"/>
      <c r="G1793" s="181"/>
      <c r="H1793" s="99"/>
      <c r="I1793" s="76">
        <f t="shared" si="723"/>
        <v>34</v>
      </c>
      <c r="J1793" s="100">
        <f>$AN$38</f>
        <v>41108</v>
      </c>
      <c r="K1793" s="101">
        <v>1</v>
      </c>
      <c r="L1793" s="261">
        <v>11</v>
      </c>
      <c r="M1793" s="232">
        <f t="shared" si="738"/>
        <v>0.33333333333333331</v>
      </c>
      <c r="N1793" s="241">
        <f t="shared" si="730"/>
        <v>0.70833333333333337</v>
      </c>
      <c r="O1793" s="244">
        <f t="shared" si="724"/>
        <v>9.0000000000000018</v>
      </c>
      <c r="P1793" s="245" t="str">
        <f t="shared" si="736"/>
        <v>1</v>
      </c>
      <c r="Q1793" s="257">
        <f t="shared" si="725"/>
        <v>8.0000000000000018</v>
      </c>
      <c r="R1793" s="102">
        <f t="shared" si="737"/>
        <v>2.9999999999999982</v>
      </c>
      <c r="S1793" s="103">
        <f t="shared" si="731"/>
        <v>1</v>
      </c>
      <c r="T1793" s="104">
        <f t="shared" si="732"/>
        <v>1.9999999999999982</v>
      </c>
      <c r="U1793" s="104">
        <f t="shared" si="733"/>
        <v>0</v>
      </c>
      <c r="V1793" s="104">
        <f t="shared" si="734"/>
        <v>0</v>
      </c>
      <c r="W1793" s="105">
        <f t="shared" si="735"/>
        <v>2.9999999999999982</v>
      </c>
      <c r="X1793" s="96"/>
      <c r="Y1793" s="106" t="str">
        <f>$AO$38</f>
        <v>D</v>
      </c>
      <c r="Z1793" s="207" t="str">
        <f t="shared" si="726"/>
        <v>Wed</v>
      </c>
      <c r="AA1793" s="107">
        <f t="shared" si="727"/>
        <v>0</v>
      </c>
      <c r="AB1793" s="107">
        <f t="shared" si="728"/>
        <v>0</v>
      </c>
      <c r="AC1793" s="107">
        <f t="shared" si="729"/>
        <v>0</v>
      </c>
    </row>
    <row r="1794" spans="1:29" ht="12.75" customHeight="1">
      <c r="A1794" s="69"/>
      <c r="B1794" s="181"/>
      <c r="C1794" s="181"/>
      <c r="D1794" s="72"/>
      <c r="E1794" s="73"/>
      <c r="F1794" s="72"/>
      <c r="G1794" s="181"/>
      <c r="H1794" s="99"/>
      <c r="I1794" s="76">
        <f t="shared" si="723"/>
        <v>35</v>
      </c>
      <c r="J1794" s="100"/>
      <c r="K1794" s="101"/>
      <c r="L1794" s="261"/>
      <c r="M1794" s="232"/>
      <c r="N1794" s="241"/>
      <c r="O1794" s="244"/>
      <c r="P1794" s="245"/>
      <c r="Q1794" s="257"/>
      <c r="R1794" s="102"/>
      <c r="S1794" s="103"/>
      <c r="T1794" s="104"/>
      <c r="U1794" s="104"/>
      <c r="V1794" s="104"/>
      <c r="W1794" s="105"/>
      <c r="X1794" s="96"/>
      <c r="Y1794" s="106"/>
      <c r="Z1794" s="207" t="str">
        <f t="shared" si="726"/>
        <v>Sat</v>
      </c>
      <c r="AA1794" s="107">
        <f>COUNTIF(K1794,"S")</f>
        <v>0</v>
      </c>
      <c r="AB1794" s="107">
        <f>COUNTIF(K1794,"I")</f>
        <v>0</v>
      </c>
      <c r="AC1794" s="107">
        <f>COUNTIF(K1794,"A")</f>
        <v>0</v>
      </c>
    </row>
    <row r="1795" spans="1:29" ht="12.75" customHeight="1">
      <c r="A1795" s="69"/>
      <c r="B1795" s="181"/>
      <c r="C1795" s="181"/>
      <c r="D1795" s="72"/>
      <c r="E1795" s="73"/>
      <c r="F1795" s="72"/>
      <c r="G1795" s="181"/>
      <c r="H1795" s="99"/>
      <c r="I1795" s="76">
        <f t="shared" si="723"/>
        <v>36</v>
      </c>
      <c r="J1795" s="210" t="s">
        <v>19</v>
      </c>
      <c r="K1795" s="211"/>
      <c r="L1795" s="251"/>
      <c r="M1795" s="212" t="s">
        <v>45</v>
      </c>
      <c r="N1795" s="212" t="s">
        <v>46</v>
      </c>
      <c r="O1795" s="242"/>
      <c r="P1795" s="243"/>
      <c r="Q1795" s="258"/>
      <c r="R1795" s="212"/>
      <c r="S1795" s="213"/>
      <c r="T1795" s="214"/>
      <c r="U1795" s="214"/>
      <c r="V1795" s="215"/>
      <c r="W1795" s="216" t="s">
        <v>36</v>
      </c>
      <c r="X1795" s="182"/>
      <c r="Y1795" s="183" t="s">
        <v>37</v>
      </c>
      <c r="Z1795" s="83"/>
      <c r="AA1795" s="84"/>
      <c r="AB1795" s="84"/>
      <c r="AC1795" s="96"/>
    </row>
    <row r="1796" spans="1:29" ht="12.75" customHeight="1">
      <c r="A1796" s="69"/>
      <c r="B1796" s="184" t="str">
        <f>C1760</f>
        <v>ADE</v>
      </c>
      <c r="C1796" s="181"/>
      <c r="D1796" s="72"/>
      <c r="E1796" s="73"/>
      <c r="F1796" s="72"/>
      <c r="G1796" s="181" t="s">
        <v>38</v>
      </c>
      <c r="H1796" s="99"/>
      <c r="I1796" s="76">
        <f t="shared" si="723"/>
        <v>37</v>
      </c>
      <c r="J1796" s="333">
        <f>+K1796+L1796</f>
        <v>29</v>
      </c>
      <c r="K1796" s="334">
        <f>+COUNTIF(K1763:K1794,"1")+COUNTIF(K1763:K1794,"2")+COUNTIF(K1763:K1794,"L2")+COUNTIF(K1763:K1794,"L1")</f>
        <v>22</v>
      </c>
      <c r="L1796" s="334">
        <f>+COUNTIF(K1763:K1794,"2")+COUNTIF(K1763:K1794,"L2")</f>
        <v>7</v>
      </c>
      <c r="M1796" s="334">
        <f>+COUNTIF(K1763:K1794,"1")+COUNTIF(K1763:K1794,"L1")</f>
        <v>15</v>
      </c>
      <c r="N1796" s="185"/>
      <c r="O1796" s="185"/>
      <c r="P1796" s="101"/>
      <c r="Q1796" s="259"/>
      <c r="R1796" s="185">
        <f>+COUNTIF(K1764:K1794,"S2")</f>
        <v>0</v>
      </c>
      <c r="S1796" s="102">
        <f>SUM(S1764:S1794)</f>
        <v>12</v>
      </c>
      <c r="T1796" s="102">
        <f>SUM(T1764:T1794)</f>
        <v>38.500000000000014</v>
      </c>
      <c r="U1796" s="102">
        <f>SUM(U1764:U1794)</f>
        <v>3</v>
      </c>
      <c r="V1796" s="102">
        <f>SUM(V1764:V1794)</f>
        <v>9</v>
      </c>
      <c r="W1796" s="105">
        <f>+(S1796*1.5)+(T1796*2)+(U1796*3)+(V1796*4)</f>
        <v>140.00000000000003</v>
      </c>
      <c r="X1796" s="186"/>
      <c r="Y1796" s="187">
        <f>+COUNTIF(Y1764:Y1794,"D")</f>
        <v>22</v>
      </c>
      <c r="Z1796" s="83"/>
      <c r="AA1796" s="102">
        <f>SUM(AA1764:AA1794)</f>
        <v>1</v>
      </c>
      <c r="AB1796" s="102">
        <f>SUM(AB1764:AB1794)</f>
        <v>0</v>
      </c>
      <c r="AC1796" s="102">
        <f>SUM(AC1764:AC1794)</f>
        <v>0</v>
      </c>
    </row>
    <row r="1797" spans="1:29" ht="12.75" customHeight="1">
      <c r="A1797" s="69"/>
      <c r="B1797" s="263"/>
      <c r="C1797" s="189" t="s">
        <v>57</v>
      </c>
      <c r="D1797" s="189"/>
      <c r="E1797" s="190"/>
      <c r="F1797" s="72"/>
      <c r="G1797" s="72"/>
      <c r="H1797" s="99"/>
      <c r="I1797" s="76">
        <f t="shared" si="723"/>
        <v>38</v>
      </c>
      <c r="J1797" s="191"/>
      <c r="K1797" s="192"/>
      <c r="L1797" s="252"/>
      <c r="M1797" s="193"/>
      <c r="N1797" s="193"/>
      <c r="O1797" s="193"/>
      <c r="P1797" s="239"/>
      <c r="Q1797" s="260"/>
      <c r="R1797" s="194">
        <f>S1796+T1796+U1796+V1796</f>
        <v>62.500000000000014</v>
      </c>
      <c r="S1797" s="103"/>
      <c r="T1797" s="103"/>
      <c r="U1797" s="103"/>
      <c r="V1797" s="103"/>
      <c r="W1797" s="103"/>
      <c r="X1797" s="195"/>
      <c r="Y1797" s="187"/>
      <c r="Z1797" s="196"/>
      <c r="AA1797" s="196"/>
      <c r="AB1797" s="196"/>
      <c r="AC1797" s="197"/>
    </row>
    <row r="1799" spans="1:29" ht="12.75" customHeight="1">
      <c r="A1799" s="52">
        <f>A1760+1</f>
        <v>47</v>
      </c>
      <c r="B1799" s="53" t="s">
        <v>2</v>
      </c>
      <c r="C1799" s="54" t="s">
        <v>201</v>
      </c>
      <c r="D1799" s="55"/>
      <c r="E1799" s="56" t="s">
        <v>55</v>
      </c>
      <c r="F1799" s="209" t="s">
        <v>122</v>
      </c>
      <c r="G1799" s="57"/>
      <c r="H1799" s="58"/>
      <c r="I1799" s="59">
        <v>1</v>
      </c>
      <c r="J1799" s="486" t="str">
        <f>+C1799</f>
        <v>ADE</v>
      </c>
      <c r="K1799" s="486"/>
      <c r="L1799" s="486"/>
      <c r="M1799" s="486"/>
      <c r="N1799" s="486"/>
      <c r="O1799" s="486"/>
      <c r="P1799" s="486"/>
      <c r="Q1799" s="486"/>
      <c r="R1799" s="486"/>
      <c r="S1799" s="486"/>
      <c r="T1799" s="486"/>
      <c r="U1799" s="486"/>
      <c r="V1799" s="486"/>
      <c r="W1799" s="486"/>
      <c r="X1799" s="60"/>
      <c r="Y1799" s="61"/>
      <c r="Z1799" s="62"/>
      <c r="AA1799" s="63"/>
      <c r="AB1799" s="63"/>
      <c r="AC1799" s="64"/>
    </row>
    <row r="1800" spans="1:29" ht="12.75" customHeight="1">
      <c r="A1800" s="69"/>
      <c r="B1800" s="70" t="s">
        <v>3</v>
      </c>
      <c r="C1800" s="71" t="s">
        <v>62</v>
      </c>
      <c r="D1800" s="72"/>
      <c r="E1800" s="73"/>
      <c r="F1800" s="72"/>
      <c r="G1800" s="74"/>
      <c r="H1800" s="75"/>
      <c r="I1800" s="76">
        <f t="shared" ref="I1800:I1836" si="739">+I1799+1</f>
        <v>2</v>
      </c>
      <c r="J1800" s="77" t="s">
        <v>4</v>
      </c>
      <c r="K1800" s="78"/>
      <c r="L1800" s="248"/>
      <c r="M1800" s="79"/>
      <c r="N1800" s="79"/>
      <c r="O1800" s="79"/>
      <c r="P1800" s="236"/>
      <c r="Q1800" s="254"/>
      <c r="R1800" s="79"/>
      <c r="S1800" s="79"/>
      <c r="T1800" s="79"/>
      <c r="U1800" s="79"/>
      <c r="V1800" s="79"/>
      <c r="W1800" s="80" t="str">
        <f>$Y$1</f>
        <v>Period: 1 May 2012 - 31 May 2012</v>
      </c>
      <c r="X1800" s="81"/>
      <c r="Y1800" s="82"/>
      <c r="Z1800" s="83"/>
      <c r="AA1800" s="84"/>
      <c r="AB1800" s="84"/>
      <c r="AC1800" s="85"/>
    </row>
    <row r="1801" spans="1:29" ht="12.75" customHeight="1">
      <c r="A1801" s="69"/>
      <c r="B1801" s="70" t="s">
        <v>6</v>
      </c>
      <c r="C1801" s="71" t="s">
        <v>5</v>
      </c>
      <c r="D1801" s="72"/>
      <c r="E1801" s="73"/>
      <c r="F1801" s="91"/>
      <c r="G1801" s="91"/>
      <c r="H1801" s="92"/>
      <c r="I1801" s="76">
        <f t="shared" si="739"/>
        <v>3</v>
      </c>
      <c r="J1801" s="487" t="s">
        <v>7</v>
      </c>
      <c r="K1801" s="488" t="s">
        <v>8</v>
      </c>
      <c r="L1801" s="249"/>
      <c r="M1801" s="489" t="s">
        <v>49</v>
      </c>
      <c r="N1801" s="490"/>
      <c r="O1801" s="220"/>
      <c r="P1801" s="237"/>
      <c r="Q1801" s="255"/>
      <c r="R1801" s="491" t="s">
        <v>64</v>
      </c>
      <c r="S1801" s="493" t="s">
        <v>9</v>
      </c>
      <c r="T1801" s="493"/>
      <c r="U1801" s="493"/>
      <c r="V1801" s="493"/>
      <c r="W1801" s="494" t="s">
        <v>10</v>
      </c>
      <c r="X1801" s="93"/>
      <c r="Y1801" s="94"/>
      <c r="Z1801" s="83"/>
      <c r="AA1801" s="84"/>
      <c r="AB1801" s="84"/>
      <c r="AC1801" s="85"/>
    </row>
    <row r="1802" spans="1:29" ht="12.75" customHeight="1">
      <c r="A1802" s="69"/>
      <c r="B1802" s="70" t="s">
        <v>48</v>
      </c>
      <c r="C1802" s="71"/>
      <c r="D1802" s="72"/>
      <c r="E1802" s="73"/>
      <c r="F1802" s="91"/>
      <c r="G1802" s="91"/>
      <c r="H1802" s="92"/>
      <c r="I1802" s="76">
        <f t="shared" si="739"/>
        <v>4</v>
      </c>
      <c r="J1802" s="487"/>
      <c r="K1802" s="488"/>
      <c r="L1802" s="250"/>
      <c r="M1802" s="231" t="s">
        <v>11</v>
      </c>
      <c r="N1802" s="231" t="s">
        <v>12</v>
      </c>
      <c r="O1802" s="231"/>
      <c r="P1802" s="238"/>
      <c r="Q1802" s="256" t="s">
        <v>67</v>
      </c>
      <c r="R1802" s="492"/>
      <c r="S1802" s="201">
        <v>1.5</v>
      </c>
      <c r="T1802" s="201">
        <v>2</v>
      </c>
      <c r="U1802" s="201">
        <v>3</v>
      </c>
      <c r="V1802" s="201">
        <v>4</v>
      </c>
      <c r="W1802" s="494"/>
      <c r="X1802" s="93"/>
      <c r="Y1802" s="94"/>
      <c r="Z1802" s="83"/>
      <c r="AA1802" s="95" t="s">
        <v>13</v>
      </c>
      <c r="AB1802" s="95" t="s">
        <v>14</v>
      </c>
      <c r="AC1802" s="96" t="s">
        <v>15</v>
      </c>
    </row>
    <row r="1803" spans="1:29" ht="12.75" customHeight="1">
      <c r="A1803" s="69"/>
      <c r="B1803" s="70" t="s">
        <v>16</v>
      </c>
      <c r="C1803" s="71"/>
      <c r="D1803" s="72"/>
      <c r="E1803" s="73"/>
      <c r="F1803" s="98"/>
      <c r="G1803" s="72"/>
      <c r="H1803" s="99"/>
      <c r="I1803" s="76">
        <f t="shared" si="739"/>
        <v>5</v>
      </c>
      <c r="J1803" s="100">
        <f>$AN$9</f>
        <v>41079</v>
      </c>
      <c r="K1803" s="101">
        <v>1</v>
      </c>
      <c r="L1803" s="261">
        <v>11</v>
      </c>
      <c r="M1803" s="232">
        <f>VLOOKUP(K1803,$AE$23:$AG$30,2,0)</f>
        <v>0.33333333333333331</v>
      </c>
      <c r="N1803" s="241">
        <f>VLOOKUP(K1803,$AE$23:$AG$30,3,0)</f>
        <v>0.70833333333333337</v>
      </c>
      <c r="O1803" s="244">
        <f t="shared" ref="O1803:O1832" si="740">(N1803-M1803)*24</f>
        <v>9.0000000000000018</v>
      </c>
      <c r="P1803" s="245" t="str">
        <f>+IF(((N1803-M1803)*24)&gt;4,"1",0)</f>
        <v>1</v>
      </c>
      <c r="Q1803" s="257">
        <f t="shared" ref="Q1803:Q1832" si="741">O1803-P1803</f>
        <v>8.0000000000000018</v>
      </c>
      <c r="R1803" s="102">
        <f>+L1803-Q1803</f>
        <v>2.9999999999999982</v>
      </c>
      <c r="S1803" s="103">
        <f>IF(AND(Y1803="d",W1803&gt;0),1,0)</f>
        <v>1</v>
      </c>
      <c r="T1803" s="104">
        <f>IF(AND(Y1803="D",W1803-S1803&lt;0),0,IF(AND(Y1803="M",W1803&gt;=7),7,IF(AND(Y1803="M",W1803&lt;7),W1803,IF(W1803-S1803&lt;0,0,IF(AND(Y1803="D",W1803-S1803&gt;=7),7,IF(AND(Y1803="D",W1803-S1803&lt;7),W1803-S1803,0))))))</f>
        <v>1.9999999999999982</v>
      </c>
      <c r="U1803" s="104">
        <f>IF(AND(Y1803="D",W1803&lt;1),0,IF(AND(Y1803="D",W1803-S1803-T1803&gt;0,W1803-S1803-T1803&lt;1),W1803-S1803-T1803,IF(AND(Y1803="D",W1803-S1803-T1803&gt;=1),1,IF(AND(Y1803="M",W1803-T1803&gt;=1),1,IF(AND(Y1803="M",W1803-T1803&lt;1),W1803-T1803,0)))))</f>
        <v>0</v>
      </c>
      <c r="V1803" s="104">
        <f>IF(AND(Y1803="D",W1803&lt;1),0,IF(AND(Y1803="D",W1803-S1803-T1803-U1803&gt;0),W1803-S1803-T1803-U1803,IF(AND(Y1803="M",W1803-T1803-U1803&gt;0),W1803-T1803-U1803,0)))</f>
        <v>0</v>
      </c>
      <c r="W1803" s="105">
        <f>+R1803</f>
        <v>2.9999999999999982</v>
      </c>
      <c r="X1803" s="96"/>
      <c r="Y1803" s="106" t="str">
        <f>$AO$9</f>
        <v>D</v>
      </c>
      <c r="Z1803" s="207" t="str">
        <f t="shared" ref="Z1803:Z1833" si="742">TEXT(WEEKDAY(J1803),"ddd")</f>
        <v>Tue</v>
      </c>
      <c r="AA1803" s="107">
        <f t="shared" ref="AA1803:AA1832" si="743">COUNTIF(K1803,"S")</f>
        <v>0</v>
      </c>
      <c r="AB1803" s="107">
        <f t="shared" ref="AB1803:AB1832" si="744">COUNTIF(K1803,"I")</f>
        <v>0</v>
      </c>
      <c r="AC1803" s="107">
        <f t="shared" ref="AC1803:AC1832" si="745">COUNTIF(K1803,"A")</f>
        <v>0</v>
      </c>
    </row>
    <row r="1804" spans="1:29" ht="12.75" customHeight="1">
      <c r="A1804" s="69"/>
      <c r="B1804" s="70" t="s">
        <v>18</v>
      </c>
      <c r="C1804" s="108" t="s">
        <v>61</v>
      </c>
      <c r="D1804" s="109"/>
      <c r="E1804" s="73"/>
      <c r="F1804" s="110"/>
      <c r="G1804" s="72"/>
      <c r="H1804" s="99"/>
      <c r="I1804" s="76">
        <f t="shared" si="739"/>
        <v>6</v>
      </c>
      <c r="J1804" s="100">
        <f>$AN$10</f>
        <v>41080</v>
      </c>
      <c r="K1804" s="101">
        <v>1</v>
      </c>
      <c r="L1804" s="261">
        <v>11</v>
      </c>
      <c r="M1804" s="232">
        <f>VLOOKUP(K1804,$AE$23:$AG$30,2,0)</f>
        <v>0.33333333333333331</v>
      </c>
      <c r="N1804" s="241">
        <f t="shared" ref="N1804:N1832" si="746">VLOOKUP(K1804,$AE$23:$AG$30,3,0)</f>
        <v>0.70833333333333337</v>
      </c>
      <c r="O1804" s="244">
        <f t="shared" si="740"/>
        <v>9.0000000000000018</v>
      </c>
      <c r="P1804" s="245" t="str">
        <f>+IF(((N1804-M1804)*24)&gt;4,"1",0)</f>
        <v>1</v>
      </c>
      <c r="Q1804" s="257">
        <f t="shared" si="741"/>
        <v>8.0000000000000018</v>
      </c>
      <c r="R1804" s="102">
        <f>+L1804-Q1804</f>
        <v>2.9999999999999982</v>
      </c>
      <c r="S1804" s="103">
        <f t="shared" ref="S1804:S1832" si="747">IF(AND(Y1804="d",W1804&gt;0),1,0)</f>
        <v>1</v>
      </c>
      <c r="T1804" s="104">
        <f t="shared" ref="T1804:T1832" si="748">IF(AND(Y1804="D",W1804-S1804&lt;0),0,IF(AND(Y1804="M",W1804&gt;=7),7,IF(AND(Y1804="M",W1804&lt;7),W1804,IF(W1804-S1804&lt;0,0,IF(AND(Y1804="D",W1804-S1804&gt;=7),7,IF(AND(Y1804="D",W1804-S1804&lt;7),W1804-S1804,0))))))</f>
        <v>1.9999999999999982</v>
      </c>
      <c r="U1804" s="104">
        <f t="shared" ref="U1804:U1832" si="749">IF(AND(Y1804="D",W1804&lt;1),0,IF(AND(Y1804="D",W1804-S1804-T1804&gt;0,W1804-S1804-T1804&lt;1),W1804-S1804-T1804,IF(AND(Y1804="D",W1804-S1804-T1804&gt;=1),1,IF(AND(Y1804="M",W1804-T1804&gt;=1),1,IF(AND(Y1804="M",W1804-T1804&lt;1),W1804-T1804,0)))))</f>
        <v>0</v>
      </c>
      <c r="V1804" s="104">
        <f t="shared" ref="V1804:V1832" si="750">IF(AND(Y1804="D",W1804&lt;1),0,IF(AND(Y1804="D",W1804-S1804-T1804-U1804&gt;0),W1804-S1804-T1804-U1804,IF(AND(Y1804="M",W1804-T1804-U1804&gt;0),W1804-T1804-U1804,0)))</f>
        <v>0</v>
      </c>
      <c r="W1804" s="105">
        <f t="shared" ref="W1804:W1832" si="751">+R1804</f>
        <v>2.9999999999999982</v>
      </c>
      <c r="X1804" s="96"/>
      <c r="Y1804" s="106" t="str">
        <f>$AO$10</f>
        <v>D</v>
      </c>
      <c r="Z1804" s="207" t="str">
        <f t="shared" si="742"/>
        <v>Wed</v>
      </c>
      <c r="AA1804" s="107">
        <f t="shared" si="743"/>
        <v>0</v>
      </c>
      <c r="AB1804" s="107">
        <f t="shared" si="744"/>
        <v>0</v>
      </c>
      <c r="AC1804" s="107">
        <f t="shared" si="745"/>
        <v>0</v>
      </c>
    </row>
    <row r="1805" spans="1:29" ht="12.75" customHeight="1">
      <c r="A1805" s="69"/>
      <c r="B1805" s="98" t="s">
        <v>20</v>
      </c>
      <c r="C1805" s="199">
        <v>40245</v>
      </c>
      <c r="D1805" s="199">
        <v>41340</v>
      </c>
      <c r="E1805" s="73"/>
      <c r="F1805" s="72"/>
      <c r="G1805" s="72"/>
      <c r="H1805" s="99"/>
      <c r="I1805" s="76">
        <f t="shared" si="739"/>
        <v>7</v>
      </c>
      <c r="J1805" s="100">
        <f>$AN$11</f>
        <v>41081</v>
      </c>
      <c r="K1805" s="101">
        <v>1</v>
      </c>
      <c r="L1805" s="261">
        <v>11</v>
      </c>
      <c r="M1805" s="232">
        <f>VLOOKUP(K1805,$AE$23:$AG$30,2,0)</f>
        <v>0.33333333333333331</v>
      </c>
      <c r="N1805" s="241">
        <f t="shared" si="746"/>
        <v>0.70833333333333337</v>
      </c>
      <c r="O1805" s="244">
        <f t="shared" si="740"/>
        <v>9.0000000000000018</v>
      </c>
      <c r="P1805" s="245" t="str">
        <f t="shared" ref="P1805:P1832" si="752">+IF(((N1805-M1805)*24)&gt;4,"1",0)</f>
        <v>1</v>
      </c>
      <c r="Q1805" s="257">
        <f t="shared" si="741"/>
        <v>8.0000000000000018</v>
      </c>
      <c r="R1805" s="102">
        <f t="shared" ref="R1805:R1832" si="753">+L1805-Q1805</f>
        <v>2.9999999999999982</v>
      </c>
      <c r="S1805" s="103">
        <f t="shared" si="747"/>
        <v>1</v>
      </c>
      <c r="T1805" s="104">
        <f t="shared" si="748"/>
        <v>1.9999999999999982</v>
      </c>
      <c r="U1805" s="104">
        <f t="shared" si="749"/>
        <v>0</v>
      </c>
      <c r="V1805" s="104">
        <f t="shared" si="750"/>
        <v>0</v>
      </c>
      <c r="W1805" s="105">
        <f t="shared" si="751"/>
        <v>2.9999999999999982</v>
      </c>
      <c r="X1805" s="96"/>
      <c r="Y1805" s="106" t="str">
        <f>$AO$11</f>
        <v>D</v>
      </c>
      <c r="Z1805" s="207" t="str">
        <f t="shared" si="742"/>
        <v>Thu</v>
      </c>
      <c r="AA1805" s="107">
        <f t="shared" si="743"/>
        <v>0</v>
      </c>
      <c r="AB1805" s="107">
        <f t="shared" si="744"/>
        <v>0</v>
      </c>
      <c r="AC1805" s="107">
        <f t="shared" si="745"/>
        <v>0</v>
      </c>
    </row>
    <row r="1806" spans="1:29" ht="12.75" customHeight="1">
      <c r="A1806" s="69"/>
      <c r="B1806" s="98"/>
      <c r="C1806" s="98"/>
      <c r="D1806" s="72"/>
      <c r="E1806" s="73"/>
      <c r="F1806" s="72"/>
      <c r="G1806" s="72"/>
      <c r="H1806" s="99"/>
      <c r="I1806" s="76">
        <f t="shared" si="739"/>
        <v>8</v>
      </c>
      <c r="J1806" s="100">
        <f>$AN$12</f>
        <v>41082</v>
      </c>
      <c r="K1806" s="101">
        <v>1</v>
      </c>
      <c r="L1806" s="261">
        <v>8</v>
      </c>
      <c r="M1806" s="232">
        <f t="shared" ref="M1806:M1832" si="754">VLOOKUP(K1806,$AE$23:$AG$30,2,0)</f>
        <v>0.33333333333333331</v>
      </c>
      <c r="N1806" s="241">
        <f t="shared" si="746"/>
        <v>0.70833333333333337</v>
      </c>
      <c r="O1806" s="244">
        <f t="shared" si="740"/>
        <v>9.0000000000000018</v>
      </c>
      <c r="P1806" s="245" t="str">
        <f t="shared" si="752"/>
        <v>1</v>
      </c>
      <c r="Q1806" s="257">
        <f t="shared" si="741"/>
        <v>8.0000000000000018</v>
      </c>
      <c r="R1806" s="102">
        <f t="shared" si="753"/>
        <v>0</v>
      </c>
      <c r="S1806" s="103">
        <f t="shared" si="747"/>
        <v>0</v>
      </c>
      <c r="T1806" s="104">
        <f t="shared" si="748"/>
        <v>0</v>
      </c>
      <c r="U1806" s="104">
        <f t="shared" si="749"/>
        <v>0</v>
      </c>
      <c r="V1806" s="104">
        <f t="shared" si="750"/>
        <v>0</v>
      </c>
      <c r="W1806" s="105">
        <f t="shared" si="751"/>
        <v>0</v>
      </c>
      <c r="X1806" s="96"/>
      <c r="Y1806" s="106" t="str">
        <f>$AO$12</f>
        <v>D</v>
      </c>
      <c r="Z1806" s="207" t="str">
        <f t="shared" si="742"/>
        <v>Fri</v>
      </c>
      <c r="AA1806" s="107">
        <f t="shared" si="743"/>
        <v>0</v>
      </c>
      <c r="AB1806" s="107">
        <f t="shared" si="744"/>
        <v>0</v>
      </c>
      <c r="AC1806" s="107">
        <f t="shared" si="745"/>
        <v>0</v>
      </c>
    </row>
    <row r="1807" spans="1:29" ht="12.75" customHeight="1">
      <c r="A1807" s="69"/>
      <c r="B1807" s="98"/>
      <c r="C1807" s="98"/>
      <c r="D1807" s="72"/>
      <c r="E1807" s="73"/>
      <c r="F1807" s="198"/>
      <c r="G1807" s="72"/>
      <c r="H1807" s="99"/>
      <c r="I1807" s="76">
        <f t="shared" si="739"/>
        <v>9</v>
      </c>
      <c r="J1807" s="100">
        <f>$AN$13</f>
        <v>41083</v>
      </c>
      <c r="K1807" s="339" t="s">
        <v>50</v>
      </c>
      <c r="L1807" s="261"/>
      <c r="M1807" s="232">
        <f t="shared" si="754"/>
        <v>0</v>
      </c>
      <c r="N1807" s="241">
        <f t="shared" si="746"/>
        <v>0</v>
      </c>
      <c r="O1807" s="244">
        <f t="shared" si="740"/>
        <v>0</v>
      </c>
      <c r="P1807" s="245">
        <f t="shared" si="752"/>
        <v>0</v>
      </c>
      <c r="Q1807" s="257">
        <f t="shared" si="741"/>
        <v>0</v>
      </c>
      <c r="R1807" s="102">
        <f t="shared" si="753"/>
        <v>0</v>
      </c>
      <c r="S1807" s="103">
        <f t="shared" si="747"/>
        <v>0</v>
      </c>
      <c r="T1807" s="104">
        <f t="shared" si="748"/>
        <v>0</v>
      </c>
      <c r="U1807" s="104">
        <f t="shared" si="749"/>
        <v>0</v>
      </c>
      <c r="V1807" s="104">
        <f t="shared" si="750"/>
        <v>0</v>
      </c>
      <c r="W1807" s="105">
        <f t="shared" si="751"/>
        <v>0</v>
      </c>
      <c r="X1807" s="96"/>
      <c r="Y1807" s="106" t="str">
        <f>$AO$13</f>
        <v>M</v>
      </c>
      <c r="Z1807" s="207" t="str">
        <f t="shared" si="742"/>
        <v>Sat</v>
      </c>
      <c r="AA1807" s="107">
        <f t="shared" si="743"/>
        <v>0</v>
      </c>
      <c r="AB1807" s="107">
        <f t="shared" si="744"/>
        <v>0</v>
      </c>
      <c r="AC1807" s="107">
        <f t="shared" si="745"/>
        <v>0</v>
      </c>
    </row>
    <row r="1808" spans="1:29" ht="12.75" customHeight="1">
      <c r="A1808" s="69"/>
      <c r="B1808" s="124" t="s">
        <v>21</v>
      </c>
      <c r="C1808" s="125" t="s">
        <v>22</v>
      </c>
      <c r="D1808" s="126"/>
      <c r="E1808" s="127"/>
      <c r="F1808" s="198">
        <v>1244560</v>
      </c>
      <c r="G1808" s="129" t="s">
        <v>22</v>
      </c>
      <c r="H1808" s="130">
        <f>+F1808</f>
        <v>1244560</v>
      </c>
      <c r="I1808" s="76">
        <f t="shared" si="739"/>
        <v>10</v>
      </c>
      <c r="J1808" s="100">
        <f>$AN$14</f>
        <v>41084</v>
      </c>
      <c r="K1808" s="339" t="s">
        <v>50</v>
      </c>
      <c r="L1808" s="261"/>
      <c r="M1808" s="232">
        <f t="shared" si="754"/>
        <v>0</v>
      </c>
      <c r="N1808" s="241">
        <f t="shared" si="746"/>
        <v>0</v>
      </c>
      <c r="O1808" s="244">
        <f t="shared" si="740"/>
        <v>0</v>
      </c>
      <c r="P1808" s="245">
        <f t="shared" si="752"/>
        <v>0</v>
      </c>
      <c r="Q1808" s="257">
        <f t="shared" si="741"/>
        <v>0</v>
      </c>
      <c r="R1808" s="102">
        <f t="shared" si="753"/>
        <v>0</v>
      </c>
      <c r="S1808" s="103">
        <f t="shared" si="747"/>
        <v>0</v>
      </c>
      <c r="T1808" s="104">
        <f t="shared" si="748"/>
        <v>0</v>
      </c>
      <c r="U1808" s="104">
        <f t="shared" si="749"/>
        <v>0</v>
      </c>
      <c r="V1808" s="104">
        <f t="shared" si="750"/>
        <v>0</v>
      </c>
      <c r="W1808" s="105">
        <f t="shared" si="751"/>
        <v>0</v>
      </c>
      <c r="X1808" s="96"/>
      <c r="Y1808" s="106" t="str">
        <f>$AO$14</f>
        <v>M</v>
      </c>
      <c r="Z1808" s="262" t="str">
        <f t="shared" si="742"/>
        <v>Sun</v>
      </c>
      <c r="AA1808" s="107">
        <f t="shared" si="743"/>
        <v>0</v>
      </c>
      <c r="AB1808" s="107">
        <f t="shared" si="744"/>
        <v>0</v>
      </c>
      <c r="AC1808" s="107">
        <f t="shared" si="745"/>
        <v>0</v>
      </c>
    </row>
    <row r="1809" spans="1:29" ht="12.75" customHeight="1">
      <c r="A1809" s="69"/>
      <c r="B1809" s="124" t="s">
        <v>23</v>
      </c>
      <c r="C1809" s="125" t="s">
        <v>22</v>
      </c>
      <c r="D1809" s="133">
        <f>+F1808/173</f>
        <v>7193.9884393063585</v>
      </c>
      <c r="E1809" s="127" t="s">
        <v>24</v>
      </c>
      <c r="F1809" s="128">
        <f>+W1835</f>
        <v>98.999999999999972</v>
      </c>
      <c r="G1809" s="134" t="s">
        <v>22</v>
      </c>
      <c r="H1809" s="130">
        <f>F1809*D1809</f>
        <v>712204.85549132933</v>
      </c>
      <c r="I1809" s="76">
        <f t="shared" si="739"/>
        <v>11</v>
      </c>
      <c r="J1809" s="100">
        <f>$AN$15</f>
        <v>41085</v>
      </c>
      <c r="K1809" s="101">
        <v>1</v>
      </c>
      <c r="L1809" s="261">
        <v>11</v>
      </c>
      <c r="M1809" s="232">
        <f t="shared" si="754"/>
        <v>0.33333333333333331</v>
      </c>
      <c r="N1809" s="241">
        <f t="shared" si="746"/>
        <v>0.70833333333333337</v>
      </c>
      <c r="O1809" s="244">
        <f t="shared" si="740"/>
        <v>9.0000000000000018</v>
      </c>
      <c r="P1809" s="245" t="str">
        <f t="shared" si="752"/>
        <v>1</v>
      </c>
      <c r="Q1809" s="257">
        <f t="shared" si="741"/>
        <v>8.0000000000000018</v>
      </c>
      <c r="R1809" s="102">
        <f t="shared" si="753"/>
        <v>2.9999999999999982</v>
      </c>
      <c r="S1809" s="103">
        <f t="shared" si="747"/>
        <v>1</v>
      </c>
      <c r="T1809" s="104">
        <f t="shared" si="748"/>
        <v>1.9999999999999982</v>
      </c>
      <c r="U1809" s="104">
        <f t="shared" si="749"/>
        <v>0</v>
      </c>
      <c r="V1809" s="104">
        <f t="shared" si="750"/>
        <v>0</v>
      </c>
      <c r="W1809" s="105">
        <f t="shared" si="751"/>
        <v>2.9999999999999982</v>
      </c>
      <c r="X1809" s="96"/>
      <c r="Y1809" s="106" t="str">
        <f>$AO$15</f>
        <v>D</v>
      </c>
      <c r="Z1809" s="262" t="str">
        <f t="shared" si="742"/>
        <v>Mon</v>
      </c>
      <c r="AA1809" s="107">
        <f t="shared" si="743"/>
        <v>0</v>
      </c>
      <c r="AB1809" s="107">
        <f t="shared" si="744"/>
        <v>0</v>
      </c>
      <c r="AC1809" s="107">
        <f t="shared" si="745"/>
        <v>0</v>
      </c>
    </row>
    <row r="1810" spans="1:29" ht="12.75" customHeight="1">
      <c r="A1810" s="69"/>
      <c r="B1810" s="124" t="s">
        <v>65</v>
      </c>
      <c r="C1810" s="125" t="s">
        <v>22</v>
      </c>
      <c r="D1810" s="133">
        <v>6000</v>
      </c>
      <c r="E1810" s="127" t="s">
        <v>24</v>
      </c>
      <c r="F1810" s="203">
        <f>+K1835</f>
        <v>23</v>
      </c>
      <c r="G1810" s="134" t="s">
        <v>22</v>
      </c>
      <c r="H1810" s="130">
        <f>F1810*D1810</f>
        <v>138000</v>
      </c>
      <c r="I1810" s="76">
        <f t="shared" si="739"/>
        <v>12</v>
      </c>
      <c r="J1810" s="100">
        <f>$AN$16</f>
        <v>41086</v>
      </c>
      <c r="K1810" s="101">
        <v>1</v>
      </c>
      <c r="L1810" s="261">
        <v>11</v>
      </c>
      <c r="M1810" s="232">
        <f t="shared" si="754"/>
        <v>0.33333333333333331</v>
      </c>
      <c r="N1810" s="241">
        <f t="shared" si="746"/>
        <v>0.70833333333333337</v>
      </c>
      <c r="O1810" s="244">
        <f t="shared" si="740"/>
        <v>9.0000000000000018</v>
      </c>
      <c r="P1810" s="245" t="str">
        <f t="shared" si="752"/>
        <v>1</v>
      </c>
      <c r="Q1810" s="257">
        <f t="shared" si="741"/>
        <v>8.0000000000000018</v>
      </c>
      <c r="R1810" s="102">
        <f t="shared" si="753"/>
        <v>2.9999999999999982</v>
      </c>
      <c r="S1810" s="103">
        <f t="shared" si="747"/>
        <v>1</v>
      </c>
      <c r="T1810" s="104">
        <f t="shared" si="748"/>
        <v>1.9999999999999982</v>
      </c>
      <c r="U1810" s="104">
        <f t="shared" si="749"/>
        <v>0</v>
      </c>
      <c r="V1810" s="104">
        <f t="shared" si="750"/>
        <v>0</v>
      </c>
      <c r="W1810" s="105">
        <f t="shared" si="751"/>
        <v>2.9999999999999982</v>
      </c>
      <c r="X1810" s="96"/>
      <c r="Y1810" s="106" t="str">
        <f>$AO$16</f>
        <v>D</v>
      </c>
      <c r="Z1810" s="207" t="str">
        <f t="shared" si="742"/>
        <v>Tue</v>
      </c>
      <c r="AA1810" s="107">
        <f t="shared" si="743"/>
        <v>0</v>
      </c>
      <c r="AB1810" s="107">
        <f t="shared" si="744"/>
        <v>0</v>
      </c>
      <c r="AC1810" s="107">
        <f t="shared" si="745"/>
        <v>0</v>
      </c>
    </row>
    <row r="1811" spans="1:29" ht="12.75" customHeight="1">
      <c r="A1811" s="69"/>
      <c r="B1811" s="124" t="s">
        <v>66</v>
      </c>
      <c r="C1811" s="125" t="s">
        <v>22</v>
      </c>
      <c r="D1811" s="200">
        <v>4000</v>
      </c>
      <c r="E1811" s="127" t="s">
        <v>24</v>
      </c>
      <c r="F1811" s="139">
        <f>+L1835</f>
        <v>0</v>
      </c>
      <c r="G1811" s="134" t="s">
        <v>22</v>
      </c>
      <c r="H1811" s="130">
        <f>F1811*D1811</f>
        <v>0</v>
      </c>
      <c r="I1811" s="76">
        <f t="shared" si="739"/>
        <v>13</v>
      </c>
      <c r="J1811" s="100">
        <f>$AN$17</f>
        <v>41087</v>
      </c>
      <c r="K1811" s="101">
        <v>1</v>
      </c>
      <c r="L1811" s="261">
        <v>10</v>
      </c>
      <c r="M1811" s="232">
        <f t="shared" si="754"/>
        <v>0.33333333333333331</v>
      </c>
      <c r="N1811" s="241">
        <f t="shared" si="746"/>
        <v>0.70833333333333337</v>
      </c>
      <c r="O1811" s="244">
        <f t="shared" si="740"/>
        <v>9.0000000000000018</v>
      </c>
      <c r="P1811" s="245" t="str">
        <f t="shared" si="752"/>
        <v>1</v>
      </c>
      <c r="Q1811" s="257">
        <f t="shared" si="741"/>
        <v>8.0000000000000018</v>
      </c>
      <c r="R1811" s="102">
        <f t="shared" si="753"/>
        <v>1.9999999999999982</v>
      </c>
      <c r="S1811" s="103">
        <f t="shared" si="747"/>
        <v>1</v>
      </c>
      <c r="T1811" s="104">
        <f t="shared" si="748"/>
        <v>0.99999999999999822</v>
      </c>
      <c r="U1811" s="104">
        <f t="shared" si="749"/>
        <v>0</v>
      </c>
      <c r="V1811" s="104">
        <f t="shared" si="750"/>
        <v>0</v>
      </c>
      <c r="W1811" s="105">
        <f t="shared" si="751"/>
        <v>1.9999999999999982</v>
      </c>
      <c r="X1811" s="96"/>
      <c r="Y1811" s="106" t="str">
        <f>$AO$17</f>
        <v>D</v>
      </c>
      <c r="Z1811" s="207" t="str">
        <f t="shared" si="742"/>
        <v>Wed</v>
      </c>
      <c r="AA1811" s="107">
        <f t="shared" si="743"/>
        <v>0</v>
      </c>
      <c r="AB1811" s="107">
        <f t="shared" si="744"/>
        <v>0</v>
      </c>
      <c r="AC1811" s="107">
        <f t="shared" si="745"/>
        <v>0</v>
      </c>
    </row>
    <row r="1812" spans="1:29" ht="12.75" customHeight="1">
      <c r="A1812" s="69"/>
      <c r="B1812" s="335" t="s">
        <v>75</v>
      </c>
      <c r="C1812" s="336" t="s">
        <v>22</v>
      </c>
      <c r="D1812" s="337"/>
      <c r="E1812" s="127" t="s">
        <v>24</v>
      </c>
      <c r="F1812" s="338">
        <f>+M1835</f>
        <v>23</v>
      </c>
      <c r="G1812" s="142" t="s">
        <v>22</v>
      </c>
      <c r="H1812" s="143">
        <f>+F1812*D1812</f>
        <v>0</v>
      </c>
      <c r="I1812" s="76">
        <f t="shared" si="739"/>
        <v>14</v>
      </c>
      <c r="J1812" s="100">
        <f>$AN$18</f>
        <v>41088</v>
      </c>
      <c r="K1812" s="101">
        <v>1</v>
      </c>
      <c r="L1812" s="261">
        <v>8</v>
      </c>
      <c r="M1812" s="232">
        <f t="shared" si="754"/>
        <v>0.33333333333333331</v>
      </c>
      <c r="N1812" s="241">
        <f t="shared" si="746"/>
        <v>0.70833333333333337</v>
      </c>
      <c r="O1812" s="244">
        <f t="shared" si="740"/>
        <v>9.0000000000000018</v>
      </c>
      <c r="P1812" s="245" t="str">
        <f t="shared" si="752"/>
        <v>1</v>
      </c>
      <c r="Q1812" s="257">
        <f t="shared" si="741"/>
        <v>8.0000000000000018</v>
      </c>
      <c r="R1812" s="102">
        <f t="shared" si="753"/>
        <v>0</v>
      </c>
      <c r="S1812" s="103">
        <f t="shared" si="747"/>
        <v>0</v>
      </c>
      <c r="T1812" s="104">
        <f t="shared" si="748"/>
        <v>0</v>
      </c>
      <c r="U1812" s="104">
        <f t="shared" si="749"/>
        <v>0</v>
      </c>
      <c r="V1812" s="104">
        <f t="shared" si="750"/>
        <v>0</v>
      </c>
      <c r="W1812" s="105">
        <f t="shared" si="751"/>
        <v>0</v>
      </c>
      <c r="X1812" s="96"/>
      <c r="Y1812" s="106" t="str">
        <f>$AO$18</f>
        <v>D</v>
      </c>
      <c r="Z1812" s="207" t="str">
        <f t="shared" si="742"/>
        <v>Thu</v>
      </c>
      <c r="AA1812" s="107">
        <f t="shared" si="743"/>
        <v>0</v>
      </c>
      <c r="AB1812" s="107">
        <f t="shared" si="744"/>
        <v>0</v>
      </c>
      <c r="AC1812" s="107">
        <f t="shared" si="745"/>
        <v>0</v>
      </c>
    </row>
    <row r="1813" spans="1:29" ht="12.75" customHeight="1">
      <c r="A1813" s="69"/>
      <c r="B1813" s="124"/>
      <c r="C1813" s="70"/>
      <c r="D1813" s="202"/>
      <c r="E1813" s="140"/>
      <c r="F1813" s="141"/>
      <c r="G1813" s="74" t="s">
        <v>22</v>
      </c>
      <c r="H1813" s="99">
        <f>+D1813*F1813</f>
        <v>0</v>
      </c>
      <c r="I1813" s="76">
        <f t="shared" si="739"/>
        <v>15</v>
      </c>
      <c r="J1813" s="100">
        <f>$AN$19</f>
        <v>41089</v>
      </c>
      <c r="K1813" s="101">
        <v>1</v>
      </c>
      <c r="L1813" s="261">
        <v>8</v>
      </c>
      <c r="M1813" s="232">
        <f t="shared" si="754"/>
        <v>0.33333333333333331</v>
      </c>
      <c r="N1813" s="241">
        <f t="shared" si="746"/>
        <v>0.70833333333333337</v>
      </c>
      <c r="O1813" s="244">
        <f t="shared" si="740"/>
        <v>9.0000000000000018</v>
      </c>
      <c r="P1813" s="245" t="str">
        <f t="shared" si="752"/>
        <v>1</v>
      </c>
      <c r="Q1813" s="257">
        <f t="shared" si="741"/>
        <v>8.0000000000000018</v>
      </c>
      <c r="R1813" s="102">
        <f t="shared" si="753"/>
        <v>0</v>
      </c>
      <c r="S1813" s="103">
        <f t="shared" si="747"/>
        <v>0</v>
      </c>
      <c r="T1813" s="104">
        <f t="shared" si="748"/>
        <v>0</v>
      </c>
      <c r="U1813" s="104">
        <f t="shared" si="749"/>
        <v>0</v>
      </c>
      <c r="V1813" s="104">
        <f t="shared" si="750"/>
        <v>0</v>
      </c>
      <c r="W1813" s="105">
        <f t="shared" si="751"/>
        <v>0</v>
      </c>
      <c r="X1813" s="96"/>
      <c r="Y1813" s="106" t="str">
        <f>$AO$19</f>
        <v>D</v>
      </c>
      <c r="Z1813" s="207" t="str">
        <f t="shared" si="742"/>
        <v>Fri</v>
      </c>
      <c r="AA1813" s="107">
        <f t="shared" si="743"/>
        <v>0</v>
      </c>
      <c r="AB1813" s="107">
        <f t="shared" si="744"/>
        <v>0</v>
      </c>
      <c r="AC1813" s="107">
        <f t="shared" si="745"/>
        <v>0</v>
      </c>
    </row>
    <row r="1814" spans="1:29" ht="12.75" customHeight="1">
      <c r="A1814" s="69"/>
      <c r="B1814" s="124"/>
      <c r="C1814" s="70"/>
      <c r="D1814" s="202"/>
      <c r="E1814" s="140"/>
      <c r="F1814" s="139"/>
      <c r="G1814" s="74" t="s">
        <v>22</v>
      </c>
      <c r="H1814" s="99">
        <f>+D1814*F1814</f>
        <v>0</v>
      </c>
      <c r="I1814" s="76">
        <f t="shared" si="739"/>
        <v>16</v>
      </c>
      <c r="J1814" s="100">
        <f>$AN$20</f>
        <v>41090</v>
      </c>
      <c r="K1814" s="101" t="s">
        <v>50</v>
      </c>
      <c r="L1814" s="261"/>
      <c r="M1814" s="232">
        <f t="shared" si="754"/>
        <v>0</v>
      </c>
      <c r="N1814" s="241">
        <f t="shared" si="746"/>
        <v>0</v>
      </c>
      <c r="O1814" s="244">
        <f t="shared" si="740"/>
        <v>0</v>
      </c>
      <c r="P1814" s="245">
        <f t="shared" si="752"/>
        <v>0</v>
      </c>
      <c r="Q1814" s="257">
        <f t="shared" si="741"/>
        <v>0</v>
      </c>
      <c r="R1814" s="102">
        <f t="shared" si="753"/>
        <v>0</v>
      </c>
      <c r="S1814" s="103">
        <f t="shared" si="747"/>
        <v>0</v>
      </c>
      <c r="T1814" s="104">
        <f t="shared" si="748"/>
        <v>0</v>
      </c>
      <c r="U1814" s="104">
        <f t="shared" si="749"/>
        <v>0</v>
      </c>
      <c r="V1814" s="104">
        <f t="shared" si="750"/>
        <v>0</v>
      </c>
      <c r="W1814" s="105">
        <f t="shared" si="751"/>
        <v>0</v>
      </c>
      <c r="X1814" s="96"/>
      <c r="Y1814" s="106" t="str">
        <f>$AO$20</f>
        <v>M</v>
      </c>
      <c r="Z1814" s="207" t="str">
        <f t="shared" si="742"/>
        <v>Sat</v>
      </c>
      <c r="AA1814" s="107">
        <f t="shared" si="743"/>
        <v>0</v>
      </c>
      <c r="AB1814" s="107">
        <f t="shared" si="744"/>
        <v>0</v>
      </c>
      <c r="AC1814" s="107">
        <f t="shared" si="745"/>
        <v>0</v>
      </c>
    </row>
    <row r="1815" spans="1:29" ht="12.75" customHeight="1">
      <c r="A1815" s="69"/>
      <c r="B1815" s="124" t="s">
        <v>56</v>
      </c>
      <c r="C1815" s="70" t="s">
        <v>22</v>
      </c>
      <c r="D1815" s="202"/>
      <c r="E1815" s="140"/>
      <c r="F1815" s="141"/>
      <c r="G1815" s="74" t="s">
        <v>22</v>
      </c>
      <c r="H1815" s="99">
        <v>0</v>
      </c>
      <c r="I1815" s="76">
        <f t="shared" si="739"/>
        <v>17</v>
      </c>
      <c r="J1815" s="100">
        <f>$AN$21</f>
        <v>41091</v>
      </c>
      <c r="K1815" s="101" t="s">
        <v>50</v>
      </c>
      <c r="L1815" s="261"/>
      <c r="M1815" s="232">
        <f t="shared" si="754"/>
        <v>0</v>
      </c>
      <c r="N1815" s="241">
        <f t="shared" si="746"/>
        <v>0</v>
      </c>
      <c r="O1815" s="244">
        <f t="shared" si="740"/>
        <v>0</v>
      </c>
      <c r="P1815" s="245">
        <f t="shared" si="752"/>
        <v>0</v>
      </c>
      <c r="Q1815" s="257">
        <f t="shared" si="741"/>
        <v>0</v>
      </c>
      <c r="R1815" s="102">
        <f t="shared" si="753"/>
        <v>0</v>
      </c>
      <c r="S1815" s="103">
        <f t="shared" si="747"/>
        <v>0</v>
      </c>
      <c r="T1815" s="104">
        <f t="shared" si="748"/>
        <v>0</v>
      </c>
      <c r="U1815" s="104">
        <f t="shared" si="749"/>
        <v>0</v>
      </c>
      <c r="V1815" s="104">
        <f t="shared" si="750"/>
        <v>0</v>
      </c>
      <c r="W1815" s="105">
        <f t="shared" si="751"/>
        <v>0</v>
      </c>
      <c r="X1815" s="96"/>
      <c r="Y1815" s="106" t="str">
        <f>$AO$21</f>
        <v>M</v>
      </c>
      <c r="Z1815" s="262" t="str">
        <f t="shared" si="742"/>
        <v>Sun</v>
      </c>
      <c r="AA1815" s="107">
        <f t="shared" si="743"/>
        <v>0</v>
      </c>
      <c r="AB1815" s="107">
        <f t="shared" si="744"/>
        <v>0</v>
      </c>
      <c r="AC1815" s="107">
        <f t="shared" si="745"/>
        <v>0</v>
      </c>
    </row>
    <row r="1816" spans="1:29" ht="12.75" customHeight="1">
      <c r="A1816" s="69"/>
      <c r="B1816" s="124"/>
      <c r="C1816" s="70"/>
      <c r="D1816" s="202"/>
      <c r="E1816" s="140"/>
      <c r="F1816" s="139"/>
      <c r="G1816" s="74" t="s">
        <v>22</v>
      </c>
      <c r="H1816" s="99">
        <f>+D1816*F1816</f>
        <v>0</v>
      </c>
      <c r="I1816" s="76">
        <f t="shared" si="739"/>
        <v>18</v>
      </c>
      <c r="J1816" s="100">
        <f>$AN$22</f>
        <v>41092</v>
      </c>
      <c r="K1816" s="101">
        <v>1</v>
      </c>
      <c r="L1816" s="261">
        <v>8</v>
      </c>
      <c r="M1816" s="232">
        <f t="shared" si="754"/>
        <v>0.33333333333333331</v>
      </c>
      <c r="N1816" s="241">
        <f t="shared" si="746"/>
        <v>0.70833333333333337</v>
      </c>
      <c r="O1816" s="244">
        <f t="shared" si="740"/>
        <v>9.0000000000000018</v>
      </c>
      <c r="P1816" s="245" t="str">
        <f t="shared" si="752"/>
        <v>1</v>
      </c>
      <c r="Q1816" s="257">
        <f t="shared" si="741"/>
        <v>8.0000000000000018</v>
      </c>
      <c r="R1816" s="102">
        <f t="shared" si="753"/>
        <v>0</v>
      </c>
      <c r="S1816" s="103">
        <f t="shared" si="747"/>
        <v>0</v>
      </c>
      <c r="T1816" s="104">
        <f t="shared" si="748"/>
        <v>0</v>
      </c>
      <c r="U1816" s="104">
        <f t="shared" si="749"/>
        <v>0</v>
      </c>
      <c r="V1816" s="104">
        <f t="shared" si="750"/>
        <v>0</v>
      </c>
      <c r="W1816" s="105">
        <f t="shared" si="751"/>
        <v>0</v>
      </c>
      <c r="X1816" s="96"/>
      <c r="Y1816" s="106" t="str">
        <f>$AO$22</f>
        <v>D</v>
      </c>
      <c r="Z1816" s="262" t="str">
        <f t="shared" si="742"/>
        <v>Mon</v>
      </c>
      <c r="AA1816" s="107">
        <f t="shared" si="743"/>
        <v>0</v>
      </c>
      <c r="AB1816" s="107">
        <f t="shared" si="744"/>
        <v>0</v>
      </c>
      <c r="AC1816" s="107">
        <f t="shared" si="745"/>
        <v>0</v>
      </c>
    </row>
    <row r="1817" spans="1:29" ht="12.75" customHeight="1">
      <c r="A1817" s="69"/>
      <c r="B1817" s="150" t="s">
        <v>19</v>
      </c>
      <c r="C1817" s="150"/>
      <c r="D1817" s="200"/>
      <c r="E1817" s="127"/>
      <c r="F1817" s="151"/>
      <c r="G1817" s="134" t="s">
        <v>22</v>
      </c>
      <c r="H1817" s="152">
        <f>SUM(H1808:H1816)</f>
        <v>2094764.8554913295</v>
      </c>
      <c r="I1817" s="76">
        <f t="shared" si="739"/>
        <v>19</v>
      </c>
      <c r="J1817" s="100">
        <f>$AN$23</f>
        <v>41093</v>
      </c>
      <c r="K1817" s="101">
        <v>1</v>
      </c>
      <c r="L1817" s="261">
        <v>8</v>
      </c>
      <c r="M1817" s="232">
        <f t="shared" si="754"/>
        <v>0.33333333333333331</v>
      </c>
      <c r="N1817" s="241">
        <f t="shared" si="746"/>
        <v>0.70833333333333337</v>
      </c>
      <c r="O1817" s="244">
        <f t="shared" si="740"/>
        <v>9.0000000000000018</v>
      </c>
      <c r="P1817" s="245" t="str">
        <f t="shared" si="752"/>
        <v>1</v>
      </c>
      <c r="Q1817" s="257">
        <f t="shared" si="741"/>
        <v>8.0000000000000018</v>
      </c>
      <c r="R1817" s="102">
        <f t="shared" si="753"/>
        <v>0</v>
      </c>
      <c r="S1817" s="103">
        <f t="shared" si="747"/>
        <v>0</v>
      </c>
      <c r="T1817" s="104">
        <f t="shared" si="748"/>
        <v>0</v>
      </c>
      <c r="U1817" s="104">
        <f t="shared" si="749"/>
        <v>0</v>
      </c>
      <c r="V1817" s="104">
        <f t="shared" si="750"/>
        <v>0</v>
      </c>
      <c r="W1817" s="105">
        <f t="shared" si="751"/>
        <v>0</v>
      </c>
      <c r="X1817" s="96"/>
      <c r="Y1817" s="106" t="str">
        <f>$AO$23</f>
        <v>D</v>
      </c>
      <c r="Z1817" s="207" t="str">
        <f t="shared" si="742"/>
        <v>Tue</v>
      </c>
      <c r="AA1817" s="107">
        <f t="shared" si="743"/>
        <v>0</v>
      </c>
      <c r="AB1817" s="107">
        <f t="shared" si="744"/>
        <v>0</v>
      </c>
      <c r="AC1817" s="107">
        <f t="shared" si="745"/>
        <v>0</v>
      </c>
    </row>
    <row r="1818" spans="1:29" ht="12.75" customHeight="1">
      <c r="A1818" s="69"/>
      <c r="B1818" s="131" t="s">
        <v>25</v>
      </c>
      <c r="C1818" s="70"/>
      <c r="D1818" s="200"/>
      <c r="E1818" s="127"/>
      <c r="F1818" s="151"/>
      <c r="G1818" s="74"/>
      <c r="H1818" s="75"/>
      <c r="I1818" s="76">
        <f t="shared" si="739"/>
        <v>20</v>
      </c>
      <c r="J1818" s="100">
        <f>$AN$24</f>
        <v>41094</v>
      </c>
      <c r="K1818" s="101">
        <v>1</v>
      </c>
      <c r="L1818" s="261">
        <v>9</v>
      </c>
      <c r="M1818" s="232">
        <f t="shared" si="754"/>
        <v>0.33333333333333331</v>
      </c>
      <c r="N1818" s="241">
        <f t="shared" si="746"/>
        <v>0.70833333333333337</v>
      </c>
      <c r="O1818" s="244">
        <f t="shared" si="740"/>
        <v>9.0000000000000018</v>
      </c>
      <c r="P1818" s="245" t="str">
        <f t="shared" si="752"/>
        <v>1</v>
      </c>
      <c r="Q1818" s="257">
        <f t="shared" si="741"/>
        <v>8.0000000000000018</v>
      </c>
      <c r="R1818" s="102">
        <f t="shared" si="753"/>
        <v>0.99999999999999822</v>
      </c>
      <c r="S1818" s="103">
        <f t="shared" si="747"/>
        <v>1</v>
      </c>
      <c r="T1818" s="104">
        <f t="shared" si="748"/>
        <v>0</v>
      </c>
      <c r="U1818" s="104">
        <f t="shared" si="749"/>
        <v>0</v>
      </c>
      <c r="V1818" s="104">
        <f t="shared" si="750"/>
        <v>0</v>
      </c>
      <c r="W1818" s="105">
        <f t="shared" si="751"/>
        <v>0.99999999999999822</v>
      </c>
      <c r="X1818" s="96"/>
      <c r="Y1818" s="106" t="str">
        <f>$AO$24</f>
        <v>D</v>
      </c>
      <c r="Z1818" s="207" t="str">
        <f t="shared" si="742"/>
        <v>Wed</v>
      </c>
      <c r="AA1818" s="107">
        <f t="shared" si="743"/>
        <v>0</v>
      </c>
      <c r="AB1818" s="107">
        <f t="shared" si="744"/>
        <v>0</v>
      </c>
      <c r="AC1818" s="107">
        <f t="shared" si="745"/>
        <v>0</v>
      </c>
    </row>
    <row r="1819" spans="1:29" ht="12.75" customHeight="1">
      <c r="A1819" s="69"/>
      <c r="B1819" s="124" t="s">
        <v>26</v>
      </c>
      <c r="C1819" s="125" t="s">
        <v>22</v>
      </c>
      <c r="D1819" s="153">
        <f>-H1808</f>
        <v>-1244560</v>
      </c>
      <c r="E1819" s="127" t="s">
        <v>24</v>
      </c>
      <c r="F1819" s="149">
        <v>0.02</v>
      </c>
      <c r="G1819" s="134" t="s">
        <v>22</v>
      </c>
      <c r="H1819" s="130">
        <f>F1819*D1819</f>
        <v>-24891.200000000001</v>
      </c>
      <c r="I1819" s="76">
        <f t="shared" si="739"/>
        <v>21</v>
      </c>
      <c r="J1819" s="100">
        <f>$AN$25</f>
        <v>41095</v>
      </c>
      <c r="K1819" s="101">
        <v>1</v>
      </c>
      <c r="L1819" s="261">
        <v>11</v>
      </c>
      <c r="M1819" s="232">
        <f t="shared" si="754"/>
        <v>0.33333333333333331</v>
      </c>
      <c r="N1819" s="241">
        <f t="shared" si="746"/>
        <v>0.70833333333333337</v>
      </c>
      <c r="O1819" s="244">
        <f t="shared" si="740"/>
        <v>9.0000000000000018</v>
      </c>
      <c r="P1819" s="245" t="str">
        <f t="shared" si="752"/>
        <v>1</v>
      </c>
      <c r="Q1819" s="257">
        <f t="shared" si="741"/>
        <v>8.0000000000000018</v>
      </c>
      <c r="R1819" s="102">
        <f t="shared" si="753"/>
        <v>2.9999999999999982</v>
      </c>
      <c r="S1819" s="103">
        <f t="shared" si="747"/>
        <v>1</v>
      </c>
      <c r="T1819" s="104">
        <f t="shared" si="748"/>
        <v>1.9999999999999982</v>
      </c>
      <c r="U1819" s="104">
        <f t="shared" si="749"/>
        <v>0</v>
      </c>
      <c r="V1819" s="104">
        <f t="shared" si="750"/>
        <v>0</v>
      </c>
      <c r="W1819" s="105">
        <f t="shared" si="751"/>
        <v>2.9999999999999982</v>
      </c>
      <c r="X1819" s="96"/>
      <c r="Y1819" s="106" t="str">
        <f>$AO$25</f>
        <v>D</v>
      </c>
      <c r="Z1819" s="207" t="str">
        <f t="shared" si="742"/>
        <v>Thu</v>
      </c>
      <c r="AA1819" s="107">
        <f t="shared" si="743"/>
        <v>0</v>
      </c>
      <c r="AB1819" s="107">
        <f t="shared" si="744"/>
        <v>0</v>
      </c>
      <c r="AC1819" s="107">
        <f t="shared" si="745"/>
        <v>0</v>
      </c>
    </row>
    <row r="1820" spans="1:29" ht="12.75" customHeight="1">
      <c r="A1820" s="69"/>
      <c r="B1820" s="124" t="s">
        <v>47</v>
      </c>
      <c r="C1820" s="125" t="s">
        <v>22</v>
      </c>
      <c r="D1820" s="200"/>
      <c r="E1820" s="127"/>
      <c r="F1820" s="155"/>
      <c r="G1820" s="134" t="s">
        <v>22</v>
      </c>
      <c r="H1820" s="130">
        <f>SUM(AA1835:AC1835)*-F1808/21</f>
        <v>0</v>
      </c>
      <c r="I1820" s="76">
        <f t="shared" si="739"/>
        <v>22</v>
      </c>
      <c r="J1820" s="100">
        <f>$AN$26</f>
        <v>41096</v>
      </c>
      <c r="K1820" s="101">
        <v>1</v>
      </c>
      <c r="L1820" s="261">
        <v>11</v>
      </c>
      <c r="M1820" s="232">
        <f t="shared" si="754"/>
        <v>0.33333333333333331</v>
      </c>
      <c r="N1820" s="241">
        <f t="shared" si="746"/>
        <v>0.70833333333333337</v>
      </c>
      <c r="O1820" s="244">
        <f t="shared" si="740"/>
        <v>9.0000000000000018</v>
      </c>
      <c r="P1820" s="245" t="str">
        <f t="shared" si="752"/>
        <v>1</v>
      </c>
      <c r="Q1820" s="257">
        <f t="shared" si="741"/>
        <v>8.0000000000000018</v>
      </c>
      <c r="R1820" s="102">
        <f t="shared" si="753"/>
        <v>2.9999999999999982</v>
      </c>
      <c r="S1820" s="103">
        <f t="shared" si="747"/>
        <v>1</v>
      </c>
      <c r="T1820" s="104">
        <f t="shared" si="748"/>
        <v>1.9999999999999982</v>
      </c>
      <c r="U1820" s="104">
        <f t="shared" si="749"/>
        <v>0</v>
      </c>
      <c r="V1820" s="104">
        <f t="shared" si="750"/>
        <v>0</v>
      </c>
      <c r="W1820" s="105">
        <f t="shared" si="751"/>
        <v>2.9999999999999982</v>
      </c>
      <c r="X1820" s="96"/>
      <c r="Y1820" s="106" t="str">
        <f>$AO$26</f>
        <v>D</v>
      </c>
      <c r="Z1820" s="207" t="str">
        <f t="shared" si="742"/>
        <v>Fri</v>
      </c>
      <c r="AA1820" s="107">
        <f t="shared" si="743"/>
        <v>0</v>
      </c>
      <c r="AB1820" s="107">
        <f t="shared" si="744"/>
        <v>0</v>
      </c>
      <c r="AC1820" s="107">
        <f t="shared" si="745"/>
        <v>0</v>
      </c>
    </row>
    <row r="1821" spans="1:29" ht="12.75" customHeight="1">
      <c r="A1821" s="69"/>
      <c r="B1821" s="124" t="s">
        <v>27</v>
      </c>
      <c r="C1821" s="125" t="s">
        <v>22</v>
      </c>
      <c r="D1821" s="200"/>
      <c r="E1821" s="127"/>
      <c r="F1821" s="155"/>
      <c r="G1821" s="134" t="s">
        <v>22</v>
      </c>
      <c r="H1821" s="156">
        <f>+F1827</f>
        <v>-32592.800000000003</v>
      </c>
      <c r="I1821" s="76">
        <f t="shared" si="739"/>
        <v>23</v>
      </c>
      <c r="J1821" s="100">
        <f>$AN$27</f>
        <v>41097</v>
      </c>
      <c r="K1821" s="339" t="s">
        <v>63</v>
      </c>
      <c r="L1821" s="261">
        <v>10</v>
      </c>
      <c r="M1821" s="232">
        <f t="shared" si="754"/>
        <v>0</v>
      </c>
      <c r="N1821" s="241">
        <f t="shared" si="746"/>
        <v>0</v>
      </c>
      <c r="O1821" s="244">
        <f t="shared" si="740"/>
        <v>0</v>
      </c>
      <c r="P1821" s="245">
        <f t="shared" si="752"/>
        <v>0</v>
      </c>
      <c r="Q1821" s="257">
        <f t="shared" si="741"/>
        <v>0</v>
      </c>
      <c r="R1821" s="102">
        <f t="shared" si="753"/>
        <v>10</v>
      </c>
      <c r="S1821" s="103">
        <f t="shared" si="747"/>
        <v>0</v>
      </c>
      <c r="T1821" s="104">
        <f t="shared" si="748"/>
        <v>7</v>
      </c>
      <c r="U1821" s="104">
        <f t="shared" si="749"/>
        <v>1</v>
      </c>
      <c r="V1821" s="104">
        <f t="shared" si="750"/>
        <v>2</v>
      </c>
      <c r="W1821" s="105">
        <f t="shared" si="751"/>
        <v>10</v>
      </c>
      <c r="X1821" s="96"/>
      <c r="Y1821" s="106" t="str">
        <f>$AO$27</f>
        <v>M</v>
      </c>
      <c r="Z1821" s="207" t="str">
        <f t="shared" si="742"/>
        <v>Sat</v>
      </c>
      <c r="AA1821" s="107">
        <f t="shared" si="743"/>
        <v>0</v>
      </c>
      <c r="AB1821" s="107">
        <f t="shared" si="744"/>
        <v>0</v>
      </c>
      <c r="AC1821" s="107">
        <f t="shared" si="745"/>
        <v>0</v>
      </c>
    </row>
    <row r="1822" spans="1:29" ht="12.75" customHeight="1">
      <c r="A1822" s="69"/>
      <c r="B1822" s="98"/>
      <c r="C1822" s="98"/>
      <c r="D1822" s="158" t="s">
        <v>28</v>
      </c>
      <c r="E1822" s="159"/>
      <c r="F1822" s="160">
        <f>VLOOKUP(C1801,$AD$1:$AG$6,2)</f>
        <v>-1320000</v>
      </c>
      <c r="G1822" s="160"/>
      <c r="H1822" s="99"/>
      <c r="I1822" s="76">
        <f t="shared" si="739"/>
        <v>24</v>
      </c>
      <c r="J1822" s="100">
        <f>$AN$28</f>
        <v>41098</v>
      </c>
      <c r="K1822" s="101" t="s">
        <v>50</v>
      </c>
      <c r="L1822" s="261"/>
      <c r="M1822" s="232">
        <f t="shared" si="754"/>
        <v>0</v>
      </c>
      <c r="N1822" s="241">
        <f t="shared" si="746"/>
        <v>0</v>
      </c>
      <c r="O1822" s="244">
        <f t="shared" si="740"/>
        <v>0</v>
      </c>
      <c r="P1822" s="245">
        <f t="shared" si="752"/>
        <v>0</v>
      </c>
      <c r="Q1822" s="257">
        <f t="shared" si="741"/>
        <v>0</v>
      </c>
      <c r="R1822" s="102">
        <f t="shared" si="753"/>
        <v>0</v>
      </c>
      <c r="S1822" s="103">
        <f t="shared" si="747"/>
        <v>0</v>
      </c>
      <c r="T1822" s="104">
        <f t="shared" si="748"/>
        <v>0</v>
      </c>
      <c r="U1822" s="104">
        <f t="shared" si="749"/>
        <v>0</v>
      </c>
      <c r="V1822" s="104">
        <f t="shared" si="750"/>
        <v>0</v>
      </c>
      <c r="W1822" s="105">
        <f t="shared" si="751"/>
        <v>0</v>
      </c>
      <c r="X1822" s="96"/>
      <c r="Y1822" s="106" t="str">
        <f>$AO$28</f>
        <v>M</v>
      </c>
      <c r="Z1822" s="262" t="str">
        <f t="shared" si="742"/>
        <v>Sun</v>
      </c>
      <c r="AA1822" s="107">
        <f t="shared" si="743"/>
        <v>0</v>
      </c>
      <c r="AB1822" s="107">
        <f t="shared" si="744"/>
        <v>0</v>
      </c>
      <c r="AC1822" s="107">
        <f t="shared" si="745"/>
        <v>0</v>
      </c>
    </row>
    <row r="1823" spans="1:29" ht="12.75" customHeight="1">
      <c r="A1823" s="69"/>
      <c r="B1823" s="98"/>
      <c r="C1823" s="98"/>
      <c r="D1823" s="162" t="s">
        <v>26</v>
      </c>
      <c r="E1823" s="159"/>
      <c r="F1823" s="163">
        <f>+(H1808)*0.54%</f>
        <v>6720.6240000000007</v>
      </c>
      <c r="G1823" s="163"/>
      <c r="H1823" s="99"/>
      <c r="I1823" s="76">
        <f t="shared" si="739"/>
        <v>25</v>
      </c>
      <c r="J1823" s="100">
        <f>$AN$29</f>
        <v>41099</v>
      </c>
      <c r="K1823" s="101">
        <v>1</v>
      </c>
      <c r="L1823" s="261">
        <v>11</v>
      </c>
      <c r="M1823" s="232">
        <f t="shared" si="754"/>
        <v>0.33333333333333331</v>
      </c>
      <c r="N1823" s="241">
        <f t="shared" si="746"/>
        <v>0.70833333333333337</v>
      </c>
      <c r="O1823" s="244">
        <f t="shared" si="740"/>
        <v>9.0000000000000018</v>
      </c>
      <c r="P1823" s="245" t="str">
        <f t="shared" si="752"/>
        <v>1</v>
      </c>
      <c r="Q1823" s="257">
        <f t="shared" si="741"/>
        <v>8.0000000000000018</v>
      </c>
      <c r="R1823" s="102">
        <f t="shared" si="753"/>
        <v>2.9999999999999982</v>
      </c>
      <c r="S1823" s="103">
        <f t="shared" si="747"/>
        <v>1</v>
      </c>
      <c r="T1823" s="104">
        <f t="shared" si="748"/>
        <v>1.9999999999999982</v>
      </c>
      <c r="U1823" s="104">
        <f t="shared" si="749"/>
        <v>0</v>
      </c>
      <c r="V1823" s="104">
        <f t="shared" si="750"/>
        <v>0</v>
      </c>
      <c r="W1823" s="105">
        <f t="shared" si="751"/>
        <v>2.9999999999999982</v>
      </c>
      <c r="X1823" s="96"/>
      <c r="Y1823" s="106" t="str">
        <f>$AO$29</f>
        <v>D</v>
      </c>
      <c r="Z1823" s="262" t="str">
        <f t="shared" si="742"/>
        <v>Mon</v>
      </c>
      <c r="AA1823" s="107">
        <f t="shared" si="743"/>
        <v>0</v>
      </c>
      <c r="AB1823" s="107">
        <f t="shared" si="744"/>
        <v>0</v>
      </c>
      <c r="AC1823" s="107">
        <f t="shared" si="745"/>
        <v>0</v>
      </c>
    </row>
    <row r="1824" spans="1:29" ht="12.75" customHeight="1">
      <c r="A1824" s="69"/>
      <c r="B1824" s="98"/>
      <c r="C1824" s="98"/>
      <c r="D1824" s="162" t="s">
        <v>29</v>
      </c>
      <c r="E1824" s="159"/>
      <c r="F1824" s="160">
        <f>-IF(H1817*5%&gt;500000,500000,H1817*5%)</f>
        <v>-104738.24277456648</v>
      </c>
      <c r="G1824" s="160"/>
      <c r="H1824" s="99"/>
      <c r="I1824" s="76">
        <f t="shared" si="739"/>
        <v>26</v>
      </c>
      <c r="J1824" s="100">
        <f>$AN$30</f>
        <v>41100</v>
      </c>
      <c r="K1824" s="101">
        <v>1</v>
      </c>
      <c r="L1824" s="261">
        <v>10</v>
      </c>
      <c r="M1824" s="232">
        <f t="shared" si="754"/>
        <v>0.33333333333333331</v>
      </c>
      <c r="N1824" s="241">
        <f t="shared" si="746"/>
        <v>0.70833333333333337</v>
      </c>
      <c r="O1824" s="244">
        <f t="shared" si="740"/>
        <v>9.0000000000000018</v>
      </c>
      <c r="P1824" s="245" t="str">
        <f t="shared" si="752"/>
        <v>1</v>
      </c>
      <c r="Q1824" s="257">
        <f t="shared" si="741"/>
        <v>8.0000000000000018</v>
      </c>
      <c r="R1824" s="102">
        <f t="shared" si="753"/>
        <v>1.9999999999999982</v>
      </c>
      <c r="S1824" s="103">
        <f t="shared" si="747"/>
        <v>1</v>
      </c>
      <c r="T1824" s="104">
        <f t="shared" si="748"/>
        <v>0.99999999999999822</v>
      </c>
      <c r="U1824" s="104">
        <f t="shared" si="749"/>
        <v>0</v>
      </c>
      <c r="V1824" s="104">
        <f t="shared" si="750"/>
        <v>0</v>
      </c>
      <c r="W1824" s="105">
        <f t="shared" si="751"/>
        <v>1.9999999999999982</v>
      </c>
      <c r="X1824" s="96"/>
      <c r="Y1824" s="106" t="str">
        <f>$AO$30</f>
        <v>D</v>
      </c>
      <c r="Z1824" s="207" t="str">
        <f t="shared" si="742"/>
        <v>Tue</v>
      </c>
      <c r="AA1824" s="107">
        <f t="shared" si="743"/>
        <v>0</v>
      </c>
      <c r="AB1824" s="107">
        <f t="shared" si="744"/>
        <v>0</v>
      </c>
      <c r="AC1824" s="107">
        <f t="shared" si="745"/>
        <v>0</v>
      </c>
    </row>
    <row r="1825" spans="1:29" ht="12.75" customHeight="1">
      <c r="A1825" s="69"/>
      <c r="B1825" s="98"/>
      <c r="C1825" s="98"/>
      <c r="D1825" s="162" t="s">
        <v>30</v>
      </c>
      <c r="E1825" s="159"/>
      <c r="F1825" s="163">
        <f>ROUND(H1817+H1819+F1823+F1824,0)*12</f>
        <v>23662272</v>
      </c>
      <c r="G1825" s="163"/>
      <c r="H1825" s="99"/>
      <c r="I1825" s="76">
        <f t="shared" si="739"/>
        <v>27</v>
      </c>
      <c r="J1825" s="100">
        <f>$AN$31</f>
        <v>41101</v>
      </c>
      <c r="K1825" s="101">
        <v>1</v>
      </c>
      <c r="L1825" s="261">
        <v>11</v>
      </c>
      <c r="M1825" s="232">
        <f t="shared" si="754"/>
        <v>0.33333333333333331</v>
      </c>
      <c r="N1825" s="241">
        <f t="shared" si="746"/>
        <v>0.70833333333333337</v>
      </c>
      <c r="O1825" s="244">
        <f t="shared" si="740"/>
        <v>9.0000000000000018</v>
      </c>
      <c r="P1825" s="245" t="str">
        <f t="shared" si="752"/>
        <v>1</v>
      </c>
      <c r="Q1825" s="257">
        <f t="shared" si="741"/>
        <v>8.0000000000000018</v>
      </c>
      <c r="R1825" s="102">
        <f t="shared" si="753"/>
        <v>2.9999999999999982</v>
      </c>
      <c r="S1825" s="103">
        <f t="shared" si="747"/>
        <v>1</v>
      </c>
      <c r="T1825" s="104">
        <f t="shared" si="748"/>
        <v>1.9999999999999982</v>
      </c>
      <c r="U1825" s="104">
        <f t="shared" si="749"/>
        <v>0</v>
      </c>
      <c r="V1825" s="104">
        <f t="shared" si="750"/>
        <v>0</v>
      </c>
      <c r="W1825" s="105">
        <f t="shared" si="751"/>
        <v>2.9999999999999982</v>
      </c>
      <c r="X1825" s="96"/>
      <c r="Y1825" s="106" t="str">
        <f>$AO$31</f>
        <v>D</v>
      </c>
      <c r="Z1825" s="207" t="str">
        <f t="shared" si="742"/>
        <v>Wed</v>
      </c>
      <c r="AA1825" s="107">
        <f t="shared" si="743"/>
        <v>0</v>
      </c>
      <c r="AB1825" s="107">
        <f t="shared" si="744"/>
        <v>0</v>
      </c>
      <c r="AC1825" s="107">
        <f t="shared" si="745"/>
        <v>0</v>
      </c>
    </row>
    <row r="1826" spans="1:29" ht="12.75" customHeight="1">
      <c r="A1826" s="69"/>
      <c r="B1826" s="98"/>
      <c r="C1826" s="98"/>
      <c r="D1826" s="168" t="s">
        <v>31</v>
      </c>
      <c r="E1826" s="159"/>
      <c r="F1826" s="169">
        <f>(F1825)+(F1822*12)</f>
        <v>7822272</v>
      </c>
      <c r="G1826" s="169"/>
      <c r="H1826" s="99"/>
      <c r="I1826" s="76">
        <f t="shared" si="739"/>
        <v>28</v>
      </c>
      <c r="J1826" s="100">
        <f>$AN$32</f>
        <v>41102</v>
      </c>
      <c r="K1826" s="101">
        <v>1</v>
      </c>
      <c r="L1826" s="261">
        <v>8</v>
      </c>
      <c r="M1826" s="232">
        <f t="shared" si="754"/>
        <v>0.33333333333333331</v>
      </c>
      <c r="N1826" s="241">
        <f t="shared" si="746"/>
        <v>0.70833333333333337</v>
      </c>
      <c r="O1826" s="244">
        <f t="shared" si="740"/>
        <v>9.0000000000000018</v>
      </c>
      <c r="P1826" s="245" t="str">
        <f t="shared" si="752"/>
        <v>1</v>
      </c>
      <c r="Q1826" s="257">
        <f t="shared" si="741"/>
        <v>8.0000000000000018</v>
      </c>
      <c r="R1826" s="102">
        <f t="shared" si="753"/>
        <v>0</v>
      </c>
      <c r="S1826" s="103">
        <f t="shared" si="747"/>
        <v>0</v>
      </c>
      <c r="T1826" s="104">
        <f t="shared" si="748"/>
        <v>0</v>
      </c>
      <c r="U1826" s="104">
        <f t="shared" si="749"/>
        <v>0</v>
      </c>
      <c r="V1826" s="104">
        <f t="shared" si="750"/>
        <v>0</v>
      </c>
      <c r="W1826" s="105">
        <f t="shared" si="751"/>
        <v>0</v>
      </c>
      <c r="X1826" s="96"/>
      <c r="Y1826" s="106" t="str">
        <f>$AO$32</f>
        <v>D</v>
      </c>
      <c r="Z1826" s="207" t="str">
        <f t="shared" si="742"/>
        <v>Thu</v>
      </c>
      <c r="AA1826" s="107">
        <f t="shared" si="743"/>
        <v>0</v>
      </c>
      <c r="AB1826" s="107">
        <f t="shared" si="744"/>
        <v>0</v>
      </c>
      <c r="AC1826" s="107">
        <f t="shared" si="745"/>
        <v>0</v>
      </c>
    </row>
    <row r="1827" spans="1:29" ht="12.75" customHeight="1">
      <c r="A1827" s="69"/>
      <c r="B1827" s="98"/>
      <c r="C1827" s="98"/>
      <c r="D1827" s="168" t="s">
        <v>32</v>
      </c>
      <c r="E1827" s="159"/>
      <c r="F1827" s="170">
        <f>-(IF(F1826&lt;=0,0,IF(F1826&lt;=50000000,F1826*0.05,IF(F1826&lt;=200000000,(F1826-50000000)*0.15+2500000,IF(F1826&lt;=500000000,(F1826-250000000)*0.25+32500000,(F1826-500000000)*0.3+95000000)))))/12</f>
        <v>-32592.800000000003</v>
      </c>
      <c r="G1827" s="171">
        <f>-(IF(F1827&lt;=0,0,IF(F1827&lt;=50000000,F1827*0.05,IF(F1827&lt;=200000000,(F1827-50000000)*0.15+2500000,IF(F1827&lt;=500000000,(F1827-250000000)*0.25+32500000,(F1827-500000000)*0.3+95000000)))))/12</f>
        <v>0</v>
      </c>
      <c r="H1827" s="99"/>
      <c r="I1827" s="76">
        <f t="shared" si="739"/>
        <v>29</v>
      </c>
      <c r="J1827" s="100">
        <f>$AN$33</f>
        <v>41103</v>
      </c>
      <c r="K1827" s="101">
        <v>1</v>
      </c>
      <c r="L1827" s="261">
        <v>11</v>
      </c>
      <c r="M1827" s="232">
        <f t="shared" si="754"/>
        <v>0.33333333333333331</v>
      </c>
      <c r="N1827" s="241">
        <f t="shared" si="746"/>
        <v>0.70833333333333337</v>
      </c>
      <c r="O1827" s="244">
        <f t="shared" si="740"/>
        <v>9.0000000000000018</v>
      </c>
      <c r="P1827" s="245" t="str">
        <f t="shared" si="752"/>
        <v>1</v>
      </c>
      <c r="Q1827" s="257">
        <f t="shared" si="741"/>
        <v>8.0000000000000018</v>
      </c>
      <c r="R1827" s="102">
        <f t="shared" si="753"/>
        <v>2.9999999999999982</v>
      </c>
      <c r="S1827" s="103">
        <f t="shared" si="747"/>
        <v>1</v>
      </c>
      <c r="T1827" s="104">
        <f t="shared" si="748"/>
        <v>1.9999999999999982</v>
      </c>
      <c r="U1827" s="104">
        <f t="shared" si="749"/>
        <v>0</v>
      </c>
      <c r="V1827" s="104">
        <f t="shared" si="750"/>
        <v>0</v>
      </c>
      <c r="W1827" s="105">
        <f t="shared" si="751"/>
        <v>2.9999999999999982</v>
      </c>
      <c r="X1827" s="96"/>
      <c r="Y1827" s="106" t="str">
        <f>$AO$33</f>
        <v>D</v>
      </c>
      <c r="Z1827" s="207" t="str">
        <f t="shared" si="742"/>
        <v>Fri</v>
      </c>
      <c r="AA1827" s="107">
        <f t="shared" si="743"/>
        <v>0</v>
      </c>
      <c r="AB1827" s="107">
        <f t="shared" si="744"/>
        <v>0</v>
      </c>
      <c r="AC1827" s="107">
        <f t="shared" si="745"/>
        <v>0</v>
      </c>
    </row>
    <row r="1828" spans="1:29" ht="12.75" customHeight="1">
      <c r="A1828" s="69"/>
      <c r="B1828" s="98"/>
      <c r="C1828" s="125"/>
      <c r="D1828" s="172"/>
      <c r="E1828" s="173"/>
      <c r="F1828" s="174"/>
      <c r="G1828" s="72"/>
      <c r="H1828" s="175"/>
      <c r="I1828" s="76">
        <f t="shared" si="739"/>
        <v>30</v>
      </c>
      <c r="J1828" s="100">
        <f>$AN$34</f>
        <v>41104</v>
      </c>
      <c r="K1828" s="101" t="s">
        <v>50</v>
      </c>
      <c r="L1828" s="261"/>
      <c r="M1828" s="232">
        <f t="shared" si="754"/>
        <v>0</v>
      </c>
      <c r="N1828" s="241">
        <f t="shared" si="746"/>
        <v>0</v>
      </c>
      <c r="O1828" s="244">
        <f t="shared" si="740"/>
        <v>0</v>
      </c>
      <c r="P1828" s="245">
        <f t="shared" si="752"/>
        <v>0</v>
      </c>
      <c r="Q1828" s="257">
        <f t="shared" si="741"/>
        <v>0</v>
      </c>
      <c r="R1828" s="102">
        <f t="shared" si="753"/>
        <v>0</v>
      </c>
      <c r="S1828" s="103">
        <f t="shared" si="747"/>
        <v>0</v>
      </c>
      <c r="T1828" s="104">
        <f t="shared" si="748"/>
        <v>0</v>
      </c>
      <c r="U1828" s="104">
        <f t="shared" si="749"/>
        <v>0</v>
      </c>
      <c r="V1828" s="104">
        <f t="shared" si="750"/>
        <v>0</v>
      </c>
      <c r="W1828" s="105">
        <f t="shared" si="751"/>
        <v>0</v>
      </c>
      <c r="X1828" s="96"/>
      <c r="Y1828" s="106" t="str">
        <f>$AO$34</f>
        <v>M</v>
      </c>
      <c r="Z1828" s="207" t="str">
        <f t="shared" si="742"/>
        <v>Sat</v>
      </c>
      <c r="AA1828" s="107">
        <f t="shared" si="743"/>
        <v>0</v>
      </c>
      <c r="AB1828" s="107">
        <f t="shared" si="744"/>
        <v>0</v>
      </c>
      <c r="AC1828" s="107">
        <f t="shared" si="745"/>
        <v>0</v>
      </c>
    </row>
    <row r="1829" spans="1:29" ht="12.75" customHeight="1">
      <c r="A1829" s="69"/>
      <c r="B1829" s="176" t="s">
        <v>33</v>
      </c>
      <c r="C1829" s="177"/>
      <c r="D1829" s="178"/>
      <c r="E1829" s="127"/>
      <c r="F1829" s="179"/>
      <c r="G1829" s="180" t="s">
        <v>22</v>
      </c>
      <c r="H1829" s="152">
        <f>+H1817+H1819+H1820+H1821</f>
        <v>2037280.8554913295</v>
      </c>
      <c r="I1829" s="76">
        <f t="shared" si="739"/>
        <v>31</v>
      </c>
      <c r="J1829" s="100">
        <f>$AN$35</f>
        <v>41105</v>
      </c>
      <c r="K1829" s="101" t="s">
        <v>50</v>
      </c>
      <c r="L1829" s="261"/>
      <c r="M1829" s="232">
        <f t="shared" si="754"/>
        <v>0</v>
      </c>
      <c r="N1829" s="241">
        <f t="shared" si="746"/>
        <v>0</v>
      </c>
      <c r="O1829" s="244">
        <f t="shared" si="740"/>
        <v>0</v>
      </c>
      <c r="P1829" s="245">
        <f t="shared" si="752"/>
        <v>0</v>
      </c>
      <c r="Q1829" s="257">
        <f t="shared" si="741"/>
        <v>0</v>
      </c>
      <c r="R1829" s="102">
        <f t="shared" si="753"/>
        <v>0</v>
      </c>
      <c r="S1829" s="103">
        <f t="shared" si="747"/>
        <v>0</v>
      </c>
      <c r="T1829" s="104">
        <f t="shared" si="748"/>
        <v>0</v>
      </c>
      <c r="U1829" s="104">
        <f t="shared" si="749"/>
        <v>0</v>
      </c>
      <c r="V1829" s="104">
        <f t="shared" si="750"/>
        <v>0</v>
      </c>
      <c r="W1829" s="105">
        <f t="shared" si="751"/>
        <v>0</v>
      </c>
      <c r="X1829" s="96"/>
      <c r="Y1829" s="106" t="str">
        <f>$AO$35</f>
        <v>M</v>
      </c>
      <c r="Z1829" s="262" t="str">
        <f t="shared" si="742"/>
        <v>Sun</v>
      </c>
      <c r="AA1829" s="107">
        <f t="shared" si="743"/>
        <v>0</v>
      </c>
      <c r="AB1829" s="107">
        <f t="shared" si="744"/>
        <v>0</v>
      </c>
      <c r="AC1829" s="107">
        <f t="shared" si="745"/>
        <v>0</v>
      </c>
    </row>
    <row r="1830" spans="1:29" ht="12.75" customHeight="1">
      <c r="A1830" s="69"/>
      <c r="B1830" s="70"/>
      <c r="C1830" s="70"/>
      <c r="D1830" s="200"/>
      <c r="E1830" s="127"/>
      <c r="F1830" s="155"/>
      <c r="G1830" s="74"/>
      <c r="H1830" s="75"/>
      <c r="I1830" s="76">
        <f t="shared" si="739"/>
        <v>32</v>
      </c>
      <c r="J1830" s="100">
        <f>$AN$36</f>
        <v>41106</v>
      </c>
      <c r="K1830" s="101">
        <v>1</v>
      </c>
      <c r="L1830" s="261">
        <v>10</v>
      </c>
      <c r="M1830" s="232">
        <f t="shared" si="754"/>
        <v>0.33333333333333331</v>
      </c>
      <c r="N1830" s="241">
        <f t="shared" si="746"/>
        <v>0.70833333333333337</v>
      </c>
      <c r="O1830" s="244">
        <f t="shared" si="740"/>
        <v>9.0000000000000018</v>
      </c>
      <c r="P1830" s="245" t="str">
        <f t="shared" si="752"/>
        <v>1</v>
      </c>
      <c r="Q1830" s="257">
        <f t="shared" si="741"/>
        <v>8.0000000000000018</v>
      </c>
      <c r="R1830" s="102">
        <f t="shared" si="753"/>
        <v>1.9999999999999982</v>
      </c>
      <c r="S1830" s="103">
        <f t="shared" si="747"/>
        <v>1</v>
      </c>
      <c r="T1830" s="104">
        <f t="shared" si="748"/>
        <v>0.99999999999999822</v>
      </c>
      <c r="U1830" s="104">
        <f t="shared" si="749"/>
        <v>0</v>
      </c>
      <c r="V1830" s="104">
        <f t="shared" si="750"/>
        <v>0</v>
      </c>
      <c r="W1830" s="105">
        <f t="shared" si="751"/>
        <v>1.9999999999999982</v>
      </c>
      <c r="X1830" s="96"/>
      <c r="Y1830" s="106" t="str">
        <f>$AO$36</f>
        <v>D</v>
      </c>
      <c r="Z1830" s="262" t="str">
        <f t="shared" si="742"/>
        <v>Mon</v>
      </c>
      <c r="AA1830" s="107">
        <f t="shared" si="743"/>
        <v>0</v>
      </c>
      <c r="AB1830" s="107">
        <f t="shared" si="744"/>
        <v>0</v>
      </c>
      <c r="AC1830" s="107">
        <f t="shared" si="745"/>
        <v>0</v>
      </c>
    </row>
    <row r="1831" spans="1:29" ht="12.75" customHeight="1">
      <c r="A1831" s="69"/>
      <c r="B1831" s="181" t="s">
        <v>34</v>
      </c>
      <c r="C1831" s="181"/>
      <c r="D1831" s="72"/>
      <c r="E1831" s="73"/>
      <c r="F1831" s="72"/>
      <c r="G1831" s="181" t="s">
        <v>35</v>
      </c>
      <c r="H1831" s="99"/>
      <c r="I1831" s="76">
        <f t="shared" si="739"/>
        <v>33</v>
      </c>
      <c r="J1831" s="100">
        <f>$AN$37</f>
        <v>41107</v>
      </c>
      <c r="K1831" s="101">
        <v>1</v>
      </c>
      <c r="L1831" s="261">
        <v>9</v>
      </c>
      <c r="M1831" s="232">
        <f t="shared" si="754"/>
        <v>0.33333333333333331</v>
      </c>
      <c r="N1831" s="241">
        <f t="shared" si="746"/>
        <v>0.70833333333333337</v>
      </c>
      <c r="O1831" s="244">
        <f t="shared" si="740"/>
        <v>9.0000000000000018</v>
      </c>
      <c r="P1831" s="245" t="str">
        <f t="shared" si="752"/>
        <v>1</v>
      </c>
      <c r="Q1831" s="257">
        <f t="shared" si="741"/>
        <v>8.0000000000000018</v>
      </c>
      <c r="R1831" s="102">
        <f t="shared" si="753"/>
        <v>0.99999999999999822</v>
      </c>
      <c r="S1831" s="103">
        <f t="shared" si="747"/>
        <v>1</v>
      </c>
      <c r="T1831" s="104">
        <f t="shared" si="748"/>
        <v>0</v>
      </c>
      <c r="U1831" s="104">
        <f t="shared" si="749"/>
        <v>0</v>
      </c>
      <c r="V1831" s="104">
        <f t="shared" si="750"/>
        <v>0</v>
      </c>
      <c r="W1831" s="105">
        <f t="shared" si="751"/>
        <v>0.99999999999999822</v>
      </c>
      <c r="X1831" s="96"/>
      <c r="Y1831" s="106" t="str">
        <f>$AO$37</f>
        <v>D</v>
      </c>
      <c r="Z1831" s="207" t="str">
        <f t="shared" si="742"/>
        <v>Tue</v>
      </c>
      <c r="AA1831" s="107">
        <f t="shared" si="743"/>
        <v>0</v>
      </c>
      <c r="AB1831" s="107">
        <f t="shared" si="744"/>
        <v>0</v>
      </c>
      <c r="AC1831" s="107">
        <f t="shared" si="745"/>
        <v>0</v>
      </c>
    </row>
    <row r="1832" spans="1:29" ht="12.75" customHeight="1">
      <c r="A1832" s="69"/>
      <c r="B1832" s="181"/>
      <c r="C1832" s="181"/>
      <c r="D1832" s="72"/>
      <c r="E1832" s="73"/>
      <c r="F1832" s="72"/>
      <c r="G1832" s="181"/>
      <c r="H1832" s="99"/>
      <c r="I1832" s="76">
        <f t="shared" si="739"/>
        <v>34</v>
      </c>
      <c r="J1832" s="100">
        <f>$AN$38</f>
        <v>41108</v>
      </c>
      <c r="K1832" s="101">
        <v>1</v>
      </c>
      <c r="L1832" s="261">
        <v>11</v>
      </c>
      <c r="M1832" s="232">
        <f t="shared" si="754"/>
        <v>0.33333333333333331</v>
      </c>
      <c r="N1832" s="241">
        <f t="shared" si="746"/>
        <v>0.70833333333333337</v>
      </c>
      <c r="O1832" s="244">
        <f t="shared" si="740"/>
        <v>9.0000000000000018</v>
      </c>
      <c r="P1832" s="245" t="str">
        <f t="shared" si="752"/>
        <v>1</v>
      </c>
      <c r="Q1832" s="257">
        <f t="shared" si="741"/>
        <v>8.0000000000000018</v>
      </c>
      <c r="R1832" s="102">
        <f t="shared" si="753"/>
        <v>2.9999999999999982</v>
      </c>
      <c r="S1832" s="103">
        <f t="shared" si="747"/>
        <v>1</v>
      </c>
      <c r="T1832" s="104">
        <f t="shared" si="748"/>
        <v>1.9999999999999982</v>
      </c>
      <c r="U1832" s="104">
        <f t="shared" si="749"/>
        <v>0</v>
      </c>
      <c r="V1832" s="104">
        <f t="shared" si="750"/>
        <v>0</v>
      </c>
      <c r="W1832" s="105">
        <f t="shared" si="751"/>
        <v>2.9999999999999982</v>
      </c>
      <c r="X1832" s="96"/>
      <c r="Y1832" s="106" t="str">
        <f>$AO$38</f>
        <v>D</v>
      </c>
      <c r="Z1832" s="207" t="str">
        <f t="shared" si="742"/>
        <v>Wed</v>
      </c>
      <c r="AA1832" s="107">
        <f t="shared" si="743"/>
        <v>0</v>
      </c>
      <c r="AB1832" s="107">
        <f t="shared" si="744"/>
        <v>0</v>
      </c>
      <c r="AC1832" s="107">
        <f t="shared" si="745"/>
        <v>0</v>
      </c>
    </row>
    <row r="1833" spans="1:29" ht="12.75" customHeight="1">
      <c r="A1833" s="69"/>
      <c r="B1833" s="181"/>
      <c r="C1833" s="181"/>
      <c r="D1833" s="72"/>
      <c r="E1833" s="73"/>
      <c r="F1833" s="72"/>
      <c r="G1833" s="181"/>
      <c r="H1833" s="99"/>
      <c r="I1833" s="76">
        <f t="shared" si="739"/>
        <v>35</v>
      </c>
      <c r="J1833" s="100"/>
      <c r="K1833" s="101"/>
      <c r="L1833" s="261"/>
      <c r="M1833" s="232"/>
      <c r="N1833" s="241"/>
      <c r="O1833" s="244"/>
      <c r="P1833" s="245"/>
      <c r="Q1833" s="257"/>
      <c r="R1833" s="102"/>
      <c r="S1833" s="103"/>
      <c r="T1833" s="104"/>
      <c r="U1833" s="104"/>
      <c r="V1833" s="104"/>
      <c r="W1833" s="105"/>
      <c r="X1833" s="96"/>
      <c r="Y1833" s="106"/>
      <c r="Z1833" s="207" t="str">
        <f t="shared" si="742"/>
        <v>Sat</v>
      </c>
      <c r="AA1833" s="107">
        <f>COUNTIF(K1833,"S")</f>
        <v>0</v>
      </c>
      <c r="AB1833" s="107">
        <f>COUNTIF(K1833,"I")</f>
        <v>0</v>
      </c>
      <c r="AC1833" s="107">
        <f>COUNTIF(K1833,"A")</f>
        <v>0</v>
      </c>
    </row>
    <row r="1834" spans="1:29" ht="12.75" customHeight="1">
      <c r="A1834" s="69"/>
      <c r="B1834" s="181"/>
      <c r="C1834" s="181"/>
      <c r="D1834" s="72"/>
      <c r="E1834" s="73"/>
      <c r="F1834" s="72"/>
      <c r="G1834" s="181"/>
      <c r="H1834" s="99"/>
      <c r="I1834" s="76">
        <f t="shared" si="739"/>
        <v>36</v>
      </c>
      <c r="J1834" s="210" t="s">
        <v>19</v>
      </c>
      <c r="K1834" s="211"/>
      <c r="L1834" s="251"/>
      <c r="M1834" s="212" t="s">
        <v>45</v>
      </c>
      <c r="N1834" s="212" t="s">
        <v>46</v>
      </c>
      <c r="O1834" s="242"/>
      <c r="P1834" s="243"/>
      <c r="Q1834" s="258"/>
      <c r="R1834" s="212"/>
      <c r="S1834" s="213"/>
      <c r="T1834" s="214"/>
      <c r="U1834" s="214"/>
      <c r="V1834" s="215"/>
      <c r="W1834" s="216" t="s">
        <v>36</v>
      </c>
      <c r="X1834" s="182"/>
      <c r="Y1834" s="183" t="s">
        <v>37</v>
      </c>
      <c r="Z1834" s="83"/>
      <c r="AA1834" s="84"/>
      <c r="AB1834" s="84"/>
      <c r="AC1834" s="96"/>
    </row>
    <row r="1835" spans="1:29" ht="12.75" customHeight="1">
      <c r="A1835" s="69"/>
      <c r="B1835" s="184" t="str">
        <f>C1799</f>
        <v>ADE</v>
      </c>
      <c r="C1835" s="181"/>
      <c r="D1835" s="72"/>
      <c r="E1835" s="73"/>
      <c r="F1835" s="72"/>
      <c r="G1835" s="181" t="s">
        <v>38</v>
      </c>
      <c r="H1835" s="99"/>
      <c r="I1835" s="76">
        <f t="shared" si="739"/>
        <v>37</v>
      </c>
      <c r="J1835" s="333">
        <f>+K1835+L1835</f>
        <v>23</v>
      </c>
      <c r="K1835" s="334">
        <f>+COUNTIF(K1802:K1833,"1")+COUNTIF(K1802:K1833,"2")+COUNTIF(K1802:K1833,"L2")+COUNTIF(K1802:K1833,"L1")</f>
        <v>23</v>
      </c>
      <c r="L1835" s="334">
        <f>+COUNTIF(K1802:K1833,"2")+COUNTIF(K1802:K1833,"L2")</f>
        <v>0</v>
      </c>
      <c r="M1835" s="334">
        <f>+COUNTIF(K1802:K1833,"1")+COUNTIF(K1802:K1833,"L1")</f>
        <v>23</v>
      </c>
      <c r="N1835" s="185"/>
      <c r="O1835" s="185"/>
      <c r="P1835" s="101"/>
      <c r="Q1835" s="259"/>
      <c r="R1835" s="185">
        <f>+COUNTIF(K1803:K1833,"S2")</f>
        <v>0</v>
      </c>
      <c r="S1835" s="102">
        <f>SUM(S1803:S1833)</f>
        <v>16</v>
      </c>
      <c r="T1835" s="102">
        <f>SUM(T1803:T1833)</f>
        <v>31.999999999999986</v>
      </c>
      <c r="U1835" s="102">
        <f>SUM(U1803:U1833)</f>
        <v>1</v>
      </c>
      <c r="V1835" s="102">
        <f>SUM(V1803:V1833)</f>
        <v>2</v>
      </c>
      <c r="W1835" s="105">
        <f>+(S1835*1.5)+(T1835*2)+(U1835*3)+(V1835*4)</f>
        <v>98.999999999999972</v>
      </c>
      <c r="X1835" s="186"/>
      <c r="Y1835" s="187">
        <f>+COUNTIF(Y1803:Y1833,"D")</f>
        <v>22</v>
      </c>
      <c r="Z1835" s="83"/>
      <c r="AA1835" s="102">
        <f>SUM(AA1803:AA1833)</f>
        <v>0</v>
      </c>
      <c r="AB1835" s="102">
        <f>SUM(AB1803:AB1833)</f>
        <v>0</v>
      </c>
      <c r="AC1835" s="102">
        <f>SUM(AC1803:AC1833)</f>
        <v>0</v>
      </c>
    </row>
    <row r="1836" spans="1:29" ht="12.75" customHeight="1">
      <c r="A1836" s="69"/>
      <c r="B1836" s="263"/>
      <c r="C1836" s="189" t="s">
        <v>57</v>
      </c>
      <c r="D1836" s="189"/>
      <c r="E1836" s="190"/>
      <c r="F1836" s="72"/>
      <c r="G1836" s="72"/>
      <c r="H1836" s="99"/>
      <c r="I1836" s="76">
        <f t="shared" si="739"/>
        <v>38</v>
      </c>
      <c r="J1836" s="191"/>
      <c r="K1836" s="192"/>
      <c r="L1836" s="252"/>
      <c r="M1836" s="193"/>
      <c r="N1836" s="193"/>
      <c r="O1836" s="193"/>
      <c r="P1836" s="239"/>
      <c r="Q1836" s="260"/>
      <c r="R1836" s="194">
        <f>S1835+T1835+U1835+V1835</f>
        <v>50.999999999999986</v>
      </c>
      <c r="S1836" s="103"/>
      <c r="T1836" s="103"/>
      <c r="U1836" s="103"/>
      <c r="V1836" s="103"/>
      <c r="W1836" s="103"/>
      <c r="X1836" s="195"/>
      <c r="Y1836" s="187"/>
      <c r="Z1836" s="196"/>
      <c r="AA1836" s="196"/>
      <c r="AB1836" s="196"/>
      <c r="AC1836" s="197"/>
    </row>
    <row r="1838" spans="1:29" ht="12.75" customHeight="1">
      <c r="A1838" s="52">
        <f>A1799+1</f>
        <v>48</v>
      </c>
      <c r="B1838" s="53" t="s">
        <v>2</v>
      </c>
      <c r="C1838" s="54" t="s">
        <v>201</v>
      </c>
      <c r="D1838" s="55"/>
      <c r="E1838" s="56" t="s">
        <v>55</v>
      </c>
      <c r="F1838" s="209" t="s">
        <v>123</v>
      </c>
      <c r="G1838" s="57"/>
      <c r="H1838" s="58"/>
      <c r="I1838" s="59">
        <v>1</v>
      </c>
      <c r="J1838" s="486" t="str">
        <f>+C1838</f>
        <v>ADE</v>
      </c>
      <c r="K1838" s="486"/>
      <c r="L1838" s="486"/>
      <c r="M1838" s="486"/>
      <c r="N1838" s="486"/>
      <c r="O1838" s="486"/>
      <c r="P1838" s="486"/>
      <c r="Q1838" s="486"/>
      <c r="R1838" s="486"/>
      <c r="S1838" s="486"/>
      <c r="T1838" s="486"/>
      <c r="U1838" s="486"/>
      <c r="V1838" s="486"/>
      <c r="W1838" s="486"/>
      <c r="X1838" s="60"/>
      <c r="Y1838" s="61"/>
      <c r="Z1838" s="62"/>
      <c r="AA1838" s="63"/>
      <c r="AB1838" s="63"/>
      <c r="AC1838" s="64"/>
    </row>
    <row r="1839" spans="1:29" ht="12.75" customHeight="1">
      <c r="A1839" s="69"/>
      <c r="B1839" s="70" t="s">
        <v>3</v>
      </c>
      <c r="C1839" s="71" t="s">
        <v>62</v>
      </c>
      <c r="D1839" s="72"/>
      <c r="E1839" s="73"/>
      <c r="F1839" s="72"/>
      <c r="G1839" s="74"/>
      <c r="H1839" s="75"/>
      <c r="I1839" s="76">
        <f t="shared" ref="I1839:I1875" si="755">+I1838+1</f>
        <v>2</v>
      </c>
      <c r="J1839" s="77" t="s">
        <v>4</v>
      </c>
      <c r="K1839" s="78"/>
      <c r="L1839" s="248"/>
      <c r="M1839" s="79"/>
      <c r="N1839" s="79"/>
      <c r="O1839" s="79"/>
      <c r="P1839" s="236"/>
      <c r="Q1839" s="254"/>
      <c r="R1839" s="79"/>
      <c r="S1839" s="79"/>
      <c r="T1839" s="79"/>
      <c r="U1839" s="79"/>
      <c r="V1839" s="79"/>
      <c r="W1839" s="80" t="str">
        <f>$Y$1</f>
        <v>Period: 1 May 2012 - 31 May 2012</v>
      </c>
      <c r="X1839" s="81"/>
      <c r="Y1839" s="82"/>
      <c r="Z1839" s="83"/>
      <c r="AA1839" s="84"/>
      <c r="AB1839" s="84"/>
      <c r="AC1839" s="85"/>
    </row>
    <row r="1840" spans="1:29" ht="12.75" customHeight="1">
      <c r="A1840" s="69"/>
      <c r="B1840" s="70" t="s">
        <v>6</v>
      </c>
      <c r="C1840" s="71" t="s">
        <v>5</v>
      </c>
      <c r="D1840" s="72"/>
      <c r="E1840" s="73"/>
      <c r="F1840" s="91"/>
      <c r="G1840" s="91"/>
      <c r="H1840" s="92"/>
      <c r="I1840" s="76">
        <f t="shared" si="755"/>
        <v>3</v>
      </c>
      <c r="J1840" s="487" t="s">
        <v>7</v>
      </c>
      <c r="K1840" s="488" t="s">
        <v>8</v>
      </c>
      <c r="L1840" s="249"/>
      <c r="M1840" s="489" t="s">
        <v>49</v>
      </c>
      <c r="N1840" s="490"/>
      <c r="O1840" s="220"/>
      <c r="P1840" s="237"/>
      <c r="Q1840" s="255"/>
      <c r="R1840" s="491" t="s">
        <v>64</v>
      </c>
      <c r="S1840" s="493" t="s">
        <v>9</v>
      </c>
      <c r="T1840" s="493"/>
      <c r="U1840" s="493"/>
      <c r="V1840" s="493"/>
      <c r="W1840" s="494" t="s">
        <v>10</v>
      </c>
      <c r="X1840" s="93"/>
      <c r="Y1840" s="94"/>
      <c r="Z1840" s="83"/>
      <c r="AA1840" s="84"/>
      <c r="AB1840" s="84"/>
      <c r="AC1840" s="85"/>
    </row>
    <row r="1841" spans="1:29" ht="12.75" customHeight="1">
      <c r="A1841" s="69"/>
      <c r="B1841" s="70" t="s">
        <v>48</v>
      </c>
      <c r="C1841" s="71"/>
      <c r="D1841" s="72"/>
      <c r="E1841" s="73"/>
      <c r="F1841" s="91"/>
      <c r="G1841" s="91"/>
      <c r="H1841" s="92"/>
      <c r="I1841" s="76">
        <f t="shared" si="755"/>
        <v>4</v>
      </c>
      <c r="J1841" s="487"/>
      <c r="K1841" s="488"/>
      <c r="L1841" s="250"/>
      <c r="M1841" s="231" t="s">
        <v>11</v>
      </c>
      <c r="N1841" s="231" t="s">
        <v>12</v>
      </c>
      <c r="O1841" s="231"/>
      <c r="P1841" s="238"/>
      <c r="Q1841" s="256" t="s">
        <v>67</v>
      </c>
      <c r="R1841" s="492"/>
      <c r="S1841" s="201">
        <v>1.5</v>
      </c>
      <c r="T1841" s="201">
        <v>2</v>
      </c>
      <c r="U1841" s="201">
        <v>3</v>
      </c>
      <c r="V1841" s="201">
        <v>4</v>
      </c>
      <c r="W1841" s="494"/>
      <c r="X1841" s="93"/>
      <c r="Y1841" s="94"/>
      <c r="Z1841" s="83"/>
      <c r="AA1841" s="95" t="s">
        <v>13</v>
      </c>
      <c r="AB1841" s="95" t="s">
        <v>14</v>
      </c>
      <c r="AC1841" s="96" t="s">
        <v>15</v>
      </c>
    </row>
    <row r="1842" spans="1:29" ht="12.75" customHeight="1">
      <c r="A1842" s="69"/>
      <c r="B1842" s="70" t="s">
        <v>16</v>
      </c>
      <c r="C1842" s="71"/>
      <c r="D1842" s="72"/>
      <c r="E1842" s="73"/>
      <c r="F1842" s="98"/>
      <c r="G1842" s="72"/>
      <c r="H1842" s="99"/>
      <c r="I1842" s="76">
        <f t="shared" si="755"/>
        <v>5</v>
      </c>
      <c r="J1842" s="100">
        <f>$AN$9</f>
        <v>41079</v>
      </c>
      <c r="K1842" s="101">
        <v>2</v>
      </c>
      <c r="L1842" s="261">
        <v>11</v>
      </c>
      <c r="M1842" s="232">
        <f>VLOOKUP(K1842,$AE$23:$AG$30,2,0)</f>
        <v>0.83333333333333337</v>
      </c>
      <c r="N1842" s="241">
        <f>VLOOKUP(K1842,$AE$23:$AG$30,3,0)</f>
        <v>1.2083333333333333</v>
      </c>
      <c r="O1842" s="244">
        <f t="shared" ref="O1842:O1871" si="756">(N1842-M1842)*24</f>
        <v>8.9999999999999964</v>
      </c>
      <c r="P1842" s="245" t="str">
        <f>+IF(((N1842-M1842)*24)&gt;4,"1",0)</f>
        <v>1</v>
      </c>
      <c r="Q1842" s="257">
        <f t="shared" ref="Q1842:Q1871" si="757">O1842-P1842</f>
        <v>7.9999999999999964</v>
      </c>
      <c r="R1842" s="102">
        <f>+L1842-Q1842</f>
        <v>3.0000000000000036</v>
      </c>
      <c r="S1842" s="103">
        <f>IF(AND(Y1842="d",W1842&gt;0),1,0)</f>
        <v>1</v>
      </c>
      <c r="T1842" s="104">
        <f>IF(AND(Y1842="D",W1842-S1842&lt;0),0,IF(AND(Y1842="M",W1842&gt;=7),7,IF(AND(Y1842="M",W1842&lt;7),W1842,IF(W1842-S1842&lt;0,0,IF(AND(Y1842="D",W1842-S1842&gt;=7),7,IF(AND(Y1842="D",W1842-S1842&lt;7),W1842-S1842,0))))))</f>
        <v>2.0000000000000036</v>
      </c>
      <c r="U1842" s="104">
        <f>IF(AND(Y1842="D",W1842&lt;1),0,IF(AND(Y1842="D",W1842-S1842-T1842&gt;0,W1842-S1842-T1842&lt;1),W1842-S1842-T1842,IF(AND(Y1842="D",W1842-S1842-T1842&gt;=1),1,IF(AND(Y1842="M",W1842-T1842&gt;=1),1,IF(AND(Y1842="M",W1842-T1842&lt;1),W1842-T1842,0)))))</f>
        <v>0</v>
      </c>
      <c r="V1842" s="104">
        <f>IF(AND(Y1842="D",W1842&lt;1),0,IF(AND(Y1842="D",W1842-S1842-T1842-U1842&gt;0),W1842-S1842-T1842-U1842,IF(AND(Y1842="M",W1842-T1842-U1842&gt;0),W1842-T1842-U1842,0)))</f>
        <v>0</v>
      </c>
      <c r="W1842" s="105">
        <f>+R1842</f>
        <v>3.0000000000000036</v>
      </c>
      <c r="X1842" s="96"/>
      <c r="Y1842" s="106" t="str">
        <f>$AO$9</f>
        <v>D</v>
      </c>
      <c r="Z1842" s="207" t="str">
        <f t="shared" ref="Z1842:Z1872" si="758">TEXT(WEEKDAY(J1842),"ddd")</f>
        <v>Tue</v>
      </c>
      <c r="AA1842" s="107">
        <f t="shared" ref="AA1842:AA1871" si="759">COUNTIF(K1842,"S")</f>
        <v>0</v>
      </c>
      <c r="AB1842" s="107">
        <f t="shared" ref="AB1842:AB1871" si="760">COUNTIF(K1842,"I")</f>
        <v>0</v>
      </c>
      <c r="AC1842" s="107">
        <f t="shared" ref="AC1842:AC1871" si="761">COUNTIF(K1842,"A")</f>
        <v>0</v>
      </c>
    </row>
    <row r="1843" spans="1:29" ht="12.75" customHeight="1">
      <c r="A1843" s="69"/>
      <c r="B1843" s="70" t="s">
        <v>18</v>
      </c>
      <c r="C1843" s="108" t="s">
        <v>61</v>
      </c>
      <c r="D1843" s="109"/>
      <c r="E1843" s="73"/>
      <c r="F1843" s="110"/>
      <c r="G1843" s="72"/>
      <c r="H1843" s="99"/>
      <c r="I1843" s="76">
        <f t="shared" si="755"/>
        <v>6</v>
      </c>
      <c r="J1843" s="100">
        <f>$AN$10</f>
        <v>41080</v>
      </c>
      <c r="K1843" s="101">
        <v>2</v>
      </c>
      <c r="L1843" s="261">
        <v>11</v>
      </c>
      <c r="M1843" s="232">
        <f>VLOOKUP(K1843,$AE$23:$AG$30,2,0)</f>
        <v>0.83333333333333337</v>
      </c>
      <c r="N1843" s="241">
        <f t="shared" ref="N1843:N1871" si="762">VLOOKUP(K1843,$AE$23:$AG$30,3,0)</f>
        <v>1.2083333333333333</v>
      </c>
      <c r="O1843" s="244">
        <f t="shared" si="756"/>
        <v>8.9999999999999964</v>
      </c>
      <c r="P1843" s="245" t="str">
        <f>+IF(((N1843-M1843)*24)&gt;4,"1",0)</f>
        <v>1</v>
      </c>
      <c r="Q1843" s="257">
        <f t="shared" si="757"/>
        <v>7.9999999999999964</v>
      </c>
      <c r="R1843" s="102">
        <f>+L1843-Q1843</f>
        <v>3.0000000000000036</v>
      </c>
      <c r="S1843" s="103">
        <f t="shared" ref="S1843:S1871" si="763">IF(AND(Y1843="d",W1843&gt;0),1,0)</f>
        <v>1</v>
      </c>
      <c r="T1843" s="104">
        <f t="shared" ref="T1843:T1871" si="764">IF(AND(Y1843="D",W1843-S1843&lt;0),0,IF(AND(Y1843="M",W1843&gt;=7),7,IF(AND(Y1843="M",W1843&lt;7),W1843,IF(W1843-S1843&lt;0,0,IF(AND(Y1843="D",W1843-S1843&gt;=7),7,IF(AND(Y1843="D",W1843-S1843&lt;7),W1843-S1843,0))))))</f>
        <v>2.0000000000000036</v>
      </c>
      <c r="U1843" s="104">
        <f t="shared" ref="U1843:U1871" si="765">IF(AND(Y1843="D",W1843&lt;1),0,IF(AND(Y1843="D",W1843-S1843-T1843&gt;0,W1843-S1843-T1843&lt;1),W1843-S1843-T1843,IF(AND(Y1843="D",W1843-S1843-T1843&gt;=1),1,IF(AND(Y1843="M",W1843-T1843&gt;=1),1,IF(AND(Y1843="M",W1843-T1843&lt;1),W1843-T1843,0)))))</f>
        <v>0</v>
      </c>
      <c r="V1843" s="104">
        <f t="shared" ref="V1843:V1871" si="766">IF(AND(Y1843="D",W1843&lt;1),0,IF(AND(Y1843="D",W1843-S1843-T1843-U1843&gt;0),W1843-S1843-T1843-U1843,IF(AND(Y1843="M",W1843-T1843-U1843&gt;0),W1843-T1843-U1843,0)))</f>
        <v>0</v>
      </c>
      <c r="W1843" s="105">
        <f t="shared" ref="W1843:W1871" si="767">+R1843</f>
        <v>3.0000000000000036</v>
      </c>
      <c r="X1843" s="96"/>
      <c r="Y1843" s="106" t="str">
        <f>$AO$10</f>
        <v>D</v>
      </c>
      <c r="Z1843" s="207" t="str">
        <f t="shared" si="758"/>
        <v>Wed</v>
      </c>
      <c r="AA1843" s="107">
        <f t="shared" si="759"/>
        <v>0</v>
      </c>
      <c r="AB1843" s="107">
        <f t="shared" si="760"/>
        <v>0</v>
      </c>
      <c r="AC1843" s="107">
        <f t="shared" si="761"/>
        <v>0</v>
      </c>
    </row>
    <row r="1844" spans="1:29" ht="12.75" customHeight="1">
      <c r="A1844" s="69"/>
      <c r="B1844" s="98" t="s">
        <v>20</v>
      </c>
      <c r="C1844" s="199">
        <v>40245</v>
      </c>
      <c r="D1844" s="199">
        <v>41340</v>
      </c>
      <c r="E1844" s="73"/>
      <c r="F1844" s="72"/>
      <c r="G1844" s="72"/>
      <c r="H1844" s="99"/>
      <c r="I1844" s="76">
        <f t="shared" si="755"/>
        <v>7</v>
      </c>
      <c r="J1844" s="100">
        <f>$AN$11</f>
        <v>41081</v>
      </c>
      <c r="K1844" s="101">
        <v>2</v>
      </c>
      <c r="L1844" s="261">
        <v>10.5</v>
      </c>
      <c r="M1844" s="232">
        <f>VLOOKUP(K1844,$AE$23:$AG$30,2,0)</f>
        <v>0.83333333333333337</v>
      </c>
      <c r="N1844" s="241">
        <f t="shared" si="762"/>
        <v>1.2083333333333333</v>
      </c>
      <c r="O1844" s="244">
        <f t="shared" si="756"/>
        <v>8.9999999999999964</v>
      </c>
      <c r="P1844" s="245" t="str">
        <f t="shared" ref="P1844:P1871" si="768">+IF(((N1844-M1844)*24)&gt;4,"1",0)</f>
        <v>1</v>
      </c>
      <c r="Q1844" s="257">
        <f t="shared" si="757"/>
        <v>7.9999999999999964</v>
      </c>
      <c r="R1844" s="102">
        <f t="shared" ref="R1844:R1871" si="769">+L1844-Q1844</f>
        <v>2.5000000000000036</v>
      </c>
      <c r="S1844" s="103">
        <f t="shared" si="763"/>
        <v>1</v>
      </c>
      <c r="T1844" s="104">
        <f t="shared" si="764"/>
        <v>1.5000000000000036</v>
      </c>
      <c r="U1844" s="104">
        <f t="shared" si="765"/>
        <v>0</v>
      </c>
      <c r="V1844" s="104">
        <f t="shared" si="766"/>
        <v>0</v>
      </c>
      <c r="W1844" s="105">
        <f t="shared" si="767"/>
        <v>2.5000000000000036</v>
      </c>
      <c r="X1844" s="96"/>
      <c r="Y1844" s="106" t="str">
        <f>$AO$11</f>
        <v>D</v>
      </c>
      <c r="Z1844" s="207" t="str">
        <f t="shared" si="758"/>
        <v>Thu</v>
      </c>
      <c r="AA1844" s="107">
        <f t="shared" si="759"/>
        <v>0</v>
      </c>
      <c r="AB1844" s="107">
        <f t="shared" si="760"/>
        <v>0</v>
      </c>
      <c r="AC1844" s="107">
        <f t="shared" si="761"/>
        <v>0</v>
      </c>
    </row>
    <row r="1845" spans="1:29" ht="12.75" customHeight="1">
      <c r="A1845" s="69"/>
      <c r="B1845" s="98"/>
      <c r="C1845" s="98"/>
      <c r="D1845" s="72"/>
      <c r="E1845" s="73"/>
      <c r="F1845" s="72"/>
      <c r="G1845" s="72"/>
      <c r="H1845" s="99"/>
      <c r="I1845" s="76">
        <f t="shared" si="755"/>
        <v>8</v>
      </c>
      <c r="J1845" s="100">
        <f>$AN$12</f>
        <v>41082</v>
      </c>
      <c r="K1845" s="101">
        <v>2</v>
      </c>
      <c r="L1845" s="261">
        <v>11</v>
      </c>
      <c r="M1845" s="232">
        <f t="shared" ref="M1845:M1871" si="770">VLOOKUP(K1845,$AE$23:$AG$30,2,0)</f>
        <v>0.83333333333333337</v>
      </c>
      <c r="N1845" s="241">
        <f t="shared" si="762"/>
        <v>1.2083333333333333</v>
      </c>
      <c r="O1845" s="244">
        <f t="shared" si="756"/>
        <v>8.9999999999999964</v>
      </c>
      <c r="P1845" s="245" t="str">
        <f t="shared" si="768"/>
        <v>1</v>
      </c>
      <c r="Q1845" s="257">
        <f t="shared" si="757"/>
        <v>7.9999999999999964</v>
      </c>
      <c r="R1845" s="102">
        <f t="shared" si="769"/>
        <v>3.0000000000000036</v>
      </c>
      <c r="S1845" s="103">
        <f t="shared" si="763"/>
        <v>1</v>
      </c>
      <c r="T1845" s="104">
        <f t="shared" si="764"/>
        <v>2.0000000000000036</v>
      </c>
      <c r="U1845" s="104">
        <f t="shared" si="765"/>
        <v>0</v>
      </c>
      <c r="V1845" s="104">
        <f t="shared" si="766"/>
        <v>0</v>
      </c>
      <c r="W1845" s="105">
        <f t="shared" si="767"/>
        <v>3.0000000000000036</v>
      </c>
      <c r="X1845" s="96"/>
      <c r="Y1845" s="106" t="str">
        <f>$AO$12</f>
        <v>D</v>
      </c>
      <c r="Z1845" s="207" t="str">
        <f t="shared" si="758"/>
        <v>Fri</v>
      </c>
      <c r="AA1845" s="107">
        <f t="shared" si="759"/>
        <v>0</v>
      </c>
      <c r="AB1845" s="107">
        <f t="shared" si="760"/>
        <v>0</v>
      </c>
      <c r="AC1845" s="107">
        <f t="shared" si="761"/>
        <v>0</v>
      </c>
    </row>
    <row r="1846" spans="1:29" ht="12.75" customHeight="1">
      <c r="A1846" s="69"/>
      <c r="B1846" s="98"/>
      <c r="C1846" s="98"/>
      <c r="D1846" s="72"/>
      <c r="E1846" s="73"/>
      <c r="F1846" s="198"/>
      <c r="G1846" s="72"/>
      <c r="H1846" s="99"/>
      <c r="I1846" s="76">
        <f t="shared" si="755"/>
        <v>9</v>
      </c>
      <c r="J1846" s="100">
        <f>$AN$13</f>
        <v>41083</v>
      </c>
      <c r="K1846" s="339" t="s">
        <v>50</v>
      </c>
      <c r="L1846" s="261"/>
      <c r="M1846" s="232">
        <f t="shared" si="770"/>
        <v>0</v>
      </c>
      <c r="N1846" s="241">
        <f t="shared" si="762"/>
        <v>0</v>
      </c>
      <c r="O1846" s="244">
        <f t="shared" si="756"/>
        <v>0</v>
      </c>
      <c r="P1846" s="245">
        <f t="shared" si="768"/>
        <v>0</v>
      </c>
      <c r="Q1846" s="257">
        <f t="shared" si="757"/>
        <v>0</v>
      </c>
      <c r="R1846" s="102">
        <f t="shared" si="769"/>
        <v>0</v>
      </c>
      <c r="S1846" s="103">
        <f t="shared" si="763"/>
        <v>0</v>
      </c>
      <c r="T1846" s="104">
        <f t="shared" si="764"/>
        <v>0</v>
      </c>
      <c r="U1846" s="104">
        <f t="shared" si="765"/>
        <v>0</v>
      </c>
      <c r="V1846" s="104">
        <f t="shared" si="766"/>
        <v>0</v>
      </c>
      <c r="W1846" s="105">
        <f t="shared" si="767"/>
        <v>0</v>
      </c>
      <c r="X1846" s="96"/>
      <c r="Y1846" s="106" t="str">
        <f>$AO$13</f>
        <v>M</v>
      </c>
      <c r="Z1846" s="207" t="str">
        <f t="shared" si="758"/>
        <v>Sat</v>
      </c>
      <c r="AA1846" s="107">
        <f t="shared" si="759"/>
        <v>0</v>
      </c>
      <c r="AB1846" s="107">
        <f t="shared" si="760"/>
        <v>0</v>
      </c>
      <c r="AC1846" s="107">
        <f t="shared" si="761"/>
        <v>0</v>
      </c>
    </row>
    <row r="1847" spans="1:29" ht="12.75" customHeight="1">
      <c r="A1847" s="69"/>
      <c r="B1847" s="124" t="s">
        <v>21</v>
      </c>
      <c r="C1847" s="125" t="s">
        <v>22</v>
      </c>
      <c r="D1847" s="126"/>
      <c r="E1847" s="127"/>
      <c r="F1847" s="198">
        <v>1244560</v>
      </c>
      <c r="G1847" s="129" t="s">
        <v>22</v>
      </c>
      <c r="H1847" s="130">
        <f>+F1847</f>
        <v>1244560</v>
      </c>
      <c r="I1847" s="76">
        <f t="shared" si="755"/>
        <v>10</v>
      </c>
      <c r="J1847" s="100">
        <f>$AN$14</f>
        <v>41084</v>
      </c>
      <c r="K1847" s="339" t="s">
        <v>63</v>
      </c>
      <c r="L1847" s="261">
        <v>7</v>
      </c>
      <c r="M1847" s="232">
        <f t="shared" si="770"/>
        <v>0</v>
      </c>
      <c r="N1847" s="241">
        <f t="shared" si="762"/>
        <v>0</v>
      </c>
      <c r="O1847" s="244">
        <f t="shared" si="756"/>
        <v>0</v>
      </c>
      <c r="P1847" s="245">
        <f t="shared" si="768"/>
        <v>0</v>
      </c>
      <c r="Q1847" s="257">
        <f t="shared" si="757"/>
        <v>0</v>
      </c>
      <c r="R1847" s="102">
        <f t="shared" si="769"/>
        <v>7</v>
      </c>
      <c r="S1847" s="103">
        <f t="shared" si="763"/>
        <v>0</v>
      </c>
      <c r="T1847" s="104">
        <f t="shared" si="764"/>
        <v>7</v>
      </c>
      <c r="U1847" s="104">
        <f t="shared" si="765"/>
        <v>0</v>
      </c>
      <c r="V1847" s="104">
        <f t="shared" si="766"/>
        <v>0</v>
      </c>
      <c r="W1847" s="105">
        <f t="shared" si="767"/>
        <v>7</v>
      </c>
      <c r="X1847" s="96"/>
      <c r="Y1847" s="106" t="str">
        <f>$AO$14</f>
        <v>M</v>
      </c>
      <c r="Z1847" s="262" t="str">
        <f t="shared" si="758"/>
        <v>Sun</v>
      </c>
      <c r="AA1847" s="107">
        <f t="shared" si="759"/>
        <v>0</v>
      </c>
      <c r="AB1847" s="107">
        <f t="shared" si="760"/>
        <v>0</v>
      </c>
      <c r="AC1847" s="107">
        <f t="shared" si="761"/>
        <v>0</v>
      </c>
    </row>
    <row r="1848" spans="1:29" ht="12.75" customHeight="1">
      <c r="A1848" s="69"/>
      <c r="B1848" s="124" t="s">
        <v>23</v>
      </c>
      <c r="C1848" s="125" t="s">
        <v>22</v>
      </c>
      <c r="D1848" s="133">
        <f>+F1847/173</f>
        <v>7193.9884393063585</v>
      </c>
      <c r="E1848" s="127" t="s">
        <v>24</v>
      </c>
      <c r="F1848" s="128">
        <f>+W1874</f>
        <v>191.50000000000003</v>
      </c>
      <c r="G1848" s="134" t="s">
        <v>22</v>
      </c>
      <c r="H1848" s="130">
        <f>F1848*D1848</f>
        <v>1377648.7861271678</v>
      </c>
      <c r="I1848" s="76">
        <f t="shared" si="755"/>
        <v>11</v>
      </c>
      <c r="J1848" s="100">
        <f>$AN$15</f>
        <v>41085</v>
      </c>
      <c r="K1848" s="101">
        <v>1</v>
      </c>
      <c r="L1848" s="261">
        <v>11</v>
      </c>
      <c r="M1848" s="232">
        <f t="shared" si="770"/>
        <v>0.33333333333333331</v>
      </c>
      <c r="N1848" s="241">
        <f t="shared" si="762"/>
        <v>0.70833333333333337</v>
      </c>
      <c r="O1848" s="244">
        <f t="shared" si="756"/>
        <v>9.0000000000000018</v>
      </c>
      <c r="P1848" s="245" t="str">
        <f t="shared" si="768"/>
        <v>1</v>
      </c>
      <c r="Q1848" s="257">
        <f t="shared" si="757"/>
        <v>8.0000000000000018</v>
      </c>
      <c r="R1848" s="102">
        <f t="shared" si="769"/>
        <v>2.9999999999999982</v>
      </c>
      <c r="S1848" s="103">
        <f t="shared" si="763"/>
        <v>1</v>
      </c>
      <c r="T1848" s="104">
        <f t="shared" si="764"/>
        <v>1.9999999999999982</v>
      </c>
      <c r="U1848" s="104">
        <f t="shared" si="765"/>
        <v>0</v>
      </c>
      <c r="V1848" s="104">
        <f t="shared" si="766"/>
        <v>0</v>
      </c>
      <c r="W1848" s="105">
        <f t="shared" si="767"/>
        <v>2.9999999999999982</v>
      </c>
      <c r="X1848" s="96"/>
      <c r="Y1848" s="106" t="str">
        <f>$AO$15</f>
        <v>D</v>
      </c>
      <c r="Z1848" s="262" t="str">
        <f t="shared" si="758"/>
        <v>Mon</v>
      </c>
      <c r="AA1848" s="107">
        <f t="shared" si="759"/>
        <v>0</v>
      </c>
      <c r="AB1848" s="107">
        <f t="shared" si="760"/>
        <v>0</v>
      </c>
      <c r="AC1848" s="107">
        <f t="shared" si="761"/>
        <v>0</v>
      </c>
    </row>
    <row r="1849" spans="1:29" ht="12.75" customHeight="1">
      <c r="A1849" s="69"/>
      <c r="B1849" s="124" t="s">
        <v>65</v>
      </c>
      <c r="C1849" s="125" t="s">
        <v>22</v>
      </c>
      <c r="D1849" s="133">
        <v>6000</v>
      </c>
      <c r="E1849" s="127" t="s">
        <v>24</v>
      </c>
      <c r="F1849" s="203">
        <f>+K1874</f>
        <v>26</v>
      </c>
      <c r="G1849" s="134" t="s">
        <v>22</v>
      </c>
      <c r="H1849" s="130">
        <f>F1849*D1849</f>
        <v>156000</v>
      </c>
      <c r="I1849" s="76">
        <f t="shared" si="755"/>
        <v>12</v>
      </c>
      <c r="J1849" s="100">
        <f>$AN$16</f>
        <v>41086</v>
      </c>
      <c r="K1849" s="101">
        <v>1</v>
      </c>
      <c r="L1849" s="261">
        <v>11</v>
      </c>
      <c r="M1849" s="232">
        <f t="shared" si="770"/>
        <v>0.33333333333333331</v>
      </c>
      <c r="N1849" s="241">
        <f t="shared" si="762"/>
        <v>0.70833333333333337</v>
      </c>
      <c r="O1849" s="244">
        <f t="shared" si="756"/>
        <v>9.0000000000000018</v>
      </c>
      <c r="P1849" s="245" t="str">
        <f t="shared" si="768"/>
        <v>1</v>
      </c>
      <c r="Q1849" s="257">
        <f t="shared" si="757"/>
        <v>8.0000000000000018</v>
      </c>
      <c r="R1849" s="102">
        <f t="shared" si="769"/>
        <v>2.9999999999999982</v>
      </c>
      <c r="S1849" s="103">
        <f t="shared" si="763"/>
        <v>1</v>
      </c>
      <c r="T1849" s="104">
        <f t="shared" si="764"/>
        <v>1.9999999999999982</v>
      </c>
      <c r="U1849" s="104">
        <f t="shared" si="765"/>
        <v>0</v>
      </c>
      <c r="V1849" s="104">
        <f t="shared" si="766"/>
        <v>0</v>
      </c>
      <c r="W1849" s="105">
        <f t="shared" si="767"/>
        <v>2.9999999999999982</v>
      </c>
      <c r="X1849" s="96"/>
      <c r="Y1849" s="106" t="str">
        <f>$AO$16</f>
        <v>D</v>
      </c>
      <c r="Z1849" s="207" t="str">
        <f t="shared" si="758"/>
        <v>Tue</v>
      </c>
      <c r="AA1849" s="107">
        <f t="shared" si="759"/>
        <v>0</v>
      </c>
      <c r="AB1849" s="107">
        <f t="shared" si="760"/>
        <v>0</v>
      </c>
      <c r="AC1849" s="107">
        <f t="shared" si="761"/>
        <v>0</v>
      </c>
    </row>
    <row r="1850" spans="1:29" ht="12.75" customHeight="1">
      <c r="A1850" s="69"/>
      <c r="B1850" s="124" t="s">
        <v>66</v>
      </c>
      <c r="C1850" s="125" t="s">
        <v>22</v>
      </c>
      <c r="D1850" s="200">
        <v>4000</v>
      </c>
      <c r="E1850" s="127" t="s">
        <v>24</v>
      </c>
      <c r="F1850" s="139">
        <f>+L1874</f>
        <v>13</v>
      </c>
      <c r="G1850" s="134" t="s">
        <v>22</v>
      </c>
      <c r="H1850" s="130">
        <f>F1850*D1850</f>
        <v>52000</v>
      </c>
      <c r="I1850" s="76">
        <f t="shared" si="755"/>
        <v>13</v>
      </c>
      <c r="J1850" s="100">
        <f>$AN$17</f>
        <v>41087</v>
      </c>
      <c r="K1850" s="101">
        <v>1</v>
      </c>
      <c r="L1850" s="261">
        <v>11</v>
      </c>
      <c r="M1850" s="232">
        <f t="shared" si="770"/>
        <v>0.33333333333333331</v>
      </c>
      <c r="N1850" s="241">
        <f t="shared" si="762"/>
        <v>0.70833333333333337</v>
      </c>
      <c r="O1850" s="244">
        <f t="shared" si="756"/>
        <v>9.0000000000000018</v>
      </c>
      <c r="P1850" s="245" t="str">
        <f t="shared" si="768"/>
        <v>1</v>
      </c>
      <c r="Q1850" s="257">
        <f t="shared" si="757"/>
        <v>8.0000000000000018</v>
      </c>
      <c r="R1850" s="102">
        <f t="shared" si="769"/>
        <v>2.9999999999999982</v>
      </c>
      <c r="S1850" s="103">
        <f t="shared" si="763"/>
        <v>1</v>
      </c>
      <c r="T1850" s="104">
        <f t="shared" si="764"/>
        <v>1.9999999999999982</v>
      </c>
      <c r="U1850" s="104">
        <f t="shared" si="765"/>
        <v>0</v>
      </c>
      <c r="V1850" s="104">
        <f t="shared" si="766"/>
        <v>0</v>
      </c>
      <c r="W1850" s="105">
        <f t="shared" si="767"/>
        <v>2.9999999999999982</v>
      </c>
      <c r="X1850" s="96"/>
      <c r="Y1850" s="106" t="str">
        <f>$AO$17</f>
        <v>D</v>
      </c>
      <c r="Z1850" s="207" t="str">
        <f t="shared" si="758"/>
        <v>Wed</v>
      </c>
      <c r="AA1850" s="107">
        <f t="shared" si="759"/>
        <v>0</v>
      </c>
      <c r="AB1850" s="107">
        <f t="shared" si="760"/>
        <v>0</v>
      </c>
      <c r="AC1850" s="107">
        <f t="shared" si="761"/>
        <v>0</v>
      </c>
    </row>
    <row r="1851" spans="1:29" ht="12.75" customHeight="1">
      <c r="A1851" s="69"/>
      <c r="B1851" s="335" t="s">
        <v>75</v>
      </c>
      <c r="C1851" s="336" t="s">
        <v>22</v>
      </c>
      <c r="D1851" s="337"/>
      <c r="E1851" s="127" t="s">
        <v>24</v>
      </c>
      <c r="F1851" s="338">
        <f>+M1874</f>
        <v>13</v>
      </c>
      <c r="G1851" s="142" t="s">
        <v>22</v>
      </c>
      <c r="H1851" s="143">
        <f>+F1851*D1851</f>
        <v>0</v>
      </c>
      <c r="I1851" s="76">
        <f t="shared" si="755"/>
        <v>14</v>
      </c>
      <c r="J1851" s="100">
        <f>$AN$18</f>
        <v>41088</v>
      </c>
      <c r="K1851" s="101">
        <v>1</v>
      </c>
      <c r="L1851" s="261">
        <v>11</v>
      </c>
      <c r="M1851" s="232">
        <f t="shared" si="770"/>
        <v>0.33333333333333331</v>
      </c>
      <c r="N1851" s="241">
        <f t="shared" si="762"/>
        <v>0.70833333333333337</v>
      </c>
      <c r="O1851" s="244">
        <f t="shared" si="756"/>
        <v>9.0000000000000018</v>
      </c>
      <c r="P1851" s="245" t="str">
        <f t="shared" si="768"/>
        <v>1</v>
      </c>
      <c r="Q1851" s="257">
        <f t="shared" si="757"/>
        <v>8.0000000000000018</v>
      </c>
      <c r="R1851" s="102">
        <f t="shared" si="769"/>
        <v>2.9999999999999982</v>
      </c>
      <c r="S1851" s="103">
        <f t="shared" si="763"/>
        <v>1</v>
      </c>
      <c r="T1851" s="104">
        <f t="shared" si="764"/>
        <v>1.9999999999999982</v>
      </c>
      <c r="U1851" s="104">
        <f t="shared" si="765"/>
        <v>0</v>
      </c>
      <c r="V1851" s="104">
        <f t="shared" si="766"/>
        <v>0</v>
      </c>
      <c r="W1851" s="105">
        <f t="shared" si="767"/>
        <v>2.9999999999999982</v>
      </c>
      <c r="X1851" s="96"/>
      <c r="Y1851" s="106" t="str">
        <f>$AO$18</f>
        <v>D</v>
      </c>
      <c r="Z1851" s="207" t="str">
        <f t="shared" si="758"/>
        <v>Thu</v>
      </c>
      <c r="AA1851" s="107">
        <f t="shared" si="759"/>
        <v>0</v>
      </c>
      <c r="AB1851" s="107">
        <f t="shared" si="760"/>
        <v>0</v>
      </c>
      <c r="AC1851" s="107">
        <f t="shared" si="761"/>
        <v>0</v>
      </c>
    </row>
    <row r="1852" spans="1:29" ht="12.75" customHeight="1">
      <c r="A1852" s="69"/>
      <c r="B1852" s="124"/>
      <c r="C1852" s="70"/>
      <c r="D1852" s="202"/>
      <c r="E1852" s="140"/>
      <c r="F1852" s="141"/>
      <c r="G1852" s="74" t="s">
        <v>22</v>
      </c>
      <c r="H1852" s="99">
        <f>+D1852*F1852</f>
        <v>0</v>
      </c>
      <c r="I1852" s="76">
        <f t="shared" si="755"/>
        <v>15</v>
      </c>
      <c r="J1852" s="100">
        <f>$AN$19</f>
        <v>41089</v>
      </c>
      <c r="K1852" s="101">
        <v>1</v>
      </c>
      <c r="L1852" s="261">
        <v>11</v>
      </c>
      <c r="M1852" s="232">
        <f t="shared" si="770"/>
        <v>0.33333333333333331</v>
      </c>
      <c r="N1852" s="241">
        <f t="shared" si="762"/>
        <v>0.70833333333333337</v>
      </c>
      <c r="O1852" s="244">
        <f t="shared" si="756"/>
        <v>9.0000000000000018</v>
      </c>
      <c r="P1852" s="245" t="str">
        <f t="shared" si="768"/>
        <v>1</v>
      </c>
      <c r="Q1852" s="257">
        <f t="shared" si="757"/>
        <v>8.0000000000000018</v>
      </c>
      <c r="R1852" s="102">
        <f t="shared" si="769"/>
        <v>2.9999999999999982</v>
      </c>
      <c r="S1852" s="103">
        <f t="shared" si="763"/>
        <v>1</v>
      </c>
      <c r="T1852" s="104">
        <f t="shared" si="764"/>
        <v>1.9999999999999982</v>
      </c>
      <c r="U1852" s="104">
        <f t="shared" si="765"/>
        <v>0</v>
      </c>
      <c r="V1852" s="104">
        <f t="shared" si="766"/>
        <v>0</v>
      </c>
      <c r="W1852" s="105">
        <f t="shared" si="767"/>
        <v>2.9999999999999982</v>
      </c>
      <c r="X1852" s="96"/>
      <c r="Y1852" s="106" t="str">
        <f>$AO$19</f>
        <v>D</v>
      </c>
      <c r="Z1852" s="207" t="str">
        <f t="shared" si="758"/>
        <v>Fri</v>
      </c>
      <c r="AA1852" s="107">
        <f t="shared" si="759"/>
        <v>0</v>
      </c>
      <c r="AB1852" s="107">
        <f t="shared" si="760"/>
        <v>0</v>
      </c>
      <c r="AC1852" s="107">
        <f t="shared" si="761"/>
        <v>0</v>
      </c>
    </row>
    <row r="1853" spans="1:29" ht="12.75" customHeight="1">
      <c r="A1853" s="69"/>
      <c r="B1853" s="124"/>
      <c r="C1853" s="70"/>
      <c r="D1853" s="202"/>
      <c r="E1853" s="140"/>
      <c r="F1853" s="139"/>
      <c r="G1853" s="74" t="s">
        <v>22</v>
      </c>
      <c r="H1853" s="99">
        <f>+D1853*F1853</f>
        <v>0</v>
      </c>
      <c r="I1853" s="76">
        <f t="shared" si="755"/>
        <v>16</v>
      </c>
      <c r="J1853" s="100">
        <f>$AN$20</f>
        <v>41090</v>
      </c>
      <c r="K1853" s="101">
        <v>1</v>
      </c>
      <c r="L1853" s="261">
        <v>10</v>
      </c>
      <c r="M1853" s="232">
        <f t="shared" si="770"/>
        <v>0.33333333333333331</v>
      </c>
      <c r="N1853" s="241">
        <f t="shared" si="762"/>
        <v>0.70833333333333337</v>
      </c>
      <c r="O1853" s="244">
        <f t="shared" si="756"/>
        <v>9.0000000000000018</v>
      </c>
      <c r="P1853" s="245" t="str">
        <f t="shared" si="768"/>
        <v>1</v>
      </c>
      <c r="Q1853" s="257">
        <f t="shared" si="757"/>
        <v>8.0000000000000018</v>
      </c>
      <c r="R1853" s="102">
        <f t="shared" si="769"/>
        <v>1.9999999999999982</v>
      </c>
      <c r="S1853" s="103">
        <f t="shared" si="763"/>
        <v>0</v>
      </c>
      <c r="T1853" s="104">
        <f t="shared" si="764"/>
        <v>1.9999999999999982</v>
      </c>
      <c r="U1853" s="104">
        <f t="shared" si="765"/>
        <v>0</v>
      </c>
      <c r="V1853" s="104">
        <f t="shared" si="766"/>
        <v>0</v>
      </c>
      <c r="W1853" s="105">
        <f t="shared" si="767"/>
        <v>1.9999999999999982</v>
      </c>
      <c r="X1853" s="96"/>
      <c r="Y1853" s="106" t="str">
        <f>$AO$20</f>
        <v>M</v>
      </c>
      <c r="Z1853" s="207" t="str">
        <f t="shared" si="758"/>
        <v>Sat</v>
      </c>
      <c r="AA1853" s="107">
        <f t="shared" si="759"/>
        <v>0</v>
      </c>
      <c r="AB1853" s="107">
        <f t="shared" si="760"/>
        <v>0</v>
      </c>
      <c r="AC1853" s="107">
        <f t="shared" si="761"/>
        <v>0</v>
      </c>
    </row>
    <row r="1854" spans="1:29" ht="12.75" customHeight="1">
      <c r="A1854" s="69"/>
      <c r="B1854" s="124" t="s">
        <v>56</v>
      </c>
      <c r="C1854" s="70" t="s">
        <v>22</v>
      </c>
      <c r="D1854" s="202"/>
      <c r="E1854" s="140"/>
      <c r="F1854" s="141"/>
      <c r="G1854" s="74" t="s">
        <v>22</v>
      </c>
      <c r="H1854" s="99">
        <v>0</v>
      </c>
      <c r="I1854" s="76">
        <f t="shared" si="755"/>
        <v>17</v>
      </c>
      <c r="J1854" s="100">
        <f>$AN$21</f>
        <v>41091</v>
      </c>
      <c r="K1854" s="339" t="s">
        <v>72</v>
      </c>
      <c r="L1854" s="261">
        <v>8</v>
      </c>
      <c r="M1854" s="232">
        <f t="shared" si="770"/>
        <v>0</v>
      </c>
      <c r="N1854" s="241">
        <f t="shared" si="762"/>
        <v>0</v>
      </c>
      <c r="O1854" s="244">
        <f t="shared" si="756"/>
        <v>0</v>
      </c>
      <c r="P1854" s="245">
        <f t="shared" si="768"/>
        <v>0</v>
      </c>
      <c r="Q1854" s="257">
        <f t="shared" si="757"/>
        <v>0</v>
      </c>
      <c r="R1854" s="102">
        <f t="shared" si="769"/>
        <v>8</v>
      </c>
      <c r="S1854" s="103">
        <f t="shared" si="763"/>
        <v>0</v>
      </c>
      <c r="T1854" s="104">
        <f t="shared" si="764"/>
        <v>7</v>
      </c>
      <c r="U1854" s="104">
        <f t="shared" si="765"/>
        <v>1</v>
      </c>
      <c r="V1854" s="104">
        <f t="shared" si="766"/>
        <v>0</v>
      </c>
      <c r="W1854" s="105">
        <f t="shared" si="767"/>
        <v>8</v>
      </c>
      <c r="X1854" s="96"/>
      <c r="Y1854" s="106" t="str">
        <f>$AO$21</f>
        <v>M</v>
      </c>
      <c r="Z1854" s="262" t="str">
        <f t="shared" si="758"/>
        <v>Sun</v>
      </c>
      <c r="AA1854" s="107">
        <f t="shared" si="759"/>
        <v>0</v>
      </c>
      <c r="AB1854" s="107">
        <f t="shared" si="760"/>
        <v>0</v>
      </c>
      <c r="AC1854" s="107">
        <f t="shared" si="761"/>
        <v>0</v>
      </c>
    </row>
    <row r="1855" spans="1:29" ht="12.75" customHeight="1">
      <c r="A1855" s="69"/>
      <c r="B1855" s="124"/>
      <c r="C1855" s="70"/>
      <c r="D1855" s="202"/>
      <c r="E1855" s="140"/>
      <c r="F1855" s="139"/>
      <c r="G1855" s="74" t="s">
        <v>22</v>
      </c>
      <c r="H1855" s="99">
        <f>+D1855*F1855</f>
        <v>0</v>
      </c>
      <c r="I1855" s="76">
        <f t="shared" si="755"/>
        <v>18</v>
      </c>
      <c r="J1855" s="100">
        <f>$AN$22</f>
        <v>41092</v>
      </c>
      <c r="K1855" s="101"/>
      <c r="L1855" s="261"/>
      <c r="M1855" s="232">
        <f t="shared" si="770"/>
        <v>0</v>
      </c>
      <c r="N1855" s="241">
        <f t="shared" si="762"/>
        <v>0</v>
      </c>
      <c r="O1855" s="244">
        <f t="shared" si="756"/>
        <v>0</v>
      </c>
      <c r="P1855" s="245">
        <f t="shared" si="768"/>
        <v>0</v>
      </c>
      <c r="Q1855" s="257">
        <f t="shared" si="757"/>
        <v>0</v>
      </c>
      <c r="R1855" s="102">
        <f t="shared" si="769"/>
        <v>0</v>
      </c>
      <c r="S1855" s="103">
        <f t="shared" si="763"/>
        <v>0</v>
      </c>
      <c r="T1855" s="104">
        <f t="shared" si="764"/>
        <v>0</v>
      </c>
      <c r="U1855" s="104">
        <f t="shared" si="765"/>
        <v>0</v>
      </c>
      <c r="V1855" s="104">
        <f t="shared" si="766"/>
        <v>0</v>
      </c>
      <c r="W1855" s="105">
        <f t="shared" si="767"/>
        <v>0</v>
      </c>
      <c r="X1855" s="96"/>
      <c r="Y1855" s="106" t="str">
        <f>$AO$22</f>
        <v>D</v>
      </c>
      <c r="Z1855" s="262" t="str">
        <f t="shared" si="758"/>
        <v>Mon</v>
      </c>
      <c r="AA1855" s="107">
        <v>1</v>
      </c>
      <c r="AB1855" s="107">
        <f t="shared" si="760"/>
        <v>0</v>
      </c>
      <c r="AC1855" s="107">
        <f t="shared" si="761"/>
        <v>0</v>
      </c>
    </row>
    <row r="1856" spans="1:29" ht="12.75" customHeight="1">
      <c r="A1856" s="69"/>
      <c r="B1856" s="150" t="s">
        <v>19</v>
      </c>
      <c r="C1856" s="150"/>
      <c r="D1856" s="200"/>
      <c r="E1856" s="127"/>
      <c r="F1856" s="151"/>
      <c r="G1856" s="134" t="s">
        <v>22</v>
      </c>
      <c r="H1856" s="152">
        <f>SUM(H1847:H1855)</f>
        <v>2830208.7861271678</v>
      </c>
      <c r="I1856" s="76">
        <f t="shared" si="755"/>
        <v>19</v>
      </c>
      <c r="J1856" s="100">
        <f>$AN$23</f>
        <v>41093</v>
      </c>
      <c r="K1856" s="101">
        <v>2</v>
      </c>
      <c r="L1856" s="261">
        <v>11</v>
      </c>
      <c r="M1856" s="232">
        <f t="shared" si="770"/>
        <v>0.83333333333333337</v>
      </c>
      <c r="N1856" s="241">
        <f t="shared" si="762"/>
        <v>1.2083333333333333</v>
      </c>
      <c r="O1856" s="244">
        <f t="shared" si="756"/>
        <v>8.9999999999999964</v>
      </c>
      <c r="P1856" s="245" t="str">
        <f t="shared" si="768"/>
        <v>1</v>
      </c>
      <c r="Q1856" s="257">
        <f t="shared" si="757"/>
        <v>7.9999999999999964</v>
      </c>
      <c r="R1856" s="102">
        <f t="shared" si="769"/>
        <v>3.0000000000000036</v>
      </c>
      <c r="S1856" s="103">
        <f t="shared" si="763"/>
        <v>1</v>
      </c>
      <c r="T1856" s="104">
        <f t="shared" si="764"/>
        <v>2.0000000000000036</v>
      </c>
      <c r="U1856" s="104">
        <f t="shared" si="765"/>
        <v>0</v>
      </c>
      <c r="V1856" s="104">
        <f t="shared" si="766"/>
        <v>0</v>
      </c>
      <c r="W1856" s="105">
        <f t="shared" si="767"/>
        <v>3.0000000000000036</v>
      </c>
      <c r="X1856" s="96"/>
      <c r="Y1856" s="106" t="str">
        <f>$AO$23</f>
        <v>D</v>
      </c>
      <c r="Z1856" s="207" t="str">
        <f t="shared" si="758"/>
        <v>Tue</v>
      </c>
      <c r="AA1856" s="107">
        <f t="shared" si="759"/>
        <v>0</v>
      </c>
      <c r="AB1856" s="107">
        <f t="shared" si="760"/>
        <v>0</v>
      </c>
      <c r="AC1856" s="107">
        <f t="shared" si="761"/>
        <v>0</v>
      </c>
    </row>
    <row r="1857" spans="1:29" ht="12.75" customHeight="1">
      <c r="A1857" s="69"/>
      <c r="B1857" s="131" t="s">
        <v>25</v>
      </c>
      <c r="C1857" s="70"/>
      <c r="D1857" s="200"/>
      <c r="E1857" s="127"/>
      <c r="F1857" s="151"/>
      <c r="G1857" s="74"/>
      <c r="H1857" s="75"/>
      <c r="I1857" s="76">
        <f t="shared" si="755"/>
        <v>20</v>
      </c>
      <c r="J1857" s="100">
        <f>$AN$24</f>
        <v>41094</v>
      </c>
      <c r="K1857" s="101">
        <v>2</v>
      </c>
      <c r="L1857" s="261">
        <v>11</v>
      </c>
      <c r="M1857" s="232">
        <f t="shared" si="770"/>
        <v>0.83333333333333337</v>
      </c>
      <c r="N1857" s="241">
        <f t="shared" si="762"/>
        <v>1.2083333333333333</v>
      </c>
      <c r="O1857" s="244">
        <f t="shared" si="756"/>
        <v>8.9999999999999964</v>
      </c>
      <c r="P1857" s="245" t="str">
        <f t="shared" si="768"/>
        <v>1</v>
      </c>
      <c r="Q1857" s="257">
        <f t="shared" si="757"/>
        <v>7.9999999999999964</v>
      </c>
      <c r="R1857" s="102">
        <f t="shared" si="769"/>
        <v>3.0000000000000036</v>
      </c>
      <c r="S1857" s="103">
        <f t="shared" si="763"/>
        <v>1</v>
      </c>
      <c r="T1857" s="104">
        <f t="shared" si="764"/>
        <v>2.0000000000000036</v>
      </c>
      <c r="U1857" s="104">
        <f t="shared" si="765"/>
        <v>0</v>
      </c>
      <c r="V1857" s="104">
        <f t="shared" si="766"/>
        <v>0</v>
      </c>
      <c r="W1857" s="105">
        <f t="shared" si="767"/>
        <v>3.0000000000000036</v>
      </c>
      <c r="X1857" s="96"/>
      <c r="Y1857" s="106" t="str">
        <f>$AO$24</f>
        <v>D</v>
      </c>
      <c r="Z1857" s="207" t="str">
        <f t="shared" si="758"/>
        <v>Wed</v>
      </c>
      <c r="AA1857" s="107">
        <f t="shared" si="759"/>
        <v>0</v>
      </c>
      <c r="AB1857" s="107">
        <f t="shared" si="760"/>
        <v>0</v>
      </c>
      <c r="AC1857" s="107">
        <f t="shared" si="761"/>
        <v>0</v>
      </c>
    </row>
    <row r="1858" spans="1:29" ht="12.75" customHeight="1">
      <c r="A1858" s="69"/>
      <c r="B1858" s="124" t="s">
        <v>26</v>
      </c>
      <c r="C1858" s="125" t="s">
        <v>22</v>
      </c>
      <c r="D1858" s="153">
        <f>-H1847</f>
        <v>-1244560</v>
      </c>
      <c r="E1858" s="127" t="s">
        <v>24</v>
      </c>
      <c r="F1858" s="149">
        <v>0.02</v>
      </c>
      <c r="G1858" s="134" t="s">
        <v>22</v>
      </c>
      <c r="H1858" s="130">
        <f>F1858*D1858</f>
        <v>-24891.200000000001</v>
      </c>
      <c r="I1858" s="76">
        <f t="shared" si="755"/>
        <v>21</v>
      </c>
      <c r="J1858" s="100">
        <f>$AN$25</f>
        <v>41095</v>
      </c>
      <c r="K1858" s="101">
        <v>2</v>
      </c>
      <c r="L1858" s="261">
        <v>11</v>
      </c>
      <c r="M1858" s="232">
        <f t="shared" si="770"/>
        <v>0.83333333333333337</v>
      </c>
      <c r="N1858" s="241">
        <f t="shared" si="762"/>
        <v>1.2083333333333333</v>
      </c>
      <c r="O1858" s="244">
        <f t="shared" si="756"/>
        <v>8.9999999999999964</v>
      </c>
      <c r="P1858" s="245" t="str">
        <f t="shared" si="768"/>
        <v>1</v>
      </c>
      <c r="Q1858" s="257">
        <f t="shared" si="757"/>
        <v>7.9999999999999964</v>
      </c>
      <c r="R1858" s="102">
        <f t="shared" si="769"/>
        <v>3.0000000000000036</v>
      </c>
      <c r="S1858" s="103">
        <f t="shared" si="763"/>
        <v>1</v>
      </c>
      <c r="T1858" s="104">
        <f t="shared" si="764"/>
        <v>2.0000000000000036</v>
      </c>
      <c r="U1858" s="104">
        <f t="shared" si="765"/>
        <v>0</v>
      </c>
      <c r="V1858" s="104">
        <f t="shared" si="766"/>
        <v>0</v>
      </c>
      <c r="W1858" s="105">
        <f t="shared" si="767"/>
        <v>3.0000000000000036</v>
      </c>
      <c r="X1858" s="96"/>
      <c r="Y1858" s="106" t="str">
        <f>$AO$25</f>
        <v>D</v>
      </c>
      <c r="Z1858" s="207" t="str">
        <f t="shared" si="758"/>
        <v>Thu</v>
      </c>
      <c r="AA1858" s="107">
        <f t="shared" si="759"/>
        <v>0</v>
      </c>
      <c r="AB1858" s="107">
        <f t="shared" si="760"/>
        <v>0</v>
      </c>
      <c r="AC1858" s="107">
        <f t="shared" si="761"/>
        <v>0</v>
      </c>
    </row>
    <row r="1859" spans="1:29" ht="12.75" customHeight="1">
      <c r="A1859" s="69"/>
      <c r="B1859" s="124" t="s">
        <v>47</v>
      </c>
      <c r="C1859" s="125" t="s">
        <v>22</v>
      </c>
      <c r="D1859" s="200"/>
      <c r="E1859" s="127"/>
      <c r="F1859" s="155"/>
      <c r="G1859" s="134" t="s">
        <v>22</v>
      </c>
      <c r="H1859" s="130">
        <f>SUM(AA1874:AC1874)*-F1847/21</f>
        <v>-59264.761904761908</v>
      </c>
      <c r="I1859" s="76">
        <f t="shared" si="755"/>
        <v>22</v>
      </c>
      <c r="J1859" s="100">
        <f>$AN$26</f>
        <v>41096</v>
      </c>
      <c r="K1859" s="101">
        <v>2</v>
      </c>
      <c r="L1859" s="261">
        <v>10</v>
      </c>
      <c r="M1859" s="232">
        <f t="shared" si="770"/>
        <v>0.83333333333333337</v>
      </c>
      <c r="N1859" s="241">
        <f t="shared" si="762"/>
        <v>1.2083333333333333</v>
      </c>
      <c r="O1859" s="244">
        <f t="shared" si="756"/>
        <v>8.9999999999999964</v>
      </c>
      <c r="P1859" s="245" t="str">
        <f t="shared" si="768"/>
        <v>1</v>
      </c>
      <c r="Q1859" s="257">
        <f t="shared" si="757"/>
        <v>7.9999999999999964</v>
      </c>
      <c r="R1859" s="102">
        <f t="shared" si="769"/>
        <v>2.0000000000000036</v>
      </c>
      <c r="S1859" s="103">
        <f t="shared" si="763"/>
        <v>1</v>
      </c>
      <c r="T1859" s="104">
        <f t="shared" si="764"/>
        <v>1.0000000000000036</v>
      </c>
      <c r="U1859" s="104">
        <f t="shared" si="765"/>
        <v>0</v>
      </c>
      <c r="V1859" s="104">
        <f t="shared" si="766"/>
        <v>0</v>
      </c>
      <c r="W1859" s="105">
        <f t="shared" si="767"/>
        <v>2.0000000000000036</v>
      </c>
      <c r="X1859" s="96"/>
      <c r="Y1859" s="106" t="str">
        <f>$AO$26</f>
        <v>D</v>
      </c>
      <c r="Z1859" s="207" t="str">
        <f t="shared" si="758"/>
        <v>Fri</v>
      </c>
      <c r="AA1859" s="107">
        <f t="shared" si="759"/>
        <v>0</v>
      </c>
      <c r="AB1859" s="107">
        <f t="shared" si="760"/>
        <v>0</v>
      </c>
      <c r="AC1859" s="107">
        <f t="shared" si="761"/>
        <v>0</v>
      </c>
    </row>
    <row r="1860" spans="1:29" ht="12.75" customHeight="1">
      <c r="A1860" s="69"/>
      <c r="B1860" s="124" t="s">
        <v>27</v>
      </c>
      <c r="C1860" s="125" t="s">
        <v>22</v>
      </c>
      <c r="D1860" s="200"/>
      <c r="E1860" s="127"/>
      <c r="F1860" s="155"/>
      <c r="G1860" s="134" t="s">
        <v>22</v>
      </c>
      <c r="H1860" s="156">
        <f>+F1866</f>
        <v>-67526.400000000009</v>
      </c>
      <c r="I1860" s="76">
        <f t="shared" si="755"/>
        <v>23</v>
      </c>
      <c r="J1860" s="100">
        <f>$AN$27</f>
        <v>41097</v>
      </c>
      <c r="K1860" s="101" t="s">
        <v>50</v>
      </c>
      <c r="L1860" s="261"/>
      <c r="M1860" s="232">
        <f t="shared" si="770"/>
        <v>0</v>
      </c>
      <c r="N1860" s="241">
        <f t="shared" si="762"/>
        <v>0</v>
      </c>
      <c r="O1860" s="244">
        <f t="shared" si="756"/>
        <v>0</v>
      </c>
      <c r="P1860" s="245">
        <f t="shared" si="768"/>
        <v>0</v>
      </c>
      <c r="Q1860" s="257">
        <f t="shared" si="757"/>
        <v>0</v>
      </c>
      <c r="R1860" s="102">
        <f t="shared" si="769"/>
        <v>0</v>
      </c>
      <c r="S1860" s="103">
        <f t="shared" si="763"/>
        <v>0</v>
      </c>
      <c r="T1860" s="104">
        <f t="shared" si="764"/>
        <v>0</v>
      </c>
      <c r="U1860" s="104">
        <f t="shared" si="765"/>
        <v>0</v>
      </c>
      <c r="V1860" s="104">
        <f t="shared" si="766"/>
        <v>0</v>
      </c>
      <c r="W1860" s="105">
        <f t="shared" si="767"/>
        <v>0</v>
      </c>
      <c r="X1860" s="96"/>
      <c r="Y1860" s="106" t="str">
        <f>$AO$27</f>
        <v>M</v>
      </c>
      <c r="Z1860" s="207" t="str">
        <f t="shared" si="758"/>
        <v>Sat</v>
      </c>
      <c r="AA1860" s="107">
        <f t="shared" si="759"/>
        <v>0</v>
      </c>
      <c r="AB1860" s="107">
        <f t="shared" si="760"/>
        <v>0</v>
      </c>
      <c r="AC1860" s="107">
        <f t="shared" si="761"/>
        <v>0</v>
      </c>
    </row>
    <row r="1861" spans="1:29" ht="12.75" customHeight="1">
      <c r="A1861" s="69"/>
      <c r="B1861" s="98"/>
      <c r="C1861" s="98"/>
      <c r="D1861" s="158" t="s">
        <v>28</v>
      </c>
      <c r="E1861" s="159"/>
      <c r="F1861" s="160">
        <f>VLOOKUP(C1840,$AD$1:$AG$6,2)</f>
        <v>-1320000</v>
      </c>
      <c r="G1861" s="160"/>
      <c r="H1861" s="99"/>
      <c r="I1861" s="76">
        <f t="shared" si="755"/>
        <v>24</v>
      </c>
      <c r="J1861" s="100">
        <f>$AN$28</f>
        <v>41098</v>
      </c>
      <c r="K1861" s="339" t="s">
        <v>63</v>
      </c>
      <c r="L1861" s="261">
        <v>9</v>
      </c>
      <c r="M1861" s="232">
        <f t="shared" si="770"/>
        <v>0</v>
      </c>
      <c r="N1861" s="241">
        <f t="shared" si="762"/>
        <v>0</v>
      </c>
      <c r="O1861" s="244">
        <f t="shared" si="756"/>
        <v>0</v>
      </c>
      <c r="P1861" s="245">
        <f t="shared" si="768"/>
        <v>0</v>
      </c>
      <c r="Q1861" s="257">
        <f t="shared" si="757"/>
        <v>0</v>
      </c>
      <c r="R1861" s="102">
        <f t="shared" si="769"/>
        <v>9</v>
      </c>
      <c r="S1861" s="103">
        <f t="shared" si="763"/>
        <v>0</v>
      </c>
      <c r="T1861" s="104">
        <f t="shared" si="764"/>
        <v>7</v>
      </c>
      <c r="U1861" s="104">
        <f t="shared" si="765"/>
        <v>1</v>
      </c>
      <c r="V1861" s="104">
        <f t="shared" si="766"/>
        <v>1</v>
      </c>
      <c r="W1861" s="105">
        <f t="shared" si="767"/>
        <v>9</v>
      </c>
      <c r="X1861" s="96"/>
      <c r="Y1861" s="106" t="str">
        <f>$AO$28</f>
        <v>M</v>
      </c>
      <c r="Z1861" s="262" t="str">
        <f t="shared" si="758"/>
        <v>Sun</v>
      </c>
      <c r="AA1861" s="107">
        <f t="shared" si="759"/>
        <v>0</v>
      </c>
      <c r="AB1861" s="107">
        <f t="shared" si="760"/>
        <v>0</v>
      </c>
      <c r="AC1861" s="107">
        <f t="shared" si="761"/>
        <v>0</v>
      </c>
    </row>
    <row r="1862" spans="1:29" ht="12.75" customHeight="1">
      <c r="A1862" s="69"/>
      <c r="B1862" s="98"/>
      <c r="C1862" s="98"/>
      <c r="D1862" s="162" t="s">
        <v>26</v>
      </c>
      <c r="E1862" s="159"/>
      <c r="F1862" s="163">
        <f>+(H1847)*0.54%</f>
        <v>6720.6240000000007</v>
      </c>
      <c r="G1862" s="163"/>
      <c r="H1862" s="99"/>
      <c r="I1862" s="76">
        <f t="shared" si="755"/>
        <v>25</v>
      </c>
      <c r="J1862" s="100">
        <f>$AN$29</f>
        <v>41099</v>
      </c>
      <c r="K1862" s="101">
        <v>1</v>
      </c>
      <c r="L1862" s="261">
        <v>11</v>
      </c>
      <c r="M1862" s="232">
        <f t="shared" si="770"/>
        <v>0.33333333333333331</v>
      </c>
      <c r="N1862" s="241">
        <f t="shared" si="762"/>
        <v>0.70833333333333337</v>
      </c>
      <c r="O1862" s="244">
        <f t="shared" si="756"/>
        <v>9.0000000000000018</v>
      </c>
      <c r="P1862" s="245" t="str">
        <f t="shared" si="768"/>
        <v>1</v>
      </c>
      <c r="Q1862" s="257">
        <f t="shared" si="757"/>
        <v>8.0000000000000018</v>
      </c>
      <c r="R1862" s="102">
        <f t="shared" si="769"/>
        <v>2.9999999999999982</v>
      </c>
      <c r="S1862" s="103">
        <f t="shared" si="763"/>
        <v>1</v>
      </c>
      <c r="T1862" s="104">
        <f t="shared" si="764"/>
        <v>1.9999999999999982</v>
      </c>
      <c r="U1862" s="104">
        <f t="shared" si="765"/>
        <v>0</v>
      </c>
      <c r="V1862" s="104">
        <f t="shared" si="766"/>
        <v>0</v>
      </c>
      <c r="W1862" s="105">
        <f t="shared" si="767"/>
        <v>2.9999999999999982</v>
      </c>
      <c r="X1862" s="96"/>
      <c r="Y1862" s="106" t="str">
        <f>$AO$29</f>
        <v>D</v>
      </c>
      <c r="Z1862" s="262" t="str">
        <f t="shared" si="758"/>
        <v>Mon</v>
      </c>
      <c r="AA1862" s="107">
        <f t="shared" si="759"/>
        <v>0</v>
      </c>
      <c r="AB1862" s="107">
        <f t="shared" si="760"/>
        <v>0</v>
      </c>
      <c r="AC1862" s="107">
        <f t="shared" si="761"/>
        <v>0</v>
      </c>
    </row>
    <row r="1863" spans="1:29" ht="12.75" customHeight="1">
      <c r="A1863" s="69"/>
      <c r="B1863" s="98"/>
      <c r="C1863" s="98"/>
      <c r="D1863" s="162" t="s">
        <v>29</v>
      </c>
      <c r="E1863" s="159"/>
      <c r="F1863" s="160">
        <f>-IF(H1856*5%&gt;500000,500000,H1856*5%)</f>
        <v>-141510.4393063584</v>
      </c>
      <c r="G1863" s="160"/>
      <c r="H1863" s="99"/>
      <c r="I1863" s="76">
        <f t="shared" si="755"/>
        <v>26</v>
      </c>
      <c r="J1863" s="100">
        <f>$AN$30</f>
        <v>41100</v>
      </c>
      <c r="K1863" s="101">
        <v>1</v>
      </c>
      <c r="L1863" s="261">
        <v>10</v>
      </c>
      <c r="M1863" s="232">
        <f t="shared" si="770"/>
        <v>0.33333333333333331</v>
      </c>
      <c r="N1863" s="241">
        <f t="shared" si="762"/>
        <v>0.70833333333333337</v>
      </c>
      <c r="O1863" s="244">
        <f t="shared" si="756"/>
        <v>9.0000000000000018</v>
      </c>
      <c r="P1863" s="245" t="str">
        <f t="shared" si="768"/>
        <v>1</v>
      </c>
      <c r="Q1863" s="257">
        <f t="shared" si="757"/>
        <v>8.0000000000000018</v>
      </c>
      <c r="R1863" s="102">
        <f t="shared" si="769"/>
        <v>1.9999999999999982</v>
      </c>
      <c r="S1863" s="103">
        <f t="shared" si="763"/>
        <v>1</v>
      </c>
      <c r="T1863" s="104">
        <f t="shared" si="764"/>
        <v>0.99999999999999822</v>
      </c>
      <c r="U1863" s="104">
        <f t="shared" si="765"/>
        <v>0</v>
      </c>
      <c r="V1863" s="104">
        <f t="shared" si="766"/>
        <v>0</v>
      </c>
      <c r="W1863" s="105">
        <f t="shared" si="767"/>
        <v>1.9999999999999982</v>
      </c>
      <c r="X1863" s="96"/>
      <c r="Y1863" s="106" t="str">
        <f>$AO$30</f>
        <v>D</v>
      </c>
      <c r="Z1863" s="207" t="str">
        <f t="shared" si="758"/>
        <v>Tue</v>
      </c>
      <c r="AA1863" s="107">
        <f t="shared" si="759"/>
        <v>0</v>
      </c>
      <c r="AB1863" s="107">
        <f t="shared" si="760"/>
        <v>0</v>
      </c>
      <c r="AC1863" s="107">
        <f t="shared" si="761"/>
        <v>0</v>
      </c>
    </row>
    <row r="1864" spans="1:29" ht="12.75" customHeight="1">
      <c r="A1864" s="69"/>
      <c r="B1864" s="98"/>
      <c r="C1864" s="98"/>
      <c r="D1864" s="162" t="s">
        <v>30</v>
      </c>
      <c r="E1864" s="159"/>
      <c r="F1864" s="163">
        <f>ROUND(H1856+H1858+F1862+F1863,0)*12</f>
        <v>32046336</v>
      </c>
      <c r="G1864" s="163"/>
      <c r="H1864" s="99"/>
      <c r="I1864" s="76">
        <f t="shared" si="755"/>
        <v>27</v>
      </c>
      <c r="J1864" s="100">
        <f>$AN$31</f>
        <v>41101</v>
      </c>
      <c r="K1864" s="101">
        <v>1</v>
      </c>
      <c r="L1864" s="261">
        <v>11</v>
      </c>
      <c r="M1864" s="232">
        <f t="shared" si="770"/>
        <v>0.33333333333333331</v>
      </c>
      <c r="N1864" s="241">
        <f t="shared" si="762"/>
        <v>0.70833333333333337</v>
      </c>
      <c r="O1864" s="244">
        <f t="shared" si="756"/>
        <v>9.0000000000000018</v>
      </c>
      <c r="P1864" s="245" t="str">
        <f t="shared" si="768"/>
        <v>1</v>
      </c>
      <c r="Q1864" s="257">
        <f t="shared" si="757"/>
        <v>8.0000000000000018</v>
      </c>
      <c r="R1864" s="102">
        <f t="shared" si="769"/>
        <v>2.9999999999999982</v>
      </c>
      <c r="S1864" s="103">
        <f t="shared" si="763"/>
        <v>1</v>
      </c>
      <c r="T1864" s="104">
        <f t="shared" si="764"/>
        <v>1.9999999999999982</v>
      </c>
      <c r="U1864" s="104">
        <f t="shared" si="765"/>
        <v>0</v>
      </c>
      <c r="V1864" s="104">
        <f t="shared" si="766"/>
        <v>0</v>
      </c>
      <c r="W1864" s="105">
        <f t="shared" si="767"/>
        <v>2.9999999999999982</v>
      </c>
      <c r="X1864" s="96"/>
      <c r="Y1864" s="106" t="str">
        <f>$AO$31</f>
        <v>D</v>
      </c>
      <c r="Z1864" s="207" t="str">
        <f t="shared" si="758"/>
        <v>Wed</v>
      </c>
      <c r="AA1864" s="107">
        <f t="shared" si="759"/>
        <v>0</v>
      </c>
      <c r="AB1864" s="107">
        <f t="shared" si="760"/>
        <v>0</v>
      </c>
      <c r="AC1864" s="107">
        <f t="shared" si="761"/>
        <v>0</v>
      </c>
    </row>
    <row r="1865" spans="1:29" ht="12.75" customHeight="1">
      <c r="A1865" s="69"/>
      <c r="B1865" s="98"/>
      <c r="C1865" s="98"/>
      <c r="D1865" s="168" t="s">
        <v>31</v>
      </c>
      <c r="E1865" s="159"/>
      <c r="F1865" s="169">
        <f>(F1864)+(F1861*12)</f>
        <v>16206336</v>
      </c>
      <c r="G1865" s="169"/>
      <c r="H1865" s="99"/>
      <c r="I1865" s="76">
        <f t="shared" si="755"/>
        <v>28</v>
      </c>
      <c r="J1865" s="100">
        <f>$AN$32</f>
        <v>41102</v>
      </c>
      <c r="K1865" s="101">
        <v>1</v>
      </c>
      <c r="L1865" s="261">
        <v>11</v>
      </c>
      <c r="M1865" s="232">
        <f t="shared" si="770"/>
        <v>0.33333333333333331</v>
      </c>
      <c r="N1865" s="241">
        <f t="shared" si="762"/>
        <v>0.70833333333333337</v>
      </c>
      <c r="O1865" s="244">
        <f t="shared" si="756"/>
        <v>9.0000000000000018</v>
      </c>
      <c r="P1865" s="245" t="str">
        <f t="shared" si="768"/>
        <v>1</v>
      </c>
      <c r="Q1865" s="257">
        <f t="shared" si="757"/>
        <v>8.0000000000000018</v>
      </c>
      <c r="R1865" s="102">
        <f t="shared" si="769"/>
        <v>2.9999999999999982</v>
      </c>
      <c r="S1865" s="103">
        <f t="shared" si="763"/>
        <v>1</v>
      </c>
      <c r="T1865" s="104">
        <f t="shared" si="764"/>
        <v>1.9999999999999982</v>
      </c>
      <c r="U1865" s="104">
        <f t="shared" si="765"/>
        <v>0</v>
      </c>
      <c r="V1865" s="104">
        <f t="shared" si="766"/>
        <v>0</v>
      </c>
      <c r="W1865" s="105">
        <f t="shared" si="767"/>
        <v>2.9999999999999982</v>
      </c>
      <c r="X1865" s="96"/>
      <c r="Y1865" s="106" t="str">
        <f>$AO$32</f>
        <v>D</v>
      </c>
      <c r="Z1865" s="207" t="str">
        <f t="shared" si="758"/>
        <v>Thu</v>
      </c>
      <c r="AA1865" s="107">
        <f t="shared" si="759"/>
        <v>0</v>
      </c>
      <c r="AB1865" s="107">
        <f t="shared" si="760"/>
        <v>0</v>
      </c>
      <c r="AC1865" s="107">
        <f t="shared" si="761"/>
        <v>0</v>
      </c>
    </row>
    <row r="1866" spans="1:29" ht="12.75" customHeight="1">
      <c r="A1866" s="69"/>
      <c r="B1866" s="98"/>
      <c r="C1866" s="98"/>
      <c r="D1866" s="168" t="s">
        <v>32</v>
      </c>
      <c r="E1866" s="159"/>
      <c r="F1866" s="170">
        <f>-(IF(F1865&lt;=0,0,IF(F1865&lt;=50000000,F1865*0.05,IF(F1865&lt;=200000000,(F1865-50000000)*0.15+2500000,IF(F1865&lt;=500000000,(F1865-250000000)*0.25+32500000,(F1865-500000000)*0.3+95000000)))))/12</f>
        <v>-67526.400000000009</v>
      </c>
      <c r="G1866" s="171">
        <f>-(IF(F1866&lt;=0,0,IF(F1866&lt;=50000000,F1866*0.05,IF(F1866&lt;=200000000,(F1866-50000000)*0.15+2500000,IF(F1866&lt;=500000000,(F1866-250000000)*0.25+32500000,(F1866-500000000)*0.3+95000000)))))/12</f>
        <v>0</v>
      </c>
      <c r="H1866" s="99"/>
      <c r="I1866" s="76">
        <f t="shared" si="755"/>
        <v>29</v>
      </c>
      <c r="J1866" s="100">
        <f>$AN$33</f>
        <v>41103</v>
      </c>
      <c r="K1866" s="101">
        <v>1</v>
      </c>
      <c r="L1866" s="261">
        <v>11</v>
      </c>
      <c r="M1866" s="232">
        <f t="shared" si="770"/>
        <v>0.33333333333333331</v>
      </c>
      <c r="N1866" s="241">
        <f t="shared" si="762"/>
        <v>0.70833333333333337</v>
      </c>
      <c r="O1866" s="244">
        <f t="shared" si="756"/>
        <v>9.0000000000000018</v>
      </c>
      <c r="P1866" s="245" t="str">
        <f t="shared" si="768"/>
        <v>1</v>
      </c>
      <c r="Q1866" s="257">
        <f t="shared" si="757"/>
        <v>8.0000000000000018</v>
      </c>
      <c r="R1866" s="102">
        <f t="shared" si="769"/>
        <v>2.9999999999999982</v>
      </c>
      <c r="S1866" s="103">
        <f t="shared" si="763"/>
        <v>1</v>
      </c>
      <c r="T1866" s="104">
        <f t="shared" si="764"/>
        <v>1.9999999999999982</v>
      </c>
      <c r="U1866" s="104">
        <f t="shared" si="765"/>
        <v>0</v>
      </c>
      <c r="V1866" s="104">
        <f t="shared" si="766"/>
        <v>0</v>
      </c>
      <c r="W1866" s="105">
        <f t="shared" si="767"/>
        <v>2.9999999999999982</v>
      </c>
      <c r="X1866" s="96"/>
      <c r="Y1866" s="106" t="str">
        <f>$AO$33</f>
        <v>D</v>
      </c>
      <c r="Z1866" s="207" t="str">
        <f t="shared" si="758"/>
        <v>Fri</v>
      </c>
      <c r="AA1866" s="107">
        <f t="shared" si="759"/>
        <v>0</v>
      </c>
      <c r="AB1866" s="107">
        <f t="shared" si="760"/>
        <v>0</v>
      </c>
      <c r="AC1866" s="107">
        <f t="shared" si="761"/>
        <v>0</v>
      </c>
    </row>
    <row r="1867" spans="1:29" ht="12.75" customHeight="1">
      <c r="A1867" s="69"/>
      <c r="B1867" s="98"/>
      <c r="C1867" s="125"/>
      <c r="D1867" s="172"/>
      <c r="E1867" s="173"/>
      <c r="F1867" s="174"/>
      <c r="G1867" s="72"/>
      <c r="H1867" s="175"/>
      <c r="I1867" s="76">
        <f t="shared" si="755"/>
        <v>30</v>
      </c>
      <c r="J1867" s="100">
        <f>$AN$34</f>
        <v>41104</v>
      </c>
      <c r="K1867" s="101" t="s">
        <v>50</v>
      </c>
      <c r="L1867" s="261"/>
      <c r="M1867" s="232">
        <f t="shared" si="770"/>
        <v>0</v>
      </c>
      <c r="N1867" s="241">
        <f t="shared" si="762"/>
        <v>0</v>
      </c>
      <c r="O1867" s="244">
        <f t="shared" si="756"/>
        <v>0</v>
      </c>
      <c r="P1867" s="245">
        <f t="shared" si="768"/>
        <v>0</v>
      </c>
      <c r="Q1867" s="257">
        <f t="shared" si="757"/>
        <v>0</v>
      </c>
      <c r="R1867" s="102">
        <f t="shared" si="769"/>
        <v>0</v>
      </c>
      <c r="S1867" s="103">
        <f t="shared" si="763"/>
        <v>0</v>
      </c>
      <c r="T1867" s="104">
        <f t="shared" si="764"/>
        <v>0</v>
      </c>
      <c r="U1867" s="104">
        <f t="shared" si="765"/>
        <v>0</v>
      </c>
      <c r="V1867" s="104">
        <f t="shared" si="766"/>
        <v>0</v>
      </c>
      <c r="W1867" s="105">
        <f t="shared" si="767"/>
        <v>0</v>
      </c>
      <c r="X1867" s="96"/>
      <c r="Y1867" s="106" t="str">
        <f>$AO$34</f>
        <v>M</v>
      </c>
      <c r="Z1867" s="207" t="str">
        <f t="shared" si="758"/>
        <v>Sat</v>
      </c>
      <c r="AA1867" s="107">
        <f t="shared" si="759"/>
        <v>0</v>
      </c>
      <c r="AB1867" s="107">
        <f t="shared" si="760"/>
        <v>0</v>
      </c>
      <c r="AC1867" s="107">
        <f t="shared" si="761"/>
        <v>0</v>
      </c>
    </row>
    <row r="1868" spans="1:29" ht="12.75" customHeight="1">
      <c r="A1868" s="69"/>
      <c r="B1868" s="176" t="s">
        <v>33</v>
      </c>
      <c r="C1868" s="177"/>
      <c r="D1868" s="178"/>
      <c r="E1868" s="127"/>
      <c r="F1868" s="179"/>
      <c r="G1868" s="180" t="s">
        <v>22</v>
      </c>
      <c r="H1868" s="152">
        <f>+H1856+H1858+H1859+H1860</f>
        <v>2678526.4242224055</v>
      </c>
      <c r="I1868" s="76">
        <f t="shared" si="755"/>
        <v>31</v>
      </c>
      <c r="J1868" s="100">
        <f>$AN$35</f>
        <v>41105</v>
      </c>
      <c r="K1868" s="339" t="s">
        <v>72</v>
      </c>
      <c r="L1868" s="261">
        <v>10</v>
      </c>
      <c r="M1868" s="232">
        <f t="shared" si="770"/>
        <v>0</v>
      </c>
      <c r="N1868" s="241">
        <f t="shared" si="762"/>
        <v>0</v>
      </c>
      <c r="O1868" s="244">
        <f t="shared" si="756"/>
        <v>0</v>
      </c>
      <c r="P1868" s="245">
        <f t="shared" si="768"/>
        <v>0</v>
      </c>
      <c r="Q1868" s="257">
        <f t="shared" si="757"/>
        <v>0</v>
      </c>
      <c r="R1868" s="102">
        <f t="shared" si="769"/>
        <v>10</v>
      </c>
      <c r="S1868" s="103">
        <f t="shared" si="763"/>
        <v>0</v>
      </c>
      <c r="T1868" s="104">
        <f t="shared" si="764"/>
        <v>7</v>
      </c>
      <c r="U1868" s="104">
        <f t="shared" si="765"/>
        <v>1</v>
      </c>
      <c r="V1868" s="104">
        <f t="shared" si="766"/>
        <v>2</v>
      </c>
      <c r="W1868" s="105">
        <f t="shared" si="767"/>
        <v>10</v>
      </c>
      <c r="X1868" s="96"/>
      <c r="Y1868" s="106" t="str">
        <f>$AO$35</f>
        <v>M</v>
      </c>
      <c r="Z1868" s="262" t="str">
        <f t="shared" si="758"/>
        <v>Sun</v>
      </c>
      <c r="AA1868" s="107">
        <f t="shared" si="759"/>
        <v>0</v>
      </c>
      <c r="AB1868" s="107">
        <f t="shared" si="760"/>
        <v>0</v>
      </c>
      <c r="AC1868" s="107">
        <f t="shared" si="761"/>
        <v>0</v>
      </c>
    </row>
    <row r="1869" spans="1:29" ht="12.75" customHeight="1">
      <c r="A1869" s="69"/>
      <c r="B1869" s="70"/>
      <c r="C1869" s="70"/>
      <c r="D1869" s="200"/>
      <c r="E1869" s="127"/>
      <c r="F1869" s="155"/>
      <c r="G1869" s="74"/>
      <c r="H1869" s="75"/>
      <c r="I1869" s="76">
        <f t="shared" si="755"/>
        <v>32</v>
      </c>
      <c r="J1869" s="100">
        <f>$AN$36</f>
        <v>41106</v>
      </c>
      <c r="K1869" s="101">
        <v>2</v>
      </c>
      <c r="L1869" s="261">
        <v>11</v>
      </c>
      <c r="M1869" s="232">
        <f t="shared" si="770"/>
        <v>0.83333333333333337</v>
      </c>
      <c r="N1869" s="241">
        <f t="shared" si="762"/>
        <v>1.2083333333333333</v>
      </c>
      <c r="O1869" s="244">
        <f t="shared" si="756"/>
        <v>8.9999999999999964</v>
      </c>
      <c r="P1869" s="245" t="str">
        <f t="shared" si="768"/>
        <v>1</v>
      </c>
      <c r="Q1869" s="257">
        <f t="shared" si="757"/>
        <v>7.9999999999999964</v>
      </c>
      <c r="R1869" s="102">
        <f t="shared" si="769"/>
        <v>3.0000000000000036</v>
      </c>
      <c r="S1869" s="103">
        <f t="shared" si="763"/>
        <v>1</v>
      </c>
      <c r="T1869" s="104">
        <f t="shared" si="764"/>
        <v>2.0000000000000036</v>
      </c>
      <c r="U1869" s="104">
        <f t="shared" si="765"/>
        <v>0</v>
      </c>
      <c r="V1869" s="104">
        <f t="shared" si="766"/>
        <v>0</v>
      </c>
      <c r="W1869" s="105">
        <f t="shared" si="767"/>
        <v>3.0000000000000036</v>
      </c>
      <c r="X1869" s="96"/>
      <c r="Y1869" s="106" t="str">
        <f>$AO$36</f>
        <v>D</v>
      </c>
      <c r="Z1869" s="262" t="str">
        <f t="shared" si="758"/>
        <v>Mon</v>
      </c>
      <c r="AA1869" s="107">
        <f t="shared" si="759"/>
        <v>0</v>
      </c>
      <c r="AB1869" s="107">
        <f t="shared" si="760"/>
        <v>0</v>
      </c>
      <c r="AC1869" s="107">
        <f t="shared" si="761"/>
        <v>0</v>
      </c>
    </row>
    <row r="1870" spans="1:29" ht="12.75" customHeight="1">
      <c r="A1870" s="69"/>
      <c r="B1870" s="181" t="s">
        <v>34</v>
      </c>
      <c r="C1870" s="181"/>
      <c r="D1870" s="72"/>
      <c r="E1870" s="73"/>
      <c r="F1870" s="72"/>
      <c r="G1870" s="181" t="s">
        <v>35</v>
      </c>
      <c r="H1870" s="99"/>
      <c r="I1870" s="76">
        <f t="shared" si="755"/>
        <v>33</v>
      </c>
      <c r="J1870" s="100">
        <f>$AN$37</f>
        <v>41107</v>
      </c>
      <c r="K1870" s="101">
        <v>2</v>
      </c>
      <c r="L1870" s="261">
        <v>11</v>
      </c>
      <c r="M1870" s="232">
        <f t="shared" si="770"/>
        <v>0.83333333333333337</v>
      </c>
      <c r="N1870" s="241">
        <f t="shared" si="762"/>
        <v>1.2083333333333333</v>
      </c>
      <c r="O1870" s="244">
        <f t="shared" si="756"/>
        <v>8.9999999999999964</v>
      </c>
      <c r="P1870" s="245" t="str">
        <f t="shared" si="768"/>
        <v>1</v>
      </c>
      <c r="Q1870" s="257">
        <f t="shared" si="757"/>
        <v>7.9999999999999964</v>
      </c>
      <c r="R1870" s="102">
        <f t="shared" si="769"/>
        <v>3.0000000000000036</v>
      </c>
      <c r="S1870" s="103">
        <f t="shared" si="763"/>
        <v>1</v>
      </c>
      <c r="T1870" s="104">
        <f t="shared" si="764"/>
        <v>2.0000000000000036</v>
      </c>
      <c r="U1870" s="104">
        <f t="shared" si="765"/>
        <v>0</v>
      </c>
      <c r="V1870" s="104">
        <f t="shared" si="766"/>
        <v>0</v>
      </c>
      <c r="W1870" s="105">
        <f t="shared" si="767"/>
        <v>3.0000000000000036</v>
      </c>
      <c r="X1870" s="96"/>
      <c r="Y1870" s="106" t="str">
        <f>$AO$37</f>
        <v>D</v>
      </c>
      <c r="Z1870" s="207" t="str">
        <f t="shared" si="758"/>
        <v>Tue</v>
      </c>
      <c r="AA1870" s="107">
        <f t="shared" si="759"/>
        <v>0</v>
      </c>
      <c r="AB1870" s="107">
        <f t="shared" si="760"/>
        <v>0</v>
      </c>
      <c r="AC1870" s="107">
        <f t="shared" si="761"/>
        <v>0</v>
      </c>
    </row>
    <row r="1871" spans="1:29" ht="12.75" customHeight="1">
      <c r="A1871" s="69"/>
      <c r="B1871" s="181"/>
      <c r="C1871" s="181"/>
      <c r="D1871" s="72"/>
      <c r="E1871" s="73"/>
      <c r="F1871" s="72"/>
      <c r="G1871" s="181"/>
      <c r="H1871" s="99"/>
      <c r="I1871" s="76">
        <f t="shared" si="755"/>
        <v>34</v>
      </c>
      <c r="J1871" s="100">
        <f>$AN$38</f>
        <v>41108</v>
      </c>
      <c r="K1871" s="101">
        <v>2</v>
      </c>
      <c r="L1871" s="261">
        <v>11</v>
      </c>
      <c r="M1871" s="232">
        <f t="shared" si="770"/>
        <v>0.83333333333333337</v>
      </c>
      <c r="N1871" s="241">
        <f t="shared" si="762"/>
        <v>1.2083333333333333</v>
      </c>
      <c r="O1871" s="244">
        <f t="shared" si="756"/>
        <v>8.9999999999999964</v>
      </c>
      <c r="P1871" s="245" t="str">
        <f t="shared" si="768"/>
        <v>1</v>
      </c>
      <c r="Q1871" s="257">
        <f t="shared" si="757"/>
        <v>7.9999999999999964</v>
      </c>
      <c r="R1871" s="102">
        <f t="shared" si="769"/>
        <v>3.0000000000000036</v>
      </c>
      <c r="S1871" s="103">
        <f t="shared" si="763"/>
        <v>1</v>
      </c>
      <c r="T1871" s="104">
        <f t="shared" si="764"/>
        <v>2.0000000000000036</v>
      </c>
      <c r="U1871" s="104">
        <f t="shared" si="765"/>
        <v>0</v>
      </c>
      <c r="V1871" s="104">
        <f t="shared" si="766"/>
        <v>0</v>
      </c>
      <c r="W1871" s="105">
        <f t="shared" si="767"/>
        <v>3.0000000000000036</v>
      </c>
      <c r="X1871" s="96"/>
      <c r="Y1871" s="106" t="str">
        <f>$AO$38</f>
        <v>D</v>
      </c>
      <c r="Z1871" s="207" t="str">
        <f t="shared" si="758"/>
        <v>Wed</v>
      </c>
      <c r="AA1871" s="107">
        <f t="shared" si="759"/>
        <v>0</v>
      </c>
      <c r="AB1871" s="107">
        <f t="shared" si="760"/>
        <v>0</v>
      </c>
      <c r="AC1871" s="107">
        <f t="shared" si="761"/>
        <v>0</v>
      </c>
    </row>
    <row r="1872" spans="1:29" ht="12.75" customHeight="1">
      <c r="A1872" s="69"/>
      <c r="B1872" s="181"/>
      <c r="C1872" s="181"/>
      <c r="D1872" s="72"/>
      <c r="E1872" s="73"/>
      <c r="F1872" s="72"/>
      <c r="G1872" s="181"/>
      <c r="H1872" s="99"/>
      <c r="I1872" s="76">
        <f t="shared" si="755"/>
        <v>35</v>
      </c>
      <c r="J1872" s="100"/>
      <c r="K1872" s="101"/>
      <c r="L1872" s="261"/>
      <c r="M1872" s="232"/>
      <c r="N1872" s="241"/>
      <c r="O1872" s="244"/>
      <c r="P1872" s="245"/>
      <c r="Q1872" s="257"/>
      <c r="R1872" s="102"/>
      <c r="S1872" s="103"/>
      <c r="T1872" s="104"/>
      <c r="U1872" s="104"/>
      <c r="V1872" s="104"/>
      <c r="W1872" s="105"/>
      <c r="X1872" s="96"/>
      <c r="Y1872" s="106"/>
      <c r="Z1872" s="207" t="str">
        <f t="shared" si="758"/>
        <v>Sat</v>
      </c>
      <c r="AA1872" s="107">
        <f>COUNTIF(K1872,"S")</f>
        <v>0</v>
      </c>
      <c r="AB1872" s="107">
        <f>COUNTIF(K1872,"I")</f>
        <v>0</v>
      </c>
      <c r="AC1872" s="107">
        <f>COUNTIF(K1872,"A")</f>
        <v>0</v>
      </c>
    </row>
    <row r="1873" spans="1:29" ht="12.75" customHeight="1">
      <c r="A1873" s="69"/>
      <c r="B1873" s="181"/>
      <c r="C1873" s="181"/>
      <c r="D1873" s="72"/>
      <c r="E1873" s="73"/>
      <c r="F1873" s="72"/>
      <c r="G1873" s="181"/>
      <c r="H1873" s="99"/>
      <c r="I1873" s="76">
        <f t="shared" si="755"/>
        <v>36</v>
      </c>
      <c r="J1873" s="210" t="s">
        <v>19</v>
      </c>
      <c r="K1873" s="211"/>
      <c r="L1873" s="251"/>
      <c r="M1873" s="212" t="s">
        <v>45</v>
      </c>
      <c r="N1873" s="212" t="s">
        <v>46</v>
      </c>
      <c r="O1873" s="242"/>
      <c r="P1873" s="243"/>
      <c r="Q1873" s="258"/>
      <c r="R1873" s="212"/>
      <c r="S1873" s="213"/>
      <c r="T1873" s="214"/>
      <c r="U1873" s="214"/>
      <c r="V1873" s="215"/>
      <c r="W1873" s="216" t="s">
        <v>36</v>
      </c>
      <c r="X1873" s="182"/>
      <c r="Y1873" s="183" t="s">
        <v>37</v>
      </c>
      <c r="Z1873" s="83"/>
      <c r="AA1873" s="84"/>
      <c r="AB1873" s="84"/>
      <c r="AC1873" s="96"/>
    </row>
    <row r="1874" spans="1:29" ht="12.75" customHeight="1">
      <c r="A1874" s="69"/>
      <c r="B1874" s="184" t="str">
        <f>C1838</f>
        <v>ADE</v>
      </c>
      <c r="C1874" s="181"/>
      <c r="D1874" s="72"/>
      <c r="E1874" s="73"/>
      <c r="F1874" s="72"/>
      <c r="G1874" s="181" t="s">
        <v>38</v>
      </c>
      <c r="H1874" s="99"/>
      <c r="I1874" s="76">
        <f t="shared" si="755"/>
        <v>37</v>
      </c>
      <c r="J1874" s="333">
        <f>+K1874+L1874</f>
        <v>39</v>
      </c>
      <c r="K1874" s="334">
        <f>+COUNTIF(K1841:K1872,"1")+COUNTIF(K1841:K1872,"2")+COUNTIF(K1841:K1872,"L2")+COUNTIF(K1841:K1872,"L1")</f>
        <v>26</v>
      </c>
      <c r="L1874" s="334">
        <f>+COUNTIF(K1841:K1872,"2")+COUNTIF(K1841:K1872,"L2")</f>
        <v>13</v>
      </c>
      <c r="M1874" s="334">
        <f>+COUNTIF(K1841:K1872,"1")+COUNTIF(K1841:K1872,"L1")</f>
        <v>13</v>
      </c>
      <c r="N1874" s="185"/>
      <c r="O1874" s="185"/>
      <c r="P1874" s="101"/>
      <c r="Q1874" s="259"/>
      <c r="R1874" s="185">
        <f>+COUNTIF(K1842:K1872,"S2")</f>
        <v>0</v>
      </c>
      <c r="S1874" s="102">
        <f>SUM(S1842:S1872)</f>
        <v>21</v>
      </c>
      <c r="T1874" s="102">
        <f>SUM(T1842:T1872)</f>
        <v>69.500000000000014</v>
      </c>
      <c r="U1874" s="102">
        <f>SUM(U1842:U1872)</f>
        <v>3</v>
      </c>
      <c r="V1874" s="102">
        <f>SUM(V1842:V1872)</f>
        <v>3</v>
      </c>
      <c r="W1874" s="105">
        <f>+(S1874*1.5)+(T1874*2)+(U1874*3)+(V1874*4)</f>
        <v>191.50000000000003</v>
      </c>
      <c r="X1874" s="186"/>
      <c r="Y1874" s="187">
        <f>+COUNTIF(Y1842:Y1872,"D")</f>
        <v>22</v>
      </c>
      <c r="Z1874" s="83"/>
      <c r="AA1874" s="102">
        <f>SUM(AA1842:AA1872)</f>
        <v>1</v>
      </c>
      <c r="AB1874" s="102">
        <f>SUM(AB1842:AB1872)</f>
        <v>0</v>
      </c>
      <c r="AC1874" s="102">
        <f>SUM(AC1842:AC1872)</f>
        <v>0</v>
      </c>
    </row>
    <row r="1875" spans="1:29" ht="12.75" customHeight="1">
      <c r="A1875" s="69"/>
      <c r="B1875" s="263"/>
      <c r="C1875" s="189" t="s">
        <v>57</v>
      </c>
      <c r="D1875" s="189"/>
      <c r="E1875" s="190"/>
      <c r="F1875" s="72"/>
      <c r="G1875" s="72"/>
      <c r="H1875" s="99"/>
      <c r="I1875" s="76">
        <f t="shared" si="755"/>
        <v>38</v>
      </c>
      <c r="J1875" s="191"/>
      <c r="K1875" s="192"/>
      <c r="L1875" s="252"/>
      <c r="M1875" s="193"/>
      <c r="N1875" s="193"/>
      <c r="O1875" s="193"/>
      <c r="P1875" s="239"/>
      <c r="Q1875" s="260"/>
      <c r="R1875" s="194">
        <f>S1874+T1874+U1874+V1874</f>
        <v>96.500000000000014</v>
      </c>
      <c r="S1875" s="103"/>
      <c r="T1875" s="103"/>
      <c r="U1875" s="103"/>
      <c r="V1875" s="103"/>
      <c r="W1875" s="103"/>
      <c r="X1875" s="195"/>
      <c r="Y1875" s="187"/>
      <c r="Z1875" s="196"/>
      <c r="AA1875" s="196"/>
      <c r="AB1875" s="196"/>
      <c r="AC1875" s="197"/>
    </row>
    <row r="1877" spans="1:29" ht="12.75" customHeight="1">
      <c r="A1877" s="52">
        <f>A1838+1</f>
        <v>49</v>
      </c>
      <c r="B1877" s="53" t="s">
        <v>2</v>
      </c>
      <c r="C1877" s="54" t="s">
        <v>201</v>
      </c>
      <c r="D1877" s="55"/>
      <c r="E1877" s="56" t="s">
        <v>55</v>
      </c>
      <c r="F1877" s="209" t="s">
        <v>124</v>
      </c>
      <c r="G1877" s="57"/>
      <c r="H1877" s="58"/>
      <c r="I1877" s="59">
        <v>1</v>
      </c>
      <c r="J1877" s="486" t="str">
        <f>+C1877</f>
        <v>ADE</v>
      </c>
      <c r="K1877" s="486"/>
      <c r="L1877" s="486"/>
      <c r="M1877" s="486"/>
      <c r="N1877" s="486"/>
      <c r="O1877" s="486"/>
      <c r="P1877" s="486"/>
      <c r="Q1877" s="486"/>
      <c r="R1877" s="486"/>
      <c r="S1877" s="486"/>
      <c r="T1877" s="486"/>
      <c r="U1877" s="486"/>
      <c r="V1877" s="486"/>
      <c r="W1877" s="486"/>
      <c r="X1877" s="60"/>
      <c r="Y1877" s="61"/>
      <c r="Z1877" s="62"/>
      <c r="AA1877" s="63"/>
      <c r="AB1877" s="63"/>
      <c r="AC1877" s="64"/>
    </row>
    <row r="1878" spans="1:29" ht="12.75" customHeight="1">
      <c r="A1878" s="69"/>
      <c r="B1878" s="70" t="s">
        <v>3</v>
      </c>
      <c r="C1878" s="71" t="s">
        <v>62</v>
      </c>
      <c r="D1878" s="72"/>
      <c r="E1878" s="73"/>
      <c r="F1878" s="72"/>
      <c r="G1878" s="74"/>
      <c r="H1878" s="75"/>
      <c r="I1878" s="76">
        <f t="shared" ref="I1878:I1914" si="771">+I1877+1</f>
        <v>2</v>
      </c>
      <c r="J1878" s="77" t="s">
        <v>4</v>
      </c>
      <c r="K1878" s="78"/>
      <c r="L1878" s="248"/>
      <c r="M1878" s="79"/>
      <c r="N1878" s="79"/>
      <c r="O1878" s="79"/>
      <c r="P1878" s="236"/>
      <c r="Q1878" s="254"/>
      <c r="R1878" s="79"/>
      <c r="S1878" s="79"/>
      <c r="T1878" s="79"/>
      <c r="U1878" s="79"/>
      <c r="V1878" s="79"/>
      <c r="W1878" s="80" t="str">
        <f>$Y$1</f>
        <v>Period: 1 May 2012 - 31 May 2012</v>
      </c>
      <c r="X1878" s="81"/>
      <c r="Y1878" s="82"/>
      <c r="Z1878" s="83"/>
      <c r="AA1878" s="84"/>
      <c r="AB1878" s="84"/>
      <c r="AC1878" s="85"/>
    </row>
    <row r="1879" spans="1:29" ht="12.75" customHeight="1">
      <c r="A1879" s="69"/>
      <c r="B1879" s="70" t="s">
        <v>6</v>
      </c>
      <c r="C1879" s="71" t="s">
        <v>5</v>
      </c>
      <c r="D1879" s="72"/>
      <c r="E1879" s="73"/>
      <c r="F1879" s="91"/>
      <c r="G1879" s="91"/>
      <c r="H1879" s="92"/>
      <c r="I1879" s="76">
        <f t="shared" si="771"/>
        <v>3</v>
      </c>
      <c r="J1879" s="487" t="s">
        <v>7</v>
      </c>
      <c r="K1879" s="488" t="s">
        <v>8</v>
      </c>
      <c r="L1879" s="249"/>
      <c r="M1879" s="489" t="s">
        <v>49</v>
      </c>
      <c r="N1879" s="490"/>
      <c r="O1879" s="220"/>
      <c r="P1879" s="237"/>
      <c r="Q1879" s="255"/>
      <c r="R1879" s="491" t="s">
        <v>64</v>
      </c>
      <c r="S1879" s="493" t="s">
        <v>9</v>
      </c>
      <c r="T1879" s="493"/>
      <c r="U1879" s="493"/>
      <c r="V1879" s="493"/>
      <c r="W1879" s="494" t="s">
        <v>10</v>
      </c>
      <c r="X1879" s="93"/>
      <c r="Y1879" s="94"/>
      <c r="Z1879" s="83"/>
      <c r="AA1879" s="84"/>
      <c r="AB1879" s="84"/>
      <c r="AC1879" s="85"/>
    </row>
    <row r="1880" spans="1:29" ht="12.75" customHeight="1">
      <c r="A1880" s="69"/>
      <c r="B1880" s="70" t="s">
        <v>48</v>
      </c>
      <c r="C1880" s="71"/>
      <c r="D1880" s="72"/>
      <c r="E1880" s="73"/>
      <c r="F1880" s="91"/>
      <c r="G1880" s="91"/>
      <c r="H1880" s="92"/>
      <c r="I1880" s="76">
        <f t="shared" si="771"/>
        <v>4</v>
      </c>
      <c r="J1880" s="487"/>
      <c r="K1880" s="488"/>
      <c r="L1880" s="250"/>
      <c r="M1880" s="231" t="s">
        <v>11</v>
      </c>
      <c r="N1880" s="231" t="s">
        <v>12</v>
      </c>
      <c r="O1880" s="231"/>
      <c r="P1880" s="238"/>
      <c r="Q1880" s="256" t="s">
        <v>67</v>
      </c>
      <c r="R1880" s="492"/>
      <c r="S1880" s="201">
        <v>1.5</v>
      </c>
      <c r="T1880" s="201">
        <v>2</v>
      </c>
      <c r="U1880" s="201">
        <v>3</v>
      </c>
      <c r="V1880" s="201">
        <v>4</v>
      </c>
      <c r="W1880" s="494"/>
      <c r="X1880" s="93"/>
      <c r="Y1880" s="94"/>
      <c r="Z1880" s="83"/>
      <c r="AA1880" s="95" t="s">
        <v>13</v>
      </c>
      <c r="AB1880" s="95" t="s">
        <v>14</v>
      </c>
      <c r="AC1880" s="96" t="s">
        <v>15</v>
      </c>
    </row>
    <row r="1881" spans="1:29" ht="12.75" customHeight="1">
      <c r="A1881" s="69"/>
      <c r="B1881" s="70" t="s">
        <v>16</v>
      </c>
      <c r="C1881" s="71"/>
      <c r="D1881" s="72"/>
      <c r="E1881" s="73"/>
      <c r="F1881" s="98"/>
      <c r="G1881" s="72"/>
      <c r="H1881" s="99"/>
      <c r="I1881" s="76">
        <f t="shared" si="771"/>
        <v>5</v>
      </c>
      <c r="J1881" s="100">
        <f>$AN$9</f>
        <v>41079</v>
      </c>
      <c r="K1881" s="101">
        <v>2</v>
      </c>
      <c r="L1881" s="261">
        <v>11</v>
      </c>
      <c r="M1881" s="232">
        <f>VLOOKUP(K1881,$AE$23:$AG$30,2,0)</f>
        <v>0.83333333333333337</v>
      </c>
      <c r="N1881" s="241">
        <f>VLOOKUP(K1881,$AE$23:$AG$30,3,0)</f>
        <v>1.2083333333333333</v>
      </c>
      <c r="O1881" s="244">
        <f t="shared" ref="O1881:O1910" si="772">(N1881-M1881)*24</f>
        <v>8.9999999999999964</v>
      </c>
      <c r="P1881" s="245" t="str">
        <f>+IF(((N1881-M1881)*24)&gt;4,"1",0)</f>
        <v>1</v>
      </c>
      <c r="Q1881" s="257">
        <f t="shared" ref="Q1881:Q1910" si="773">O1881-P1881</f>
        <v>7.9999999999999964</v>
      </c>
      <c r="R1881" s="102">
        <f>+L1881-Q1881</f>
        <v>3.0000000000000036</v>
      </c>
      <c r="S1881" s="103">
        <f>IF(AND(Y1881="d",W1881&gt;0),1,0)</f>
        <v>1</v>
      </c>
      <c r="T1881" s="104">
        <f>IF(AND(Y1881="D",W1881-S1881&lt;0),0,IF(AND(Y1881="M",W1881&gt;=7),7,IF(AND(Y1881="M",W1881&lt;7),W1881,IF(W1881-S1881&lt;0,0,IF(AND(Y1881="D",W1881-S1881&gt;=7),7,IF(AND(Y1881="D",W1881-S1881&lt;7),W1881-S1881,0))))))</f>
        <v>2.0000000000000036</v>
      </c>
      <c r="U1881" s="104">
        <f>IF(AND(Y1881="D",W1881&lt;1),0,IF(AND(Y1881="D",W1881-S1881-T1881&gt;0,W1881-S1881-T1881&lt;1),W1881-S1881-T1881,IF(AND(Y1881="D",W1881-S1881-T1881&gt;=1),1,IF(AND(Y1881="M",W1881-T1881&gt;=1),1,IF(AND(Y1881="M",W1881-T1881&lt;1),W1881-T1881,0)))))</f>
        <v>0</v>
      </c>
      <c r="V1881" s="104">
        <f>IF(AND(Y1881="D",W1881&lt;1),0,IF(AND(Y1881="D",W1881-S1881-T1881-U1881&gt;0),W1881-S1881-T1881-U1881,IF(AND(Y1881="M",W1881-T1881-U1881&gt;0),W1881-T1881-U1881,0)))</f>
        <v>0</v>
      </c>
      <c r="W1881" s="105">
        <f>+R1881</f>
        <v>3.0000000000000036</v>
      </c>
      <c r="X1881" s="96"/>
      <c r="Y1881" s="106" t="str">
        <f>$AO$9</f>
        <v>D</v>
      </c>
      <c r="Z1881" s="207" t="str">
        <f t="shared" ref="Z1881:Z1911" si="774">TEXT(WEEKDAY(J1881),"ddd")</f>
        <v>Tue</v>
      </c>
      <c r="AA1881" s="107">
        <f t="shared" ref="AA1881:AA1910" si="775">COUNTIF(K1881,"S")</f>
        <v>0</v>
      </c>
      <c r="AB1881" s="107">
        <f t="shared" ref="AB1881:AB1910" si="776">COUNTIF(K1881,"I")</f>
        <v>0</v>
      </c>
      <c r="AC1881" s="107">
        <f t="shared" ref="AC1881:AC1910" si="777">COUNTIF(K1881,"A")</f>
        <v>0</v>
      </c>
    </row>
    <row r="1882" spans="1:29" ht="12.75" customHeight="1">
      <c r="A1882" s="69"/>
      <c r="B1882" s="70" t="s">
        <v>18</v>
      </c>
      <c r="C1882" s="108" t="s">
        <v>61</v>
      </c>
      <c r="D1882" s="109"/>
      <c r="E1882" s="73"/>
      <c r="F1882" s="110"/>
      <c r="G1882" s="72"/>
      <c r="H1882" s="99"/>
      <c r="I1882" s="76">
        <f t="shared" si="771"/>
        <v>6</v>
      </c>
      <c r="J1882" s="100">
        <f>$AN$10</f>
        <v>41080</v>
      </c>
      <c r="K1882" s="101">
        <v>2</v>
      </c>
      <c r="L1882" s="261">
        <v>11</v>
      </c>
      <c r="M1882" s="232">
        <f>VLOOKUP(K1882,$AE$23:$AG$30,2,0)</f>
        <v>0.83333333333333337</v>
      </c>
      <c r="N1882" s="241">
        <f t="shared" ref="N1882:N1910" si="778">VLOOKUP(K1882,$AE$23:$AG$30,3,0)</f>
        <v>1.2083333333333333</v>
      </c>
      <c r="O1882" s="244">
        <f t="shared" si="772"/>
        <v>8.9999999999999964</v>
      </c>
      <c r="P1882" s="245" t="str">
        <f>+IF(((N1882-M1882)*24)&gt;4,"1",0)</f>
        <v>1</v>
      </c>
      <c r="Q1882" s="257">
        <f t="shared" si="773"/>
        <v>7.9999999999999964</v>
      </c>
      <c r="R1882" s="102">
        <f>+L1882-Q1882</f>
        <v>3.0000000000000036</v>
      </c>
      <c r="S1882" s="103">
        <f t="shared" ref="S1882:S1910" si="779">IF(AND(Y1882="d",W1882&gt;0),1,0)</f>
        <v>1</v>
      </c>
      <c r="T1882" s="104">
        <f t="shared" ref="T1882:T1910" si="780">IF(AND(Y1882="D",W1882-S1882&lt;0),0,IF(AND(Y1882="M",W1882&gt;=7),7,IF(AND(Y1882="M",W1882&lt;7),W1882,IF(W1882-S1882&lt;0,0,IF(AND(Y1882="D",W1882-S1882&gt;=7),7,IF(AND(Y1882="D",W1882-S1882&lt;7),W1882-S1882,0))))))</f>
        <v>2.0000000000000036</v>
      </c>
      <c r="U1882" s="104">
        <f t="shared" ref="U1882:U1910" si="781">IF(AND(Y1882="D",W1882&lt;1),0,IF(AND(Y1882="D",W1882-S1882-T1882&gt;0,W1882-S1882-T1882&lt;1),W1882-S1882-T1882,IF(AND(Y1882="D",W1882-S1882-T1882&gt;=1),1,IF(AND(Y1882="M",W1882-T1882&gt;=1),1,IF(AND(Y1882="M",W1882-T1882&lt;1),W1882-T1882,0)))))</f>
        <v>0</v>
      </c>
      <c r="V1882" s="104">
        <f t="shared" ref="V1882:V1910" si="782">IF(AND(Y1882="D",W1882&lt;1),0,IF(AND(Y1882="D",W1882-S1882-T1882-U1882&gt;0),W1882-S1882-T1882-U1882,IF(AND(Y1882="M",W1882-T1882-U1882&gt;0),W1882-T1882-U1882,0)))</f>
        <v>0</v>
      </c>
      <c r="W1882" s="105">
        <f t="shared" ref="W1882:W1910" si="783">+R1882</f>
        <v>3.0000000000000036</v>
      </c>
      <c r="X1882" s="96"/>
      <c r="Y1882" s="106" t="str">
        <f>$AO$10</f>
        <v>D</v>
      </c>
      <c r="Z1882" s="207" t="str">
        <f t="shared" si="774"/>
        <v>Wed</v>
      </c>
      <c r="AA1882" s="107">
        <f t="shared" si="775"/>
        <v>0</v>
      </c>
      <c r="AB1882" s="107">
        <f t="shared" si="776"/>
        <v>0</v>
      </c>
      <c r="AC1882" s="107">
        <f t="shared" si="777"/>
        <v>0</v>
      </c>
    </row>
    <row r="1883" spans="1:29" ht="12.75" customHeight="1">
      <c r="A1883" s="69"/>
      <c r="B1883" s="98" t="s">
        <v>20</v>
      </c>
      <c r="C1883" s="199">
        <v>40245</v>
      </c>
      <c r="D1883" s="199">
        <v>41340</v>
      </c>
      <c r="E1883" s="73"/>
      <c r="F1883" s="72"/>
      <c r="G1883" s="72"/>
      <c r="H1883" s="99"/>
      <c r="I1883" s="76">
        <f t="shared" si="771"/>
        <v>7</v>
      </c>
      <c r="J1883" s="100">
        <f>$AN$11</f>
        <v>41081</v>
      </c>
      <c r="K1883" s="101">
        <v>2</v>
      </c>
      <c r="L1883" s="261">
        <v>10.5</v>
      </c>
      <c r="M1883" s="232">
        <f>VLOOKUP(K1883,$AE$23:$AG$30,2,0)</f>
        <v>0.83333333333333337</v>
      </c>
      <c r="N1883" s="241">
        <f t="shared" si="778"/>
        <v>1.2083333333333333</v>
      </c>
      <c r="O1883" s="244">
        <f t="shared" si="772"/>
        <v>8.9999999999999964</v>
      </c>
      <c r="P1883" s="245" t="str">
        <f t="shared" ref="P1883:P1910" si="784">+IF(((N1883-M1883)*24)&gt;4,"1",0)</f>
        <v>1</v>
      </c>
      <c r="Q1883" s="257">
        <f t="shared" si="773"/>
        <v>7.9999999999999964</v>
      </c>
      <c r="R1883" s="102">
        <f t="shared" ref="R1883:R1910" si="785">+L1883-Q1883</f>
        <v>2.5000000000000036</v>
      </c>
      <c r="S1883" s="103">
        <f t="shared" si="779"/>
        <v>1</v>
      </c>
      <c r="T1883" s="104">
        <f t="shared" si="780"/>
        <v>1.5000000000000036</v>
      </c>
      <c r="U1883" s="104">
        <f t="shared" si="781"/>
        <v>0</v>
      </c>
      <c r="V1883" s="104">
        <f t="shared" si="782"/>
        <v>0</v>
      </c>
      <c r="W1883" s="105">
        <f t="shared" si="783"/>
        <v>2.5000000000000036</v>
      </c>
      <c r="X1883" s="96"/>
      <c r="Y1883" s="106" t="str">
        <f>$AO$11</f>
        <v>D</v>
      </c>
      <c r="Z1883" s="207" t="str">
        <f t="shared" si="774"/>
        <v>Thu</v>
      </c>
      <c r="AA1883" s="107">
        <f t="shared" si="775"/>
        <v>0</v>
      </c>
      <c r="AB1883" s="107">
        <f t="shared" si="776"/>
        <v>0</v>
      </c>
      <c r="AC1883" s="107">
        <f t="shared" si="777"/>
        <v>0</v>
      </c>
    </row>
    <row r="1884" spans="1:29" ht="12.75" customHeight="1">
      <c r="A1884" s="69"/>
      <c r="B1884" s="98"/>
      <c r="C1884" s="98"/>
      <c r="D1884" s="72"/>
      <c r="E1884" s="73"/>
      <c r="F1884" s="72"/>
      <c r="G1884" s="72"/>
      <c r="H1884" s="99"/>
      <c r="I1884" s="76">
        <f t="shared" si="771"/>
        <v>8</v>
      </c>
      <c r="J1884" s="100">
        <f>$AN$12</f>
        <v>41082</v>
      </c>
      <c r="K1884" s="101">
        <v>2</v>
      </c>
      <c r="L1884" s="261">
        <v>11</v>
      </c>
      <c r="M1884" s="232">
        <f t="shared" ref="M1884:M1910" si="786">VLOOKUP(K1884,$AE$23:$AG$30,2,0)</f>
        <v>0.83333333333333337</v>
      </c>
      <c r="N1884" s="241">
        <f t="shared" si="778"/>
        <v>1.2083333333333333</v>
      </c>
      <c r="O1884" s="244">
        <f t="shared" si="772"/>
        <v>8.9999999999999964</v>
      </c>
      <c r="P1884" s="245" t="str">
        <f t="shared" si="784"/>
        <v>1</v>
      </c>
      <c r="Q1884" s="257">
        <f t="shared" si="773"/>
        <v>7.9999999999999964</v>
      </c>
      <c r="R1884" s="102">
        <f t="shared" si="785"/>
        <v>3.0000000000000036</v>
      </c>
      <c r="S1884" s="103">
        <f t="shared" si="779"/>
        <v>1</v>
      </c>
      <c r="T1884" s="104">
        <f t="shared" si="780"/>
        <v>2.0000000000000036</v>
      </c>
      <c r="U1884" s="104">
        <f t="shared" si="781"/>
        <v>0</v>
      </c>
      <c r="V1884" s="104">
        <f t="shared" si="782"/>
        <v>0</v>
      </c>
      <c r="W1884" s="105">
        <f t="shared" si="783"/>
        <v>3.0000000000000036</v>
      </c>
      <c r="X1884" s="96"/>
      <c r="Y1884" s="106" t="str">
        <f>$AO$12</f>
        <v>D</v>
      </c>
      <c r="Z1884" s="207" t="str">
        <f t="shared" si="774"/>
        <v>Fri</v>
      </c>
      <c r="AA1884" s="107">
        <f t="shared" si="775"/>
        <v>0</v>
      </c>
      <c r="AB1884" s="107">
        <f t="shared" si="776"/>
        <v>0</v>
      </c>
      <c r="AC1884" s="107">
        <f t="shared" si="777"/>
        <v>0</v>
      </c>
    </row>
    <row r="1885" spans="1:29" ht="12.75" customHeight="1">
      <c r="A1885" s="69"/>
      <c r="B1885" s="98"/>
      <c r="C1885" s="98"/>
      <c r="D1885" s="72"/>
      <c r="E1885" s="73"/>
      <c r="F1885" s="198"/>
      <c r="G1885" s="72"/>
      <c r="H1885" s="99"/>
      <c r="I1885" s="76">
        <f t="shared" si="771"/>
        <v>9</v>
      </c>
      <c r="J1885" s="100">
        <f>$AN$13</f>
        <v>41083</v>
      </c>
      <c r="K1885" s="339" t="s">
        <v>50</v>
      </c>
      <c r="L1885" s="261"/>
      <c r="M1885" s="232">
        <f t="shared" si="786"/>
        <v>0</v>
      </c>
      <c r="N1885" s="241">
        <f t="shared" si="778"/>
        <v>0</v>
      </c>
      <c r="O1885" s="244">
        <f t="shared" si="772"/>
        <v>0</v>
      </c>
      <c r="P1885" s="245">
        <f t="shared" si="784"/>
        <v>0</v>
      </c>
      <c r="Q1885" s="257">
        <f t="shared" si="773"/>
        <v>0</v>
      </c>
      <c r="R1885" s="102">
        <f t="shared" si="785"/>
        <v>0</v>
      </c>
      <c r="S1885" s="103">
        <f t="shared" si="779"/>
        <v>0</v>
      </c>
      <c r="T1885" s="104">
        <f t="shared" si="780"/>
        <v>0</v>
      </c>
      <c r="U1885" s="104">
        <f t="shared" si="781"/>
        <v>0</v>
      </c>
      <c r="V1885" s="104">
        <f t="shared" si="782"/>
        <v>0</v>
      </c>
      <c r="W1885" s="105">
        <f t="shared" si="783"/>
        <v>0</v>
      </c>
      <c r="X1885" s="96"/>
      <c r="Y1885" s="106" t="str">
        <f>$AO$13</f>
        <v>M</v>
      </c>
      <c r="Z1885" s="207" t="str">
        <f t="shared" si="774"/>
        <v>Sat</v>
      </c>
      <c r="AA1885" s="107">
        <f t="shared" si="775"/>
        <v>0</v>
      </c>
      <c r="AB1885" s="107">
        <f t="shared" si="776"/>
        <v>0</v>
      </c>
      <c r="AC1885" s="107">
        <f t="shared" si="777"/>
        <v>0</v>
      </c>
    </row>
    <row r="1886" spans="1:29" ht="12.75" customHeight="1">
      <c r="A1886" s="69"/>
      <c r="B1886" s="124" t="s">
        <v>21</v>
      </c>
      <c r="C1886" s="125" t="s">
        <v>22</v>
      </c>
      <c r="D1886" s="126"/>
      <c r="E1886" s="127"/>
      <c r="F1886" s="198">
        <v>1244560</v>
      </c>
      <c r="G1886" s="129" t="s">
        <v>22</v>
      </c>
      <c r="H1886" s="130">
        <f>+F1886</f>
        <v>1244560</v>
      </c>
      <c r="I1886" s="76">
        <f t="shared" si="771"/>
        <v>10</v>
      </c>
      <c r="J1886" s="100">
        <f>$AN$14</f>
        <v>41084</v>
      </c>
      <c r="K1886" s="339" t="s">
        <v>50</v>
      </c>
      <c r="L1886" s="261"/>
      <c r="M1886" s="232">
        <f t="shared" si="786"/>
        <v>0</v>
      </c>
      <c r="N1886" s="241">
        <f t="shared" si="778"/>
        <v>0</v>
      </c>
      <c r="O1886" s="244">
        <f t="shared" si="772"/>
        <v>0</v>
      </c>
      <c r="P1886" s="245">
        <f t="shared" si="784"/>
        <v>0</v>
      </c>
      <c r="Q1886" s="257">
        <f t="shared" si="773"/>
        <v>0</v>
      </c>
      <c r="R1886" s="102">
        <f t="shared" si="785"/>
        <v>0</v>
      </c>
      <c r="S1886" s="103">
        <f t="shared" si="779"/>
        <v>0</v>
      </c>
      <c r="T1886" s="104">
        <f t="shared" si="780"/>
        <v>0</v>
      </c>
      <c r="U1886" s="104">
        <f t="shared" si="781"/>
        <v>0</v>
      </c>
      <c r="V1886" s="104">
        <f t="shared" si="782"/>
        <v>0</v>
      </c>
      <c r="W1886" s="105">
        <f t="shared" si="783"/>
        <v>0</v>
      </c>
      <c r="X1886" s="96"/>
      <c r="Y1886" s="106" t="str">
        <f>$AO$14</f>
        <v>M</v>
      </c>
      <c r="Z1886" s="262" t="str">
        <f t="shared" si="774"/>
        <v>Sun</v>
      </c>
      <c r="AA1886" s="107">
        <f t="shared" si="775"/>
        <v>0</v>
      </c>
      <c r="AB1886" s="107">
        <f t="shared" si="776"/>
        <v>0</v>
      </c>
      <c r="AC1886" s="107">
        <f t="shared" si="777"/>
        <v>0</v>
      </c>
    </row>
    <row r="1887" spans="1:29" ht="12.75" customHeight="1">
      <c r="A1887" s="69"/>
      <c r="B1887" s="124" t="s">
        <v>23</v>
      </c>
      <c r="C1887" s="125" t="s">
        <v>22</v>
      </c>
      <c r="D1887" s="133">
        <f>+F1886/173</f>
        <v>7193.9884393063585</v>
      </c>
      <c r="E1887" s="127" t="s">
        <v>24</v>
      </c>
      <c r="F1887" s="128">
        <f>+W1913</f>
        <v>197.00000000000003</v>
      </c>
      <c r="G1887" s="134" t="s">
        <v>22</v>
      </c>
      <c r="H1887" s="130">
        <f>F1887*D1887</f>
        <v>1417215.7225433527</v>
      </c>
      <c r="I1887" s="76">
        <f t="shared" si="771"/>
        <v>11</v>
      </c>
      <c r="J1887" s="100">
        <f>$AN$15</f>
        <v>41085</v>
      </c>
      <c r="K1887" s="101">
        <v>1</v>
      </c>
      <c r="L1887" s="261">
        <v>8</v>
      </c>
      <c r="M1887" s="232">
        <f t="shared" si="786"/>
        <v>0.33333333333333331</v>
      </c>
      <c r="N1887" s="241">
        <f t="shared" si="778"/>
        <v>0.70833333333333337</v>
      </c>
      <c r="O1887" s="244">
        <f t="shared" si="772"/>
        <v>9.0000000000000018</v>
      </c>
      <c r="P1887" s="245" t="str">
        <f t="shared" si="784"/>
        <v>1</v>
      </c>
      <c r="Q1887" s="257">
        <f t="shared" si="773"/>
        <v>8.0000000000000018</v>
      </c>
      <c r="R1887" s="102">
        <f t="shared" si="785"/>
        <v>0</v>
      </c>
      <c r="S1887" s="103">
        <f t="shared" si="779"/>
        <v>0</v>
      </c>
      <c r="T1887" s="104">
        <f t="shared" si="780"/>
        <v>0</v>
      </c>
      <c r="U1887" s="104">
        <f t="shared" si="781"/>
        <v>0</v>
      </c>
      <c r="V1887" s="104">
        <f t="shared" si="782"/>
        <v>0</v>
      </c>
      <c r="W1887" s="105">
        <f t="shared" si="783"/>
        <v>0</v>
      </c>
      <c r="X1887" s="96"/>
      <c r="Y1887" s="106" t="str">
        <f>$AO$15</f>
        <v>D</v>
      </c>
      <c r="Z1887" s="262" t="str">
        <f t="shared" si="774"/>
        <v>Mon</v>
      </c>
      <c r="AA1887" s="107">
        <f t="shared" si="775"/>
        <v>0</v>
      </c>
      <c r="AB1887" s="107">
        <f t="shared" si="776"/>
        <v>0</v>
      </c>
      <c r="AC1887" s="107">
        <f t="shared" si="777"/>
        <v>0</v>
      </c>
    </row>
    <row r="1888" spans="1:29" ht="12.75" customHeight="1">
      <c r="A1888" s="69"/>
      <c r="B1888" s="124" t="s">
        <v>65</v>
      </c>
      <c r="C1888" s="125" t="s">
        <v>22</v>
      </c>
      <c r="D1888" s="133">
        <v>6000</v>
      </c>
      <c r="E1888" s="127" t="s">
        <v>24</v>
      </c>
      <c r="F1888" s="203">
        <f>+K1913</f>
        <v>25</v>
      </c>
      <c r="G1888" s="134" t="s">
        <v>22</v>
      </c>
      <c r="H1888" s="130">
        <f>F1888*D1888</f>
        <v>150000</v>
      </c>
      <c r="I1888" s="76">
        <f t="shared" si="771"/>
        <v>12</v>
      </c>
      <c r="J1888" s="100">
        <f>$AN$16</f>
        <v>41086</v>
      </c>
      <c r="K1888" s="101">
        <v>1</v>
      </c>
      <c r="L1888" s="261">
        <v>11</v>
      </c>
      <c r="M1888" s="232">
        <f t="shared" si="786"/>
        <v>0.33333333333333331</v>
      </c>
      <c r="N1888" s="241">
        <f t="shared" si="778"/>
        <v>0.70833333333333337</v>
      </c>
      <c r="O1888" s="244">
        <f t="shared" si="772"/>
        <v>9.0000000000000018</v>
      </c>
      <c r="P1888" s="245" t="str">
        <f t="shared" si="784"/>
        <v>1</v>
      </c>
      <c r="Q1888" s="257">
        <f t="shared" si="773"/>
        <v>8.0000000000000018</v>
      </c>
      <c r="R1888" s="102">
        <f t="shared" si="785"/>
        <v>2.9999999999999982</v>
      </c>
      <c r="S1888" s="103">
        <f t="shared" si="779"/>
        <v>1</v>
      </c>
      <c r="T1888" s="104">
        <f t="shared" si="780"/>
        <v>1.9999999999999982</v>
      </c>
      <c r="U1888" s="104">
        <f t="shared" si="781"/>
        <v>0</v>
      </c>
      <c r="V1888" s="104">
        <f t="shared" si="782"/>
        <v>0</v>
      </c>
      <c r="W1888" s="105">
        <f t="shared" si="783"/>
        <v>2.9999999999999982</v>
      </c>
      <c r="X1888" s="96"/>
      <c r="Y1888" s="106" t="str">
        <f>$AO$16</f>
        <v>D</v>
      </c>
      <c r="Z1888" s="207" t="str">
        <f t="shared" si="774"/>
        <v>Tue</v>
      </c>
      <c r="AA1888" s="107">
        <f t="shared" si="775"/>
        <v>0</v>
      </c>
      <c r="AB1888" s="107">
        <f t="shared" si="776"/>
        <v>0</v>
      </c>
      <c r="AC1888" s="107">
        <f t="shared" si="777"/>
        <v>0</v>
      </c>
    </row>
    <row r="1889" spans="1:29" ht="12.75" customHeight="1">
      <c r="A1889" s="69"/>
      <c r="B1889" s="124" t="s">
        <v>66</v>
      </c>
      <c r="C1889" s="125" t="s">
        <v>22</v>
      </c>
      <c r="D1889" s="200">
        <v>4000</v>
      </c>
      <c r="E1889" s="127" t="s">
        <v>24</v>
      </c>
      <c r="F1889" s="139">
        <f>+L1913</f>
        <v>14</v>
      </c>
      <c r="G1889" s="134" t="s">
        <v>22</v>
      </c>
      <c r="H1889" s="130">
        <f>F1889*D1889</f>
        <v>56000</v>
      </c>
      <c r="I1889" s="76">
        <f t="shared" si="771"/>
        <v>13</v>
      </c>
      <c r="J1889" s="100">
        <f>$AN$17</f>
        <v>41087</v>
      </c>
      <c r="K1889" s="101">
        <v>1</v>
      </c>
      <c r="L1889" s="261">
        <v>11</v>
      </c>
      <c r="M1889" s="232">
        <f t="shared" si="786"/>
        <v>0.33333333333333331</v>
      </c>
      <c r="N1889" s="241">
        <f t="shared" si="778"/>
        <v>0.70833333333333337</v>
      </c>
      <c r="O1889" s="244">
        <f t="shared" si="772"/>
        <v>9.0000000000000018</v>
      </c>
      <c r="P1889" s="245" t="str">
        <f t="shared" si="784"/>
        <v>1</v>
      </c>
      <c r="Q1889" s="257">
        <f t="shared" si="773"/>
        <v>8.0000000000000018</v>
      </c>
      <c r="R1889" s="102">
        <f t="shared" si="785"/>
        <v>2.9999999999999982</v>
      </c>
      <c r="S1889" s="103">
        <f t="shared" si="779"/>
        <v>1</v>
      </c>
      <c r="T1889" s="104">
        <f t="shared" si="780"/>
        <v>1.9999999999999982</v>
      </c>
      <c r="U1889" s="104">
        <f t="shared" si="781"/>
        <v>0</v>
      </c>
      <c r="V1889" s="104">
        <f t="shared" si="782"/>
        <v>0</v>
      </c>
      <c r="W1889" s="105">
        <f t="shared" si="783"/>
        <v>2.9999999999999982</v>
      </c>
      <c r="X1889" s="96"/>
      <c r="Y1889" s="106" t="str">
        <f>$AO$17</f>
        <v>D</v>
      </c>
      <c r="Z1889" s="207" t="str">
        <f t="shared" si="774"/>
        <v>Wed</v>
      </c>
      <c r="AA1889" s="107">
        <f t="shared" si="775"/>
        <v>0</v>
      </c>
      <c r="AB1889" s="107">
        <f t="shared" si="776"/>
        <v>0</v>
      </c>
      <c r="AC1889" s="107">
        <f t="shared" si="777"/>
        <v>0</v>
      </c>
    </row>
    <row r="1890" spans="1:29" ht="12.75" customHeight="1">
      <c r="A1890" s="69"/>
      <c r="B1890" s="335" t="s">
        <v>75</v>
      </c>
      <c r="C1890" s="336" t="s">
        <v>22</v>
      </c>
      <c r="D1890" s="337"/>
      <c r="E1890" s="127" t="s">
        <v>24</v>
      </c>
      <c r="F1890" s="338">
        <f>+M1913</f>
        <v>11</v>
      </c>
      <c r="G1890" s="142" t="s">
        <v>22</v>
      </c>
      <c r="H1890" s="143">
        <f>+F1890*D1890</f>
        <v>0</v>
      </c>
      <c r="I1890" s="76">
        <f t="shared" si="771"/>
        <v>14</v>
      </c>
      <c r="J1890" s="100">
        <f>$AN$18</f>
        <v>41088</v>
      </c>
      <c r="K1890" s="101">
        <v>1</v>
      </c>
      <c r="L1890" s="261">
        <v>11</v>
      </c>
      <c r="M1890" s="232">
        <f t="shared" si="786"/>
        <v>0.33333333333333331</v>
      </c>
      <c r="N1890" s="241">
        <f t="shared" si="778"/>
        <v>0.70833333333333337</v>
      </c>
      <c r="O1890" s="244">
        <f t="shared" si="772"/>
        <v>9.0000000000000018</v>
      </c>
      <c r="P1890" s="245" t="str">
        <f t="shared" si="784"/>
        <v>1</v>
      </c>
      <c r="Q1890" s="257">
        <f t="shared" si="773"/>
        <v>8.0000000000000018</v>
      </c>
      <c r="R1890" s="102">
        <f t="shared" si="785"/>
        <v>2.9999999999999982</v>
      </c>
      <c r="S1890" s="103">
        <f t="shared" si="779"/>
        <v>1</v>
      </c>
      <c r="T1890" s="104">
        <f t="shared" si="780"/>
        <v>1.9999999999999982</v>
      </c>
      <c r="U1890" s="104">
        <f t="shared" si="781"/>
        <v>0</v>
      </c>
      <c r="V1890" s="104">
        <f t="shared" si="782"/>
        <v>0</v>
      </c>
      <c r="W1890" s="105">
        <f t="shared" si="783"/>
        <v>2.9999999999999982</v>
      </c>
      <c r="X1890" s="96"/>
      <c r="Y1890" s="106" t="str">
        <f>$AO$18</f>
        <v>D</v>
      </c>
      <c r="Z1890" s="207" t="str">
        <f t="shared" si="774"/>
        <v>Thu</v>
      </c>
      <c r="AA1890" s="107">
        <f t="shared" si="775"/>
        <v>0</v>
      </c>
      <c r="AB1890" s="107">
        <f t="shared" si="776"/>
        <v>0</v>
      </c>
      <c r="AC1890" s="107">
        <f t="shared" si="777"/>
        <v>0</v>
      </c>
    </row>
    <row r="1891" spans="1:29" ht="12.75" customHeight="1">
      <c r="A1891" s="69"/>
      <c r="B1891" s="124"/>
      <c r="C1891" s="70"/>
      <c r="D1891" s="202"/>
      <c r="E1891" s="140"/>
      <c r="F1891" s="141"/>
      <c r="G1891" s="74" t="s">
        <v>22</v>
      </c>
      <c r="H1891" s="99">
        <f>+D1891*F1891</f>
        <v>0</v>
      </c>
      <c r="I1891" s="76">
        <f t="shared" si="771"/>
        <v>15</v>
      </c>
      <c r="J1891" s="100">
        <f>$AN$19</f>
        <v>41089</v>
      </c>
      <c r="K1891" s="101">
        <v>1</v>
      </c>
      <c r="L1891" s="261">
        <v>8</v>
      </c>
      <c r="M1891" s="232">
        <f t="shared" si="786"/>
        <v>0.33333333333333331</v>
      </c>
      <c r="N1891" s="241">
        <f t="shared" si="778"/>
        <v>0.70833333333333337</v>
      </c>
      <c r="O1891" s="244">
        <f t="shared" si="772"/>
        <v>9.0000000000000018</v>
      </c>
      <c r="P1891" s="245" t="str">
        <f t="shared" si="784"/>
        <v>1</v>
      </c>
      <c r="Q1891" s="257">
        <f t="shared" si="773"/>
        <v>8.0000000000000018</v>
      </c>
      <c r="R1891" s="102">
        <f t="shared" si="785"/>
        <v>0</v>
      </c>
      <c r="S1891" s="103">
        <f t="shared" si="779"/>
        <v>0</v>
      </c>
      <c r="T1891" s="104">
        <f t="shared" si="780"/>
        <v>0</v>
      </c>
      <c r="U1891" s="104">
        <f t="shared" si="781"/>
        <v>0</v>
      </c>
      <c r="V1891" s="104">
        <f t="shared" si="782"/>
        <v>0</v>
      </c>
      <c r="W1891" s="105">
        <f t="shared" si="783"/>
        <v>0</v>
      </c>
      <c r="X1891" s="96"/>
      <c r="Y1891" s="106" t="str">
        <f>$AO$19</f>
        <v>D</v>
      </c>
      <c r="Z1891" s="207" t="str">
        <f t="shared" si="774"/>
        <v>Fri</v>
      </c>
      <c r="AA1891" s="107">
        <f t="shared" si="775"/>
        <v>0</v>
      </c>
      <c r="AB1891" s="107">
        <f t="shared" si="776"/>
        <v>0</v>
      </c>
      <c r="AC1891" s="107">
        <f t="shared" si="777"/>
        <v>0</v>
      </c>
    </row>
    <row r="1892" spans="1:29" ht="12.75" customHeight="1">
      <c r="A1892" s="69"/>
      <c r="B1892" s="124"/>
      <c r="C1892" s="70"/>
      <c r="D1892" s="202"/>
      <c r="E1892" s="140"/>
      <c r="F1892" s="139"/>
      <c r="G1892" s="74" t="s">
        <v>22</v>
      </c>
      <c r="H1892" s="99">
        <f>+D1892*F1892</f>
        <v>0</v>
      </c>
      <c r="I1892" s="76">
        <f t="shared" si="771"/>
        <v>16</v>
      </c>
      <c r="J1892" s="100">
        <f>$AN$20</f>
        <v>41090</v>
      </c>
      <c r="K1892" s="101" t="s">
        <v>63</v>
      </c>
      <c r="L1892" s="261">
        <v>10</v>
      </c>
      <c r="M1892" s="232">
        <f t="shared" si="786"/>
        <v>0</v>
      </c>
      <c r="N1892" s="241">
        <f t="shared" si="778"/>
        <v>0</v>
      </c>
      <c r="O1892" s="244">
        <f t="shared" si="772"/>
        <v>0</v>
      </c>
      <c r="P1892" s="245">
        <f t="shared" si="784"/>
        <v>0</v>
      </c>
      <c r="Q1892" s="257">
        <f t="shared" si="773"/>
        <v>0</v>
      </c>
      <c r="R1892" s="102">
        <f t="shared" si="785"/>
        <v>10</v>
      </c>
      <c r="S1892" s="103">
        <f t="shared" si="779"/>
        <v>0</v>
      </c>
      <c r="T1892" s="104">
        <f t="shared" si="780"/>
        <v>7</v>
      </c>
      <c r="U1892" s="104">
        <f t="shared" si="781"/>
        <v>1</v>
      </c>
      <c r="V1892" s="104">
        <f t="shared" si="782"/>
        <v>2</v>
      </c>
      <c r="W1892" s="105">
        <f t="shared" si="783"/>
        <v>10</v>
      </c>
      <c r="X1892" s="96"/>
      <c r="Y1892" s="106" t="str">
        <f>$AO$20</f>
        <v>M</v>
      </c>
      <c r="Z1892" s="207" t="str">
        <f t="shared" si="774"/>
        <v>Sat</v>
      </c>
      <c r="AA1892" s="107">
        <f t="shared" si="775"/>
        <v>0</v>
      </c>
      <c r="AB1892" s="107">
        <f t="shared" si="776"/>
        <v>0</v>
      </c>
      <c r="AC1892" s="107">
        <f t="shared" si="777"/>
        <v>0</v>
      </c>
    </row>
    <row r="1893" spans="1:29" ht="12.75" customHeight="1">
      <c r="A1893" s="69"/>
      <c r="B1893" s="124" t="s">
        <v>56</v>
      </c>
      <c r="C1893" s="70" t="s">
        <v>22</v>
      </c>
      <c r="D1893" s="202"/>
      <c r="E1893" s="140"/>
      <c r="F1893" s="141"/>
      <c r="G1893" s="74" t="s">
        <v>22</v>
      </c>
      <c r="H1893" s="99">
        <v>0</v>
      </c>
      <c r="I1893" s="76">
        <f t="shared" si="771"/>
        <v>17</v>
      </c>
      <c r="J1893" s="100">
        <f>$AN$21</f>
        <v>41091</v>
      </c>
      <c r="K1893" s="339" t="s">
        <v>72</v>
      </c>
      <c r="L1893" s="261">
        <v>11</v>
      </c>
      <c r="M1893" s="232">
        <f t="shared" si="786"/>
        <v>0</v>
      </c>
      <c r="N1893" s="241">
        <f t="shared" si="778"/>
        <v>0</v>
      </c>
      <c r="O1893" s="244">
        <f t="shared" si="772"/>
        <v>0</v>
      </c>
      <c r="P1893" s="245">
        <f t="shared" si="784"/>
        <v>0</v>
      </c>
      <c r="Q1893" s="257">
        <f t="shared" si="773"/>
        <v>0</v>
      </c>
      <c r="R1893" s="102">
        <f t="shared" si="785"/>
        <v>11</v>
      </c>
      <c r="S1893" s="103">
        <f t="shared" si="779"/>
        <v>0</v>
      </c>
      <c r="T1893" s="104">
        <f t="shared" si="780"/>
        <v>7</v>
      </c>
      <c r="U1893" s="104">
        <f t="shared" si="781"/>
        <v>1</v>
      </c>
      <c r="V1893" s="104">
        <f t="shared" si="782"/>
        <v>3</v>
      </c>
      <c r="W1893" s="105">
        <f t="shared" si="783"/>
        <v>11</v>
      </c>
      <c r="X1893" s="96"/>
      <c r="Y1893" s="106" t="str">
        <f>$AO$21</f>
        <v>M</v>
      </c>
      <c r="Z1893" s="262" t="str">
        <f t="shared" si="774"/>
        <v>Sun</v>
      </c>
      <c r="AA1893" s="107">
        <f t="shared" si="775"/>
        <v>0</v>
      </c>
      <c r="AB1893" s="107">
        <f t="shared" si="776"/>
        <v>0</v>
      </c>
      <c r="AC1893" s="107">
        <f t="shared" si="777"/>
        <v>0</v>
      </c>
    </row>
    <row r="1894" spans="1:29" ht="12.75" customHeight="1">
      <c r="A1894" s="69"/>
      <c r="B1894" s="124"/>
      <c r="C1894" s="70"/>
      <c r="D1894" s="202"/>
      <c r="E1894" s="140"/>
      <c r="F1894" s="139"/>
      <c r="G1894" s="74" t="s">
        <v>22</v>
      </c>
      <c r="H1894" s="99">
        <f>+D1894*F1894</f>
        <v>0</v>
      </c>
      <c r="I1894" s="76">
        <f t="shared" si="771"/>
        <v>18</v>
      </c>
      <c r="J1894" s="100">
        <f>$AN$22</f>
        <v>41092</v>
      </c>
      <c r="K1894" s="101">
        <v>2</v>
      </c>
      <c r="L1894" s="261">
        <v>11</v>
      </c>
      <c r="M1894" s="232">
        <f t="shared" si="786"/>
        <v>0.83333333333333337</v>
      </c>
      <c r="N1894" s="241">
        <f t="shared" si="778"/>
        <v>1.2083333333333333</v>
      </c>
      <c r="O1894" s="244">
        <f t="shared" si="772"/>
        <v>8.9999999999999964</v>
      </c>
      <c r="P1894" s="245" t="str">
        <f t="shared" si="784"/>
        <v>1</v>
      </c>
      <c r="Q1894" s="257">
        <f t="shared" si="773"/>
        <v>7.9999999999999964</v>
      </c>
      <c r="R1894" s="102">
        <f t="shared" si="785"/>
        <v>3.0000000000000036</v>
      </c>
      <c r="S1894" s="103">
        <f t="shared" si="779"/>
        <v>1</v>
      </c>
      <c r="T1894" s="104">
        <f t="shared" si="780"/>
        <v>2.0000000000000036</v>
      </c>
      <c r="U1894" s="104">
        <f t="shared" si="781"/>
        <v>0</v>
      </c>
      <c r="V1894" s="104">
        <f t="shared" si="782"/>
        <v>0</v>
      </c>
      <c r="W1894" s="105">
        <f t="shared" si="783"/>
        <v>3.0000000000000036</v>
      </c>
      <c r="X1894" s="96"/>
      <c r="Y1894" s="106" t="str">
        <f>$AO$22</f>
        <v>D</v>
      </c>
      <c r="Z1894" s="262" t="str">
        <f t="shared" si="774"/>
        <v>Mon</v>
      </c>
      <c r="AA1894" s="107">
        <f t="shared" si="775"/>
        <v>0</v>
      </c>
      <c r="AB1894" s="107">
        <f t="shared" si="776"/>
        <v>0</v>
      </c>
      <c r="AC1894" s="107">
        <f t="shared" si="777"/>
        <v>0</v>
      </c>
    </row>
    <row r="1895" spans="1:29" ht="12.75" customHeight="1">
      <c r="A1895" s="69"/>
      <c r="B1895" s="150" t="s">
        <v>19</v>
      </c>
      <c r="C1895" s="150"/>
      <c r="D1895" s="200"/>
      <c r="E1895" s="127"/>
      <c r="F1895" s="151"/>
      <c r="G1895" s="134" t="s">
        <v>22</v>
      </c>
      <c r="H1895" s="152">
        <f>SUM(H1886:H1894)</f>
        <v>2867775.7225433527</v>
      </c>
      <c r="I1895" s="76">
        <f t="shared" si="771"/>
        <v>19</v>
      </c>
      <c r="J1895" s="100">
        <f>$AN$23</f>
        <v>41093</v>
      </c>
      <c r="K1895" s="101"/>
      <c r="L1895" s="261"/>
      <c r="M1895" s="232">
        <f t="shared" si="786"/>
        <v>0</v>
      </c>
      <c r="N1895" s="241">
        <f t="shared" si="778"/>
        <v>0</v>
      </c>
      <c r="O1895" s="244">
        <f t="shared" si="772"/>
        <v>0</v>
      </c>
      <c r="P1895" s="245">
        <f t="shared" si="784"/>
        <v>0</v>
      </c>
      <c r="Q1895" s="257">
        <f t="shared" si="773"/>
        <v>0</v>
      </c>
      <c r="R1895" s="102">
        <f t="shared" si="785"/>
        <v>0</v>
      </c>
      <c r="S1895" s="103">
        <f t="shared" si="779"/>
        <v>0</v>
      </c>
      <c r="T1895" s="104">
        <f t="shared" si="780"/>
        <v>0</v>
      </c>
      <c r="U1895" s="104">
        <f t="shared" si="781"/>
        <v>0</v>
      </c>
      <c r="V1895" s="104">
        <f t="shared" si="782"/>
        <v>0</v>
      </c>
      <c r="W1895" s="105">
        <f t="shared" si="783"/>
        <v>0</v>
      </c>
      <c r="X1895" s="96"/>
      <c r="Y1895" s="106" t="str">
        <f>$AO$23</f>
        <v>D</v>
      </c>
      <c r="Z1895" s="207" t="str">
        <f t="shared" si="774"/>
        <v>Tue</v>
      </c>
      <c r="AA1895" s="107">
        <v>1</v>
      </c>
      <c r="AB1895" s="107">
        <f t="shared" si="776"/>
        <v>0</v>
      </c>
      <c r="AC1895" s="107">
        <f t="shared" si="777"/>
        <v>0</v>
      </c>
    </row>
    <row r="1896" spans="1:29" ht="12.75" customHeight="1">
      <c r="A1896" s="69"/>
      <c r="B1896" s="131" t="s">
        <v>25</v>
      </c>
      <c r="C1896" s="70"/>
      <c r="D1896" s="200"/>
      <c r="E1896" s="127"/>
      <c r="F1896" s="151"/>
      <c r="G1896" s="74"/>
      <c r="H1896" s="75"/>
      <c r="I1896" s="76">
        <f t="shared" si="771"/>
        <v>20</v>
      </c>
      <c r="J1896" s="100">
        <f>$AN$24</f>
        <v>41094</v>
      </c>
      <c r="K1896" s="101">
        <v>2</v>
      </c>
      <c r="L1896" s="261">
        <v>8</v>
      </c>
      <c r="M1896" s="232">
        <f t="shared" si="786"/>
        <v>0.83333333333333337</v>
      </c>
      <c r="N1896" s="241">
        <f t="shared" si="778"/>
        <v>1.2083333333333333</v>
      </c>
      <c r="O1896" s="244">
        <f t="shared" si="772"/>
        <v>8.9999999999999964</v>
      </c>
      <c r="P1896" s="245" t="str">
        <f t="shared" si="784"/>
        <v>1</v>
      </c>
      <c r="Q1896" s="257">
        <f t="shared" si="773"/>
        <v>7.9999999999999964</v>
      </c>
      <c r="R1896" s="102">
        <f t="shared" si="785"/>
        <v>0</v>
      </c>
      <c r="S1896" s="103">
        <f t="shared" si="779"/>
        <v>0</v>
      </c>
      <c r="T1896" s="104">
        <f t="shared" si="780"/>
        <v>0</v>
      </c>
      <c r="U1896" s="104">
        <f t="shared" si="781"/>
        <v>0</v>
      </c>
      <c r="V1896" s="104">
        <f t="shared" si="782"/>
        <v>0</v>
      </c>
      <c r="W1896" s="105">
        <f t="shared" si="783"/>
        <v>0</v>
      </c>
      <c r="X1896" s="96"/>
      <c r="Y1896" s="106" t="str">
        <f>$AO$24</f>
        <v>D</v>
      </c>
      <c r="Z1896" s="207" t="str">
        <f t="shared" si="774"/>
        <v>Wed</v>
      </c>
      <c r="AA1896" s="107">
        <f t="shared" si="775"/>
        <v>0</v>
      </c>
      <c r="AB1896" s="107">
        <f t="shared" si="776"/>
        <v>0</v>
      </c>
      <c r="AC1896" s="107">
        <f t="shared" si="777"/>
        <v>0</v>
      </c>
    </row>
    <row r="1897" spans="1:29" ht="12.75" customHeight="1">
      <c r="A1897" s="69"/>
      <c r="B1897" s="124" t="s">
        <v>26</v>
      </c>
      <c r="C1897" s="125" t="s">
        <v>22</v>
      </c>
      <c r="D1897" s="153">
        <f>-H1886</f>
        <v>-1244560</v>
      </c>
      <c r="E1897" s="127" t="s">
        <v>24</v>
      </c>
      <c r="F1897" s="149">
        <v>0.02</v>
      </c>
      <c r="G1897" s="134" t="s">
        <v>22</v>
      </c>
      <c r="H1897" s="130">
        <f>F1897*D1897</f>
        <v>-24891.200000000001</v>
      </c>
      <c r="I1897" s="76">
        <f t="shared" si="771"/>
        <v>21</v>
      </c>
      <c r="J1897" s="100">
        <f>$AN$25</f>
        <v>41095</v>
      </c>
      <c r="K1897" s="101">
        <v>2</v>
      </c>
      <c r="L1897" s="261">
        <v>8</v>
      </c>
      <c r="M1897" s="232">
        <f t="shared" si="786"/>
        <v>0.83333333333333337</v>
      </c>
      <c r="N1897" s="241">
        <f t="shared" si="778"/>
        <v>1.2083333333333333</v>
      </c>
      <c r="O1897" s="244">
        <f t="shared" si="772"/>
        <v>8.9999999999999964</v>
      </c>
      <c r="P1897" s="245" t="str">
        <f t="shared" si="784"/>
        <v>1</v>
      </c>
      <c r="Q1897" s="257">
        <f t="shared" si="773"/>
        <v>7.9999999999999964</v>
      </c>
      <c r="R1897" s="102">
        <f t="shared" si="785"/>
        <v>0</v>
      </c>
      <c r="S1897" s="103">
        <f t="shared" si="779"/>
        <v>0</v>
      </c>
      <c r="T1897" s="104">
        <f t="shared" si="780"/>
        <v>0</v>
      </c>
      <c r="U1897" s="104">
        <f t="shared" si="781"/>
        <v>0</v>
      </c>
      <c r="V1897" s="104">
        <f t="shared" si="782"/>
        <v>0</v>
      </c>
      <c r="W1897" s="105">
        <f t="shared" si="783"/>
        <v>0</v>
      </c>
      <c r="X1897" s="96"/>
      <c r="Y1897" s="106" t="str">
        <f>$AO$25</f>
        <v>D</v>
      </c>
      <c r="Z1897" s="207" t="str">
        <f t="shared" si="774"/>
        <v>Thu</v>
      </c>
      <c r="AA1897" s="107">
        <f t="shared" si="775"/>
        <v>0</v>
      </c>
      <c r="AB1897" s="107">
        <f t="shared" si="776"/>
        <v>0</v>
      </c>
      <c r="AC1897" s="107">
        <f t="shared" si="777"/>
        <v>0</v>
      </c>
    </row>
    <row r="1898" spans="1:29" ht="12.75" customHeight="1">
      <c r="A1898" s="69"/>
      <c r="B1898" s="124" t="s">
        <v>47</v>
      </c>
      <c r="C1898" s="125" t="s">
        <v>22</v>
      </c>
      <c r="D1898" s="200"/>
      <c r="E1898" s="127"/>
      <c r="F1898" s="155"/>
      <c r="G1898" s="134" t="s">
        <v>22</v>
      </c>
      <c r="H1898" s="130">
        <f>SUM(AA1913:AC1913)*-F1886/21</f>
        <v>-59264.761904761908</v>
      </c>
      <c r="I1898" s="76">
        <f t="shared" si="771"/>
        <v>22</v>
      </c>
      <c r="J1898" s="100">
        <f>$AN$26</f>
        <v>41096</v>
      </c>
      <c r="K1898" s="101">
        <v>2</v>
      </c>
      <c r="L1898" s="261">
        <v>11</v>
      </c>
      <c r="M1898" s="232">
        <f t="shared" si="786"/>
        <v>0.83333333333333337</v>
      </c>
      <c r="N1898" s="241">
        <f t="shared" si="778"/>
        <v>1.2083333333333333</v>
      </c>
      <c r="O1898" s="244">
        <f t="shared" si="772"/>
        <v>8.9999999999999964</v>
      </c>
      <c r="P1898" s="245" t="str">
        <f t="shared" si="784"/>
        <v>1</v>
      </c>
      <c r="Q1898" s="257">
        <f t="shared" si="773"/>
        <v>7.9999999999999964</v>
      </c>
      <c r="R1898" s="102">
        <f t="shared" si="785"/>
        <v>3.0000000000000036</v>
      </c>
      <c r="S1898" s="103">
        <f t="shared" si="779"/>
        <v>1</v>
      </c>
      <c r="T1898" s="104">
        <f t="shared" si="780"/>
        <v>2.0000000000000036</v>
      </c>
      <c r="U1898" s="104">
        <f t="shared" si="781"/>
        <v>0</v>
      </c>
      <c r="V1898" s="104">
        <f t="shared" si="782"/>
        <v>0</v>
      </c>
      <c r="W1898" s="105">
        <f t="shared" si="783"/>
        <v>3.0000000000000036</v>
      </c>
      <c r="X1898" s="96"/>
      <c r="Y1898" s="106" t="str">
        <f>$AO$26</f>
        <v>D</v>
      </c>
      <c r="Z1898" s="207" t="str">
        <f t="shared" si="774"/>
        <v>Fri</v>
      </c>
      <c r="AA1898" s="107">
        <f t="shared" si="775"/>
        <v>0</v>
      </c>
      <c r="AB1898" s="107">
        <f t="shared" si="776"/>
        <v>0</v>
      </c>
      <c r="AC1898" s="107">
        <f t="shared" si="777"/>
        <v>0</v>
      </c>
    </row>
    <row r="1899" spans="1:29" ht="12.75" customHeight="1">
      <c r="A1899" s="69"/>
      <c r="B1899" s="124" t="s">
        <v>27</v>
      </c>
      <c r="C1899" s="125" t="s">
        <v>22</v>
      </c>
      <c r="D1899" s="200"/>
      <c r="E1899" s="127"/>
      <c r="F1899" s="155"/>
      <c r="G1899" s="134" t="s">
        <v>22</v>
      </c>
      <c r="H1899" s="156">
        <f>+F1905</f>
        <v>-69310.8</v>
      </c>
      <c r="I1899" s="76">
        <f t="shared" si="771"/>
        <v>23</v>
      </c>
      <c r="J1899" s="100">
        <f>$AN$27</f>
        <v>41097</v>
      </c>
      <c r="K1899" s="339" t="s">
        <v>72</v>
      </c>
      <c r="L1899" s="261">
        <v>11</v>
      </c>
      <c r="M1899" s="232">
        <f t="shared" si="786"/>
        <v>0</v>
      </c>
      <c r="N1899" s="241">
        <f t="shared" si="778"/>
        <v>0</v>
      </c>
      <c r="O1899" s="244">
        <f t="shared" si="772"/>
        <v>0</v>
      </c>
      <c r="P1899" s="245">
        <f t="shared" si="784"/>
        <v>0</v>
      </c>
      <c r="Q1899" s="257">
        <f t="shared" si="773"/>
        <v>0</v>
      </c>
      <c r="R1899" s="102">
        <f t="shared" si="785"/>
        <v>11</v>
      </c>
      <c r="S1899" s="103">
        <f t="shared" si="779"/>
        <v>0</v>
      </c>
      <c r="T1899" s="104">
        <f t="shared" si="780"/>
        <v>7</v>
      </c>
      <c r="U1899" s="104">
        <f t="shared" si="781"/>
        <v>1</v>
      </c>
      <c r="V1899" s="104">
        <f t="shared" si="782"/>
        <v>3</v>
      </c>
      <c r="W1899" s="105">
        <f t="shared" si="783"/>
        <v>11</v>
      </c>
      <c r="X1899" s="96"/>
      <c r="Y1899" s="106" t="str">
        <f>$AO$27</f>
        <v>M</v>
      </c>
      <c r="Z1899" s="207" t="str">
        <f t="shared" si="774"/>
        <v>Sat</v>
      </c>
      <c r="AA1899" s="107">
        <f t="shared" si="775"/>
        <v>0</v>
      </c>
      <c r="AB1899" s="107">
        <f t="shared" si="776"/>
        <v>0</v>
      </c>
      <c r="AC1899" s="107">
        <f t="shared" si="777"/>
        <v>0</v>
      </c>
    </row>
    <row r="1900" spans="1:29" ht="12.75" customHeight="1">
      <c r="A1900" s="69"/>
      <c r="B1900" s="98"/>
      <c r="C1900" s="98"/>
      <c r="D1900" s="158" t="s">
        <v>28</v>
      </c>
      <c r="E1900" s="159"/>
      <c r="F1900" s="160">
        <f>VLOOKUP(C1879,$AD$1:$AG$6,2)</f>
        <v>-1320000</v>
      </c>
      <c r="G1900" s="160"/>
      <c r="H1900" s="99"/>
      <c r="I1900" s="76">
        <f t="shared" si="771"/>
        <v>24</v>
      </c>
      <c r="J1900" s="100">
        <f>$AN$28</f>
        <v>41098</v>
      </c>
      <c r="K1900" s="101" t="s">
        <v>50</v>
      </c>
      <c r="L1900" s="261"/>
      <c r="M1900" s="232">
        <f t="shared" si="786"/>
        <v>0</v>
      </c>
      <c r="N1900" s="241">
        <f t="shared" si="778"/>
        <v>0</v>
      </c>
      <c r="O1900" s="244">
        <f t="shared" si="772"/>
        <v>0</v>
      </c>
      <c r="P1900" s="245">
        <f t="shared" si="784"/>
        <v>0</v>
      </c>
      <c r="Q1900" s="257">
        <f t="shared" si="773"/>
        <v>0</v>
      </c>
      <c r="R1900" s="102">
        <f t="shared" si="785"/>
        <v>0</v>
      </c>
      <c r="S1900" s="103">
        <f t="shared" si="779"/>
        <v>0</v>
      </c>
      <c r="T1900" s="104">
        <f t="shared" si="780"/>
        <v>0</v>
      </c>
      <c r="U1900" s="104">
        <f t="shared" si="781"/>
        <v>0</v>
      </c>
      <c r="V1900" s="104">
        <f t="shared" si="782"/>
        <v>0</v>
      </c>
      <c r="W1900" s="105">
        <f t="shared" si="783"/>
        <v>0</v>
      </c>
      <c r="X1900" s="96"/>
      <c r="Y1900" s="106" t="str">
        <f>$AO$28</f>
        <v>M</v>
      </c>
      <c r="Z1900" s="262" t="str">
        <f t="shared" si="774"/>
        <v>Sun</v>
      </c>
      <c r="AA1900" s="107">
        <f t="shared" si="775"/>
        <v>0</v>
      </c>
      <c r="AB1900" s="107">
        <f t="shared" si="776"/>
        <v>0</v>
      </c>
      <c r="AC1900" s="107">
        <f t="shared" si="777"/>
        <v>0</v>
      </c>
    </row>
    <row r="1901" spans="1:29" ht="12.75" customHeight="1">
      <c r="A1901" s="69"/>
      <c r="B1901" s="98"/>
      <c r="C1901" s="98"/>
      <c r="D1901" s="162" t="s">
        <v>26</v>
      </c>
      <c r="E1901" s="159"/>
      <c r="F1901" s="163">
        <f>+(H1886)*0.54%</f>
        <v>6720.6240000000007</v>
      </c>
      <c r="G1901" s="163"/>
      <c r="H1901" s="99"/>
      <c r="I1901" s="76">
        <f t="shared" si="771"/>
        <v>25</v>
      </c>
      <c r="J1901" s="100">
        <f>$AN$29</f>
        <v>41099</v>
      </c>
      <c r="K1901" s="101">
        <v>1</v>
      </c>
      <c r="L1901" s="261">
        <v>11</v>
      </c>
      <c r="M1901" s="232">
        <f t="shared" si="786"/>
        <v>0.33333333333333331</v>
      </c>
      <c r="N1901" s="241">
        <f t="shared" si="778"/>
        <v>0.70833333333333337</v>
      </c>
      <c r="O1901" s="244">
        <f t="shared" si="772"/>
        <v>9.0000000000000018</v>
      </c>
      <c r="P1901" s="245" t="str">
        <f t="shared" si="784"/>
        <v>1</v>
      </c>
      <c r="Q1901" s="257">
        <f t="shared" si="773"/>
        <v>8.0000000000000018</v>
      </c>
      <c r="R1901" s="102">
        <f t="shared" si="785"/>
        <v>2.9999999999999982</v>
      </c>
      <c r="S1901" s="103">
        <f t="shared" si="779"/>
        <v>1</v>
      </c>
      <c r="T1901" s="104">
        <f t="shared" si="780"/>
        <v>1.9999999999999982</v>
      </c>
      <c r="U1901" s="104">
        <f t="shared" si="781"/>
        <v>0</v>
      </c>
      <c r="V1901" s="104">
        <f t="shared" si="782"/>
        <v>0</v>
      </c>
      <c r="W1901" s="105">
        <f t="shared" si="783"/>
        <v>2.9999999999999982</v>
      </c>
      <c r="X1901" s="96"/>
      <c r="Y1901" s="106" t="str">
        <f>$AO$29</f>
        <v>D</v>
      </c>
      <c r="Z1901" s="262" t="str">
        <f t="shared" si="774"/>
        <v>Mon</v>
      </c>
      <c r="AA1901" s="107">
        <f t="shared" si="775"/>
        <v>0</v>
      </c>
      <c r="AB1901" s="107">
        <f t="shared" si="776"/>
        <v>0</v>
      </c>
      <c r="AC1901" s="107">
        <f t="shared" si="777"/>
        <v>0</v>
      </c>
    </row>
    <row r="1902" spans="1:29" ht="12.75" customHeight="1">
      <c r="A1902" s="69"/>
      <c r="B1902" s="98"/>
      <c r="C1902" s="98"/>
      <c r="D1902" s="162" t="s">
        <v>29</v>
      </c>
      <c r="E1902" s="159"/>
      <c r="F1902" s="160">
        <f>-IF(H1895*5%&gt;500000,500000,H1895*5%)</f>
        <v>-143388.78612716764</v>
      </c>
      <c r="G1902" s="160"/>
      <c r="H1902" s="99"/>
      <c r="I1902" s="76">
        <f t="shared" si="771"/>
        <v>26</v>
      </c>
      <c r="J1902" s="100">
        <f>$AN$30</f>
        <v>41100</v>
      </c>
      <c r="K1902" s="101">
        <v>1</v>
      </c>
      <c r="L1902" s="261">
        <v>10</v>
      </c>
      <c r="M1902" s="232">
        <f t="shared" si="786"/>
        <v>0.33333333333333331</v>
      </c>
      <c r="N1902" s="241">
        <f t="shared" si="778"/>
        <v>0.70833333333333337</v>
      </c>
      <c r="O1902" s="244">
        <f t="shared" si="772"/>
        <v>9.0000000000000018</v>
      </c>
      <c r="P1902" s="245" t="str">
        <f t="shared" si="784"/>
        <v>1</v>
      </c>
      <c r="Q1902" s="257">
        <f t="shared" si="773"/>
        <v>8.0000000000000018</v>
      </c>
      <c r="R1902" s="102">
        <f t="shared" si="785"/>
        <v>1.9999999999999982</v>
      </c>
      <c r="S1902" s="103">
        <f t="shared" si="779"/>
        <v>1</v>
      </c>
      <c r="T1902" s="104">
        <f t="shared" si="780"/>
        <v>0.99999999999999822</v>
      </c>
      <c r="U1902" s="104">
        <f t="shared" si="781"/>
        <v>0</v>
      </c>
      <c r="V1902" s="104">
        <f t="shared" si="782"/>
        <v>0</v>
      </c>
      <c r="W1902" s="105">
        <f t="shared" si="783"/>
        <v>1.9999999999999982</v>
      </c>
      <c r="X1902" s="96"/>
      <c r="Y1902" s="106" t="str">
        <f>$AO$30</f>
        <v>D</v>
      </c>
      <c r="Z1902" s="207" t="str">
        <f t="shared" si="774"/>
        <v>Tue</v>
      </c>
      <c r="AA1902" s="107">
        <f t="shared" si="775"/>
        <v>0</v>
      </c>
      <c r="AB1902" s="107">
        <f t="shared" si="776"/>
        <v>0</v>
      </c>
      <c r="AC1902" s="107">
        <f t="shared" si="777"/>
        <v>0</v>
      </c>
    </row>
    <row r="1903" spans="1:29" ht="12.75" customHeight="1">
      <c r="A1903" s="69"/>
      <c r="B1903" s="98"/>
      <c r="C1903" s="98"/>
      <c r="D1903" s="162" t="s">
        <v>30</v>
      </c>
      <c r="E1903" s="159"/>
      <c r="F1903" s="163">
        <f>ROUND(H1895+H1897+F1901+F1902,0)*12</f>
        <v>32474592</v>
      </c>
      <c r="G1903" s="163"/>
      <c r="H1903" s="99"/>
      <c r="I1903" s="76">
        <f t="shared" si="771"/>
        <v>27</v>
      </c>
      <c r="J1903" s="100">
        <f>$AN$31</f>
        <v>41101</v>
      </c>
      <c r="K1903" s="101">
        <v>1</v>
      </c>
      <c r="L1903" s="261">
        <v>11</v>
      </c>
      <c r="M1903" s="232">
        <f t="shared" si="786"/>
        <v>0.33333333333333331</v>
      </c>
      <c r="N1903" s="241">
        <f t="shared" si="778"/>
        <v>0.70833333333333337</v>
      </c>
      <c r="O1903" s="244">
        <f t="shared" si="772"/>
        <v>9.0000000000000018</v>
      </c>
      <c r="P1903" s="245" t="str">
        <f t="shared" si="784"/>
        <v>1</v>
      </c>
      <c r="Q1903" s="257">
        <f t="shared" si="773"/>
        <v>8.0000000000000018</v>
      </c>
      <c r="R1903" s="102">
        <f t="shared" si="785"/>
        <v>2.9999999999999982</v>
      </c>
      <c r="S1903" s="103">
        <f t="shared" si="779"/>
        <v>1</v>
      </c>
      <c r="T1903" s="104">
        <f t="shared" si="780"/>
        <v>1.9999999999999982</v>
      </c>
      <c r="U1903" s="104">
        <f t="shared" si="781"/>
        <v>0</v>
      </c>
      <c r="V1903" s="104">
        <f t="shared" si="782"/>
        <v>0</v>
      </c>
      <c r="W1903" s="105">
        <f t="shared" si="783"/>
        <v>2.9999999999999982</v>
      </c>
      <c r="X1903" s="96"/>
      <c r="Y1903" s="106" t="str">
        <f>$AO$31</f>
        <v>D</v>
      </c>
      <c r="Z1903" s="207" t="str">
        <f t="shared" si="774"/>
        <v>Wed</v>
      </c>
      <c r="AA1903" s="107">
        <f t="shared" si="775"/>
        <v>0</v>
      </c>
      <c r="AB1903" s="107">
        <f t="shared" si="776"/>
        <v>0</v>
      </c>
      <c r="AC1903" s="107">
        <f t="shared" si="777"/>
        <v>0</v>
      </c>
    </row>
    <row r="1904" spans="1:29" ht="12.75" customHeight="1">
      <c r="A1904" s="69"/>
      <c r="B1904" s="98"/>
      <c r="C1904" s="98"/>
      <c r="D1904" s="168" t="s">
        <v>31</v>
      </c>
      <c r="E1904" s="159"/>
      <c r="F1904" s="169">
        <f>(F1903)+(F1900*12)</f>
        <v>16634592</v>
      </c>
      <c r="G1904" s="169"/>
      <c r="H1904" s="99"/>
      <c r="I1904" s="76">
        <f t="shared" si="771"/>
        <v>28</v>
      </c>
      <c r="J1904" s="100">
        <f>$AN$32</f>
        <v>41102</v>
      </c>
      <c r="K1904" s="101">
        <v>1</v>
      </c>
      <c r="L1904" s="261">
        <v>8</v>
      </c>
      <c r="M1904" s="232">
        <f t="shared" si="786"/>
        <v>0.33333333333333331</v>
      </c>
      <c r="N1904" s="241">
        <f t="shared" si="778"/>
        <v>0.70833333333333337</v>
      </c>
      <c r="O1904" s="244">
        <f t="shared" si="772"/>
        <v>9.0000000000000018</v>
      </c>
      <c r="P1904" s="245" t="str">
        <f t="shared" si="784"/>
        <v>1</v>
      </c>
      <c r="Q1904" s="257">
        <f t="shared" si="773"/>
        <v>8.0000000000000018</v>
      </c>
      <c r="R1904" s="102">
        <f t="shared" si="785"/>
        <v>0</v>
      </c>
      <c r="S1904" s="103">
        <f t="shared" si="779"/>
        <v>0</v>
      </c>
      <c r="T1904" s="104">
        <f t="shared" si="780"/>
        <v>0</v>
      </c>
      <c r="U1904" s="104">
        <f t="shared" si="781"/>
        <v>0</v>
      </c>
      <c r="V1904" s="104">
        <f t="shared" si="782"/>
        <v>0</v>
      </c>
      <c r="W1904" s="105">
        <f t="shared" si="783"/>
        <v>0</v>
      </c>
      <c r="X1904" s="96"/>
      <c r="Y1904" s="106" t="str">
        <f>$AO$32</f>
        <v>D</v>
      </c>
      <c r="Z1904" s="207" t="str">
        <f t="shared" si="774"/>
        <v>Thu</v>
      </c>
      <c r="AA1904" s="107">
        <f t="shared" si="775"/>
        <v>0</v>
      </c>
      <c r="AB1904" s="107">
        <f t="shared" si="776"/>
        <v>0</v>
      </c>
      <c r="AC1904" s="107">
        <f t="shared" si="777"/>
        <v>0</v>
      </c>
    </row>
    <row r="1905" spans="1:29" ht="12.75" customHeight="1">
      <c r="A1905" s="69"/>
      <c r="B1905" s="98"/>
      <c r="C1905" s="98"/>
      <c r="D1905" s="168" t="s">
        <v>32</v>
      </c>
      <c r="E1905" s="159"/>
      <c r="F1905" s="170">
        <f>-(IF(F1904&lt;=0,0,IF(F1904&lt;=50000000,F1904*0.05,IF(F1904&lt;=200000000,(F1904-50000000)*0.15+2500000,IF(F1904&lt;=500000000,(F1904-250000000)*0.25+32500000,(F1904-500000000)*0.3+95000000)))))/12</f>
        <v>-69310.8</v>
      </c>
      <c r="G1905" s="171">
        <f>-(IF(F1905&lt;=0,0,IF(F1905&lt;=50000000,F1905*0.05,IF(F1905&lt;=200000000,(F1905-50000000)*0.15+2500000,IF(F1905&lt;=500000000,(F1905-250000000)*0.25+32500000,(F1905-500000000)*0.3+95000000)))))/12</f>
        <v>0</v>
      </c>
      <c r="H1905" s="99"/>
      <c r="I1905" s="76">
        <f t="shared" si="771"/>
        <v>29</v>
      </c>
      <c r="J1905" s="100">
        <f>$AN$33</f>
        <v>41103</v>
      </c>
      <c r="K1905" s="101">
        <v>1</v>
      </c>
      <c r="L1905" s="261">
        <v>11</v>
      </c>
      <c r="M1905" s="232">
        <f t="shared" si="786"/>
        <v>0.33333333333333331</v>
      </c>
      <c r="N1905" s="241">
        <f t="shared" si="778"/>
        <v>0.70833333333333337</v>
      </c>
      <c r="O1905" s="244">
        <f t="shared" si="772"/>
        <v>9.0000000000000018</v>
      </c>
      <c r="P1905" s="245" t="str">
        <f t="shared" si="784"/>
        <v>1</v>
      </c>
      <c r="Q1905" s="257">
        <f t="shared" si="773"/>
        <v>8.0000000000000018</v>
      </c>
      <c r="R1905" s="102">
        <f t="shared" si="785"/>
        <v>2.9999999999999982</v>
      </c>
      <c r="S1905" s="103">
        <f t="shared" si="779"/>
        <v>1</v>
      </c>
      <c r="T1905" s="104">
        <f t="shared" si="780"/>
        <v>1.9999999999999982</v>
      </c>
      <c r="U1905" s="104">
        <f t="shared" si="781"/>
        <v>0</v>
      </c>
      <c r="V1905" s="104">
        <f t="shared" si="782"/>
        <v>0</v>
      </c>
      <c r="W1905" s="105">
        <f t="shared" si="783"/>
        <v>2.9999999999999982</v>
      </c>
      <c r="X1905" s="96"/>
      <c r="Y1905" s="106" t="str">
        <f>$AO$33</f>
        <v>D</v>
      </c>
      <c r="Z1905" s="207" t="str">
        <f t="shared" si="774"/>
        <v>Fri</v>
      </c>
      <c r="AA1905" s="107">
        <f t="shared" si="775"/>
        <v>0</v>
      </c>
      <c r="AB1905" s="107">
        <f t="shared" si="776"/>
        <v>0</v>
      </c>
      <c r="AC1905" s="107">
        <f t="shared" si="777"/>
        <v>0</v>
      </c>
    </row>
    <row r="1906" spans="1:29" ht="12.75" customHeight="1">
      <c r="A1906" s="69"/>
      <c r="B1906" s="98"/>
      <c r="C1906" s="125"/>
      <c r="D1906" s="172"/>
      <c r="E1906" s="173"/>
      <c r="F1906" s="174"/>
      <c r="G1906" s="72"/>
      <c r="H1906" s="175"/>
      <c r="I1906" s="76">
        <f t="shared" si="771"/>
        <v>30</v>
      </c>
      <c r="J1906" s="100">
        <f>$AN$34</f>
        <v>41104</v>
      </c>
      <c r="K1906" s="101" t="s">
        <v>50</v>
      </c>
      <c r="L1906" s="261"/>
      <c r="M1906" s="232">
        <f t="shared" si="786"/>
        <v>0</v>
      </c>
      <c r="N1906" s="241">
        <f t="shared" si="778"/>
        <v>0</v>
      </c>
      <c r="O1906" s="244">
        <f t="shared" si="772"/>
        <v>0</v>
      </c>
      <c r="P1906" s="245">
        <f t="shared" si="784"/>
        <v>0</v>
      </c>
      <c r="Q1906" s="257">
        <f t="shared" si="773"/>
        <v>0</v>
      </c>
      <c r="R1906" s="102">
        <f t="shared" si="785"/>
        <v>0</v>
      </c>
      <c r="S1906" s="103">
        <f t="shared" si="779"/>
        <v>0</v>
      </c>
      <c r="T1906" s="104">
        <f t="shared" si="780"/>
        <v>0</v>
      </c>
      <c r="U1906" s="104">
        <f t="shared" si="781"/>
        <v>0</v>
      </c>
      <c r="V1906" s="104">
        <f t="shared" si="782"/>
        <v>0</v>
      </c>
      <c r="W1906" s="105">
        <f t="shared" si="783"/>
        <v>0</v>
      </c>
      <c r="X1906" s="96"/>
      <c r="Y1906" s="106" t="str">
        <f>$AO$34</f>
        <v>M</v>
      </c>
      <c r="Z1906" s="207" t="str">
        <f t="shared" si="774"/>
        <v>Sat</v>
      </c>
      <c r="AA1906" s="107">
        <f t="shared" si="775"/>
        <v>0</v>
      </c>
      <c r="AB1906" s="107">
        <f t="shared" si="776"/>
        <v>0</v>
      </c>
      <c r="AC1906" s="107">
        <f t="shared" si="777"/>
        <v>0</v>
      </c>
    </row>
    <row r="1907" spans="1:29" ht="12.75" customHeight="1">
      <c r="A1907" s="69"/>
      <c r="B1907" s="176" t="s">
        <v>33</v>
      </c>
      <c r="C1907" s="177"/>
      <c r="D1907" s="178"/>
      <c r="E1907" s="127"/>
      <c r="F1907" s="179"/>
      <c r="G1907" s="180" t="s">
        <v>22</v>
      </c>
      <c r="H1907" s="152">
        <f>+H1895+H1897+H1898+H1899</f>
        <v>2714308.9606385906</v>
      </c>
      <c r="I1907" s="76">
        <f t="shared" si="771"/>
        <v>31</v>
      </c>
      <c r="J1907" s="100">
        <f>$AN$35</f>
        <v>41105</v>
      </c>
      <c r="K1907" s="339" t="s">
        <v>72</v>
      </c>
      <c r="L1907" s="261">
        <v>11</v>
      </c>
      <c r="M1907" s="232">
        <f t="shared" si="786"/>
        <v>0</v>
      </c>
      <c r="N1907" s="241">
        <f t="shared" si="778"/>
        <v>0</v>
      </c>
      <c r="O1907" s="244">
        <f t="shared" si="772"/>
        <v>0</v>
      </c>
      <c r="P1907" s="245">
        <f t="shared" si="784"/>
        <v>0</v>
      </c>
      <c r="Q1907" s="257">
        <f t="shared" si="773"/>
        <v>0</v>
      </c>
      <c r="R1907" s="102">
        <f t="shared" si="785"/>
        <v>11</v>
      </c>
      <c r="S1907" s="103">
        <f t="shared" si="779"/>
        <v>0</v>
      </c>
      <c r="T1907" s="104">
        <f t="shared" si="780"/>
        <v>7</v>
      </c>
      <c r="U1907" s="104">
        <f t="shared" si="781"/>
        <v>1</v>
      </c>
      <c r="V1907" s="104">
        <f t="shared" si="782"/>
        <v>3</v>
      </c>
      <c r="W1907" s="105">
        <f t="shared" si="783"/>
        <v>11</v>
      </c>
      <c r="X1907" s="96"/>
      <c r="Y1907" s="106" t="str">
        <f>$AO$35</f>
        <v>M</v>
      </c>
      <c r="Z1907" s="262" t="str">
        <f t="shared" si="774"/>
        <v>Sun</v>
      </c>
      <c r="AA1907" s="107">
        <f t="shared" si="775"/>
        <v>0</v>
      </c>
      <c r="AB1907" s="107">
        <f t="shared" si="776"/>
        <v>0</v>
      </c>
      <c r="AC1907" s="107">
        <f t="shared" si="777"/>
        <v>0</v>
      </c>
    </row>
    <row r="1908" spans="1:29" ht="12.75" customHeight="1">
      <c r="A1908" s="69"/>
      <c r="B1908" s="70"/>
      <c r="C1908" s="70"/>
      <c r="D1908" s="200"/>
      <c r="E1908" s="127"/>
      <c r="F1908" s="155"/>
      <c r="G1908" s="74"/>
      <c r="H1908" s="75"/>
      <c r="I1908" s="76">
        <f t="shared" si="771"/>
        <v>32</v>
      </c>
      <c r="J1908" s="100">
        <f>$AN$36</f>
        <v>41106</v>
      </c>
      <c r="K1908" s="101">
        <v>2</v>
      </c>
      <c r="L1908" s="261">
        <v>11</v>
      </c>
      <c r="M1908" s="232">
        <f t="shared" si="786"/>
        <v>0.83333333333333337</v>
      </c>
      <c r="N1908" s="241">
        <f t="shared" si="778"/>
        <v>1.2083333333333333</v>
      </c>
      <c r="O1908" s="244">
        <f t="shared" si="772"/>
        <v>8.9999999999999964</v>
      </c>
      <c r="P1908" s="245" t="str">
        <f t="shared" si="784"/>
        <v>1</v>
      </c>
      <c r="Q1908" s="257">
        <f t="shared" si="773"/>
        <v>7.9999999999999964</v>
      </c>
      <c r="R1908" s="102">
        <f t="shared" si="785"/>
        <v>3.0000000000000036</v>
      </c>
      <c r="S1908" s="103">
        <f t="shared" si="779"/>
        <v>1</v>
      </c>
      <c r="T1908" s="104">
        <f t="shared" si="780"/>
        <v>2.0000000000000036</v>
      </c>
      <c r="U1908" s="104">
        <f t="shared" si="781"/>
        <v>0</v>
      </c>
      <c r="V1908" s="104">
        <f t="shared" si="782"/>
        <v>0</v>
      </c>
      <c r="W1908" s="105">
        <f t="shared" si="783"/>
        <v>3.0000000000000036</v>
      </c>
      <c r="X1908" s="96"/>
      <c r="Y1908" s="106" t="str">
        <f>$AO$36</f>
        <v>D</v>
      </c>
      <c r="Z1908" s="262" t="str">
        <f t="shared" si="774"/>
        <v>Mon</v>
      </c>
      <c r="AA1908" s="107">
        <f t="shared" si="775"/>
        <v>0</v>
      </c>
      <c r="AB1908" s="107">
        <f t="shared" si="776"/>
        <v>0</v>
      </c>
      <c r="AC1908" s="107">
        <f t="shared" si="777"/>
        <v>0</v>
      </c>
    </row>
    <row r="1909" spans="1:29" ht="12.75" customHeight="1">
      <c r="A1909" s="69"/>
      <c r="B1909" s="181" t="s">
        <v>34</v>
      </c>
      <c r="C1909" s="181"/>
      <c r="D1909" s="72"/>
      <c r="E1909" s="73"/>
      <c r="F1909" s="72"/>
      <c r="G1909" s="181" t="s">
        <v>35</v>
      </c>
      <c r="H1909" s="99"/>
      <c r="I1909" s="76">
        <f t="shared" si="771"/>
        <v>33</v>
      </c>
      <c r="J1909" s="100">
        <f>$AN$37</f>
        <v>41107</v>
      </c>
      <c r="K1909" s="101">
        <v>2</v>
      </c>
      <c r="L1909" s="261">
        <v>11</v>
      </c>
      <c r="M1909" s="232">
        <f t="shared" si="786"/>
        <v>0.83333333333333337</v>
      </c>
      <c r="N1909" s="241">
        <f t="shared" si="778"/>
        <v>1.2083333333333333</v>
      </c>
      <c r="O1909" s="244">
        <f t="shared" si="772"/>
        <v>8.9999999999999964</v>
      </c>
      <c r="P1909" s="245" t="str">
        <f t="shared" si="784"/>
        <v>1</v>
      </c>
      <c r="Q1909" s="257">
        <f t="shared" si="773"/>
        <v>7.9999999999999964</v>
      </c>
      <c r="R1909" s="102">
        <f t="shared" si="785"/>
        <v>3.0000000000000036</v>
      </c>
      <c r="S1909" s="103">
        <f t="shared" si="779"/>
        <v>1</v>
      </c>
      <c r="T1909" s="104">
        <f t="shared" si="780"/>
        <v>2.0000000000000036</v>
      </c>
      <c r="U1909" s="104">
        <f t="shared" si="781"/>
        <v>0</v>
      </c>
      <c r="V1909" s="104">
        <f t="shared" si="782"/>
        <v>0</v>
      </c>
      <c r="W1909" s="105">
        <f t="shared" si="783"/>
        <v>3.0000000000000036</v>
      </c>
      <c r="X1909" s="96"/>
      <c r="Y1909" s="106" t="str">
        <f>$AO$37</f>
        <v>D</v>
      </c>
      <c r="Z1909" s="207" t="str">
        <f t="shared" si="774"/>
        <v>Tue</v>
      </c>
      <c r="AA1909" s="107">
        <f t="shared" si="775"/>
        <v>0</v>
      </c>
      <c r="AB1909" s="107">
        <f t="shared" si="776"/>
        <v>0</v>
      </c>
      <c r="AC1909" s="107">
        <f t="shared" si="777"/>
        <v>0</v>
      </c>
    </row>
    <row r="1910" spans="1:29" ht="12.75" customHeight="1">
      <c r="A1910" s="69"/>
      <c r="B1910" s="181"/>
      <c r="C1910" s="181"/>
      <c r="D1910" s="72"/>
      <c r="E1910" s="73"/>
      <c r="F1910" s="72"/>
      <c r="G1910" s="181"/>
      <c r="H1910" s="99"/>
      <c r="I1910" s="76">
        <f t="shared" si="771"/>
        <v>34</v>
      </c>
      <c r="J1910" s="100">
        <f>$AN$38</f>
        <v>41108</v>
      </c>
      <c r="K1910" s="101">
        <v>2</v>
      </c>
      <c r="L1910" s="261">
        <v>11</v>
      </c>
      <c r="M1910" s="232">
        <f t="shared" si="786"/>
        <v>0.83333333333333337</v>
      </c>
      <c r="N1910" s="241">
        <f t="shared" si="778"/>
        <v>1.2083333333333333</v>
      </c>
      <c r="O1910" s="244">
        <f t="shared" si="772"/>
        <v>8.9999999999999964</v>
      </c>
      <c r="P1910" s="245" t="str">
        <f t="shared" si="784"/>
        <v>1</v>
      </c>
      <c r="Q1910" s="257">
        <f t="shared" si="773"/>
        <v>7.9999999999999964</v>
      </c>
      <c r="R1910" s="102">
        <f t="shared" si="785"/>
        <v>3.0000000000000036</v>
      </c>
      <c r="S1910" s="103">
        <f t="shared" si="779"/>
        <v>1</v>
      </c>
      <c r="T1910" s="104">
        <f t="shared" si="780"/>
        <v>2.0000000000000036</v>
      </c>
      <c r="U1910" s="104">
        <f t="shared" si="781"/>
        <v>0</v>
      </c>
      <c r="V1910" s="104">
        <f t="shared" si="782"/>
        <v>0</v>
      </c>
      <c r="W1910" s="105">
        <f t="shared" si="783"/>
        <v>3.0000000000000036</v>
      </c>
      <c r="X1910" s="96"/>
      <c r="Y1910" s="106" t="str">
        <f>$AO$38</f>
        <v>D</v>
      </c>
      <c r="Z1910" s="207" t="str">
        <f t="shared" si="774"/>
        <v>Wed</v>
      </c>
      <c r="AA1910" s="107">
        <f t="shared" si="775"/>
        <v>0</v>
      </c>
      <c r="AB1910" s="107">
        <f t="shared" si="776"/>
        <v>0</v>
      </c>
      <c r="AC1910" s="107">
        <f t="shared" si="777"/>
        <v>0</v>
      </c>
    </row>
    <row r="1911" spans="1:29" ht="12.75" customHeight="1">
      <c r="A1911" s="69"/>
      <c r="B1911" s="181"/>
      <c r="C1911" s="181"/>
      <c r="D1911" s="72"/>
      <c r="E1911" s="73"/>
      <c r="F1911" s="72"/>
      <c r="G1911" s="181"/>
      <c r="H1911" s="99"/>
      <c r="I1911" s="76">
        <f t="shared" si="771"/>
        <v>35</v>
      </c>
      <c r="J1911" s="100"/>
      <c r="K1911" s="101"/>
      <c r="L1911" s="261"/>
      <c r="M1911" s="232"/>
      <c r="N1911" s="241"/>
      <c r="O1911" s="244"/>
      <c r="P1911" s="245"/>
      <c r="Q1911" s="257"/>
      <c r="R1911" s="102"/>
      <c r="S1911" s="103"/>
      <c r="T1911" s="104"/>
      <c r="U1911" s="104"/>
      <c r="V1911" s="104"/>
      <c r="W1911" s="105"/>
      <c r="X1911" s="96"/>
      <c r="Y1911" s="106"/>
      <c r="Z1911" s="207" t="str">
        <f t="shared" si="774"/>
        <v>Sat</v>
      </c>
      <c r="AA1911" s="107">
        <f>COUNTIF(K1911,"S")</f>
        <v>0</v>
      </c>
      <c r="AB1911" s="107">
        <f>COUNTIF(K1911,"I")</f>
        <v>0</v>
      </c>
      <c r="AC1911" s="107">
        <f>COUNTIF(K1911,"A")</f>
        <v>0</v>
      </c>
    </row>
    <row r="1912" spans="1:29" ht="12.75" customHeight="1">
      <c r="A1912" s="69"/>
      <c r="B1912" s="181"/>
      <c r="C1912" s="181"/>
      <c r="D1912" s="72"/>
      <c r="E1912" s="73"/>
      <c r="F1912" s="72"/>
      <c r="G1912" s="181"/>
      <c r="H1912" s="99"/>
      <c r="I1912" s="76">
        <f t="shared" si="771"/>
        <v>36</v>
      </c>
      <c r="J1912" s="210" t="s">
        <v>19</v>
      </c>
      <c r="K1912" s="211"/>
      <c r="L1912" s="251"/>
      <c r="M1912" s="212" t="s">
        <v>45</v>
      </c>
      <c r="N1912" s="212" t="s">
        <v>46</v>
      </c>
      <c r="O1912" s="242"/>
      <c r="P1912" s="243"/>
      <c r="Q1912" s="258"/>
      <c r="R1912" s="212"/>
      <c r="S1912" s="213"/>
      <c r="T1912" s="214"/>
      <c r="U1912" s="214"/>
      <c r="V1912" s="215"/>
      <c r="W1912" s="216" t="s">
        <v>36</v>
      </c>
      <c r="X1912" s="182"/>
      <c r="Y1912" s="183" t="s">
        <v>37</v>
      </c>
      <c r="Z1912" s="83"/>
      <c r="AA1912" s="84"/>
      <c r="AB1912" s="84"/>
      <c r="AC1912" s="96"/>
    </row>
    <row r="1913" spans="1:29" ht="12.75" customHeight="1">
      <c r="A1913" s="69"/>
      <c r="B1913" s="184" t="str">
        <f>C1877</f>
        <v>ADE</v>
      </c>
      <c r="C1913" s="181"/>
      <c r="D1913" s="72"/>
      <c r="E1913" s="73"/>
      <c r="F1913" s="72"/>
      <c r="G1913" s="181" t="s">
        <v>38</v>
      </c>
      <c r="H1913" s="99"/>
      <c r="I1913" s="76">
        <f t="shared" si="771"/>
        <v>37</v>
      </c>
      <c r="J1913" s="333">
        <f>+K1913+L1913</f>
        <v>39</v>
      </c>
      <c r="K1913" s="334">
        <f>+COUNTIF(K1880:K1911,"1")+COUNTIF(K1880:K1911,"2")+COUNTIF(K1880:K1911,"L2")+COUNTIF(K1880:K1911,"L1")</f>
        <v>25</v>
      </c>
      <c r="L1913" s="334">
        <f>+COUNTIF(K1880:K1911,"2")+COUNTIF(K1880:K1911,"L2")</f>
        <v>14</v>
      </c>
      <c r="M1913" s="334">
        <f>+COUNTIF(K1880:K1911,"1")+COUNTIF(K1880:K1911,"L1")</f>
        <v>11</v>
      </c>
      <c r="N1913" s="185"/>
      <c r="O1913" s="185"/>
      <c r="P1913" s="101"/>
      <c r="Q1913" s="259"/>
      <c r="R1913" s="185">
        <f>+COUNTIF(K1881:K1911,"S2")</f>
        <v>0</v>
      </c>
      <c r="S1913" s="102">
        <f>SUM(S1881:S1911)</f>
        <v>16</v>
      </c>
      <c r="T1913" s="102">
        <f>SUM(T1881:T1911)</f>
        <v>58.500000000000014</v>
      </c>
      <c r="U1913" s="102">
        <f>SUM(U1881:U1911)</f>
        <v>4</v>
      </c>
      <c r="V1913" s="102">
        <f>SUM(V1881:V1911)</f>
        <v>11</v>
      </c>
      <c r="W1913" s="105">
        <f>+(S1913*1.5)+(T1913*2)+(U1913*3)+(V1913*4)</f>
        <v>197.00000000000003</v>
      </c>
      <c r="X1913" s="186"/>
      <c r="Y1913" s="187">
        <f>+COUNTIF(Y1881:Y1911,"D")</f>
        <v>22</v>
      </c>
      <c r="Z1913" s="83"/>
      <c r="AA1913" s="102">
        <f>SUM(AA1881:AA1911)</f>
        <v>1</v>
      </c>
      <c r="AB1913" s="102">
        <f>SUM(AB1881:AB1911)</f>
        <v>0</v>
      </c>
      <c r="AC1913" s="102">
        <f>SUM(AC1881:AC1911)</f>
        <v>0</v>
      </c>
    </row>
    <row r="1914" spans="1:29" ht="12.75" customHeight="1">
      <c r="A1914" s="69"/>
      <c r="B1914" s="263"/>
      <c r="C1914" s="189" t="s">
        <v>57</v>
      </c>
      <c r="D1914" s="189"/>
      <c r="E1914" s="190"/>
      <c r="F1914" s="72"/>
      <c r="G1914" s="72"/>
      <c r="H1914" s="99"/>
      <c r="I1914" s="76">
        <f t="shared" si="771"/>
        <v>38</v>
      </c>
      <c r="J1914" s="191"/>
      <c r="K1914" s="192"/>
      <c r="L1914" s="252"/>
      <c r="M1914" s="193"/>
      <c r="N1914" s="193"/>
      <c r="O1914" s="193"/>
      <c r="P1914" s="239"/>
      <c r="Q1914" s="260"/>
      <c r="R1914" s="194">
        <f>S1913+T1913+U1913+V1913</f>
        <v>89.500000000000014</v>
      </c>
      <c r="S1914" s="103"/>
      <c r="T1914" s="103"/>
      <c r="U1914" s="103"/>
      <c r="V1914" s="103"/>
      <c r="W1914" s="103"/>
      <c r="X1914" s="195"/>
      <c r="Y1914" s="187"/>
      <c r="Z1914" s="196"/>
      <c r="AA1914" s="196"/>
      <c r="AB1914" s="196"/>
      <c r="AC1914" s="197"/>
    </row>
    <row r="1916" spans="1:29" ht="12.75" customHeight="1">
      <c r="A1916" s="52">
        <f>A1877+1</f>
        <v>50</v>
      </c>
      <c r="B1916" s="53" t="s">
        <v>2</v>
      </c>
      <c r="C1916" s="54" t="s">
        <v>201</v>
      </c>
      <c r="D1916" s="55"/>
      <c r="E1916" s="56" t="s">
        <v>55</v>
      </c>
      <c r="F1916" s="209" t="s">
        <v>125</v>
      </c>
      <c r="G1916" s="57"/>
      <c r="H1916" s="58"/>
      <c r="I1916" s="59">
        <v>1</v>
      </c>
      <c r="J1916" s="486" t="str">
        <f>+C1916</f>
        <v>ADE</v>
      </c>
      <c r="K1916" s="486"/>
      <c r="L1916" s="486"/>
      <c r="M1916" s="486"/>
      <c r="N1916" s="486"/>
      <c r="O1916" s="486"/>
      <c r="P1916" s="486"/>
      <c r="Q1916" s="486"/>
      <c r="R1916" s="486"/>
      <c r="S1916" s="486"/>
      <c r="T1916" s="486"/>
      <c r="U1916" s="486"/>
      <c r="V1916" s="486"/>
      <c r="W1916" s="486"/>
      <c r="X1916" s="60"/>
      <c r="Y1916" s="61"/>
      <c r="Z1916" s="62"/>
      <c r="AA1916" s="63"/>
      <c r="AB1916" s="63"/>
      <c r="AC1916" s="64"/>
    </row>
    <row r="1917" spans="1:29" ht="12.75" customHeight="1">
      <c r="A1917" s="69"/>
      <c r="B1917" s="70" t="s">
        <v>3</v>
      </c>
      <c r="C1917" s="71" t="s">
        <v>62</v>
      </c>
      <c r="D1917" s="72"/>
      <c r="E1917" s="73"/>
      <c r="F1917" s="72"/>
      <c r="G1917" s="74"/>
      <c r="H1917" s="75"/>
      <c r="I1917" s="76">
        <f t="shared" ref="I1917:I1953" si="787">+I1916+1</f>
        <v>2</v>
      </c>
      <c r="J1917" s="77" t="s">
        <v>4</v>
      </c>
      <c r="K1917" s="78"/>
      <c r="L1917" s="248"/>
      <c r="M1917" s="79"/>
      <c r="N1917" s="79"/>
      <c r="O1917" s="79"/>
      <c r="P1917" s="236"/>
      <c r="Q1917" s="254"/>
      <c r="R1917" s="79"/>
      <c r="S1917" s="79"/>
      <c r="T1917" s="79"/>
      <c r="U1917" s="79"/>
      <c r="V1917" s="79"/>
      <c r="W1917" s="80" t="str">
        <f>$Y$1</f>
        <v>Period: 1 May 2012 - 31 May 2012</v>
      </c>
      <c r="X1917" s="81"/>
      <c r="Y1917" s="82"/>
      <c r="Z1917" s="83"/>
      <c r="AA1917" s="84"/>
      <c r="AB1917" s="84"/>
      <c r="AC1917" s="85"/>
    </row>
    <row r="1918" spans="1:29" ht="12.75" customHeight="1">
      <c r="A1918" s="69"/>
      <c r="B1918" s="70" t="s">
        <v>6</v>
      </c>
      <c r="C1918" s="71" t="s">
        <v>5</v>
      </c>
      <c r="D1918" s="72"/>
      <c r="E1918" s="73"/>
      <c r="F1918" s="91"/>
      <c r="G1918" s="91"/>
      <c r="H1918" s="92"/>
      <c r="I1918" s="76">
        <f t="shared" si="787"/>
        <v>3</v>
      </c>
      <c r="J1918" s="487" t="s">
        <v>7</v>
      </c>
      <c r="K1918" s="488" t="s">
        <v>8</v>
      </c>
      <c r="L1918" s="249"/>
      <c r="M1918" s="489" t="s">
        <v>49</v>
      </c>
      <c r="N1918" s="490"/>
      <c r="O1918" s="220"/>
      <c r="P1918" s="237"/>
      <c r="Q1918" s="255"/>
      <c r="R1918" s="491" t="s">
        <v>64</v>
      </c>
      <c r="S1918" s="493" t="s">
        <v>9</v>
      </c>
      <c r="T1918" s="493"/>
      <c r="U1918" s="493"/>
      <c r="V1918" s="493"/>
      <c r="W1918" s="494" t="s">
        <v>10</v>
      </c>
      <c r="X1918" s="93"/>
      <c r="Y1918" s="94"/>
      <c r="Z1918" s="83"/>
      <c r="AA1918" s="84"/>
      <c r="AB1918" s="84"/>
      <c r="AC1918" s="85"/>
    </row>
    <row r="1919" spans="1:29" ht="12.75" customHeight="1">
      <c r="A1919" s="69"/>
      <c r="B1919" s="70" t="s">
        <v>48</v>
      </c>
      <c r="C1919" s="71"/>
      <c r="D1919" s="72"/>
      <c r="E1919" s="73"/>
      <c r="F1919" s="91"/>
      <c r="G1919" s="91"/>
      <c r="H1919" s="92"/>
      <c r="I1919" s="76">
        <f t="shared" si="787"/>
        <v>4</v>
      </c>
      <c r="J1919" s="487"/>
      <c r="K1919" s="488"/>
      <c r="L1919" s="250"/>
      <c r="M1919" s="231" t="s">
        <v>11</v>
      </c>
      <c r="N1919" s="231" t="s">
        <v>12</v>
      </c>
      <c r="O1919" s="231"/>
      <c r="P1919" s="238"/>
      <c r="Q1919" s="256" t="s">
        <v>67</v>
      </c>
      <c r="R1919" s="492"/>
      <c r="S1919" s="201">
        <v>1.5</v>
      </c>
      <c r="T1919" s="201">
        <v>2</v>
      </c>
      <c r="U1919" s="201">
        <v>3</v>
      </c>
      <c r="V1919" s="201">
        <v>4</v>
      </c>
      <c r="W1919" s="494"/>
      <c r="X1919" s="93"/>
      <c r="Y1919" s="94"/>
      <c r="Z1919" s="83"/>
      <c r="AA1919" s="95" t="s">
        <v>13</v>
      </c>
      <c r="AB1919" s="95" t="s">
        <v>14</v>
      </c>
      <c r="AC1919" s="96" t="s">
        <v>15</v>
      </c>
    </row>
    <row r="1920" spans="1:29" ht="12.75" customHeight="1">
      <c r="A1920" s="69"/>
      <c r="B1920" s="70" t="s">
        <v>16</v>
      </c>
      <c r="C1920" s="71"/>
      <c r="D1920" s="72"/>
      <c r="E1920" s="73"/>
      <c r="F1920" s="98"/>
      <c r="G1920" s="72"/>
      <c r="H1920" s="99"/>
      <c r="I1920" s="76">
        <f t="shared" si="787"/>
        <v>5</v>
      </c>
      <c r="J1920" s="100">
        <f>$AN$9</f>
        <v>41079</v>
      </c>
      <c r="K1920" s="101">
        <v>1</v>
      </c>
      <c r="L1920" s="261">
        <v>11</v>
      </c>
      <c r="M1920" s="232">
        <f>VLOOKUP(K1920,$AE$23:$AG$30,2,0)</f>
        <v>0.33333333333333331</v>
      </c>
      <c r="N1920" s="241">
        <f>VLOOKUP(K1920,$AE$23:$AG$30,3,0)</f>
        <v>0.70833333333333337</v>
      </c>
      <c r="O1920" s="244">
        <f t="shared" ref="O1920:O1949" si="788">(N1920-M1920)*24</f>
        <v>9.0000000000000018</v>
      </c>
      <c r="P1920" s="245" t="str">
        <f>+IF(((N1920-M1920)*24)&gt;4,"1",0)</f>
        <v>1</v>
      </c>
      <c r="Q1920" s="257">
        <f t="shared" ref="Q1920:Q1949" si="789">O1920-P1920</f>
        <v>8.0000000000000018</v>
      </c>
      <c r="R1920" s="102">
        <f>+L1920-Q1920</f>
        <v>2.9999999999999982</v>
      </c>
      <c r="S1920" s="103">
        <f>IF(AND(Y1920="d",W1920&gt;0),1,0)</f>
        <v>1</v>
      </c>
      <c r="T1920" s="104">
        <f>IF(AND(Y1920="D",W1920-S1920&lt;0),0,IF(AND(Y1920="M",W1920&gt;=7),7,IF(AND(Y1920="M",W1920&lt;7),W1920,IF(W1920-S1920&lt;0,0,IF(AND(Y1920="D",W1920-S1920&gt;=7),7,IF(AND(Y1920="D",W1920-S1920&lt;7),W1920-S1920,0))))))</f>
        <v>1.9999999999999982</v>
      </c>
      <c r="U1920" s="104">
        <f>IF(AND(Y1920="D",W1920&lt;1),0,IF(AND(Y1920="D",W1920-S1920-T1920&gt;0,W1920-S1920-T1920&lt;1),W1920-S1920-T1920,IF(AND(Y1920="D",W1920-S1920-T1920&gt;=1),1,IF(AND(Y1920="M",W1920-T1920&gt;=1),1,IF(AND(Y1920="M",W1920-T1920&lt;1),W1920-T1920,0)))))</f>
        <v>0</v>
      </c>
      <c r="V1920" s="104">
        <f>IF(AND(Y1920="D",W1920&lt;1),0,IF(AND(Y1920="D",W1920-S1920-T1920-U1920&gt;0),W1920-S1920-T1920-U1920,IF(AND(Y1920="M",W1920-T1920-U1920&gt;0),W1920-T1920-U1920,0)))</f>
        <v>0</v>
      </c>
      <c r="W1920" s="105">
        <f>+R1920</f>
        <v>2.9999999999999982</v>
      </c>
      <c r="X1920" s="96"/>
      <c r="Y1920" s="106" t="str">
        <f>$AO$9</f>
        <v>D</v>
      </c>
      <c r="Z1920" s="207" t="str">
        <f t="shared" ref="Z1920:Z1950" si="790">TEXT(WEEKDAY(J1920),"ddd")</f>
        <v>Tue</v>
      </c>
      <c r="AA1920" s="107">
        <f t="shared" ref="AA1920:AA1949" si="791">COUNTIF(K1920,"S")</f>
        <v>0</v>
      </c>
      <c r="AB1920" s="107">
        <f t="shared" ref="AB1920:AB1949" si="792">COUNTIF(K1920,"I")</f>
        <v>0</v>
      </c>
      <c r="AC1920" s="107">
        <f t="shared" ref="AC1920:AC1949" si="793">COUNTIF(K1920,"A")</f>
        <v>0</v>
      </c>
    </row>
    <row r="1921" spans="1:29" ht="12.75" customHeight="1">
      <c r="A1921" s="69"/>
      <c r="B1921" s="70" t="s">
        <v>18</v>
      </c>
      <c r="C1921" s="108" t="s">
        <v>61</v>
      </c>
      <c r="D1921" s="109"/>
      <c r="E1921" s="73"/>
      <c r="F1921" s="110"/>
      <c r="G1921" s="72"/>
      <c r="H1921" s="99"/>
      <c r="I1921" s="76">
        <f t="shared" si="787"/>
        <v>6</v>
      </c>
      <c r="J1921" s="100">
        <f>$AN$10</f>
        <v>41080</v>
      </c>
      <c r="K1921" s="101">
        <v>1</v>
      </c>
      <c r="L1921" s="261">
        <v>11</v>
      </c>
      <c r="M1921" s="232">
        <f>VLOOKUP(K1921,$AE$23:$AG$30,2,0)</f>
        <v>0.33333333333333331</v>
      </c>
      <c r="N1921" s="241">
        <f t="shared" ref="N1921:N1949" si="794">VLOOKUP(K1921,$AE$23:$AG$30,3,0)</f>
        <v>0.70833333333333337</v>
      </c>
      <c r="O1921" s="244">
        <f t="shared" si="788"/>
        <v>9.0000000000000018</v>
      </c>
      <c r="P1921" s="245" t="str">
        <f>+IF(((N1921-M1921)*24)&gt;4,"1",0)</f>
        <v>1</v>
      </c>
      <c r="Q1921" s="257">
        <f t="shared" si="789"/>
        <v>8.0000000000000018</v>
      </c>
      <c r="R1921" s="102">
        <f>+L1921-Q1921</f>
        <v>2.9999999999999982</v>
      </c>
      <c r="S1921" s="103">
        <f t="shared" ref="S1921:S1949" si="795">IF(AND(Y1921="d",W1921&gt;0),1,0)</f>
        <v>1</v>
      </c>
      <c r="T1921" s="104">
        <f t="shared" ref="T1921:T1949" si="796">IF(AND(Y1921="D",W1921-S1921&lt;0),0,IF(AND(Y1921="M",W1921&gt;=7),7,IF(AND(Y1921="M",W1921&lt;7),W1921,IF(W1921-S1921&lt;0,0,IF(AND(Y1921="D",W1921-S1921&gt;=7),7,IF(AND(Y1921="D",W1921-S1921&lt;7),W1921-S1921,0))))))</f>
        <v>1.9999999999999982</v>
      </c>
      <c r="U1921" s="104">
        <f t="shared" ref="U1921:U1949" si="797">IF(AND(Y1921="D",W1921&lt;1),0,IF(AND(Y1921="D",W1921-S1921-T1921&gt;0,W1921-S1921-T1921&lt;1),W1921-S1921-T1921,IF(AND(Y1921="D",W1921-S1921-T1921&gt;=1),1,IF(AND(Y1921="M",W1921-T1921&gt;=1),1,IF(AND(Y1921="M",W1921-T1921&lt;1),W1921-T1921,0)))))</f>
        <v>0</v>
      </c>
      <c r="V1921" s="104">
        <f t="shared" ref="V1921:V1949" si="798">IF(AND(Y1921="D",W1921&lt;1),0,IF(AND(Y1921="D",W1921-S1921-T1921-U1921&gt;0),W1921-S1921-T1921-U1921,IF(AND(Y1921="M",W1921-T1921-U1921&gt;0),W1921-T1921-U1921,0)))</f>
        <v>0</v>
      </c>
      <c r="W1921" s="105">
        <f t="shared" ref="W1921:W1949" si="799">+R1921</f>
        <v>2.9999999999999982</v>
      </c>
      <c r="X1921" s="96"/>
      <c r="Y1921" s="106" t="str">
        <f>$AO$10</f>
        <v>D</v>
      </c>
      <c r="Z1921" s="207" t="str">
        <f t="shared" si="790"/>
        <v>Wed</v>
      </c>
      <c r="AA1921" s="107">
        <f t="shared" si="791"/>
        <v>0</v>
      </c>
      <c r="AB1921" s="107">
        <f t="shared" si="792"/>
        <v>0</v>
      </c>
      <c r="AC1921" s="107">
        <f t="shared" si="793"/>
        <v>0</v>
      </c>
    </row>
    <row r="1922" spans="1:29" ht="12.75" customHeight="1">
      <c r="A1922" s="69"/>
      <c r="B1922" s="98" t="s">
        <v>20</v>
      </c>
      <c r="C1922" s="199">
        <v>40245</v>
      </c>
      <c r="D1922" s="199">
        <v>41340</v>
      </c>
      <c r="E1922" s="73"/>
      <c r="F1922" s="72"/>
      <c r="G1922" s="72"/>
      <c r="H1922" s="99"/>
      <c r="I1922" s="76">
        <f t="shared" si="787"/>
        <v>7</v>
      </c>
      <c r="J1922" s="100">
        <f>$AN$11</f>
        <v>41081</v>
      </c>
      <c r="K1922" s="101">
        <v>1</v>
      </c>
      <c r="L1922" s="261">
        <v>11</v>
      </c>
      <c r="M1922" s="232">
        <f>VLOOKUP(K1922,$AE$23:$AG$30,2,0)</f>
        <v>0.33333333333333331</v>
      </c>
      <c r="N1922" s="241">
        <f t="shared" si="794"/>
        <v>0.70833333333333337</v>
      </c>
      <c r="O1922" s="244">
        <f t="shared" si="788"/>
        <v>9.0000000000000018</v>
      </c>
      <c r="P1922" s="245" t="str">
        <f t="shared" ref="P1922:P1949" si="800">+IF(((N1922-M1922)*24)&gt;4,"1",0)</f>
        <v>1</v>
      </c>
      <c r="Q1922" s="257">
        <f t="shared" si="789"/>
        <v>8.0000000000000018</v>
      </c>
      <c r="R1922" s="102">
        <f t="shared" ref="R1922:R1949" si="801">+L1922-Q1922</f>
        <v>2.9999999999999982</v>
      </c>
      <c r="S1922" s="103">
        <f t="shared" si="795"/>
        <v>1</v>
      </c>
      <c r="T1922" s="104">
        <f t="shared" si="796"/>
        <v>1.9999999999999982</v>
      </c>
      <c r="U1922" s="104">
        <f t="shared" si="797"/>
        <v>0</v>
      </c>
      <c r="V1922" s="104">
        <f t="shared" si="798"/>
        <v>0</v>
      </c>
      <c r="W1922" s="105">
        <f t="shared" si="799"/>
        <v>2.9999999999999982</v>
      </c>
      <c r="X1922" s="96"/>
      <c r="Y1922" s="106" t="str">
        <f>$AO$11</f>
        <v>D</v>
      </c>
      <c r="Z1922" s="207" t="str">
        <f t="shared" si="790"/>
        <v>Thu</v>
      </c>
      <c r="AA1922" s="107">
        <f t="shared" si="791"/>
        <v>0</v>
      </c>
      <c r="AB1922" s="107">
        <f t="shared" si="792"/>
        <v>0</v>
      </c>
      <c r="AC1922" s="107">
        <f t="shared" si="793"/>
        <v>0</v>
      </c>
    </row>
    <row r="1923" spans="1:29" ht="12.75" customHeight="1">
      <c r="A1923" s="69"/>
      <c r="B1923" s="98"/>
      <c r="C1923" s="98"/>
      <c r="D1923" s="72"/>
      <c r="E1923" s="73"/>
      <c r="F1923" s="72"/>
      <c r="G1923" s="72"/>
      <c r="H1923" s="99"/>
      <c r="I1923" s="76">
        <f t="shared" si="787"/>
        <v>8</v>
      </c>
      <c r="J1923" s="100">
        <f>$AN$12</f>
        <v>41082</v>
      </c>
      <c r="K1923" s="101">
        <v>1</v>
      </c>
      <c r="L1923" s="261">
        <v>8</v>
      </c>
      <c r="M1923" s="232">
        <f t="shared" ref="M1923:M1949" si="802">VLOOKUP(K1923,$AE$23:$AG$30,2,0)</f>
        <v>0.33333333333333331</v>
      </c>
      <c r="N1923" s="241">
        <f t="shared" si="794"/>
        <v>0.70833333333333337</v>
      </c>
      <c r="O1923" s="244">
        <f t="shared" si="788"/>
        <v>9.0000000000000018</v>
      </c>
      <c r="P1923" s="245" t="str">
        <f t="shared" si="800"/>
        <v>1</v>
      </c>
      <c r="Q1923" s="257">
        <f t="shared" si="789"/>
        <v>8.0000000000000018</v>
      </c>
      <c r="R1923" s="102">
        <f t="shared" si="801"/>
        <v>0</v>
      </c>
      <c r="S1923" s="103">
        <f t="shared" si="795"/>
        <v>0</v>
      </c>
      <c r="T1923" s="104">
        <f t="shared" si="796"/>
        <v>0</v>
      </c>
      <c r="U1923" s="104">
        <f t="shared" si="797"/>
        <v>0</v>
      </c>
      <c r="V1923" s="104">
        <f t="shared" si="798"/>
        <v>0</v>
      </c>
      <c r="W1923" s="105">
        <f t="shared" si="799"/>
        <v>0</v>
      </c>
      <c r="X1923" s="96"/>
      <c r="Y1923" s="106" t="str">
        <f>$AO$12</f>
        <v>D</v>
      </c>
      <c r="Z1923" s="207" t="str">
        <f t="shared" si="790"/>
        <v>Fri</v>
      </c>
      <c r="AA1923" s="107">
        <f t="shared" si="791"/>
        <v>0</v>
      </c>
      <c r="AB1923" s="107">
        <f t="shared" si="792"/>
        <v>0</v>
      </c>
      <c r="AC1923" s="107">
        <f t="shared" si="793"/>
        <v>0</v>
      </c>
    </row>
    <row r="1924" spans="1:29" ht="12.75" customHeight="1">
      <c r="A1924" s="69"/>
      <c r="B1924" s="98"/>
      <c r="C1924" s="98"/>
      <c r="D1924" s="72"/>
      <c r="E1924" s="73"/>
      <c r="F1924" s="198"/>
      <c r="G1924" s="72"/>
      <c r="H1924" s="99"/>
      <c r="I1924" s="76">
        <f t="shared" si="787"/>
        <v>9</v>
      </c>
      <c r="J1924" s="100">
        <f>$AN$13</f>
        <v>41083</v>
      </c>
      <c r="K1924" s="339" t="s">
        <v>50</v>
      </c>
      <c r="L1924" s="261"/>
      <c r="M1924" s="232">
        <f t="shared" si="802"/>
        <v>0</v>
      </c>
      <c r="N1924" s="241">
        <f t="shared" si="794"/>
        <v>0</v>
      </c>
      <c r="O1924" s="244">
        <f t="shared" si="788"/>
        <v>0</v>
      </c>
      <c r="P1924" s="245">
        <f t="shared" si="800"/>
        <v>0</v>
      </c>
      <c r="Q1924" s="257">
        <f t="shared" si="789"/>
        <v>0</v>
      </c>
      <c r="R1924" s="102">
        <f t="shared" si="801"/>
        <v>0</v>
      </c>
      <c r="S1924" s="103">
        <f t="shared" si="795"/>
        <v>0</v>
      </c>
      <c r="T1924" s="104">
        <f t="shared" si="796"/>
        <v>0</v>
      </c>
      <c r="U1924" s="104">
        <f t="shared" si="797"/>
        <v>0</v>
      </c>
      <c r="V1924" s="104">
        <f t="shared" si="798"/>
        <v>0</v>
      </c>
      <c r="W1924" s="105">
        <f t="shared" si="799"/>
        <v>0</v>
      </c>
      <c r="X1924" s="96"/>
      <c r="Y1924" s="106" t="str">
        <f>$AO$13</f>
        <v>M</v>
      </c>
      <c r="Z1924" s="207" t="str">
        <f t="shared" si="790"/>
        <v>Sat</v>
      </c>
      <c r="AA1924" s="107">
        <f t="shared" si="791"/>
        <v>0</v>
      </c>
      <c r="AB1924" s="107">
        <f t="shared" si="792"/>
        <v>0</v>
      </c>
      <c r="AC1924" s="107">
        <f t="shared" si="793"/>
        <v>0</v>
      </c>
    </row>
    <row r="1925" spans="1:29" ht="12.75" customHeight="1">
      <c r="A1925" s="69"/>
      <c r="B1925" s="124" t="s">
        <v>21</v>
      </c>
      <c r="C1925" s="125" t="s">
        <v>22</v>
      </c>
      <c r="D1925" s="126"/>
      <c r="E1925" s="127"/>
      <c r="F1925" s="198">
        <v>1244560</v>
      </c>
      <c r="G1925" s="129" t="s">
        <v>22</v>
      </c>
      <c r="H1925" s="130">
        <f>+F1925</f>
        <v>1244560</v>
      </c>
      <c r="I1925" s="76">
        <f t="shared" si="787"/>
        <v>10</v>
      </c>
      <c r="J1925" s="100">
        <f>$AN$14</f>
        <v>41084</v>
      </c>
      <c r="K1925" s="339" t="s">
        <v>50</v>
      </c>
      <c r="L1925" s="261"/>
      <c r="M1925" s="232">
        <f t="shared" si="802"/>
        <v>0</v>
      </c>
      <c r="N1925" s="241">
        <f t="shared" si="794"/>
        <v>0</v>
      </c>
      <c r="O1925" s="244">
        <f t="shared" si="788"/>
        <v>0</v>
      </c>
      <c r="P1925" s="245">
        <f t="shared" si="800"/>
        <v>0</v>
      </c>
      <c r="Q1925" s="257">
        <f t="shared" si="789"/>
        <v>0</v>
      </c>
      <c r="R1925" s="102">
        <f t="shared" si="801"/>
        <v>0</v>
      </c>
      <c r="S1925" s="103">
        <f t="shared" si="795"/>
        <v>0</v>
      </c>
      <c r="T1925" s="104">
        <f t="shared" si="796"/>
        <v>0</v>
      </c>
      <c r="U1925" s="104">
        <f t="shared" si="797"/>
        <v>0</v>
      </c>
      <c r="V1925" s="104">
        <f t="shared" si="798"/>
        <v>0</v>
      </c>
      <c r="W1925" s="105">
        <f t="shared" si="799"/>
        <v>0</v>
      </c>
      <c r="X1925" s="96"/>
      <c r="Y1925" s="106" t="str">
        <f>$AO$14</f>
        <v>M</v>
      </c>
      <c r="Z1925" s="262" t="str">
        <f t="shared" si="790"/>
        <v>Sun</v>
      </c>
      <c r="AA1925" s="107">
        <f t="shared" si="791"/>
        <v>0</v>
      </c>
      <c r="AB1925" s="107">
        <f t="shared" si="792"/>
        <v>0</v>
      </c>
      <c r="AC1925" s="107">
        <f t="shared" si="793"/>
        <v>0</v>
      </c>
    </row>
    <row r="1926" spans="1:29" ht="12.75" customHeight="1">
      <c r="A1926" s="69"/>
      <c r="B1926" s="124" t="s">
        <v>23</v>
      </c>
      <c r="C1926" s="125" t="s">
        <v>22</v>
      </c>
      <c r="D1926" s="133">
        <f>+F1925/173</f>
        <v>7193.9884393063585</v>
      </c>
      <c r="E1926" s="127" t="s">
        <v>24</v>
      </c>
      <c r="F1926" s="128">
        <f>+W1952</f>
        <v>214.00000000000003</v>
      </c>
      <c r="G1926" s="134" t="s">
        <v>22</v>
      </c>
      <c r="H1926" s="130">
        <f>F1926*D1926</f>
        <v>1539513.5260115608</v>
      </c>
      <c r="I1926" s="76">
        <f t="shared" si="787"/>
        <v>11</v>
      </c>
      <c r="J1926" s="100">
        <f>$AN$15</f>
        <v>41085</v>
      </c>
      <c r="K1926" s="101">
        <v>2</v>
      </c>
      <c r="L1926" s="261">
        <v>11</v>
      </c>
      <c r="M1926" s="232">
        <f t="shared" si="802"/>
        <v>0.83333333333333337</v>
      </c>
      <c r="N1926" s="241">
        <f t="shared" si="794"/>
        <v>1.2083333333333333</v>
      </c>
      <c r="O1926" s="244">
        <f t="shared" si="788"/>
        <v>8.9999999999999964</v>
      </c>
      <c r="P1926" s="245" t="str">
        <f t="shared" si="800"/>
        <v>1</v>
      </c>
      <c r="Q1926" s="257">
        <f t="shared" si="789"/>
        <v>7.9999999999999964</v>
      </c>
      <c r="R1926" s="102">
        <f t="shared" si="801"/>
        <v>3.0000000000000036</v>
      </c>
      <c r="S1926" s="103">
        <f t="shared" si="795"/>
        <v>1</v>
      </c>
      <c r="T1926" s="104">
        <f t="shared" si="796"/>
        <v>2.0000000000000036</v>
      </c>
      <c r="U1926" s="104">
        <f t="shared" si="797"/>
        <v>0</v>
      </c>
      <c r="V1926" s="104">
        <f t="shared" si="798"/>
        <v>0</v>
      </c>
      <c r="W1926" s="105">
        <f t="shared" si="799"/>
        <v>3.0000000000000036</v>
      </c>
      <c r="X1926" s="96"/>
      <c r="Y1926" s="106" t="str">
        <f>$AO$15</f>
        <v>D</v>
      </c>
      <c r="Z1926" s="262" t="str">
        <f t="shared" si="790"/>
        <v>Mon</v>
      </c>
      <c r="AA1926" s="107">
        <f t="shared" si="791"/>
        <v>0</v>
      </c>
      <c r="AB1926" s="107">
        <f t="shared" si="792"/>
        <v>0</v>
      </c>
      <c r="AC1926" s="107">
        <f t="shared" si="793"/>
        <v>0</v>
      </c>
    </row>
    <row r="1927" spans="1:29" ht="12.75" customHeight="1">
      <c r="A1927" s="69"/>
      <c r="B1927" s="124" t="s">
        <v>65</v>
      </c>
      <c r="C1927" s="125" t="s">
        <v>22</v>
      </c>
      <c r="D1927" s="133">
        <v>6000</v>
      </c>
      <c r="E1927" s="127" t="s">
        <v>24</v>
      </c>
      <c r="F1927" s="203">
        <f>+K1952</f>
        <v>25</v>
      </c>
      <c r="G1927" s="134" t="s">
        <v>22</v>
      </c>
      <c r="H1927" s="130">
        <f>F1927*D1927</f>
        <v>150000</v>
      </c>
      <c r="I1927" s="76">
        <f t="shared" si="787"/>
        <v>12</v>
      </c>
      <c r="J1927" s="100">
        <f>$AN$16</f>
        <v>41086</v>
      </c>
      <c r="K1927" s="101">
        <v>2</v>
      </c>
      <c r="L1927" s="261">
        <v>11</v>
      </c>
      <c r="M1927" s="232">
        <f t="shared" si="802"/>
        <v>0.83333333333333337</v>
      </c>
      <c r="N1927" s="241">
        <f t="shared" si="794"/>
        <v>1.2083333333333333</v>
      </c>
      <c r="O1927" s="244">
        <f t="shared" si="788"/>
        <v>8.9999999999999964</v>
      </c>
      <c r="P1927" s="245" t="str">
        <f t="shared" si="800"/>
        <v>1</v>
      </c>
      <c r="Q1927" s="257">
        <f t="shared" si="789"/>
        <v>7.9999999999999964</v>
      </c>
      <c r="R1927" s="102">
        <f t="shared" si="801"/>
        <v>3.0000000000000036</v>
      </c>
      <c r="S1927" s="103">
        <f t="shared" si="795"/>
        <v>1</v>
      </c>
      <c r="T1927" s="104">
        <f t="shared" si="796"/>
        <v>2.0000000000000036</v>
      </c>
      <c r="U1927" s="104">
        <f t="shared" si="797"/>
        <v>0</v>
      </c>
      <c r="V1927" s="104">
        <f t="shared" si="798"/>
        <v>0</v>
      </c>
      <c r="W1927" s="105">
        <f t="shared" si="799"/>
        <v>3.0000000000000036</v>
      </c>
      <c r="X1927" s="96"/>
      <c r="Y1927" s="106" t="str">
        <f>$AO$16</f>
        <v>D</v>
      </c>
      <c r="Z1927" s="207" t="str">
        <f t="shared" si="790"/>
        <v>Tue</v>
      </c>
      <c r="AA1927" s="107">
        <f t="shared" si="791"/>
        <v>0</v>
      </c>
      <c r="AB1927" s="107">
        <f t="shared" si="792"/>
        <v>0</v>
      </c>
      <c r="AC1927" s="107">
        <f t="shared" si="793"/>
        <v>0</v>
      </c>
    </row>
    <row r="1928" spans="1:29" ht="12.75" customHeight="1">
      <c r="A1928" s="69"/>
      <c r="B1928" s="124" t="s">
        <v>66</v>
      </c>
      <c r="C1928" s="125" t="s">
        <v>22</v>
      </c>
      <c r="D1928" s="200">
        <v>4000</v>
      </c>
      <c r="E1928" s="127" t="s">
        <v>24</v>
      </c>
      <c r="F1928" s="139">
        <f>+L1952</f>
        <v>12</v>
      </c>
      <c r="G1928" s="134" t="s">
        <v>22</v>
      </c>
      <c r="H1928" s="130">
        <f>F1928*D1928</f>
        <v>48000</v>
      </c>
      <c r="I1928" s="76">
        <f t="shared" si="787"/>
        <v>13</v>
      </c>
      <c r="J1928" s="100">
        <f>$AN$17</f>
        <v>41087</v>
      </c>
      <c r="K1928" s="101">
        <v>2</v>
      </c>
      <c r="L1928" s="261">
        <v>11</v>
      </c>
      <c r="M1928" s="232">
        <f t="shared" si="802"/>
        <v>0.83333333333333337</v>
      </c>
      <c r="N1928" s="241">
        <f t="shared" si="794"/>
        <v>1.2083333333333333</v>
      </c>
      <c r="O1928" s="244">
        <f t="shared" si="788"/>
        <v>8.9999999999999964</v>
      </c>
      <c r="P1928" s="245" t="str">
        <f t="shared" si="800"/>
        <v>1</v>
      </c>
      <c r="Q1928" s="257">
        <f t="shared" si="789"/>
        <v>7.9999999999999964</v>
      </c>
      <c r="R1928" s="102">
        <f t="shared" si="801"/>
        <v>3.0000000000000036</v>
      </c>
      <c r="S1928" s="103">
        <f t="shared" si="795"/>
        <v>1</v>
      </c>
      <c r="T1928" s="104">
        <f t="shared" si="796"/>
        <v>2.0000000000000036</v>
      </c>
      <c r="U1928" s="104">
        <f t="shared" si="797"/>
        <v>0</v>
      </c>
      <c r="V1928" s="104">
        <f t="shared" si="798"/>
        <v>0</v>
      </c>
      <c r="W1928" s="105">
        <f t="shared" si="799"/>
        <v>3.0000000000000036</v>
      </c>
      <c r="X1928" s="96"/>
      <c r="Y1928" s="106" t="str">
        <f>$AO$17</f>
        <v>D</v>
      </c>
      <c r="Z1928" s="207" t="str">
        <f t="shared" si="790"/>
        <v>Wed</v>
      </c>
      <c r="AA1928" s="107">
        <f t="shared" si="791"/>
        <v>0</v>
      </c>
      <c r="AB1928" s="107">
        <f t="shared" si="792"/>
        <v>0</v>
      </c>
      <c r="AC1928" s="107">
        <f t="shared" si="793"/>
        <v>0</v>
      </c>
    </row>
    <row r="1929" spans="1:29" ht="12.75" customHeight="1">
      <c r="A1929" s="69"/>
      <c r="B1929" s="335" t="s">
        <v>75</v>
      </c>
      <c r="C1929" s="336" t="s">
        <v>22</v>
      </c>
      <c r="D1929" s="337"/>
      <c r="E1929" s="127" t="s">
        <v>24</v>
      </c>
      <c r="F1929" s="338">
        <f>+M1952</f>
        <v>13</v>
      </c>
      <c r="G1929" s="142" t="s">
        <v>22</v>
      </c>
      <c r="H1929" s="143">
        <f>+F1929*D1929</f>
        <v>0</v>
      </c>
      <c r="I1929" s="76">
        <f t="shared" si="787"/>
        <v>14</v>
      </c>
      <c r="J1929" s="100">
        <f>$AN$18</f>
        <v>41088</v>
      </c>
      <c r="K1929" s="101">
        <v>2</v>
      </c>
      <c r="L1929" s="261">
        <v>10.5</v>
      </c>
      <c r="M1929" s="232">
        <f t="shared" si="802"/>
        <v>0.83333333333333337</v>
      </c>
      <c r="N1929" s="241">
        <f t="shared" si="794"/>
        <v>1.2083333333333333</v>
      </c>
      <c r="O1929" s="244">
        <f t="shared" si="788"/>
        <v>8.9999999999999964</v>
      </c>
      <c r="P1929" s="245" t="str">
        <f t="shared" si="800"/>
        <v>1</v>
      </c>
      <c r="Q1929" s="257">
        <f t="shared" si="789"/>
        <v>7.9999999999999964</v>
      </c>
      <c r="R1929" s="102">
        <f t="shared" si="801"/>
        <v>2.5000000000000036</v>
      </c>
      <c r="S1929" s="103">
        <f t="shared" si="795"/>
        <v>1</v>
      </c>
      <c r="T1929" s="104">
        <f t="shared" si="796"/>
        <v>1.5000000000000036</v>
      </c>
      <c r="U1929" s="104">
        <f t="shared" si="797"/>
        <v>0</v>
      </c>
      <c r="V1929" s="104">
        <f t="shared" si="798"/>
        <v>0</v>
      </c>
      <c r="W1929" s="105">
        <f t="shared" si="799"/>
        <v>2.5000000000000036</v>
      </c>
      <c r="X1929" s="96"/>
      <c r="Y1929" s="106" t="str">
        <f>$AO$18</f>
        <v>D</v>
      </c>
      <c r="Z1929" s="207" t="str">
        <f t="shared" si="790"/>
        <v>Thu</v>
      </c>
      <c r="AA1929" s="107">
        <f t="shared" si="791"/>
        <v>0</v>
      </c>
      <c r="AB1929" s="107">
        <f t="shared" si="792"/>
        <v>0</v>
      </c>
      <c r="AC1929" s="107">
        <f t="shared" si="793"/>
        <v>0</v>
      </c>
    </row>
    <row r="1930" spans="1:29" ht="12.75" customHeight="1">
      <c r="A1930" s="69"/>
      <c r="B1930" s="124"/>
      <c r="C1930" s="70"/>
      <c r="D1930" s="202"/>
      <c r="E1930" s="140"/>
      <c r="F1930" s="141"/>
      <c r="G1930" s="74" t="s">
        <v>22</v>
      </c>
      <c r="H1930" s="99">
        <f>+D1930*F1930</f>
        <v>0</v>
      </c>
      <c r="I1930" s="76">
        <f t="shared" si="787"/>
        <v>15</v>
      </c>
      <c r="J1930" s="100">
        <f>$AN$19</f>
        <v>41089</v>
      </c>
      <c r="K1930" s="101">
        <v>2</v>
      </c>
      <c r="L1930" s="261">
        <v>11</v>
      </c>
      <c r="M1930" s="232">
        <f t="shared" si="802"/>
        <v>0.83333333333333337</v>
      </c>
      <c r="N1930" s="241">
        <f t="shared" si="794"/>
        <v>1.2083333333333333</v>
      </c>
      <c r="O1930" s="244">
        <f t="shared" si="788"/>
        <v>8.9999999999999964</v>
      </c>
      <c r="P1930" s="245" t="str">
        <f t="shared" si="800"/>
        <v>1</v>
      </c>
      <c r="Q1930" s="257">
        <f t="shared" si="789"/>
        <v>7.9999999999999964</v>
      </c>
      <c r="R1930" s="102">
        <f t="shared" si="801"/>
        <v>3.0000000000000036</v>
      </c>
      <c r="S1930" s="103">
        <f t="shared" si="795"/>
        <v>1</v>
      </c>
      <c r="T1930" s="104">
        <f t="shared" si="796"/>
        <v>2.0000000000000036</v>
      </c>
      <c r="U1930" s="104">
        <f t="shared" si="797"/>
        <v>0</v>
      </c>
      <c r="V1930" s="104">
        <f t="shared" si="798"/>
        <v>0</v>
      </c>
      <c r="W1930" s="105">
        <f t="shared" si="799"/>
        <v>3.0000000000000036</v>
      </c>
      <c r="X1930" s="96"/>
      <c r="Y1930" s="106" t="str">
        <f>$AO$19</f>
        <v>D</v>
      </c>
      <c r="Z1930" s="207" t="str">
        <f t="shared" si="790"/>
        <v>Fri</v>
      </c>
      <c r="AA1930" s="107">
        <f t="shared" si="791"/>
        <v>0</v>
      </c>
      <c r="AB1930" s="107">
        <f t="shared" si="792"/>
        <v>0</v>
      </c>
      <c r="AC1930" s="107">
        <f t="shared" si="793"/>
        <v>0</v>
      </c>
    </row>
    <row r="1931" spans="1:29" ht="12.75" customHeight="1">
      <c r="A1931" s="69"/>
      <c r="B1931" s="124"/>
      <c r="C1931" s="70"/>
      <c r="D1931" s="202"/>
      <c r="E1931" s="140"/>
      <c r="F1931" s="139"/>
      <c r="G1931" s="74" t="s">
        <v>22</v>
      </c>
      <c r="H1931" s="99">
        <f>+D1931*F1931</f>
        <v>0</v>
      </c>
      <c r="I1931" s="76">
        <f t="shared" si="787"/>
        <v>16</v>
      </c>
      <c r="J1931" s="100">
        <f>$AN$20</f>
        <v>41090</v>
      </c>
      <c r="K1931" s="101" t="s">
        <v>72</v>
      </c>
      <c r="L1931" s="261">
        <v>11</v>
      </c>
      <c r="M1931" s="232">
        <f t="shared" si="802"/>
        <v>0</v>
      </c>
      <c r="N1931" s="241">
        <f t="shared" si="794"/>
        <v>0</v>
      </c>
      <c r="O1931" s="244">
        <f t="shared" si="788"/>
        <v>0</v>
      </c>
      <c r="P1931" s="245">
        <f t="shared" si="800"/>
        <v>0</v>
      </c>
      <c r="Q1931" s="257">
        <f t="shared" si="789"/>
        <v>0</v>
      </c>
      <c r="R1931" s="102">
        <f t="shared" si="801"/>
        <v>11</v>
      </c>
      <c r="S1931" s="103">
        <f t="shared" si="795"/>
        <v>0</v>
      </c>
      <c r="T1931" s="104">
        <f t="shared" si="796"/>
        <v>7</v>
      </c>
      <c r="U1931" s="104">
        <f t="shared" si="797"/>
        <v>1</v>
      </c>
      <c r="V1931" s="104">
        <f t="shared" si="798"/>
        <v>3</v>
      </c>
      <c r="W1931" s="105">
        <f t="shared" si="799"/>
        <v>11</v>
      </c>
      <c r="X1931" s="96"/>
      <c r="Y1931" s="106" t="str">
        <f>$AO$20</f>
        <v>M</v>
      </c>
      <c r="Z1931" s="207" t="str">
        <f t="shared" si="790"/>
        <v>Sat</v>
      </c>
      <c r="AA1931" s="107">
        <f t="shared" si="791"/>
        <v>0</v>
      </c>
      <c r="AB1931" s="107">
        <f t="shared" si="792"/>
        <v>0</v>
      </c>
      <c r="AC1931" s="107">
        <f t="shared" si="793"/>
        <v>0</v>
      </c>
    </row>
    <row r="1932" spans="1:29" ht="12.75" customHeight="1">
      <c r="A1932" s="69"/>
      <c r="B1932" s="124" t="s">
        <v>56</v>
      </c>
      <c r="C1932" s="70" t="s">
        <v>22</v>
      </c>
      <c r="D1932" s="202"/>
      <c r="E1932" s="140"/>
      <c r="F1932" s="141"/>
      <c r="G1932" s="74" t="s">
        <v>22</v>
      </c>
      <c r="H1932" s="99">
        <v>0</v>
      </c>
      <c r="I1932" s="76">
        <f t="shared" si="787"/>
        <v>17</v>
      </c>
      <c r="J1932" s="100">
        <f>$AN$21</f>
        <v>41091</v>
      </c>
      <c r="K1932" s="101" t="s">
        <v>50</v>
      </c>
      <c r="L1932" s="261"/>
      <c r="M1932" s="232">
        <f t="shared" si="802"/>
        <v>0</v>
      </c>
      <c r="N1932" s="241">
        <f t="shared" si="794"/>
        <v>0</v>
      </c>
      <c r="O1932" s="244">
        <f t="shared" si="788"/>
        <v>0</v>
      </c>
      <c r="P1932" s="245">
        <f t="shared" si="800"/>
        <v>0</v>
      </c>
      <c r="Q1932" s="257">
        <f t="shared" si="789"/>
        <v>0</v>
      </c>
      <c r="R1932" s="102">
        <f t="shared" si="801"/>
        <v>0</v>
      </c>
      <c r="S1932" s="103">
        <f t="shared" si="795"/>
        <v>0</v>
      </c>
      <c r="T1932" s="104">
        <f t="shared" si="796"/>
        <v>0</v>
      </c>
      <c r="U1932" s="104">
        <f t="shared" si="797"/>
        <v>0</v>
      </c>
      <c r="V1932" s="104">
        <f t="shared" si="798"/>
        <v>0</v>
      </c>
      <c r="W1932" s="105">
        <f t="shared" si="799"/>
        <v>0</v>
      </c>
      <c r="X1932" s="96"/>
      <c r="Y1932" s="106" t="str">
        <f>$AO$21</f>
        <v>M</v>
      </c>
      <c r="Z1932" s="262" t="str">
        <f t="shared" si="790"/>
        <v>Sun</v>
      </c>
      <c r="AA1932" s="107">
        <f t="shared" si="791"/>
        <v>0</v>
      </c>
      <c r="AB1932" s="107">
        <f t="shared" si="792"/>
        <v>0</v>
      </c>
      <c r="AC1932" s="107">
        <f t="shared" si="793"/>
        <v>0</v>
      </c>
    </row>
    <row r="1933" spans="1:29" ht="12.75" customHeight="1">
      <c r="A1933" s="69"/>
      <c r="B1933" s="124"/>
      <c r="C1933" s="70"/>
      <c r="D1933" s="202"/>
      <c r="E1933" s="140"/>
      <c r="F1933" s="139"/>
      <c r="G1933" s="74" t="s">
        <v>22</v>
      </c>
      <c r="H1933" s="99">
        <f>+D1933*F1933</f>
        <v>0</v>
      </c>
      <c r="I1933" s="76">
        <f t="shared" si="787"/>
        <v>18</v>
      </c>
      <c r="J1933" s="100">
        <f>$AN$22</f>
        <v>41092</v>
      </c>
      <c r="K1933" s="101">
        <v>1</v>
      </c>
      <c r="L1933" s="261">
        <v>11</v>
      </c>
      <c r="M1933" s="232">
        <f t="shared" si="802"/>
        <v>0.33333333333333331</v>
      </c>
      <c r="N1933" s="241">
        <f t="shared" si="794"/>
        <v>0.70833333333333337</v>
      </c>
      <c r="O1933" s="244">
        <f t="shared" si="788"/>
        <v>9.0000000000000018</v>
      </c>
      <c r="P1933" s="245" t="str">
        <f t="shared" si="800"/>
        <v>1</v>
      </c>
      <c r="Q1933" s="257">
        <f t="shared" si="789"/>
        <v>8.0000000000000018</v>
      </c>
      <c r="R1933" s="102">
        <f t="shared" si="801"/>
        <v>2.9999999999999982</v>
      </c>
      <c r="S1933" s="103">
        <f t="shared" si="795"/>
        <v>1</v>
      </c>
      <c r="T1933" s="104">
        <f t="shared" si="796"/>
        <v>1.9999999999999982</v>
      </c>
      <c r="U1933" s="104">
        <f t="shared" si="797"/>
        <v>0</v>
      </c>
      <c r="V1933" s="104">
        <f t="shared" si="798"/>
        <v>0</v>
      </c>
      <c r="W1933" s="105">
        <f t="shared" si="799"/>
        <v>2.9999999999999982</v>
      </c>
      <c r="X1933" s="96"/>
      <c r="Y1933" s="106" t="str">
        <f>$AO$22</f>
        <v>D</v>
      </c>
      <c r="Z1933" s="262" t="str">
        <f t="shared" si="790"/>
        <v>Mon</v>
      </c>
      <c r="AA1933" s="107">
        <f t="shared" si="791"/>
        <v>0</v>
      </c>
      <c r="AB1933" s="107">
        <f t="shared" si="792"/>
        <v>0</v>
      </c>
      <c r="AC1933" s="107">
        <f t="shared" si="793"/>
        <v>0</v>
      </c>
    </row>
    <row r="1934" spans="1:29" ht="12.75" customHeight="1">
      <c r="A1934" s="69"/>
      <c r="B1934" s="150" t="s">
        <v>19</v>
      </c>
      <c r="C1934" s="150"/>
      <c r="D1934" s="200"/>
      <c r="E1934" s="127"/>
      <c r="F1934" s="151"/>
      <c r="G1934" s="134" t="s">
        <v>22</v>
      </c>
      <c r="H1934" s="152">
        <f>SUM(H1925:H1933)</f>
        <v>2982073.526011561</v>
      </c>
      <c r="I1934" s="76">
        <f t="shared" si="787"/>
        <v>19</v>
      </c>
      <c r="J1934" s="100">
        <f>$AN$23</f>
        <v>41093</v>
      </c>
      <c r="K1934" s="101">
        <v>1</v>
      </c>
      <c r="L1934" s="261">
        <v>9</v>
      </c>
      <c r="M1934" s="232">
        <f t="shared" si="802"/>
        <v>0.33333333333333331</v>
      </c>
      <c r="N1934" s="241">
        <f t="shared" si="794"/>
        <v>0.70833333333333337</v>
      </c>
      <c r="O1934" s="244">
        <f t="shared" si="788"/>
        <v>9.0000000000000018</v>
      </c>
      <c r="P1934" s="245" t="str">
        <f t="shared" si="800"/>
        <v>1</v>
      </c>
      <c r="Q1934" s="257">
        <f t="shared" si="789"/>
        <v>8.0000000000000018</v>
      </c>
      <c r="R1934" s="102">
        <f t="shared" si="801"/>
        <v>0.99999999999999822</v>
      </c>
      <c r="S1934" s="103">
        <f t="shared" si="795"/>
        <v>1</v>
      </c>
      <c r="T1934" s="104">
        <f t="shared" si="796"/>
        <v>0</v>
      </c>
      <c r="U1934" s="104">
        <f t="shared" si="797"/>
        <v>0</v>
      </c>
      <c r="V1934" s="104">
        <f t="shared" si="798"/>
        <v>0</v>
      </c>
      <c r="W1934" s="105">
        <f t="shared" si="799"/>
        <v>0.99999999999999822</v>
      </c>
      <c r="X1934" s="96"/>
      <c r="Y1934" s="106" t="str">
        <f>$AO$23</f>
        <v>D</v>
      </c>
      <c r="Z1934" s="207" t="str">
        <f t="shared" si="790"/>
        <v>Tue</v>
      </c>
      <c r="AA1934" s="107">
        <f t="shared" si="791"/>
        <v>0</v>
      </c>
      <c r="AB1934" s="107">
        <f t="shared" si="792"/>
        <v>0</v>
      </c>
      <c r="AC1934" s="107">
        <f t="shared" si="793"/>
        <v>0</v>
      </c>
    </row>
    <row r="1935" spans="1:29" ht="12.75" customHeight="1">
      <c r="A1935" s="69"/>
      <c r="B1935" s="131" t="s">
        <v>25</v>
      </c>
      <c r="C1935" s="70"/>
      <c r="D1935" s="200"/>
      <c r="E1935" s="127"/>
      <c r="F1935" s="151"/>
      <c r="G1935" s="74"/>
      <c r="H1935" s="75"/>
      <c r="I1935" s="76">
        <f t="shared" si="787"/>
        <v>20</v>
      </c>
      <c r="J1935" s="100">
        <f>$AN$24</f>
        <v>41094</v>
      </c>
      <c r="K1935" s="101">
        <v>1</v>
      </c>
      <c r="L1935" s="261">
        <v>11</v>
      </c>
      <c r="M1935" s="232">
        <f t="shared" si="802"/>
        <v>0.33333333333333331</v>
      </c>
      <c r="N1935" s="241">
        <f t="shared" si="794"/>
        <v>0.70833333333333337</v>
      </c>
      <c r="O1935" s="244">
        <f t="shared" si="788"/>
        <v>9.0000000000000018</v>
      </c>
      <c r="P1935" s="245" t="str">
        <f t="shared" si="800"/>
        <v>1</v>
      </c>
      <c r="Q1935" s="257">
        <f t="shared" si="789"/>
        <v>8.0000000000000018</v>
      </c>
      <c r="R1935" s="102">
        <f t="shared" si="801"/>
        <v>2.9999999999999982</v>
      </c>
      <c r="S1935" s="103">
        <f t="shared" si="795"/>
        <v>1</v>
      </c>
      <c r="T1935" s="104">
        <f t="shared" si="796"/>
        <v>1.9999999999999982</v>
      </c>
      <c r="U1935" s="104">
        <f t="shared" si="797"/>
        <v>0</v>
      </c>
      <c r="V1935" s="104">
        <f t="shared" si="798"/>
        <v>0</v>
      </c>
      <c r="W1935" s="105">
        <f t="shared" si="799"/>
        <v>2.9999999999999982</v>
      </c>
      <c r="X1935" s="96"/>
      <c r="Y1935" s="106" t="str">
        <f>$AO$24</f>
        <v>D</v>
      </c>
      <c r="Z1935" s="207" t="str">
        <f t="shared" si="790"/>
        <v>Wed</v>
      </c>
      <c r="AA1935" s="107">
        <f t="shared" si="791"/>
        <v>0</v>
      </c>
      <c r="AB1935" s="107">
        <f t="shared" si="792"/>
        <v>0</v>
      </c>
      <c r="AC1935" s="107">
        <f t="shared" si="793"/>
        <v>0</v>
      </c>
    </row>
    <row r="1936" spans="1:29" ht="12.75" customHeight="1">
      <c r="A1936" s="69"/>
      <c r="B1936" s="124" t="s">
        <v>26</v>
      </c>
      <c r="C1936" s="125" t="s">
        <v>22</v>
      </c>
      <c r="D1936" s="153">
        <f>-H1925</f>
        <v>-1244560</v>
      </c>
      <c r="E1936" s="127" t="s">
        <v>24</v>
      </c>
      <c r="F1936" s="149">
        <v>0.02</v>
      </c>
      <c r="G1936" s="134" t="s">
        <v>22</v>
      </c>
      <c r="H1936" s="130">
        <f>F1936*D1936</f>
        <v>-24891.200000000001</v>
      </c>
      <c r="I1936" s="76">
        <f t="shared" si="787"/>
        <v>21</v>
      </c>
      <c r="J1936" s="100">
        <f>$AN$25</f>
        <v>41095</v>
      </c>
      <c r="K1936" s="101">
        <v>1</v>
      </c>
      <c r="L1936" s="261">
        <v>11</v>
      </c>
      <c r="M1936" s="232">
        <f t="shared" si="802"/>
        <v>0.33333333333333331</v>
      </c>
      <c r="N1936" s="241">
        <f t="shared" si="794"/>
        <v>0.70833333333333337</v>
      </c>
      <c r="O1936" s="244">
        <f t="shared" si="788"/>
        <v>9.0000000000000018</v>
      </c>
      <c r="P1936" s="245" t="str">
        <f t="shared" si="800"/>
        <v>1</v>
      </c>
      <c r="Q1936" s="257">
        <f t="shared" si="789"/>
        <v>8.0000000000000018</v>
      </c>
      <c r="R1936" s="102">
        <f t="shared" si="801"/>
        <v>2.9999999999999982</v>
      </c>
      <c r="S1936" s="103">
        <f t="shared" si="795"/>
        <v>1</v>
      </c>
      <c r="T1936" s="104">
        <f t="shared" si="796"/>
        <v>1.9999999999999982</v>
      </c>
      <c r="U1936" s="104">
        <f t="shared" si="797"/>
        <v>0</v>
      </c>
      <c r="V1936" s="104">
        <f t="shared" si="798"/>
        <v>0</v>
      </c>
      <c r="W1936" s="105">
        <f t="shared" si="799"/>
        <v>2.9999999999999982</v>
      </c>
      <c r="X1936" s="96"/>
      <c r="Y1936" s="106" t="str">
        <f>$AO$25</f>
        <v>D</v>
      </c>
      <c r="Z1936" s="207" t="str">
        <f t="shared" si="790"/>
        <v>Thu</v>
      </c>
      <c r="AA1936" s="107">
        <f t="shared" si="791"/>
        <v>0</v>
      </c>
      <c r="AB1936" s="107">
        <f t="shared" si="792"/>
        <v>0</v>
      </c>
      <c r="AC1936" s="107">
        <f t="shared" si="793"/>
        <v>0</v>
      </c>
    </row>
    <row r="1937" spans="1:29" ht="12.75" customHeight="1">
      <c r="A1937" s="69"/>
      <c r="B1937" s="124" t="s">
        <v>47</v>
      </c>
      <c r="C1937" s="125" t="s">
        <v>22</v>
      </c>
      <c r="D1937" s="200"/>
      <c r="E1937" s="127"/>
      <c r="F1937" s="155"/>
      <c r="G1937" s="134" t="s">
        <v>22</v>
      </c>
      <c r="H1937" s="130">
        <f>SUM(AA1952:AC1952)*-F1925/21</f>
        <v>-59264.761904761908</v>
      </c>
      <c r="I1937" s="76">
        <f t="shared" si="787"/>
        <v>22</v>
      </c>
      <c r="J1937" s="100">
        <f>$AN$26</f>
        <v>41096</v>
      </c>
      <c r="K1937" s="101">
        <v>1</v>
      </c>
      <c r="L1937" s="261">
        <v>11</v>
      </c>
      <c r="M1937" s="232">
        <f t="shared" si="802"/>
        <v>0.33333333333333331</v>
      </c>
      <c r="N1937" s="241">
        <f t="shared" si="794"/>
        <v>0.70833333333333337</v>
      </c>
      <c r="O1937" s="244">
        <f t="shared" si="788"/>
        <v>9.0000000000000018</v>
      </c>
      <c r="P1937" s="245" t="str">
        <f t="shared" si="800"/>
        <v>1</v>
      </c>
      <c r="Q1937" s="257">
        <f t="shared" si="789"/>
        <v>8.0000000000000018</v>
      </c>
      <c r="R1937" s="102">
        <f t="shared" si="801"/>
        <v>2.9999999999999982</v>
      </c>
      <c r="S1937" s="103">
        <f t="shared" si="795"/>
        <v>1</v>
      </c>
      <c r="T1937" s="104">
        <f t="shared" si="796"/>
        <v>1.9999999999999982</v>
      </c>
      <c r="U1937" s="104">
        <f t="shared" si="797"/>
        <v>0</v>
      </c>
      <c r="V1937" s="104">
        <f t="shared" si="798"/>
        <v>0</v>
      </c>
      <c r="W1937" s="105">
        <f t="shared" si="799"/>
        <v>2.9999999999999982</v>
      </c>
      <c r="X1937" s="96"/>
      <c r="Y1937" s="106" t="str">
        <f>$AO$26</f>
        <v>D</v>
      </c>
      <c r="Z1937" s="207" t="str">
        <f t="shared" si="790"/>
        <v>Fri</v>
      </c>
      <c r="AA1937" s="107">
        <f t="shared" si="791"/>
        <v>0</v>
      </c>
      <c r="AB1937" s="107">
        <f t="shared" si="792"/>
        <v>0</v>
      </c>
      <c r="AC1937" s="107">
        <f t="shared" si="793"/>
        <v>0</v>
      </c>
    </row>
    <row r="1938" spans="1:29" ht="12.75" customHeight="1">
      <c r="A1938" s="69"/>
      <c r="B1938" s="124" t="s">
        <v>27</v>
      </c>
      <c r="C1938" s="125" t="s">
        <v>22</v>
      </c>
      <c r="D1938" s="200"/>
      <c r="E1938" s="127"/>
      <c r="F1938" s="155"/>
      <c r="G1938" s="134" t="s">
        <v>22</v>
      </c>
      <c r="H1938" s="156">
        <f>+F1944</f>
        <v>-74739.95</v>
      </c>
      <c r="I1938" s="76">
        <f t="shared" si="787"/>
        <v>23</v>
      </c>
      <c r="J1938" s="100">
        <f>$AN$27</f>
        <v>41097</v>
      </c>
      <c r="K1938" s="339" t="s">
        <v>63</v>
      </c>
      <c r="L1938" s="261">
        <v>11</v>
      </c>
      <c r="M1938" s="232">
        <f t="shared" si="802"/>
        <v>0</v>
      </c>
      <c r="N1938" s="241">
        <f t="shared" si="794"/>
        <v>0</v>
      </c>
      <c r="O1938" s="244">
        <f t="shared" si="788"/>
        <v>0</v>
      </c>
      <c r="P1938" s="245">
        <f t="shared" si="800"/>
        <v>0</v>
      </c>
      <c r="Q1938" s="257">
        <f t="shared" si="789"/>
        <v>0</v>
      </c>
      <c r="R1938" s="102">
        <f t="shared" si="801"/>
        <v>11</v>
      </c>
      <c r="S1938" s="103">
        <f t="shared" si="795"/>
        <v>0</v>
      </c>
      <c r="T1938" s="104">
        <f t="shared" si="796"/>
        <v>7</v>
      </c>
      <c r="U1938" s="104">
        <f t="shared" si="797"/>
        <v>1</v>
      </c>
      <c r="V1938" s="104">
        <f t="shared" si="798"/>
        <v>3</v>
      </c>
      <c r="W1938" s="105">
        <f t="shared" si="799"/>
        <v>11</v>
      </c>
      <c r="X1938" s="96"/>
      <c r="Y1938" s="106" t="str">
        <f>$AO$27</f>
        <v>M</v>
      </c>
      <c r="Z1938" s="207" t="str">
        <f t="shared" si="790"/>
        <v>Sat</v>
      </c>
      <c r="AA1938" s="107">
        <f t="shared" si="791"/>
        <v>0</v>
      </c>
      <c r="AB1938" s="107">
        <f t="shared" si="792"/>
        <v>0</v>
      </c>
      <c r="AC1938" s="107">
        <f t="shared" si="793"/>
        <v>0</v>
      </c>
    </row>
    <row r="1939" spans="1:29" ht="12.75" customHeight="1">
      <c r="A1939" s="69"/>
      <c r="B1939" s="98"/>
      <c r="C1939" s="98"/>
      <c r="D1939" s="158" t="s">
        <v>28</v>
      </c>
      <c r="E1939" s="159"/>
      <c r="F1939" s="160">
        <f>VLOOKUP(C1918,$AD$1:$AG$6,2)</f>
        <v>-1320000</v>
      </c>
      <c r="G1939" s="160"/>
      <c r="H1939" s="99"/>
      <c r="I1939" s="76">
        <f t="shared" si="787"/>
        <v>24</v>
      </c>
      <c r="J1939" s="100">
        <f>$AN$28</f>
        <v>41098</v>
      </c>
      <c r="K1939" s="339" t="s">
        <v>72</v>
      </c>
      <c r="L1939" s="261">
        <v>11</v>
      </c>
      <c r="M1939" s="232">
        <f t="shared" si="802"/>
        <v>0</v>
      </c>
      <c r="N1939" s="241">
        <f t="shared" si="794"/>
        <v>0</v>
      </c>
      <c r="O1939" s="244">
        <f t="shared" si="788"/>
        <v>0</v>
      </c>
      <c r="P1939" s="245">
        <f t="shared" si="800"/>
        <v>0</v>
      </c>
      <c r="Q1939" s="257">
        <f t="shared" si="789"/>
        <v>0</v>
      </c>
      <c r="R1939" s="102">
        <f t="shared" si="801"/>
        <v>11</v>
      </c>
      <c r="S1939" s="103">
        <f t="shared" si="795"/>
        <v>0</v>
      </c>
      <c r="T1939" s="104">
        <f t="shared" si="796"/>
        <v>7</v>
      </c>
      <c r="U1939" s="104">
        <f t="shared" si="797"/>
        <v>1</v>
      </c>
      <c r="V1939" s="104">
        <f t="shared" si="798"/>
        <v>3</v>
      </c>
      <c r="W1939" s="105">
        <f t="shared" si="799"/>
        <v>11</v>
      </c>
      <c r="X1939" s="96"/>
      <c r="Y1939" s="106" t="str">
        <f>$AO$28</f>
        <v>M</v>
      </c>
      <c r="Z1939" s="262" t="str">
        <f t="shared" si="790"/>
        <v>Sun</v>
      </c>
      <c r="AA1939" s="107">
        <f t="shared" si="791"/>
        <v>0</v>
      </c>
      <c r="AB1939" s="107">
        <f t="shared" si="792"/>
        <v>0</v>
      </c>
      <c r="AC1939" s="107">
        <f t="shared" si="793"/>
        <v>0</v>
      </c>
    </row>
    <row r="1940" spans="1:29" ht="12.75" customHeight="1">
      <c r="A1940" s="69"/>
      <c r="B1940" s="98"/>
      <c r="C1940" s="98"/>
      <c r="D1940" s="162" t="s">
        <v>26</v>
      </c>
      <c r="E1940" s="159"/>
      <c r="F1940" s="163">
        <f>+(H1925)*0.54%</f>
        <v>6720.6240000000007</v>
      </c>
      <c r="G1940" s="163"/>
      <c r="H1940" s="99"/>
      <c r="I1940" s="76">
        <f t="shared" si="787"/>
        <v>25</v>
      </c>
      <c r="J1940" s="100">
        <f>$AN$29</f>
        <v>41099</v>
      </c>
      <c r="K1940" s="101">
        <v>2</v>
      </c>
      <c r="L1940" s="261">
        <v>11</v>
      </c>
      <c r="M1940" s="232">
        <f t="shared" si="802"/>
        <v>0.83333333333333337</v>
      </c>
      <c r="N1940" s="241">
        <f t="shared" si="794"/>
        <v>1.2083333333333333</v>
      </c>
      <c r="O1940" s="244">
        <f t="shared" si="788"/>
        <v>8.9999999999999964</v>
      </c>
      <c r="P1940" s="245" t="str">
        <f t="shared" si="800"/>
        <v>1</v>
      </c>
      <c r="Q1940" s="257">
        <f t="shared" si="789"/>
        <v>7.9999999999999964</v>
      </c>
      <c r="R1940" s="102">
        <f t="shared" si="801"/>
        <v>3.0000000000000036</v>
      </c>
      <c r="S1940" s="103">
        <f t="shared" si="795"/>
        <v>1</v>
      </c>
      <c r="T1940" s="104">
        <f t="shared" si="796"/>
        <v>2.0000000000000036</v>
      </c>
      <c r="U1940" s="104">
        <f t="shared" si="797"/>
        <v>0</v>
      </c>
      <c r="V1940" s="104">
        <f t="shared" si="798"/>
        <v>0</v>
      </c>
      <c r="W1940" s="105">
        <f t="shared" si="799"/>
        <v>3.0000000000000036</v>
      </c>
      <c r="X1940" s="96"/>
      <c r="Y1940" s="106" t="str">
        <f>$AO$29</f>
        <v>D</v>
      </c>
      <c r="Z1940" s="262" t="str">
        <f t="shared" si="790"/>
        <v>Mon</v>
      </c>
      <c r="AA1940" s="107">
        <f t="shared" si="791"/>
        <v>0</v>
      </c>
      <c r="AB1940" s="107">
        <f t="shared" si="792"/>
        <v>0</v>
      </c>
      <c r="AC1940" s="107">
        <f t="shared" si="793"/>
        <v>0</v>
      </c>
    </row>
    <row r="1941" spans="1:29" ht="12.75" customHeight="1">
      <c r="A1941" s="69"/>
      <c r="B1941" s="98"/>
      <c r="C1941" s="98"/>
      <c r="D1941" s="162" t="s">
        <v>29</v>
      </c>
      <c r="E1941" s="159"/>
      <c r="F1941" s="160">
        <f>-IF(H1934*5%&gt;500000,500000,H1934*5%)</f>
        <v>-149103.67630057805</v>
      </c>
      <c r="G1941" s="160"/>
      <c r="H1941" s="99"/>
      <c r="I1941" s="76">
        <f t="shared" si="787"/>
        <v>26</v>
      </c>
      <c r="J1941" s="100">
        <f>$AN$30</f>
        <v>41100</v>
      </c>
      <c r="K1941" s="101"/>
      <c r="L1941" s="261"/>
      <c r="M1941" s="232">
        <f t="shared" si="802"/>
        <v>0</v>
      </c>
      <c r="N1941" s="241">
        <f t="shared" si="794"/>
        <v>0</v>
      </c>
      <c r="O1941" s="244">
        <f t="shared" si="788"/>
        <v>0</v>
      </c>
      <c r="P1941" s="245">
        <f t="shared" si="800"/>
        <v>0</v>
      </c>
      <c r="Q1941" s="257">
        <f t="shared" si="789"/>
        <v>0</v>
      </c>
      <c r="R1941" s="102">
        <f t="shared" si="801"/>
        <v>0</v>
      </c>
      <c r="S1941" s="103">
        <f t="shared" si="795"/>
        <v>0</v>
      </c>
      <c r="T1941" s="104">
        <f t="shared" si="796"/>
        <v>0</v>
      </c>
      <c r="U1941" s="104">
        <f t="shared" si="797"/>
        <v>0</v>
      </c>
      <c r="V1941" s="104">
        <f t="shared" si="798"/>
        <v>0</v>
      </c>
      <c r="W1941" s="105">
        <f t="shared" si="799"/>
        <v>0</v>
      </c>
      <c r="X1941" s="96"/>
      <c r="Y1941" s="106" t="str">
        <f>$AO$30</f>
        <v>D</v>
      </c>
      <c r="Z1941" s="207" t="str">
        <f t="shared" si="790"/>
        <v>Tue</v>
      </c>
      <c r="AA1941" s="107">
        <v>1</v>
      </c>
      <c r="AB1941" s="107">
        <f t="shared" si="792"/>
        <v>0</v>
      </c>
      <c r="AC1941" s="107">
        <f t="shared" si="793"/>
        <v>0</v>
      </c>
    </row>
    <row r="1942" spans="1:29" ht="12.75" customHeight="1">
      <c r="A1942" s="69"/>
      <c r="B1942" s="98"/>
      <c r="C1942" s="98"/>
      <c r="D1942" s="162" t="s">
        <v>30</v>
      </c>
      <c r="E1942" s="159"/>
      <c r="F1942" s="163">
        <f>ROUND(H1934+H1936+F1940+F1941,0)*12</f>
        <v>33777588</v>
      </c>
      <c r="G1942" s="163"/>
      <c r="H1942" s="99"/>
      <c r="I1942" s="76">
        <f t="shared" si="787"/>
        <v>27</v>
      </c>
      <c r="J1942" s="100">
        <f>$AN$31</f>
        <v>41101</v>
      </c>
      <c r="K1942" s="101">
        <v>2</v>
      </c>
      <c r="L1942" s="261">
        <v>11</v>
      </c>
      <c r="M1942" s="232">
        <f t="shared" si="802"/>
        <v>0.83333333333333337</v>
      </c>
      <c r="N1942" s="241">
        <f t="shared" si="794"/>
        <v>1.2083333333333333</v>
      </c>
      <c r="O1942" s="244">
        <f t="shared" si="788"/>
        <v>8.9999999999999964</v>
      </c>
      <c r="P1942" s="245" t="str">
        <f t="shared" si="800"/>
        <v>1</v>
      </c>
      <c r="Q1942" s="257">
        <f t="shared" si="789"/>
        <v>7.9999999999999964</v>
      </c>
      <c r="R1942" s="102">
        <f t="shared" si="801"/>
        <v>3.0000000000000036</v>
      </c>
      <c r="S1942" s="103">
        <f t="shared" si="795"/>
        <v>1</v>
      </c>
      <c r="T1942" s="104">
        <f t="shared" si="796"/>
        <v>2.0000000000000036</v>
      </c>
      <c r="U1942" s="104">
        <f t="shared" si="797"/>
        <v>0</v>
      </c>
      <c r="V1942" s="104">
        <f t="shared" si="798"/>
        <v>0</v>
      </c>
      <c r="W1942" s="105">
        <f t="shared" si="799"/>
        <v>3.0000000000000036</v>
      </c>
      <c r="X1942" s="96"/>
      <c r="Y1942" s="106" t="str">
        <f>$AO$31</f>
        <v>D</v>
      </c>
      <c r="Z1942" s="207" t="str">
        <f t="shared" si="790"/>
        <v>Wed</v>
      </c>
      <c r="AA1942" s="107">
        <f t="shared" si="791"/>
        <v>0</v>
      </c>
      <c r="AB1942" s="107">
        <f t="shared" si="792"/>
        <v>0</v>
      </c>
      <c r="AC1942" s="107">
        <f t="shared" si="793"/>
        <v>0</v>
      </c>
    </row>
    <row r="1943" spans="1:29" ht="12.75" customHeight="1">
      <c r="A1943" s="69"/>
      <c r="B1943" s="98"/>
      <c r="C1943" s="98"/>
      <c r="D1943" s="168" t="s">
        <v>31</v>
      </c>
      <c r="E1943" s="159"/>
      <c r="F1943" s="169">
        <f>(F1942)+(F1939*12)</f>
        <v>17937588</v>
      </c>
      <c r="G1943" s="169"/>
      <c r="H1943" s="99"/>
      <c r="I1943" s="76">
        <f t="shared" si="787"/>
        <v>28</v>
      </c>
      <c r="J1943" s="100">
        <f>$AN$32</f>
        <v>41102</v>
      </c>
      <c r="K1943" s="101">
        <v>2</v>
      </c>
      <c r="L1943" s="261">
        <v>10.5</v>
      </c>
      <c r="M1943" s="232">
        <f t="shared" si="802"/>
        <v>0.83333333333333337</v>
      </c>
      <c r="N1943" s="241">
        <f t="shared" si="794"/>
        <v>1.2083333333333333</v>
      </c>
      <c r="O1943" s="244">
        <f t="shared" si="788"/>
        <v>8.9999999999999964</v>
      </c>
      <c r="P1943" s="245" t="str">
        <f t="shared" si="800"/>
        <v>1</v>
      </c>
      <c r="Q1943" s="257">
        <f t="shared" si="789"/>
        <v>7.9999999999999964</v>
      </c>
      <c r="R1943" s="102">
        <f t="shared" si="801"/>
        <v>2.5000000000000036</v>
      </c>
      <c r="S1943" s="103">
        <f t="shared" si="795"/>
        <v>1</v>
      </c>
      <c r="T1943" s="104">
        <f t="shared" si="796"/>
        <v>1.5000000000000036</v>
      </c>
      <c r="U1943" s="104">
        <f t="shared" si="797"/>
        <v>0</v>
      </c>
      <c r="V1943" s="104">
        <f t="shared" si="798"/>
        <v>0</v>
      </c>
      <c r="W1943" s="105">
        <f t="shared" si="799"/>
        <v>2.5000000000000036</v>
      </c>
      <c r="X1943" s="96"/>
      <c r="Y1943" s="106" t="str">
        <f>$AO$32</f>
        <v>D</v>
      </c>
      <c r="Z1943" s="207" t="str">
        <f t="shared" si="790"/>
        <v>Thu</v>
      </c>
      <c r="AA1943" s="107">
        <f t="shared" si="791"/>
        <v>0</v>
      </c>
      <c r="AB1943" s="107">
        <f t="shared" si="792"/>
        <v>0</v>
      </c>
      <c r="AC1943" s="107">
        <f t="shared" si="793"/>
        <v>0</v>
      </c>
    </row>
    <row r="1944" spans="1:29" ht="12.75" customHeight="1">
      <c r="A1944" s="69"/>
      <c r="B1944" s="98"/>
      <c r="C1944" s="98"/>
      <c r="D1944" s="168" t="s">
        <v>32</v>
      </c>
      <c r="E1944" s="159"/>
      <c r="F1944" s="170">
        <f>-(IF(F1943&lt;=0,0,IF(F1943&lt;=50000000,F1943*0.05,IF(F1943&lt;=200000000,(F1943-50000000)*0.15+2500000,IF(F1943&lt;=500000000,(F1943-250000000)*0.25+32500000,(F1943-500000000)*0.3+95000000)))))/12</f>
        <v>-74739.95</v>
      </c>
      <c r="G1944" s="171">
        <f>-(IF(F1944&lt;=0,0,IF(F1944&lt;=50000000,F1944*0.05,IF(F1944&lt;=200000000,(F1944-50000000)*0.15+2500000,IF(F1944&lt;=500000000,(F1944-250000000)*0.25+32500000,(F1944-500000000)*0.3+95000000)))))/12</f>
        <v>0</v>
      </c>
      <c r="H1944" s="99"/>
      <c r="I1944" s="76">
        <f t="shared" si="787"/>
        <v>29</v>
      </c>
      <c r="J1944" s="100">
        <f>$AN$33</f>
        <v>41103</v>
      </c>
      <c r="K1944" s="101">
        <v>2</v>
      </c>
      <c r="L1944" s="261">
        <v>11</v>
      </c>
      <c r="M1944" s="232">
        <f t="shared" si="802"/>
        <v>0.83333333333333337</v>
      </c>
      <c r="N1944" s="241">
        <f t="shared" si="794"/>
        <v>1.2083333333333333</v>
      </c>
      <c r="O1944" s="244">
        <f t="shared" si="788"/>
        <v>8.9999999999999964</v>
      </c>
      <c r="P1944" s="245" t="str">
        <f t="shared" si="800"/>
        <v>1</v>
      </c>
      <c r="Q1944" s="257">
        <f t="shared" si="789"/>
        <v>7.9999999999999964</v>
      </c>
      <c r="R1944" s="102">
        <f t="shared" si="801"/>
        <v>3.0000000000000036</v>
      </c>
      <c r="S1944" s="103">
        <f t="shared" si="795"/>
        <v>1</v>
      </c>
      <c r="T1944" s="104">
        <f t="shared" si="796"/>
        <v>2.0000000000000036</v>
      </c>
      <c r="U1944" s="104">
        <f t="shared" si="797"/>
        <v>0</v>
      </c>
      <c r="V1944" s="104">
        <f t="shared" si="798"/>
        <v>0</v>
      </c>
      <c r="W1944" s="105">
        <f t="shared" si="799"/>
        <v>3.0000000000000036</v>
      </c>
      <c r="X1944" s="96"/>
      <c r="Y1944" s="106" t="str">
        <f>$AO$33</f>
        <v>D</v>
      </c>
      <c r="Z1944" s="207" t="str">
        <f t="shared" si="790"/>
        <v>Fri</v>
      </c>
      <c r="AA1944" s="107">
        <f t="shared" si="791"/>
        <v>0</v>
      </c>
      <c r="AB1944" s="107">
        <f t="shared" si="792"/>
        <v>0</v>
      </c>
      <c r="AC1944" s="107">
        <f t="shared" si="793"/>
        <v>0</v>
      </c>
    </row>
    <row r="1945" spans="1:29" ht="12.75" customHeight="1">
      <c r="A1945" s="69"/>
      <c r="B1945" s="98"/>
      <c r="C1945" s="125"/>
      <c r="D1945" s="172"/>
      <c r="E1945" s="173"/>
      <c r="F1945" s="174"/>
      <c r="G1945" s="72"/>
      <c r="H1945" s="175"/>
      <c r="I1945" s="76">
        <f t="shared" si="787"/>
        <v>30</v>
      </c>
      <c r="J1945" s="100">
        <f>$AN$34</f>
        <v>41104</v>
      </c>
      <c r="K1945" s="339" t="s">
        <v>72</v>
      </c>
      <c r="L1945" s="261">
        <v>11</v>
      </c>
      <c r="M1945" s="232">
        <f t="shared" si="802"/>
        <v>0</v>
      </c>
      <c r="N1945" s="241">
        <f t="shared" si="794"/>
        <v>0</v>
      </c>
      <c r="O1945" s="244">
        <f t="shared" si="788"/>
        <v>0</v>
      </c>
      <c r="P1945" s="245">
        <f t="shared" si="800"/>
        <v>0</v>
      </c>
      <c r="Q1945" s="257">
        <f t="shared" si="789"/>
        <v>0</v>
      </c>
      <c r="R1945" s="102">
        <f t="shared" si="801"/>
        <v>11</v>
      </c>
      <c r="S1945" s="103">
        <f t="shared" si="795"/>
        <v>0</v>
      </c>
      <c r="T1945" s="104">
        <f t="shared" si="796"/>
        <v>7</v>
      </c>
      <c r="U1945" s="104">
        <f t="shared" si="797"/>
        <v>1</v>
      </c>
      <c r="V1945" s="104">
        <f t="shared" si="798"/>
        <v>3</v>
      </c>
      <c r="W1945" s="105">
        <f t="shared" si="799"/>
        <v>11</v>
      </c>
      <c r="X1945" s="96"/>
      <c r="Y1945" s="106" t="str">
        <f>$AO$34</f>
        <v>M</v>
      </c>
      <c r="Z1945" s="207" t="str">
        <f t="shared" si="790"/>
        <v>Sat</v>
      </c>
      <c r="AA1945" s="107">
        <f t="shared" si="791"/>
        <v>0</v>
      </c>
      <c r="AB1945" s="107">
        <f t="shared" si="792"/>
        <v>0</v>
      </c>
      <c r="AC1945" s="107">
        <f t="shared" si="793"/>
        <v>0</v>
      </c>
    </row>
    <row r="1946" spans="1:29" ht="12.75" customHeight="1">
      <c r="A1946" s="69"/>
      <c r="B1946" s="176" t="s">
        <v>33</v>
      </c>
      <c r="C1946" s="177"/>
      <c r="D1946" s="178"/>
      <c r="E1946" s="127"/>
      <c r="F1946" s="179"/>
      <c r="G1946" s="180" t="s">
        <v>22</v>
      </c>
      <c r="H1946" s="152">
        <f>+H1934+H1936+H1937+H1938</f>
        <v>2823177.6141067985</v>
      </c>
      <c r="I1946" s="76">
        <f t="shared" si="787"/>
        <v>31</v>
      </c>
      <c r="J1946" s="100">
        <f>$AN$35</f>
        <v>41105</v>
      </c>
      <c r="K1946" s="101" t="s">
        <v>50</v>
      </c>
      <c r="L1946" s="261"/>
      <c r="M1946" s="232">
        <f t="shared" si="802"/>
        <v>0</v>
      </c>
      <c r="N1946" s="241">
        <f t="shared" si="794"/>
        <v>0</v>
      </c>
      <c r="O1946" s="244">
        <f t="shared" si="788"/>
        <v>0</v>
      </c>
      <c r="P1946" s="245">
        <f t="shared" si="800"/>
        <v>0</v>
      </c>
      <c r="Q1946" s="257">
        <f t="shared" si="789"/>
        <v>0</v>
      </c>
      <c r="R1946" s="102">
        <f t="shared" si="801"/>
        <v>0</v>
      </c>
      <c r="S1946" s="103">
        <f t="shared" si="795"/>
        <v>0</v>
      </c>
      <c r="T1946" s="104">
        <f t="shared" si="796"/>
        <v>0</v>
      </c>
      <c r="U1946" s="104">
        <f t="shared" si="797"/>
        <v>0</v>
      </c>
      <c r="V1946" s="104">
        <f t="shared" si="798"/>
        <v>0</v>
      </c>
      <c r="W1946" s="105">
        <f t="shared" si="799"/>
        <v>0</v>
      </c>
      <c r="X1946" s="96"/>
      <c r="Y1946" s="106" t="str">
        <f>$AO$35</f>
        <v>M</v>
      </c>
      <c r="Z1946" s="262" t="str">
        <f t="shared" si="790"/>
        <v>Sun</v>
      </c>
      <c r="AA1946" s="107">
        <f t="shared" si="791"/>
        <v>0</v>
      </c>
      <c r="AB1946" s="107">
        <f t="shared" si="792"/>
        <v>0</v>
      </c>
      <c r="AC1946" s="107">
        <f t="shared" si="793"/>
        <v>0</v>
      </c>
    </row>
    <row r="1947" spans="1:29" ht="12.75" customHeight="1">
      <c r="A1947" s="69"/>
      <c r="B1947" s="70"/>
      <c r="C1947" s="70"/>
      <c r="D1947" s="200"/>
      <c r="E1947" s="127"/>
      <c r="F1947" s="155"/>
      <c r="G1947" s="74"/>
      <c r="H1947" s="75"/>
      <c r="I1947" s="76">
        <f t="shared" si="787"/>
        <v>32</v>
      </c>
      <c r="J1947" s="100">
        <f>$AN$36</f>
        <v>41106</v>
      </c>
      <c r="K1947" s="101">
        <v>1</v>
      </c>
      <c r="L1947" s="261">
        <v>10</v>
      </c>
      <c r="M1947" s="232">
        <f t="shared" si="802"/>
        <v>0.33333333333333331</v>
      </c>
      <c r="N1947" s="241">
        <f t="shared" si="794"/>
        <v>0.70833333333333337</v>
      </c>
      <c r="O1947" s="244">
        <f t="shared" si="788"/>
        <v>9.0000000000000018</v>
      </c>
      <c r="P1947" s="245" t="str">
        <f t="shared" si="800"/>
        <v>1</v>
      </c>
      <c r="Q1947" s="257">
        <f t="shared" si="789"/>
        <v>8.0000000000000018</v>
      </c>
      <c r="R1947" s="102">
        <f t="shared" si="801"/>
        <v>1.9999999999999982</v>
      </c>
      <c r="S1947" s="103">
        <f t="shared" si="795"/>
        <v>1</v>
      </c>
      <c r="T1947" s="104">
        <f t="shared" si="796"/>
        <v>0.99999999999999822</v>
      </c>
      <c r="U1947" s="104">
        <f t="shared" si="797"/>
        <v>0</v>
      </c>
      <c r="V1947" s="104">
        <f t="shared" si="798"/>
        <v>0</v>
      </c>
      <c r="W1947" s="105">
        <f t="shared" si="799"/>
        <v>1.9999999999999982</v>
      </c>
      <c r="X1947" s="96"/>
      <c r="Y1947" s="106" t="str">
        <f>$AO$36</f>
        <v>D</v>
      </c>
      <c r="Z1947" s="262" t="str">
        <f t="shared" si="790"/>
        <v>Mon</v>
      </c>
      <c r="AA1947" s="107">
        <f t="shared" si="791"/>
        <v>0</v>
      </c>
      <c r="AB1947" s="107">
        <f t="shared" si="792"/>
        <v>0</v>
      </c>
      <c r="AC1947" s="107">
        <f t="shared" si="793"/>
        <v>0</v>
      </c>
    </row>
    <row r="1948" spans="1:29" ht="12.75" customHeight="1">
      <c r="A1948" s="69"/>
      <c r="B1948" s="181" t="s">
        <v>34</v>
      </c>
      <c r="C1948" s="181"/>
      <c r="D1948" s="72"/>
      <c r="E1948" s="73"/>
      <c r="F1948" s="72"/>
      <c r="G1948" s="181" t="s">
        <v>35</v>
      </c>
      <c r="H1948" s="99"/>
      <c r="I1948" s="76">
        <f t="shared" si="787"/>
        <v>33</v>
      </c>
      <c r="J1948" s="100">
        <f>$AN$37</f>
        <v>41107</v>
      </c>
      <c r="K1948" s="101">
        <v>1</v>
      </c>
      <c r="L1948" s="261">
        <v>9</v>
      </c>
      <c r="M1948" s="232">
        <f t="shared" si="802"/>
        <v>0.33333333333333331</v>
      </c>
      <c r="N1948" s="241">
        <f t="shared" si="794"/>
        <v>0.70833333333333337</v>
      </c>
      <c r="O1948" s="244">
        <f t="shared" si="788"/>
        <v>9.0000000000000018</v>
      </c>
      <c r="P1948" s="245" t="str">
        <f t="shared" si="800"/>
        <v>1</v>
      </c>
      <c r="Q1948" s="257">
        <f t="shared" si="789"/>
        <v>8.0000000000000018</v>
      </c>
      <c r="R1948" s="102">
        <f t="shared" si="801"/>
        <v>0.99999999999999822</v>
      </c>
      <c r="S1948" s="103">
        <f t="shared" si="795"/>
        <v>1</v>
      </c>
      <c r="T1948" s="104">
        <f t="shared" si="796"/>
        <v>0</v>
      </c>
      <c r="U1948" s="104">
        <f t="shared" si="797"/>
        <v>0</v>
      </c>
      <c r="V1948" s="104">
        <f t="shared" si="798"/>
        <v>0</v>
      </c>
      <c r="W1948" s="105">
        <f t="shared" si="799"/>
        <v>0.99999999999999822</v>
      </c>
      <c r="X1948" s="96"/>
      <c r="Y1948" s="106" t="str">
        <f>$AO$37</f>
        <v>D</v>
      </c>
      <c r="Z1948" s="207" t="str">
        <f t="shared" si="790"/>
        <v>Tue</v>
      </c>
      <c r="AA1948" s="107">
        <f t="shared" si="791"/>
        <v>0</v>
      </c>
      <c r="AB1948" s="107">
        <f t="shared" si="792"/>
        <v>0</v>
      </c>
      <c r="AC1948" s="107">
        <f t="shared" si="793"/>
        <v>0</v>
      </c>
    </row>
    <row r="1949" spans="1:29" ht="12.75" customHeight="1">
      <c r="A1949" s="69"/>
      <c r="B1949" s="181"/>
      <c r="C1949" s="181"/>
      <c r="D1949" s="72"/>
      <c r="E1949" s="73"/>
      <c r="F1949" s="72"/>
      <c r="G1949" s="181"/>
      <c r="H1949" s="99"/>
      <c r="I1949" s="76">
        <f t="shared" si="787"/>
        <v>34</v>
      </c>
      <c r="J1949" s="100">
        <f>$AN$38</f>
        <v>41108</v>
      </c>
      <c r="K1949" s="101">
        <v>1</v>
      </c>
      <c r="L1949" s="261">
        <v>11</v>
      </c>
      <c r="M1949" s="232">
        <f t="shared" si="802"/>
        <v>0.33333333333333331</v>
      </c>
      <c r="N1949" s="241">
        <f t="shared" si="794"/>
        <v>0.70833333333333337</v>
      </c>
      <c r="O1949" s="244">
        <f t="shared" si="788"/>
        <v>9.0000000000000018</v>
      </c>
      <c r="P1949" s="245" t="str">
        <f t="shared" si="800"/>
        <v>1</v>
      </c>
      <c r="Q1949" s="257">
        <f t="shared" si="789"/>
        <v>8.0000000000000018</v>
      </c>
      <c r="R1949" s="102">
        <f t="shared" si="801"/>
        <v>2.9999999999999982</v>
      </c>
      <c r="S1949" s="103">
        <f t="shared" si="795"/>
        <v>1</v>
      </c>
      <c r="T1949" s="104">
        <f t="shared" si="796"/>
        <v>1.9999999999999982</v>
      </c>
      <c r="U1949" s="104">
        <f t="shared" si="797"/>
        <v>0</v>
      </c>
      <c r="V1949" s="104">
        <f t="shared" si="798"/>
        <v>0</v>
      </c>
      <c r="W1949" s="105">
        <f t="shared" si="799"/>
        <v>2.9999999999999982</v>
      </c>
      <c r="X1949" s="96"/>
      <c r="Y1949" s="106" t="str">
        <f>$AO$38</f>
        <v>D</v>
      </c>
      <c r="Z1949" s="207" t="str">
        <f t="shared" si="790"/>
        <v>Wed</v>
      </c>
      <c r="AA1949" s="107">
        <f t="shared" si="791"/>
        <v>0</v>
      </c>
      <c r="AB1949" s="107">
        <f t="shared" si="792"/>
        <v>0</v>
      </c>
      <c r="AC1949" s="107">
        <f t="shared" si="793"/>
        <v>0</v>
      </c>
    </row>
    <row r="1950" spans="1:29" ht="12.75" customHeight="1">
      <c r="A1950" s="69"/>
      <c r="B1950" s="181"/>
      <c r="C1950" s="181"/>
      <c r="D1950" s="72"/>
      <c r="E1950" s="73"/>
      <c r="F1950" s="72"/>
      <c r="G1950" s="181"/>
      <c r="H1950" s="99"/>
      <c r="I1950" s="76">
        <f t="shared" si="787"/>
        <v>35</v>
      </c>
      <c r="J1950" s="100"/>
      <c r="K1950" s="101"/>
      <c r="L1950" s="261"/>
      <c r="M1950" s="232"/>
      <c r="N1950" s="241"/>
      <c r="O1950" s="244"/>
      <c r="P1950" s="245"/>
      <c r="Q1950" s="257"/>
      <c r="R1950" s="102"/>
      <c r="S1950" s="103"/>
      <c r="T1950" s="104"/>
      <c r="U1950" s="104"/>
      <c r="V1950" s="104"/>
      <c r="W1950" s="105"/>
      <c r="X1950" s="96"/>
      <c r="Y1950" s="106"/>
      <c r="Z1950" s="207" t="str">
        <f t="shared" si="790"/>
        <v>Sat</v>
      </c>
      <c r="AA1950" s="107">
        <f>COUNTIF(K1950,"S")</f>
        <v>0</v>
      </c>
      <c r="AB1950" s="107">
        <f>COUNTIF(K1950,"I")</f>
        <v>0</v>
      </c>
      <c r="AC1950" s="107">
        <f>COUNTIF(K1950,"A")</f>
        <v>0</v>
      </c>
    </row>
    <row r="1951" spans="1:29" ht="12.75" customHeight="1">
      <c r="A1951" s="69"/>
      <c r="B1951" s="181"/>
      <c r="C1951" s="181"/>
      <c r="D1951" s="72"/>
      <c r="E1951" s="73"/>
      <c r="F1951" s="72"/>
      <c r="G1951" s="181"/>
      <c r="H1951" s="99"/>
      <c r="I1951" s="76">
        <f t="shared" si="787"/>
        <v>36</v>
      </c>
      <c r="J1951" s="210" t="s">
        <v>19</v>
      </c>
      <c r="K1951" s="211"/>
      <c r="L1951" s="251"/>
      <c r="M1951" s="212" t="s">
        <v>45</v>
      </c>
      <c r="N1951" s="212" t="s">
        <v>46</v>
      </c>
      <c r="O1951" s="242"/>
      <c r="P1951" s="243"/>
      <c r="Q1951" s="258"/>
      <c r="R1951" s="212"/>
      <c r="S1951" s="213"/>
      <c r="T1951" s="214"/>
      <c r="U1951" s="214"/>
      <c r="V1951" s="215"/>
      <c r="W1951" s="216" t="s">
        <v>36</v>
      </c>
      <c r="X1951" s="182"/>
      <c r="Y1951" s="183" t="s">
        <v>37</v>
      </c>
      <c r="Z1951" s="83"/>
      <c r="AA1951" s="84"/>
      <c r="AB1951" s="84"/>
      <c r="AC1951" s="96"/>
    </row>
    <row r="1952" spans="1:29" ht="12.75" customHeight="1">
      <c r="A1952" s="69"/>
      <c r="B1952" s="184" t="str">
        <f>C1916</f>
        <v>ADE</v>
      </c>
      <c r="C1952" s="181"/>
      <c r="D1952" s="72"/>
      <c r="E1952" s="73"/>
      <c r="F1952" s="72"/>
      <c r="G1952" s="181" t="s">
        <v>38</v>
      </c>
      <c r="H1952" s="99"/>
      <c r="I1952" s="76">
        <f t="shared" si="787"/>
        <v>37</v>
      </c>
      <c r="J1952" s="333">
        <f>+K1952+L1952</f>
        <v>37</v>
      </c>
      <c r="K1952" s="334">
        <f>+COUNTIF(K1919:K1950,"1")+COUNTIF(K1919:K1950,"2")+COUNTIF(K1919:K1950,"L2")+COUNTIF(K1919:K1950,"L1")</f>
        <v>25</v>
      </c>
      <c r="L1952" s="334">
        <f>+COUNTIF(K1919:K1950,"2")+COUNTIF(K1919:K1950,"L2")</f>
        <v>12</v>
      </c>
      <c r="M1952" s="334">
        <f>+COUNTIF(K1919:K1950,"1")+COUNTIF(K1919:K1950,"L1")</f>
        <v>13</v>
      </c>
      <c r="N1952" s="185"/>
      <c r="O1952" s="185"/>
      <c r="P1952" s="101"/>
      <c r="Q1952" s="259"/>
      <c r="R1952" s="185">
        <f>+COUNTIF(K1920:K1950,"S2")</f>
        <v>0</v>
      </c>
      <c r="S1952" s="102">
        <f>SUM(S1920:S1950)</f>
        <v>20</v>
      </c>
      <c r="T1952" s="102">
        <f>SUM(T1920:T1950)</f>
        <v>62.000000000000014</v>
      </c>
      <c r="U1952" s="102">
        <f>SUM(U1920:U1950)</f>
        <v>4</v>
      </c>
      <c r="V1952" s="102">
        <f>SUM(V1920:V1950)</f>
        <v>12</v>
      </c>
      <c r="W1952" s="105">
        <f>+(S1952*1.5)+(T1952*2)+(U1952*3)+(V1952*4)</f>
        <v>214.00000000000003</v>
      </c>
      <c r="X1952" s="186"/>
      <c r="Y1952" s="187">
        <f>+COUNTIF(Y1920:Y1950,"D")</f>
        <v>22</v>
      </c>
      <c r="Z1952" s="83"/>
      <c r="AA1952" s="102">
        <f>SUM(AA1920:AA1950)</f>
        <v>1</v>
      </c>
      <c r="AB1952" s="102">
        <f>SUM(AB1920:AB1950)</f>
        <v>0</v>
      </c>
      <c r="AC1952" s="102">
        <f>SUM(AC1920:AC1950)</f>
        <v>0</v>
      </c>
    </row>
    <row r="1953" spans="1:29" ht="12.75" customHeight="1">
      <c r="A1953" s="69"/>
      <c r="B1953" s="263"/>
      <c r="C1953" s="189" t="s">
        <v>57</v>
      </c>
      <c r="D1953" s="189"/>
      <c r="E1953" s="190"/>
      <c r="F1953" s="72"/>
      <c r="G1953" s="72"/>
      <c r="H1953" s="99"/>
      <c r="I1953" s="76">
        <f t="shared" si="787"/>
        <v>38</v>
      </c>
      <c r="J1953" s="191"/>
      <c r="K1953" s="192"/>
      <c r="L1953" s="252"/>
      <c r="M1953" s="193"/>
      <c r="N1953" s="193"/>
      <c r="O1953" s="193"/>
      <c r="P1953" s="239"/>
      <c r="Q1953" s="260"/>
      <c r="R1953" s="194">
        <f>S1952+T1952+U1952+V1952</f>
        <v>98.000000000000014</v>
      </c>
      <c r="S1953" s="103"/>
      <c r="T1953" s="103"/>
      <c r="U1953" s="103"/>
      <c r="V1953" s="103"/>
      <c r="W1953" s="103"/>
      <c r="X1953" s="195"/>
      <c r="Y1953" s="187"/>
      <c r="Z1953" s="196"/>
      <c r="AA1953" s="196"/>
      <c r="AB1953" s="196"/>
      <c r="AC1953" s="197"/>
    </row>
    <row r="1955" spans="1:29" ht="12.75" customHeight="1">
      <c r="A1955" s="52">
        <f>A1916+1</f>
        <v>51</v>
      </c>
      <c r="B1955" s="53" t="s">
        <v>2</v>
      </c>
      <c r="C1955" s="54" t="s">
        <v>201</v>
      </c>
      <c r="D1955" s="55"/>
      <c r="E1955" s="56" t="s">
        <v>55</v>
      </c>
      <c r="F1955" s="209" t="s">
        <v>126</v>
      </c>
      <c r="G1955" s="57"/>
      <c r="H1955" s="58"/>
      <c r="I1955" s="59">
        <v>1</v>
      </c>
      <c r="J1955" s="486" t="str">
        <f>+C1955</f>
        <v>ADE</v>
      </c>
      <c r="K1955" s="486"/>
      <c r="L1955" s="486"/>
      <c r="M1955" s="486"/>
      <c r="N1955" s="486"/>
      <c r="O1955" s="486"/>
      <c r="P1955" s="486"/>
      <c r="Q1955" s="486"/>
      <c r="R1955" s="486"/>
      <c r="S1955" s="486"/>
      <c r="T1955" s="486"/>
      <c r="U1955" s="486"/>
      <c r="V1955" s="486"/>
      <c r="W1955" s="486"/>
      <c r="X1955" s="60"/>
      <c r="Y1955" s="61"/>
      <c r="Z1955" s="62"/>
      <c r="AA1955" s="63"/>
      <c r="AB1955" s="63"/>
      <c r="AC1955" s="64"/>
    </row>
    <row r="1956" spans="1:29" ht="12.75" customHeight="1">
      <c r="A1956" s="69"/>
      <c r="B1956" s="70" t="s">
        <v>3</v>
      </c>
      <c r="C1956" s="71" t="s">
        <v>62</v>
      </c>
      <c r="D1956" s="72"/>
      <c r="E1956" s="73"/>
      <c r="F1956" s="72"/>
      <c r="G1956" s="74"/>
      <c r="H1956" s="75"/>
      <c r="I1956" s="76">
        <f t="shared" ref="I1956:I1992" si="803">+I1955+1</f>
        <v>2</v>
      </c>
      <c r="J1956" s="77" t="s">
        <v>4</v>
      </c>
      <c r="K1956" s="78"/>
      <c r="L1956" s="248"/>
      <c r="M1956" s="79"/>
      <c r="N1956" s="79"/>
      <c r="O1956" s="79"/>
      <c r="P1956" s="236"/>
      <c r="Q1956" s="254"/>
      <c r="R1956" s="79"/>
      <c r="S1956" s="79"/>
      <c r="T1956" s="79"/>
      <c r="U1956" s="79"/>
      <c r="V1956" s="79"/>
      <c r="W1956" s="80" t="str">
        <f>$Y$1</f>
        <v>Period: 1 May 2012 - 31 May 2012</v>
      </c>
      <c r="X1956" s="81"/>
      <c r="Y1956" s="82"/>
      <c r="Z1956" s="83"/>
      <c r="AA1956" s="84"/>
      <c r="AB1956" s="84"/>
      <c r="AC1956" s="85"/>
    </row>
    <row r="1957" spans="1:29" ht="12.75" customHeight="1">
      <c r="A1957" s="69"/>
      <c r="B1957" s="70" t="s">
        <v>6</v>
      </c>
      <c r="C1957" s="71" t="s">
        <v>5</v>
      </c>
      <c r="D1957" s="72"/>
      <c r="E1957" s="73"/>
      <c r="F1957" s="91"/>
      <c r="G1957" s="91"/>
      <c r="H1957" s="92"/>
      <c r="I1957" s="76">
        <f t="shared" si="803"/>
        <v>3</v>
      </c>
      <c r="J1957" s="487" t="s">
        <v>7</v>
      </c>
      <c r="K1957" s="488" t="s">
        <v>8</v>
      </c>
      <c r="L1957" s="249"/>
      <c r="M1957" s="489" t="s">
        <v>49</v>
      </c>
      <c r="N1957" s="490"/>
      <c r="O1957" s="220"/>
      <c r="P1957" s="237"/>
      <c r="Q1957" s="255"/>
      <c r="R1957" s="491" t="s">
        <v>64</v>
      </c>
      <c r="S1957" s="493" t="s">
        <v>9</v>
      </c>
      <c r="T1957" s="493"/>
      <c r="U1957" s="493"/>
      <c r="V1957" s="493"/>
      <c r="W1957" s="494" t="s">
        <v>10</v>
      </c>
      <c r="X1957" s="93"/>
      <c r="Y1957" s="94"/>
      <c r="Z1957" s="83"/>
      <c r="AA1957" s="84"/>
      <c r="AB1957" s="84"/>
      <c r="AC1957" s="85"/>
    </row>
    <row r="1958" spans="1:29" ht="12.75" customHeight="1">
      <c r="A1958" s="69"/>
      <c r="B1958" s="70" t="s">
        <v>48</v>
      </c>
      <c r="C1958" s="71"/>
      <c r="D1958" s="72"/>
      <c r="E1958" s="73"/>
      <c r="F1958" s="91"/>
      <c r="G1958" s="91"/>
      <c r="H1958" s="92"/>
      <c r="I1958" s="76">
        <f t="shared" si="803"/>
        <v>4</v>
      </c>
      <c r="J1958" s="487"/>
      <c r="K1958" s="488"/>
      <c r="L1958" s="250"/>
      <c r="M1958" s="231" t="s">
        <v>11</v>
      </c>
      <c r="N1958" s="231" t="s">
        <v>12</v>
      </c>
      <c r="O1958" s="231"/>
      <c r="P1958" s="238"/>
      <c r="Q1958" s="256" t="s">
        <v>67</v>
      </c>
      <c r="R1958" s="492"/>
      <c r="S1958" s="201">
        <v>1.5</v>
      </c>
      <c r="T1958" s="201">
        <v>2</v>
      </c>
      <c r="U1958" s="201">
        <v>3</v>
      </c>
      <c r="V1958" s="201">
        <v>4</v>
      </c>
      <c r="W1958" s="494"/>
      <c r="X1958" s="93"/>
      <c r="Y1958" s="94"/>
      <c r="Z1958" s="83"/>
      <c r="AA1958" s="95" t="s">
        <v>13</v>
      </c>
      <c r="AB1958" s="95" t="s">
        <v>14</v>
      </c>
      <c r="AC1958" s="96" t="s">
        <v>15</v>
      </c>
    </row>
    <row r="1959" spans="1:29" ht="12.75" customHeight="1">
      <c r="A1959" s="69"/>
      <c r="B1959" s="70" t="s">
        <v>16</v>
      </c>
      <c r="C1959" s="71"/>
      <c r="D1959" s="72"/>
      <c r="E1959" s="73"/>
      <c r="F1959" s="98"/>
      <c r="G1959" s="72"/>
      <c r="H1959" s="99"/>
      <c r="I1959" s="76">
        <f t="shared" si="803"/>
        <v>5</v>
      </c>
      <c r="J1959" s="100">
        <f>$AN$9</f>
        <v>41079</v>
      </c>
      <c r="K1959" s="101">
        <v>1</v>
      </c>
      <c r="L1959" s="261">
        <v>8</v>
      </c>
      <c r="M1959" s="232">
        <f>VLOOKUP(K1959,$AE$23:$AG$30,2,0)</f>
        <v>0.33333333333333331</v>
      </c>
      <c r="N1959" s="241">
        <f>VLOOKUP(K1959,$AE$23:$AG$30,3,0)</f>
        <v>0.70833333333333337</v>
      </c>
      <c r="O1959" s="244">
        <f t="shared" ref="O1959:O1989" si="804">(N1959-M1959)*24</f>
        <v>9.0000000000000018</v>
      </c>
      <c r="P1959" s="245" t="str">
        <f>+IF(((N1959-M1959)*24)&gt;4,"1",0)</f>
        <v>1</v>
      </c>
      <c r="Q1959" s="257">
        <f t="shared" ref="Q1959:Q1989" si="805">O1959-P1959</f>
        <v>8.0000000000000018</v>
      </c>
      <c r="R1959" s="102">
        <f>+L1959-Q1959</f>
        <v>0</v>
      </c>
      <c r="S1959" s="103">
        <f>IF(AND(Y1959="d",W1959&gt;0),1,0)</f>
        <v>0</v>
      </c>
      <c r="T1959" s="104">
        <f>IF(AND(Y1959="D",W1959-S1959&lt;0),0,IF(AND(Y1959="M",W1959&gt;=7),7,IF(AND(Y1959="M",W1959&lt;7),W1959,IF(W1959-S1959&lt;0,0,IF(AND(Y1959="D",W1959-S1959&gt;=7),7,IF(AND(Y1959="D",W1959-S1959&lt;7),W1959-S1959,0))))))</f>
        <v>0</v>
      </c>
      <c r="U1959" s="104">
        <f>IF(AND(Y1959="D",W1959&lt;1),0,IF(AND(Y1959="D",W1959-S1959-T1959&gt;0,W1959-S1959-T1959&lt;1),W1959-S1959-T1959,IF(AND(Y1959="D",W1959-S1959-T1959&gt;=1),1,IF(AND(Y1959="M",W1959-T1959&gt;=1),1,IF(AND(Y1959="M",W1959-T1959&lt;1),W1959-T1959,0)))))</f>
        <v>0</v>
      </c>
      <c r="V1959" s="104">
        <f>IF(AND(Y1959="D",W1959&lt;1),0,IF(AND(Y1959="D",W1959-S1959-T1959-U1959&gt;0),W1959-S1959-T1959-U1959,IF(AND(Y1959="M",W1959-T1959-U1959&gt;0),W1959-T1959-U1959,0)))</f>
        <v>0</v>
      </c>
      <c r="W1959" s="105">
        <f>+R1959</f>
        <v>0</v>
      </c>
      <c r="X1959" s="96"/>
      <c r="Y1959" s="106" t="str">
        <f>$AO$9</f>
        <v>D</v>
      </c>
      <c r="Z1959" s="207" t="str">
        <f t="shared" ref="Z1959:Z1989" si="806">TEXT(WEEKDAY(J1959),"ddd")</f>
        <v>Tue</v>
      </c>
      <c r="AA1959" s="107">
        <f t="shared" ref="AA1959:AA1988" si="807">COUNTIF(K1959,"S")</f>
        <v>0</v>
      </c>
      <c r="AB1959" s="107">
        <f t="shared" ref="AB1959:AB1988" si="808">COUNTIF(K1959,"I")</f>
        <v>0</v>
      </c>
      <c r="AC1959" s="107">
        <f t="shared" ref="AC1959:AC1988" si="809">COUNTIF(K1959,"A")</f>
        <v>0</v>
      </c>
    </row>
    <row r="1960" spans="1:29" ht="12.75" customHeight="1">
      <c r="A1960" s="69"/>
      <c r="B1960" s="70" t="s">
        <v>18</v>
      </c>
      <c r="C1960" s="108" t="s">
        <v>61</v>
      </c>
      <c r="D1960" s="109"/>
      <c r="E1960" s="73"/>
      <c r="F1960" s="110"/>
      <c r="G1960" s="72"/>
      <c r="H1960" s="99"/>
      <c r="I1960" s="76">
        <f t="shared" si="803"/>
        <v>6</v>
      </c>
      <c r="J1960" s="100">
        <f>$AN$10</f>
        <v>41080</v>
      </c>
      <c r="K1960" s="101">
        <v>1</v>
      </c>
      <c r="L1960" s="261">
        <v>8</v>
      </c>
      <c r="M1960" s="232">
        <f>VLOOKUP(K1960,$AE$23:$AG$30,2,0)</f>
        <v>0.33333333333333331</v>
      </c>
      <c r="N1960" s="241">
        <f t="shared" ref="N1960:N1989" si="810">VLOOKUP(K1960,$AE$23:$AG$30,3,0)</f>
        <v>0.70833333333333337</v>
      </c>
      <c r="O1960" s="244">
        <f t="shared" si="804"/>
        <v>9.0000000000000018</v>
      </c>
      <c r="P1960" s="245" t="str">
        <f>+IF(((N1960-M1960)*24)&gt;4,"1",0)</f>
        <v>1</v>
      </c>
      <c r="Q1960" s="257">
        <f t="shared" si="805"/>
        <v>8.0000000000000018</v>
      </c>
      <c r="R1960" s="102">
        <f>+L1960-Q1960</f>
        <v>0</v>
      </c>
      <c r="S1960" s="103">
        <f t="shared" ref="S1960:S1989" si="811">IF(AND(Y1960="d",W1960&gt;0),1,0)</f>
        <v>0</v>
      </c>
      <c r="T1960" s="104">
        <f t="shared" ref="T1960:T1989" si="812">IF(AND(Y1960="D",W1960-S1960&lt;0),0,IF(AND(Y1960="M",W1960&gt;=7),7,IF(AND(Y1960="M",W1960&lt;7),W1960,IF(W1960-S1960&lt;0,0,IF(AND(Y1960="D",W1960-S1960&gt;=7),7,IF(AND(Y1960="D",W1960-S1960&lt;7),W1960-S1960,0))))))</f>
        <v>0</v>
      </c>
      <c r="U1960" s="104">
        <f t="shared" ref="U1960:U1989" si="813">IF(AND(Y1960="D",W1960&lt;1),0,IF(AND(Y1960="D",W1960-S1960-T1960&gt;0,W1960-S1960-T1960&lt;1),W1960-S1960-T1960,IF(AND(Y1960="D",W1960-S1960-T1960&gt;=1),1,IF(AND(Y1960="M",W1960-T1960&gt;=1),1,IF(AND(Y1960="M",W1960-T1960&lt;1),W1960-T1960,0)))))</f>
        <v>0</v>
      </c>
      <c r="V1960" s="104">
        <f t="shared" ref="V1960:V1989" si="814">IF(AND(Y1960="D",W1960&lt;1),0,IF(AND(Y1960="D",W1960-S1960-T1960-U1960&gt;0),W1960-S1960-T1960-U1960,IF(AND(Y1960="M",W1960-T1960-U1960&gt;0),W1960-T1960-U1960,0)))</f>
        <v>0</v>
      </c>
      <c r="W1960" s="105">
        <f t="shared" ref="W1960:W1989" si="815">+R1960</f>
        <v>0</v>
      </c>
      <c r="X1960" s="96"/>
      <c r="Y1960" s="106" t="str">
        <f>$AO$10</f>
        <v>D</v>
      </c>
      <c r="Z1960" s="207" t="str">
        <f t="shared" si="806"/>
        <v>Wed</v>
      </c>
      <c r="AA1960" s="107">
        <f t="shared" si="807"/>
        <v>0</v>
      </c>
      <c r="AB1960" s="107">
        <f t="shared" si="808"/>
        <v>0</v>
      </c>
      <c r="AC1960" s="107">
        <f t="shared" si="809"/>
        <v>0</v>
      </c>
    </row>
    <row r="1961" spans="1:29" ht="12.75" customHeight="1">
      <c r="A1961" s="69"/>
      <c r="B1961" s="98" t="s">
        <v>20</v>
      </c>
      <c r="C1961" s="199">
        <v>40245</v>
      </c>
      <c r="D1961" s="199">
        <v>41340</v>
      </c>
      <c r="E1961" s="73"/>
      <c r="F1961" s="72"/>
      <c r="G1961" s="72"/>
      <c r="H1961" s="99"/>
      <c r="I1961" s="76">
        <f t="shared" si="803"/>
        <v>7</v>
      </c>
      <c r="J1961" s="100">
        <f>$AN$11</f>
        <v>41081</v>
      </c>
      <c r="K1961" s="101">
        <v>1</v>
      </c>
      <c r="L1961" s="261">
        <v>9</v>
      </c>
      <c r="M1961" s="232">
        <f>VLOOKUP(K1961,$AE$23:$AG$30,2,0)</f>
        <v>0.33333333333333331</v>
      </c>
      <c r="N1961" s="241">
        <f t="shared" si="810"/>
        <v>0.70833333333333337</v>
      </c>
      <c r="O1961" s="244">
        <f t="shared" si="804"/>
        <v>9.0000000000000018</v>
      </c>
      <c r="P1961" s="245" t="str">
        <f t="shared" ref="P1961:P1989" si="816">+IF(((N1961-M1961)*24)&gt;4,"1",0)</f>
        <v>1</v>
      </c>
      <c r="Q1961" s="257">
        <f t="shared" si="805"/>
        <v>8.0000000000000018</v>
      </c>
      <c r="R1961" s="102">
        <f t="shared" ref="R1961:R1989" si="817">+L1961-Q1961</f>
        <v>0.99999999999999822</v>
      </c>
      <c r="S1961" s="103">
        <f t="shared" si="811"/>
        <v>1</v>
      </c>
      <c r="T1961" s="104">
        <f t="shared" si="812"/>
        <v>0</v>
      </c>
      <c r="U1961" s="104">
        <f t="shared" si="813"/>
        <v>0</v>
      </c>
      <c r="V1961" s="104">
        <f t="shared" si="814"/>
        <v>0</v>
      </c>
      <c r="W1961" s="105">
        <f t="shared" si="815"/>
        <v>0.99999999999999822</v>
      </c>
      <c r="X1961" s="96"/>
      <c r="Y1961" s="106" t="str">
        <f>$AO$11</f>
        <v>D</v>
      </c>
      <c r="Z1961" s="207" t="str">
        <f t="shared" si="806"/>
        <v>Thu</v>
      </c>
      <c r="AA1961" s="107">
        <f t="shared" si="807"/>
        <v>0</v>
      </c>
      <c r="AB1961" s="107">
        <f t="shared" si="808"/>
        <v>0</v>
      </c>
      <c r="AC1961" s="107">
        <f t="shared" si="809"/>
        <v>0</v>
      </c>
    </row>
    <row r="1962" spans="1:29" ht="12.75" customHeight="1">
      <c r="A1962" s="69"/>
      <c r="B1962" s="98"/>
      <c r="C1962" s="98"/>
      <c r="D1962" s="72"/>
      <c r="E1962" s="73"/>
      <c r="F1962" s="72"/>
      <c r="G1962" s="72"/>
      <c r="H1962" s="99"/>
      <c r="I1962" s="76">
        <f t="shared" si="803"/>
        <v>8</v>
      </c>
      <c r="J1962" s="100">
        <f>$AN$12</f>
        <v>41082</v>
      </c>
      <c r="K1962" s="101">
        <v>1</v>
      </c>
      <c r="L1962" s="261">
        <v>8</v>
      </c>
      <c r="M1962" s="232">
        <f t="shared" ref="M1962:M1989" si="818">VLOOKUP(K1962,$AE$23:$AG$30,2,0)</f>
        <v>0.33333333333333331</v>
      </c>
      <c r="N1962" s="241">
        <f t="shared" si="810"/>
        <v>0.70833333333333337</v>
      </c>
      <c r="O1962" s="244">
        <f t="shared" si="804"/>
        <v>9.0000000000000018</v>
      </c>
      <c r="P1962" s="245" t="str">
        <f t="shared" si="816"/>
        <v>1</v>
      </c>
      <c r="Q1962" s="257">
        <f t="shared" si="805"/>
        <v>8.0000000000000018</v>
      </c>
      <c r="R1962" s="102">
        <f t="shared" si="817"/>
        <v>0</v>
      </c>
      <c r="S1962" s="103">
        <f t="shared" si="811"/>
        <v>0</v>
      </c>
      <c r="T1962" s="104">
        <f t="shared" si="812"/>
        <v>0</v>
      </c>
      <c r="U1962" s="104">
        <f t="shared" si="813"/>
        <v>0</v>
      </c>
      <c r="V1962" s="104">
        <f t="shared" si="814"/>
        <v>0</v>
      </c>
      <c r="W1962" s="105">
        <f t="shared" si="815"/>
        <v>0</v>
      </c>
      <c r="X1962" s="96"/>
      <c r="Y1962" s="106" t="str">
        <f>$AO$12</f>
        <v>D</v>
      </c>
      <c r="Z1962" s="207" t="str">
        <f t="shared" si="806"/>
        <v>Fri</v>
      </c>
      <c r="AA1962" s="107">
        <f t="shared" si="807"/>
        <v>0</v>
      </c>
      <c r="AB1962" s="107">
        <f t="shared" si="808"/>
        <v>0</v>
      </c>
      <c r="AC1962" s="107">
        <f t="shared" si="809"/>
        <v>0</v>
      </c>
    </row>
    <row r="1963" spans="1:29" ht="12.75" customHeight="1">
      <c r="A1963" s="69"/>
      <c r="B1963" s="98"/>
      <c r="C1963" s="98"/>
      <c r="D1963" s="72"/>
      <c r="E1963" s="73"/>
      <c r="F1963" s="198"/>
      <c r="G1963" s="72"/>
      <c r="H1963" s="99"/>
      <c r="I1963" s="76">
        <f t="shared" si="803"/>
        <v>9</v>
      </c>
      <c r="J1963" s="100">
        <f>$AN$13</f>
        <v>41083</v>
      </c>
      <c r="K1963" s="101" t="s">
        <v>63</v>
      </c>
      <c r="L1963" s="261">
        <v>5.5</v>
      </c>
      <c r="M1963" s="232">
        <f t="shared" si="818"/>
        <v>0</v>
      </c>
      <c r="N1963" s="241">
        <f t="shared" si="810"/>
        <v>0</v>
      </c>
      <c r="O1963" s="244">
        <f t="shared" si="804"/>
        <v>0</v>
      </c>
      <c r="P1963" s="245">
        <f t="shared" si="816"/>
        <v>0</v>
      </c>
      <c r="Q1963" s="257">
        <f t="shared" si="805"/>
        <v>0</v>
      </c>
      <c r="R1963" s="102">
        <f t="shared" si="817"/>
        <v>5.5</v>
      </c>
      <c r="S1963" s="103">
        <f t="shared" si="811"/>
        <v>0</v>
      </c>
      <c r="T1963" s="104">
        <f t="shared" si="812"/>
        <v>5.5</v>
      </c>
      <c r="U1963" s="104">
        <f t="shared" si="813"/>
        <v>0</v>
      </c>
      <c r="V1963" s="104">
        <f t="shared" si="814"/>
        <v>0</v>
      </c>
      <c r="W1963" s="105">
        <f t="shared" si="815"/>
        <v>5.5</v>
      </c>
      <c r="X1963" s="96"/>
      <c r="Y1963" s="106" t="str">
        <f>$AO$13</f>
        <v>M</v>
      </c>
      <c r="Z1963" s="207" t="str">
        <f t="shared" si="806"/>
        <v>Sat</v>
      </c>
      <c r="AA1963" s="107">
        <f t="shared" si="807"/>
        <v>0</v>
      </c>
      <c r="AB1963" s="107">
        <f t="shared" si="808"/>
        <v>0</v>
      </c>
      <c r="AC1963" s="107">
        <f t="shared" si="809"/>
        <v>0</v>
      </c>
    </row>
    <row r="1964" spans="1:29" ht="12.75" customHeight="1">
      <c r="A1964" s="69"/>
      <c r="B1964" s="124" t="s">
        <v>21</v>
      </c>
      <c r="C1964" s="125" t="s">
        <v>22</v>
      </c>
      <c r="D1964" s="126"/>
      <c r="E1964" s="127"/>
      <c r="F1964" s="198">
        <v>1244560</v>
      </c>
      <c r="G1964" s="129" t="s">
        <v>22</v>
      </c>
      <c r="H1964" s="130">
        <f>+F1964</f>
        <v>1244560</v>
      </c>
      <c r="I1964" s="76">
        <f t="shared" si="803"/>
        <v>10</v>
      </c>
      <c r="J1964" s="100">
        <f>$AN$14</f>
        <v>41084</v>
      </c>
      <c r="K1964" s="339" t="s">
        <v>50</v>
      </c>
      <c r="L1964" s="261"/>
      <c r="M1964" s="232">
        <f t="shared" si="818"/>
        <v>0</v>
      </c>
      <c r="N1964" s="241">
        <f t="shared" si="810"/>
        <v>0</v>
      </c>
      <c r="O1964" s="244">
        <f t="shared" si="804"/>
        <v>0</v>
      </c>
      <c r="P1964" s="245">
        <f t="shared" si="816"/>
        <v>0</v>
      </c>
      <c r="Q1964" s="257">
        <f t="shared" si="805"/>
        <v>0</v>
      </c>
      <c r="R1964" s="102">
        <f t="shared" si="817"/>
        <v>0</v>
      </c>
      <c r="S1964" s="103">
        <f t="shared" si="811"/>
        <v>0</v>
      </c>
      <c r="T1964" s="104">
        <f t="shared" si="812"/>
        <v>0</v>
      </c>
      <c r="U1964" s="104">
        <f t="shared" si="813"/>
        <v>0</v>
      </c>
      <c r="V1964" s="104">
        <f t="shared" si="814"/>
        <v>0</v>
      </c>
      <c r="W1964" s="105">
        <f t="shared" si="815"/>
        <v>0</v>
      </c>
      <c r="X1964" s="96"/>
      <c r="Y1964" s="106" t="str">
        <f>$AO$14</f>
        <v>M</v>
      </c>
      <c r="Z1964" s="262" t="str">
        <f t="shared" si="806"/>
        <v>Sun</v>
      </c>
      <c r="AA1964" s="107">
        <f t="shared" si="807"/>
        <v>0</v>
      </c>
      <c r="AB1964" s="107">
        <f t="shared" si="808"/>
        <v>0</v>
      </c>
      <c r="AC1964" s="107">
        <f t="shared" si="809"/>
        <v>0</v>
      </c>
    </row>
    <row r="1965" spans="1:29" ht="12.75" customHeight="1">
      <c r="A1965" s="69"/>
      <c r="B1965" s="124" t="s">
        <v>23</v>
      </c>
      <c r="C1965" s="125" t="s">
        <v>22</v>
      </c>
      <c r="D1965" s="133">
        <f>+F1964/173</f>
        <v>7193.9884393063585</v>
      </c>
      <c r="E1965" s="127" t="s">
        <v>24</v>
      </c>
      <c r="F1965" s="128">
        <f>+W1991</f>
        <v>24.999999999999996</v>
      </c>
      <c r="G1965" s="134" t="s">
        <v>22</v>
      </c>
      <c r="H1965" s="130">
        <f>F1965*D1965</f>
        <v>179849.71098265893</v>
      </c>
      <c r="I1965" s="76">
        <f t="shared" si="803"/>
        <v>11</v>
      </c>
      <c r="J1965" s="100">
        <f>$AN$15</f>
        <v>41085</v>
      </c>
      <c r="K1965" s="101">
        <v>1</v>
      </c>
      <c r="L1965" s="261">
        <v>8</v>
      </c>
      <c r="M1965" s="232">
        <f t="shared" si="818"/>
        <v>0.33333333333333331</v>
      </c>
      <c r="N1965" s="241">
        <f t="shared" si="810"/>
        <v>0.70833333333333337</v>
      </c>
      <c r="O1965" s="244">
        <f t="shared" si="804"/>
        <v>9.0000000000000018</v>
      </c>
      <c r="P1965" s="245" t="str">
        <f t="shared" si="816"/>
        <v>1</v>
      </c>
      <c r="Q1965" s="257">
        <f t="shared" si="805"/>
        <v>8.0000000000000018</v>
      </c>
      <c r="R1965" s="102">
        <f t="shared" si="817"/>
        <v>0</v>
      </c>
      <c r="S1965" s="103">
        <f t="shared" si="811"/>
        <v>0</v>
      </c>
      <c r="T1965" s="104">
        <f t="shared" si="812"/>
        <v>0</v>
      </c>
      <c r="U1965" s="104">
        <f t="shared" si="813"/>
        <v>0</v>
      </c>
      <c r="V1965" s="104">
        <f t="shared" si="814"/>
        <v>0</v>
      </c>
      <c r="W1965" s="105">
        <f t="shared" si="815"/>
        <v>0</v>
      </c>
      <c r="X1965" s="96"/>
      <c r="Y1965" s="106" t="str">
        <f>$AO$15</f>
        <v>D</v>
      </c>
      <c r="Z1965" s="262" t="str">
        <f t="shared" si="806"/>
        <v>Mon</v>
      </c>
      <c r="AA1965" s="107">
        <f t="shared" si="807"/>
        <v>0</v>
      </c>
      <c r="AB1965" s="107">
        <f t="shared" si="808"/>
        <v>0</v>
      </c>
      <c r="AC1965" s="107">
        <f t="shared" si="809"/>
        <v>0</v>
      </c>
    </row>
    <row r="1966" spans="1:29" ht="12.75" customHeight="1">
      <c r="A1966" s="69"/>
      <c r="B1966" s="124" t="s">
        <v>65</v>
      </c>
      <c r="C1966" s="125" t="s">
        <v>22</v>
      </c>
      <c r="D1966" s="133">
        <v>6000</v>
      </c>
      <c r="E1966" s="127" t="s">
        <v>24</v>
      </c>
      <c r="F1966" s="203">
        <f>+K1991</f>
        <v>23</v>
      </c>
      <c r="G1966" s="134" t="s">
        <v>22</v>
      </c>
      <c r="H1966" s="130">
        <f>F1966*D1966</f>
        <v>138000</v>
      </c>
      <c r="I1966" s="76">
        <f t="shared" si="803"/>
        <v>12</v>
      </c>
      <c r="J1966" s="100">
        <f>$AN$16</f>
        <v>41086</v>
      </c>
      <c r="K1966" s="101">
        <v>1</v>
      </c>
      <c r="L1966" s="261">
        <v>8</v>
      </c>
      <c r="M1966" s="232">
        <f t="shared" si="818"/>
        <v>0.33333333333333331</v>
      </c>
      <c r="N1966" s="241">
        <f t="shared" si="810"/>
        <v>0.70833333333333337</v>
      </c>
      <c r="O1966" s="244">
        <f t="shared" si="804"/>
        <v>9.0000000000000018</v>
      </c>
      <c r="P1966" s="245" t="str">
        <f t="shared" si="816"/>
        <v>1</v>
      </c>
      <c r="Q1966" s="257">
        <f t="shared" si="805"/>
        <v>8.0000000000000018</v>
      </c>
      <c r="R1966" s="102">
        <f t="shared" si="817"/>
        <v>0</v>
      </c>
      <c r="S1966" s="103">
        <f t="shared" si="811"/>
        <v>0</v>
      </c>
      <c r="T1966" s="104">
        <f t="shared" si="812"/>
        <v>0</v>
      </c>
      <c r="U1966" s="104">
        <f t="shared" si="813"/>
        <v>0</v>
      </c>
      <c r="V1966" s="104">
        <f t="shared" si="814"/>
        <v>0</v>
      </c>
      <c r="W1966" s="105">
        <f t="shared" si="815"/>
        <v>0</v>
      </c>
      <c r="X1966" s="96"/>
      <c r="Y1966" s="106" t="str">
        <f>$AO$16</f>
        <v>D</v>
      </c>
      <c r="Z1966" s="207" t="str">
        <f t="shared" si="806"/>
        <v>Tue</v>
      </c>
      <c r="AA1966" s="107">
        <f t="shared" si="807"/>
        <v>0</v>
      </c>
      <c r="AB1966" s="107">
        <f t="shared" si="808"/>
        <v>0</v>
      </c>
      <c r="AC1966" s="107">
        <f t="shared" si="809"/>
        <v>0</v>
      </c>
    </row>
    <row r="1967" spans="1:29" ht="12.75" customHeight="1">
      <c r="A1967" s="69"/>
      <c r="B1967" s="124" t="s">
        <v>66</v>
      </c>
      <c r="C1967" s="125" t="s">
        <v>22</v>
      </c>
      <c r="D1967" s="200">
        <v>4000</v>
      </c>
      <c r="E1967" s="127" t="s">
        <v>24</v>
      </c>
      <c r="F1967" s="139">
        <f>+L1991</f>
        <v>0</v>
      </c>
      <c r="G1967" s="134" t="s">
        <v>22</v>
      </c>
      <c r="H1967" s="130">
        <f>F1967*D1967</f>
        <v>0</v>
      </c>
      <c r="I1967" s="76">
        <f t="shared" si="803"/>
        <v>13</v>
      </c>
      <c r="J1967" s="100">
        <f>$AN$17</f>
        <v>41087</v>
      </c>
      <c r="K1967" s="101">
        <v>1</v>
      </c>
      <c r="L1967" s="261">
        <v>9</v>
      </c>
      <c r="M1967" s="232">
        <f t="shared" si="818"/>
        <v>0.33333333333333331</v>
      </c>
      <c r="N1967" s="241">
        <f t="shared" si="810"/>
        <v>0.70833333333333337</v>
      </c>
      <c r="O1967" s="244">
        <f t="shared" si="804"/>
        <v>9.0000000000000018</v>
      </c>
      <c r="P1967" s="245" t="str">
        <f t="shared" si="816"/>
        <v>1</v>
      </c>
      <c r="Q1967" s="257">
        <f t="shared" si="805"/>
        <v>8.0000000000000018</v>
      </c>
      <c r="R1967" s="102">
        <f t="shared" si="817"/>
        <v>0.99999999999999822</v>
      </c>
      <c r="S1967" s="103">
        <f t="shared" si="811"/>
        <v>1</v>
      </c>
      <c r="T1967" s="104">
        <f t="shared" si="812"/>
        <v>0</v>
      </c>
      <c r="U1967" s="104">
        <f t="shared" si="813"/>
        <v>0</v>
      </c>
      <c r="V1967" s="104">
        <f t="shared" si="814"/>
        <v>0</v>
      </c>
      <c r="W1967" s="105">
        <f t="shared" si="815"/>
        <v>0.99999999999999822</v>
      </c>
      <c r="X1967" s="96"/>
      <c r="Y1967" s="106" t="str">
        <f>$AO$17</f>
        <v>D</v>
      </c>
      <c r="Z1967" s="207" t="str">
        <f t="shared" si="806"/>
        <v>Wed</v>
      </c>
      <c r="AA1967" s="107">
        <f t="shared" si="807"/>
        <v>0</v>
      </c>
      <c r="AB1967" s="107">
        <f t="shared" si="808"/>
        <v>0</v>
      </c>
      <c r="AC1967" s="107">
        <f t="shared" si="809"/>
        <v>0</v>
      </c>
    </row>
    <row r="1968" spans="1:29" ht="12.75" customHeight="1">
      <c r="A1968" s="69"/>
      <c r="B1968" s="335" t="s">
        <v>75</v>
      </c>
      <c r="C1968" s="336" t="s">
        <v>22</v>
      </c>
      <c r="D1968" s="337"/>
      <c r="E1968" s="127" t="s">
        <v>24</v>
      </c>
      <c r="F1968" s="338">
        <f>+M1991</f>
        <v>23</v>
      </c>
      <c r="G1968" s="142" t="s">
        <v>22</v>
      </c>
      <c r="H1968" s="143">
        <f>+F1968*D1968</f>
        <v>0</v>
      </c>
      <c r="I1968" s="76">
        <f t="shared" si="803"/>
        <v>14</v>
      </c>
      <c r="J1968" s="100">
        <f>$AN$18</f>
        <v>41088</v>
      </c>
      <c r="K1968" s="101">
        <v>1</v>
      </c>
      <c r="L1968" s="261">
        <v>8</v>
      </c>
      <c r="M1968" s="232">
        <f t="shared" si="818"/>
        <v>0.33333333333333331</v>
      </c>
      <c r="N1968" s="241">
        <f t="shared" si="810"/>
        <v>0.70833333333333337</v>
      </c>
      <c r="O1968" s="244">
        <f t="shared" si="804"/>
        <v>9.0000000000000018</v>
      </c>
      <c r="P1968" s="245" t="str">
        <f t="shared" si="816"/>
        <v>1</v>
      </c>
      <c r="Q1968" s="257">
        <f t="shared" si="805"/>
        <v>8.0000000000000018</v>
      </c>
      <c r="R1968" s="102">
        <f t="shared" si="817"/>
        <v>0</v>
      </c>
      <c r="S1968" s="103">
        <f t="shared" si="811"/>
        <v>0</v>
      </c>
      <c r="T1968" s="104">
        <f t="shared" si="812"/>
        <v>0</v>
      </c>
      <c r="U1968" s="104">
        <f t="shared" si="813"/>
        <v>0</v>
      </c>
      <c r="V1968" s="104">
        <f t="shared" si="814"/>
        <v>0</v>
      </c>
      <c r="W1968" s="105">
        <f t="shared" si="815"/>
        <v>0</v>
      </c>
      <c r="X1968" s="96"/>
      <c r="Y1968" s="106" t="str">
        <f>$AO$18</f>
        <v>D</v>
      </c>
      <c r="Z1968" s="207" t="str">
        <f t="shared" si="806"/>
        <v>Thu</v>
      </c>
      <c r="AA1968" s="107">
        <f t="shared" si="807"/>
        <v>0</v>
      </c>
      <c r="AB1968" s="107">
        <f t="shared" si="808"/>
        <v>0</v>
      </c>
      <c r="AC1968" s="107">
        <f t="shared" si="809"/>
        <v>0</v>
      </c>
    </row>
    <row r="1969" spans="1:29" ht="12.75" customHeight="1">
      <c r="A1969" s="69"/>
      <c r="B1969" s="124"/>
      <c r="C1969" s="70"/>
      <c r="D1969" s="202"/>
      <c r="E1969" s="140"/>
      <c r="F1969" s="141"/>
      <c r="G1969" s="74" t="s">
        <v>22</v>
      </c>
      <c r="H1969" s="99">
        <f>+D1969*F1969</f>
        <v>0</v>
      </c>
      <c r="I1969" s="76">
        <f t="shared" si="803"/>
        <v>15</v>
      </c>
      <c r="J1969" s="100">
        <f>$AN$19</f>
        <v>41089</v>
      </c>
      <c r="K1969" s="101">
        <v>1</v>
      </c>
      <c r="L1969" s="261">
        <v>8</v>
      </c>
      <c r="M1969" s="232">
        <f t="shared" si="818"/>
        <v>0.33333333333333331</v>
      </c>
      <c r="N1969" s="241">
        <f t="shared" si="810"/>
        <v>0.70833333333333337</v>
      </c>
      <c r="O1969" s="244">
        <f t="shared" si="804"/>
        <v>9.0000000000000018</v>
      </c>
      <c r="P1969" s="245" t="str">
        <f t="shared" si="816"/>
        <v>1</v>
      </c>
      <c r="Q1969" s="257">
        <f t="shared" si="805"/>
        <v>8.0000000000000018</v>
      </c>
      <c r="R1969" s="102">
        <f t="shared" si="817"/>
        <v>0</v>
      </c>
      <c r="S1969" s="103">
        <f t="shared" si="811"/>
        <v>0</v>
      </c>
      <c r="T1969" s="104">
        <f t="shared" si="812"/>
        <v>0</v>
      </c>
      <c r="U1969" s="104">
        <f t="shared" si="813"/>
        <v>0</v>
      </c>
      <c r="V1969" s="104">
        <f t="shared" si="814"/>
        <v>0</v>
      </c>
      <c r="W1969" s="105">
        <f t="shared" si="815"/>
        <v>0</v>
      </c>
      <c r="X1969" s="96"/>
      <c r="Y1969" s="106" t="str">
        <f>$AO$19</f>
        <v>D</v>
      </c>
      <c r="Z1969" s="207" t="str">
        <f t="shared" si="806"/>
        <v>Fri</v>
      </c>
      <c r="AA1969" s="107">
        <f t="shared" si="807"/>
        <v>0</v>
      </c>
      <c r="AB1969" s="107">
        <f t="shared" si="808"/>
        <v>0</v>
      </c>
      <c r="AC1969" s="107">
        <f t="shared" si="809"/>
        <v>0</v>
      </c>
    </row>
    <row r="1970" spans="1:29" ht="12.75" customHeight="1">
      <c r="A1970" s="69"/>
      <c r="B1970" s="124"/>
      <c r="C1970" s="70"/>
      <c r="D1970" s="202"/>
      <c r="E1970" s="140"/>
      <c r="F1970" s="139"/>
      <c r="G1970" s="74" t="s">
        <v>22</v>
      </c>
      <c r="H1970" s="99">
        <f>+D1970*F1970</f>
        <v>0</v>
      </c>
      <c r="I1970" s="76">
        <f t="shared" si="803"/>
        <v>16</v>
      </c>
      <c r="J1970" s="100">
        <f>$AN$20</f>
        <v>41090</v>
      </c>
      <c r="K1970" s="101" t="s">
        <v>50</v>
      </c>
      <c r="L1970" s="261"/>
      <c r="M1970" s="232">
        <f t="shared" si="818"/>
        <v>0</v>
      </c>
      <c r="N1970" s="241">
        <f t="shared" si="810"/>
        <v>0</v>
      </c>
      <c r="O1970" s="244">
        <f t="shared" si="804"/>
        <v>0</v>
      </c>
      <c r="P1970" s="245">
        <f t="shared" si="816"/>
        <v>0</v>
      </c>
      <c r="Q1970" s="257">
        <f t="shared" si="805"/>
        <v>0</v>
      </c>
      <c r="R1970" s="102">
        <f t="shared" si="817"/>
        <v>0</v>
      </c>
      <c r="S1970" s="103">
        <f t="shared" si="811"/>
        <v>0</v>
      </c>
      <c r="T1970" s="104">
        <f t="shared" si="812"/>
        <v>0</v>
      </c>
      <c r="U1970" s="104">
        <f t="shared" si="813"/>
        <v>0</v>
      </c>
      <c r="V1970" s="104">
        <f t="shared" si="814"/>
        <v>0</v>
      </c>
      <c r="W1970" s="105">
        <f t="shared" si="815"/>
        <v>0</v>
      </c>
      <c r="X1970" s="96"/>
      <c r="Y1970" s="106" t="str">
        <f>$AO$20</f>
        <v>M</v>
      </c>
      <c r="Z1970" s="207" t="str">
        <f t="shared" si="806"/>
        <v>Sat</v>
      </c>
      <c r="AA1970" s="107">
        <f t="shared" si="807"/>
        <v>0</v>
      </c>
      <c r="AB1970" s="107">
        <f t="shared" si="808"/>
        <v>0</v>
      </c>
      <c r="AC1970" s="107">
        <f t="shared" si="809"/>
        <v>0</v>
      </c>
    </row>
    <row r="1971" spans="1:29" ht="12.75" customHeight="1">
      <c r="A1971" s="69"/>
      <c r="B1971" s="124" t="s">
        <v>56</v>
      </c>
      <c r="C1971" s="70" t="s">
        <v>22</v>
      </c>
      <c r="D1971" s="202"/>
      <c r="E1971" s="140"/>
      <c r="F1971" s="141"/>
      <c r="G1971" s="74" t="s">
        <v>22</v>
      </c>
      <c r="H1971" s="99">
        <v>0</v>
      </c>
      <c r="I1971" s="76">
        <f t="shared" si="803"/>
        <v>17</v>
      </c>
      <c r="J1971" s="100">
        <f>$AN$21</f>
        <v>41091</v>
      </c>
      <c r="K1971" s="101" t="s">
        <v>50</v>
      </c>
      <c r="L1971" s="261"/>
      <c r="M1971" s="232">
        <f t="shared" si="818"/>
        <v>0</v>
      </c>
      <c r="N1971" s="241">
        <f t="shared" si="810"/>
        <v>0</v>
      </c>
      <c r="O1971" s="244">
        <f t="shared" si="804"/>
        <v>0</v>
      </c>
      <c r="P1971" s="245">
        <f t="shared" si="816"/>
        <v>0</v>
      </c>
      <c r="Q1971" s="257">
        <f t="shared" si="805"/>
        <v>0</v>
      </c>
      <c r="R1971" s="102">
        <f t="shared" si="817"/>
        <v>0</v>
      </c>
      <c r="S1971" s="103">
        <f t="shared" si="811"/>
        <v>0</v>
      </c>
      <c r="T1971" s="104">
        <f t="shared" si="812"/>
        <v>0</v>
      </c>
      <c r="U1971" s="104">
        <f t="shared" si="813"/>
        <v>0</v>
      </c>
      <c r="V1971" s="104">
        <f t="shared" si="814"/>
        <v>0</v>
      </c>
      <c r="W1971" s="105">
        <f t="shared" si="815"/>
        <v>0</v>
      </c>
      <c r="X1971" s="96"/>
      <c r="Y1971" s="106" t="str">
        <f>$AO$21</f>
        <v>M</v>
      </c>
      <c r="Z1971" s="262" t="str">
        <f t="shared" si="806"/>
        <v>Sun</v>
      </c>
      <c r="AA1971" s="107">
        <f t="shared" si="807"/>
        <v>0</v>
      </c>
      <c r="AB1971" s="107">
        <f t="shared" si="808"/>
        <v>0</v>
      </c>
      <c r="AC1971" s="107">
        <f t="shared" si="809"/>
        <v>0</v>
      </c>
    </row>
    <row r="1972" spans="1:29" ht="12.75" customHeight="1">
      <c r="A1972" s="69"/>
      <c r="B1972" s="124"/>
      <c r="C1972" s="70"/>
      <c r="D1972" s="202"/>
      <c r="E1972" s="140"/>
      <c r="F1972" s="139"/>
      <c r="G1972" s="74" t="s">
        <v>22</v>
      </c>
      <c r="H1972" s="99">
        <f>+D1972*F1972</f>
        <v>0</v>
      </c>
      <c r="I1972" s="76">
        <f t="shared" si="803"/>
        <v>18</v>
      </c>
      <c r="J1972" s="100">
        <f>$AN$22</f>
        <v>41092</v>
      </c>
      <c r="K1972" s="101">
        <v>1</v>
      </c>
      <c r="L1972" s="261">
        <v>8</v>
      </c>
      <c r="M1972" s="232">
        <f t="shared" si="818"/>
        <v>0.33333333333333331</v>
      </c>
      <c r="N1972" s="241">
        <f t="shared" si="810"/>
        <v>0.70833333333333337</v>
      </c>
      <c r="O1972" s="244">
        <f t="shared" si="804"/>
        <v>9.0000000000000018</v>
      </c>
      <c r="P1972" s="245" t="str">
        <f t="shared" si="816"/>
        <v>1</v>
      </c>
      <c r="Q1972" s="257">
        <f t="shared" si="805"/>
        <v>8.0000000000000018</v>
      </c>
      <c r="R1972" s="102">
        <f t="shared" si="817"/>
        <v>0</v>
      </c>
      <c r="S1972" s="103">
        <f t="shared" si="811"/>
        <v>0</v>
      </c>
      <c r="T1972" s="104">
        <f t="shared" si="812"/>
        <v>0</v>
      </c>
      <c r="U1972" s="104">
        <f t="shared" si="813"/>
        <v>0</v>
      </c>
      <c r="V1972" s="104">
        <f t="shared" si="814"/>
        <v>0</v>
      </c>
      <c r="W1972" s="105">
        <f t="shared" si="815"/>
        <v>0</v>
      </c>
      <c r="X1972" s="96"/>
      <c r="Y1972" s="106" t="str">
        <f>$AO$22</f>
        <v>D</v>
      </c>
      <c r="Z1972" s="262" t="str">
        <f t="shared" si="806"/>
        <v>Mon</v>
      </c>
      <c r="AA1972" s="107">
        <f t="shared" si="807"/>
        <v>0</v>
      </c>
      <c r="AB1972" s="107">
        <f t="shared" si="808"/>
        <v>0</v>
      </c>
      <c r="AC1972" s="107">
        <f t="shared" si="809"/>
        <v>0</v>
      </c>
    </row>
    <row r="1973" spans="1:29" ht="12.75" customHeight="1">
      <c r="A1973" s="69"/>
      <c r="B1973" s="150" t="s">
        <v>19</v>
      </c>
      <c r="C1973" s="150"/>
      <c r="D1973" s="200"/>
      <c r="E1973" s="127"/>
      <c r="F1973" s="151"/>
      <c r="G1973" s="134" t="s">
        <v>22</v>
      </c>
      <c r="H1973" s="152">
        <f>SUM(H1964:H1972)</f>
        <v>1562409.7109826589</v>
      </c>
      <c r="I1973" s="76">
        <f t="shared" si="803"/>
        <v>19</v>
      </c>
      <c r="J1973" s="100">
        <f>$AN$23</f>
        <v>41093</v>
      </c>
      <c r="K1973" s="101">
        <v>1</v>
      </c>
      <c r="L1973" s="261">
        <v>9</v>
      </c>
      <c r="M1973" s="232">
        <f t="shared" si="818"/>
        <v>0.33333333333333331</v>
      </c>
      <c r="N1973" s="241">
        <f t="shared" si="810"/>
        <v>0.70833333333333337</v>
      </c>
      <c r="O1973" s="244">
        <f t="shared" si="804"/>
        <v>9.0000000000000018</v>
      </c>
      <c r="P1973" s="245" t="str">
        <f t="shared" si="816"/>
        <v>1</v>
      </c>
      <c r="Q1973" s="257">
        <f t="shared" si="805"/>
        <v>8.0000000000000018</v>
      </c>
      <c r="R1973" s="102">
        <f t="shared" si="817"/>
        <v>0.99999999999999822</v>
      </c>
      <c r="S1973" s="103">
        <f t="shared" si="811"/>
        <v>1</v>
      </c>
      <c r="T1973" s="104">
        <f t="shared" si="812"/>
        <v>0</v>
      </c>
      <c r="U1973" s="104">
        <f t="shared" si="813"/>
        <v>0</v>
      </c>
      <c r="V1973" s="104">
        <f t="shared" si="814"/>
        <v>0</v>
      </c>
      <c r="W1973" s="105">
        <f t="shared" si="815"/>
        <v>0.99999999999999822</v>
      </c>
      <c r="X1973" s="96"/>
      <c r="Y1973" s="106" t="str">
        <f>$AO$23</f>
        <v>D</v>
      </c>
      <c r="Z1973" s="207" t="str">
        <f t="shared" si="806"/>
        <v>Tue</v>
      </c>
      <c r="AA1973" s="107">
        <f t="shared" si="807"/>
        <v>0</v>
      </c>
      <c r="AB1973" s="107">
        <f t="shared" si="808"/>
        <v>0</v>
      </c>
      <c r="AC1973" s="107">
        <f t="shared" si="809"/>
        <v>0</v>
      </c>
    </row>
    <row r="1974" spans="1:29" ht="12.75" customHeight="1">
      <c r="A1974" s="69"/>
      <c r="B1974" s="131" t="s">
        <v>25</v>
      </c>
      <c r="C1974" s="70"/>
      <c r="D1974" s="200"/>
      <c r="E1974" s="127"/>
      <c r="F1974" s="151"/>
      <c r="G1974" s="74"/>
      <c r="H1974" s="75"/>
      <c r="I1974" s="76">
        <f t="shared" si="803"/>
        <v>20</v>
      </c>
      <c r="J1974" s="100">
        <f>$AN$24</f>
        <v>41094</v>
      </c>
      <c r="K1974" s="101">
        <v>1</v>
      </c>
      <c r="L1974" s="261">
        <v>10</v>
      </c>
      <c r="M1974" s="232">
        <f t="shared" si="818"/>
        <v>0.33333333333333331</v>
      </c>
      <c r="N1974" s="241">
        <f t="shared" si="810"/>
        <v>0.70833333333333337</v>
      </c>
      <c r="O1974" s="244">
        <f t="shared" si="804"/>
        <v>9.0000000000000018</v>
      </c>
      <c r="P1974" s="245" t="str">
        <f t="shared" si="816"/>
        <v>1</v>
      </c>
      <c r="Q1974" s="257">
        <f t="shared" si="805"/>
        <v>8.0000000000000018</v>
      </c>
      <c r="R1974" s="102">
        <f t="shared" si="817"/>
        <v>1.9999999999999982</v>
      </c>
      <c r="S1974" s="103">
        <f t="shared" si="811"/>
        <v>1</v>
      </c>
      <c r="T1974" s="104">
        <f t="shared" si="812"/>
        <v>0.99999999999999822</v>
      </c>
      <c r="U1974" s="104">
        <f t="shared" si="813"/>
        <v>0</v>
      </c>
      <c r="V1974" s="104">
        <f t="shared" si="814"/>
        <v>0</v>
      </c>
      <c r="W1974" s="105">
        <f t="shared" si="815"/>
        <v>1.9999999999999982</v>
      </c>
      <c r="X1974" s="96"/>
      <c r="Y1974" s="106" t="str">
        <f>$AO$24</f>
        <v>D</v>
      </c>
      <c r="Z1974" s="207" t="str">
        <f t="shared" si="806"/>
        <v>Wed</v>
      </c>
      <c r="AA1974" s="107">
        <f t="shared" si="807"/>
        <v>0</v>
      </c>
      <c r="AB1974" s="107">
        <f t="shared" si="808"/>
        <v>0</v>
      </c>
      <c r="AC1974" s="107">
        <f t="shared" si="809"/>
        <v>0</v>
      </c>
    </row>
    <row r="1975" spans="1:29" ht="12.75" customHeight="1">
      <c r="A1975" s="69"/>
      <c r="B1975" s="124" t="s">
        <v>26</v>
      </c>
      <c r="C1975" s="125" t="s">
        <v>22</v>
      </c>
      <c r="D1975" s="153">
        <f>-H1964</f>
        <v>-1244560</v>
      </c>
      <c r="E1975" s="127" t="s">
        <v>24</v>
      </c>
      <c r="F1975" s="149">
        <v>0.02</v>
      </c>
      <c r="G1975" s="134" t="s">
        <v>22</v>
      </c>
      <c r="H1975" s="130">
        <f>F1975*D1975</f>
        <v>-24891.200000000001</v>
      </c>
      <c r="I1975" s="76">
        <f t="shared" si="803"/>
        <v>21</v>
      </c>
      <c r="J1975" s="100">
        <f>$AN$25</f>
        <v>41095</v>
      </c>
      <c r="K1975" s="101">
        <v>1</v>
      </c>
      <c r="L1975" s="261">
        <v>9</v>
      </c>
      <c r="M1975" s="232">
        <f t="shared" si="818"/>
        <v>0.33333333333333331</v>
      </c>
      <c r="N1975" s="241">
        <f t="shared" si="810"/>
        <v>0.70833333333333337</v>
      </c>
      <c r="O1975" s="244">
        <f t="shared" si="804"/>
        <v>9.0000000000000018</v>
      </c>
      <c r="P1975" s="245" t="str">
        <f t="shared" si="816"/>
        <v>1</v>
      </c>
      <c r="Q1975" s="257">
        <f t="shared" si="805"/>
        <v>8.0000000000000018</v>
      </c>
      <c r="R1975" s="102">
        <f t="shared" si="817"/>
        <v>0.99999999999999822</v>
      </c>
      <c r="S1975" s="103">
        <f t="shared" si="811"/>
        <v>1</v>
      </c>
      <c r="T1975" s="104">
        <f t="shared" si="812"/>
        <v>0</v>
      </c>
      <c r="U1975" s="104">
        <f t="shared" si="813"/>
        <v>0</v>
      </c>
      <c r="V1975" s="104">
        <f t="shared" si="814"/>
        <v>0</v>
      </c>
      <c r="W1975" s="105">
        <f t="shared" si="815"/>
        <v>0.99999999999999822</v>
      </c>
      <c r="X1975" s="96"/>
      <c r="Y1975" s="106" t="str">
        <f>$AO$25</f>
        <v>D</v>
      </c>
      <c r="Z1975" s="207" t="str">
        <f t="shared" si="806"/>
        <v>Thu</v>
      </c>
      <c r="AA1975" s="107">
        <f t="shared" si="807"/>
        <v>0</v>
      </c>
      <c r="AB1975" s="107">
        <f t="shared" si="808"/>
        <v>0</v>
      </c>
      <c r="AC1975" s="107">
        <f t="shared" si="809"/>
        <v>0</v>
      </c>
    </row>
    <row r="1976" spans="1:29" ht="12.75" customHeight="1">
      <c r="A1976" s="69"/>
      <c r="B1976" s="124" t="s">
        <v>47</v>
      </c>
      <c r="C1976" s="125" t="s">
        <v>22</v>
      </c>
      <c r="D1976" s="200"/>
      <c r="E1976" s="127"/>
      <c r="F1976" s="155"/>
      <c r="G1976" s="134" t="s">
        <v>22</v>
      </c>
      <c r="H1976" s="130">
        <f>SUM(AA1991:AC1991)*-F1964/21</f>
        <v>0</v>
      </c>
      <c r="I1976" s="76">
        <f t="shared" si="803"/>
        <v>22</v>
      </c>
      <c r="J1976" s="100">
        <f>$AN$26</f>
        <v>41096</v>
      </c>
      <c r="K1976" s="101">
        <v>1</v>
      </c>
      <c r="L1976" s="261">
        <v>9</v>
      </c>
      <c r="M1976" s="232">
        <f t="shared" si="818"/>
        <v>0.33333333333333331</v>
      </c>
      <c r="N1976" s="241">
        <f t="shared" si="810"/>
        <v>0.70833333333333337</v>
      </c>
      <c r="O1976" s="244">
        <f t="shared" si="804"/>
        <v>9.0000000000000018</v>
      </c>
      <c r="P1976" s="245" t="str">
        <f t="shared" si="816"/>
        <v>1</v>
      </c>
      <c r="Q1976" s="257">
        <f t="shared" si="805"/>
        <v>8.0000000000000018</v>
      </c>
      <c r="R1976" s="102">
        <f t="shared" si="817"/>
        <v>0.99999999999999822</v>
      </c>
      <c r="S1976" s="103">
        <f t="shared" si="811"/>
        <v>1</v>
      </c>
      <c r="T1976" s="104">
        <f t="shared" si="812"/>
        <v>0</v>
      </c>
      <c r="U1976" s="104">
        <f t="shared" si="813"/>
        <v>0</v>
      </c>
      <c r="V1976" s="104">
        <f t="shared" si="814"/>
        <v>0</v>
      </c>
      <c r="W1976" s="105">
        <f t="shared" si="815"/>
        <v>0.99999999999999822</v>
      </c>
      <c r="X1976" s="96"/>
      <c r="Y1976" s="106" t="str">
        <f>$AO$26</f>
        <v>D</v>
      </c>
      <c r="Z1976" s="207" t="str">
        <f t="shared" si="806"/>
        <v>Fri</v>
      </c>
      <c r="AA1976" s="107">
        <f t="shared" si="807"/>
        <v>0</v>
      </c>
      <c r="AB1976" s="107">
        <f t="shared" si="808"/>
        <v>0</v>
      </c>
      <c r="AC1976" s="107">
        <f t="shared" si="809"/>
        <v>0</v>
      </c>
    </row>
    <row r="1977" spans="1:29" ht="12.75" customHeight="1">
      <c r="A1977" s="69"/>
      <c r="B1977" s="124" t="s">
        <v>27</v>
      </c>
      <c r="C1977" s="125" t="s">
        <v>22</v>
      </c>
      <c r="D1977" s="200"/>
      <c r="E1977" s="127"/>
      <c r="F1977" s="155"/>
      <c r="G1977" s="134" t="s">
        <v>22</v>
      </c>
      <c r="H1977" s="156">
        <f>+F1983</f>
        <v>-7305.9500000000007</v>
      </c>
      <c r="I1977" s="76">
        <f t="shared" si="803"/>
        <v>23</v>
      </c>
      <c r="J1977" s="100">
        <f>$AN$27</f>
        <v>41097</v>
      </c>
      <c r="K1977" s="101" t="s">
        <v>50</v>
      </c>
      <c r="L1977" s="261"/>
      <c r="M1977" s="232">
        <f t="shared" si="818"/>
        <v>0</v>
      </c>
      <c r="N1977" s="241">
        <f t="shared" si="810"/>
        <v>0</v>
      </c>
      <c r="O1977" s="244">
        <f t="shared" si="804"/>
        <v>0</v>
      </c>
      <c r="P1977" s="245">
        <f t="shared" si="816"/>
        <v>0</v>
      </c>
      <c r="Q1977" s="257">
        <f t="shared" si="805"/>
        <v>0</v>
      </c>
      <c r="R1977" s="102">
        <f t="shared" si="817"/>
        <v>0</v>
      </c>
      <c r="S1977" s="103">
        <f t="shared" si="811"/>
        <v>0</v>
      </c>
      <c r="T1977" s="104">
        <f t="shared" si="812"/>
        <v>0</v>
      </c>
      <c r="U1977" s="104">
        <f t="shared" si="813"/>
        <v>0</v>
      </c>
      <c r="V1977" s="104">
        <f t="shared" si="814"/>
        <v>0</v>
      </c>
      <c r="W1977" s="105">
        <f t="shared" si="815"/>
        <v>0</v>
      </c>
      <c r="X1977" s="96"/>
      <c r="Y1977" s="106" t="str">
        <f>$AO$27</f>
        <v>M</v>
      </c>
      <c r="Z1977" s="207" t="str">
        <f t="shared" si="806"/>
        <v>Sat</v>
      </c>
      <c r="AA1977" s="107">
        <f t="shared" si="807"/>
        <v>0</v>
      </c>
      <c r="AB1977" s="107">
        <f t="shared" si="808"/>
        <v>0</v>
      </c>
      <c r="AC1977" s="107">
        <f t="shared" si="809"/>
        <v>0</v>
      </c>
    </row>
    <row r="1978" spans="1:29" ht="12.75" customHeight="1">
      <c r="A1978" s="69"/>
      <c r="B1978" s="98"/>
      <c r="C1978" s="98"/>
      <c r="D1978" s="158" t="s">
        <v>28</v>
      </c>
      <c r="E1978" s="159"/>
      <c r="F1978" s="160">
        <f>VLOOKUP(C1957,$AD$1:$AG$6,2)</f>
        <v>-1320000</v>
      </c>
      <c r="G1978" s="160"/>
      <c r="H1978" s="99"/>
      <c r="I1978" s="76">
        <f t="shared" si="803"/>
        <v>24</v>
      </c>
      <c r="J1978" s="100">
        <f>$AN$28</f>
        <v>41098</v>
      </c>
      <c r="K1978" s="101" t="s">
        <v>50</v>
      </c>
      <c r="L1978" s="261"/>
      <c r="M1978" s="232">
        <f t="shared" si="818"/>
        <v>0</v>
      </c>
      <c r="N1978" s="241">
        <f t="shared" si="810"/>
        <v>0</v>
      </c>
      <c r="O1978" s="244">
        <f t="shared" si="804"/>
        <v>0</v>
      </c>
      <c r="P1978" s="245">
        <f t="shared" si="816"/>
        <v>0</v>
      </c>
      <c r="Q1978" s="257">
        <f t="shared" si="805"/>
        <v>0</v>
      </c>
      <c r="R1978" s="102">
        <f t="shared" si="817"/>
        <v>0</v>
      </c>
      <c r="S1978" s="103">
        <f t="shared" si="811"/>
        <v>0</v>
      </c>
      <c r="T1978" s="104">
        <f t="shared" si="812"/>
        <v>0</v>
      </c>
      <c r="U1978" s="104">
        <f t="shared" si="813"/>
        <v>0</v>
      </c>
      <c r="V1978" s="104">
        <f t="shared" si="814"/>
        <v>0</v>
      </c>
      <c r="W1978" s="105">
        <f t="shared" si="815"/>
        <v>0</v>
      </c>
      <c r="X1978" s="96"/>
      <c r="Y1978" s="106" t="str">
        <f>$AO$28</f>
        <v>M</v>
      </c>
      <c r="Z1978" s="262" t="str">
        <f t="shared" si="806"/>
        <v>Sun</v>
      </c>
      <c r="AA1978" s="107">
        <f t="shared" si="807"/>
        <v>0</v>
      </c>
      <c r="AB1978" s="107">
        <f t="shared" si="808"/>
        <v>0</v>
      </c>
      <c r="AC1978" s="107">
        <f t="shared" si="809"/>
        <v>0</v>
      </c>
    </row>
    <row r="1979" spans="1:29" ht="12.75" customHeight="1">
      <c r="A1979" s="69"/>
      <c r="B1979" s="98"/>
      <c r="C1979" s="98"/>
      <c r="D1979" s="162" t="s">
        <v>26</v>
      </c>
      <c r="E1979" s="159"/>
      <c r="F1979" s="163">
        <f>+(H1964)*0.54%</f>
        <v>6720.6240000000007</v>
      </c>
      <c r="G1979" s="163"/>
      <c r="H1979" s="99"/>
      <c r="I1979" s="76">
        <f t="shared" si="803"/>
        <v>25</v>
      </c>
      <c r="J1979" s="100">
        <f>$AN$29</f>
        <v>41099</v>
      </c>
      <c r="K1979" s="101">
        <v>1</v>
      </c>
      <c r="L1979" s="261">
        <v>8</v>
      </c>
      <c r="M1979" s="232">
        <f t="shared" si="818"/>
        <v>0.33333333333333331</v>
      </c>
      <c r="N1979" s="241">
        <f t="shared" si="810"/>
        <v>0.70833333333333337</v>
      </c>
      <c r="O1979" s="244">
        <f t="shared" si="804"/>
        <v>9.0000000000000018</v>
      </c>
      <c r="P1979" s="245" t="str">
        <f t="shared" si="816"/>
        <v>1</v>
      </c>
      <c r="Q1979" s="257">
        <f t="shared" si="805"/>
        <v>8.0000000000000018</v>
      </c>
      <c r="R1979" s="102">
        <f t="shared" si="817"/>
        <v>0</v>
      </c>
      <c r="S1979" s="103">
        <f t="shared" si="811"/>
        <v>0</v>
      </c>
      <c r="T1979" s="104">
        <f t="shared" si="812"/>
        <v>0</v>
      </c>
      <c r="U1979" s="104">
        <f t="shared" si="813"/>
        <v>0</v>
      </c>
      <c r="V1979" s="104">
        <f t="shared" si="814"/>
        <v>0</v>
      </c>
      <c r="W1979" s="105">
        <f t="shared" si="815"/>
        <v>0</v>
      </c>
      <c r="X1979" s="96"/>
      <c r="Y1979" s="106" t="str">
        <f>$AO$29</f>
        <v>D</v>
      </c>
      <c r="Z1979" s="262" t="str">
        <f t="shared" si="806"/>
        <v>Mon</v>
      </c>
      <c r="AA1979" s="107">
        <f t="shared" si="807"/>
        <v>0</v>
      </c>
      <c r="AB1979" s="107">
        <f t="shared" si="808"/>
        <v>0</v>
      </c>
      <c r="AC1979" s="107">
        <f t="shared" si="809"/>
        <v>0</v>
      </c>
    </row>
    <row r="1980" spans="1:29" ht="12.75" customHeight="1">
      <c r="A1980" s="69"/>
      <c r="B1980" s="98"/>
      <c r="C1980" s="98"/>
      <c r="D1980" s="162" t="s">
        <v>29</v>
      </c>
      <c r="E1980" s="159"/>
      <c r="F1980" s="160">
        <f>-IF(H1973*5%&gt;500000,500000,H1973*5%)</f>
        <v>-78120.485549132951</v>
      </c>
      <c r="G1980" s="160"/>
      <c r="H1980" s="99"/>
      <c r="I1980" s="76">
        <f t="shared" si="803"/>
        <v>26</v>
      </c>
      <c r="J1980" s="100">
        <f>$AN$30</f>
        <v>41100</v>
      </c>
      <c r="K1980" s="101">
        <v>1</v>
      </c>
      <c r="L1980" s="261">
        <v>8</v>
      </c>
      <c r="M1980" s="232">
        <f t="shared" si="818"/>
        <v>0.33333333333333331</v>
      </c>
      <c r="N1980" s="241">
        <f t="shared" si="810"/>
        <v>0.70833333333333337</v>
      </c>
      <c r="O1980" s="244">
        <f t="shared" si="804"/>
        <v>9.0000000000000018</v>
      </c>
      <c r="P1980" s="245" t="str">
        <f t="shared" si="816"/>
        <v>1</v>
      </c>
      <c r="Q1980" s="257">
        <f t="shared" si="805"/>
        <v>8.0000000000000018</v>
      </c>
      <c r="R1980" s="102">
        <f t="shared" si="817"/>
        <v>0</v>
      </c>
      <c r="S1980" s="103">
        <f t="shared" si="811"/>
        <v>0</v>
      </c>
      <c r="T1980" s="104">
        <f t="shared" si="812"/>
        <v>0</v>
      </c>
      <c r="U1980" s="104">
        <f t="shared" si="813"/>
        <v>0</v>
      </c>
      <c r="V1980" s="104">
        <f t="shared" si="814"/>
        <v>0</v>
      </c>
      <c r="W1980" s="105">
        <f t="shared" si="815"/>
        <v>0</v>
      </c>
      <c r="X1980" s="96"/>
      <c r="Y1980" s="106" t="str">
        <f>$AO$30</f>
        <v>D</v>
      </c>
      <c r="Z1980" s="207" t="str">
        <f t="shared" si="806"/>
        <v>Tue</v>
      </c>
      <c r="AA1980" s="107">
        <f t="shared" si="807"/>
        <v>0</v>
      </c>
      <c r="AB1980" s="107">
        <f t="shared" si="808"/>
        <v>0</v>
      </c>
      <c r="AC1980" s="107">
        <f t="shared" si="809"/>
        <v>0</v>
      </c>
    </row>
    <row r="1981" spans="1:29" ht="12.75" customHeight="1">
      <c r="A1981" s="69"/>
      <c r="B1981" s="98"/>
      <c r="C1981" s="98"/>
      <c r="D1981" s="162" t="s">
        <v>30</v>
      </c>
      <c r="E1981" s="159"/>
      <c r="F1981" s="163">
        <f>ROUND(H1973+H1975+F1979+F1980,0)*12</f>
        <v>17593428</v>
      </c>
      <c r="G1981" s="163"/>
      <c r="H1981" s="99"/>
      <c r="I1981" s="76">
        <f t="shared" si="803"/>
        <v>27</v>
      </c>
      <c r="J1981" s="100">
        <f>$AN$31</f>
        <v>41101</v>
      </c>
      <c r="K1981" s="101">
        <v>1</v>
      </c>
      <c r="L1981" s="261">
        <v>9</v>
      </c>
      <c r="M1981" s="232">
        <f t="shared" si="818"/>
        <v>0.33333333333333331</v>
      </c>
      <c r="N1981" s="241">
        <f t="shared" si="810"/>
        <v>0.70833333333333337</v>
      </c>
      <c r="O1981" s="244">
        <f t="shared" si="804"/>
        <v>9.0000000000000018</v>
      </c>
      <c r="P1981" s="245" t="str">
        <f t="shared" si="816"/>
        <v>1</v>
      </c>
      <c r="Q1981" s="257">
        <f t="shared" si="805"/>
        <v>8.0000000000000018</v>
      </c>
      <c r="R1981" s="102">
        <f t="shared" si="817"/>
        <v>0.99999999999999822</v>
      </c>
      <c r="S1981" s="103">
        <f t="shared" si="811"/>
        <v>1</v>
      </c>
      <c r="T1981" s="104">
        <f t="shared" si="812"/>
        <v>0</v>
      </c>
      <c r="U1981" s="104">
        <f t="shared" si="813"/>
        <v>0</v>
      </c>
      <c r="V1981" s="104">
        <f t="shared" si="814"/>
        <v>0</v>
      </c>
      <c r="W1981" s="105">
        <f t="shared" si="815"/>
        <v>0.99999999999999822</v>
      </c>
      <c r="X1981" s="96"/>
      <c r="Y1981" s="106" t="str">
        <f>$AO$31</f>
        <v>D</v>
      </c>
      <c r="Z1981" s="207" t="str">
        <f t="shared" si="806"/>
        <v>Wed</v>
      </c>
      <c r="AA1981" s="107">
        <f t="shared" si="807"/>
        <v>0</v>
      </c>
      <c r="AB1981" s="107">
        <f t="shared" si="808"/>
        <v>0</v>
      </c>
      <c r="AC1981" s="107">
        <f t="shared" si="809"/>
        <v>0</v>
      </c>
    </row>
    <row r="1982" spans="1:29" ht="12.75" customHeight="1">
      <c r="A1982" s="69"/>
      <c r="B1982" s="98"/>
      <c r="C1982" s="98"/>
      <c r="D1982" s="168" t="s">
        <v>31</v>
      </c>
      <c r="E1982" s="159"/>
      <c r="F1982" s="169">
        <f>(F1981)+(F1978*12)</f>
        <v>1753428</v>
      </c>
      <c r="G1982" s="169"/>
      <c r="H1982" s="99"/>
      <c r="I1982" s="76">
        <f t="shared" si="803"/>
        <v>28</v>
      </c>
      <c r="J1982" s="100">
        <f>$AN$32</f>
        <v>41102</v>
      </c>
      <c r="K1982" s="101">
        <v>1</v>
      </c>
      <c r="L1982" s="261">
        <v>8</v>
      </c>
      <c r="M1982" s="232">
        <f t="shared" si="818"/>
        <v>0.33333333333333331</v>
      </c>
      <c r="N1982" s="241">
        <f t="shared" si="810"/>
        <v>0.70833333333333337</v>
      </c>
      <c r="O1982" s="244">
        <f t="shared" si="804"/>
        <v>9.0000000000000018</v>
      </c>
      <c r="P1982" s="245" t="str">
        <f t="shared" si="816"/>
        <v>1</v>
      </c>
      <c r="Q1982" s="257">
        <f t="shared" si="805"/>
        <v>8.0000000000000018</v>
      </c>
      <c r="R1982" s="102">
        <f t="shared" si="817"/>
        <v>0</v>
      </c>
      <c r="S1982" s="103">
        <f t="shared" si="811"/>
        <v>0</v>
      </c>
      <c r="T1982" s="104">
        <f t="shared" si="812"/>
        <v>0</v>
      </c>
      <c r="U1982" s="104">
        <f t="shared" si="813"/>
        <v>0</v>
      </c>
      <c r="V1982" s="104">
        <f t="shared" si="814"/>
        <v>0</v>
      </c>
      <c r="W1982" s="105">
        <f t="shared" si="815"/>
        <v>0</v>
      </c>
      <c r="X1982" s="96"/>
      <c r="Y1982" s="106" t="str">
        <f>$AO$32</f>
        <v>D</v>
      </c>
      <c r="Z1982" s="207" t="str">
        <f t="shared" si="806"/>
        <v>Thu</v>
      </c>
      <c r="AA1982" s="107">
        <f t="shared" si="807"/>
        <v>0</v>
      </c>
      <c r="AB1982" s="107">
        <f t="shared" si="808"/>
        <v>0</v>
      </c>
      <c r="AC1982" s="107">
        <f t="shared" si="809"/>
        <v>0</v>
      </c>
    </row>
    <row r="1983" spans="1:29" ht="12.75" customHeight="1">
      <c r="A1983" s="69"/>
      <c r="B1983" s="98"/>
      <c r="C1983" s="98"/>
      <c r="D1983" s="168" t="s">
        <v>32</v>
      </c>
      <c r="E1983" s="159"/>
      <c r="F1983" s="170">
        <f>-(IF(F1982&lt;=0,0,IF(F1982&lt;=50000000,F1982*0.05,IF(F1982&lt;=200000000,(F1982-50000000)*0.15+2500000,IF(F1982&lt;=500000000,(F1982-250000000)*0.25+32500000,(F1982-500000000)*0.3+95000000)))))/12</f>
        <v>-7305.9500000000007</v>
      </c>
      <c r="G1983" s="171">
        <f>-(IF(F1983&lt;=0,0,IF(F1983&lt;=50000000,F1983*0.05,IF(F1983&lt;=200000000,(F1983-50000000)*0.15+2500000,IF(F1983&lt;=500000000,(F1983-250000000)*0.25+32500000,(F1983-500000000)*0.3+95000000)))))/12</f>
        <v>0</v>
      </c>
      <c r="H1983" s="99"/>
      <c r="I1983" s="76">
        <f t="shared" si="803"/>
        <v>29</v>
      </c>
      <c r="J1983" s="100">
        <f>$AN$33</f>
        <v>41103</v>
      </c>
      <c r="K1983" s="101">
        <v>1</v>
      </c>
      <c r="L1983" s="261">
        <v>8</v>
      </c>
      <c r="M1983" s="232">
        <f t="shared" si="818"/>
        <v>0.33333333333333331</v>
      </c>
      <c r="N1983" s="241">
        <f t="shared" si="810"/>
        <v>0.70833333333333337</v>
      </c>
      <c r="O1983" s="244">
        <f t="shared" si="804"/>
        <v>9.0000000000000018</v>
      </c>
      <c r="P1983" s="245" t="str">
        <f t="shared" si="816"/>
        <v>1</v>
      </c>
      <c r="Q1983" s="257">
        <f t="shared" si="805"/>
        <v>8.0000000000000018</v>
      </c>
      <c r="R1983" s="102">
        <f t="shared" si="817"/>
        <v>0</v>
      </c>
      <c r="S1983" s="103">
        <f t="shared" si="811"/>
        <v>0</v>
      </c>
      <c r="T1983" s="104">
        <f t="shared" si="812"/>
        <v>0</v>
      </c>
      <c r="U1983" s="104">
        <f t="shared" si="813"/>
        <v>0</v>
      </c>
      <c r="V1983" s="104">
        <f t="shared" si="814"/>
        <v>0</v>
      </c>
      <c r="W1983" s="105">
        <f t="shared" si="815"/>
        <v>0</v>
      </c>
      <c r="X1983" s="96"/>
      <c r="Y1983" s="106" t="str">
        <f>$AO$33</f>
        <v>D</v>
      </c>
      <c r="Z1983" s="207" t="str">
        <f t="shared" si="806"/>
        <v>Fri</v>
      </c>
      <c r="AA1983" s="107">
        <f t="shared" si="807"/>
        <v>0</v>
      </c>
      <c r="AB1983" s="107">
        <f t="shared" si="808"/>
        <v>0</v>
      </c>
      <c r="AC1983" s="107">
        <f t="shared" si="809"/>
        <v>0</v>
      </c>
    </row>
    <row r="1984" spans="1:29" ht="12.75" customHeight="1">
      <c r="A1984" s="69"/>
      <c r="B1984" s="98"/>
      <c r="C1984" s="125"/>
      <c r="D1984" s="172"/>
      <c r="E1984" s="173"/>
      <c r="F1984" s="174"/>
      <c r="G1984" s="72"/>
      <c r="H1984" s="175"/>
      <c r="I1984" s="76">
        <f t="shared" si="803"/>
        <v>30</v>
      </c>
      <c r="J1984" s="100">
        <f>$AN$34</f>
        <v>41104</v>
      </c>
      <c r="K1984" s="101" t="s">
        <v>50</v>
      </c>
      <c r="L1984" s="261"/>
      <c r="M1984" s="232">
        <f t="shared" si="818"/>
        <v>0</v>
      </c>
      <c r="N1984" s="241">
        <f t="shared" si="810"/>
        <v>0</v>
      </c>
      <c r="O1984" s="244">
        <f t="shared" si="804"/>
        <v>0</v>
      </c>
      <c r="P1984" s="245">
        <f t="shared" si="816"/>
        <v>0</v>
      </c>
      <c r="Q1984" s="257">
        <f t="shared" si="805"/>
        <v>0</v>
      </c>
      <c r="R1984" s="102">
        <f t="shared" si="817"/>
        <v>0</v>
      </c>
      <c r="S1984" s="103">
        <f t="shared" si="811"/>
        <v>0</v>
      </c>
      <c r="T1984" s="104">
        <f t="shared" si="812"/>
        <v>0</v>
      </c>
      <c r="U1984" s="104">
        <f t="shared" si="813"/>
        <v>0</v>
      </c>
      <c r="V1984" s="104">
        <f t="shared" si="814"/>
        <v>0</v>
      </c>
      <c r="W1984" s="105">
        <f t="shared" si="815"/>
        <v>0</v>
      </c>
      <c r="X1984" s="96"/>
      <c r="Y1984" s="106" t="str">
        <f>$AO$34</f>
        <v>M</v>
      </c>
      <c r="Z1984" s="207" t="str">
        <f t="shared" si="806"/>
        <v>Sat</v>
      </c>
      <c r="AA1984" s="107">
        <f t="shared" si="807"/>
        <v>0</v>
      </c>
      <c r="AB1984" s="107">
        <f t="shared" si="808"/>
        <v>0</v>
      </c>
      <c r="AC1984" s="107">
        <f t="shared" si="809"/>
        <v>0</v>
      </c>
    </row>
    <row r="1985" spans="1:29" ht="12.75" customHeight="1">
      <c r="A1985" s="69"/>
      <c r="B1985" s="176" t="s">
        <v>33</v>
      </c>
      <c r="C1985" s="177"/>
      <c r="D1985" s="178"/>
      <c r="E1985" s="127"/>
      <c r="F1985" s="179"/>
      <c r="G1985" s="180" t="s">
        <v>22</v>
      </c>
      <c r="H1985" s="152">
        <f>+H1973+H1975+H1976+H1977</f>
        <v>1530212.560982659</v>
      </c>
      <c r="I1985" s="76">
        <f t="shared" si="803"/>
        <v>31</v>
      </c>
      <c r="J1985" s="100">
        <f>$AN$35</f>
        <v>41105</v>
      </c>
      <c r="K1985" s="101" t="s">
        <v>50</v>
      </c>
      <c r="L1985" s="261"/>
      <c r="M1985" s="232">
        <f t="shared" si="818"/>
        <v>0</v>
      </c>
      <c r="N1985" s="241">
        <f t="shared" si="810"/>
        <v>0</v>
      </c>
      <c r="O1985" s="244">
        <f t="shared" si="804"/>
        <v>0</v>
      </c>
      <c r="P1985" s="245">
        <f t="shared" si="816"/>
        <v>0</v>
      </c>
      <c r="Q1985" s="257">
        <f t="shared" si="805"/>
        <v>0</v>
      </c>
      <c r="R1985" s="102">
        <f t="shared" si="817"/>
        <v>0</v>
      </c>
      <c r="S1985" s="103">
        <f t="shared" si="811"/>
        <v>0</v>
      </c>
      <c r="T1985" s="104">
        <f t="shared" si="812"/>
        <v>0</v>
      </c>
      <c r="U1985" s="104">
        <f t="shared" si="813"/>
        <v>0</v>
      </c>
      <c r="V1985" s="104">
        <f t="shared" si="814"/>
        <v>0</v>
      </c>
      <c r="W1985" s="105">
        <f t="shared" si="815"/>
        <v>0</v>
      </c>
      <c r="X1985" s="96"/>
      <c r="Y1985" s="106" t="str">
        <f>$AO$35</f>
        <v>M</v>
      </c>
      <c r="Z1985" s="262" t="str">
        <f t="shared" si="806"/>
        <v>Sun</v>
      </c>
      <c r="AA1985" s="107">
        <f t="shared" si="807"/>
        <v>0</v>
      </c>
      <c r="AB1985" s="107">
        <f t="shared" si="808"/>
        <v>0</v>
      </c>
      <c r="AC1985" s="107">
        <f t="shared" si="809"/>
        <v>0</v>
      </c>
    </row>
    <row r="1986" spans="1:29" ht="12.75" customHeight="1">
      <c r="A1986" s="69"/>
      <c r="B1986" s="70"/>
      <c r="C1986" s="70"/>
      <c r="D1986" s="200"/>
      <c r="E1986" s="127"/>
      <c r="F1986" s="155"/>
      <c r="G1986" s="74"/>
      <c r="H1986" s="75"/>
      <c r="I1986" s="76">
        <f t="shared" si="803"/>
        <v>32</v>
      </c>
      <c r="J1986" s="100">
        <f>$AN$36</f>
        <v>41106</v>
      </c>
      <c r="K1986" s="101">
        <v>1</v>
      </c>
      <c r="L1986" s="261">
        <v>8</v>
      </c>
      <c r="M1986" s="232">
        <f t="shared" si="818"/>
        <v>0.33333333333333331</v>
      </c>
      <c r="N1986" s="241">
        <f t="shared" si="810"/>
        <v>0.70833333333333337</v>
      </c>
      <c r="O1986" s="244">
        <f t="shared" si="804"/>
        <v>9.0000000000000018</v>
      </c>
      <c r="P1986" s="245" t="str">
        <f t="shared" si="816"/>
        <v>1</v>
      </c>
      <c r="Q1986" s="257">
        <f t="shared" si="805"/>
        <v>8.0000000000000018</v>
      </c>
      <c r="R1986" s="102">
        <f t="shared" si="817"/>
        <v>0</v>
      </c>
      <c r="S1986" s="103">
        <f t="shared" si="811"/>
        <v>0</v>
      </c>
      <c r="T1986" s="104">
        <f t="shared" si="812"/>
        <v>0</v>
      </c>
      <c r="U1986" s="104">
        <f t="shared" si="813"/>
        <v>0</v>
      </c>
      <c r="V1986" s="104">
        <f t="shared" si="814"/>
        <v>0</v>
      </c>
      <c r="W1986" s="105">
        <f t="shared" si="815"/>
        <v>0</v>
      </c>
      <c r="X1986" s="96"/>
      <c r="Y1986" s="106" t="str">
        <f>$AO$36</f>
        <v>D</v>
      </c>
      <c r="Z1986" s="262" t="str">
        <f t="shared" si="806"/>
        <v>Mon</v>
      </c>
      <c r="AA1986" s="107">
        <f t="shared" si="807"/>
        <v>0</v>
      </c>
      <c r="AB1986" s="107">
        <f t="shared" si="808"/>
        <v>0</v>
      </c>
      <c r="AC1986" s="107">
        <f t="shared" si="809"/>
        <v>0</v>
      </c>
    </row>
    <row r="1987" spans="1:29" ht="12.75" customHeight="1">
      <c r="A1987" s="69"/>
      <c r="B1987" s="181" t="s">
        <v>34</v>
      </c>
      <c r="C1987" s="181"/>
      <c r="D1987" s="72"/>
      <c r="E1987" s="73"/>
      <c r="F1987" s="72"/>
      <c r="G1987" s="181" t="s">
        <v>35</v>
      </c>
      <c r="H1987" s="99"/>
      <c r="I1987" s="76">
        <f t="shared" si="803"/>
        <v>33</v>
      </c>
      <c r="J1987" s="100">
        <f>$AN$37</f>
        <v>41107</v>
      </c>
      <c r="K1987" s="101">
        <v>1</v>
      </c>
      <c r="L1987" s="261">
        <v>8</v>
      </c>
      <c r="M1987" s="232">
        <f t="shared" si="818"/>
        <v>0.33333333333333331</v>
      </c>
      <c r="N1987" s="241">
        <f t="shared" si="810"/>
        <v>0.70833333333333337</v>
      </c>
      <c r="O1987" s="244">
        <f t="shared" si="804"/>
        <v>9.0000000000000018</v>
      </c>
      <c r="P1987" s="245" t="str">
        <f t="shared" si="816"/>
        <v>1</v>
      </c>
      <c r="Q1987" s="257">
        <f t="shared" si="805"/>
        <v>8.0000000000000018</v>
      </c>
      <c r="R1987" s="102">
        <f t="shared" si="817"/>
        <v>0</v>
      </c>
      <c r="S1987" s="103">
        <f t="shared" si="811"/>
        <v>0</v>
      </c>
      <c r="T1987" s="104">
        <f t="shared" si="812"/>
        <v>0</v>
      </c>
      <c r="U1987" s="104">
        <f t="shared" si="813"/>
        <v>0</v>
      </c>
      <c r="V1987" s="104">
        <f t="shared" si="814"/>
        <v>0</v>
      </c>
      <c r="W1987" s="105">
        <f t="shared" si="815"/>
        <v>0</v>
      </c>
      <c r="X1987" s="96"/>
      <c r="Y1987" s="106" t="str">
        <f>$AO$37</f>
        <v>D</v>
      </c>
      <c r="Z1987" s="207" t="str">
        <f t="shared" si="806"/>
        <v>Tue</v>
      </c>
      <c r="AA1987" s="107">
        <f t="shared" si="807"/>
        <v>0</v>
      </c>
      <c r="AB1987" s="107">
        <f t="shared" si="808"/>
        <v>0</v>
      </c>
      <c r="AC1987" s="107">
        <f t="shared" si="809"/>
        <v>0</v>
      </c>
    </row>
    <row r="1988" spans="1:29" ht="12.75" customHeight="1">
      <c r="A1988" s="69"/>
      <c r="B1988" s="181"/>
      <c r="C1988" s="181"/>
      <c r="D1988" s="72"/>
      <c r="E1988" s="73"/>
      <c r="F1988" s="72"/>
      <c r="G1988" s="181"/>
      <c r="H1988" s="99"/>
      <c r="I1988" s="76">
        <f t="shared" si="803"/>
        <v>34</v>
      </c>
      <c r="J1988" s="100">
        <f>$AN$38</f>
        <v>41108</v>
      </c>
      <c r="K1988" s="101">
        <v>1</v>
      </c>
      <c r="L1988" s="261">
        <v>9</v>
      </c>
      <c r="M1988" s="232">
        <f t="shared" si="818"/>
        <v>0.33333333333333331</v>
      </c>
      <c r="N1988" s="241">
        <f t="shared" si="810"/>
        <v>0.70833333333333337</v>
      </c>
      <c r="O1988" s="244">
        <f t="shared" si="804"/>
        <v>9.0000000000000018</v>
      </c>
      <c r="P1988" s="245" t="str">
        <f t="shared" si="816"/>
        <v>1</v>
      </c>
      <c r="Q1988" s="257">
        <f t="shared" si="805"/>
        <v>8.0000000000000018</v>
      </c>
      <c r="R1988" s="102">
        <f t="shared" si="817"/>
        <v>0.99999999999999822</v>
      </c>
      <c r="S1988" s="103">
        <f t="shared" si="811"/>
        <v>1</v>
      </c>
      <c r="T1988" s="104">
        <f t="shared" si="812"/>
        <v>0</v>
      </c>
      <c r="U1988" s="104">
        <f t="shared" si="813"/>
        <v>0</v>
      </c>
      <c r="V1988" s="104">
        <f t="shared" si="814"/>
        <v>0</v>
      </c>
      <c r="W1988" s="105">
        <f t="shared" si="815"/>
        <v>0.99999999999999822</v>
      </c>
      <c r="X1988" s="96"/>
      <c r="Y1988" s="106" t="str">
        <f>$AO$38</f>
        <v>D</v>
      </c>
      <c r="Z1988" s="207" t="str">
        <f t="shared" si="806"/>
        <v>Wed</v>
      </c>
      <c r="AA1988" s="107">
        <f t="shared" si="807"/>
        <v>0</v>
      </c>
      <c r="AB1988" s="107">
        <f t="shared" si="808"/>
        <v>0</v>
      </c>
      <c r="AC1988" s="107">
        <f t="shared" si="809"/>
        <v>0</v>
      </c>
    </row>
    <row r="1989" spans="1:29" ht="12.75" customHeight="1">
      <c r="A1989" s="69"/>
      <c r="B1989" s="181"/>
      <c r="C1989" s="181"/>
      <c r="D1989" s="72"/>
      <c r="E1989" s="73"/>
      <c r="F1989" s="72"/>
      <c r="G1989" s="181"/>
      <c r="H1989" s="99"/>
      <c r="I1989" s="76">
        <f t="shared" si="803"/>
        <v>35</v>
      </c>
      <c r="J1989" s="100">
        <f>$AN$39</f>
        <v>41109</v>
      </c>
      <c r="K1989" s="101"/>
      <c r="L1989" s="261"/>
      <c r="M1989" s="232">
        <f t="shared" si="818"/>
        <v>0</v>
      </c>
      <c r="N1989" s="241">
        <f t="shared" si="810"/>
        <v>0</v>
      </c>
      <c r="O1989" s="244">
        <f t="shared" si="804"/>
        <v>0</v>
      </c>
      <c r="P1989" s="245">
        <f t="shared" si="816"/>
        <v>0</v>
      </c>
      <c r="Q1989" s="257">
        <f t="shared" si="805"/>
        <v>0</v>
      </c>
      <c r="R1989" s="102">
        <f t="shared" si="817"/>
        <v>0</v>
      </c>
      <c r="S1989" s="103">
        <f t="shared" si="811"/>
        <v>0</v>
      </c>
      <c r="T1989" s="104">
        <f t="shared" si="812"/>
        <v>0</v>
      </c>
      <c r="U1989" s="104">
        <f t="shared" si="813"/>
        <v>0</v>
      </c>
      <c r="V1989" s="104">
        <f t="shared" si="814"/>
        <v>0</v>
      </c>
      <c r="W1989" s="105">
        <f t="shared" si="815"/>
        <v>0</v>
      </c>
      <c r="X1989" s="96"/>
      <c r="Y1989" s="106" t="str">
        <f>$AO$39</f>
        <v>D</v>
      </c>
      <c r="Z1989" s="207" t="str">
        <f t="shared" si="806"/>
        <v>Thu</v>
      </c>
      <c r="AA1989" s="107">
        <f>COUNTIF(K1989,"S")</f>
        <v>0</v>
      </c>
      <c r="AB1989" s="107">
        <f>COUNTIF(K1989,"I")</f>
        <v>0</v>
      </c>
      <c r="AC1989" s="107">
        <f>COUNTIF(K1989,"A")</f>
        <v>0</v>
      </c>
    </row>
    <row r="1990" spans="1:29" ht="12.75" customHeight="1">
      <c r="A1990" s="69"/>
      <c r="B1990" s="181"/>
      <c r="C1990" s="181"/>
      <c r="D1990" s="72"/>
      <c r="E1990" s="73"/>
      <c r="F1990" s="72"/>
      <c r="G1990" s="181"/>
      <c r="H1990" s="99"/>
      <c r="I1990" s="76">
        <f t="shared" si="803"/>
        <v>36</v>
      </c>
      <c r="J1990" s="210" t="s">
        <v>19</v>
      </c>
      <c r="K1990" s="211"/>
      <c r="L1990" s="251"/>
      <c r="M1990" s="212" t="s">
        <v>45</v>
      </c>
      <c r="N1990" s="212" t="s">
        <v>46</v>
      </c>
      <c r="O1990" s="242"/>
      <c r="P1990" s="243"/>
      <c r="Q1990" s="258"/>
      <c r="R1990" s="212"/>
      <c r="S1990" s="213"/>
      <c r="T1990" s="214"/>
      <c r="U1990" s="214"/>
      <c r="V1990" s="215"/>
      <c r="W1990" s="216" t="s">
        <v>36</v>
      </c>
      <c r="X1990" s="182"/>
      <c r="Y1990" s="183" t="s">
        <v>37</v>
      </c>
      <c r="Z1990" s="83"/>
      <c r="AA1990" s="84"/>
      <c r="AB1990" s="84"/>
      <c r="AC1990" s="96"/>
    </row>
    <row r="1991" spans="1:29" ht="12.75" customHeight="1">
      <c r="A1991" s="69"/>
      <c r="B1991" s="184" t="str">
        <f>C1955</f>
        <v>ADE</v>
      </c>
      <c r="C1991" s="181"/>
      <c r="D1991" s="72"/>
      <c r="E1991" s="73"/>
      <c r="F1991" s="72"/>
      <c r="G1991" s="181" t="s">
        <v>38</v>
      </c>
      <c r="H1991" s="99"/>
      <c r="I1991" s="76">
        <f t="shared" si="803"/>
        <v>37</v>
      </c>
      <c r="J1991" s="333">
        <f>+K1991+L1991</f>
        <v>23</v>
      </c>
      <c r="K1991" s="334">
        <f>+COUNTIF(K1958:K1989,"1")+COUNTIF(K1958:K1989,"2")+COUNTIF(K1958:K1989,"L2")+COUNTIF(K1958:K1989,"L1")</f>
        <v>23</v>
      </c>
      <c r="L1991" s="334">
        <f>+COUNTIF(K1958:K1989,"2")+COUNTIF(K1958:K1989,"L2")</f>
        <v>0</v>
      </c>
      <c r="M1991" s="334">
        <f>+COUNTIF(K1958:K1989,"1")+COUNTIF(K1958:K1989,"L1")</f>
        <v>23</v>
      </c>
      <c r="N1991" s="185"/>
      <c r="O1991" s="185"/>
      <c r="P1991" s="101"/>
      <c r="Q1991" s="259"/>
      <c r="R1991" s="185">
        <f>+COUNTIF(K1959:K1989,"S2")</f>
        <v>0</v>
      </c>
      <c r="S1991" s="102">
        <f>SUM(S1959:S1989)</f>
        <v>8</v>
      </c>
      <c r="T1991" s="102">
        <f>SUM(T1959:T1989)</f>
        <v>6.4999999999999982</v>
      </c>
      <c r="U1991" s="102">
        <f>SUM(U1959:U1989)</f>
        <v>0</v>
      </c>
      <c r="V1991" s="102">
        <f>SUM(V1959:V1989)</f>
        <v>0</v>
      </c>
      <c r="W1991" s="105">
        <f>+(S1991*1.5)+(T1991*2)+(U1991*3)+(V1991*4)</f>
        <v>24.999999999999996</v>
      </c>
      <c r="X1991" s="186"/>
      <c r="Y1991" s="187">
        <f>+COUNTIF(Y1959:Y1989,"D")</f>
        <v>23</v>
      </c>
      <c r="Z1991" s="83"/>
      <c r="AA1991" s="102">
        <f>SUM(AA1959:AA1989)</f>
        <v>0</v>
      </c>
      <c r="AB1991" s="102">
        <f>SUM(AB1959:AB1989)</f>
        <v>0</v>
      </c>
      <c r="AC1991" s="102">
        <f>SUM(AC1959:AC1989)</f>
        <v>0</v>
      </c>
    </row>
    <row r="1992" spans="1:29" ht="12.75" customHeight="1">
      <c r="A1992" s="69"/>
      <c r="B1992" s="263"/>
      <c r="C1992" s="189" t="s">
        <v>57</v>
      </c>
      <c r="D1992" s="189"/>
      <c r="E1992" s="190"/>
      <c r="F1992" s="72"/>
      <c r="G1992" s="72"/>
      <c r="H1992" s="99"/>
      <c r="I1992" s="76">
        <f t="shared" si="803"/>
        <v>38</v>
      </c>
      <c r="J1992" s="191"/>
      <c r="K1992" s="192"/>
      <c r="L1992" s="252"/>
      <c r="M1992" s="193"/>
      <c r="N1992" s="193"/>
      <c r="O1992" s="193"/>
      <c r="P1992" s="239"/>
      <c r="Q1992" s="260"/>
      <c r="R1992" s="194">
        <f>S1991+T1991+U1991+V1991</f>
        <v>14.499999999999998</v>
      </c>
      <c r="S1992" s="103"/>
      <c r="T1992" s="103"/>
      <c r="U1992" s="103"/>
      <c r="V1992" s="103"/>
      <c r="W1992" s="103"/>
      <c r="X1992" s="195"/>
      <c r="Y1992" s="187"/>
      <c r="Z1992" s="196"/>
      <c r="AA1992" s="196"/>
      <c r="AB1992" s="196"/>
      <c r="AC1992" s="197"/>
    </row>
    <row r="1994" spans="1:29" ht="12.75" customHeight="1">
      <c r="A1994" s="52">
        <f>A1955+1</f>
        <v>52</v>
      </c>
      <c r="B1994" s="53" t="s">
        <v>2</v>
      </c>
      <c r="C1994" s="54" t="s">
        <v>201</v>
      </c>
      <c r="D1994" s="55"/>
      <c r="E1994" s="56" t="s">
        <v>55</v>
      </c>
      <c r="F1994" s="209" t="s">
        <v>127</v>
      </c>
      <c r="G1994" s="57"/>
      <c r="H1994" s="58"/>
      <c r="I1994" s="59">
        <v>1</v>
      </c>
      <c r="J1994" s="486" t="str">
        <f>+C1994</f>
        <v>ADE</v>
      </c>
      <c r="K1994" s="486"/>
      <c r="L1994" s="486"/>
      <c r="M1994" s="486"/>
      <c r="N1994" s="486"/>
      <c r="O1994" s="486"/>
      <c r="P1994" s="486"/>
      <c r="Q1994" s="486"/>
      <c r="R1994" s="486"/>
      <c r="S1994" s="486"/>
      <c r="T1994" s="486"/>
      <c r="U1994" s="486"/>
      <c r="V1994" s="486"/>
      <c r="W1994" s="486"/>
      <c r="X1994" s="60"/>
      <c r="Y1994" s="61"/>
      <c r="Z1994" s="62"/>
      <c r="AA1994" s="63"/>
      <c r="AB1994" s="63"/>
      <c r="AC1994" s="64"/>
    </row>
    <row r="1995" spans="1:29" ht="12.75" customHeight="1">
      <c r="A1995" s="69"/>
      <c r="B1995" s="70" t="s">
        <v>3</v>
      </c>
      <c r="C1995" s="71" t="s">
        <v>62</v>
      </c>
      <c r="D1995" s="72"/>
      <c r="E1995" s="73"/>
      <c r="F1995" s="72"/>
      <c r="G1995" s="74"/>
      <c r="H1995" s="75"/>
      <c r="I1995" s="76">
        <f t="shared" ref="I1995:I2031" si="819">+I1994+1</f>
        <v>2</v>
      </c>
      <c r="J1995" s="77" t="s">
        <v>4</v>
      </c>
      <c r="K1995" s="78"/>
      <c r="L1995" s="248"/>
      <c r="M1995" s="79"/>
      <c r="N1995" s="79"/>
      <c r="O1995" s="79"/>
      <c r="P1995" s="236"/>
      <c r="Q1995" s="254"/>
      <c r="R1995" s="79"/>
      <c r="S1995" s="79"/>
      <c r="T1995" s="79"/>
      <c r="U1995" s="79"/>
      <c r="V1995" s="79"/>
      <c r="W1995" s="80" t="str">
        <f>$Y$1</f>
        <v>Period: 1 May 2012 - 31 May 2012</v>
      </c>
      <c r="X1995" s="81"/>
      <c r="Y1995" s="82"/>
      <c r="Z1995" s="83"/>
      <c r="AA1995" s="84"/>
      <c r="AB1995" s="84"/>
      <c r="AC1995" s="85"/>
    </row>
    <row r="1996" spans="1:29" ht="12.75" customHeight="1">
      <c r="A1996" s="69"/>
      <c r="B1996" s="70" t="s">
        <v>6</v>
      </c>
      <c r="C1996" s="71" t="s">
        <v>5</v>
      </c>
      <c r="D1996" s="72"/>
      <c r="E1996" s="73"/>
      <c r="F1996" s="91"/>
      <c r="G1996" s="91"/>
      <c r="H1996" s="92"/>
      <c r="I1996" s="76">
        <f t="shared" si="819"/>
        <v>3</v>
      </c>
      <c r="J1996" s="487" t="s">
        <v>7</v>
      </c>
      <c r="K1996" s="488" t="s">
        <v>8</v>
      </c>
      <c r="L1996" s="249"/>
      <c r="M1996" s="489" t="s">
        <v>49</v>
      </c>
      <c r="N1996" s="490"/>
      <c r="O1996" s="220"/>
      <c r="P1996" s="237"/>
      <c r="Q1996" s="255"/>
      <c r="R1996" s="491" t="s">
        <v>64</v>
      </c>
      <c r="S1996" s="493" t="s">
        <v>9</v>
      </c>
      <c r="T1996" s="493"/>
      <c r="U1996" s="493"/>
      <c r="V1996" s="493"/>
      <c r="W1996" s="494" t="s">
        <v>10</v>
      </c>
      <c r="X1996" s="93"/>
      <c r="Y1996" s="94"/>
      <c r="Z1996" s="83"/>
      <c r="AA1996" s="84"/>
      <c r="AB1996" s="84"/>
      <c r="AC1996" s="85"/>
    </row>
    <row r="1997" spans="1:29" ht="12.75" customHeight="1">
      <c r="A1997" s="69"/>
      <c r="B1997" s="70" t="s">
        <v>48</v>
      </c>
      <c r="C1997" s="71"/>
      <c r="D1997" s="72"/>
      <c r="E1997" s="73"/>
      <c r="F1997" s="91"/>
      <c r="G1997" s="91"/>
      <c r="H1997" s="92"/>
      <c r="I1997" s="76">
        <f t="shared" si="819"/>
        <v>4</v>
      </c>
      <c r="J1997" s="487"/>
      <c r="K1997" s="488"/>
      <c r="L1997" s="250"/>
      <c r="M1997" s="231" t="s">
        <v>11</v>
      </c>
      <c r="N1997" s="231" t="s">
        <v>12</v>
      </c>
      <c r="O1997" s="231"/>
      <c r="P1997" s="238"/>
      <c r="Q1997" s="256" t="s">
        <v>67</v>
      </c>
      <c r="R1997" s="492"/>
      <c r="S1997" s="201">
        <v>1.5</v>
      </c>
      <c r="T1997" s="201">
        <v>2</v>
      </c>
      <c r="U1997" s="201">
        <v>3</v>
      </c>
      <c r="V1997" s="201">
        <v>4</v>
      </c>
      <c r="W1997" s="494"/>
      <c r="X1997" s="93"/>
      <c r="Y1997" s="94"/>
      <c r="Z1997" s="83"/>
      <c r="AA1997" s="95" t="s">
        <v>13</v>
      </c>
      <c r="AB1997" s="95" t="s">
        <v>14</v>
      </c>
      <c r="AC1997" s="96" t="s">
        <v>15</v>
      </c>
    </row>
    <row r="1998" spans="1:29" ht="12.75" customHeight="1">
      <c r="A1998" s="69"/>
      <c r="B1998" s="70" t="s">
        <v>16</v>
      </c>
      <c r="C1998" s="71"/>
      <c r="D1998" s="72"/>
      <c r="E1998" s="73"/>
      <c r="F1998" s="98"/>
      <c r="G1998" s="72"/>
      <c r="H1998" s="99"/>
      <c r="I1998" s="76">
        <f t="shared" si="819"/>
        <v>5</v>
      </c>
      <c r="J1998" s="100">
        <f>$AN$9</f>
        <v>41079</v>
      </c>
      <c r="K1998" s="101">
        <v>2</v>
      </c>
      <c r="L1998" s="261">
        <v>11</v>
      </c>
      <c r="M1998" s="232">
        <f>VLOOKUP(K1998,$AE$23:$AG$30,2,0)</f>
        <v>0.83333333333333337</v>
      </c>
      <c r="N1998" s="241">
        <f>VLOOKUP(K1998,$AE$23:$AG$30,3,0)</f>
        <v>1.2083333333333333</v>
      </c>
      <c r="O1998" s="244">
        <f t="shared" ref="O1998:O2027" si="820">(N1998-M1998)*24</f>
        <v>8.9999999999999964</v>
      </c>
      <c r="P1998" s="245" t="str">
        <f>+IF(((N1998-M1998)*24)&gt;4,"1",0)</f>
        <v>1</v>
      </c>
      <c r="Q1998" s="257">
        <f t="shared" ref="Q1998:Q2027" si="821">O1998-P1998</f>
        <v>7.9999999999999964</v>
      </c>
      <c r="R1998" s="102">
        <f>+L1998-Q1998</f>
        <v>3.0000000000000036</v>
      </c>
      <c r="S1998" s="103">
        <f>IF(AND(Y1998="d",W1998&gt;0),1,0)</f>
        <v>1</v>
      </c>
      <c r="T1998" s="104">
        <f>IF(AND(Y1998="D",W1998-S1998&lt;0),0,IF(AND(Y1998="M",W1998&gt;=7),7,IF(AND(Y1998="M",W1998&lt;7),W1998,IF(W1998-S1998&lt;0,0,IF(AND(Y1998="D",W1998-S1998&gt;=7),7,IF(AND(Y1998="D",W1998-S1998&lt;7),W1998-S1998,0))))))</f>
        <v>2.0000000000000036</v>
      </c>
      <c r="U1998" s="104">
        <f>IF(AND(Y1998="D",W1998&lt;1),0,IF(AND(Y1998="D",W1998-S1998-T1998&gt;0,W1998-S1998-T1998&lt;1),W1998-S1998-T1998,IF(AND(Y1998="D",W1998-S1998-T1998&gt;=1),1,IF(AND(Y1998="M",W1998-T1998&gt;=1),1,IF(AND(Y1998="M",W1998-T1998&lt;1),W1998-T1998,0)))))</f>
        <v>0</v>
      </c>
      <c r="V1998" s="104">
        <f>IF(AND(Y1998="D",W1998&lt;1),0,IF(AND(Y1998="D",W1998-S1998-T1998-U1998&gt;0),W1998-S1998-T1998-U1998,IF(AND(Y1998="M",W1998-T1998-U1998&gt;0),W1998-T1998-U1998,0)))</f>
        <v>0</v>
      </c>
      <c r="W1998" s="105">
        <f>+R1998</f>
        <v>3.0000000000000036</v>
      </c>
      <c r="X1998" s="96"/>
      <c r="Y1998" s="106" t="str">
        <f>$AO$9</f>
        <v>D</v>
      </c>
      <c r="Z1998" s="207" t="str">
        <f t="shared" ref="Z1998:Z2028" si="822">TEXT(WEEKDAY(J1998),"ddd")</f>
        <v>Tue</v>
      </c>
      <c r="AA1998" s="107">
        <f t="shared" ref="AA1998:AA2027" si="823">COUNTIF(K1998,"S")</f>
        <v>0</v>
      </c>
      <c r="AB1998" s="107">
        <f t="shared" ref="AB1998:AB2027" si="824">COUNTIF(K1998,"I")</f>
        <v>0</v>
      </c>
      <c r="AC1998" s="107">
        <f t="shared" ref="AC1998:AC2027" si="825">COUNTIF(K1998,"A")</f>
        <v>0</v>
      </c>
    </row>
    <row r="1999" spans="1:29" ht="12.75" customHeight="1">
      <c r="A1999" s="69"/>
      <c r="B1999" s="70" t="s">
        <v>18</v>
      </c>
      <c r="C1999" s="108" t="s">
        <v>61</v>
      </c>
      <c r="D1999" s="109"/>
      <c r="E1999" s="73"/>
      <c r="F1999" s="110"/>
      <c r="G1999" s="72"/>
      <c r="H1999" s="99"/>
      <c r="I1999" s="76">
        <f t="shared" si="819"/>
        <v>6</v>
      </c>
      <c r="J1999" s="100">
        <f>$AN$10</f>
        <v>41080</v>
      </c>
      <c r="K1999" s="101">
        <v>2</v>
      </c>
      <c r="L1999" s="261">
        <v>8</v>
      </c>
      <c r="M1999" s="232">
        <f>VLOOKUP(K1999,$AE$23:$AG$30,2,0)</f>
        <v>0.83333333333333337</v>
      </c>
      <c r="N1999" s="241">
        <f t="shared" ref="N1999:N2027" si="826">VLOOKUP(K1999,$AE$23:$AG$30,3,0)</f>
        <v>1.2083333333333333</v>
      </c>
      <c r="O1999" s="244">
        <f t="shared" si="820"/>
        <v>8.9999999999999964</v>
      </c>
      <c r="P1999" s="245" t="str">
        <f>+IF(((N1999-M1999)*24)&gt;4,"1",0)</f>
        <v>1</v>
      </c>
      <c r="Q1999" s="257">
        <f t="shared" si="821"/>
        <v>7.9999999999999964</v>
      </c>
      <c r="R1999" s="102">
        <f>+L1999-Q1999</f>
        <v>0</v>
      </c>
      <c r="S1999" s="103">
        <f t="shared" ref="S1999:S2027" si="827">IF(AND(Y1999="d",W1999&gt;0),1,0)</f>
        <v>0</v>
      </c>
      <c r="T1999" s="104">
        <f t="shared" ref="T1999:T2027" si="828">IF(AND(Y1999="D",W1999-S1999&lt;0),0,IF(AND(Y1999="M",W1999&gt;=7),7,IF(AND(Y1999="M",W1999&lt;7),W1999,IF(W1999-S1999&lt;0,0,IF(AND(Y1999="D",W1999-S1999&gt;=7),7,IF(AND(Y1999="D",W1999-S1999&lt;7),W1999-S1999,0))))))</f>
        <v>0</v>
      </c>
      <c r="U1999" s="104">
        <f t="shared" ref="U1999:U2027" si="829">IF(AND(Y1999="D",W1999&lt;1),0,IF(AND(Y1999="D",W1999-S1999-T1999&gt;0,W1999-S1999-T1999&lt;1),W1999-S1999-T1999,IF(AND(Y1999="D",W1999-S1999-T1999&gt;=1),1,IF(AND(Y1999="M",W1999-T1999&gt;=1),1,IF(AND(Y1999="M",W1999-T1999&lt;1),W1999-T1999,0)))))</f>
        <v>0</v>
      </c>
      <c r="V1999" s="104">
        <f t="shared" ref="V1999:V2027" si="830">IF(AND(Y1999="D",W1999&lt;1),0,IF(AND(Y1999="D",W1999-S1999-T1999-U1999&gt;0),W1999-S1999-T1999-U1999,IF(AND(Y1999="M",W1999-T1999-U1999&gt;0),W1999-T1999-U1999,0)))</f>
        <v>0</v>
      </c>
      <c r="W1999" s="105">
        <f t="shared" ref="W1999:W2027" si="831">+R1999</f>
        <v>0</v>
      </c>
      <c r="X1999" s="96"/>
      <c r="Y1999" s="106" t="str">
        <f>$AO$10</f>
        <v>D</v>
      </c>
      <c r="Z1999" s="207" t="str">
        <f t="shared" si="822"/>
        <v>Wed</v>
      </c>
      <c r="AA1999" s="107">
        <f t="shared" si="823"/>
        <v>0</v>
      </c>
      <c r="AB1999" s="107">
        <f t="shared" si="824"/>
        <v>0</v>
      </c>
      <c r="AC1999" s="107">
        <f t="shared" si="825"/>
        <v>0</v>
      </c>
    </row>
    <row r="2000" spans="1:29" ht="12.75" customHeight="1">
      <c r="A2000" s="69"/>
      <c r="B2000" s="98" t="s">
        <v>20</v>
      </c>
      <c r="C2000" s="199">
        <v>40245</v>
      </c>
      <c r="D2000" s="199">
        <v>41340</v>
      </c>
      <c r="E2000" s="73"/>
      <c r="F2000" s="72"/>
      <c r="G2000" s="72"/>
      <c r="H2000" s="99"/>
      <c r="I2000" s="76">
        <f t="shared" si="819"/>
        <v>7</v>
      </c>
      <c r="J2000" s="100">
        <f>$AN$11</f>
        <v>41081</v>
      </c>
      <c r="K2000" s="101">
        <v>2</v>
      </c>
      <c r="L2000" s="261">
        <v>8</v>
      </c>
      <c r="M2000" s="232">
        <f>VLOOKUP(K2000,$AE$23:$AG$30,2,0)</f>
        <v>0.83333333333333337</v>
      </c>
      <c r="N2000" s="241">
        <f t="shared" si="826"/>
        <v>1.2083333333333333</v>
      </c>
      <c r="O2000" s="244">
        <f t="shared" si="820"/>
        <v>8.9999999999999964</v>
      </c>
      <c r="P2000" s="245" t="str">
        <f t="shared" ref="P2000:P2027" si="832">+IF(((N2000-M2000)*24)&gt;4,"1",0)</f>
        <v>1</v>
      </c>
      <c r="Q2000" s="257">
        <f t="shared" si="821"/>
        <v>7.9999999999999964</v>
      </c>
      <c r="R2000" s="102">
        <f t="shared" ref="R2000:R2027" si="833">+L2000-Q2000</f>
        <v>0</v>
      </c>
      <c r="S2000" s="103">
        <f t="shared" si="827"/>
        <v>0</v>
      </c>
      <c r="T2000" s="104">
        <f t="shared" si="828"/>
        <v>0</v>
      </c>
      <c r="U2000" s="104">
        <f t="shared" si="829"/>
        <v>0</v>
      </c>
      <c r="V2000" s="104">
        <f t="shared" si="830"/>
        <v>0</v>
      </c>
      <c r="W2000" s="105">
        <f t="shared" si="831"/>
        <v>0</v>
      </c>
      <c r="X2000" s="96"/>
      <c r="Y2000" s="106" t="str">
        <f>$AO$11</f>
        <v>D</v>
      </c>
      <c r="Z2000" s="207" t="str">
        <f t="shared" si="822"/>
        <v>Thu</v>
      </c>
      <c r="AA2000" s="107">
        <f t="shared" si="823"/>
        <v>0</v>
      </c>
      <c r="AB2000" s="107">
        <f t="shared" si="824"/>
        <v>0</v>
      </c>
      <c r="AC2000" s="107">
        <f t="shared" si="825"/>
        <v>0</v>
      </c>
    </row>
    <row r="2001" spans="1:29" ht="12.75" customHeight="1">
      <c r="A2001" s="69"/>
      <c r="B2001" s="98"/>
      <c r="C2001" s="98"/>
      <c r="D2001" s="72"/>
      <c r="E2001" s="73"/>
      <c r="F2001" s="72"/>
      <c r="G2001" s="72"/>
      <c r="H2001" s="99"/>
      <c r="I2001" s="76">
        <f t="shared" si="819"/>
        <v>8</v>
      </c>
      <c r="J2001" s="100">
        <f>$AN$12</f>
        <v>41082</v>
      </c>
      <c r="K2001" s="101">
        <v>2</v>
      </c>
      <c r="L2001" s="261">
        <v>8</v>
      </c>
      <c r="M2001" s="232">
        <f t="shared" ref="M2001:M2027" si="834">VLOOKUP(K2001,$AE$23:$AG$30,2,0)</f>
        <v>0.83333333333333337</v>
      </c>
      <c r="N2001" s="241">
        <f t="shared" si="826"/>
        <v>1.2083333333333333</v>
      </c>
      <c r="O2001" s="244">
        <f t="shared" si="820"/>
        <v>8.9999999999999964</v>
      </c>
      <c r="P2001" s="245" t="str">
        <f t="shared" si="832"/>
        <v>1</v>
      </c>
      <c r="Q2001" s="257">
        <f t="shared" si="821"/>
        <v>7.9999999999999964</v>
      </c>
      <c r="R2001" s="102">
        <f t="shared" si="833"/>
        <v>0</v>
      </c>
      <c r="S2001" s="103">
        <f t="shared" si="827"/>
        <v>0</v>
      </c>
      <c r="T2001" s="104">
        <f t="shared" si="828"/>
        <v>0</v>
      </c>
      <c r="U2001" s="104">
        <f t="shared" si="829"/>
        <v>0</v>
      </c>
      <c r="V2001" s="104">
        <f t="shared" si="830"/>
        <v>0</v>
      </c>
      <c r="W2001" s="105">
        <f t="shared" si="831"/>
        <v>0</v>
      </c>
      <c r="X2001" s="96"/>
      <c r="Y2001" s="106" t="str">
        <f>$AO$12</f>
        <v>D</v>
      </c>
      <c r="Z2001" s="207" t="str">
        <f t="shared" si="822"/>
        <v>Fri</v>
      </c>
      <c r="AA2001" s="107">
        <f t="shared" si="823"/>
        <v>0</v>
      </c>
      <c r="AB2001" s="107">
        <f t="shared" si="824"/>
        <v>0</v>
      </c>
      <c r="AC2001" s="107">
        <f t="shared" si="825"/>
        <v>0</v>
      </c>
    </row>
    <row r="2002" spans="1:29" ht="12.75" customHeight="1">
      <c r="A2002" s="69"/>
      <c r="B2002" s="98"/>
      <c r="C2002" s="98"/>
      <c r="D2002" s="72"/>
      <c r="E2002" s="73"/>
      <c r="F2002" s="198"/>
      <c r="G2002" s="72"/>
      <c r="H2002" s="99"/>
      <c r="I2002" s="76">
        <f t="shared" si="819"/>
        <v>9</v>
      </c>
      <c r="J2002" s="100">
        <f>$AN$13</f>
        <v>41083</v>
      </c>
      <c r="K2002" s="339" t="s">
        <v>50</v>
      </c>
      <c r="L2002" s="261"/>
      <c r="M2002" s="232">
        <f t="shared" si="834"/>
        <v>0</v>
      </c>
      <c r="N2002" s="241">
        <f t="shared" si="826"/>
        <v>0</v>
      </c>
      <c r="O2002" s="244">
        <f t="shared" si="820"/>
        <v>0</v>
      </c>
      <c r="P2002" s="245">
        <f t="shared" si="832"/>
        <v>0</v>
      </c>
      <c r="Q2002" s="257">
        <f t="shared" si="821"/>
        <v>0</v>
      </c>
      <c r="R2002" s="102">
        <f t="shared" si="833"/>
        <v>0</v>
      </c>
      <c r="S2002" s="103">
        <f t="shared" si="827"/>
        <v>0</v>
      </c>
      <c r="T2002" s="104">
        <f t="shared" si="828"/>
        <v>0</v>
      </c>
      <c r="U2002" s="104">
        <f t="shared" si="829"/>
        <v>0</v>
      </c>
      <c r="V2002" s="104">
        <f t="shared" si="830"/>
        <v>0</v>
      </c>
      <c r="W2002" s="105">
        <f t="shared" si="831"/>
        <v>0</v>
      </c>
      <c r="X2002" s="96"/>
      <c r="Y2002" s="106" t="str">
        <f>$AO$13</f>
        <v>M</v>
      </c>
      <c r="Z2002" s="207" t="str">
        <f t="shared" si="822"/>
        <v>Sat</v>
      </c>
      <c r="AA2002" s="107">
        <f t="shared" si="823"/>
        <v>0</v>
      </c>
      <c r="AB2002" s="107">
        <f t="shared" si="824"/>
        <v>0</v>
      </c>
      <c r="AC2002" s="107">
        <f t="shared" si="825"/>
        <v>0</v>
      </c>
    </row>
    <row r="2003" spans="1:29" ht="12.75" customHeight="1">
      <c r="A2003" s="69"/>
      <c r="B2003" s="124" t="s">
        <v>21</v>
      </c>
      <c r="C2003" s="125" t="s">
        <v>22</v>
      </c>
      <c r="D2003" s="126"/>
      <c r="E2003" s="127"/>
      <c r="F2003" s="198">
        <v>1244560</v>
      </c>
      <c r="G2003" s="129" t="s">
        <v>22</v>
      </c>
      <c r="H2003" s="130">
        <f>+F2003</f>
        <v>1244560</v>
      </c>
      <c r="I2003" s="76">
        <f t="shared" si="819"/>
        <v>10</v>
      </c>
      <c r="J2003" s="100">
        <f>$AN$14</f>
        <v>41084</v>
      </c>
      <c r="K2003" s="339" t="s">
        <v>50</v>
      </c>
      <c r="L2003" s="261"/>
      <c r="M2003" s="232">
        <f t="shared" si="834"/>
        <v>0</v>
      </c>
      <c r="N2003" s="241">
        <f t="shared" si="826"/>
        <v>0</v>
      </c>
      <c r="O2003" s="244">
        <f t="shared" si="820"/>
        <v>0</v>
      </c>
      <c r="P2003" s="245">
        <f t="shared" si="832"/>
        <v>0</v>
      </c>
      <c r="Q2003" s="257">
        <f t="shared" si="821"/>
        <v>0</v>
      </c>
      <c r="R2003" s="102">
        <f t="shared" si="833"/>
        <v>0</v>
      </c>
      <c r="S2003" s="103">
        <f t="shared" si="827"/>
        <v>0</v>
      </c>
      <c r="T2003" s="104">
        <f t="shared" si="828"/>
        <v>0</v>
      </c>
      <c r="U2003" s="104">
        <f t="shared" si="829"/>
        <v>0</v>
      </c>
      <c r="V2003" s="104">
        <f t="shared" si="830"/>
        <v>0</v>
      </c>
      <c r="W2003" s="105">
        <f t="shared" si="831"/>
        <v>0</v>
      </c>
      <c r="X2003" s="96"/>
      <c r="Y2003" s="106" t="str">
        <f>$AO$14</f>
        <v>M</v>
      </c>
      <c r="Z2003" s="262" t="str">
        <f t="shared" si="822"/>
        <v>Sun</v>
      </c>
      <c r="AA2003" s="107">
        <f t="shared" si="823"/>
        <v>0</v>
      </c>
      <c r="AB2003" s="107">
        <f t="shared" si="824"/>
        <v>0</v>
      </c>
      <c r="AC2003" s="107">
        <f t="shared" si="825"/>
        <v>0</v>
      </c>
    </row>
    <row r="2004" spans="1:29" ht="12.75" customHeight="1">
      <c r="A2004" s="69"/>
      <c r="B2004" s="124" t="s">
        <v>23</v>
      </c>
      <c r="C2004" s="125" t="s">
        <v>22</v>
      </c>
      <c r="D2004" s="133">
        <f>+F2003/173</f>
        <v>7193.9884393063585</v>
      </c>
      <c r="E2004" s="127" t="s">
        <v>24</v>
      </c>
      <c r="F2004" s="128">
        <f>+W2030</f>
        <v>89.500000000000028</v>
      </c>
      <c r="G2004" s="134" t="s">
        <v>22</v>
      </c>
      <c r="H2004" s="130">
        <f>F2004*D2004</f>
        <v>643861.96531791927</v>
      </c>
      <c r="I2004" s="76">
        <f t="shared" si="819"/>
        <v>11</v>
      </c>
      <c r="J2004" s="100">
        <f>$AN$15</f>
        <v>41085</v>
      </c>
      <c r="K2004" s="101">
        <v>1</v>
      </c>
      <c r="L2004" s="261">
        <v>8</v>
      </c>
      <c r="M2004" s="232">
        <f t="shared" si="834"/>
        <v>0.33333333333333331</v>
      </c>
      <c r="N2004" s="241">
        <f t="shared" si="826"/>
        <v>0.70833333333333337</v>
      </c>
      <c r="O2004" s="244">
        <f t="shared" si="820"/>
        <v>9.0000000000000018</v>
      </c>
      <c r="P2004" s="245" t="str">
        <f t="shared" si="832"/>
        <v>1</v>
      </c>
      <c r="Q2004" s="257">
        <f t="shared" si="821"/>
        <v>8.0000000000000018</v>
      </c>
      <c r="R2004" s="102">
        <f t="shared" si="833"/>
        <v>0</v>
      </c>
      <c r="S2004" s="103">
        <f t="shared" si="827"/>
        <v>0</v>
      </c>
      <c r="T2004" s="104">
        <f t="shared" si="828"/>
        <v>0</v>
      </c>
      <c r="U2004" s="104">
        <f t="shared" si="829"/>
        <v>0</v>
      </c>
      <c r="V2004" s="104">
        <f t="shared" si="830"/>
        <v>0</v>
      </c>
      <c r="W2004" s="105">
        <f t="shared" si="831"/>
        <v>0</v>
      </c>
      <c r="X2004" s="96"/>
      <c r="Y2004" s="106" t="str">
        <f>$AO$15</f>
        <v>D</v>
      </c>
      <c r="Z2004" s="262" t="str">
        <f t="shared" si="822"/>
        <v>Mon</v>
      </c>
      <c r="AA2004" s="107">
        <f t="shared" si="823"/>
        <v>0</v>
      </c>
      <c r="AB2004" s="107">
        <f t="shared" si="824"/>
        <v>0</v>
      </c>
      <c r="AC2004" s="107">
        <f t="shared" si="825"/>
        <v>0</v>
      </c>
    </row>
    <row r="2005" spans="1:29" ht="12.75" customHeight="1">
      <c r="A2005" s="69"/>
      <c r="B2005" s="124" t="s">
        <v>65</v>
      </c>
      <c r="C2005" s="125" t="s">
        <v>22</v>
      </c>
      <c r="D2005" s="133">
        <v>6000</v>
      </c>
      <c r="E2005" s="127" t="s">
        <v>24</v>
      </c>
      <c r="F2005" s="203">
        <f>+K2030</f>
        <v>24</v>
      </c>
      <c r="G2005" s="134" t="s">
        <v>22</v>
      </c>
      <c r="H2005" s="130">
        <f>F2005*D2005</f>
        <v>144000</v>
      </c>
      <c r="I2005" s="76">
        <f t="shared" si="819"/>
        <v>12</v>
      </c>
      <c r="J2005" s="100">
        <f>$AN$16</f>
        <v>41086</v>
      </c>
      <c r="K2005" s="101">
        <v>1</v>
      </c>
      <c r="L2005" s="261">
        <v>8</v>
      </c>
      <c r="M2005" s="232">
        <f t="shared" si="834"/>
        <v>0.33333333333333331</v>
      </c>
      <c r="N2005" s="241">
        <f t="shared" si="826"/>
        <v>0.70833333333333337</v>
      </c>
      <c r="O2005" s="244">
        <f t="shared" si="820"/>
        <v>9.0000000000000018</v>
      </c>
      <c r="P2005" s="245" t="str">
        <f t="shared" si="832"/>
        <v>1</v>
      </c>
      <c r="Q2005" s="257">
        <f t="shared" si="821"/>
        <v>8.0000000000000018</v>
      </c>
      <c r="R2005" s="102">
        <f t="shared" si="833"/>
        <v>0</v>
      </c>
      <c r="S2005" s="103">
        <f t="shared" si="827"/>
        <v>0</v>
      </c>
      <c r="T2005" s="104">
        <f t="shared" si="828"/>
        <v>0</v>
      </c>
      <c r="U2005" s="104">
        <f t="shared" si="829"/>
        <v>0</v>
      </c>
      <c r="V2005" s="104">
        <f t="shared" si="830"/>
        <v>0</v>
      </c>
      <c r="W2005" s="105">
        <f t="shared" si="831"/>
        <v>0</v>
      </c>
      <c r="X2005" s="96"/>
      <c r="Y2005" s="106" t="str">
        <f>$AO$16</f>
        <v>D</v>
      </c>
      <c r="Z2005" s="207" t="str">
        <f t="shared" si="822"/>
        <v>Tue</v>
      </c>
      <c r="AA2005" s="107">
        <f t="shared" si="823"/>
        <v>0</v>
      </c>
      <c r="AB2005" s="107">
        <f t="shared" si="824"/>
        <v>0</v>
      </c>
      <c r="AC2005" s="107">
        <f t="shared" si="825"/>
        <v>0</v>
      </c>
    </row>
    <row r="2006" spans="1:29" ht="12.75" customHeight="1">
      <c r="A2006" s="69"/>
      <c r="B2006" s="124" t="s">
        <v>66</v>
      </c>
      <c r="C2006" s="125" t="s">
        <v>22</v>
      </c>
      <c r="D2006" s="200">
        <v>4000</v>
      </c>
      <c r="E2006" s="127" t="s">
        <v>24</v>
      </c>
      <c r="F2006" s="139">
        <f>+L2030</f>
        <v>14</v>
      </c>
      <c r="G2006" s="134" t="s">
        <v>22</v>
      </c>
      <c r="H2006" s="130">
        <f>F2006*D2006</f>
        <v>56000</v>
      </c>
      <c r="I2006" s="76">
        <f t="shared" si="819"/>
        <v>13</v>
      </c>
      <c r="J2006" s="100">
        <f>$AN$17</f>
        <v>41087</v>
      </c>
      <c r="K2006" s="101">
        <v>1</v>
      </c>
      <c r="L2006" s="261">
        <v>10</v>
      </c>
      <c r="M2006" s="232">
        <f t="shared" si="834"/>
        <v>0.33333333333333331</v>
      </c>
      <c r="N2006" s="241">
        <f t="shared" si="826"/>
        <v>0.70833333333333337</v>
      </c>
      <c r="O2006" s="244">
        <f t="shared" si="820"/>
        <v>9.0000000000000018</v>
      </c>
      <c r="P2006" s="245" t="str">
        <f t="shared" si="832"/>
        <v>1</v>
      </c>
      <c r="Q2006" s="257">
        <f t="shared" si="821"/>
        <v>8.0000000000000018</v>
      </c>
      <c r="R2006" s="102">
        <f t="shared" si="833"/>
        <v>1.9999999999999982</v>
      </c>
      <c r="S2006" s="103">
        <f t="shared" si="827"/>
        <v>1</v>
      </c>
      <c r="T2006" s="104">
        <f t="shared" si="828"/>
        <v>0.99999999999999822</v>
      </c>
      <c r="U2006" s="104">
        <f t="shared" si="829"/>
        <v>0</v>
      </c>
      <c r="V2006" s="104">
        <f t="shared" si="830"/>
        <v>0</v>
      </c>
      <c r="W2006" s="105">
        <f t="shared" si="831"/>
        <v>1.9999999999999982</v>
      </c>
      <c r="X2006" s="96"/>
      <c r="Y2006" s="106" t="str">
        <f>$AO$17</f>
        <v>D</v>
      </c>
      <c r="Z2006" s="207" t="str">
        <f t="shared" si="822"/>
        <v>Wed</v>
      </c>
      <c r="AA2006" s="107">
        <f t="shared" si="823"/>
        <v>0</v>
      </c>
      <c r="AB2006" s="107">
        <f t="shared" si="824"/>
        <v>0</v>
      </c>
      <c r="AC2006" s="107">
        <f t="shared" si="825"/>
        <v>0</v>
      </c>
    </row>
    <row r="2007" spans="1:29" ht="12.75" customHeight="1">
      <c r="A2007" s="69"/>
      <c r="B2007" s="335" t="s">
        <v>75</v>
      </c>
      <c r="C2007" s="336" t="s">
        <v>22</v>
      </c>
      <c r="D2007" s="337"/>
      <c r="E2007" s="127" t="s">
        <v>24</v>
      </c>
      <c r="F2007" s="338">
        <f>+M2030</f>
        <v>10</v>
      </c>
      <c r="G2007" s="142" t="s">
        <v>22</v>
      </c>
      <c r="H2007" s="143">
        <f>+F2007*D2007</f>
        <v>0</v>
      </c>
      <c r="I2007" s="76">
        <f t="shared" si="819"/>
        <v>14</v>
      </c>
      <c r="J2007" s="100">
        <f>$AN$18</f>
        <v>41088</v>
      </c>
      <c r="K2007" s="101">
        <v>1</v>
      </c>
      <c r="L2007" s="261">
        <v>8</v>
      </c>
      <c r="M2007" s="232">
        <f t="shared" si="834"/>
        <v>0.33333333333333331</v>
      </c>
      <c r="N2007" s="241">
        <f t="shared" si="826"/>
        <v>0.70833333333333337</v>
      </c>
      <c r="O2007" s="244">
        <f t="shared" si="820"/>
        <v>9.0000000000000018</v>
      </c>
      <c r="P2007" s="245" t="str">
        <f t="shared" si="832"/>
        <v>1</v>
      </c>
      <c r="Q2007" s="257">
        <f t="shared" si="821"/>
        <v>8.0000000000000018</v>
      </c>
      <c r="R2007" s="102">
        <f t="shared" si="833"/>
        <v>0</v>
      </c>
      <c r="S2007" s="103">
        <f t="shared" si="827"/>
        <v>0</v>
      </c>
      <c r="T2007" s="104">
        <f t="shared" si="828"/>
        <v>0</v>
      </c>
      <c r="U2007" s="104">
        <f t="shared" si="829"/>
        <v>0</v>
      </c>
      <c r="V2007" s="104">
        <f t="shared" si="830"/>
        <v>0</v>
      </c>
      <c r="W2007" s="105">
        <f t="shared" si="831"/>
        <v>0</v>
      </c>
      <c r="X2007" s="96"/>
      <c r="Y2007" s="106" t="str">
        <f>$AO$18</f>
        <v>D</v>
      </c>
      <c r="Z2007" s="207" t="str">
        <f t="shared" si="822"/>
        <v>Thu</v>
      </c>
      <c r="AA2007" s="107">
        <f t="shared" si="823"/>
        <v>0</v>
      </c>
      <c r="AB2007" s="107">
        <f t="shared" si="824"/>
        <v>0</v>
      </c>
      <c r="AC2007" s="107">
        <f t="shared" si="825"/>
        <v>0</v>
      </c>
    </row>
    <row r="2008" spans="1:29" ht="12.75" customHeight="1">
      <c r="A2008" s="69"/>
      <c r="B2008" s="124"/>
      <c r="C2008" s="70"/>
      <c r="D2008" s="202"/>
      <c r="E2008" s="140"/>
      <c r="F2008" s="141"/>
      <c r="G2008" s="74" t="s">
        <v>22</v>
      </c>
      <c r="H2008" s="99">
        <f>+D2008*F2008</f>
        <v>0</v>
      </c>
      <c r="I2008" s="76">
        <f t="shared" si="819"/>
        <v>15</v>
      </c>
      <c r="J2008" s="100">
        <f>$AN$19</f>
        <v>41089</v>
      </c>
      <c r="K2008" s="101">
        <v>1</v>
      </c>
      <c r="L2008" s="261">
        <v>8</v>
      </c>
      <c r="M2008" s="232">
        <f t="shared" si="834"/>
        <v>0.33333333333333331</v>
      </c>
      <c r="N2008" s="241">
        <f t="shared" si="826"/>
        <v>0.70833333333333337</v>
      </c>
      <c r="O2008" s="244">
        <f t="shared" si="820"/>
        <v>9.0000000000000018</v>
      </c>
      <c r="P2008" s="245" t="str">
        <f t="shared" si="832"/>
        <v>1</v>
      </c>
      <c r="Q2008" s="257">
        <f t="shared" si="821"/>
        <v>8.0000000000000018</v>
      </c>
      <c r="R2008" s="102">
        <f t="shared" si="833"/>
        <v>0</v>
      </c>
      <c r="S2008" s="103">
        <f t="shared" si="827"/>
        <v>0</v>
      </c>
      <c r="T2008" s="104">
        <f t="shared" si="828"/>
        <v>0</v>
      </c>
      <c r="U2008" s="104">
        <f t="shared" si="829"/>
        <v>0</v>
      </c>
      <c r="V2008" s="104">
        <f t="shared" si="830"/>
        <v>0</v>
      </c>
      <c r="W2008" s="105">
        <f t="shared" si="831"/>
        <v>0</v>
      </c>
      <c r="X2008" s="96"/>
      <c r="Y2008" s="106" t="str">
        <f>$AO$19</f>
        <v>D</v>
      </c>
      <c r="Z2008" s="207" t="str">
        <f t="shared" si="822"/>
        <v>Fri</v>
      </c>
      <c r="AA2008" s="107">
        <f t="shared" si="823"/>
        <v>0</v>
      </c>
      <c r="AB2008" s="107">
        <f t="shared" si="824"/>
        <v>0</v>
      </c>
      <c r="AC2008" s="107">
        <f t="shared" si="825"/>
        <v>0</v>
      </c>
    </row>
    <row r="2009" spans="1:29" ht="12.75" customHeight="1">
      <c r="A2009" s="69"/>
      <c r="B2009" s="124"/>
      <c r="C2009" s="70"/>
      <c r="D2009" s="202"/>
      <c r="E2009" s="140"/>
      <c r="F2009" s="139"/>
      <c r="G2009" s="74" t="s">
        <v>22</v>
      </c>
      <c r="H2009" s="99">
        <f>+D2009*F2009</f>
        <v>0</v>
      </c>
      <c r="I2009" s="76">
        <f t="shared" si="819"/>
        <v>16</v>
      </c>
      <c r="J2009" s="100">
        <f>$AN$20</f>
        <v>41090</v>
      </c>
      <c r="K2009" s="101" t="s">
        <v>50</v>
      </c>
      <c r="L2009" s="261"/>
      <c r="M2009" s="232">
        <f t="shared" si="834"/>
        <v>0</v>
      </c>
      <c r="N2009" s="241">
        <f t="shared" si="826"/>
        <v>0</v>
      </c>
      <c r="O2009" s="244">
        <f t="shared" si="820"/>
        <v>0</v>
      </c>
      <c r="P2009" s="245">
        <f t="shared" si="832"/>
        <v>0</v>
      </c>
      <c r="Q2009" s="257">
        <f t="shared" si="821"/>
        <v>0</v>
      </c>
      <c r="R2009" s="102">
        <f t="shared" si="833"/>
        <v>0</v>
      </c>
      <c r="S2009" s="103">
        <f t="shared" si="827"/>
        <v>0</v>
      </c>
      <c r="T2009" s="104">
        <f t="shared" si="828"/>
        <v>0</v>
      </c>
      <c r="U2009" s="104">
        <f t="shared" si="829"/>
        <v>0</v>
      </c>
      <c r="V2009" s="104">
        <f t="shared" si="830"/>
        <v>0</v>
      </c>
      <c r="W2009" s="105">
        <f t="shared" si="831"/>
        <v>0</v>
      </c>
      <c r="X2009" s="96"/>
      <c r="Y2009" s="106" t="str">
        <f>$AO$20</f>
        <v>M</v>
      </c>
      <c r="Z2009" s="207" t="str">
        <f t="shared" si="822"/>
        <v>Sat</v>
      </c>
      <c r="AA2009" s="107">
        <f t="shared" si="823"/>
        <v>0</v>
      </c>
      <c r="AB2009" s="107">
        <f t="shared" si="824"/>
        <v>0</v>
      </c>
      <c r="AC2009" s="107">
        <f t="shared" si="825"/>
        <v>0</v>
      </c>
    </row>
    <row r="2010" spans="1:29" ht="12.75" customHeight="1">
      <c r="A2010" s="69"/>
      <c r="B2010" s="124" t="s">
        <v>56</v>
      </c>
      <c r="C2010" s="70" t="s">
        <v>22</v>
      </c>
      <c r="D2010" s="202"/>
      <c r="E2010" s="140"/>
      <c r="F2010" s="141"/>
      <c r="G2010" s="74" t="s">
        <v>22</v>
      </c>
      <c r="H2010" s="99">
        <v>0</v>
      </c>
      <c r="I2010" s="76">
        <f t="shared" si="819"/>
        <v>17</v>
      </c>
      <c r="J2010" s="100">
        <f>$AN$21</f>
        <v>41091</v>
      </c>
      <c r="K2010" s="339" t="s">
        <v>72</v>
      </c>
      <c r="L2010" s="261">
        <v>10</v>
      </c>
      <c r="M2010" s="232">
        <f t="shared" si="834"/>
        <v>0</v>
      </c>
      <c r="N2010" s="241">
        <f t="shared" si="826"/>
        <v>0</v>
      </c>
      <c r="O2010" s="244">
        <f t="shared" si="820"/>
        <v>0</v>
      </c>
      <c r="P2010" s="245">
        <f t="shared" si="832"/>
        <v>0</v>
      </c>
      <c r="Q2010" s="257">
        <f t="shared" si="821"/>
        <v>0</v>
      </c>
      <c r="R2010" s="102">
        <f t="shared" si="833"/>
        <v>10</v>
      </c>
      <c r="S2010" s="103">
        <f t="shared" si="827"/>
        <v>0</v>
      </c>
      <c r="T2010" s="104">
        <f t="shared" si="828"/>
        <v>7</v>
      </c>
      <c r="U2010" s="104">
        <f t="shared" si="829"/>
        <v>1</v>
      </c>
      <c r="V2010" s="104">
        <f t="shared" si="830"/>
        <v>2</v>
      </c>
      <c r="W2010" s="105">
        <f t="shared" si="831"/>
        <v>10</v>
      </c>
      <c r="X2010" s="96"/>
      <c r="Y2010" s="106" t="str">
        <f>$AO$21</f>
        <v>M</v>
      </c>
      <c r="Z2010" s="262" t="str">
        <f t="shared" si="822"/>
        <v>Sun</v>
      </c>
      <c r="AA2010" s="107">
        <f t="shared" si="823"/>
        <v>0</v>
      </c>
      <c r="AB2010" s="107">
        <f t="shared" si="824"/>
        <v>0</v>
      </c>
      <c r="AC2010" s="107">
        <f t="shared" si="825"/>
        <v>0</v>
      </c>
    </row>
    <row r="2011" spans="1:29" ht="12.75" customHeight="1">
      <c r="A2011" s="69"/>
      <c r="B2011" s="124"/>
      <c r="C2011" s="70"/>
      <c r="D2011" s="202"/>
      <c r="E2011" s="140"/>
      <c r="F2011" s="139"/>
      <c r="G2011" s="74" t="s">
        <v>22</v>
      </c>
      <c r="H2011" s="99">
        <f>+D2011*F2011</f>
        <v>0</v>
      </c>
      <c r="I2011" s="76">
        <f t="shared" si="819"/>
        <v>18</v>
      </c>
      <c r="J2011" s="100">
        <f>$AN$22</f>
        <v>41092</v>
      </c>
      <c r="K2011" s="101">
        <v>2</v>
      </c>
      <c r="L2011" s="261">
        <v>11</v>
      </c>
      <c r="M2011" s="232">
        <f t="shared" si="834"/>
        <v>0.83333333333333337</v>
      </c>
      <c r="N2011" s="241">
        <f t="shared" si="826"/>
        <v>1.2083333333333333</v>
      </c>
      <c r="O2011" s="244">
        <f t="shared" si="820"/>
        <v>8.9999999999999964</v>
      </c>
      <c r="P2011" s="245" t="str">
        <f t="shared" si="832"/>
        <v>1</v>
      </c>
      <c r="Q2011" s="257">
        <f t="shared" si="821"/>
        <v>7.9999999999999964</v>
      </c>
      <c r="R2011" s="102">
        <f t="shared" si="833"/>
        <v>3.0000000000000036</v>
      </c>
      <c r="S2011" s="103">
        <f t="shared" si="827"/>
        <v>1</v>
      </c>
      <c r="T2011" s="104">
        <f t="shared" si="828"/>
        <v>2.0000000000000036</v>
      </c>
      <c r="U2011" s="104">
        <f t="shared" si="829"/>
        <v>0</v>
      </c>
      <c r="V2011" s="104">
        <f t="shared" si="830"/>
        <v>0</v>
      </c>
      <c r="W2011" s="105">
        <f t="shared" si="831"/>
        <v>3.0000000000000036</v>
      </c>
      <c r="X2011" s="96"/>
      <c r="Y2011" s="106" t="str">
        <f>$AO$22</f>
        <v>D</v>
      </c>
      <c r="Z2011" s="262" t="str">
        <f t="shared" si="822"/>
        <v>Mon</v>
      </c>
      <c r="AA2011" s="107">
        <f t="shared" si="823"/>
        <v>0</v>
      </c>
      <c r="AB2011" s="107">
        <f t="shared" si="824"/>
        <v>0</v>
      </c>
      <c r="AC2011" s="107">
        <f t="shared" si="825"/>
        <v>0</v>
      </c>
    </row>
    <row r="2012" spans="1:29" ht="12.75" customHeight="1">
      <c r="A2012" s="69"/>
      <c r="B2012" s="150" t="s">
        <v>19</v>
      </c>
      <c r="C2012" s="150"/>
      <c r="D2012" s="200"/>
      <c r="E2012" s="127"/>
      <c r="F2012" s="151"/>
      <c r="G2012" s="134" t="s">
        <v>22</v>
      </c>
      <c r="H2012" s="152">
        <f>SUM(H2003:H2011)</f>
        <v>2088421.9653179194</v>
      </c>
      <c r="I2012" s="76">
        <f t="shared" si="819"/>
        <v>19</v>
      </c>
      <c r="J2012" s="100">
        <f>$AN$23</f>
        <v>41093</v>
      </c>
      <c r="K2012" s="101">
        <v>2</v>
      </c>
      <c r="L2012" s="261">
        <v>10</v>
      </c>
      <c r="M2012" s="232">
        <f t="shared" si="834"/>
        <v>0.83333333333333337</v>
      </c>
      <c r="N2012" s="241">
        <f t="shared" si="826"/>
        <v>1.2083333333333333</v>
      </c>
      <c r="O2012" s="244">
        <f t="shared" si="820"/>
        <v>8.9999999999999964</v>
      </c>
      <c r="P2012" s="245" t="str">
        <f t="shared" si="832"/>
        <v>1</v>
      </c>
      <c r="Q2012" s="257">
        <f t="shared" si="821"/>
        <v>7.9999999999999964</v>
      </c>
      <c r="R2012" s="102">
        <f t="shared" si="833"/>
        <v>2.0000000000000036</v>
      </c>
      <c r="S2012" s="103">
        <f t="shared" si="827"/>
        <v>1</v>
      </c>
      <c r="T2012" s="104">
        <f t="shared" si="828"/>
        <v>1.0000000000000036</v>
      </c>
      <c r="U2012" s="104">
        <f t="shared" si="829"/>
        <v>0</v>
      </c>
      <c r="V2012" s="104">
        <f t="shared" si="830"/>
        <v>0</v>
      </c>
      <c r="W2012" s="105">
        <f t="shared" si="831"/>
        <v>2.0000000000000036</v>
      </c>
      <c r="X2012" s="96"/>
      <c r="Y2012" s="106" t="str">
        <f>$AO$23</f>
        <v>D</v>
      </c>
      <c r="Z2012" s="207" t="str">
        <f t="shared" si="822"/>
        <v>Tue</v>
      </c>
      <c r="AA2012" s="107">
        <f t="shared" si="823"/>
        <v>0</v>
      </c>
      <c r="AB2012" s="107">
        <f t="shared" si="824"/>
        <v>0</v>
      </c>
      <c r="AC2012" s="107">
        <f t="shared" si="825"/>
        <v>0</v>
      </c>
    </row>
    <row r="2013" spans="1:29" ht="12.75" customHeight="1">
      <c r="A2013" s="69"/>
      <c r="B2013" s="131" t="s">
        <v>25</v>
      </c>
      <c r="C2013" s="70"/>
      <c r="D2013" s="200"/>
      <c r="E2013" s="127"/>
      <c r="F2013" s="151"/>
      <c r="G2013" s="74"/>
      <c r="H2013" s="75"/>
      <c r="I2013" s="76">
        <f t="shared" si="819"/>
        <v>20</v>
      </c>
      <c r="J2013" s="100">
        <f>$AN$24</f>
        <v>41094</v>
      </c>
      <c r="K2013" s="101">
        <v>2</v>
      </c>
      <c r="L2013" s="261">
        <v>11</v>
      </c>
      <c r="M2013" s="232">
        <f t="shared" si="834"/>
        <v>0.83333333333333337</v>
      </c>
      <c r="N2013" s="241">
        <f t="shared" si="826"/>
        <v>1.2083333333333333</v>
      </c>
      <c r="O2013" s="244">
        <f t="shared" si="820"/>
        <v>8.9999999999999964</v>
      </c>
      <c r="P2013" s="245" t="str">
        <f t="shared" si="832"/>
        <v>1</v>
      </c>
      <c r="Q2013" s="257">
        <f t="shared" si="821"/>
        <v>7.9999999999999964</v>
      </c>
      <c r="R2013" s="102">
        <f t="shared" si="833"/>
        <v>3.0000000000000036</v>
      </c>
      <c r="S2013" s="103">
        <f t="shared" si="827"/>
        <v>1</v>
      </c>
      <c r="T2013" s="104">
        <f t="shared" si="828"/>
        <v>2.0000000000000036</v>
      </c>
      <c r="U2013" s="104">
        <f t="shared" si="829"/>
        <v>0</v>
      </c>
      <c r="V2013" s="104">
        <f t="shared" si="830"/>
        <v>0</v>
      </c>
      <c r="W2013" s="105">
        <f t="shared" si="831"/>
        <v>3.0000000000000036</v>
      </c>
      <c r="X2013" s="96"/>
      <c r="Y2013" s="106" t="str">
        <f>$AO$24</f>
        <v>D</v>
      </c>
      <c r="Z2013" s="207" t="str">
        <f t="shared" si="822"/>
        <v>Wed</v>
      </c>
      <c r="AA2013" s="107">
        <f t="shared" si="823"/>
        <v>0</v>
      </c>
      <c r="AB2013" s="107">
        <f t="shared" si="824"/>
        <v>0</v>
      </c>
      <c r="AC2013" s="107">
        <f t="shared" si="825"/>
        <v>0</v>
      </c>
    </row>
    <row r="2014" spans="1:29" ht="12.75" customHeight="1">
      <c r="A2014" s="69"/>
      <c r="B2014" s="124" t="s">
        <v>26</v>
      </c>
      <c r="C2014" s="125" t="s">
        <v>22</v>
      </c>
      <c r="D2014" s="153">
        <f>-H2003</f>
        <v>-1244560</v>
      </c>
      <c r="E2014" s="127" t="s">
        <v>24</v>
      </c>
      <c r="F2014" s="149">
        <v>0.02</v>
      </c>
      <c r="G2014" s="134" t="s">
        <v>22</v>
      </c>
      <c r="H2014" s="130">
        <f>F2014*D2014</f>
        <v>-24891.200000000001</v>
      </c>
      <c r="I2014" s="76">
        <f t="shared" si="819"/>
        <v>21</v>
      </c>
      <c r="J2014" s="100">
        <f>$AN$25</f>
        <v>41095</v>
      </c>
      <c r="K2014" s="101">
        <v>2</v>
      </c>
      <c r="L2014" s="261">
        <v>10</v>
      </c>
      <c r="M2014" s="232">
        <f t="shared" si="834"/>
        <v>0.83333333333333337</v>
      </c>
      <c r="N2014" s="241">
        <f t="shared" si="826"/>
        <v>1.2083333333333333</v>
      </c>
      <c r="O2014" s="244">
        <f t="shared" si="820"/>
        <v>8.9999999999999964</v>
      </c>
      <c r="P2014" s="245" t="str">
        <f t="shared" si="832"/>
        <v>1</v>
      </c>
      <c r="Q2014" s="257">
        <f t="shared" si="821"/>
        <v>7.9999999999999964</v>
      </c>
      <c r="R2014" s="102">
        <f t="shared" si="833"/>
        <v>2.0000000000000036</v>
      </c>
      <c r="S2014" s="103">
        <f t="shared" si="827"/>
        <v>1</v>
      </c>
      <c r="T2014" s="104">
        <f t="shared" si="828"/>
        <v>1.0000000000000036</v>
      </c>
      <c r="U2014" s="104">
        <f t="shared" si="829"/>
        <v>0</v>
      </c>
      <c r="V2014" s="104">
        <f t="shared" si="830"/>
        <v>0</v>
      </c>
      <c r="W2014" s="105">
        <f t="shared" si="831"/>
        <v>2.0000000000000036</v>
      </c>
      <c r="X2014" s="96"/>
      <c r="Y2014" s="106" t="str">
        <f>$AO$25</f>
        <v>D</v>
      </c>
      <c r="Z2014" s="207" t="str">
        <f t="shared" si="822"/>
        <v>Thu</v>
      </c>
      <c r="AA2014" s="107">
        <f t="shared" si="823"/>
        <v>0</v>
      </c>
      <c r="AB2014" s="107">
        <f t="shared" si="824"/>
        <v>0</v>
      </c>
      <c r="AC2014" s="107">
        <f t="shared" si="825"/>
        <v>0</v>
      </c>
    </row>
    <row r="2015" spans="1:29" ht="12.75" customHeight="1">
      <c r="A2015" s="69"/>
      <c r="B2015" s="124" t="s">
        <v>47</v>
      </c>
      <c r="C2015" s="125" t="s">
        <v>22</v>
      </c>
      <c r="D2015" s="200"/>
      <c r="E2015" s="127"/>
      <c r="F2015" s="155"/>
      <c r="G2015" s="134" t="s">
        <v>22</v>
      </c>
      <c r="H2015" s="130">
        <f>SUM(AA2030:AC2030)*-F2003/21</f>
        <v>0</v>
      </c>
      <c r="I2015" s="76">
        <f t="shared" si="819"/>
        <v>22</v>
      </c>
      <c r="J2015" s="100">
        <f>$AN$26</f>
        <v>41096</v>
      </c>
      <c r="K2015" s="101">
        <v>2</v>
      </c>
      <c r="L2015" s="261">
        <v>8</v>
      </c>
      <c r="M2015" s="232">
        <f t="shared" si="834"/>
        <v>0.83333333333333337</v>
      </c>
      <c r="N2015" s="241">
        <f t="shared" si="826"/>
        <v>1.2083333333333333</v>
      </c>
      <c r="O2015" s="244">
        <f t="shared" si="820"/>
        <v>8.9999999999999964</v>
      </c>
      <c r="P2015" s="245" t="str">
        <f t="shared" si="832"/>
        <v>1</v>
      </c>
      <c r="Q2015" s="257">
        <f t="shared" si="821"/>
        <v>7.9999999999999964</v>
      </c>
      <c r="R2015" s="102">
        <f t="shared" si="833"/>
        <v>0</v>
      </c>
      <c r="S2015" s="103">
        <f t="shared" si="827"/>
        <v>0</v>
      </c>
      <c r="T2015" s="104">
        <f t="shared" si="828"/>
        <v>0</v>
      </c>
      <c r="U2015" s="104">
        <f t="shared" si="829"/>
        <v>0</v>
      </c>
      <c r="V2015" s="104">
        <f t="shared" si="830"/>
        <v>0</v>
      </c>
      <c r="W2015" s="105">
        <f t="shared" si="831"/>
        <v>0</v>
      </c>
      <c r="X2015" s="96"/>
      <c r="Y2015" s="106" t="str">
        <f>$AO$26</f>
        <v>D</v>
      </c>
      <c r="Z2015" s="207" t="str">
        <f t="shared" si="822"/>
        <v>Fri</v>
      </c>
      <c r="AA2015" s="107">
        <f t="shared" si="823"/>
        <v>0</v>
      </c>
      <c r="AB2015" s="107">
        <f t="shared" si="824"/>
        <v>0</v>
      </c>
      <c r="AC2015" s="107">
        <f t="shared" si="825"/>
        <v>0</v>
      </c>
    </row>
    <row r="2016" spans="1:29" ht="12.75" customHeight="1">
      <c r="A2016" s="69"/>
      <c r="B2016" s="124" t="s">
        <v>27</v>
      </c>
      <c r="C2016" s="125" t="s">
        <v>22</v>
      </c>
      <c r="D2016" s="200"/>
      <c r="E2016" s="127"/>
      <c r="F2016" s="155"/>
      <c r="G2016" s="134" t="s">
        <v>22</v>
      </c>
      <c r="H2016" s="156">
        <f>+F2022</f>
        <v>-32291.5</v>
      </c>
      <c r="I2016" s="76">
        <f t="shared" si="819"/>
        <v>23</v>
      </c>
      <c r="J2016" s="100">
        <f>$AN$27</f>
        <v>41097</v>
      </c>
      <c r="K2016" s="339" t="s">
        <v>72</v>
      </c>
      <c r="L2016" s="261">
        <v>10</v>
      </c>
      <c r="M2016" s="232">
        <f t="shared" si="834"/>
        <v>0</v>
      </c>
      <c r="N2016" s="241">
        <f t="shared" si="826"/>
        <v>0</v>
      </c>
      <c r="O2016" s="244">
        <f t="shared" si="820"/>
        <v>0</v>
      </c>
      <c r="P2016" s="245">
        <f t="shared" si="832"/>
        <v>0</v>
      </c>
      <c r="Q2016" s="257">
        <f t="shared" si="821"/>
        <v>0</v>
      </c>
      <c r="R2016" s="102">
        <f t="shared" si="833"/>
        <v>10</v>
      </c>
      <c r="S2016" s="103">
        <f t="shared" si="827"/>
        <v>0</v>
      </c>
      <c r="T2016" s="104">
        <f t="shared" si="828"/>
        <v>7</v>
      </c>
      <c r="U2016" s="104">
        <f t="shared" si="829"/>
        <v>1</v>
      </c>
      <c r="V2016" s="104">
        <f t="shared" si="830"/>
        <v>2</v>
      </c>
      <c r="W2016" s="105">
        <f t="shared" si="831"/>
        <v>10</v>
      </c>
      <c r="X2016" s="96"/>
      <c r="Y2016" s="106" t="str">
        <f>$AO$27</f>
        <v>M</v>
      </c>
      <c r="Z2016" s="207" t="str">
        <f t="shared" si="822"/>
        <v>Sat</v>
      </c>
      <c r="AA2016" s="107">
        <f t="shared" si="823"/>
        <v>0</v>
      </c>
      <c r="AB2016" s="107">
        <f t="shared" si="824"/>
        <v>0</v>
      </c>
      <c r="AC2016" s="107">
        <f t="shared" si="825"/>
        <v>0</v>
      </c>
    </row>
    <row r="2017" spans="1:29" ht="12.75" customHeight="1">
      <c r="A2017" s="69"/>
      <c r="B2017" s="98"/>
      <c r="C2017" s="98"/>
      <c r="D2017" s="158" t="s">
        <v>28</v>
      </c>
      <c r="E2017" s="159"/>
      <c r="F2017" s="160">
        <f>VLOOKUP(C1996,$AD$1:$AG$6,2)</f>
        <v>-1320000</v>
      </c>
      <c r="G2017" s="160"/>
      <c r="H2017" s="99"/>
      <c r="I2017" s="76">
        <f t="shared" si="819"/>
        <v>24</v>
      </c>
      <c r="J2017" s="100">
        <f>$AN$28</f>
        <v>41098</v>
      </c>
      <c r="K2017" s="101" t="s">
        <v>50</v>
      </c>
      <c r="L2017" s="261"/>
      <c r="M2017" s="232">
        <f t="shared" si="834"/>
        <v>0</v>
      </c>
      <c r="N2017" s="241">
        <f t="shared" si="826"/>
        <v>0</v>
      </c>
      <c r="O2017" s="244">
        <f t="shared" si="820"/>
        <v>0</v>
      </c>
      <c r="P2017" s="245">
        <f t="shared" si="832"/>
        <v>0</v>
      </c>
      <c r="Q2017" s="257">
        <f t="shared" si="821"/>
        <v>0</v>
      </c>
      <c r="R2017" s="102">
        <f t="shared" si="833"/>
        <v>0</v>
      </c>
      <c r="S2017" s="103">
        <f t="shared" si="827"/>
        <v>0</v>
      </c>
      <c r="T2017" s="104">
        <f t="shared" si="828"/>
        <v>0</v>
      </c>
      <c r="U2017" s="104">
        <f t="shared" si="829"/>
        <v>0</v>
      </c>
      <c r="V2017" s="104">
        <f t="shared" si="830"/>
        <v>0</v>
      </c>
      <c r="W2017" s="105">
        <f t="shared" si="831"/>
        <v>0</v>
      </c>
      <c r="X2017" s="96"/>
      <c r="Y2017" s="106" t="str">
        <f>$AO$28</f>
        <v>M</v>
      </c>
      <c r="Z2017" s="262" t="str">
        <f t="shared" si="822"/>
        <v>Sun</v>
      </c>
      <c r="AA2017" s="107">
        <f t="shared" si="823"/>
        <v>0</v>
      </c>
      <c r="AB2017" s="107">
        <f t="shared" si="824"/>
        <v>0</v>
      </c>
      <c r="AC2017" s="107">
        <f t="shared" si="825"/>
        <v>0</v>
      </c>
    </row>
    <row r="2018" spans="1:29" ht="12.75" customHeight="1">
      <c r="A2018" s="69"/>
      <c r="B2018" s="98"/>
      <c r="C2018" s="98"/>
      <c r="D2018" s="162" t="s">
        <v>26</v>
      </c>
      <c r="E2018" s="159"/>
      <c r="F2018" s="163">
        <f>+(H2003)*0.54%</f>
        <v>6720.6240000000007</v>
      </c>
      <c r="G2018" s="163"/>
      <c r="H2018" s="99"/>
      <c r="I2018" s="76">
        <f t="shared" si="819"/>
        <v>25</v>
      </c>
      <c r="J2018" s="100">
        <f>$AN$29</f>
        <v>41099</v>
      </c>
      <c r="K2018" s="101">
        <v>1</v>
      </c>
      <c r="L2018" s="261">
        <v>11</v>
      </c>
      <c r="M2018" s="232">
        <f t="shared" si="834"/>
        <v>0.33333333333333331</v>
      </c>
      <c r="N2018" s="241">
        <f t="shared" si="826"/>
        <v>0.70833333333333337</v>
      </c>
      <c r="O2018" s="244">
        <f t="shared" si="820"/>
        <v>9.0000000000000018</v>
      </c>
      <c r="P2018" s="245" t="str">
        <f t="shared" si="832"/>
        <v>1</v>
      </c>
      <c r="Q2018" s="257">
        <f t="shared" si="821"/>
        <v>8.0000000000000018</v>
      </c>
      <c r="R2018" s="102">
        <f t="shared" si="833"/>
        <v>2.9999999999999982</v>
      </c>
      <c r="S2018" s="103">
        <f t="shared" si="827"/>
        <v>1</v>
      </c>
      <c r="T2018" s="104">
        <f t="shared" si="828"/>
        <v>1.9999999999999982</v>
      </c>
      <c r="U2018" s="104">
        <f t="shared" si="829"/>
        <v>0</v>
      </c>
      <c r="V2018" s="104">
        <f t="shared" si="830"/>
        <v>0</v>
      </c>
      <c r="W2018" s="105">
        <f t="shared" si="831"/>
        <v>2.9999999999999982</v>
      </c>
      <c r="X2018" s="96"/>
      <c r="Y2018" s="106" t="str">
        <f>$AO$29</f>
        <v>D</v>
      </c>
      <c r="Z2018" s="262" t="str">
        <f t="shared" si="822"/>
        <v>Mon</v>
      </c>
      <c r="AA2018" s="107">
        <f t="shared" si="823"/>
        <v>0</v>
      </c>
      <c r="AB2018" s="107">
        <f t="shared" si="824"/>
        <v>0</v>
      </c>
      <c r="AC2018" s="107">
        <f t="shared" si="825"/>
        <v>0</v>
      </c>
    </row>
    <row r="2019" spans="1:29" ht="12.75" customHeight="1">
      <c r="A2019" s="69"/>
      <c r="B2019" s="98"/>
      <c r="C2019" s="98"/>
      <c r="D2019" s="162" t="s">
        <v>29</v>
      </c>
      <c r="E2019" s="159"/>
      <c r="F2019" s="160">
        <f>-IF(H2012*5%&gt;500000,500000,H2012*5%)</f>
        <v>-104421.09826589597</v>
      </c>
      <c r="G2019" s="160"/>
      <c r="H2019" s="99"/>
      <c r="I2019" s="76">
        <f t="shared" si="819"/>
        <v>26</v>
      </c>
      <c r="J2019" s="100">
        <f>$AN$30</f>
        <v>41100</v>
      </c>
      <c r="K2019" s="101">
        <v>1</v>
      </c>
      <c r="L2019" s="261">
        <v>8</v>
      </c>
      <c r="M2019" s="232">
        <f t="shared" si="834"/>
        <v>0.33333333333333331</v>
      </c>
      <c r="N2019" s="241">
        <f t="shared" si="826"/>
        <v>0.70833333333333337</v>
      </c>
      <c r="O2019" s="244">
        <f t="shared" si="820"/>
        <v>9.0000000000000018</v>
      </c>
      <c r="P2019" s="245" t="str">
        <f t="shared" si="832"/>
        <v>1</v>
      </c>
      <c r="Q2019" s="257">
        <f t="shared" si="821"/>
        <v>8.0000000000000018</v>
      </c>
      <c r="R2019" s="102">
        <f t="shared" si="833"/>
        <v>0</v>
      </c>
      <c r="S2019" s="103">
        <f t="shared" si="827"/>
        <v>0</v>
      </c>
      <c r="T2019" s="104">
        <f t="shared" si="828"/>
        <v>0</v>
      </c>
      <c r="U2019" s="104">
        <f t="shared" si="829"/>
        <v>0</v>
      </c>
      <c r="V2019" s="104">
        <f t="shared" si="830"/>
        <v>0</v>
      </c>
      <c r="W2019" s="105">
        <f t="shared" si="831"/>
        <v>0</v>
      </c>
      <c r="X2019" s="96"/>
      <c r="Y2019" s="106" t="str">
        <f>$AO$30</f>
        <v>D</v>
      </c>
      <c r="Z2019" s="207" t="str">
        <f t="shared" si="822"/>
        <v>Tue</v>
      </c>
      <c r="AA2019" s="107">
        <f t="shared" si="823"/>
        <v>0</v>
      </c>
      <c r="AB2019" s="107">
        <f t="shared" si="824"/>
        <v>0</v>
      </c>
      <c r="AC2019" s="107">
        <f t="shared" si="825"/>
        <v>0</v>
      </c>
    </row>
    <row r="2020" spans="1:29" ht="12.75" customHeight="1">
      <c r="A2020" s="69"/>
      <c r="B2020" s="98"/>
      <c r="C2020" s="98"/>
      <c r="D2020" s="162" t="s">
        <v>30</v>
      </c>
      <c r="E2020" s="159"/>
      <c r="F2020" s="163">
        <f>ROUND(H2012+H2014+F2018+F2019,0)*12</f>
        <v>23589960</v>
      </c>
      <c r="G2020" s="163"/>
      <c r="H2020" s="99"/>
      <c r="I2020" s="76">
        <f t="shared" si="819"/>
        <v>27</v>
      </c>
      <c r="J2020" s="100">
        <f>$AN$31</f>
        <v>41101</v>
      </c>
      <c r="K2020" s="101">
        <v>1</v>
      </c>
      <c r="L2020" s="261">
        <v>9</v>
      </c>
      <c r="M2020" s="232">
        <f t="shared" si="834"/>
        <v>0.33333333333333331</v>
      </c>
      <c r="N2020" s="241">
        <f t="shared" si="826"/>
        <v>0.70833333333333337</v>
      </c>
      <c r="O2020" s="244">
        <f t="shared" si="820"/>
        <v>9.0000000000000018</v>
      </c>
      <c r="P2020" s="245" t="str">
        <f t="shared" si="832"/>
        <v>1</v>
      </c>
      <c r="Q2020" s="257">
        <f t="shared" si="821"/>
        <v>8.0000000000000018</v>
      </c>
      <c r="R2020" s="102">
        <f t="shared" si="833"/>
        <v>0.99999999999999822</v>
      </c>
      <c r="S2020" s="103">
        <f t="shared" si="827"/>
        <v>1</v>
      </c>
      <c r="T2020" s="104">
        <f t="shared" si="828"/>
        <v>0</v>
      </c>
      <c r="U2020" s="104">
        <f t="shared" si="829"/>
        <v>0</v>
      </c>
      <c r="V2020" s="104">
        <f t="shared" si="830"/>
        <v>0</v>
      </c>
      <c r="W2020" s="105">
        <f t="shared" si="831"/>
        <v>0.99999999999999822</v>
      </c>
      <c r="X2020" s="96"/>
      <c r="Y2020" s="106" t="str">
        <f>$AO$31</f>
        <v>D</v>
      </c>
      <c r="Z2020" s="207" t="str">
        <f t="shared" si="822"/>
        <v>Wed</v>
      </c>
      <c r="AA2020" s="107">
        <f t="shared" si="823"/>
        <v>0</v>
      </c>
      <c r="AB2020" s="107">
        <f t="shared" si="824"/>
        <v>0</v>
      </c>
      <c r="AC2020" s="107">
        <f t="shared" si="825"/>
        <v>0</v>
      </c>
    </row>
    <row r="2021" spans="1:29" ht="12.75" customHeight="1">
      <c r="A2021" s="69"/>
      <c r="B2021" s="98"/>
      <c r="C2021" s="98"/>
      <c r="D2021" s="168" t="s">
        <v>31</v>
      </c>
      <c r="E2021" s="159"/>
      <c r="F2021" s="169">
        <f>(F2020)+(F2017*12)</f>
        <v>7749960</v>
      </c>
      <c r="G2021" s="169"/>
      <c r="H2021" s="99"/>
      <c r="I2021" s="76">
        <f t="shared" si="819"/>
        <v>28</v>
      </c>
      <c r="J2021" s="100">
        <f>$AN$32</f>
        <v>41102</v>
      </c>
      <c r="K2021" s="101">
        <v>1</v>
      </c>
      <c r="L2021" s="261">
        <v>8</v>
      </c>
      <c r="M2021" s="232">
        <f t="shared" si="834"/>
        <v>0.33333333333333331</v>
      </c>
      <c r="N2021" s="241">
        <f t="shared" si="826"/>
        <v>0.70833333333333337</v>
      </c>
      <c r="O2021" s="244">
        <f t="shared" si="820"/>
        <v>9.0000000000000018</v>
      </c>
      <c r="P2021" s="245" t="str">
        <f t="shared" si="832"/>
        <v>1</v>
      </c>
      <c r="Q2021" s="257">
        <f t="shared" si="821"/>
        <v>8.0000000000000018</v>
      </c>
      <c r="R2021" s="102">
        <f t="shared" si="833"/>
        <v>0</v>
      </c>
      <c r="S2021" s="103">
        <f t="shared" si="827"/>
        <v>0</v>
      </c>
      <c r="T2021" s="104">
        <f t="shared" si="828"/>
        <v>0</v>
      </c>
      <c r="U2021" s="104">
        <f t="shared" si="829"/>
        <v>0</v>
      </c>
      <c r="V2021" s="104">
        <f t="shared" si="830"/>
        <v>0</v>
      </c>
      <c r="W2021" s="105">
        <f t="shared" si="831"/>
        <v>0</v>
      </c>
      <c r="X2021" s="96"/>
      <c r="Y2021" s="106" t="str">
        <f>$AO$32</f>
        <v>D</v>
      </c>
      <c r="Z2021" s="207" t="str">
        <f t="shared" si="822"/>
        <v>Thu</v>
      </c>
      <c r="AA2021" s="107">
        <f t="shared" si="823"/>
        <v>0</v>
      </c>
      <c r="AB2021" s="107">
        <f t="shared" si="824"/>
        <v>0</v>
      </c>
      <c r="AC2021" s="107">
        <f t="shared" si="825"/>
        <v>0</v>
      </c>
    </row>
    <row r="2022" spans="1:29" ht="12.75" customHeight="1">
      <c r="A2022" s="69"/>
      <c r="B2022" s="98"/>
      <c r="C2022" s="98"/>
      <c r="D2022" s="168" t="s">
        <v>32</v>
      </c>
      <c r="E2022" s="159"/>
      <c r="F2022" s="170">
        <f>-(IF(F2021&lt;=0,0,IF(F2021&lt;=50000000,F2021*0.05,IF(F2021&lt;=200000000,(F2021-50000000)*0.15+2500000,IF(F2021&lt;=500000000,(F2021-250000000)*0.25+32500000,(F2021-500000000)*0.3+95000000)))))/12</f>
        <v>-32291.5</v>
      </c>
      <c r="G2022" s="171">
        <f>-(IF(F2022&lt;=0,0,IF(F2022&lt;=50000000,F2022*0.05,IF(F2022&lt;=200000000,(F2022-50000000)*0.15+2500000,IF(F2022&lt;=500000000,(F2022-250000000)*0.25+32500000,(F2022-500000000)*0.3+95000000)))))/12</f>
        <v>0</v>
      </c>
      <c r="H2022" s="99"/>
      <c r="I2022" s="76">
        <f t="shared" si="819"/>
        <v>29</v>
      </c>
      <c r="J2022" s="100">
        <f>$AN$33</f>
        <v>41103</v>
      </c>
      <c r="K2022" s="101">
        <v>1</v>
      </c>
      <c r="L2022" s="261">
        <v>11</v>
      </c>
      <c r="M2022" s="232">
        <f t="shared" si="834"/>
        <v>0.33333333333333331</v>
      </c>
      <c r="N2022" s="241">
        <f t="shared" si="826"/>
        <v>0.70833333333333337</v>
      </c>
      <c r="O2022" s="244">
        <f t="shared" si="820"/>
        <v>9.0000000000000018</v>
      </c>
      <c r="P2022" s="245" t="str">
        <f t="shared" si="832"/>
        <v>1</v>
      </c>
      <c r="Q2022" s="257">
        <f t="shared" si="821"/>
        <v>8.0000000000000018</v>
      </c>
      <c r="R2022" s="102">
        <f t="shared" si="833"/>
        <v>2.9999999999999982</v>
      </c>
      <c r="S2022" s="103">
        <f t="shared" si="827"/>
        <v>1</v>
      </c>
      <c r="T2022" s="104">
        <f t="shared" si="828"/>
        <v>1.9999999999999982</v>
      </c>
      <c r="U2022" s="104">
        <f t="shared" si="829"/>
        <v>0</v>
      </c>
      <c r="V2022" s="104">
        <f t="shared" si="830"/>
        <v>0</v>
      </c>
      <c r="W2022" s="105">
        <f t="shared" si="831"/>
        <v>2.9999999999999982</v>
      </c>
      <c r="X2022" s="96"/>
      <c r="Y2022" s="106" t="str">
        <f>$AO$33</f>
        <v>D</v>
      </c>
      <c r="Z2022" s="207" t="str">
        <f t="shared" si="822"/>
        <v>Fri</v>
      </c>
      <c r="AA2022" s="107">
        <f t="shared" si="823"/>
        <v>0</v>
      </c>
      <c r="AB2022" s="107">
        <f t="shared" si="824"/>
        <v>0</v>
      </c>
      <c r="AC2022" s="107">
        <f t="shared" si="825"/>
        <v>0</v>
      </c>
    </row>
    <row r="2023" spans="1:29" ht="12.75" customHeight="1">
      <c r="A2023" s="69"/>
      <c r="B2023" s="98"/>
      <c r="C2023" s="125"/>
      <c r="D2023" s="172"/>
      <c r="E2023" s="173"/>
      <c r="F2023" s="174"/>
      <c r="G2023" s="72"/>
      <c r="H2023" s="175"/>
      <c r="I2023" s="76">
        <f t="shared" si="819"/>
        <v>30</v>
      </c>
      <c r="J2023" s="100">
        <f>$AN$34</f>
        <v>41104</v>
      </c>
      <c r="K2023" s="101" t="s">
        <v>50</v>
      </c>
      <c r="L2023" s="261"/>
      <c r="M2023" s="232">
        <f t="shared" si="834"/>
        <v>0</v>
      </c>
      <c r="N2023" s="241">
        <f t="shared" si="826"/>
        <v>0</v>
      </c>
      <c r="O2023" s="244">
        <f t="shared" si="820"/>
        <v>0</v>
      </c>
      <c r="P2023" s="245">
        <f t="shared" si="832"/>
        <v>0</v>
      </c>
      <c r="Q2023" s="257">
        <f t="shared" si="821"/>
        <v>0</v>
      </c>
      <c r="R2023" s="102">
        <f t="shared" si="833"/>
        <v>0</v>
      </c>
      <c r="S2023" s="103">
        <f t="shared" si="827"/>
        <v>0</v>
      </c>
      <c r="T2023" s="104">
        <f t="shared" si="828"/>
        <v>0</v>
      </c>
      <c r="U2023" s="104">
        <f t="shared" si="829"/>
        <v>0</v>
      </c>
      <c r="V2023" s="104">
        <f t="shared" si="830"/>
        <v>0</v>
      </c>
      <c r="W2023" s="105">
        <f t="shared" si="831"/>
        <v>0</v>
      </c>
      <c r="X2023" s="96"/>
      <c r="Y2023" s="106" t="str">
        <f>$AO$34</f>
        <v>M</v>
      </c>
      <c r="Z2023" s="207" t="str">
        <f t="shared" si="822"/>
        <v>Sat</v>
      </c>
      <c r="AA2023" s="107">
        <f t="shared" si="823"/>
        <v>0</v>
      </c>
      <c r="AB2023" s="107">
        <f t="shared" si="824"/>
        <v>0</v>
      </c>
      <c r="AC2023" s="107">
        <f t="shared" si="825"/>
        <v>0</v>
      </c>
    </row>
    <row r="2024" spans="1:29" ht="12.75" customHeight="1">
      <c r="A2024" s="69"/>
      <c r="B2024" s="176" t="s">
        <v>33</v>
      </c>
      <c r="C2024" s="177"/>
      <c r="D2024" s="178"/>
      <c r="E2024" s="127"/>
      <c r="F2024" s="179"/>
      <c r="G2024" s="180" t="s">
        <v>22</v>
      </c>
      <c r="H2024" s="152">
        <f>+H2012+H2014+H2015+H2016</f>
        <v>2031239.2653179194</v>
      </c>
      <c r="I2024" s="76">
        <f t="shared" si="819"/>
        <v>31</v>
      </c>
      <c r="J2024" s="100">
        <f>$AN$35</f>
        <v>41105</v>
      </c>
      <c r="K2024" s="101" t="s">
        <v>50</v>
      </c>
      <c r="L2024" s="261"/>
      <c r="M2024" s="232">
        <f t="shared" si="834"/>
        <v>0</v>
      </c>
      <c r="N2024" s="241">
        <f t="shared" si="826"/>
        <v>0</v>
      </c>
      <c r="O2024" s="244">
        <f t="shared" si="820"/>
        <v>0</v>
      </c>
      <c r="P2024" s="245">
        <f t="shared" si="832"/>
        <v>0</v>
      </c>
      <c r="Q2024" s="257">
        <f t="shared" si="821"/>
        <v>0</v>
      </c>
      <c r="R2024" s="102">
        <f t="shared" si="833"/>
        <v>0</v>
      </c>
      <c r="S2024" s="103">
        <f t="shared" si="827"/>
        <v>0</v>
      </c>
      <c r="T2024" s="104">
        <f t="shared" si="828"/>
        <v>0</v>
      </c>
      <c r="U2024" s="104">
        <f t="shared" si="829"/>
        <v>0</v>
      </c>
      <c r="V2024" s="104">
        <f t="shared" si="830"/>
        <v>0</v>
      </c>
      <c r="W2024" s="105">
        <f t="shared" si="831"/>
        <v>0</v>
      </c>
      <c r="X2024" s="96"/>
      <c r="Y2024" s="106" t="str">
        <f>$AO$35</f>
        <v>M</v>
      </c>
      <c r="Z2024" s="262" t="str">
        <f t="shared" si="822"/>
        <v>Sun</v>
      </c>
      <c r="AA2024" s="107">
        <f t="shared" si="823"/>
        <v>0</v>
      </c>
      <c r="AB2024" s="107">
        <f t="shared" si="824"/>
        <v>0</v>
      </c>
      <c r="AC2024" s="107">
        <f t="shared" si="825"/>
        <v>0</v>
      </c>
    </row>
    <row r="2025" spans="1:29" ht="12.75" customHeight="1">
      <c r="A2025" s="69"/>
      <c r="B2025" s="70"/>
      <c r="C2025" s="70"/>
      <c r="D2025" s="200"/>
      <c r="E2025" s="127"/>
      <c r="F2025" s="155"/>
      <c r="G2025" s="74"/>
      <c r="H2025" s="75"/>
      <c r="I2025" s="76">
        <f t="shared" si="819"/>
        <v>32</v>
      </c>
      <c r="J2025" s="100">
        <f>$AN$36</f>
        <v>41106</v>
      </c>
      <c r="K2025" s="101">
        <v>2</v>
      </c>
      <c r="L2025" s="261">
        <v>8</v>
      </c>
      <c r="M2025" s="232">
        <f t="shared" si="834"/>
        <v>0.83333333333333337</v>
      </c>
      <c r="N2025" s="241">
        <f t="shared" si="826"/>
        <v>1.2083333333333333</v>
      </c>
      <c r="O2025" s="244">
        <f t="shared" si="820"/>
        <v>8.9999999999999964</v>
      </c>
      <c r="P2025" s="245" t="str">
        <f t="shared" si="832"/>
        <v>1</v>
      </c>
      <c r="Q2025" s="257">
        <f t="shared" si="821"/>
        <v>7.9999999999999964</v>
      </c>
      <c r="R2025" s="102">
        <f t="shared" si="833"/>
        <v>0</v>
      </c>
      <c r="S2025" s="103">
        <f t="shared" si="827"/>
        <v>0</v>
      </c>
      <c r="T2025" s="104">
        <f t="shared" si="828"/>
        <v>0</v>
      </c>
      <c r="U2025" s="104">
        <f t="shared" si="829"/>
        <v>0</v>
      </c>
      <c r="V2025" s="104">
        <f t="shared" si="830"/>
        <v>0</v>
      </c>
      <c r="W2025" s="105">
        <f t="shared" si="831"/>
        <v>0</v>
      </c>
      <c r="X2025" s="96"/>
      <c r="Y2025" s="106" t="str">
        <f>$AO$36</f>
        <v>D</v>
      </c>
      <c r="Z2025" s="262" t="str">
        <f t="shared" si="822"/>
        <v>Mon</v>
      </c>
      <c r="AA2025" s="107">
        <f t="shared" si="823"/>
        <v>0</v>
      </c>
      <c r="AB2025" s="107">
        <f t="shared" si="824"/>
        <v>0</v>
      </c>
      <c r="AC2025" s="107">
        <f t="shared" si="825"/>
        <v>0</v>
      </c>
    </row>
    <row r="2026" spans="1:29" ht="12.75" customHeight="1">
      <c r="A2026" s="69"/>
      <c r="B2026" s="181" t="s">
        <v>34</v>
      </c>
      <c r="C2026" s="181"/>
      <c r="D2026" s="72"/>
      <c r="E2026" s="73"/>
      <c r="F2026" s="72"/>
      <c r="G2026" s="181" t="s">
        <v>35</v>
      </c>
      <c r="H2026" s="99"/>
      <c r="I2026" s="76">
        <f t="shared" si="819"/>
        <v>33</v>
      </c>
      <c r="J2026" s="100">
        <f>$AN$37</f>
        <v>41107</v>
      </c>
      <c r="K2026" s="101">
        <v>2</v>
      </c>
      <c r="L2026" s="261">
        <v>8</v>
      </c>
      <c r="M2026" s="232">
        <f t="shared" si="834"/>
        <v>0.83333333333333337</v>
      </c>
      <c r="N2026" s="241">
        <f t="shared" si="826"/>
        <v>1.2083333333333333</v>
      </c>
      <c r="O2026" s="244">
        <f t="shared" si="820"/>
        <v>8.9999999999999964</v>
      </c>
      <c r="P2026" s="245" t="str">
        <f t="shared" si="832"/>
        <v>1</v>
      </c>
      <c r="Q2026" s="257">
        <f t="shared" si="821"/>
        <v>7.9999999999999964</v>
      </c>
      <c r="R2026" s="102">
        <f t="shared" si="833"/>
        <v>0</v>
      </c>
      <c r="S2026" s="103">
        <f t="shared" si="827"/>
        <v>0</v>
      </c>
      <c r="T2026" s="104">
        <f t="shared" si="828"/>
        <v>0</v>
      </c>
      <c r="U2026" s="104">
        <f t="shared" si="829"/>
        <v>0</v>
      </c>
      <c r="V2026" s="104">
        <f t="shared" si="830"/>
        <v>0</v>
      </c>
      <c r="W2026" s="105">
        <f t="shared" si="831"/>
        <v>0</v>
      </c>
      <c r="X2026" s="96"/>
      <c r="Y2026" s="106" t="str">
        <f>$AO$37</f>
        <v>D</v>
      </c>
      <c r="Z2026" s="207" t="str">
        <f t="shared" si="822"/>
        <v>Tue</v>
      </c>
      <c r="AA2026" s="107">
        <f t="shared" si="823"/>
        <v>0</v>
      </c>
      <c r="AB2026" s="107">
        <f t="shared" si="824"/>
        <v>0</v>
      </c>
      <c r="AC2026" s="107">
        <f t="shared" si="825"/>
        <v>0</v>
      </c>
    </row>
    <row r="2027" spans="1:29" ht="12.75" customHeight="1">
      <c r="A2027" s="69"/>
      <c r="B2027" s="181"/>
      <c r="C2027" s="181"/>
      <c r="D2027" s="72"/>
      <c r="E2027" s="73"/>
      <c r="F2027" s="72"/>
      <c r="G2027" s="181"/>
      <c r="H2027" s="99"/>
      <c r="I2027" s="76">
        <f t="shared" si="819"/>
        <v>34</v>
      </c>
      <c r="J2027" s="100">
        <f>$AN$38</f>
        <v>41108</v>
      </c>
      <c r="K2027" s="101">
        <v>2</v>
      </c>
      <c r="L2027" s="261">
        <v>8</v>
      </c>
      <c r="M2027" s="232">
        <f t="shared" si="834"/>
        <v>0.83333333333333337</v>
      </c>
      <c r="N2027" s="241">
        <f t="shared" si="826"/>
        <v>1.2083333333333333</v>
      </c>
      <c r="O2027" s="244">
        <f t="shared" si="820"/>
        <v>8.9999999999999964</v>
      </c>
      <c r="P2027" s="245" t="str">
        <f t="shared" si="832"/>
        <v>1</v>
      </c>
      <c r="Q2027" s="257">
        <f t="shared" si="821"/>
        <v>7.9999999999999964</v>
      </c>
      <c r="R2027" s="102">
        <f t="shared" si="833"/>
        <v>0</v>
      </c>
      <c r="S2027" s="103">
        <f t="shared" si="827"/>
        <v>0</v>
      </c>
      <c r="T2027" s="104">
        <f t="shared" si="828"/>
        <v>0</v>
      </c>
      <c r="U2027" s="104">
        <f t="shared" si="829"/>
        <v>0</v>
      </c>
      <c r="V2027" s="104">
        <f t="shared" si="830"/>
        <v>0</v>
      </c>
      <c r="W2027" s="105">
        <f t="shared" si="831"/>
        <v>0</v>
      </c>
      <c r="X2027" s="96"/>
      <c r="Y2027" s="106" t="str">
        <f>$AO$38</f>
        <v>D</v>
      </c>
      <c r="Z2027" s="207" t="str">
        <f t="shared" si="822"/>
        <v>Wed</v>
      </c>
      <c r="AA2027" s="107">
        <f t="shared" si="823"/>
        <v>0</v>
      </c>
      <c r="AB2027" s="107">
        <f t="shared" si="824"/>
        <v>0</v>
      </c>
      <c r="AC2027" s="107">
        <f t="shared" si="825"/>
        <v>0</v>
      </c>
    </row>
    <row r="2028" spans="1:29" ht="12.75" customHeight="1">
      <c r="A2028" s="69"/>
      <c r="B2028" s="181"/>
      <c r="C2028" s="181"/>
      <c r="D2028" s="72"/>
      <c r="E2028" s="73"/>
      <c r="F2028" s="72"/>
      <c r="G2028" s="181"/>
      <c r="H2028" s="99"/>
      <c r="I2028" s="76">
        <f t="shared" si="819"/>
        <v>35</v>
      </c>
      <c r="J2028" s="100"/>
      <c r="K2028" s="101"/>
      <c r="L2028" s="261"/>
      <c r="M2028" s="232"/>
      <c r="N2028" s="241"/>
      <c r="O2028" s="244"/>
      <c r="P2028" s="245"/>
      <c r="Q2028" s="257"/>
      <c r="R2028" s="102"/>
      <c r="S2028" s="103"/>
      <c r="T2028" s="104"/>
      <c r="U2028" s="104"/>
      <c r="V2028" s="104"/>
      <c r="W2028" s="105"/>
      <c r="X2028" s="96"/>
      <c r="Y2028" s="106"/>
      <c r="Z2028" s="207" t="str">
        <f t="shared" si="822"/>
        <v>Sat</v>
      </c>
      <c r="AA2028" s="107">
        <f>COUNTIF(K2028,"S")</f>
        <v>0</v>
      </c>
      <c r="AB2028" s="107">
        <f>COUNTIF(K2028,"I")</f>
        <v>0</v>
      </c>
      <c r="AC2028" s="107">
        <f>COUNTIF(K2028,"A")</f>
        <v>0</v>
      </c>
    </row>
    <row r="2029" spans="1:29" ht="12.75" customHeight="1">
      <c r="A2029" s="69"/>
      <c r="B2029" s="181"/>
      <c r="C2029" s="181"/>
      <c r="D2029" s="72"/>
      <c r="E2029" s="73"/>
      <c r="F2029" s="72"/>
      <c r="G2029" s="181"/>
      <c r="H2029" s="99"/>
      <c r="I2029" s="76">
        <f t="shared" si="819"/>
        <v>36</v>
      </c>
      <c r="J2029" s="210" t="s">
        <v>19</v>
      </c>
      <c r="K2029" s="211"/>
      <c r="L2029" s="251"/>
      <c r="M2029" s="212" t="s">
        <v>45</v>
      </c>
      <c r="N2029" s="212" t="s">
        <v>46</v>
      </c>
      <c r="O2029" s="242"/>
      <c r="P2029" s="243"/>
      <c r="Q2029" s="258"/>
      <c r="R2029" s="212"/>
      <c r="S2029" s="213"/>
      <c r="T2029" s="214"/>
      <c r="U2029" s="214"/>
      <c r="V2029" s="215"/>
      <c r="W2029" s="216" t="s">
        <v>36</v>
      </c>
      <c r="X2029" s="182"/>
      <c r="Y2029" s="183" t="s">
        <v>37</v>
      </c>
      <c r="Z2029" s="83"/>
      <c r="AA2029" s="84"/>
      <c r="AB2029" s="84"/>
      <c r="AC2029" s="96"/>
    </row>
    <row r="2030" spans="1:29" ht="12.75" customHeight="1">
      <c r="A2030" s="69"/>
      <c r="B2030" s="184" t="str">
        <f>C1994</f>
        <v>ADE</v>
      </c>
      <c r="C2030" s="181"/>
      <c r="D2030" s="72"/>
      <c r="E2030" s="73"/>
      <c r="F2030" s="72"/>
      <c r="G2030" s="181" t="s">
        <v>38</v>
      </c>
      <c r="H2030" s="99"/>
      <c r="I2030" s="76">
        <f t="shared" si="819"/>
        <v>37</v>
      </c>
      <c r="J2030" s="333">
        <f>+K2030+L2030</f>
        <v>38</v>
      </c>
      <c r="K2030" s="334">
        <f>+COUNTIF(K1997:K2028,"1")+COUNTIF(K1997:K2028,"2")+COUNTIF(K1997:K2028,"L2")+COUNTIF(K1997:K2028,"L1")</f>
        <v>24</v>
      </c>
      <c r="L2030" s="334">
        <f>+COUNTIF(K1997:K2028,"2")+COUNTIF(K1997:K2028,"L2")</f>
        <v>14</v>
      </c>
      <c r="M2030" s="334">
        <f>+COUNTIF(K1997:K2028,"1")+COUNTIF(K1997:K2028,"L1")</f>
        <v>10</v>
      </c>
      <c r="N2030" s="185"/>
      <c r="O2030" s="185"/>
      <c r="P2030" s="101"/>
      <c r="Q2030" s="259"/>
      <c r="R2030" s="185">
        <f>+COUNTIF(K1998:K2028,"S2")</f>
        <v>0</v>
      </c>
      <c r="S2030" s="102">
        <f>SUM(S1998:S2028)</f>
        <v>9</v>
      </c>
      <c r="T2030" s="102">
        <f>SUM(T1998:T2028)</f>
        <v>27.000000000000014</v>
      </c>
      <c r="U2030" s="102">
        <f>SUM(U1998:U2028)</f>
        <v>2</v>
      </c>
      <c r="V2030" s="102">
        <f>SUM(V1998:V2028)</f>
        <v>4</v>
      </c>
      <c r="W2030" s="105">
        <f>+(S2030*1.5)+(T2030*2)+(U2030*3)+(V2030*4)</f>
        <v>89.500000000000028</v>
      </c>
      <c r="X2030" s="186"/>
      <c r="Y2030" s="187">
        <f>+COUNTIF(Y1998:Y2028,"D")</f>
        <v>22</v>
      </c>
      <c r="Z2030" s="83"/>
      <c r="AA2030" s="102">
        <f>SUM(AA1998:AA2028)</f>
        <v>0</v>
      </c>
      <c r="AB2030" s="102">
        <f>SUM(AB1998:AB2028)</f>
        <v>0</v>
      </c>
      <c r="AC2030" s="102">
        <f>SUM(AC1998:AC2028)</f>
        <v>0</v>
      </c>
    </row>
    <row r="2031" spans="1:29" ht="12.75" customHeight="1">
      <c r="A2031" s="69"/>
      <c r="B2031" s="263"/>
      <c r="C2031" s="189" t="s">
        <v>57</v>
      </c>
      <c r="D2031" s="189"/>
      <c r="E2031" s="190"/>
      <c r="F2031" s="72"/>
      <c r="G2031" s="72"/>
      <c r="H2031" s="99"/>
      <c r="I2031" s="76">
        <f t="shared" si="819"/>
        <v>38</v>
      </c>
      <c r="J2031" s="191"/>
      <c r="K2031" s="192"/>
      <c r="L2031" s="252"/>
      <c r="M2031" s="193"/>
      <c r="N2031" s="193"/>
      <c r="O2031" s="193"/>
      <c r="P2031" s="239"/>
      <c r="Q2031" s="260"/>
      <c r="R2031" s="194">
        <f>S2030+T2030+U2030+V2030</f>
        <v>42.000000000000014</v>
      </c>
      <c r="S2031" s="103"/>
      <c r="T2031" s="103"/>
      <c r="U2031" s="103"/>
      <c r="V2031" s="103"/>
      <c r="W2031" s="103"/>
      <c r="X2031" s="195"/>
      <c r="Y2031" s="187"/>
      <c r="Z2031" s="196"/>
      <c r="AA2031" s="196"/>
      <c r="AB2031" s="196"/>
      <c r="AC2031" s="197"/>
    </row>
    <row r="2033" spans="1:29" ht="12.75" customHeight="1">
      <c r="A2033" s="52">
        <f>A1994+1</f>
        <v>53</v>
      </c>
      <c r="B2033" s="53" t="s">
        <v>2</v>
      </c>
      <c r="C2033" s="54" t="s">
        <v>201</v>
      </c>
      <c r="D2033" s="55"/>
      <c r="E2033" s="56" t="s">
        <v>55</v>
      </c>
      <c r="F2033" s="209" t="s">
        <v>128</v>
      </c>
      <c r="G2033" s="57"/>
      <c r="H2033" s="58"/>
      <c r="I2033" s="59">
        <v>1</v>
      </c>
      <c r="J2033" s="486" t="str">
        <f>+C2033</f>
        <v>ADE</v>
      </c>
      <c r="K2033" s="486"/>
      <c r="L2033" s="486"/>
      <c r="M2033" s="486"/>
      <c r="N2033" s="486"/>
      <c r="O2033" s="486"/>
      <c r="P2033" s="486"/>
      <c r="Q2033" s="486"/>
      <c r="R2033" s="486"/>
      <c r="S2033" s="486"/>
      <c r="T2033" s="486"/>
      <c r="U2033" s="486"/>
      <c r="V2033" s="486"/>
      <c r="W2033" s="486"/>
      <c r="X2033" s="60"/>
      <c r="Y2033" s="61"/>
      <c r="Z2033" s="62"/>
      <c r="AA2033" s="63"/>
      <c r="AB2033" s="63"/>
      <c r="AC2033" s="64"/>
    </row>
    <row r="2034" spans="1:29" ht="12.75" customHeight="1">
      <c r="A2034" s="69"/>
      <c r="B2034" s="70" t="s">
        <v>3</v>
      </c>
      <c r="C2034" s="71" t="s">
        <v>62</v>
      </c>
      <c r="D2034" s="72"/>
      <c r="E2034" s="73"/>
      <c r="F2034" s="72"/>
      <c r="G2034" s="74"/>
      <c r="H2034" s="75"/>
      <c r="I2034" s="76">
        <f t="shared" ref="I2034:I2070" si="835">+I2033+1</f>
        <v>2</v>
      </c>
      <c r="J2034" s="77" t="s">
        <v>4</v>
      </c>
      <c r="K2034" s="78"/>
      <c r="L2034" s="248"/>
      <c r="M2034" s="79"/>
      <c r="N2034" s="79"/>
      <c r="O2034" s="79"/>
      <c r="P2034" s="236"/>
      <c r="Q2034" s="254"/>
      <c r="R2034" s="79"/>
      <c r="S2034" s="79"/>
      <c r="T2034" s="79"/>
      <c r="U2034" s="79"/>
      <c r="V2034" s="79"/>
      <c r="W2034" s="80" t="str">
        <f>$Y$1</f>
        <v>Period: 1 May 2012 - 31 May 2012</v>
      </c>
      <c r="X2034" s="81"/>
      <c r="Y2034" s="82"/>
      <c r="Z2034" s="83"/>
      <c r="AA2034" s="84"/>
      <c r="AB2034" s="84"/>
      <c r="AC2034" s="85"/>
    </row>
    <row r="2035" spans="1:29" ht="12.75" customHeight="1">
      <c r="A2035" s="69"/>
      <c r="B2035" s="70" t="s">
        <v>6</v>
      </c>
      <c r="C2035" s="71" t="s">
        <v>5</v>
      </c>
      <c r="D2035" s="72"/>
      <c r="E2035" s="73"/>
      <c r="F2035" s="91"/>
      <c r="G2035" s="91"/>
      <c r="H2035" s="92"/>
      <c r="I2035" s="76">
        <f t="shared" si="835"/>
        <v>3</v>
      </c>
      <c r="J2035" s="487" t="s">
        <v>7</v>
      </c>
      <c r="K2035" s="488" t="s">
        <v>8</v>
      </c>
      <c r="L2035" s="249"/>
      <c r="M2035" s="489" t="s">
        <v>49</v>
      </c>
      <c r="N2035" s="490"/>
      <c r="O2035" s="220"/>
      <c r="P2035" s="237"/>
      <c r="Q2035" s="255"/>
      <c r="R2035" s="491" t="s">
        <v>64</v>
      </c>
      <c r="S2035" s="493" t="s">
        <v>9</v>
      </c>
      <c r="T2035" s="493"/>
      <c r="U2035" s="493"/>
      <c r="V2035" s="493"/>
      <c r="W2035" s="494" t="s">
        <v>10</v>
      </c>
      <c r="X2035" s="93"/>
      <c r="Y2035" s="94"/>
      <c r="Z2035" s="83"/>
      <c r="AA2035" s="84"/>
      <c r="AB2035" s="84"/>
      <c r="AC2035" s="85"/>
    </row>
    <row r="2036" spans="1:29" ht="12.75" customHeight="1">
      <c r="A2036" s="69"/>
      <c r="B2036" s="70" t="s">
        <v>48</v>
      </c>
      <c r="C2036" s="71"/>
      <c r="D2036" s="72"/>
      <c r="E2036" s="73"/>
      <c r="F2036" s="91"/>
      <c r="G2036" s="91"/>
      <c r="H2036" s="92"/>
      <c r="I2036" s="76">
        <f t="shared" si="835"/>
        <v>4</v>
      </c>
      <c r="J2036" s="487"/>
      <c r="K2036" s="488"/>
      <c r="L2036" s="250"/>
      <c r="M2036" s="231" t="s">
        <v>11</v>
      </c>
      <c r="N2036" s="231" t="s">
        <v>12</v>
      </c>
      <c r="O2036" s="231"/>
      <c r="P2036" s="238"/>
      <c r="Q2036" s="256" t="s">
        <v>67</v>
      </c>
      <c r="R2036" s="492"/>
      <c r="S2036" s="201">
        <v>1.5</v>
      </c>
      <c r="T2036" s="201">
        <v>2</v>
      </c>
      <c r="U2036" s="201">
        <v>3</v>
      </c>
      <c r="V2036" s="201">
        <v>4</v>
      </c>
      <c r="W2036" s="494"/>
      <c r="X2036" s="93"/>
      <c r="Y2036" s="94"/>
      <c r="Z2036" s="83"/>
      <c r="AA2036" s="95" t="s">
        <v>13</v>
      </c>
      <c r="AB2036" s="95" t="s">
        <v>14</v>
      </c>
      <c r="AC2036" s="96" t="s">
        <v>15</v>
      </c>
    </row>
    <row r="2037" spans="1:29" ht="12.75" customHeight="1">
      <c r="A2037" s="69"/>
      <c r="B2037" s="70" t="s">
        <v>16</v>
      </c>
      <c r="C2037" s="71"/>
      <c r="D2037" s="72"/>
      <c r="E2037" s="73"/>
      <c r="F2037" s="98"/>
      <c r="G2037" s="72"/>
      <c r="H2037" s="99"/>
      <c r="I2037" s="76">
        <f t="shared" si="835"/>
        <v>5</v>
      </c>
      <c r="J2037" s="100">
        <f>$AN$9</f>
        <v>41079</v>
      </c>
      <c r="K2037" s="101">
        <v>1</v>
      </c>
      <c r="L2037" s="261">
        <v>11</v>
      </c>
      <c r="M2037" s="232">
        <f>VLOOKUP(K2037,$AE$23:$AG$30,2,0)</f>
        <v>0.33333333333333331</v>
      </c>
      <c r="N2037" s="241">
        <f>VLOOKUP(K2037,$AE$23:$AG$30,3,0)</f>
        <v>0.70833333333333337</v>
      </c>
      <c r="O2037" s="244">
        <f t="shared" ref="O2037:O2066" si="836">(N2037-M2037)*24</f>
        <v>9.0000000000000018</v>
      </c>
      <c r="P2037" s="245" t="str">
        <f>+IF(((N2037-M2037)*24)&gt;4,"1",0)</f>
        <v>1</v>
      </c>
      <c r="Q2037" s="257">
        <f t="shared" ref="Q2037:Q2066" si="837">O2037-P2037</f>
        <v>8.0000000000000018</v>
      </c>
      <c r="R2037" s="102">
        <f>+L2037-Q2037</f>
        <v>2.9999999999999982</v>
      </c>
      <c r="S2037" s="103">
        <f>IF(AND(Y2037="d",W2037&gt;0),1,0)</f>
        <v>1</v>
      </c>
      <c r="T2037" s="104">
        <f>IF(AND(Y2037="D",W2037-S2037&lt;0),0,IF(AND(Y2037="M",W2037&gt;=7),7,IF(AND(Y2037="M",W2037&lt;7),W2037,IF(W2037-S2037&lt;0,0,IF(AND(Y2037="D",W2037-S2037&gt;=7),7,IF(AND(Y2037="D",W2037-S2037&lt;7),W2037-S2037,0))))))</f>
        <v>1.9999999999999982</v>
      </c>
      <c r="U2037" s="104">
        <f>IF(AND(Y2037="D",W2037&lt;1),0,IF(AND(Y2037="D",W2037-S2037-T2037&gt;0,W2037-S2037-T2037&lt;1),W2037-S2037-T2037,IF(AND(Y2037="D",W2037-S2037-T2037&gt;=1),1,IF(AND(Y2037="M",W2037-T2037&gt;=1),1,IF(AND(Y2037="M",W2037-T2037&lt;1),W2037-T2037,0)))))</f>
        <v>0</v>
      </c>
      <c r="V2037" s="104">
        <f>IF(AND(Y2037="D",W2037&lt;1),0,IF(AND(Y2037="D",W2037-S2037-T2037-U2037&gt;0),W2037-S2037-T2037-U2037,IF(AND(Y2037="M",W2037-T2037-U2037&gt;0),W2037-T2037-U2037,0)))</f>
        <v>0</v>
      </c>
      <c r="W2037" s="105">
        <f>+R2037</f>
        <v>2.9999999999999982</v>
      </c>
      <c r="X2037" s="96"/>
      <c r="Y2037" s="106" t="str">
        <f>$AO$9</f>
        <v>D</v>
      </c>
      <c r="Z2037" s="207" t="str">
        <f t="shared" ref="Z2037:Z2067" si="838">TEXT(WEEKDAY(J2037),"ddd")</f>
        <v>Tue</v>
      </c>
      <c r="AA2037" s="107">
        <f t="shared" ref="AA2037:AA2066" si="839">COUNTIF(K2037,"S")</f>
        <v>0</v>
      </c>
      <c r="AB2037" s="107">
        <f t="shared" ref="AB2037:AB2066" si="840">COUNTIF(K2037,"I")</f>
        <v>0</v>
      </c>
      <c r="AC2037" s="107">
        <f t="shared" ref="AC2037:AC2066" si="841">COUNTIF(K2037,"A")</f>
        <v>0</v>
      </c>
    </row>
    <row r="2038" spans="1:29" ht="12.75" customHeight="1">
      <c r="A2038" s="69"/>
      <c r="B2038" s="70" t="s">
        <v>18</v>
      </c>
      <c r="C2038" s="108" t="s">
        <v>61</v>
      </c>
      <c r="D2038" s="109"/>
      <c r="E2038" s="73"/>
      <c r="F2038" s="110"/>
      <c r="G2038" s="72"/>
      <c r="H2038" s="99"/>
      <c r="I2038" s="76">
        <f t="shared" si="835"/>
        <v>6</v>
      </c>
      <c r="J2038" s="100">
        <f>$AN$10</f>
        <v>41080</v>
      </c>
      <c r="K2038" s="101">
        <v>1</v>
      </c>
      <c r="L2038" s="261">
        <v>9</v>
      </c>
      <c r="M2038" s="232">
        <f>VLOOKUP(K2038,$AE$23:$AG$30,2,0)</f>
        <v>0.33333333333333331</v>
      </c>
      <c r="N2038" s="241">
        <f t="shared" ref="N2038:N2066" si="842">VLOOKUP(K2038,$AE$23:$AG$30,3,0)</f>
        <v>0.70833333333333337</v>
      </c>
      <c r="O2038" s="244">
        <f t="shared" si="836"/>
        <v>9.0000000000000018</v>
      </c>
      <c r="P2038" s="245" t="str">
        <f>+IF(((N2038-M2038)*24)&gt;4,"1",0)</f>
        <v>1</v>
      </c>
      <c r="Q2038" s="257">
        <f t="shared" si="837"/>
        <v>8.0000000000000018</v>
      </c>
      <c r="R2038" s="102">
        <f>+L2038-Q2038</f>
        <v>0.99999999999999822</v>
      </c>
      <c r="S2038" s="103">
        <f t="shared" ref="S2038:S2066" si="843">IF(AND(Y2038="d",W2038&gt;0),1,0)</f>
        <v>1</v>
      </c>
      <c r="T2038" s="104">
        <f t="shared" ref="T2038:T2066" si="844">IF(AND(Y2038="D",W2038-S2038&lt;0),0,IF(AND(Y2038="M",W2038&gt;=7),7,IF(AND(Y2038="M",W2038&lt;7),W2038,IF(W2038-S2038&lt;0,0,IF(AND(Y2038="D",W2038-S2038&gt;=7),7,IF(AND(Y2038="D",W2038-S2038&lt;7),W2038-S2038,0))))))</f>
        <v>0</v>
      </c>
      <c r="U2038" s="104">
        <f t="shared" ref="U2038:U2066" si="845">IF(AND(Y2038="D",W2038&lt;1),0,IF(AND(Y2038="D",W2038-S2038-T2038&gt;0,W2038-S2038-T2038&lt;1),W2038-S2038-T2038,IF(AND(Y2038="D",W2038-S2038-T2038&gt;=1),1,IF(AND(Y2038="M",W2038-T2038&gt;=1),1,IF(AND(Y2038="M",W2038-T2038&lt;1),W2038-T2038,0)))))</f>
        <v>0</v>
      </c>
      <c r="V2038" s="104">
        <f t="shared" ref="V2038:V2066" si="846">IF(AND(Y2038="D",W2038&lt;1),0,IF(AND(Y2038="D",W2038-S2038-T2038-U2038&gt;0),W2038-S2038-T2038-U2038,IF(AND(Y2038="M",W2038-T2038-U2038&gt;0),W2038-T2038-U2038,0)))</f>
        <v>0</v>
      </c>
      <c r="W2038" s="105">
        <f t="shared" ref="W2038:W2066" si="847">+R2038</f>
        <v>0.99999999999999822</v>
      </c>
      <c r="X2038" s="96"/>
      <c r="Y2038" s="106" t="str">
        <f>$AO$10</f>
        <v>D</v>
      </c>
      <c r="Z2038" s="207" t="str">
        <f t="shared" si="838"/>
        <v>Wed</v>
      </c>
      <c r="AA2038" s="107">
        <f t="shared" si="839"/>
        <v>0</v>
      </c>
      <c r="AB2038" s="107">
        <f t="shared" si="840"/>
        <v>0</v>
      </c>
      <c r="AC2038" s="107">
        <f t="shared" si="841"/>
        <v>0</v>
      </c>
    </row>
    <row r="2039" spans="1:29" ht="12.75" customHeight="1">
      <c r="A2039" s="69"/>
      <c r="B2039" s="98" t="s">
        <v>20</v>
      </c>
      <c r="C2039" s="199">
        <v>40245</v>
      </c>
      <c r="D2039" s="199">
        <v>41340</v>
      </c>
      <c r="E2039" s="73"/>
      <c r="F2039" s="72"/>
      <c r="G2039" s="72"/>
      <c r="H2039" s="99"/>
      <c r="I2039" s="76">
        <f t="shared" si="835"/>
        <v>7</v>
      </c>
      <c r="J2039" s="100">
        <f>$AN$11</f>
        <v>41081</v>
      </c>
      <c r="K2039" s="101">
        <v>1</v>
      </c>
      <c r="L2039" s="261">
        <v>8</v>
      </c>
      <c r="M2039" s="232">
        <f>VLOOKUP(K2039,$AE$23:$AG$30,2,0)</f>
        <v>0.33333333333333331</v>
      </c>
      <c r="N2039" s="241">
        <f t="shared" si="842"/>
        <v>0.70833333333333337</v>
      </c>
      <c r="O2039" s="244">
        <f t="shared" si="836"/>
        <v>9.0000000000000018</v>
      </c>
      <c r="P2039" s="245" t="str">
        <f t="shared" ref="P2039:P2066" si="848">+IF(((N2039-M2039)*24)&gt;4,"1",0)</f>
        <v>1</v>
      </c>
      <c r="Q2039" s="257">
        <f t="shared" si="837"/>
        <v>8.0000000000000018</v>
      </c>
      <c r="R2039" s="102">
        <f t="shared" ref="R2039:R2066" si="849">+L2039-Q2039</f>
        <v>0</v>
      </c>
      <c r="S2039" s="103">
        <f t="shared" si="843"/>
        <v>0</v>
      </c>
      <c r="T2039" s="104">
        <f t="shared" si="844"/>
        <v>0</v>
      </c>
      <c r="U2039" s="104">
        <f t="shared" si="845"/>
        <v>0</v>
      </c>
      <c r="V2039" s="104">
        <f t="shared" si="846"/>
        <v>0</v>
      </c>
      <c r="W2039" s="105">
        <f t="shared" si="847"/>
        <v>0</v>
      </c>
      <c r="X2039" s="96"/>
      <c r="Y2039" s="106" t="str">
        <f>$AO$11</f>
        <v>D</v>
      </c>
      <c r="Z2039" s="207" t="str">
        <f t="shared" si="838"/>
        <v>Thu</v>
      </c>
      <c r="AA2039" s="107">
        <f t="shared" si="839"/>
        <v>0</v>
      </c>
      <c r="AB2039" s="107">
        <f t="shared" si="840"/>
        <v>0</v>
      </c>
      <c r="AC2039" s="107">
        <f t="shared" si="841"/>
        <v>0</v>
      </c>
    </row>
    <row r="2040" spans="1:29" ht="12.75" customHeight="1">
      <c r="A2040" s="69"/>
      <c r="B2040" s="98"/>
      <c r="C2040" s="98"/>
      <c r="D2040" s="72"/>
      <c r="E2040" s="73"/>
      <c r="F2040" s="72"/>
      <c r="G2040" s="72"/>
      <c r="H2040" s="99"/>
      <c r="I2040" s="76">
        <f t="shared" si="835"/>
        <v>8</v>
      </c>
      <c r="J2040" s="100">
        <f>$AN$12</f>
        <v>41082</v>
      </c>
      <c r="K2040" s="101">
        <v>1</v>
      </c>
      <c r="L2040" s="261">
        <v>8</v>
      </c>
      <c r="M2040" s="232">
        <f t="shared" ref="M2040:M2066" si="850">VLOOKUP(K2040,$AE$23:$AG$30,2,0)</f>
        <v>0.33333333333333331</v>
      </c>
      <c r="N2040" s="241">
        <f t="shared" si="842"/>
        <v>0.70833333333333337</v>
      </c>
      <c r="O2040" s="244">
        <f t="shared" si="836"/>
        <v>9.0000000000000018</v>
      </c>
      <c r="P2040" s="245" t="str">
        <f t="shared" si="848"/>
        <v>1</v>
      </c>
      <c r="Q2040" s="257">
        <f t="shared" si="837"/>
        <v>8.0000000000000018</v>
      </c>
      <c r="R2040" s="102">
        <f t="shared" si="849"/>
        <v>0</v>
      </c>
      <c r="S2040" s="103">
        <f t="shared" si="843"/>
        <v>0</v>
      </c>
      <c r="T2040" s="104">
        <f t="shared" si="844"/>
        <v>0</v>
      </c>
      <c r="U2040" s="104">
        <f t="shared" si="845"/>
        <v>0</v>
      </c>
      <c r="V2040" s="104">
        <f t="shared" si="846"/>
        <v>0</v>
      </c>
      <c r="W2040" s="105">
        <f t="shared" si="847"/>
        <v>0</v>
      </c>
      <c r="X2040" s="96"/>
      <c r="Y2040" s="106" t="str">
        <f>$AO$12</f>
        <v>D</v>
      </c>
      <c r="Z2040" s="207" t="str">
        <f t="shared" si="838"/>
        <v>Fri</v>
      </c>
      <c r="AA2040" s="107">
        <f t="shared" si="839"/>
        <v>0</v>
      </c>
      <c r="AB2040" s="107">
        <f t="shared" si="840"/>
        <v>0</v>
      </c>
      <c r="AC2040" s="107">
        <f t="shared" si="841"/>
        <v>0</v>
      </c>
    </row>
    <row r="2041" spans="1:29" ht="12.75" customHeight="1">
      <c r="A2041" s="69"/>
      <c r="B2041" s="98"/>
      <c r="C2041" s="98"/>
      <c r="D2041" s="72"/>
      <c r="E2041" s="73"/>
      <c r="F2041" s="198"/>
      <c r="G2041" s="72"/>
      <c r="H2041" s="99"/>
      <c r="I2041" s="76">
        <f t="shared" si="835"/>
        <v>9</v>
      </c>
      <c r="J2041" s="100">
        <f>$AN$13</f>
        <v>41083</v>
      </c>
      <c r="K2041" s="339" t="s">
        <v>50</v>
      </c>
      <c r="L2041" s="261"/>
      <c r="M2041" s="232">
        <f t="shared" si="850"/>
        <v>0</v>
      </c>
      <c r="N2041" s="241">
        <f t="shared" si="842"/>
        <v>0</v>
      </c>
      <c r="O2041" s="244">
        <f t="shared" si="836"/>
        <v>0</v>
      </c>
      <c r="P2041" s="245">
        <f t="shared" si="848"/>
        <v>0</v>
      </c>
      <c r="Q2041" s="257">
        <f t="shared" si="837"/>
        <v>0</v>
      </c>
      <c r="R2041" s="102">
        <f t="shared" si="849"/>
        <v>0</v>
      </c>
      <c r="S2041" s="103">
        <f t="shared" si="843"/>
        <v>0</v>
      </c>
      <c r="T2041" s="104">
        <f t="shared" si="844"/>
        <v>0</v>
      </c>
      <c r="U2041" s="104">
        <f t="shared" si="845"/>
        <v>0</v>
      </c>
      <c r="V2041" s="104">
        <f t="shared" si="846"/>
        <v>0</v>
      </c>
      <c r="W2041" s="105">
        <f t="shared" si="847"/>
        <v>0</v>
      </c>
      <c r="X2041" s="96"/>
      <c r="Y2041" s="106" t="str">
        <f>$AO$13</f>
        <v>M</v>
      </c>
      <c r="Z2041" s="207" t="str">
        <f t="shared" si="838"/>
        <v>Sat</v>
      </c>
      <c r="AA2041" s="107">
        <f t="shared" si="839"/>
        <v>0</v>
      </c>
      <c r="AB2041" s="107">
        <f t="shared" si="840"/>
        <v>0</v>
      </c>
      <c r="AC2041" s="107">
        <f t="shared" si="841"/>
        <v>0</v>
      </c>
    </row>
    <row r="2042" spans="1:29" ht="12.75" customHeight="1">
      <c r="A2042" s="69"/>
      <c r="B2042" s="124" t="s">
        <v>21</v>
      </c>
      <c r="C2042" s="125" t="s">
        <v>22</v>
      </c>
      <c r="D2042" s="126"/>
      <c r="E2042" s="127"/>
      <c r="F2042" s="198">
        <v>1244560</v>
      </c>
      <c r="G2042" s="129" t="s">
        <v>22</v>
      </c>
      <c r="H2042" s="130">
        <f>+F2042</f>
        <v>1244560</v>
      </c>
      <c r="I2042" s="76">
        <f t="shared" si="835"/>
        <v>10</v>
      </c>
      <c r="J2042" s="100">
        <f>$AN$14</f>
        <v>41084</v>
      </c>
      <c r="K2042" s="339" t="s">
        <v>50</v>
      </c>
      <c r="L2042" s="261"/>
      <c r="M2042" s="232">
        <f t="shared" si="850"/>
        <v>0</v>
      </c>
      <c r="N2042" s="241">
        <f t="shared" si="842"/>
        <v>0</v>
      </c>
      <c r="O2042" s="244">
        <f t="shared" si="836"/>
        <v>0</v>
      </c>
      <c r="P2042" s="245">
        <f t="shared" si="848"/>
        <v>0</v>
      </c>
      <c r="Q2042" s="257">
        <f t="shared" si="837"/>
        <v>0</v>
      </c>
      <c r="R2042" s="102">
        <f t="shared" si="849"/>
        <v>0</v>
      </c>
      <c r="S2042" s="103">
        <f t="shared" si="843"/>
        <v>0</v>
      </c>
      <c r="T2042" s="104">
        <f t="shared" si="844"/>
        <v>0</v>
      </c>
      <c r="U2042" s="104">
        <f t="shared" si="845"/>
        <v>0</v>
      </c>
      <c r="V2042" s="104">
        <f t="shared" si="846"/>
        <v>0</v>
      </c>
      <c r="W2042" s="105">
        <f t="shared" si="847"/>
        <v>0</v>
      </c>
      <c r="X2042" s="96"/>
      <c r="Y2042" s="106" t="str">
        <f>$AO$14</f>
        <v>M</v>
      </c>
      <c r="Z2042" s="262" t="str">
        <f t="shared" si="838"/>
        <v>Sun</v>
      </c>
      <c r="AA2042" s="107">
        <f t="shared" si="839"/>
        <v>0</v>
      </c>
      <c r="AB2042" s="107">
        <f t="shared" si="840"/>
        <v>0</v>
      </c>
      <c r="AC2042" s="107">
        <f t="shared" si="841"/>
        <v>0</v>
      </c>
    </row>
    <row r="2043" spans="1:29" ht="12.75" customHeight="1">
      <c r="A2043" s="69"/>
      <c r="B2043" s="124" t="s">
        <v>23</v>
      </c>
      <c r="C2043" s="125" t="s">
        <v>22</v>
      </c>
      <c r="D2043" s="133">
        <f>+F2042/173</f>
        <v>7193.9884393063585</v>
      </c>
      <c r="E2043" s="127" t="s">
        <v>24</v>
      </c>
      <c r="F2043" s="128">
        <f>+W2069</f>
        <v>66.999999999999986</v>
      </c>
      <c r="G2043" s="134" t="s">
        <v>22</v>
      </c>
      <c r="H2043" s="130">
        <f>F2043*D2043</f>
        <v>481997.22543352592</v>
      </c>
      <c r="I2043" s="76">
        <f t="shared" si="835"/>
        <v>11</v>
      </c>
      <c r="J2043" s="100">
        <f>$AN$15</f>
        <v>41085</v>
      </c>
      <c r="K2043" s="101">
        <v>1</v>
      </c>
      <c r="L2043" s="261">
        <v>8</v>
      </c>
      <c r="M2043" s="232">
        <f t="shared" si="850"/>
        <v>0.33333333333333331</v>
      </c>
      <c r="N2043" s="241">
        <f t="shared" si="842"/>
        <v>0.70833333333333337</v>
      </c>
      <c r="O2043" s="244">
        <f t="shared" si="836"/>
        <v>9.0000000000000018</v>
      </c>
      <c r="P2043" s="245" t="str">
        <f t="shared" si="848"/>
        <v>1</v>
      </c>
      <c r="Q2043" s="257">
        <f t="shared" si="837"/>
        <v>8.0000000000000018</v>
      </c>
      <c r="R2043" s="102">
        <f t="shared" si="849"/>
        <v>0</v>
      </c>
      <c r="S2043" s="103">
        <f t="shared" si="843"/>
        <v>0</v>
      </c>
      <c r="T2043" s="104">
        <f t="shared" si="844"/>
        <v>0</v>
      </c>
      <c r="U2043" s="104">
        <f t="shared" si="845"/>
        <v>0</v>
      </c>
      <c r="V2043" s="104">
        <f t="shared" si="846"/>
        <v>0</v>
      </c>
      <c r="W2043" s="105">
        <f t="shared" si="847"/>
        <v>0</v>
      </c>
      <c r="X2043" s="96"/>
      <c r="Y2043" s="106" t="str">
        <f>$AO$15</f>
        <v>D</v>
      </c>
      <c r="Z2043" s="262" t="str">
        <f t="shared" si="838"/>
        <v>Mon</v>
      </c>
      <c r="AA2043" s="107">
        <f t="shared" si="839"/>
        <v>0</v>
      </c>
      <c r="AB2043" s="107">
        <f t="shared" si="840"/>
        <v>0</v>
      </c>
      <c r="AC2043" s="107">
        <f t="shared" si="841"/>
        <v>0</v>
      </c>
    </row>
    <row r="2044" spans="1:29" ht="12.75" customHeight="1">
      <c r="A2044" s="69"/>
      <c r="B2044" s="124" t="s">
        <v>65</v>
      </c>
      <c r="C2044" s="125" t="s">
        <v>22</v>
      </c>
      <c r="D2044" s="133">
        <v>6000</v>
      </c>
      <c r="E2044" s="127" t="s">
        <v>24</v>
      </c>
      <c r="F2044" s="203">
        <f>+K2069</f>
        <v>22</v>
      </c>
      <c r="G2044" s="134" t="s">
        <v>22</v>
      </c>
      <c r="H2044" s="130">
        <f>F2044*D2044</f>
        <v>132000</v>
      </c>
      <c r="I2044" s="76">
        <f t="shared" si="835"/>
        <v>12</v>
      </c>
      <c r="J2044" s="100">
        <f>$AN$16</f>
        <v>41086</v>
      </c>
      <c r="K2044" s="101">
        <v>1</v>
      </c>
      <c r="L2044" s="261">
        <v>8</v>
      </c>
      <c r="M2044" s="232">
        <f t="shared" si="850"/>
        <v>0.33333333333333331</v>
      </c>
      <c r="N2044" s="241">
        <f t="shared" si="842"/>
        <v>0.70833333333333337</v>
      </c>
      <c r="O2044" s="244">
        <f t="shared" si="836"/>
        <v>9.0000000000000018</v>
      </c>
      <c r="P2044" s="245" t="str">
        <f t="shared" si="848"/>
        <v>1</v>
      </c>
      <c r="Q2044" s="257">
        <f t="shared" si="837"/>
        <v>8.0000000000000018</v>
      </c>
      <c r="R2044" s="102">
        <f t="shared" si="849"/>
        <v>0</v>
      </c>
      <c r="S2044" s="103">
        <f t="shared" si="843"/>
        <v>0</v>
      </c>
      <c r="T2044" s="104">
        <f t="shared" si="844"/>
        <v>0</v>
      </c>
      <c r="U2044" s="104">
        <f t="shared" si="845"/>
        <v>0</v>
      </c>
      <c r="V2044" s="104">
        <f t="shared" si="846"/>
        <v>0</v>
      </c>
      <c r="W2044" s="105">
        <f t="shared" si="847"/>
        <v>0</v>
      </c>
      <c r="X2044" s="96"/>
      <c r="Y2044" s="106" t="str">
        <f>$AO$16</f>
        <v>D</v>
      </c>
      <c r="Z2044" s="207" t="str">
        <f t="shared" si="838"/>
        <v>Tue</v>
      </c>
      <c r="AA2044" s="107">
        <f t="shared" si="839"/>
        <v>0</v>
      </c>
      <c r="AB2044" s="107">
        <f t="shared" si="840"/>
        <v>0</v>
      </c>
      <c r="AC2044" s="107">
        <f t="shared" si="841"/>
        <v>0</v>
      </c>
    </row>
    <row r="2045" spans="1:29" ht="12.75" customHeight="1">
      <c r="A2045" s="69"/>
      <c r="B2045" s="124" t="s">
        <v>66</v>
      </c>
      <c r="C2045" s="125" t="s">
        <v>22</v>
      </c>
      <c r="D2045" s="200">
        <v>4000</v>
      </c>
      <c r="E2045" s="127" t="s">
        <v>24</v>
      </c>
      <c r="F2045" s="139">
        <f>+L2069</f>
        <v>0</v>
      </c>
      <c r="G2045" s="134" t="s">
        <v>22</v>
      </c>
      <c r="H2045" s="130">
        <f>F2045*D2045</f>
        <v>0</v>
      </c>
      <c r="I2045" s="76">
        <f t="shared" si="835"/>
        <v>13</v>
      </c>
      <c r="J2045" s="100">
        <f>$AN$17</f>
        <v>41087</v>
      </c>
      <c r="K2045" s="101">
        <v>1</v>
      </c>
      <c r="L2045" s="261">
        <v>11</v>
      </c>
      <c r="M2045" s="232">
        <f t="shared" si="850"/>
        <v>0.33333333333333331</v>
      </c>
      <c r="N2045" s="241">
        <f t="shared" si="842"/>
        <v>0.70833333333333337</v>
      </c>
      <c r="O2045" s="244">
        <f t="shared" si="836"/>
        <v>9.0000000000000018</v>
      </c>
      <c r="P2045" s="245" t="str">
        <f t="shared" si="848"/>
        <v>1</v>
      </c>
      <c r="Q2045" s="257">
        <f t="shared" si="837"/>
        <v>8.0000000000000018</v>
      </c>
      <c r="R2045" s="102">
        <f t="shared" si="849"/>
        <v>2.9999999999999982</v>
      </c>
      <c r="S2045" s="103">
        <f t="shared" si="843"/>
        <v>1</v>
      </c>
      <c r="T2045" s="104">
        <f t="shared" si="844"/>
        <v>1.9999999999999982</v>
      </c>
      <c r="U2045" s="104">
        <f t="shared" si="845"/>
        <v>0</v>
      </c>
      <c r="V2045" s="104">
        <f t="shared" si="846"/>
        <v>0</v>
      </c>
      <c r="W2045" s="105">
        <f t="shared" si="847"/>
        <v>2.9999999999999982</v>
      </c>
      <c r="X2045" s="96"/>
      <c r="Y2045" s="106" t="str">
        <f>$AO$17</f>
        <v>D</v>
      </c>
      <c r="Z2045" s="207" t="str">
        <f t="shared" si="838"/>
        <v>Wed</v>
      </c>
      <c r="AA2045" s="107">
        <f t="shared" si="839"/>
        <v>0</v>
      </c>
      <c r="AB2045" s="107">
        <f t="shared" si="840"/>
        <v>0</v>
      </c>
      <c r="AC2045" s="107">
        <f t="shared" si="841"/>
        <v>0</v>
      </c>
    </row>
    <row r="2046" spans="1:29" ht="12.75" customHeight="1">
      <c r="A2046" s="69"/>
      <c r="B2046" s="335" t="s">
        <v>75</v>
      </c>
      <c r="C2046" s="336" t="s">
        <v>22</v>
      </c>
      <c r="D2046" s="337"/>
      <c r="E2046" s="127" t="s">
        <v>24</v>
      </c>
      <c r="F2046" s="338">
        <f>+M2069</f>
        <v>22</v>
      </c>
      <c r="G2046" s="142" t="s">
        <v>22</v>
      </c>
      <c r="H2046" s="143">
        <f>+F2046*D2046</f>
        <v>0</v>
      </c>
      <c r="I2046" s="76">
        <f t="shared" si="835"/>
        <v>14</v>
      </c>
      <c r="J2046" s="100">
        <f>$AN$18</f>
        <v>41088</v>
      </c>
      <c r="K2046" s="101">
        <v>1</v>
      </c>
      <c r="L2046" s="261">
        <v>8</v>
      </c>
      <c r="M2046" s="232">
        <f t="shared" si="850"/>
        <v>0.33333333333333331</v>
      </c>
      <c r="N2046" s="241">
        <f t="shared" si="842"/>
        <v>0.70833333333333337</v>
      </c>
      <c r="O2046" s="244">
        <f t="shared" si="836"/>
        <v>9.0000000000000018</v>
      </c>
      <c r="P2046" s="245" t="str">
        <f t="shared" si="848"/>
        <v>1</v>
      </c>
      <c r="Q2046" s="257">
        <f t="shared" si="837"/>
        <v>8.0000000000000018</v>
      </c>
      <c r="R2046" s="102">
        <f t="shared" si="849"/>
        <v>0</v>
      </c>
      <c r="S2046" s="103">
        <f t="shared" si="843"/>
        <v>0</v>
      </c>
      <c r="T2046" s="104">
        <f t="shared" si="844"/>
        <v>0</v>
      </c>
      <c r="U2046" s="104">
        <f t="shared" si="845"/>
        <v>0</v>
      </c>
      <c r="V2046" s="104">
        <f t="shared" si="846"/>
        <v>0</v>
      </c>
      <c r="W2046" s="105">
        <f t="shared" si="847"/>
        <v>0</v>
      </c>
      <c r="X2046" s="96"/>
      <c r="Y2046" s="106" t="str">
        <f>$AO$18</f>
        <v>D</v>
      </c>
      <c r="Z2046" s="207" t="str">
        <f t="shared" si="838"/>
        <v>Thu</v>
      </c>
      <c r="AA2046" s="107">
        <f t="shared" si="839"/>
        <v>0</v>
      </c>
      <c r="AB2046" s="107">
        <f t="shared" si="840"/>
        <v>0</v>
      </c>
      <c r="AC2046" s="107">
        <f t="shared" si="841"/>
        <v>0</v>
      </c>
    </row>
    <row r="2047" spans="1:29" ht="12.75" customHeight="1">
      <c r="A2047" s="69"/>
      <c r="B2047" s="124"/>
      <c r="C2047" s="70"/>
      <c r="D2047" s="202"/>
      <c r="E2047" s="140"/>
      <c r="F2047" s="141"/>
      <c r="G2047" s="74" t="s">
        <v>22</v>
      </c>
      <c r="H2047" s="99">
        <f>+D2047*F2047</f>
        <v>0</v>
      </c>
      <c r="I2047" s="76">
        <f t="shared" si="835"/>
        <v>15</v>
      </c>
      <c r="J2047" s="100">
        <f>$AN$19</f>
        <v>41089</v>
      </c>
      <c r="K2047" s="101">
        <v>1</v>
      </c>
      <c r="L2047" s="261">
        <v>8</v>
      </c>
      <c r="M2047" s="232">
        <f t="shared" si="850"/>
        <v>0.33333333333333331</v>
      </c>
      <c r="N2047" s="241">
        <f t="shared" si="842"/>
        <v>0.70833333333333337</v>
      </c>
      <c r="O2047" s="244">
        <f t="shared" si="836"/>
        <v>9.0000000000000018</v>
      </c>
      <c r="P2047" s="245" t="str">
        <f t="shared" si="848"/>
        <v>1</v>
      </c>
      <c r="Q2047" s="257">
        <f t="shared" si="837"/>
        <v>8.0000000000000018</v>
      </c>
      <c r="R2047" s="102">
        <f t="shared" si="849"/>
        <v>0</v>
      </c>
      <c r="S2047" s="103">
        <f t="shared" si="843"/>
        <v>0</v>
      </c>
      <c r="T2047" s="104">
        <f t="shared" si="844"/>
        <v>0</v>
      </c>
      <c r="U2047" s="104">
        <f t="shared" si="845"/>
        <v>0</v>
      </c>
      <c r="V2047" s="104">
        <f t="shared" si="846"/>
        <v>0</v>
      </c>
      <c r="W2047" s="105">
        <f t="shared" si="847"/>
        <v>0</v>
      </c>
      <c r="X2047" s="96"/>
      <c r="Y2047" s="106" t="str">
        <f>$AO$19</f>
        <v>D</v>
      </c>
      <c r="Z2047" s="207" t="str">
        <f t="shared" si="838"/>
        <v>Fri</v>
      </c>
      <c r="AA2047" s="107">
        <f t="shared" si="839"/>
        <v>0</v>
      </c>
      <c r="AB2047" s="107">
        <f t="shared" si="840"/>
        <v>0</v>
      </c>
      <c r="AC2047" s="107">
        <f t="shared" si="841"/>
        <v>0</v>
      </c>
    </row>
    <row r="2048" spans="1:29" ht="12.75" customHeight="1">
      <c r="A2048" s="69"/>
      <c r="B2048" s="124"/>
      <c r="C2048" s="70"/>
      <c r="D2048" s="202"/>
      <c r="E2048" s="140"/>
      <c r="F2048" s="139"/>
      <c r="G2048" s="74" t="s">
        <v>22</v>
      </c>
      <c r="H2048" s="99">
        <f>+D2048*F2048</f>
        <v>0</v>
      </c>
      <c r="I2048" s="76">
        <f t="shared" si="835"/>
        <v>16</v>
      </c>
      <c r="J2048" s="100">
        <f>$AN$20</f>
        <v>41090</v>
      </c>
      <c r="K2048" s="101" t="s">
        <v>50</v>
      </c>
      <c r="L2048" s="261"/>
      <c r="M2048" s="232">
        <f t="shared" si="850"/>
        <v>0</v>
      </c>
      <c r="N2048" s="241">
        <f t="shared" si="842"/>
        <v>0</v>
      </c>
      <c r="O2048" s="244">
        <f t="shared" si="836"/>
        <v>0</v>
      </c>
      <c r="P2048" s="245">
        <f t="shared" si="848"/>
        <v>0</v>
      </c>
      <c r="Q2048" s="257">
        <f t="shared" si="837"/>
        <v>0</v>
      </c>
      <c r="R2048" s="102">
        <f t="shared" si="849"/>
        <v>0</v>
      </c>
      <c r="S2048" s="103">
        <f t="shared" si="843"/>
        <v>0</v>
      </c>
      <c r="T2048" s="104">
        <f t="shared" si="844"/>
        <v>0</v>
      </c>
      <c r="U2048" s="104">
        <f t="shared" si="845"/>
        <v>0</v>
      </c>
      <c r="V2048" s="104">
        <f t="shared" si="846"/>
        <v>0</v>
      </c>
      <c r="W2048" s="105">
        <f t="shared" si="847"/>
        <v>0</v>
      </c>
      <c r="X2048" s="96"/>
      <c r="Y2048" s="106" t="str">
        <f>$AO$20</f>
        <v>M</v>
      </c>
      <c r="Z2048" s="207" t="str">
        <f t="shared" si="838"/>
        <v>Sat</v>
      </c>
      <c r="AA2048" s="107">
        <f t="shared" si="839"/>
        <v>0</v>
      </c>
      <c r="AB2048" s="107">
        <f t="shared" si="840"/>
        <v>0</v>
      </c>
      <c r="AC2048" s="107">
        <f t="shared" si="841"/>
        <v>0</v>
      </c>
    </row>
    <row r="2049" spans="1:29" ht="12.75" customHeight="1">
      <c r="A2049" s="69"/>
      <c r="B2049" s="124" t="s">
        <v>56</v>
      </c>
      <c r="C2049" s="70" t="s">
        <v>22</v>
      </c>
      <c r="D2049" s="202"/>
      <c r="E2049" s="140"/>
      <c r="F2049" s="141"/>
      <c r="G2049" s="74" t="s">
        <v>22</v>
      </c>
      <c r="H2049" s="99">
        <v>0</v>
      </c>
      <c r="I2049" s="76">
        <f t="shared" si="835"/>
        <v>17</v>
      </c>
      <c r="J2049" s="100">
        <f>$AN$21</f>
        <v>41091</v>
      </c>
      <c r="K2049" s="101" t="s">
        <v>50</v>
      </c>
      <c r="L2049" s="261"/>
      <c r="M2049" s="232">
        <f t="shared" si="850"/>
        <v>0</v>
      </c>
      <c r="N2049" s="241">
        <f t="shared" si="842"/>
        <v>0</v>
      </c>
      <c r="O2049" s="244">
        <f t="shared" si="836"/>
        <v>0</v>
      </c>
      <c r="P2049" s="245">
        <f t="shared" si="848"/>
        <v>0</v>
      </c>
      <c r="Q2049" s="257">
        <f t="shared" si="837"/>
        <v>0</v>
      </c>
      <c r="R2049" s="102">
        <f t="shared" si="849"/>
        <v>0</v>
      </c>
      <c r="S2049" s="103">
        <f t="shared" si="843"/>
        <v>0</v>
      </c>
      <c r="T2049" s="104">
        <f t="shared" si="844"/>
        <v>0</v>
      </c>
      <c r="U2049" s="104">
        <f t="shared" si="845"/>
        <v>0</v>
      </c>
      <c r="V2049" s="104">
        <f t="shared" si="846"/>
        <v>0</v>
      </c>
      <c r="W2049" s="105">
        <f t="shared" si="847"/>
        <v>0</v>
      </c>
      <c r="X2049" s="96"/>
      <c r="Y2049" s="106" t="str">
        <f>$AO$21</f>
        <v>M</v>
      </c>
      <c r="Z2049" s="262" t="str">
        <f t="shared" si="838"/>
        <v>Sun</v>
      </c>
      <c r="AA2049" s="107">
        <f t="shared" si="839"/>
        <v>0</v>
      </c>
      <c r="AB2049" s="107">
        <f t="shared" si="840"/>
        <v>0</v>
      </c>
      <c r="AC2049" s="107">
        <f t="shared" si="841"/>
        <v>0</v>
      </c>
    </row>
    <row r="2050" spans="1:29" ht="12.75" customHeight="1">
      <c r="A2050" s="69"/>
      <c r="B2050" s="124"/>
      <c r="C2050" s="70"/>
      <c r="D2050" s="202"/>
      <c r="E2050" s="140"/>
      <c r="F2050" s="139"/>
      <c r="G2050" s="74" t="s">
        <v>22</v>
      </c>
      <c r="H2050" s="99">
        <f>+D2050*F2050</f>
        <v>0</v>
      </c>
      <c r="I2050" s="76">
        <f t="shared" si="835"/>
        <v>18</v>
      </c>
      <c r="J2050" s="100">
        <f>$AN$22</f>
        <v>41092</v>
      </c>
      <c r="K2050" s="101"/>
      <c r="L2050" s="261"/>
      <c r="M2050" s="232">
        <f t="shared" si="850"/>
        <v>0</v>
      </c>
      <c r="N2050" s="241">
        <f t="shared" si="842"/>
        <v>0</v>
      </c>
      <c r="O2050" s="244">
        <f t="shared" si="836"/>
        <v>0</v>
      </c>
      <c r="P2050" s="245">
        <f t="shared" si="848"/>
        <v>0</v>
      </c>
      <c r="Q2050" s="257">
        <f t="shared" si="837"/>
        <v>0</v>
      </c>
      <c r="R2050" s="102">
        <f t="shared" si="849"/>
        <v>0</v>
      </c>
      <c r="S2050" s="103">
        <f t="shared" si="843"/>
        <v>0</v>
      </c>
      <c r="T2050" s="104">
        <f t="shared" si="844"/>
        <v>0</v>
      </c>
      <c r="U2050" s="104">
        <f t="shared" si="845"/>
        <v>0</v>
      </c>
      <c r="V2050" s="104">
        <f t="shared" si="846"/>
        <v>0</v>
      </c>
      <c r="W2050" s="105">
        <f t="shared" si="847"/>
        <v>0</v>
      </c>
      <c r="X2050" s="96"/>
      <c r="Y2050" s="106" t="str">
        <f>$AO$22</f>
        <v>D</v>
      </c>
      <c r="Z2050" s="262" t="str">
        <f t="shared" si="838"/>
        <v>Mon</v>
      </c>
      <c r="AA2050" s="107">
        <v>1</v>
      </c>
      <c r="AB2050" s="107">
        <f t="shared" si="840"/>
        <v>0</v>
      </c>
      <c r="AC2050" s="107">
        <f t="shared" si="841"/>
        <v>0</v>
      </c>
    </row>
    <row r="2051" spans="1:29" ht="12.75" customHeight="1">
      <c r="A2051" s="69"/>
      <c r="B2051" s="150" t="s">
        <v>19</v>
      </c>
      <c r="C2051" s="150"/>
      <c r="D2051" s="200"/>
      <c r="E2051" s="127"/>
      <c r="F2051" s="151"/>
      <c r="G2051" s="134" t="s">
        <v>22</v>
      </c>
      <c r="H2051" s="152">
        <f>SUM(H2042:H2050)</f>
        <v>1858557.2254335259</v>
      </c>
      <c r="I2051" s="76">
        <f t="shared" si="835"/>
        <v>19</v>
      </c>
      <c r="J2051" s="100">
        <f>$AN$23</f>
        <v>41093</v>
      </c>
      <c r="K2051" s="101">
        <v>1</v>
      </c>
      <c r="L2051" s="261">
        <v>11</v>
      </c>
      <c r="M2051" s="232">
        <f t="shared" si="850"/>
        <v>0.33333333333333331</v>
      </c>
      <c r="N2051" s="241">
        <f t="shared" si="842"/>
        <v>0.70833333333333337</v>
      </c>
      <c r="O2051" s="244">
        <f t="shared" si="836"/>
        <v>9.0000000000000018</v>
      </c>
      <c r="P2051" s="245" t="str">
        <f t="shared" si="848"/>
        <v>1</v>
      </c>
      <c r="Q2051" s="257">
        <f t="shared" si="837"/>
        <v>8.0000000000000018</v>
      </c>
      <c r="R2051" s="102">
        <f t="shared" si="849"/>
        <v>2.9999999999999982</v>
      </c>
      <c r="S2051" s="103">
        <f t="shared" si="843"/>
        <v>1</v>
      </c>
      <c r="T2051" s="104">
        <f t="shared" si="844"/>
        <v>1.9999999999999982</v>
      </c>
      <c r="U2051" s="104">
        <f t="shared" si="845"/>
        <v>0</v>
      </c>
      <c r="V2051" s="104">
        <f t="shared" si="846"/>
        <v>0</v>
      </c>
      <c r="W2051" s="105">
        <f t="shared" si="847"/>
        <v>2.9999999999999982</v>
      </c>
      <c r="X2051" s="96"/>
      <c r="Y2051" s="106" t="str">
        <f>$AO$23</f>
        <v>D</v>
      </c>
      <c r="Z2051" s="207" t="str">
        <f t="shared" si="838"/>
        <v>Tue</v>
      </c>
      <c r="AA2051" s="107">
        <f t="shared" si="839"/>
        <v>0</v>
      </c>
      <c r="AB2051" s="107">
        <f t="shared" si="840"/>
        <v>0</v>
      </c>
      <c r="AC2051" s="107">
        <f t="shared" si="841"/>
        <v>0</v>
      </c>
    </row>
    <row r="2052" spans="1:29" ht="12.75" customHeight="1">
      <c r="A2052" s="69"/>
      <c r="B2052" s="131" t="s">
        <v>25</v>
      </c>
      <c r="C2052" s="70"/>
      <c r="D2052" s="200"/>
      <c r="E2052" s="127"/>
      <c r="F2052" s="151"/>
      <c r="G2052" s="74"/>
      <c r="H2052" s="75"/>
      <c r="I2052" s="76">
        <f t="shared" si="835"/>
        <v>20</v>
      </c>
      <c r="J2052" s="100">
        <f>$AN$24</f>
        <v>41094</v>
      </c>
      <c r="K2052" s="101">
        <v>1</v>
      </c>
      <c r="L2052" s="261">
        <v>9</v>
      </c>
      <c r="M2052" s="232">
        <f t="shared" si="850"/>
        <v>0.33333333333333331</v>
      </c>
      <c r="N2052" s="241">
        <f t="shared" si="842"/>
        <v>0.70833333333333337</v>
      </c>
      <c r="O2052" s="244">
        <f t="shared" si="836"/>
        <v>9.0000000000000018</v>
      </c>
      <c r="P2052" s="245" t="str">
        <f t="shared" si="848"/>
        <v>1</v>
      </c>
      <c r="Q2052" s="257">
        <f t="shared" si="837"/>
        <v>8.0000000000000018</v>
      </c>
      <c r="R2052" s="102">
        <f t="shared" si="849"/>
        <v>0.99999999999999822</v>
      </c>
      <c r="S2052" s="103">
        <f t="shared" si="843"/>
        <v>1</v>
      </c>
      <c r="T2052" s="104">
        <f t="shared" si="844"/>
        <v>0</v>
      </c>
      <c r="U2052" s="104">
        <f t="shared" si="845"/>
        <v>0</v>
      </c>
      <c r="V2052" s="104">
        <f t="shared" si="846"/>
        <v>0</v>
      </c>
      <c r="W2052" s="105">
        <f t="shared" si="847"/>
        <v>0.99999999999999822</v>
      </c>
      <c r="X2052" s="96"/>
      <c r="Y2052" s="106" t="str">
        <f>$AO$24</f>
        <v>D</v>
      </c>
      <c r="Z2052" s="207" t="str">
        <f t="shared" si="838"/>
        <v>Wed</v>
      </c>
      <c r="AA2052" s="107">
        <f t="shared" si="839"/>
        <v>0</v>
      </c>
      <c r="AB2052" s="107">
        <f t="shared" si="840"/>
        <v>0</v>
      </c>
      <c r="AC2052" s="107">
        <f t="shared" si="841"/>
        <v>0</v>
      </c>
    </row>
    <row r="2053" spans="1:29" ht="12.75" customHeight="1">
      <c r="A2053" s="69"/>
      <c r="B2053" s="124" t="s">
        <v>26</v>
      </c>
      <c r="C2053" s="125" t="s">
        <v>22</v>
      </c>
      <c r="D2053" s="153">
        <f>-H2042</f>
        <v>-1244560</v>
      </c>
      <c r="E2053" s="127" t="s">
        <v>24</v>
      </c>
      <c r="F2053" s="149">
        <v>0.02</v>
      </c>
      <c r="G2053" s="134" t="s">
        <v>22</v>
      </c>
      <c r="H2053" s="130">
        <f>F2053*D2053</f>
        <v>-24891.200000000001</v>
      </c>
      <c r="I2053" s="76">
        <f t="shared" si="835"/>
        <v>21</v>
      </c>
      <c r="J2053" s="100">
        <f>$AN$25</f>
        <v>41095</v>
      </c>
      <c r="K2053" s="101">
        <v>1</v>
      </c>
      <c r="L2053" s="261">
        <v>11</v>
      </c>
      <c r="M2053" s="232">
        <f t="shared" si="850"/>
        <v>0.33333333333333331</v>
      </c>
      <c r="N2053" s="241">
        <f t="shared" si="842"/>
        <v>0.70833333333333337</v>
      </c>
      <c r="O2053" s="244">
        <f t="shared" si="836"/>
        <v>9.0000000000000018</v>
      </c>
      <c r="P2053" s="245" t="str">
        <f t="shared" si="848"/>
        <v>1</v>
      </c>
      <c r="Q2053" s="257">
        <f t="shared" si="837"/>
        <v>8.0000000000000018</v>
      </c>
      <c r="R2053" s="102">
        <f t="shared" si="849"/>
        <v>2.9999999999999982</v>
      </c>
      <c r="S2053" s="103">
        <f t="shared" si="843"/>
        <v>1</v>
      </c>
      <c r="T2053" s="104">
        <f t="shared" si="844"/>
        <v>1.9999999999999982</v>
      </c>
      <c r="U2053" s="104">
        <f t="shared" si="845"/>
        <v>0</v>
      </c>
      <c r="V2053" s="104">
        <f t="shared" si="846"/>
        <v>0</v>
      </c>
      <c r="W2053" s="105">
        <f t="shared" si="847"/>
        <v>2.9999999999999982</v>
      </c>
      <c r="X2053" s="96"/>
      <c r="Y2053" s="106" t="str">
        <f>$AO$25</f>
        <v>D</v>
      </c>
      <c r="Z2053" s="207" t="str">
        <f t="shared" si="838"/>
        <v>Thu</v>
      </c>
      <c r="AA2053" s="107">
        <f t="shared" si="839"/>
        <v>0</v>
      </c>
      <c r="AB2053" s="107">
        <f t="shared" si="840"/>
        <v>0</v>
      </c>
      <c r="AC2053" s="107">
        <f t="shared" si="841"/>
        <v>0</v>
      </c>
    </row>
    <row r="2054" spans="1:29" ht="12.75" customHeight="1">
      <c r="A2054" s="69"/>
      <c r="B2054" s="124" t="s">
        <v>47</v>
      </c>
      <c r="C2054" s="125" t="s">
        <v>22</v>
      </c>
      <c r="D2054" s="200"/>
      <c r="E2054" s="127"/>
      <c r="F2054" s="155"/>
      <c r="G2054" s="134" t="s">
        <v>22</v>
      </c>
      <c r="H2054" s="130">
        <f>SUM(AA2069:AC2069)*-F2042/21</f>
        <v>-59264.761904761908</v>
      </c>
      <c r="I2054" s="76">
        <f t="shared" si="835"/>
        <v>22</v>
      </c>
      <c r="J2054" s="100">
        <f>$AN$26</f>
        <v>41096</v>
      </c>
      <c r="K2054" s="101">
        <v>1</v>
      </c>
      <c r="L2054" s="261">
        <v>11</v>
      </c>
      <c r="M2054" s="232">
        <f t="shared" si="850"/>
        <v>0.33333333333333331</v>
      </c>
      <c r="N2054" s="241">
        <f t="shared" si="842"/>
        <v>0.70833333333333337</v>
      </c>
      <c r="O2054" s="244">
        <f t="shared" si="836"/>
        <v>9.0000000000000018</v>
      </c>
      <c r="P2054" s="245" t="str">
        <f t="shared" si="848"/>
        <v>1</v>
      </c>
      <c r="Q2054" s="257">
        <f t="shared" si="837"/>
        <v>8.0000000000000018</v>
      </c>
      <c r="R2054" s="102">
        <f t="shared" si="849"/>
        <v>2.9999999999999982</v>
      </c>
      <c r="S2054" s="103">
        <f t="shared" si="843"/>
        <v>1</v>
      </c>
      <c r="T2054" s="104">
        <f t="shared" si="844"/>
        <v>1.9999999999999982</v>
      </c>
      <c r="U2054" s="104">
        <f t="shared" si="845"/>
        <v>0</v>
      </c>
      <c r="V2054" s="104">
        <f t="shared" si="846"/>
        <v>0</v>
      </c>
      <c r="W2054" s="105">
        <f t="shared" si="847"/>
        <v>2.9999999999999982</v>
      </c>
      <c r="X2054" s="96"/>
      <c r="Y2054" s="106" t="str">
        <f>$AO$26</f>
        <v>D</v>
      </c>
      <c r="Z2054" s="207" t="str">
        <f t="shared" si="838"/>
        <v>Fri</v>
      </c>
      <c r="AA2054" s="107">
        <f t="shared" si="839"/>
        <v>0</v>
      </c>
      <c r="AB2054" s="107">
        <f t="shared" si="840"/>
        <v>0</v>
      </c>
      <c r="AC2054" s="107">
        <f t="shared" si="841"/>
        <v>0</v>
      </c>
    </row>
    <row r="2055" spans="1:29" ht="12.75" customHeight="1">
      <c r="A2055" s="69"/>
      <c r="B2055" s="124" t="s">
        <v>27</v>
      </c>
      <c r="C2055" s="125" t="s">
        <v>22</v>
      </c>
      <c r="D2055" s="200"/>
      <c r="E2055" s="127"/>
      <c r="F2055" s="155"/>
      <c r="G2055" s="134" t="s">
        <v>22</v>
      </c>
      <c r="H2055" s="156">
        <f>+F2061</f>
        <v>-21372.95</v>
      </c>
      <c r="I2055" s="76">
        <f t="shared" si="835"/>
        <v>23</v>
      </c>
      <c r="J2055" s="100">
        <f>$AN$27</f>
        <v>41097</v>
      </c>
      <c r="K2055" s="339" t="s">
        <v>63</v>
      </c>
      <c r="L2055" s="261">
        <v>8</v>
      </c>
      <c r="M2055" s="232">
        <f t="shared" si="850"/>
        <v>0</v>
      </c>
      <c r="N2055" s="241">
        <f t="shared" si="842"/>
        <v>0</v>
      </c>
      <c r="O2055" s="244">
        <f t="shared" si="836"/>
        <v>0</v>
      </c>
      <c r="P2055" s="245">
        <f t="shared" si="848"/>
        <v>0</v>
      </c>
      <c r="Q2055" s="257">
        <f t="shared" si="837"/>
        <v>0</v>
      </c>
      <c r="R2055" s="102">
        <f t="shared" si="849"/>
        <v>8</v>
      </c>
      <c r="S2055" s="103">
        <f t="shared" si="843"/>
        <v>0</v>
      </c>
      <c r="T2055" s="104">
        <f t="shared" si="844"/>
        <v>7</v>
      </c>
      <c r="U2055" s="104">
        <f t="shared" si="845"/>
        <v>1</v>
      </c>
      <c r="V2055" s="104">
        <f t="shared" si="846"/>
        <v>0</v>
      </c>
      <c r="W2055" s="105">
        <f t="shared" si="847"/>
        <v>8</v>
      </c>
      <c r="X2055" s="96"/>
      <c r="Y2055" s="106" t="str">
        <f>$AO$27</f>
        <v>M</v>
      </c>
      <c r="Z2055" s="207" t="str">
        <f t="shared" si="838"/>
        <v>Sat</v>
      </c>
      <c r="AA2055" s="107">
        <f t="shared" si="839"/>
        <v>0</v>
      </c>
      <c r="AB2055" s="107">
        <f t="shared" si="840"/>
        <v>0</v>
      </c>
      <c r="AC2055" s="107">
        <f t="shared" si="841"/>
        <v>0</v>
      </c>
    </row>
    <row r="2056" spans="1:29" ht="12.75" customHeight="1">
      <c r="A2056" s="69"/>
      <c r="B2056" s="98"/>
      <c r="C2056" s="98"/>
      <c r="D2056" s="158" t="s">
        <v>28</v>
      </c>
      <c r="E2056" s="159"/>
      <c r="F2056" s="160">
        <f>VLOOKUP(C2035,$AD$1:$AG$6,2)</f>
        <v>-1320000</v>
      </c>
      <c r="G2056" s="160"/>
      <c r="H2056" s="99"/>
      <c r="I2056" s="76">
        <f t="shared" si="835"/>
        <v>24</v>
      </c>
      <c r="J2056" s="100">
        <f>$AN$28</f>
        <v>41098</v>
      </c>
      <c r="K2056" s="101" t="s">
        <v>50</v>
      </c>
      <c r="L2056" s="261"/>
      <c r="M2056" s="232">
        <f t="shared" si="850"/>
        <v>0</v>
      </c>
      <c r="N2056" s="241">
        <f t="shared" si="842"/>
        <v>0</v>
      </c>
      <c r="O2056" s="244">
        <f t="shared" si="836"/>
        <v>0</v>
      </c>
      <c r="P2056" s="245">
        <f t="shared" si="848"/>
        <v>0</v>
      </c>
      <c r="Q2056" s="257">
        <f t="shared" si="837"/>
        <v>0</v>
      </c>
      <c r="R2056" s="102">
        <f t="shared" si="849"/>
        <v>0</v>
      </c>
      <c r="S2056" s="103">
        <f t="shared" si="843"/>
        <v>0</v>
      </c>
      <c r="T2056" s="104">
        <f t="shared" si="844"/>
        <v>0</v>
      </c>
      <c r="U2056" s="104">
        <f t="shared" si="845"/>
        <v>0</v>
      </c>
      <c r="V2056" s="104">
        <f t="shared" si="846"/>
        <v>0</v>
      </c>
      <c r="W2056" s="105">
        <f t="shared" si="847"/>
        <v>0</v>
      </c>
      <c r="X2056" s="96"/>
      <c r="Y2056" s="106" t="str">
        <f>$AO$28</f>
        <v>M</v>
      </c>
      <c r="Z2056" s="262" t="str">
        <f t="shared" si="838"/>
        <v>Sun</v>
      </c>
      <c r="AA2056" s="107">
        <f t="shared" si="839"/>
        <v>0</v>
      </c>
      <c r="AB2056" s="107">
        <f t="shared" si="840"/>
        <v>0</v>
      </c>
      <c r="AC2056" s="107">
        <f t="shared" si="841"/>
        <v>0</v>
      </c>
    </row>
    <row r="2057" spans="1:29" ht="12.75" customHeight="1">
      <c r="A2057" s="69"/>
      <c r="B2057" s="98"/>
      <c r="C2057" s="98"/>
      <c r="D2057" s="162" t="s">
        <v>26</v>
      </c>
      <c r="E2057" s="159"/>
      <c r="F2057" s="163">
        <f>+(H2042)*0.54%</f>
        <v>6720.6240000000007</v>
      </c>
      <c r="G2057" s="163"/>
      <c r="H2057" s="99"/>
      <c r="I2057" s="76">
        <f t="shared" si="835"/>
        <v>25</v>
      </c>
      <c r="J2057" s="100">
        <f>$AN$29</f>
        <v>41099</v>
      </c>
      <c r="K2057" s="101">
        <v>1</v>
      </c>
      <c r="L2057" s="261">
        <v>8</v>
      </c>
      <c r="M2057" s="232">
        <f t="shared" si="850"/>
        <v>0.33333333333333331</v>
      </c>
      <c r="N2057" s="241">
        <f t="shared" si="842"/>
        <v>0.70833333333333337</v>
      </c>
      <c r="O2057" s="244">
        <f t="shared" si="836"/>
        <v>9.0000000000000018</v>
      </c>
      <c r="P2057" s="245" t="str">
        <f t="shared" si="848"/>
        <v>1</v>
      </c>
      <c r="Q2057" s="257">
        <f t="shared" si="837"/>
        <v>8.0000000000000018</v>
      </c>
      <c r="R2057" s="102">
        <f t="shared" si="849"/>
        <v>0</v>
      </c>
      <c r="S2057" s="103">
        <f t="shared" si="843"/>
        <v>0</v>
      </c>
      <c r="T2057" s="104">
        <f t="shared" si="844"/>
        <v>0</v>
      </c>
      <c r="U2057" s="104">
        <f t="shared" si="845"/>
        <v>0</v>
      </c>
      <c r="V2057" s="104">
        <f t="shared" si="846"/>
        <v>0</v>
      </c>
      <c r="W2057" s="105">
        <f t="shared" si="847"/>
        <v>0</v>
      </c>
      <c r="X2057" s="96"/>
      <c r="Y2057" s="106" t="str">
        <f>$AO$29</f>
        <v>D</v>
      </c>
      <c r="Z2057" s="262" t="str">
        <f t="shared" si="838"/>
        <v>Mon</v>
      </c>
      <c r="AA2057" s="107">
        <f t="shared" si="839"/>
        <v>0</v>
      </c>
      <c r="AB2057" s="107">
        <f t="shared" si="840"/>
        <v>0</v>
      </c>
      <c r="AC2057" s="107">
        <f t="shared" si="841"/>
        <v>0</v>
      </c>
    </row>
    <row r="2058" spans="1:29" ht="12.75" customHeight="1">
      <c r="A2058" s="69"/>
      <c r="B2058" s="98"/>
      <c r="C2058" s="98"/>
      <c r="D2058" s="162" t="s">
        <v>29</v>
      </c>
      <c r="E2058" s="159"/>
      <c r="F2058" s="160">
        <f>-IF(H2051*5%&gt;500000,500000,H2051*5%)</f>
        <v>-92927.861271676302</v>
      </c>
      <c r="G2058" s="160"/>
      <c r="H2058" s="99"/>
      <c r="I2058" s="76">
        <f t="shared" si="835"/>
        <v>26</v>
      </c>
      <c r="J2058" s="100">
        <f>$AN$30</f>
        <v>41100</v>
      </c>
      <c r="K2058" s="101">
        <v>1</v>
      </c>
      <c r="L2058" s="261">
        <v>10</v>
      </c>
      <c r="M2058" s="232">
        <f t="shared" si="850"/>
        <v>0.33333333333333331</v>
      </c>
      <c r="N2058" s="241">
        <f t="shared" si="842"/>
        <v>0.70833333333333337</v>
      </c>
      <c r="O2058" s="244">
        <f t="shared" si="836"/>
        <v>9.0000000000000018</v>
      </c>
      <c r="P2058" s="245" t="str">
        <f t="shared" si="848"/>
        <v>1</v>
      </c>
      <c r="Q2058" s="257">
        <f t="shared" si="837"/>
        <v>8.0000000000000018</v>
      </c>
      <c r="R2058" s="102">
        <f t="shared" si="849"/>
        <v>1.9999999999999982</v>
      </c>
      <c r="S2058" s="103">
        <f t="shared" si="843"/>
        <v>1</v>
      </c>
      <c r="T2058" s="104">
        <f t="shared" si="844"/>
        <v>0.99999999999999822</v>
      </c>
      <c r="U2058" s="104">
        <f t="shared" si="845"/>
        <v>0</v>
      </c>
      <c r="V2058" s="104">
        <f t="shared" si="846"/>
        <v>0</v>
      </c>
      <c r="W2058" s="105">
        <f t="shared" si="847"/>
        <v>1.9999999999999982</v>
      </c>
      <c r="X2058" s="96"/>
      <c r="Y2058" s="106" t="str">
        <f>$AO$30</f>
        <v>D</v>
      </c>
      <c r="Z2058" s="207" t="str">
        <f t="shared" si="838"/>
        <v>Tue</v>
      </c>
      <c r="AA2058" s="107">
        <f t="shared" si="839"/>
        <v>0</v>
      </c>
      <c r="AB2058" s="107">
        <f t="shared" si="840"/>
        <v>0</v>
      </c>
      <c r="AC2058" s="107">
        <f t="shared" si="841"/>
        <v>0</v>
      </c>
    </row>
    <row r="2059" spans="1:29" ht="12.75" customHeight="1">
      <c r="A2059" s="69"/>
      <c r="B2059" s="98"/>
      <c r="C2059" s="98"/>
      <c r="D2059" s="162" t="s">
        <v>30</v>
      </c>
      <c r="E2059" s="159"/>
      <c r="F2059" s="163">
        <f>ROUND(H2051+H2053+F2057+F2058,0)*12</f>
        <v>20969508</v>
      </c>
      <c r="G2059" s="163"/>
      <c r="H2059" s="99"/>
      <c r="I2059" s="76">
        <f t="shared" si="835"/>
        <v>27</v>
      </c>
      <c r="J2059" s="100">
        <f>$AN$31</f>
        <v>41101</v>
      </c>
      <c r="K2059" s="101">
        <v>1</v>
      </c>
      <c r="L2059" s="261">
        <v>9</v>
      </c>
      <c r="M2059" s="232">
        <f t="shared" si="850"/>
        <v>0.33333333333333331</v>
      </c>
      <c r="N2059" s="241">
        <f t="shared" si="842"/>
        <v>0.70833333333333337</v>
      </c>
      <c r="O2059" s="244">
        <f t="shared" si="836"/>
        <v>9.0000000000000018</v>
      </c>
      <c r="P2059" s="245" t="str">
        <f t="shared" si="848"/>
        <v>1</v>
      </c>
      <c r="Q2059" s="257">
        <f t="shared" si="837"/>
        <v>8.0000000000000018</v>
      </c>
      <c r="R2059" s="102">
        <f t="shared" si="849"/>
        <v>0.99999999999999822</v>
      </c>
      <c r="S2059" s="103">
        <f t="shared" si="843"/>
        <v>1</v>
      </c>
      <c r="T2059" s="104">
        <f t="shared" si="844"/>
        <v>0</v>
      </c>
      <c r="U2059" s="104">
        <f t="shared" si="845"/>
        <v>0</v>
      </c>
      <c r="V2059" s="104">
        <f t="shared" si="846"/>
        <v>0</v>
      </c>
      <c r="W2059" s="105">
        <f t="shared" si="847"/>
        <v>0.99999999999999822</v>
      </c>
      <c r="X2059" s="96"/>
      <c r="Y2059" s="106" t="str">
        <f>$AO$31</f>
        <v>D</v>
      </c>
      <c r="Z2059" s="207" t="str">
        <f t="shared" si="838"/>
        <v>Wed</v>
      </c>
      <c r="AA2059" s="107">
        <f t="shared" si="839"/>
        <v>0</v>
      </c>
      <c r="AB2059" s="107">
        <f t="shared" si="840"/>
        <v>0</v>
      </c>
      <c r="AC2059" s="107">
        <f t="shared" si="841"/>
        <v>0</v>
      </c>
    </row>
    <row r="2060" spans="1:29" ht="12.75" customHeight="1">
      <c r="A2060" s="69"/>
      <c r="B2060" s="98"/>
      <c r="C2060" s="98"/>
      <c r="D2060" s="168" t="s">
        <v>31</v>
      </c>
      <c r="E2060" s="159"/>
      <c r="F2060" s="169">
        <f>(F2059)+(F2056*12)</f>
        <v>5129508</v>
      </c>
      <c r="G2060" s="169"/>
      <c r="H2060" s="99"/>
      <c r="I2060" s="76">
        <f t="shared" si="835"/>
        <v>28</v>
      </c>
      <c r="J2060" s="100">
        <f>$AN$32</f>
        <v>41102</v>
      </c>
      <c r="K2060" s="101">
        <v>1</v>
      </c>
      <c r="L2060" s="261">
        <v>10</v>
      </c>
      <c r="M2060" s="232">
        <f t="shared" si="850"/>
        <v>0.33333333333333331</v>
      </c>
      <c r="N2060" s="241">
        <f t="shared" si="842"/>
        <v>0.70833333333333337</v>
      </c>
      <c r="O2060" s="244">
        <f t="shared" si="836"/>
        <v>9.0000000000000018</v>
      </c>
      <c r="P2060" s="245" t="str">
        <f t="shared" si="848"/>
        <v>1</v>
      </c>
      <c r="Q2060" s="257">
        <f t="shared" si="837"/>
        <v>8.0000000000000018</v>
      </c>
      <c r="R2060" s="102">
        <f t="shared" si="849"/>
        <v>1.9999999999999982</v>
      </c>
      <c r="S2060" s="103">
        <f t="shared" si="843"/>
        <v>1</v>
      </c>
      <c r="T2060" s="104">
        <f t="shared" si="844"/>
        <v>0.99999999999999822</v>
      </c>
      <c r="U2060" s="104">
        <f t="shared" si="845"/>
        <v>0</v>
      </c>
      <c r="V2060" s="104">
        <f t="shared" si="846"/>
        <v>0</v>
      </c>
      <c r="W2060" s="105">
        <f t="shared" si="847"/>
        <v>1.9999999999999982</v>
      </c>
      <c r="X2060" s="96"/>
      <c r="Y2060" s="106" t="str">
        <f>$AO$32</f>
        <v>D</v>
      </c>
      <c r="Z2060" s="207" t="str">
        <f t="shared" si="838"/>
        <v>Thu</v>
      </c>
      <c r="AA2060" s="107">
        <f t="shared" si="839"/>
        <v>0</v>
      </c>
      <c r="AB2060" s="107">
        <f t="shared" si="840"/>
        <v>0</v>
      </c>
      <c r="AC2060" s="107">
        <f t="shared" si="841"/>
        <v>0</v>
      </c>
    </row>
    <row r="2061" spans="1:29" ht="12.75" customHeight="1">
      <c r="A2061" s="69"/>
      <c r="B2061" s="98"/>
      <c r="C2061" s="98"/>
      <c r="D2061" s="168" t="s">
        <v>32</v>
      </c>
      <c r="E2061" s="159"/>
      <c r="F2061" s="170">
        <f>-(IF(F2060&lt;=0,0,IF(F2060&lt;=50000000,F2060*0.05,IF(F2060&lt;=200000000,(F2060-50000000)*0.15+2500000,IF(F2060&lt;=500000000,(F2060-250000000)*0.25+32500000,(F2060-500000000)*0.3+95000000)))))/12</f>
        <v>-21372.95</v>
      </c>
      <c r="G2061" s="171">
        <f>-(IF(F2061&lt;=0,0,IF(F2061&lt;=50000000,F2061*0.05,IF(F2061&lt;=200000000,(F2061-50000000)*0.15+2500000,IF(F2061&lt;=500000000,(F2061-250000000)*0.25+32500000,(F2061-500000000)*0.3+95000000)))))/12</f>
        <v>0</v>
      </c>
      <c r="H2061" s="99"/>
      <c r="I2061" s="76">
        <f t="shared" si="835"/>
        <v>29</v>
      </c>
      <c r="J2061" s="100">
        <f>$AN$33</f>
        <v>41103</v>
      </c>
      <c r="K2061" s="101">
        <v>1</v>
      </c>
      <c r="L2061" s="261">
        <v>8</v>
      </c>
      <c r="M2061" s="232">
        <f t="shared" si="850"/>
        <v>0.33333333333333331</v>
      </c>
      <c r="N2061" s="241">
        <f t="shared" si="842"/>
        <v>0.70833333333333337</v>
      </c>
      <c r="O2061" s="244">
        <f t="shared" si="836"/>
        <v>9.0000000000000018</v>
      </c>
      <c r="P2061" s="245" t="str">
        <f t="shared" si="848"/>
        <v>1</v>
      </c>
      <c r="Q2061" s="257">
        <f t="shared" si="837"/>
        <v>8.0000000000000018</v>
      </c>
      <c r="R2061" s="102">
        <f t="shared" si="849"/>
        <v>0</v>
      </c>
      <c r="S2061" s="103">
        <f t="shared" si="843"/>
        <v>0</v>
      </c>
      <c r="T2061" s="104">
        <f t="shared" si="844"/>
        <v>0</v>
      </c>
      <c r="U2061" s="104">
        <f t="shared" si="845"/>
        <v>0</v>
      </c>
      <c r="V2061" s="104">
        <f t="shared" si="846"/>
        <v>0</v>
      </c>
      <c r="W2061" s="105">
        <f t="shared" si="847"/>
        <v>0</v>
      </c>
      <c r="X2061" s="96"/>
      <c r="Y2061" s="106" t="str">
        <f>$AO$33</f>
        <v>D</v>
      </c>
      <c r="Z2061" s="207" t="str">
        <f t="shared" si="838"/>
        <v>Fri</v>
      </c>
      <c r="AA2061" s="107">
        <f t="shared" si="839"/>
        <v>0</v>
      </c>
      <c r="AB2061" s="107">
        <f t="shared" si="840"/>
        <v>0</v>
      </c>
      <c r="AC2061" s="107">
        <f t="shared" si="841"/>
        <v>0</v>
      </c>
    </row>
    <row r="2062" spans="1:29" ht="12.75" customHeight="1">
      <c r="A2062" s="69"/>
      <c r="B2062" s="98"/>
      <c r="C2062" s="125"/>
      <c r="D2062" s="172"/>
      <c r="E2062" s="173"/>
      <c r="F2062" s="174"/>
      <c r="G2062" s="72"/>
      <c r="H2062" s="175"/>
      <c r="I2062" s="76">
        <f t="shared" si="835"/>
        <v>30</v>
      </c>
      <c r="J2062" s="100">
        <f>$AN$34</f>
        <v>41104</v>
      </c>
      <c r="K2062" s="101" t="s">
        <v>50</v>
      </c>
      <c r="L2062" s="261"/>
      <c r="M2062" s="232">
        <f t="shared" si="850"/>
        <v>0</v>
      </c>
      <c r="N2062" s="241">
        <f t="shared" si="842"/>
        <v>0</v>
      </c>
      <c r="O2062" s="244">
        <f t="shared" si="836"/>
        <v>0</v>
      </c>
      <c r="P2062" s="245">
        <f t="shared" si="848"/>
        <v>0</v>
      </c>
      <c r="Q2062" s="257">
        <f t="shared" si="837"/>
        <v>0</v>
      </c>
      <c r="R2062" s="102">
        <f t="shared" si="849"/>
        <v>0</v>
      </c>
      <c r="S2062" s="103">
        <f t="shared" si="843"/>
        <v>0</v>
      </c>
      <c r="T2062" s="104">
        <f t="shared" si="844"/>
        <v>0</v>
      </c>
      <c r="U2062" s="104">
        <f t="shared" si="845"/>
        <v>0</v>
      </c>
      <c r="V2062" s="104">
        <f t="shared" si="846"/>
        <v>0</v>
      </c>
      <c r="W2062" s="105">
        <f t="shared" si="847"/>
        <v>0</v>
      </c>
      <c r="X2062" s="96"/>
      <c r="Y2062" s="106" t="str">
        <f>$AO$34</f>
        <v>M</v>
      </c>
      <c r="Z2062" s="207" t="str">
        <f t="shared" si="838"/>
        <v>Sat</v>
      </c>
      <c r="AA2062" s="107">
        <f t="shared" si="839"/>
        <v>0</v>
      </c>
      <c r="AB2062" s="107">
        <f t="shared" si="840"/>
        <v>0</v>
      </c>
      <c r="AC2062" s="107">
        <f t="shared" si="841"/>
        <v>0</v>
      </c>
    </row>
    <row r="2063" spans="1:29" ht="12.75" customHeight="1">
      <c r="A2063" s="69"/>
      <c r="B2063" s="176" t="s">
        <v>33</v>
      </c>
      <c r="C2063" s="177"/>
      <c r="D2063" s="178"/>
      <c r="E2063" s="127"/>
      <c r="F2063" s="179"/>
      <c r="G2063" s="180" t="s">
        <v>22</v>
      </c>
      <c r="H2063" s="152">
        <f>+H2051+H2053+H2054+H2055</f>
        <v>1753028.3135287641</v>
      </c>
      <c r="I2063" s="76">
        <f t="shared" si="835"/>
        <v>31</v>
      </c>
      <c r="J2063" s="100">
        <f>$AN$35</f>
        <v>41105</v>
      </c>
      <c r="K2063" s="101" t="s">
        <v>50</v>
      </c>
      <c r="L2063" s="261"/>
      <c r="M2063" s="232">
        <f t="shared" si="850"/>
        <v>0</v>
      </c>
      <c r="N2063" s="241">
        <f t="shared" si="842"/>
        <v>0</v>
      </c>
      <c r="O2063" s="244">
        <f t="shared" si="836"/>
        <v>0</v>
      </c>
      <c r="P2063" s="245">
        <f t="shared" si="848"/>
        <v>0</v>
      </c>
      <c r="Q2063" s="257">
        <f t="shared" si="837"/>
        <v>0</v>
      </c>
      <c r="R2063" s="102">
        <f t="shared" si="849"/>
        <v>0</v>
      </c>
      <c r="S2063" s="103">
        <f t="shared" si="843"/>
        <v>0</v>
      </c>
      <c r="T2063" s="104">
        <f t="shared" si="844"/>
        <v>0</v>
      </c>
      <c r="U2063" s="104">
        <f t="shared" si="845"/>
        <v>0</v>
      </c>
      <c r="V2063" s="104">
        <f t="shared" si="846"/>
        <v>0</v>
      </c>
      <c r="W2063" s="105">
        <f t="shared" si="847"/>
        <v>0</v>
      </c>
      <c r="X2063" s="96"/>
      <c r="Y2063" s="106" t="str">
        <f>$AO$35</f>
        <v>M</v>
      </c>
      <c r="Z2063" s="262" t="str">
        <f t="shared" si="838"/>
        <v>Sun</v>
      </c>
      <c r="AA2063" s="107">
        <f t="shared" si="839"/>
        <v>0</v>
      </c>
      <c r="AB2063" s="107">
        <f t="shared" si="840"/>
        <v>0</v>
      </c>
      <c r="AC2063" s="107">
        <f t="shared" si="841"/>
        <v>0</v>
      </c>
    </row>
    <row r="2064" spans="1:29" ht="12.75" customHeight="1">
      <c r="A2064" s="69"/>
      <c r="B2064" s="70"/>
      <c r="C2064" s="70"/>
      <c r="D2064" s="200"/>
      <c r="E2064" s="127"/>
      <c r="F2064" s="155"/>
      <c r="G2064" s="74"/>
      <c r="H2064" s="75"/>
      <c r="I2064" s="76">
        <f t="shared" si="835"/>
        <v>32</v>
      </c>
      <c r="J2064" s="100">
        <f>$AN$36</f>
        <v>41106</v>
      </c>
      <c r="K2064" s="101">
        <v>1</v>
      </c>
      <c r="L2064" s="261">
        <v>11</v>
      </c>
      <c r="M2064" s="232">
        <f t="shared" si="850"/>
        <v>0.33333333333333331</v>
      </c>
      <c r="N2064" s="241">
        <f t="shared" si="842"/>
        <v>0.70833333333333337</v>
      </c>
      <c r="O2064" s="244">
        <f t="shared" si="836"/>
        <v>9.0000000000000018</v>
      </c>
      <c r="P2064" s="245" t="str">
        <f t="shared" si="848"/>
        <v>1</v>
      </c>
      <c r="Q2064" s="257">
        <f t="shared" si="837"/>
        <v>8.0000000000000018</v>
      </c>
      <c r="R2064" s="102">
        <f t="shared" si="849"/>
        <v>2.9999999999999982</v>
      </c>
      <c r="S2064" s="103">
        <f t="shared" si="843"/>
        <v>1</v>
      </c>
      <c r="T2064" s="104">
        <f t="shared" si="844"/>
        <v>1.9999999999999982</v>
      </c>
      <c r="U2064" s="104">
        <f t="shared" si="845"/>
        <v>0</v>
      </c>
      <c r="V2064" s="104">
        <f t="shared" si="846"/>
        <v>0</v>
      </c>
      <c r="W2064" s="105">
        <f t="shared" si="847"/>
        <v>2.9999999999999982</v>
      </c>
      <c r="X2064" s="96"/>
      <c r="Y2064" s="106" t="str">
        <f>$AO$36</f>
        <v>D</v>
      </c>
      <c r="Z2064" s="262" t="str">
        <f t="shared" si="838"/>
        <v>Mon</v>
      </c>
      <c r="AA2064" s="107">
        <f t="shared" si="839"/>
        <v>0</v>
      </c>
      <c r="AB2064" s="107">
        <f t="shared" si="840"/>
        <v>0</v>
      </c>
      <c r="AC2064" s="107">
        <f t="shared" si="841"/>
        <v>0</v>
      </c>
    </row>
    <row r="2065" spans="1:29" ht="12.75" customHeight="1">
      <c r="A2065" s="69"/>
      <c r="B2065" s="181" t="s">
        <v>34</v>
      </c>
      <c r="C2065" s="181"/>
      <c r="D2065" s="72"/>
      <c r="E2065" s="73"/>
      <c r="F2065" s="72"/>
      <c r="G2065" s="181" t="s">
        <v>35</v>
      </c>
      <c r="H2065" s="99"/>
      <c r="I2065" s="76">
        <f t="shared" si="835"/>
        <v>33</v>
      </c>
      <c r="J2065" s="100">
        <f>$AN$37</f>
        <v>41107</v>
      </c>
      <c r="K2065" s="101">
        <v>1</v>
      </c>
      <c r="L2065" s="261">
        <v>8</v>
      </c>
      <c r="M2065" s="232">
        <f t="shared" si="850"/>
        <v>0.33333333333333331</v>
      </c>
      <c r="N2065" s="241">
        <f t="shared" si="842"/>
        <v>0.70833333333333337</v>
      </c>
      <c r="O2065" s="244">
        <f t="shared" si="836"/>
        <v>9.0000000000000018</v>
      </c>
      <c r="P2065" s="245" t="str">
        <f t="shared" si="848"/>
        <v>1</v>
      </c>
      <c r="Q2065" s="257">
        <f t="shared" si="837"/>
        <v>8.0000000000000018</v>
      </c>
      <c r="R2065" s="102">
        <f t="shared" si="849"/>
        <v>0</v>
      </c>
      <c r="S2065" s="103">
        <f t="shared" si="843"/>
        <v>0</v>
      </c>
      <c r="T2065" s="104">
        <f t="shared" si="844"/>
        <v>0</v>
      </c>
      <c r="U2065" s="104">
        <f t="shared" si="845"/>
        <v>0</v>
      </c>
      <c r="V2065" s="104">
        <f t="shared" si="846"/>
        <v>0</v>
      </c>
      <c r="W2065" s="105">
        <f t="shared" si="847"/>
        <v>0</v>
      </c>
      <c r="X2065" s="96"/>
      <c r="Y2065" s="106" t="str">
        <f>$AO$37</f>
        <v>D</v>
      </c>
      <c r="Z2065" s="207" t="str">
        <f t="shared" si="838"/>
        <v>Tue</v>
      </c>
      <c r="AA2065" s="107">
        <f t="shared" si="839"/>
        <v>0</v>
      </c>
      <c r="AB2065" s="107">
        <f t="shared" si="840"/>
        <v>0</v>
      </c>
      <c r="AC2065" s="107">
        <f t="shared" si="841"/>
        <v>0</v>
      </c>
    </row>
    <row r="2066" spans="1:29" ht="12.75" customHeight="1">
      <c r="A2066" s="69"/>
      <c r="B2066" s="181"/>
      <c r="C2066" s="181"/>
      <c r="D2066" s="72"/>
      <c r="E2066" s="73"/>
      <c r="F2066" s="72"/>
      <c r="G2066" s="181"/>
      <c r="H2066" s="99"/>
      <c r="I2066" s="76">
        <f t="shared" si="835"/>
        <v>34</v>
      </c>
      <c r="J2066" s="100">
        <f>$AN$38</f>
        <v>41108</v>
      </c>
      <c r="K2066" s="101">
        <v>1</v>
      </c>
      <c r="L2066" s="261">
        <v>11</v>
      </c>
      <c r="M2066" s="232">
        <f t="shared" si="850"/>
        <v>0.33333333333333331</v>
      </c>
      <c r="N2066" s="241">
        <f t="shared" si="842"/>
        <v>0.70833333333333337</v>
      </c>
      <c r="O2066" s="244">
        <f t="shared" si="836"/>
        <v>9.0000000000000018</v>
      </c>
      <c r="P2066" s="245" t="str">
        <f t="shared" si="848"/>
        <v>1</v>
      </c>
      <c r="Q2066" s="257">
        <f t="shared" si="837"/>
        <v>8.0000000000000018</v>
      </c>
      <c r="R2066" s="102">
        <f t="shared" si="849"/>
        <v>2.9999999999999982</v>
      </c>
      <c r="S2066" s="103">
        <f t="shared" si="843"/>
        <v>1</v>
      </c>
      <c r="T2066" s="104">
        <f t="shared" si="844"/>
        <v>1.9999999999999982</v>
      </c>
      <c r="U2066" s="104">
        <f t="shared" si="845"/>
        <v>0</v>
      </c>
      <c r="V2066" s="104">
        <f t="shared" si="846"/>
        <v>0</v>
      </c>
      <c r="W2066" s="105">
        <f t="shared" si="847"/>
        <v>2.9999999999999982</v>
      </c>
      <c r="X2066" s="96"/>
      <c r="Y2066" s="106" t="str">
        <f>$AO$38</f>
        <v>D</v>
      </c>
      <c r="Z2066" s="207" t="str">
        <f t="shared" si="838"/>
        <v>Wed</v>
      </c>
      <c r="AA2066" s="107">
        <f t="shared" si="839"/>
        <v>0</v>
      </c>
      <c r="AB2066" s="107">
        <f t="shared" si="840"/>
        <v>0</v>
      </c>
      <c r="AC2066" s="107">
        <f t="shared" si="841"/>
        <v>0</v>
      </c>
    </row>
    <row r="2067" spans="1:29" ht="12.75" customHeight="1">
      <c r="A2067" s="69"/>
      <c r="B2067" s="181"/>
      <c r="C2067" s="181"/>
      <c r="D2067" s="72"/>
      <c r="E2067" s="73"/>
      <c r="F2067" s="72"/>
      <c r="G2067" s="181"/>
      <c r="H2067" s="99"/>
      <c r="I2067" s="76">
        <f t="shared" si="835"/>
        <v>35</v>
      </c>
      <c r="J2067" s="100"/>
      <c r="K2067" s="101"/>
      <c r="L2067" s="261"/>
      <c r="M2067" s="232"/>
      <c r="N2067" s="241"/>
      <c r="O2067" s="244"/>
      <c r="P2067" s="245"/>
      <c r="Q2067" s="257"/>
      <c r="R2067" s="102"/>
      <c r="S2067" s="103"/>
      <c r="T2067" s="104"/>
      <c r="U2067" s="104"/>
      <c r="V2067" s="104"/>
      <c r="W2067" s="105"/>
      <c r="X2067" s="96"/>
      <c r="Y2067" s="106"/>
      <c r="Z2067" s="207" t="str">
        <f t="shared" si="838"/>
        <v>Sat</v>
      </c>
      <c r="AA2067" s="107">
        <f>COUNTIF(K2067,"S")</f>
        <v>0</v>
      </c>
      <c r="AB2067" s="107">
        <f>COUNTIF(K2067,"I")</f>
        <v>0</v>
      </c>
      <c r="AC2067" s="107">
        <f>COUNTIF(K2067,"A")</f>
        <v>0</v>
      </c>
    </row>
    <row r="2068" spans="1:29" ht="12.75" customHeight="1">
      <c r="A2068" s="69"/>
      <c r="B2068" s="181"/>
      <c r="C2068" s="181"/>
      <c r="D2068" s="72"/>
      <c r="E2068" s="73"/>
      <c r="F2068" s="72"/>
      <c r="G2068" s="181"/>
      <c r="H2068" s="99"/>
      <c r="I2068" s="76">
        <f t="shared" si="835"/>
        <v>36</v>
      </c>
      <c r="J2068" s="210" t="s">
        <v>19</v>
      </c>
      <c r="K2068" s="211"/>
      <c r="L2068" s="251"/>
      <c r="M2068" s="212" t="s">
        <v>45</v>
      </c>
      <c r="N2068" s="212" t="s">
        <v>46</v>
      </c>
      <c r="O2068" s="242"/>
      <c r="P2068" s="243"/>
      <c r="Q2068" s="258"/>
      <c r="R2068" s="212"/>
      <c r="S2068" s="213"/>
      <c r="T2068" s="214"/>
      <c r="U2068" s="214"/>
      <c r="V2068" s="215"/>
      <c r="W2068" s="216" t="s">
        <v>36</v>
      </c>
      <c r="X2068" s="182"/>
      <c r="Y2068" s="183" t="s">
        <v>37</v>
      </c>
      <c r="Z2068" s="83"/>
      <c r="AA2068" s="84"/>
      <c r="AB2068" s="84"/>
      <c r="AC2068" s="96"/>
    </row>
    <row r="2069" spans="1:29" ht="12.75" customHeight="1">
      <c r="A2069" s="69"/>
      <c r="B2069" s="184" t="str">
        <f>C2033</f>
        <v>ADE</v>
      </c>
      <c r="C2069" s="181"/>
      <c r="D2069" s="72"/>
      <c r="E2069" s="73"/>
      <c r="F2069" s="72"/>
      <c r="G2069" s="181" t="s">
        <v>38</v>
      </c>
      <c r="H2069" s="99"/>
      <c r="I2069" s="76">
        <f t="shared" si="835"/>
        <v>37</v>
      </c>
      <c r="J2069" s="333">
        <f>+K2069+L2069</f>
        <v>22</v>
      </c>
      <c r="K2069" s="334">
        <f>+COUNTIF(K2036:K2067,"1")+COUNTIF(K2036:K2067,"2")+COUNTIF(K2036:K2067,"L2")+COUNTIF(K2036:K2067,"L1")</f>
        <v>22</v>
      </c>
      <c r="L2069" s="334">
        <f>+COUNTIF(K2036:K2067,"2")+COUNTIF(K2036:K2067,"L2")</f>
        <v>0</v>
      </c>
      <c r="M2069" s="334">
        <f>+COUNTIF(K2036:K2067,"1")+COUNTIF(K2036:K2067,"L1")</f>
        <v>22</v>
      </c>
      <c r="N2069" s="185"/>
      <c r="O2069" s="185"/>
      <c r="P2069" s="101"/>
      <c r="Q2069" s="259"/>
      <c r="R2069" s="185">
        <f>+COUNTIF(K2037:K2067,"S2")</f>
        <v>0</v>
      </c>
      <c r="S2069" s="102">
        <f>SUM(S2037:S2067)</f>
        <v>12</v>
      </c>
      <c r="T2069" s="102">
        <f>SUM(T2037:T2067)</f>
        <v>22.999999999999993</v>
      </c>
      <c r="U2069" s="102">
        <f>SUM(U2037:U2067)</f>
        <v>1</v>
      </c>
      <c r="V2069" s="102">
        <f>SUM(V2037:V2067)</f>
        <v>0</v>
      </c>
      <c r="W2069" s="105">
        <f>+(S2069*1.5)+(T2069*2)+(U2069*3)+(V2069*4)</f>
        <v>66.999999999999986</v>
      </c>
      <c r="X2069" s="186"/>
      <c r="Y2069" s="187">
        <f>+COUNTIF(Y2037:Y2067,"D")</f>
        <v>22</v>
      </c>
      <c r="Z2069" s="83"/>
      <c r="AA2069" s="102">
        <f>SUM(AA2037:AA2067)</f>
        <v>1</v>
      </c>
      <c r="AB2069" s="102">
        <f>SUM(AB2037:AB2067)</f>
        <v>0</v>
      </c>
      <c r="AC2069" s="102">
        <f>SUM(AC2037:AC2067)</f>
        <v>0</v>
      </c>
    </row>
    <row r="2070" spans="1:29" ht="12.75" customHeight="1">
      <c r="A2070" s="69"/>
      <c r="B2070" s="263"/>
      <c r="C2070" s="189" t="s">
        <v>57</v>
      </c>
      <c r="D2070" s="189"/>
      <c r="E2070" s="190"/>
      <c r="F2070" s="72"/>
      <c r="G2070" s="72"/>
      <c r="H2070" s="99"/>
      <c r="I2070" s="76">
        <f t="shared" si="835"/>
        <v>38</v>
      </c>
      <c r="J2070" s="191"/>
      <c r="K2070" s="192"/>
      <c r="L2070" s="252"/>
      <c r="M2070" s="193"/>
      <c r="N2070" s="193"/>
      <c r="O2070" s="193"/>
      <c r="P2070" s="239"/>
      <c r="Q2070" s="260"/>
      <c r="R2070" s="194">
        <f>S2069+T2069+U2069+V2069</f>
        <v>35.999999999999993</v>
      </c>
      <c r="S2070" s="103"/>
      <c r="T2070" s="103"/>
      <c r="U2070" s="103"/>
      <c r="V2070" s="103"/>
      <c r="W2070" s="103"/>
      <c r="X2070" s="195"/>
      <c r="Y2070" s="187"/>
      <c r="Z2070" s="196"/>
      <c r="AA2070" s="196"/>
      <c r="AB2070" s="196"/>
      <c r="AC2070" s="197"/>
    </row>
    <row r="2072" spans="1:29" ht="12.75" customHeight="1">
      <c r="A2072" s="52">
        <f>A2033+1</f>
        <v>54</v>
      </c>
      <c r="B2072" s="53" t="s">
        <v>2</v>
      </c>
      <c r="C2072" s="54" t="s">
        <v>201</v>
      </c>
      <c r="D2072" s="55"/>
      <c r="E2072" s="56" t="s">
        <v>55</v>
      </c>
      <c r="F2072" s="209" t="s">
        <v>129</v>
      </c>
      <c r="G2072" s="57"/>
      <c r="H2072" s="58"/>
      <c r="I2072" s="59">
        <v>1</v>
      </c>
      <c r="J2072" s="486" t="str">
        <f>+C2072</f>
        <v>ADE</v>
      </c>
      <c r="K2072" s="486"/>
      <c r="L2072" s="486"/>
      <c r="M2072" s="486"/>
      <c r="N2072" s="486"/>
      <c r="O2072" s="486"/>
      <c r="P2072" s="486"/>
      <c r="Q2072" s="486"/>
      <c r="R2072" s="486"/>
      <c r="S2072" s="486"/>
      <c r="T2072" s="486"/>
      <c r="U2072" s="486"/>
      <c r="V2072" s="486"/>
      <c r="W2072" s="486"/>
      <c r="X2072" s="60"/>
      <c r="Y2072" s="61"/>
      <c r="Z2072" s="62"/>
      <c r="AA2072" s="63"/>
      <c r="AB2072" s="63"/>
      <c r="AC2072" s="64"/>
    </row>
    <row r="2073" spans="1:29" ht="12.75" customHeight="1">
      <c r="A2073" s="69"/>
      <c r="B2073" s="70" t="s">
        <v>3</v>
      </c>
      <c r="C2073" s="71" t="s">
        <v>62</v>
      </c>
      <c r="D2073" s="72"/>
      <c r="E2073" s="73"/>
      <c r="F2073" s="72"/>
      <c r="G2073" s="74"/>
      <c r="H2073" s="75"/>
      <c r="I2073" s="76">
        <f t="shared" ref="I2073:I2109" si="851">+I2072+1</f>
        <v>2</v>
      </c>
      <c r="J2073" s="77" t="s">
        <v>4</v>
      </c>
      <c r="K2073" s="78"/>
      <c r="L2073" s="248"/>
      <c r="M2073" s="79"/>
      <c r="N2073" s="79"/>
      <c r="O2073" s="79"/>
      <c r="P2073" s="236"/>
      <c r="Q2073" s="254"/>
      <c r="R2073" s="79"/>
      <c r="S2073" s="79"/>
      <c r="T2073" s="79"/>
      <c r="U2073" s="79"/>
      <c r="V2073" s="79"/>
      <c r="W2073" s="80" t="str">
        <f>$Y$1</f>
        <v>Period: 1 May 2012 - 31 May 2012</v>
      </c>
      <c r="X2073" s="81"/>
      <c r="Y2073" s="82"/>
      <c r="Z2073" s="83"/>
      <c r="AA2073" s="84"/>
      <c r="AB2073" s="84"/>
      <c r="AC2073" s="85"/>
    </row>
    <row r="2074" spans="1:29" ht="12.75" customHeight="1">
      <c r="A2074" s="69"/>
      <c r="B2074" s="70" t="s">
        <v>6</v>
      </c>
      <c r="C2074" s="71" t="s">
        <v>5</v>
      </c>
      <c r="D2074" s="72"/>
      <c r="E2074" s="73"/>
      <c r="F2074" s="91"/>
      <c r="G2074" s="91"/>
      <c r="H2074" s="92"/>
      <c r="I2074" s="76">
        <f t="shared" si="851"/>
        <v>3</v>
      </c>
      <c r="J2074" s="487" t="s">
        <v>7</v>
      </c>
      <c r="K2074" s="488" t="s">
        <v>8</v>
      </c>
      <c r="L2074" s="249"/>
      <c r="M2074" s="489" t="s">
        <v>49</v>
      </c>
      <c r="N2074" s="490"/>
      <c r="O2074" s="220"/>
      <c r="P2074" s="237"/>
      <c r="Q2074" s="255"/>
      <c r="R2074" s="491" t="s">
        <v>64</v>
      </c>
      <c r="S2074" s="493" t="s">
        <v>9</v>
      </c>
      <c r="T2074" s="493"/>
      <c r="U2074" s="493"/>
      <c r="V2074" s="493"/>
      <c r="W2074" s="494" t="s">
        <v>10</v>
      </c>
      <c r="X2074" s="93"/>
      <c r="Y2074" s="94"/>
      <c r="Z2074" s="83"/>
      <c r="AA2074" s="84"/>
      <c r="AB2074" s="84"/>
      <c r="AC2074" s="85"/>
    </row>
    <row r="2075" spans="1:29" ht="12.75" customHeight="1">
      <c r="A2075" s="69"/>
      <c r="B2075" s="70" t="s">
        <v>48</v>
      </c>
      <c r="C2075" s="71"/>
      <c r="D2075" s="72"/>
      <c r="E2075" s="73"/>
      <c r="F2075" s="91"/>
      <c r="G2075" s="91"/>
      <c r="H2075" s="92"/>
      <c r="I2075" s="76">
        <f t="shared" si="851"/>
        <v>4</v>
      </c>
      <c r="J2075" s="487"/>
      <c r="K2075" s="488"/>
      <c r="L2075" s="250"/>
      <c r="M2075" s="231" t="s">
        <v>11</v>
      </c>
      <c r="N2075" s="231" t="s">
        <v>12</v>
      </c>
      <c r="O2075" s="231"/>
      <c r="P2075" s="238"/>
      <c r="Q2075" s="256" t="s">
        <v>67</v>
      </c>
      <c r="R2075" s="492"/>
      <c r="S2075" s="201">
        <v>1.5</v>
      </c>
      <c r="T2075" s="201">
        <v>2</v>
      </c>
      <c r="U2075" s="201">
        <v>3</v>
      </c>
      <c r="V2075" s="201">
        <v>4</v>
      </c>
      <c r="W2075" s="494"/>
      <c r="X2075" s="93"/>
      <c r="Y2075" s="94"/>
      <c r="Z2075" s="83"/>
      <c r="AA2075" s="95" t="s">
        <v>13</v>
      </c>
      <c r="AB2075" s="95" t="s">
        <v>14</v>
      </c>
      <c r="AC2075" s="96" t="s">
        <v>15</v>
      </c>
    </row>
    <row r="2076" spans="1:29" ht="12.75" customHeight="1">
      <c r="A2076" s="69"/>
      <c r="B2076" s="70" t="s">
        <v>16</v>
      </c>
      <c r="C2076" s="71"/>
      <c r="D2076" s="72"/>
      <c r="E2076" s="73"/>
      <c r="F2076" s="98"/>
      <c r="G2076" s="72"/>
      <c r="H2076" s="99"/>
      <c r="I2076" s="76">
        <f t="shared" si="851"/>
        <v>5</v>
      </c>
      <c r="J2076" s="100">
        <f>$AN$9</f>
        <v>41079</v>
      </c>
      <c r="K2076" s="101">
        <v>1</v>
      </c>
      <c r="L2076" s="261">
        <v>8</v>
      </c>
      <c r="M2076" s="232">
        <f>VLOOKUP(K2076,$AE$23:$AG$30,2,0)</f>
        <v>0.33333333333333331</v>
      </c>
      <c r="N2076" s="241">
        <f>VLOOKUP(K2076,$AE$23:$AG$30,3,0)</f>
        <v>0.70833333333333337</v>
      </c>
      <c r="O2076" s="244">
        <f t="shared" ref="O2076:O2105" si="852">(N2076-M2076)*24</f>
        <v>9.0000000000000018</v>
      </c>
      <c r="P2076" s="245" t="str">
        <f>+IF(((N2076-M2076)*24)&gt;4,"1",0)</f>
        <v>1</v>
      </c>
      <c r="Q2076" s="257">
        <f t="shared" ref="Q2076:Q2105" si="853">O2076-P2076</f>
        <v>8.0000000000000018</v>
      </c>
      <c r="R2076" s="102">
        <f>+L2076-Q2076</f>
        <v>0</v>
      </c>
      <c r="S2076" s="103">
        <f>IF(AND(Y2076="d",W2076&gt;0),1,0)</f>
        <v>0</v>
      </c>
      <c r="T2076" s="104">
        <f>IF(AND(Y2076="D",W2076-S2076&lt;0),0,IF(AND(Y2076="M",W2076&gt;=7),7,IF(AND(Y2076="M",W2076&lt;7),W2076,IF(W2076-S2076&lt;0,0,IF(AND(Y2076="D",W2076-S2076&gt;=7),7,IF(AND(Y2076="D",W2076-S2076&lt;7),W2076-S2076,0))))))</f>
        <v>0</v>
      </c>
      <c r="U2076" s="104">
        <f>IF(AND(Y2076="D",W2076&lt;1),0,IF(AND(Y2076="D",W2076-S2076-T2076&gt;0,W2076-S2076-T2076&lt;1),W2076-S2076-T2076,IF(AND(Y2076="D",W2076-S2076-T2076&gt;=1),1,IF(AND(Y2076="M",W2076-T2076&gt;=1),1,IF(AND(Y2076="M",W2076-T2076&lt;1),W2076-T2076,0)))))</f>
        <v>0</v>
      </c>
      <c r="V2076" s="104">
        <f>IF(AND(Y2076="D",W2076&lt;1),0,IF(AND(Y2076="D",W2076-S2076-T2076-U2076&gt;0),W2076-S2076-T2076-U2076,IF(AND(Y2076="M",W2076-T2076-U2076&gt;0),W2076-T2076-U2076,0)))</f>
        <v>0</v>
      </c>
      <c r="W2076" s="105">
        <f>+R2076</f>
        <v>0</v>
      </c>
      <c r="X2076" s="96"/>
      <c r="Y2076" s="106" t="str">
        <f>$AO$9</f>
        <v>D</v>
      </c>
      <c r="Z2076" s="207" t="str">
        <f t="shared" ref="Z2076:Z2106" si="854">TEXT(WEEKDAY(J2076),"ddd")</f>
        <v>Tue</v>
      </c>
      <c r="AA2076" s="107">
        <f t="shared" ref="AA2076:AA2105" si="855">COUNTIF(K2076,"S")</f>
        <v>0</v>
      </c>
      <c r="AB2076" s="107">
        <f t="shared" ref="AB2076:AB2105" si="856">COUNTIF(K2076,"I")</f>
        <v>0</v>
      </c>
      <c r="AC2076" s="107">
        <f t="shared" ref="AC2076:AC2105" si="857">COUNTIF(K2076,"A")</f>
        <v>0</v>
      </c>
    </row>
    <row r="2077" spans="1:29" ht="12.75" customHeight="1">
      <c r="A2077" s="69"/>
      <c r="B2077" s="70" t="s">
        <v>18</v>
      </c>
      <c r="C2077" s="108" t="s">
        <v>61</v>
      </c>
      <c r="D2077" s="109"/>
      <c r="E2077" s="73"/>
      <c r="F2077" s="110"/>
      <c r="G2077" s="72"/>
      <c r="H2077" s="99"/>
      <c r="I2077" s="76">
        <f t="shared" si="851"/>
        <v>6</v>
      </c>
      <c r="J2077" s="100">
        <f>$AN$10</f>
        <v>41080</v>
      </c>
      <c r="K2077" s="101">
        <v>1</v>
      </c>
      <c r="L2077" s="261">
        <v>9</v>
      </c>
      <c r="M2077" s="232">
        <f>VLOOKUP(K2077,$AE$23:$AG$30,2,0)</f>
        <v>0.33333333333333331</v>
      </c>
      <c r="N2077" s="241">
        <f t="shared" ref="N2077:N2105" si="858">VLOOKUP(K2077,$AE$23:$AG$30,3,0)</f>
        <v>0.70833333333333337</v>
      </c>
      <c r="O2077" s="244">
        <f t="shared" si="852"/>
        <v>9.0000000000000018</v>
      </c>
      <c r="P2077" s="245" t="str">
        <f>+IF(((N2077-M2077)*24)&gt;4,"1",0)</f>
        <v>1</v>
      </c>
      <c r="Q2077" s="257">
        <f t="shared" si="853"/>
        <v>8.0000000000000018</v>
      </c>
      <c r="R2077" s="102">
        <f>+L2077-Q2077</f>
        <v>0.99999999999999822</v>
      </c>
      <c r="S2077" s="103">
        <f t="shared" ref="S2077:S2105" si="859">IF(AND(Y2077="d",W2077&gt;0),1,0)</f>
        <v>1</v>
      </c>
      <c r="T2077" s="104">
        <f t="shared" ref="T2077:T2105" si="860">IF(AND(Y2077="D",W2077-S2077&lt;0),0,IF(AND(Y2077="M",W2077&gt;=7),7,IF(AND(Y2077="M",W2077&lt;7),W2077,IF(W2077-S2077&lt;0,0,IF(AND(Y2077="D",W2077-S2077&gt;=7),7,IF(AND(Y2077="D",W2077-S2077&lt;7),W2077-S2077,0))))))</f>
        <v>0</v>
      </c>
      <c r="U2077" s="104">
        <f t="shared" ref="U2077:U2105" si="861">IF(AND(Y2077="D",W2077&lt;1),0,IF(AND(Y2077="D",W2077-S2077-T2077&gt;0,W2077-S2077-T2077&lt;1),W2077-S2077-T2077,IF(AND(Y2077="D",W2077-S2077-T2077&gt;=1),1,IF(AND(Y2077="M",W2077-T2077&gt;=1),1,IF(AND(Y2077="M",W2077-T2077&lt;1),W2077-T2077,0)))))</f>
        <v>0</v>
      </c>
      <c r="V2077" s="104">
        <f t="shared" ref="V2077:V2105" si="862">IF(AND(Y2077="D",W2077&lt;1),0,IF(AND(Y2077="D",W2077-S2077-T2077-U2077&gt;0),W2077-S2077-T2077-U2077,IF(AND(Y2077="M",W2077-T2077-U2077&gt;0),W2077-T2077-U2077,0)))</f>
        <v>0</v>
      </c>
      <c r="W2077" s="105">
        <f t="shared" ref="W2077:W2105" si="863">+R2077</f>
        <v>0.99999999999999822</v>
      </c>
      <c r="X2077" s="96"/>
      <c r="Y2077" s="106" t="str">
        <f>$AO$10</f>
        <v>D</v>
      </c>
      <c r="Z2077" s="207" t="str">
        <f t="shared" si="854"/>
        <v>Wed</v>
      </c>
      <c r="AA2077" s="107">
        <f t="shared" si="855"/>
        <v>0</v>
      </c>
      <c r="AB2077" s="107">
        <f t="shared" si="856"/>
        <v>0</v>
      </c>
      <c r="AC2077" s="107">
        <f t="shared" si="857"/>
        <v>0</v>
      </c>
    </row>
    <row r="2078" spans="1:29" ht="12.75" customHeight="1">
      <c r="A2078" s="69"/>
      <c r="B2078" s="98" t="s">
        <v>20</v>
      </c>
      <c r="C2078" s="199">
        <v>40245</v>
      </c>
      <c r="D2078" s="199">
        <v>41340</v>
      </c>
      <c r="E2078" s="73"/>
      <c r="F2078" s="72"/>
      <c r="G2078" s="72"/>
      <c r="H2078" s="99"/>
      <c r="I2078" s="76">
        <f t="shared" si="851"/>
        <v>7</v>
      </c>
      <c r="J2078" s="100">
        <f>$AN$11</f>
        <v>41081</v>
      </c>
      <c r="K2078" s="101">
        <v>1</v>
      </c>
      <c r="L2078" s="261">
        <v>8</v>
      </c>
      <c r="M2078" s="232">
        <f>VLOOKUP(K2078,$AE$23:$AG$30,2,0)</f>
        <v>0.33333333333333331</v>
      </c>
      <c r="N2078" s="241">
        <f t="shared" si="858"/>
        <v>0.70833333333333337</v>
      </c>
      <c r="O2078" s="244">
        <f t="shared" si="852"/>
        <v>9.0000000000000018</v>
      </c>
      <c r="P2078" s="245" t="str">
        <f t="shared" ref="P2078:P2105" si="864">+IF(((N2078-M2078)*24)&gt;4,"1",0)</f>
        <v>1</v>
      </c>
      <c r="Q2078" s="257">
        <f t="shared" si="853"/>
        <v>8.0000000000000018</v>
      </c>
      <c r="R2078" s="102">
        <f t="shared" ref="R2078:R2105" si="865">+L2078-Q2078</f>
        <v>0</v>
      </c>
      <c r="S2078" s="103">
        <f t="shared" si="859"/>
        <v>0</v>
      </c>
      <c r="T2078" s="104">
        <f t="shared" si="860"/>
        <v>0</v>
      </c>
      <c r="U2078" s="104">
        <f t="shared" si="861"/>
        <v>0</v>
      </c>
      <c r="V2078" s="104">
        <f t="shared" si="862"/>
        <v>0</v>
      </c>
      <c r="W2078" s="105">
        <f t="shared" si="863"/>
        <v>0</v>
      </c>
      <c r="X2078" s="96"/>
      <c r="Y2078" s="106" t="str">
        <f>$AO$11</f>
        <v>D</v>
      </c>
      <c r="Z2078" s="207" t="str">
        <f t="shared" si="854"/>
        <v>Thu</v>
      </c>
      <c r="AA2078" s="107">
        <f t="shared" si="855"/>
        <v>0</v>
      </c>
      <c r="AB2078" s="107">
        <f t="shared" si="856"/>
        <v>0</v>
      </c>
      <c r="AC2078" s="107">
        <f t="shared" si="857"/>
        <v>0</v>
      </c>
    </row>
    <row r="2079" spans="1:29" ht="12.75" customHeight="1">
      <c r="A2079" s="69"/>
      <c r="B2079" s="98"/>
      <c r="C2079" s="98"/>
      <c r="D2079" s="72"/>
      <c r="E2079" s="73"/>
      <c r="F2079" s="72"/>
      <c r="G2079" s="72"/>
      <c r="H2079" s="99"/>
      <c r="I2079" s="76">
        <f t="shared" si="851"/>
        <v>8</v>
      </c>
      <c r="J2079" s="100">
        <f>$AN$12</f>
        <v>41082</v>
      </c>
      <c r="K2079" s="101">
        <v>1</v>
      </c>
      <c r="L2079" s="261">
        <v>8</v>
      </c>
      <c r="M2079" s="232">
        <f t="shared" ref="M2079:M2105" si="866">VLOOKUP(K2079,$AE$23:$AG$30,2,0)</f>
        <v>0.33333333333333331</v>
      </c>
      <c r="N2079" s="241">
        <f t="shared" si="858"/>
        <v>0.70833333333333337</v>
      </c>
      <c r="O2079" s="244">
        <f t="shared" si="852"/>
        <v>9.0000000000000018</v>
      </c>
      <c r="P2079" s="245" t="str">
        <f t="shared" si="864"/>
        <v>1</v>
      </c>
      <c r="Q2079" s="257">
        <f t="shared" si="853"/>
        <v>8.0000000000000018</v>
      </c>
      <c r="R2079" s="102">
        <f t="shared" si="865"/>
        <v>0</v>
      </c>
      <c r="S2079" s="103">
        <f t="shared" si="859"/>
        <v>0</v>
      </c>
      <c r="T2079" s="104">
        <f t="shared" si="860"/>
        <v>0</v>
      </c>
      <c r="U2079" s="104">
        <f t="shared" si="861"/>
        <v>0</v>
      </c>
      <c r="V2079" s="104">
        <f t="shared" si="862"/>
        <v>0</v>
      </c>
      <c r="W2079" s="105">
        <f t="shared" si="863"/>
        <v>0</v>
      </c>
      <c r="X2079" s="96"/>
      <c r="Y2079" s="106" t="str">
        <f>$AO$12</f>
        <v>D</v>
      </c>
      <c r="Z2079" s="207" t="str">
        <f t="shared" si="854"/>
        <v>Fri</v>
      </c>
      <c r="AA2079" s="107">
        <f t="shared" si="855"/>
        <v>0</v>
      </c>
      <c r="AB2079" s="107">
        <f t="shared" si="856"/>
        <v>0</v>
      </c>
      <c r="AC2079" s="107">
        <f t="shared" si="857"/>
        <v>0</v>
      </c>
    </row>
    <row r="2080" spans="1:29" ht="12.75" customHeight="1">
      <c r="A2080" s="69"/>
      <c r="B2080" s="98"/>
      <c r="C2080" s="98"/>
      <c r="D2080" s="72"/>
      <c r="E2080" s="73"/>
      <c r="F2080" s="198"/>
      <c r="G2080" s="72"/>
      <c r="H2080" s="99"/>
      <c r="I2080" s="76">
        <f t="shared" si="851"/>
        <v>9</v>
      </c>
      <c r="J2080" s="100">
        <f>$AN$13</f>
        <v>41083</v>
      </c>
      <c r="K2080" s="339" t="s">
        <v>50</v>
      </c>
      <c r="L2080" s="261"/>
      <c r="M2080" s="232">
        <f t="shared" si="866"/>
        <v>0</v>
      </c>
      <c r="N2080" s="241">
        <f t="shared" si="858"/>
        <v>0</v>
      </c>
      <c r="O2080" s="244">
        <f t="shared" si="852"/>
        <v>0</v>
      </c>
      <c r="P2080" s="245">
        <f t="shared" si="864"/>
        <v>0</v>
      </c>
      <c r="Q2080" s="257">
        <f t="shared" si="853"/>
        <v>0</v>
      </c>
      <c r="R2080" s="102">
        <f t="shared" si="865"/>
        <v>0</v>
      </c>
      <c r="S2080" s="103">
        <f t="shared" si="859"/>
        <v>0</v>
      </c>
      <c r="T2080" s="104">
        <f t="shared" si="860"/>
        <v>0</v>
      </c>
      <c r="U2080" s="104">
        <f t="shared" si="861"/>
        <v>0</v>
      </c>
      <c r="V2080" s="104">
        <f t="shared" si="862"/>
        <v>0</v>
      </c>
      <c r="W2080" s="105">
        <f t="shared" si="863"/>
        <v>0</v>
      </c>
      <c r="X2080" s="96"/>
      <c r="Y2080" s="106" t="str">
        <f>$AO$13</f>
        <v>M</v>
      </c>
      <c r="Z2080" s="207" t="str">
        <f t="shared" si="854"/>
        <v>Sat</v>
      </c>
      <c r="AA2080" s="107">
        <f t="shared" si="855"/>
        <v>0</v>
      </c>
      <c r="AB2080" s="107">
        <f t="shared" si="856"/>
        <v>0</v>
      </c>
      <c r="AC2080" s="107">
        <f t="shared" si="857"/>
        <v>0</v>
      </c>
    </row>
    <row r="2081" spans="1:29" ht="12.75" customHeight="1">
      <c r="A2081" s="69"/>
      <c r="B2081" s="124" t="s">
        <v>21</v>
      </c>
      <c r="C2081" s="125" t="s">
        <v>22</v>
      </c>
      <c r="D2081" s="126"/>
      <c r="E2081" s="127"/>
      <c r="F2081" s="198">
        <v>1244560</v>
      </c>
      <c r="G2081" s="129" t="s">
        <v>22</v>
      </c>
      <c r="H2081" s="130">
        <f>+F2081</f>
        <v>1244560</v>
      </c>
      <c r="I2081" s="76">
        <f t="shared" si="851"/>
        <v>10</v>
      </c>
      <c r="J2081" s="100">
        <f>$AN$14</f>
        <v>41084</v>
      </c>
      <c r="K2081" s="339" t="s">
        <v>72</v>
      </c>
      <c r="L2081" s="261">
        <v>11</v>
      </c>
      <c r="M2081" s="232">
        <f t="shared" si="866"/>
        <v>0</v>
      </c>
      <c r="N2081" s="241">
        <f t="shared" si="858"/>
        <v>0</v>
      </c>
      <c r="O2081" s="244">
        <f t="shared" si="852"/>
        <v>0</v>
      </c>
      <c r="P2081" s="245">
        <f t="shared" si="864"/>
        <v>0</v>
      </c>
      <c r="Q2081" s="257">
        <f t="shared" si="853"/>
        <v>0</v>
      </c>
      <c r="R2081" s="102">
        <f t="shared" si="865"/>
        <v>11</v>
      </c>
      <c r="S2081" s="103">
        <f t="shared" si="859"/>
        <v>0</v>
      </c>
      <c r="T2081" s="104">
        <f t="shared" si="860"/>
        <v>7</v>
      </c>
      <c r="U2081" s="104">
        <f t="shared" si="861"/>
        <v>1</v>
      </c>
      <c r="V2081" s="104">
        <f t="shared" si="862"/>
        <v>3</v>
      </c>
      <c r="W2081" s="105">
        <f t="shared" si="863"/>
        <v>11</v>
      </c>
      <c r="X2081" s="96"/>
      <c r="Y2081" s="106" t="str">
        <f>$AO$14</f>
        <v>M</v>
      </c>
      <c r="Z2081" s="262" t="str">
        <f t="shared" si="854"/>
        <v>Sun</v>
      </c>
      <c r="AA2081" s="107">
        <f t="shared" si="855"/>
        <v>0</v>
      </c>
      <c r="AB2081" s="107">
        <f t="shared" si="856"/>
        <v>0</v>
      </c>
      <c r="AC2081" s="107">
        <f t="shared" si="857"/>
        <v>0</v>
      </c>
    </row>
    <row r="2082" spans="1:29" ht="12.75" customHeight="1">
      <c r="A2082" s="69"/>
      <c r="B2082" s="124" t="s">
        <v>23</v>
      </c>
      <c r="C2082" s="125" t="s">
        <v>22</v>
      </c>
      <c r="D2082" s="133">
        <f>+F2081/173</f>
        <v>7193.9884393063585</v>
      </c>
      <c r="E2082" s="127" t="s">
        <v>24</v>
      </c>
      <c r="F2082" s="128">
        <f>+W2108</f>
        <v>188.50000000000003</v>
      </c>
      <c r="G2082" s="134" t="s">
        <v>22</v>
      </c>
      <c r="H2082" s="130">
        <f>F2082*D2082</f>
        <v>1356066.8208092488</v>
      </c>
      <c r="I2082" s="76">
        <f t="shared" si="851"/>
        <v>11</v>
      </c>
      <c r="J2082" s="100">
        <f>$AN$15</f>
        <v>41085</v>
      </c>
      <c r="K2082" s="101">
        <v>2</v>
      </c>
      <c r="L2082" s="261">
        <v>11</v>
      </c>
      <c r="M2082" s="232">
        <f t="shared" si="866"/>
        <v>0.83333333333333337</v>
      </c>
      <c r="N2082" s="241">
        <f t="shared" si="858"/>
        <v>1.2083333333333333</v>
      </c>
      <c r="O2082" s="244">
        <f t="shared" si="852"/>
        <v>8.9999999999999964</v>
      </c>
      <c r="P2082" s="245" t="str">
        <f t="shared" si="864"/>
        <v>1</v>
      </c>
      <c r="Q2082" s="257">
        <f t="shared" si="853"/>
        <v>7.9999999999999964</v>
      </c>
      <c r="R2082" s="102">
        <f t="shared" si="865"/>
        <v>3.0000000000000036</v>
      </c>
      <c r="S2082" s="103">
        <f t="shared" si="859"/>
        <v>1</v>
      </c>
      <c r="T2082" s="104">
        <f t="shared" si="860"/>
        <v>2.0000000000000036</v>
      </c>
      <c r="U2082" s="104">
        <f t="shared" si="861"/>
        <v>0</v>
      </c>
      <c r="V2082" s="104">
        <f t="shared" si="862"/>
        <v>0</v>
      </c>
      <c r="W2082" s="105">
        <f t="shared" si="863"/>
        <v>3.0000000000000036</v>
      </c>
      <c r="X2082" s="96"/>
      <c r="Y2082" s="106" t="str">
        <f>$AO$15</f>
        <v>D</v>
      </c>
      <c r="Z2082" s="262" t="str">
        <f t="shared" si="854"/>
        <v>Mon</v>
      </c>
      <c r="AA2082" s="107">
        <f t="shared" si="855"/>
        <v>0</v>
      </c>
      <c r="AB2082" s="107">
        <f t="shared" si="856"/>
        <v>0</v>
      </c>
      <c r="AC2082" s="107">
        <f t="shared" si="857"/>
        <v>0</v>
      </c>
    </row>
    <row r="2083" spans="1:29" ht="12.75" customHeight="1">
      <c r="A2083" s="69"/>
      <c r="B2083" s="124" t="s">
        <v>65</v>
      </c>
      <c r="C2083" s="125" t="s">
        <v>22</v>
      </c>
      <c r="D2083" s="133">
        <v>6000</v>
      </c>
      <c r="E2083" s="127" t="s">
        <v>24</v>
      </c>
      <c r="F2083" s="203">
        <f>+K2108</f>
        <v>26</v>
      </c>
      <c r="G2083" s="134" t="s">
        <v>22</v>
      </c>
      <c r="H2083" s="130">
        <f>F2083*D2083</f>
        <v>156000</v>
      </c>
      <c r="I2083" s="76">
        <f t="shared" si="851"/>
        <v>12</v>
      </c>
      <c r="J2083" s="100">
        <f>$AN$16</f>
        <v>41086</v>
      </c>
      <c r="K2083" s="101">
        <v>2</v>
      </c>
      <c r="L2083" s="261">
        <v>11</v>
      </c>
      <c r="M2083" s="232">
        <f t="shared" si="866"/>
        <v>0.83333333333333337</v>
      </c>
      <c r="N2083" s="241">
        <f t="shared" si="858"/>
        <v>1.2083333333333333</v>
      </c>
      <c r="O2083" s="244">
        <f t="shared" si="852"/>
        <v>8.9999999999999964</v>
      </c>
      <c r="P2083" s="245" t="str">
        <f t="shared" si="864"/>
        <v>1</v>
      </c>
      <c r="Q2083" s="257">
        <f t="shared" si="853"/>
        <v>7.9999999999999964</v>
      </c>
      <c r="R2083" s="102">
        <f t="shared" si="865"/>
        <v>3.0000000000000036</v>
      </c>
      <c r="S2083" s="103">
        <f t="shared" si="859"/>
        <v>1</v>
      </c>
      <c r="T2083" s="104">
        <f t="shared" si="860"/>
        <v>2.0000000000000036</v>
      </c>
      <c r="U2083" s="104">
        <f t="shared" si="861"/>
        <v>0</v>
      </c>
      <c r="V2083" s="104">
        <f t="shared" si="862"/>
        <v>0</v>
      </c>
      <c r="W2083" s="105">
        <f t="shared" si="863"/>
        <v>3.0000000000000036</v>
      </c>
      <c r="X2083" s="96"/>
      <c r="Y2083" s="106" t="str">
        <f>$AO$16</f>
        <v>D</v>
      </c>
      <c r="Z2083" s="207" t="str">
        <f t="shared" si="854"/>
        <v>Tue</v>
      </c>
      <c r="AA2083" s="107">
        <f t="shared" si="855"/>
        <v>0</v>
      </c>
      <c r="AB2083" s="107">
        <f t="shared" si="856"/>
        <v>0</v>
      </c>
      <c r="AC2083" s="107">
        <f t="shared" si="857"/>
        <v>0</v>
      </c>
    </row>
    <row r="2084" spans="1:29" ht="12.75" customHeight="1">
      <c r="A2084" s="69"/>
      <c r="B2084" s="124" t="s">
        <v>66</v>
      </c>
      <c r="C2084" s="125" t="s">
        <v>22</v>
      </c>
      <c r="D2084" s="200">
        <v>4000</v>
      </c>
      <c r="E2084" s="127" t="s">
        <v>24</v>
      </c>
      <c r="F2084" s="139">
        <f>+L2108</f>
        <v>13</v>
      </c>
      <c r="G2084" s="134" t="s">
        <v>22</v>
      </c>
      <c r="H2084" s="130">
        <f>F2084*D2084</f>
        <v>52000</v>
      </c>
      <c r="I2084" s="76">
        <f t="shared" si="851"/>
        <v>13</v>
      </c>
      <c r="J2084" s="100">
        <f>$AN$17</f>
        <v>41087</v>
      </c>
      <c r="K2084" s="101">
        <v>2</v>
      </c>
      <c r="L2084" s="261">
        <v>11</v>
      </c>
      <c r="M2084" s="232">
        <f t="shared" si="866"/>
        <v>0.83333333333333337</v>
      </c>
      <c r="N2084" s="241">
        <f t="shared" si="858"/>
        <v>1.2083333333333333</v>
      </c>
      <c r="O2084" s="244">
        <f t="shared" si="852"/>
        <v>8.9999999999999964</v>
      </c>
      <c r="P2084" s="245" t="str">
        <f t="shared" si="864"/>
        <v>1</v>
      </c>
      <c r="Q2084" s="257">
        <f t="shared" si="853"/>
        <v>7.9999999999999964</v>
      </c>
      <c r="R2084" s="102">
        <f t="shared" si="865"/>
        <v>3.0000000000000036</v>
      </c>
      <c r="S2084" s="103">
        <f t="shared" si="859"/>
        <v>1</v>
      </c>
      <c r="T2084" s="104">
        <f t="shared" si="860"/>
        <v>2.0000000000000036</v>
      </c>
      <c r="U2084" s="104">
        <f t="shared" si="861"/>
        <v>0</v>
      </c>
      <c r="V2084" s="104">
        <f t="shared" si="862"/>
        <v>0</v>
      </c>
      <c r="W2084" s="105">
        <f t="shared" si="863"/>
        <v>3.0000000000000036</v>
      </c>
      <c r="X2084" s="96"/>
      <c r="Y2084" s="106" t="str">
        <f>$AO$17</f>
        <v>D</v>
      </c>
      <c r="Z2084" s="207" t="str">
        <f t="shared" si="854"/>
        <v>Wed</v>
      </c>
      <c r="AA2084" s="107">
        <f t="shared" si="855"/>
        <v>0</v>
      </c>
      <c r="AB2084" s="107">
        <f t="shared" si="856"/>
        <v>0</v>
      </c>
      <c r="AC2084" s="107">
        <f t="shared" si="857"/>
        <v>0</v>
      </c>
    </row>
    <row r="2085" spans="1:29" ht="12.75" customHeight="1">
      <c r="A2085" s="69"/>
      <c r="B2085" s="335" t="s">
        <v>75</v>
      </c>
      <c r="C2085" s="336" t="s">
        <v>22</v>
      </c>
      <c r="D2085" s="337"/>
      <c r="E2085" s="127" t="s">
        <v>24</v>
      </c>
      <c r="F2085" s="338">
        <f>+M2108</f>
        <v>13</v>
      </c>
      <c r="G2085" s="142" t="s">
        <v>22</v>
      </c>
      <c r="H2085" s="143">
        <f>+F2085*D2085</f>
        <v>0</v>
      </c>
      <c r="I2085" s="76">
        <f t="shared" si="851"/>
        <v>14</v>
      </c>
      <c r="J2085" s="100">
        <f>$AN$18</f>
        <v>41088</v>
      </c>
      <c r="K2085" s="101">
        <v>2</v>
      </c>
      <c r="L2085" s="261">
        <v>10.5</v>
      </c>
      <c r="M2085" s="232">
        <f t="shared" si="866"/>
        <v>0.83333333333333337</v>
      </c>
      <c r="N2085" s="241">
        <f t="shared" si="858"/>
        <v>1.2083333333333333</v>
      </c>
      <c r="O2085" s="244">
        <f t="shared" si="852"/>
        <v>8.9999999999999964</v>
      </c>
      <c r="P2085" s="245" t="str">
        <f t="shared" si="864"/>
        <v>1</v>
      </c>
      <c r="Q2085" s="257">
        <f t="shared" si="853"/>
        <v>7.9999999999999964</v>
      </c>
      <c r="R2085" s="102">
        <f t="shared" si="865"/>
        <v>2.5000000000000036</v>
      </c>
      <c r="S2085" s="103">
        <f t="shared" si="859"/>
        <v>1</v>
      </c>
      <c r="T2085" s="104">
        <f t="shared" si="860"/>
        <v>1.5000000000000036</v>
      </c>
      <c r="U2085" s="104">
        <f t="shared" si="861"/>
        <v>0</v>
      </c>
      <c r="V2085" s="104">
        <f t="shared" si="862"/>
        <v>0</v>
      </c>
      <c r="W2085" s="105">
        <f t="shared" si="863"/>
        <v>2.5000000000000036</v>
      </c>
      <c r="X2085" s="96"/>
      <c r="Y2085" s="106" t="str">
        <f>$AO$18</f>
        <v>D</v>
      </c>
      <c r="Z2085" s="207" t="str">
        <f t="shared" si="854"/>
        <v>Thu</v>
      </c>
      <c r="AA2085" s="107">
        <f t="shared" si="855"/>
        <v>0</v>
      </c>
      <c r="AB2085" s="107">
        <f t="shared" si="856"/>
        <v>0</v>
      </c>
      <c r="AC2085" s="107">
        <f t="shared" si="857"/>
        <v>0</v>
      </c>
    </row>
    <row r="2086" spans="1:29" ht="12.75" customHeight="1">
      <c r="A2086" s="69"/>
      <c r="B2086" s="124"/>
      <c r="C2086" s="70"/>
      <c r="D2086" s="202"/>
      <c r="E2086" s="140"/>
      <c r="F2086" s="141"/>
      <c r="G2086" s="74" t="s">
        <v>22</v>
      </c>
      <c r="H2086" s="99">
        <f>+D2086*F2086</f>
        <v>0</v>
      </c>
      <c r="I2086" s="76">
        <f t="shared" si="851"/>
        <v>15</v>
      </c>
      <c r="J2086" s="100">
        <f>$AN$19</f>
        <v>41089</v>
      </c>
      <c r="K2086" s="101">
        <v>2</v>
      </c>
      <c r="L2086" s="261">
        <v>11</v>
      </c>
      <c r="M2086" s="232">
        <f t="shared" si="866"/>
        <v>0.83333333333333337</v>
      </c>
      <c r="N2086" s="241">
        <f t="shared" si="858"/>
        <v>1.2083333333333333</v>
      </c>
      <c r="O2086" s="244">
        <f t="shared" si="852"/>
        <v>8.9999999999999964</v>
      </c>
      <c r="P2086" s="245" t="str">
        <f t="shared" si="864"/>
        <v>1</v>
      </c>
      <c r="Q2086" s="257">
        <f t="shared" si="853"/>
        <v>7.9999999999999964</v>
      </c>
      <c r="R2086" s="102">
        <f t="shared" si="865"/>
        <v>3.0000000000000036</v>
      </c>
      <c r="S2086" s="103">
        <f t="shared" si="859"/>
        <v>1</v>
      </c>
      <c r="T2086" s="104">
        <f t="shared" si="860"/>
        <v>2.0000000000000036</v>
      </c>
      <c r="U2086" s="104">
        <f t="shared" si="861"/>
        <v>0</v>
      </c>
      <c r="V2086" s="104">
        <f t="shared" si="862"/>
        <v>0</v>
      </c>
      <c r="W2086" s="105">
        <f t="shared" si="863"/>
        <v>3.0000000000000036</v>
      </c>
      <c r="X2086" s="96"/>
      <c r="Y2086" s="106" t="str">
        <f>$AO$19</f>
        <v>D</v>
      </c>
      <c r="Z2086" s="207" t="str">
        <f t="shared" si="854"/>
        <v>Fri</v>
      </c>
      <c r="AA2086" s="107">
        <f t="shared" si="855"/>
        <v>0</v>
      </c>
      <c r="AB2086" s="107">
        <f t="shared" si="856"/>
        <v>0</v>
      </c>
      <c r="AC2086" s="107">
        <f t="shared" si="857"/>
        <v>0</v>
      </c>
    </row>
    <row r="2087" spans="1:29" ht="12.75" customHeight="1">
      <c r="A2087" s="69"/>
      <c r="B2087" s="124"/>
      <c r="C2087" s="70"/>
      <c r="D2087" s="202"/>
      <c r="E2087" s="140"/>
      <c r="F2087" s="139"/>
      <c r="G2087" s="74" t="s">
        <v>22</v>
      </c>
      <c r="H2087" s="99">
        <f>+D2087*F2087</f>
        <v>0</v>
      </c>
      <c r="I2087" s="76">
        <f t="shared" si="851"/>
        <v>16</v>
      </c>
      <c r="J2087" s="100">
        <f>$AN$20</f>
        <v>41090</v>
      </c>
      <c r="K2087" s="101" t="s">
        <v>50</v>
      </c>
      <c r="L2087" s="261"/>
      <c r="M2087" s="232">
        <f t="shared" si="866"/>
        <v>0</v>
      </c>
      <c r="N2087" s="241">
        <f t="shared" si="858"/>
        <v>0</v>
      </c>
      <c r="O2087" s="244">
        <f t="shared" si="852"/>
        <v>0</v>
      </c>
      <c r="P2087" s="245">
        <f t="shared" si="864"/>
        <v>0</v>
      </c>
      <c r="Q2087" s="257">
        <f t="shared" si="853"/>
        <v>0</v>
      </c>
      <c r="R2087" s="102">
        <f t="shared" si="865"/>
        <v>0</v>
      </c>
      <c r="S2087" s="103">
        <f t="shared" si="859"/>
        <v>0</v>
      </c>
      <c r="T2087" s="104">
        <f t="shared" si="860"/>
        <v>0</v>
      </c>
      <c r="U2087" s="104">
        <f t="shared" si="861"/>
        <v>0</v>
      </c>
      <c r="V2087" s="104">
        <f t="shared" si="862"/>
        <v>0</v>
      </c>
      <c r="W2087" s="105">
        <f t="shared" si="863"/>
        <v>0</v>
      </c>
      <c r="X2087" s="96"/>
      <c r="Y2087" s="106" t="str">
        <f>$AO$20</f>
        <v>M</v>
      </c>
      <c r="Z2087" s="207" t="str">
        <f t="shared" si="854"/>
        <v>Sat</v>
      </c>
      <c r="AA2087" s="107">
        <f t="shared" si="855"/>
        <v>0</v>
      </c>
      <c r="AB2087" s="107">
        <f t="shared" si="856"/>
        <v>0</v>
      </c>
      <c r="AC2087" s="107">
        <f t="shared" si="857"/>
        <v>0</v>
      </c>
    </row>
    <row r="2088" spans="1:29" ht="12.75" customHeight="1">
      <c r="A2088" s="69"/>
      <c r="B2088" s="124" t="s">
        <v>56</v>
      </c>
      <c r="C2088" s="70" t="s">
        <v>22</v>
      </c>
      <c r="D2088" s="202"/>
      <c r="E2088" s="140"/>
      <c r="F2088" s="141"/>
      <c r="G2088" s="74" t="s">
        <v>22</v>
      </c>
      <c r="H2088" s="99">
        <v>0</v>
      </c>
      <c r="I2088" s="76">
        <f t="shared" si="851"/>
        <v>17</v>
      </c>
      <c r="J2088" s="100">
        <f>$AN$21</f>
        <v>41091</v>
      </c>
      <c r="K2088" s="339" t="s">
        <v>63</v>
      </c>
      <c r="L2088" s="261">
        <v>11</v>
      </c>
      <c r="M2088" s="232">
        <f t="shared" si="866"/>
        <v>0</v>
      </c>
      <c r="N2088" s="241">
        <f t="shared" si="858"/>
        <v>0</v>
      </c>
      <c r="O2088" s="244">
        <f t="shared" si="852"/>
        <v>0</v>
      </c>
      <c r="P2088" s="245">
        <f t="shared" si="864"/>
        <v>0</v>
      </c>
      <c r="Q2088" s="257">
        <f t="shared" si="853"/>
        <v>0</v>
      </c>
      <c r="R2088" s="102">
        <f t="shared" si="865"/>
        <v>11</v>
      </c>
      <c r="S2088" s="103">
        <f t="shared" si="859"/>
        <v>0</v>
      </c>
      <c r="T2088" s="104">
        <f t="shared" si="860"/>
        <v>7</v>
      </c>
      <c r="U2088" s="104">
        <f t="shared" si="861"/>
        <v>1</v>
      </c>
      <c r="V2088" s="104">
        <f t="shared" si="862"/>
        <v>3</v>
      </c>
      <c r="W2088" s="105">
        <f t="shared" si="863"/>
        <v>11</v>
      </c>
      <c r="X2088" s="96"/>
      <c r="Y2088" s="106" t="str">
        <f>$AO$21</f>
        <v>M</v>
      </c>
      <c r="Z2088" s="262" t="str">
        <f t="shared" si="854"/>
        <v>Sun</v>
      </c>
      <c r="AA2088" s="107">
        <f t="shared" si="855"/>
        <v>0</v>
      </c>
      <c r="AB2088" s="107">
        <f t="shared" si="856"/>
        <v>0</v>
      </c>
      <c r="AC2088" s="107">
        <f t="shared" si="857"/>
        <v>0</v>
      </c>
    </row>
    <row r="2089" spans="1:29" ht="12.75" customHeight="1">
      <c r="A2089" s="69"/>
      <c r="B2089" s="124"/>
      <c r="C2089" s="70"/>
      <c r="D2089" s="202"/>
      <c r="E2089" s="140"/>
      <c r="F2089" s="139"/>
      <c r="G2089" s="74" t="s">
        <v>22</v>
      </c>
      <c r="H2089" s="99">
        <f>+D2089*F2089</f>
        <v>0</v>
      </c>
      <c r="I2089" s="76">
        <f t="shared" si="851"/>
        <v>18</v>
      </c>
      <c r="J2089" s="100">
        <f>$AN$22</f>
        <v>41092</v>
      </c>
      <c r="K2089" s="101">
        <v>1</v>
      </c>
      <c r="L2089" s="261">
        <v>11</v>
      </c>
      <c r="M2089" s="232">
        <f t="shared" si="866"/>
        <v>0.33333333333333331</v>
      </c>
      <c r="N2089" s="241">
        <f t="shared" si="858"/>
        <v>0.70833333333333337</v>
      </c>
      <c r="O2089" s="244">
        <f t="shared" si="852"/>
        <v>9.0000000000000018</v>
      </c>
      <c r="P2089" s="245" t="str">
        <f t="shared" si="864"/>
        <v>1</v>
      </c>
      <c r="Q2089" s="257">
        <f t="shared" si="853"/>
        <v>8.0000000000000018</v>
      </c>
      <c r="R2089" s="102">
        <f t="shared" si="865"/>
        <v>2.9999999999999982</v>
      </c>
      <c r="S2089" s="103">
        <f t="shared" si="859"/>
        <v>1</v>
      </c>
      <c r="T2089" s="104">
        <f t="shared" si="860"/>
        <v>1.9999999999999982</v>
      </c>
      <c r="U2089" s="104">
        <f t="shared" si="861"/>
        <v>0</v>
      </c>
      <c r="V2089" s="104">
        <f t="shared" si="862"/>
        <v>0</v>
      </c>
      <c r="W2089" s="105">
        <f t="shared" si="863"/>
        <v>2.9999999999999982</v>
      </c>
      <c r="X2089" s="96"/>
      <c r="Y2089" s="106" t="str">
        <f>$AO$22</f>
        <v>D</v>
      </c>
      <c r="Z2089" s="262" t="str">
        <f t="shared" si="854"/>
        <v>Mon</v>
      </c>
      <c r="AA2089" s="107">
        <f t="shared" si="855"/>
        <v>0</v>
      </c>
      <c r="AB2089" s="107">
        <f t="shared" si="856"/>
        <v>0</v>
      </c>
      <c r="AC2089" s="107">
        <f t="shared" si="857"/>
        <v>0</v>
      </c>
    </row>
    <row r="2090" spans="1:29" ht="12.75" customHeight="1">
      <c r="A2090" s="69"/>
      <c r="B2090" s="150" t="s">
        <v>19</v>
      </c>
      <c r="C2090" s="150"/>
      <c r="D2090" s="200"/>
      <c r="E2090" s="127"/>
      <c r="F2090" s="151"/>
      <c r="G2090" s="134" t="s">
        <v>22</v>
      </c>
      <c r="H2090" s="152">
        <f>SUM(H2081:H2089)</f>
        <v>2808626.8208092488</v>
      </c>
      <c r="I2090" s="76">
        <f t="shared" si="851"/>
        <v>19</v>
      </c>
      <c r="J2090" s="100">
        <f>$AN$23</f>
        <v>41093</v>
      </c>
      <c r="K2090" s="101">
        <v>1</v>
      </c>
      <c r="L2090" s="261">
        <v>11</v>
      </c>
      <c r="M2090" s="232">
        <f t="shared" si="866"/>
        <v>0.33333333333333331</v>
      </c>
      <c r="N2090" s="241">
        <f t="shared" si="858"/>
        <v>0.70833333333333337</v>
      </c>
      <c r="O2090" s="244">
        <f t="shared" si="852"/>
        <v>9.0000000000000018</v>
      </c>
      <c r="P2090" s="245" t="str">
        <f t="shared" si="864"/>
        <v>1</v>
      </c>
      <c r="Q2090" s="257">
        <f t="shared" si="853"/>
        <v>8.0000000000000018</v>
      </c>
      <c r="R2090" s="102">
        <f t="shared" si="865"/>
        <v>2.9999999999999982</v>
      </c>
      <c r="S2090" s="103">
        <f t="shared" si="859"/>
        <v>1</v>
      </c>
      <c r="T2090" s="104">
        <f t="shared" si="860"/>
        <v>1.9999999999999982</v>
      </c>
      <c r="U2090" s="104">
        <f t="shared" si="861"/>
        <v>0</v>
      </c>
      <c r="V2090" s="104">
        <f t="shared" si="862"/>
        <v>0</v>
      </c>
      <c r="W2090" s="105">
        <f t="shared" si="863"/>
        <v>2.9999999999999982</v>
      </c>
      <c r="X2090" s="96"/>
      <c r="Y2090" s="106" t="str">
        <f>$AO$23</f>
        <v>D</v>
      </c>
      <c r="Z2090" s="207" t="str">
        <f t="shared" si="854"/>
        <v>Tue</v>
      </c>
      <c r="AA2090" s="107">
        <f t="shared" si="855"/>
        <v>0</v>
      </c>
      <c r="AB2090" s="107">
        <f t="shared" si="856"/>
        <v>0</v>
      </c>
      <c r="AC2090" s="107">
        <f t="shared" si="857"/>
        <v>0</v>
      </c>
    </row>
    <row r="2091" spans="1:29" ht="12.75" customHeight="1">
      <c r="A2091" s="69"/>
      <c r="B2091" s="131" t="s">
        <v>25</v>
      </c>
      <c r="C2091" s="70"/>
      <c r="D2091" s="200"/>
      <c r="E2091" s="127"/>
      <c r="F2091" s="151"/>
      <c r="G2091" s="74"/>
      <c r="H2091" s="75"/>
      <c r="I2091" s="76">
        <f t="shared" si="851"/>
        <v>20</v>
      </c>
      <c r="J2091" s="100">
        <f>$AN$24</f>
        <v>41094</v>
      </c>
      <c r="K2091" s="101">
        <v>1</v>
      </c>
      <c r="L2091" s="261">
        <v>9</v>
      </c>
      <c r="M2091" s="232">
        <f t="shared" si="866"/>
        <v>0.33333333333333331</v>
      </c>
      <c r="N2091" s="241">
        <f t="shared" si="858"/>
        <v>0.70833333333333337</v>
      </c>
      <c r="O2091" s="244">
        <f t="shared" si="852"/>
        <v>9.0000000000000018</v>
      </c>
      <c r="P2091" s="245" t="str">
        <f t="shared" si="864"/>
        <v>1</v>
      </c>
      <c r="Q2091" s="257">
        <f t="shared" si="853"/>
        <v>8.0000000000000018</v>
      </c>
      <c r="R2091" s="102">
        <f t="shared" si="865"/>
        <v>0.99999999999999822</v>
      </c>
      <c r="S2091" s="103">
        <f t="shared" si="859"/>
        <v>1</v>
      </c>
      <c r="T2091" s="104">
        <f t="shared" si="860"/>
        <v>0</v>
      </c>
      <c r="U2091" s="104">
        <f t="shared" si="861"/>
        <v>0</v>
      </c>
      <c r="V2091" s="104">
        <f t="shared" si="862"/>
        <v>0</v>
      </c>
      <c r="W2091" s="105">
        <f t="shared" si="863"/>
        <v>0.99999999999999822</v>
      </c>
      <c r="X2091" s="96"/>
      <c r="Y2091" s="106" t="str">
        <f>$AO$24</f>
        <v>D</v>
      </c>
      <c r="Z2091" s="207" t="str">
        <f t="shared" si="854"/>
        <v>Wed</v>
      </c>
      <c r="AA2091" s="107">
        <f t="shared" si="855"/>
        <v>0</v>
      </c>
      <c r="AB2091" s="107">
        <f t="shared" si="856"/>
        <v>0</v>
      </c>
      <c r="AC2091" s="107">
        <f t="shared" si="857"/>
        <v>0</v>
      </c>
    </row>
    <row r="2092" spans="1:29" ht="12.75" customHeight="1">
      <c r="A2092" s="69"/>
      <c r="B2092" s="124" t="s">
        <v>26</v>
      </c>
      <c r="C2092" s="125" t="s">
        <v>22</v>
      </c>
      <c r="D2092" s="153">
        <f>-H2081</f>
        <v>-1244560</v>
      </c>
      <c r="E2092" s="127" t="s">
        <v>24</v>
      </c>
      <c r="F2092" s="149">
        <v>0.02</v>
      </c>
      <c r="G2092" s="134" t="s">
        <v>22</v>
      </c>
      <c r="H2092" s="130">
        <f>F2092*D2092</f>
        <v>-24891.200000000001</v>
      </c>
      <c r="I2092" s="76">
        <f t="shared" si="851"/>
        <v>21</v>
      </c>
      <c r="J2092" s="100">
        <f>$AN$25</f>
        <v>41095</v>
      </c>
      <c r="K2092" s="101">
        <v>1</v>
      </c>
      <c r="L2092" s="261">
        <v>8</v>
      </c>
      <c r="M2092" s="232">
        <f t="shared" si="866"/>
        <v>0.33333333333333331</v>
      </c>
      <c r="N2092" s="241">
        <f t="shared" si="858"/>
        <v>0.70833333333333337</v>
      </c>
      <c r="O2092" s="244">
        <f t="shared" si="852"/>
        <v>9.0000000000000018</v>
      </c>
      <c r="P2092" s="245" t="str">
        <f t="shared" si="864"/>
        <v>1</v>
      </c>
      <c r="Q2092" s="257">
        <f t="shared" si="853"/>
        <v>8.0000000000000018</v>
      </c>
      <c r="R2092" s="102">
        <f t="shared" si="865"/>
        <v>0</v>
      </c>
      <c r="S2092" s="103">
        <f t="shared" si="859"/>
        <v>0</v>
      </c>
      <c r="T2092" s="104">
        <f t="shared" si="860"/>
        <v>0</v>
      </c>
      <c r="U2092" s="104">
        <f t="shared" si="861"/>
        <v>0</v>
      </c>
      <c r="V2092" s="104">
        <f t="shared" si="862"/>
        <v>0</v>
      </c>
      <c r="W2092" s="105">
        <f t="shared" si="863"/>
        <v>0</v>
      </c>
      <c r="X2092" s="96"/>
      <c r="Y2092" s="106" t="str">
        <f>$AO$25</f>
        <v>D</v>
      </c>
      <c r="Z2092" s="207" t="str">
        <f t="shared" si="854"/>
        <v>Thu</v>
      </c>
      <c r="AA2092" s="107">
        <f t="shared" si="855"/>
        <v>0</v>
      </c>
      <c r="AB2092" s="107">
        <f t="shared" si="856"/>
        <v>0</v>
      </c>
      <c r="AC2092" s="107">
        <f t="shared" si="857"/>
        <v>0</v>
      </c>
    </row>
    <row r="2093" spans="1:29" ht="12.75" customHeight="1">
      <c r="A2093" s="69"/>
      <c r="B2093" s="124" t="s">
        <v>47</v>
      </c>
      <c r="C2093" s="125" t="s">
        <v>22</v>
      </c>
      <c r="D2093" s="200"/>
      <c r="E2093" s="127"/>
      <c r="F2093" s="155"/>
      <c r="G2093" s="134" t="s">
        <v>22</v>
      </c>
      <c r="H2093" s="130">
        <f>SUM(AA2108:AC2108)*-F2081/21</f>
        <v>0</v>
      </c>
      <c r="I2093" s="76">
        <f t="shared" si="851"/>
        <v>22</v>
      </c>
      <c r="J2093" s="100">
        <f>$AN$26</f>
        <v>41096</v>
      </c>
      <c r="K2093" s="101">
        <v>1</v>
      </c>
      <c r="L2093" s="261">
        <v>8</v>
      </c>
      <c r="M2093" s="232">
        <f t="shared" si="866"/>
        <v>0.33333333333333331</v>
      </c>
      <c r="N2093" s="241">
        <f t="shared" si="858"/>
        <v>0.70833333333333337</v>
      </c>
      <c r="O2093" s="244">
        <f t="shared" si="852"/>
        <v>9.0000000000000018</v>
      </c>
      <c r="P2093" s="245" t="str">
        <f t="shared" si="864"/>
        <v>1</v>
      </c>
      <c r="Q2093" s="257">
        <f t="shared" si="853"/>
        <v>8.0000000000000018</v>
      </c>
      <c r="R2093" s="102">
        <f t="shared" si="865"/>
        <v>0</v>
      </c>
      <c r="S2093" s="103">
        <f t="shared" si="859"/>
        <v>0</v>
      </c>
      <c r="T2093" s="104">
        <f t="shared" si="860"/>
        <v>0</v>
      </c>
      <c r="U2093" s="104">
        <f t="shared" si="861"/>
        <v>0</v>
      </c>
      <c r="V2093" s="104">
        <f t="shared" si="862"/>
        <v>0</v>
      </c>
      <c r="W2093" s="105">
        <f t="shared" si="863"/>
        <v>0</v>
      </c>
      <c r="X2093" s="96"/>
      <c r="Y2093" s="106" t="str">
        <f>$AO$26</f>
        <v>D</v>
      </c>
      <c r="Z2093" s="207" t="str">
        <f t="shared" si="854"/>
        <v>Fri</v>
      </c>
      <c r="AA2093" s="107">
        <f t="shared" si="855"/>
        <v>0</v>
      </c>
      <c r="AB2093" s="107">
        <f t="shared" si="856"/>
        <v>0</v>
      </c>
      <c r="AC2093" s="107">
        <f t="shared" si="857"/>
        <v>0</v>
      </c>
    </row>
    <row r="2094" spans="1:29" ht="12.75" customHeight="1">
      <c r="A2094" s="69"/>
      <c r="B2094" s="124" t="s">
        <v>27</v>
      </c>
      <c r="C2094" s="125" t="s">
        <v>22</v>
      </c>
      <c r="D2094" s="200"/>
      <c r="E2094" s="127"/>
      <c r="F2094" s="155"/>
      <c r="G2094" s="134" t="s">
        <v>22</v>
      </c>
      <c r="H2094" s="156">
        <f>+F2100</f>
        <v>-66501.25</v>
      </c>
      <c r="I2094" s="76">
        <f t="shared" si="851"/>
        <v>23</v>
      </c>
      <c r="J2094" s="100">
        <f>$AN$27</f>
        <v>41097</v>
      </c>
      <c r="K2094" s="101" t="s">
        <v>50</v>
      </c>
      <c r="L2094" s="261"/>
      <c r="M2094" s="232">
        <f t="shared" si="866"/>
        <v>0</v>
      </c>
      <c r="N2094" s="241">
        <f t="shared" si="858"/>
        <v>0</v>
      </c>
      <c r="O2094" s="244">
        <f t="shared" si="852"/>
        <v>0</v>
      </c>
      <c r="P2094" s="245">
        <f t="shared" si="864"/>
        <v>0</v>
      </c>
      <c r="Q2094" s="257">
        <f t="shared" si="853"/>
        <v>0</v>
      </c>
      <c r="R2094" s="102">
        <f t="shared" si="865"/>
        <v>0</v>
      </c>
      <c r="S2094" s="103">
        <f t="shared" si="859"/>
        <v>0</v>
      </c>
      <c r="T2094" s="104">
        <f t="shared" si="860"/>
        <v>0</v>
      </c>
      <c r="U2094" s="104">
        <f t="shared" si="861"/>
        <v>0</v>
      </c>
      <c r="V2094" s="104">
        <f t="shared" si="862"/>
        <v>0</v>
      </c>
      <c r="W2094" s="105">
        <f t="shared" si="863"/>
        <v>0</v>
      </c>
      <c r="X2094" s="96"/>
      <c r="Y2094" s="106" t="str">
        <f>$AO$27</f>
        <v>M</v>
      </c>
      <c r="Z2094" s="207" t="str">
        <f t="shared" si="854"/>
        <v>Sat</v>
      </c>
      <c r="AA2094" s="107">
        <f t="shared" si="855"/>
        <v>0</v>
      </c>
      <c r="AB2094" s="107">
        <f t="shared" si="856"/>
        <v>0</v>
      </c>
      <c r="AC2094" s="107">
        <f t="shared" si="857"/>
        <v>0</v>
      </c>
    </row>
    <row r="2095" spans="1:29" ht="12.75" customHeight="1">
      <c r="A2095" s="69"/>
      <c r="B2095" s="98"/>
      <c r="C2095" s="98"/>
      <c r="D2095" s="158" t="s">
        <v>28</v>
      </c>
      <c r="E2095" s="159"/>
      <c r="F2095" s="160">
        <f>VLOOKUP(C2074,$AD$1:$AG$6,2)</f>
        <v>-1320000</v>
      </c>
      <c r="G2095" s="160"/>
      <c r="H2095" s="99"/>
      <c r="I2095" s="76">
        <f t="shared" si="851"/>
        <v>24</v>
      </c>
      <c r="J2095" s="100">
        <f>$AN$28</f>
        <v>41098</v>
      </c>
      <c r="K2095" s="339" t="s">
        <v>72</v>
      </c>
      <c r="L2095" s="261">
        <v>11</v>
      </c>
      <c r="M2095" s="232">
        <f t="shared" si="866"/>
        <v>0</v>
      </c>
      <c r="N2095" s="241">
        <f t="shared" si="858"/>
        <v>0</v>
      </c>
      <c r="O2095" s="244">
        <f t="shared" si="852"/>
        <v>0</v>
      </c>
      <c r="P2095" s="245">
        <f t="shared" si="864"/>
        <v>0</v>
      </c>
      <c r="Q2095" s="257">
        <f t="shared" si="853"/>
        <v>0</v>
      </c>
      <c r="R2095" s="102">
        <f t="shared" si="865"/>
        <v>11</v>
      </c>
      <c r="S2095" s="103">
        <f t="shared" si="859"/>
        <v>0</v>
      </c>
      <c r="T2095" s="104">
        <f t="shared" si="860"/>
        <v>7</v>
      </c>
      <c r="U2095" s="104">
        <f t="shared" si="861"/>
        <v>1</v>
      </c>
      <c r="V2095" s="104">
        <f t="shared" si="862"/>
        <v>3</v>
      </c>
      <c r="W2095" s="105">
        <f t="shared" si="863"/>
        <v>11</v>
      </c>
      <c r="X2095" s="96"/>
      <c r="Y2095" s="106" t="str">
        <f>$AO$28</f>
        <v>M</v>
      </c>
      <c r="Z2095" s="262" t="str">
        <f t="shared" si="854"/>
        <v>Sun</v>
      </c>
      <c r="AA2095" s="107">
        <f t="shared" si="855"/>
        <v>0</v>
      </c>
      <c r="AB2095" s="107">
        <f t="shared" si="856"/>
        <v>0</v>
      </c>
      <c r="AC2095" s="107">
        <f t="shared" si="857"/>
        <v>0</v>
      </c>
    </row>
    <row r="2096" spans="1:29" ht="12.75" customHeight="1">
      <c r="A2096" s="69"/>
      <c r="B2096" s="98"/>
      <c r="C2096" s="98"/>
      <c r="D2096" s="162" t="s">
        <v>26</v>
      </c>
      <c r="E2096" s="159"/>
      <c r="F2096" s="163">
        <f>+(H2081)*0.54%</f>
        <v>6720.6240000000007</v>
      </c>
      <c r="G2096" s="163"/>
      <c r="H2096" s="99"/>
      <c r="I2096" s="76">
        <f t="shared" si="851"/>
        <v>25</v>
      </c>
      <c r="J2096" s="100">
        <f>$AN$29</f>
        <v>41099</v>
      </c>
      <c r="K2096" s="101">
        <v>2</v>
      </c>
      <c r="L2096" s="261">
        <v>8</v>
      </c>
      <c r="M2096" s="232">
        <f t="shared" si="866"/>
        <v>0.83333333333333337</v>
      </c>
      <c r="N2096" s="241">
        <f t="shared" si="858"/>
        <v>1.2083333333333333</v>
      </c>
      <c r="O2096" s="244">
        <f t="shared" si="852"/>
        <v>8.9999999999999964</v>
      </c>
      <c r="P2096" s="245" t="str">
        <f t="shared" si="864"/>
        <v>1</v>
      </c>
      <c r="Q2096" s="257">
        <f t="shared" si="853"/>
        <v>7.9999999999999964</v>
      </c>
      <c r="R2096" s="102">
        <f t="shared" si="865"/>
        <v>0</v>
      </c>
      <c r="S2096" s="103">
        <f t="shared" si="859"/>
        <v>0</v>
      </c>
      <c r="T2096" s="104">
        <f t="shared" si="860"/>
        <v>0</v>
      </c>
      <c r="U2096" s="104">
        <f t="shared" si="861"/>
        <v>0</v>
      </c>
      <c r="V2096" s="104">
        <f t="shared" si="862"/>
        <v>0</v>
      </c>
      <c r="W2096" s="105">
        <f t="shared" si="863"/>
        <v>0</v>
      </c>
      <c r="X2096" s="96"/>
      <c r="Y2096" s="106" t="str">
        <f>$AO$29</f>
        <v>D</v>
      </c>
      <c r="Z2096" s="262" t="str">
        <f t="shared" si="854"/>
        <v>Mon</v>
      </c>
      <c r="AA2096" s="107">
        <f t="shared" si="855"/>
        <v>0</v>
      </c>
      <c r="AB2096" s="107">
        <f t="shared" si="856"/>
        <v>0</v>
      </c>
      <c r="AC2096" s="107">
        <f t="shared" si="857"/>
        <v>0</v>
      </c>
    </row>
    <row r="2097" spans="1:29" ht="12.75" customHeight="1">
      <c r="A2097" s="69"/>
      <c r="B2097" s="98"/>
      <c r="C2097" s="98"/>
      <c r="D2097" s="162" t="s">
        <v>29</v>
      </c>
      <c r="E2097" s="159"/>
      <c r="F2097" s="160">
        <f>-IF(H2090*5%&gt;500000,500000,H2090*5%)</f>
        <v>-140431.34104046246</v>
      </c>
      <c r="G2097" s="160"/>
      <c r="H2097" s="99"/>
      <c r="I2097" s="76">
        <f t="shared" si="851"/>
        <v>26</v>
      </c>
      <c r="J2097" s="100">
        <f>$AN$30</f>
        <v>41100</v>
      </c>
      <c r="K2097" s="101">
        <v>2</v>
      </c>
      <c r="L2097" s="261">
        <v>11</v>
      </c>
      <c r="M2097" s="232">
        <f t="shared" si="866"/>
        <v>0.83333333333333337</v>
      </c>
      <c r="N2097" s="241">
        <f t="shared" si="858"/>
        <v>1.2083333333333333</v>
      </c>
      <c r="O2097" s="244">
        <f t="shared" si="852"/>
        <v>8.9999999999999964</v>
      </c>
      <c r="P2097" s="245" t="str">
        <f t="shared" si="864"/>
        <v>1</v>
      </c>
      <c r="Q2097" s="257">
        <f t="shared" si="853"/>
        <v>7.9999999999999964</v>
      </c>
      <c r="R2097" s="102">
        <f t="shared" si="865"/>
        <v>3.0000000000000036</v>
      </c>
      <c r="S2097" s="103">
        <f t="shared" si="859"/>
        <v>1</v>
      </c>
      <c r="T2097" s="104">
        <f t="shared" si="860"/>
        <v>2.0000000000000036</v>
      </c>
      <c r="U2097" s="104">
        <f t="shared" si="861"/>
        <v>0</v>
      </c>
      <c r="V2097" s="104">
        <f t="shared" si="862"/>
        <v>0</v>
      </c>
      <c r="W2097" s="105">
        <f t="shared" si="863"/>
        <v>3.0000000000000036</v>
      </c>
      <c r="X2097" s="96"/>
      <c r="Y2097" s="106" t="str">
        <f>$AO$30</f>
        <v>D</v>
      </c>
      <c r="Z2097" s="207" t="str">
        <f t="shared" si="854"/>
        <v>Tue</v>
      </c>
      <c r="AA2097" s="107">
        <f t="shared" si="855"/>
        <v>0</v>
      </c>
      <c r="AB2097" s="107">
        <f t="shared" si="856"/>
        <v>0</v>
      </c>
      <c r="AC2097" s="107">
        <f t="shared" si="857"/>
        <v>0</v>
      </c>
    </row>
    <row r="2098" spans="1:29" ht="12.75" customHeight="1">
      <c r="A2098" s="69"/>
      <c r="B2098" s="98"/>
      <c r="C2098" s="98"/>
      <c r="D2098" s="162" t="s">
        <v>30</v>
      </c>
      <c r="E2098" s="159"/>
      <c r="F2098" s="163">
        <f>ROUND(H2090+H2092+F2096+F2097,0)*12</f>
        <v>31800300</v>
      </c>
      <c r="G2098" s="163"/>
      <c r="H2098" s="99"/>
      <c r="I2098" s="76">
        <f t="shared" si="851"/>
        <v>27</v>
      </c>
      <c r="J2098" s="100">
        <f>$AN$31</f>
        <v>41101</v>
      </c>
      <c r="K2098" s="101">
        <v>2</v>
      </c>
      <c r="L2098" s="261">
        <v>11</v>
      </c>
      <c r="M2098" s="232">
        <f t="shared" si="866"/>
        <v>0.83333333333333337</v>
      </c>
      <c r="N2098" s="241">
        <f t="shared" si="858"/>
        <v>1.2083333333333333</v>
      </c>
      <c r="O2098" s="244">
        <f t="shared" si="852"/>
        <v>8.9999999999999964</v>
      </c>
      <c r="P2098" s="245" t="str">
        <f t="shared" si="864"/>
        <v>1</v>
      </c>
      <c r="Q2098" s="257">
        <f t="shared" si="853"/>
        <v>7.9999999999999964</v>
      </c>
      <c r="R2098" s="102">
        <f t="shared" si="865"/>
        <v>3.0000000000000036</v>
      </c>
      <c r="S2098" s="103">
        <f t="shared" si="859"/>
        <v>1</v>
      </c>
      <c r="T2098" s="104">
        <f t="shared" si="860"/>
        <v>2.0000000000000036</v>
      </c>
      <c r="U2098" s="104">
        <f t="shared" si="861"/>
        <v>0</v>
      </c>
      <c r="V2098" s="104">
        <f t="shared" si="862"/>
        <v>0</v>
      </c>
      <c r="W2098" s="105">
        <f t="shared" si="863"/>
        <v>3.0000000000000036</v>
      </c>
      <c r="X2098" s="96"/>
      <c r="Y2098" s="106" t="str">
        <f>$AO$31</f>
        <v>D</v>
      </c>
      <c r="Z2098" s="207" t="str">
        <f t="shared" si="854"/>
        <v>Wed</v>
      </c>
      <c r="AA2098" s="107">
        <f t="shared" si="855"/>
        <v>0</v>
      </c>
      <c r="AB2098" s="107">
        <f t="shared" si="856"/>
        <v>0</v>
      </c>
      <c r="AC2098" s="107">
        <f t="shared" si="857"/>
        <v>0</v>
      </c>
    </row>
    <row r="2099" spans="1:29" ht="12.75" customHeight="1">
      <c r="A2099" s="69"/>
      <c r="B2099" s="98"/>
      <c r="C2099" s="98"/>
      <c r="D2099" s="168" t="s">
        <v>31</v>
      </c>
      <c r="E2099" s="159"/>
      <c r="F2099" s="169">
        <f>(F2098)+(F2095*12)</f>
        <v>15960300</v>
      </c>
      <c r="G2099" s="169"/>
      <c r="H2099" s="99"/>
      <c r="I2099" s="76">
        <f t="shared" si="851"/>
        <v>28</v>
      </c>
      <c r="J2099" s="100">
        <f>$AN$32</f>
        <v>41102</v>
      </c>
      <c r="K2099" s="101">
        <v>2</v>
      </c>
      <c r="L2099" s="261">
        <v>10.5</v>
      </c>
      <c r="M2099" s="232">
        <f t="shared" si="866"/>
        <v>0.83333333333333337</v>
      </c>
      <c r="N2099" s="241">
        <f t="shared" si="858"/>
        <v>1.2083333333333333</v>
      </c>
      <c r="O2099" s="244">
        <f t="shared" si="852"/>
        <v>8.9999999999999964</v>
      </c>
      <c r="P2099" s="245" t="str">
        <f t="shared" si="864"/>
        <v>1</v>
      </c>
      <c r="Q2099" s="257">
        <f t="shared" si="853"/>
        <v>7.9999999999999964</v>
      </c>
      <c r="R2099" s="102">
        <f t="shared" si="865"/>
        <v>2.5000000000000036</v>
      </c>
      <c r="S2099" s="103">
        <f t="shared" si="859"/>
        <v>1</v>
      </c>
      <c r="T2099" s="104">
        <f t="shared" si="860"/>
        <v>1.5000000000000036</v>
      </c>
      <c r="U2099" s="104">
        <f t="shared" si="861"/>
        <v>0</v>
      </c>
      <c r="V2099" s="104">
        <f t="shared" si="862"/>
        <v>0</v>
      </c>
      <c r="W2099" s="105">
        <f t="shared" si="863"/>
        <v>2.5000000000000036</v>
      </c>
      <c r="X2099" s="96"/>
      <c r="Y2099" s="106" t="str">
        <f>$AO$32</f>
        <v>D</v>
      </c>
      <c r="Z2099" s="207" t="str">
        <f t="shared" si="854"/>
        <v>Thu</v>
      </c>
      <c r="AA2099" s="107">
        <f t="shared" si="855"/>
        <v>0</v>
      </c>
      <c r="AB2099" s="107">
        <f t="shared" si="856"/>
        <v>0</v>
      </c>
      <c r="AC2099" s="107">
        <f t="shared" si="857"/>
        <v>0</v>
      </c>
    </row>
    <row r="2100" spans="1:29" ht="12.75" customHeight="1">
      <c r="A2100" s="69"/>
      <c r="B2100" s="98"/>
      <c r="C2100" s="98"/>
      <c r="D2100" s="168" t="s">
        <v>32</v>
      </c>
      <c r="E2100" s="159"/>
      <c r="F2100" s="170">
        <f>-(IF(F2099&lt;=0,0,IF(F2099&lt;=50000000,F2099*0.05,IF(F2099&lt;=200000000,(F2099-50000000)*0.15+2500000,IF(F2099&lt;=500000000,(F2099-250000000)*0.25+32500000,(F2099-500000000)*0.3+95000000)))))/12</f>
        <v>-66501.25</v>
      </c>
      <c r="G2100" s="171">
        <f>-(IF(F2100&lt;=0,0,IF(F2100&lt;=50000000,F2100*0.05,IF(F2100&lt;=200000000,(F2100-50000000)*0.15+2500000,IF(F2100&lt;=500000000,(F2100-250000000)*0.25+32500000,(F2100-500000000)*0.3+95000000)))))/12</f>
        <v>0</v>
      </c>
      <c r="H2100" s="99"/>
      <c r="I2100" s="76">
        <f t="shared" si="851"/>
        <v>29</v>
      </c>
      <c r="J2100" s="100">
        <f>$AN$33</f>
        <v>41103</v>
      </c>
      <c r="K2100" s="101">
        <v>2</v>
      </c>
      <c r="L2100" s="261">
        <v>11</v>
      </c>
      <c r="M2100" s="232">
        <f t="shared" si="866"/>
        <v>0.83333333333333337</v>
      </c>
      <c r="N2100" s="241">
        <f t="shared" si="858"/>
        <v>1.2083333333333333</v>
      </c>
      <c r="O2100" s="244">
        <f t="shared" si="852"/>
        <v>8.9999999999999964</v>
      </c>
      <c r="P2100" s="245" t="str">
        <f t="shared" si="864"/>
        <v>1</v>
      </c>
      <c r="Q2100" s="257">
        <f t="shared" si="853"/>
        <v>7.9999999999999964</v>
      </c>
      <c r="R2100" s="102">
        <f t="shared" si="865"/>
        <v>3.0000000000000036</v>
      </c>
      <c r="S2100" s="103">
        <f t="shared" si="859"/>
        <v>1</v>
      </c>
      <c r="T2100" s="104">
        <f t="shared" si="860"/>
        <v>2.0000000000000036</v>
      </c>
      <c r="U2100" s="104">
        <f t="shared" si="861"/>
        <v>0</v>
      </c>
      <c r="V2100" s="104">
        <f t="shared" si="862"/>
        <v>0</v>
      </c>
      <c r="W2100" s="105">
        <f t="shared" si="863"/>
        <v>3.0000000000000036</v>
      </c>
      <c r="X2100" s="96"/>
      <c r="Y2100" s="106" t="str">
        <f>$AO$33</f>
        <v>D</v>
      </c>
      <c r="Z2100" s="207" t="str">
        <f t="shared" si="854"/>
        <v>Fri</v>
      </c>
      <c r="AA2100" s="107">
        <f t="shared" si="855"/>
        <v>0</v>
      </c>
      <c r="AB2100" s="107">
        <f t="shared" si="856"/>
        <v>0</v>
      </c>
      <c r="AC2100" s="107">
        <f t="shared" si="857"/>
        <v>0</v>
      </c>
    </row>
    <row r="2101" spans="1:29" ht="12.75" customHeight="1">
      <c r="A2101" s="69"/>
      <c r="B2101" s="98"/>
      <c r="C2101" s="125"/>
      <c r="D2101" s="172"/>
      <c r="E2101" s="173"/>
      <c r="F2101" s="174"/>
      <c r="G2101" s="72"/>
      <c r="H2101" s="175"/>
      <c r="I2101" s="76">
        <f t="shared" si="851"/>
        <v>30</v>
      </c>
      <c r="J2101" s="100">
        <f>$AN$34</f>
        <v>41104</v>
      </c>
      <c r="K2101" s="339" t="s">
        <v>72</v>
      </c>
      <c r="L2101" s="261">
        <v>11</v>
      </c>
      <c r="M2101" s="232">
        <f t="shared" si="866"/>
        <v>0</v>
      </c>
      <c r="N2101" s="241">
        <f t="shared" si="858"/>
        <v>0</v>
      </c>
      <c r="O2101" s="244">
        <f t="shared" si="852"/>
        <v>0</v>
      </c>
      <c r="P2101" s="245">
        <f t="shared" si="864"/>
        <v>0</v>
      </c>
      <c r="Q2101" s="257">
        <f t="shared" si="853"/>
        <v>0</v>
      </c>
      <c r="R2101" s="102">
        <f t="shared" si="865"/>
        <v>11</v>
      </c>
      <c r="S2101" s="103">
        <f t="shared" si="859"/>
        <v>0</v>
      </c>
      <c r="T2101" s="104">
        <f t="shared" si="860"/>
        <v>7</v>
      </c>
      <c r="U2101" s="104">
        <f t="shared" si="861"/>
        <v>1</v>
      </c>
      <c r="V2101" s="104">
        <f t="shared" si="862"/>
        <v>3</v>
      </c>
      <c r="W2101" s="105">
        <f t="shared" si="863"/>
        <v>11</v>
      </c>
      <c r="X2101" s="96"/>
      <c r="Y2101" s="106" t="str">
        <f>$AO$34</f>
        <v>M</v>
      </c>
      <c r="Z2101" s="207" t="str">
        <f t="shared" si="854"/>
        <v>Sat</v>
      </c>
      <c r="AA2101" s="107">
        <f t="shared" si="855"/>
        <v>0</v>
      </c>
      <c r="AB2101" s="107">
        <f t="shared" si="856"/>
        <v>0</v>
      </c>
      <c r="AC2101" s="107">
        <f t="shared" si="857"/>
        <v>0</v>
      </c>
    </row>
    <row r="2102" spans="1:29" ht="12.75" customHeight="1">
      <c r="A2102" s="69"/>
      <c r="B2102" s="176" t="s">
        <v>33</v>
      </c>
      <c r="C2102" s="177"/>
      <c r="D2102" s="178"/>
      <c r="E2102" s="127"/>
      <c r="F2102" s="179"/>
      <c r="G2102" s="180" t="s">
        <v>22</v>
      </c>
      <c r="H2102" s="152">
        <f>+H2090+H2092+H2093+H2094</f>
        <v>2717234.3708092486</v>
      </c>
      <c r="I2102" s="76">
        <f t="shared" si="851"/>
        <v>31</v>
      </c>
      <c r="J2102" s="100">
        <f>$AN$35</f>
        <v>41105</v>
      </c>
      <c r="K2102" s="101" t="s">
        <v>50</v>
      </c>
      <c r="L2102" s="261"/>
      <c r="M2102" s="232">
        <f t="shared" si="866"/>
        <v>0</v>
      </c>
      <c r="N2102" s="241">
        <f t="shared" si="858"/>
        <v>0</v>
      </c>
      <c r="O2102" s="244">
        <f t="shared" si="852"/>
        <v>0</v>
      </c>
      <c r="P2102" s="245">
        <f t="shared" si="864"/>
        <v>0</v>
      </c>
      <c r="Q2102" s="257">
        <f t="shared" si="853"/>
        <v>0</v>
      </c>
      <c r="R2102" s="102">
        <f t="shared" si="865"/>
        <v>0</v>
      </c>
      <c r="S2102" s="103">
        <f t="shared" si="859"/>
        <v>0</v>
      </c>
      <c r="T2102" s="104">
        <f t="shared" si="860"/>
        <v>0</v>
      </c>
      <c r="U2102" s="104">
        <f t="shared" si="861"/>
        <v>0</v>
      </c>
      <c r="V2102" s="104">
        <f t="shared" si="862"/>
        <v>0</v>
      </c>
      <c r="W2102" s="105">
        <f t="shared" si="863"/>
        <v>0</v>
      </c>
      <c r="X2102" s="96"/>
      <c r="Y2102" s="106" t="str">
        <f>$AO$35</f>
        <v>M</v>
      </c>
      <c r="Z2102" s="262" t="str">
        <f t="shared" si="854"/>
        <v>Sun</v>
      </c>
      <c r="AA2102" s="107">
        <f t="shared" si="855"/>
        <v>0</v>
      </c>
      <c r="AB2102" s="107">
        <f t="shared" si="856"/>
        <v>0</v>
      </c>
      <c r="AC2102" s="107">
        <f t="shared" si="857"/>
        <v>0</v>
      </c>
    </row>
    <row r="2103" spans="1:29" ht="12.75" customHeight="1">
      <c r="A2103" s="69"/>
      <c r="B2103" s="70"/>
      <c r="C2103" s="70"/>
      <c r="D2103" s="200"/>
      <c r="E2103" s="127"/>
      <c r="F2103" s="155"/>
      <c r="G2103" s="74"/>
      <c r="H2103" s="75"/>
      <c r="I2103" s="76">
        <f t="shared" si="851"/>
        <v>32</v>
      </c>
      <c r="J2103" s="100">
        <f>$AN$36</f>
        <v>41106</v>
      </c>
      <c r="K2103" s="101">
        <v>1</v>
      </c>
      <c r="L2103" s="261">
        <v>11</v>
      </c>
      <c r="M2103" s="232">
        <f t="shared" si="866"/>
        <v>0.33333333333333331</v>
      </c>
      <c r="N2103" s="241">
        <f t="shared" si="858"/>
        <v>0.70833333333333337</v>
      </c>
      <c r="O2103" s="244">
        <f t="shared" si="852"/>
        <v>9.0000000000000018</v>
      </c>
      <c r="P2103" s="245" t="str">
        <f t="shared" si="864"/>
        <v>1</v>
      </c>
      <c r="Q2103" s="257">
        <f t="shared" si="853"/>
        <v>8.0000000000000018</v>
      </c>
      <c r="R2103" s="102">
        <f t="shared" si="865"/>
        <v>2.9999999999999982</v>
      </c>
      <c r="S2103" s="103">
        <f t="shared" si="859"/>
        <v>1</v>
      </c>
      <c r="T2103" s="104">
        <f t="shared" si="860"/>
        <v>1.9999999999999982</v>
      </c>
      <c r="U2103" s="104">
        <f t="shared" si="861"/>
        <v>0</v>
      </c>
      <c r="V2103" s="104">
        <f t="shared" si="862"/>
        <v>0</v>
      </c>
      <c r="W2103" s="105">
        <f t="shared" si="863"/>
        <v>2.9999999999999982</v>
      </c>
      <c r="X2103" s="96"/>
      <c r="Y2103" s="106" t="str">
        <f>$AO$36</f>
        <v>D</v>
      </c>
      <c r="Z2103" s="262" t="str">
        <f t="shared" si="854"/>
        <v>Mon</v>
      </c>
      <c r="AA2103" s="107">
        <f t="shared" si="855"/>
        <v>0</v>
      </c>
      <c r="AB2103" s="107">
        <f t="shared" si="856"/>
        <v>0</v>
      </c>
      <c r="AC2103" s="107">
        <f t="shared" si="857"/>
        <v>0</v>
      </c>
    </row>
    <row r="2104" spans="1:29" ht="12.75" customHeight="1">
      <c r="A2104" s="69"/>
      <c r="B2104" s="181" t="s">
        <v>34</v>
      </c>
      <c r="C2104" s="181"/>
      <c r="D2104" s="72"/>
      <c r="E2104" s="73"/>
      <c r="F2104" s="72"/>
      <c r="G2104" s="181" t="s">
        <v>35</v>
      </c>
      <c r="H2104" s="99"/>
      <c r="I2104" s="76">
        <f t="shared" si="851"/>
        <v>33</v>
      </c>
      <c r="J2104" s="100">
        <f>$AN$37</f>
        <v>41107</v>
      </c>
      <c r="K2104" s="101">
        <v>1</v>
      </c>
      <c r="L2104" s="261">
        <v>8</v>
      </c>
      <c r="M2104" s="232">
        <f t="shared" si="866"/>
        <v>0.33333333333333331</v>
      </c>
      <c r="N2104" s="241">
        <f t="shared" si="858"/>
        <v>0.70833333333333337</v>
      </c>
      <c r="O2104" s="244">
        <f t="shared" si="852"/>
        <v>9.0000000000000018</v>
      </c>
      <c r="P2104" s="245" t="str">
        <f t="shared" si="864"/>
        <v>1</v>
      </c>
      <c r="Q2104" s="257">
        <f t="shared" si="853"/>
        <v>8.0000000000000018</v>
      </c>
      <c r="R2104" s="102">
        <f t="shared" si="865"/>
        <v>0</v>
      </c>
      <c r="S2104" s="103">
        <f t="shared" si="859"/>
        <v>0</v>
      </c>
      <c r="T2104" s="104">
        <f t="shared" si="860"/>
        <v>0</v>
      </c>
      <c r="U2104" s="104">
        <f t="shared" si="861"/>
        <v>0</v>
      </c>
      <c r="V2104" s="104">
        <f t="shared" si="862"/>
        <v>0</v>
      </c>
      <c r="W2104" s="105">
        <f t="shared" si="863"/>
        <v>0</v>
      </c>
      <c r="X2104" s="96"/>
      <c r="Y2104" s="106" t="str">
        <f>$AO$37</f>
        <v>D</v>
      </c>
      <c r="Z2104" s="207" t="str">
        <f t="shared" si="854"/>
        <v>Tue</v>
      </c>
      <c r="AA2104" s="107">
        <f t="shared" si="855"/>
        <v>0</v>
      </c>
      <c r="AB2104" s="107">
        <f t="shared" si="856"/>
        <v>0</v>
      </c>
      <c r="AC2104" s="107">
        <f t="shared" si="857"/>
        <v>0</v>
      </c>
    </row>
    <row r="2105" spans="1:29" ht="12.75" customHeight="1">
      <c r="A2105" s="69"/>
      <c r="B2105" s="181"/>
      <c r="C2105" s="181"/>
      <c r="D2105" s="72"/>
      <c r="E2105" s="73"/>
      <c r="F2105" s="72"/>
      <c r="G2105" s="181"/>
      <c r="H2105" s="99"/>
      <c r="I2105" s="76">
        <f t="shared" si="851"/>
        <v>34</v>
      </c>
      <c r="J2105" s="100">
        <f>$AN$38</f>
        <v>41108</v>
      </c>
      <c r="K2105" s="101">
        <v>1</v>
      </c>
      <c r="L2105" s="261">
        <v>11</v>
      </c>
      <c r="M2105" s="232">
        <f t="shared" si="866"/>
        <v>0.33333333333333331</v>
      </c>
      <c r="N2105" s="241">
        <f t="shared" si="858"/>
        <v>0.70833333333333337</v>
      </c>
      <c r="O2105" s="244">
        <f t="shared" si="852"/>
        <v>9.0000000000000018</v>
      </c>
      <c r="P2105" s="245" t="str">
        <f t="shared" si="864"/>
        <v>1</v>
      </c>
      <c r="Q2105" s="257">
        <f t="shared" si="853"/>
        <v>8.0000000000000018</v>
      </c>
      <c r="R2105" s="102">
        <f t="shared" si="865"/>
        <v>2.9999999999999982</v>
      </c>
      <c r="S2105" s="103">
        <f t="shared" si="859"/>
        <v>1</v>
      </c>
      <c r="T2105" s="104">
        <f t="shared" si="860"/>
        <v>1.9999999999999982</v>
      </c>
      <c r="U2105" s="104">
        <f t="shared" si="861"/>
        <v>0</v>
      </c>
      <c r="V2105" s="104">
        <f t="shared" si="862"/>
        <v>0</v>
      </c>
      <c r="W2105" s="105">
        <f t="shared" si="863"/>
        <v>2.9999999999999982</v>
      </c>
      <c r="X2105" s="96"/>
      <c r="Y2105" s="106" t="str">
        <f>$AO$38</f>
        <v>D</v>
      </c>
      <c r="Z2105" s="207" t="str">
        <f t="shared" si="854"/>
        <v>Wed</v>
      </c>
      <c r="AA2105" s="107">
        <f t="shared" si="855"/>
        <v>0</v>
      </c>
      <c r="AB2105" s="107">
        <f t="shared" si="856"/>
        <v>0</v>
      </c>
      <c r="AC2105" s="107">
        <f t="shared" si="857"/>
        <v>0</v>
      </c>
    </row>
    <row r="2106" spans="1:29" ht="12.75" customHeight="1">
      <c r="A2106" s="69"/>
      <c r="B2106" s="181"/>
      <c r="C2106" s="181"/>
      <c r="D2106" s="72"/>
      <c r="E2106" s="73"/>
      <c r="F2106" s="72"/>
      <c r="G2106" s="181"/>
      <c r="H2106" s="99"/>
      <c r="I2106" s="76">
        <f t="shared" si="851"/>
        <v>35</v>
      </c>
      <c r="J2106" s="100"/>
      <c r="K2106" s="101"/>
      <c r="L2106" s="261"/>
      <c r="M2106" s="232"/>
      <c r="N2106" s="241"/>
      <c r="O2106" s="244"/>
      <c r="P2106" s="245"/>
      <c r="Q2106" s="257"/>
      <c r="R2106" s="102"/>
      <c r="S2106" s="103"/>
      <c r="T2106" s="104"/>
      <c r="U2106" s="104"/>
      <c r="V2106" s="104"/>
      <c r="W2106" s="105"/>
      <c r="X2106" s="96"/>
      <c r="Y2106" s="106"/>
      <c r="Z2106" s="207" t="str">
        <f t="shared" si="854"/>
        <v>Sat</v>
      </c>
      <c r="AA2106" s="107">
        <f>COUNTIF(K2106,"S")</f>
        <v>0</v>
      </c>
      <c r="AB2106" s="107">
        <f>COUNTIF(K2106,"I")</f>
        <v>0</v>
      </c>
      <c r="AC2106" s="107">
        <f>COUNTIF(K2106,"A")</f>
        <v>0</v>
      </c>
    </row>
    <row r="2107" spans="1:29" ht="12.75" customHeight="1">
      <c r="A2107" s="69"/>
      <c r="B2107" s="181"/>
      <c r="C2107" s="181"/>
      <c r="D2107" s="72"/>
      <c r="E2107" s="73"/>
      <c r="F2107" s="72"/>
      <c r="G2107" s="181"/>
      <c r="H2107" s="99"/>
      <c r="I2107" s="76">
        <f t="shared" si="851"/>
        <v>36</v>
      </c>
      <c r="J2107" s="210" t="s">
        <v>19</v>
      </c>
      <c r="K2107" s="211"/>
      <c r="L2107" s="251"/>
      <c r="M2107" s="212" t="s">
        <v>45</v>
      </c>
      <c r="N2107" s="212" t="s">
        <v>46</v>
      </c>
      <c r="O2107" s="242"/>
      <c r="P2107" s="243"/>
      <c r="Q2107" s="258"/>
      <c r="R2107" s="212"/>
      <c r="S2107" s="213"/>
      <c r="T2107" s="214"/>
      <c r="U2107" s="214"/>
      <c r="V2107" s="215"/>
      <c r="W2107" s="216" t="s">
        <v>36</v>
      </c>
      <c r="X2107" s="182"/>
      <c r="Y2107" s="183" t="s">
        <v>37</v>
      </c>
      <c r="Z2107" s="83"/>
      <c r="AA2107" s="84"/>
      <c r="AB2107" s="84"/>
      <c r="AC2107" s="96"/>
    </row>
    <row r="2108" spans="1:29" ht="12.75" customHeight="1">
      <c r="A2108" s="69"/>
      <c r="B2108" s="184" t="str">
        <f>C2072</f>
        <v>ADE</v>
      </c>
      <c r="C2108" s="181"/>
      <c r="D2108" s="72"/>
      <c r="E2108" s="73"/>
      <c r="F2108" s="72"/>
      <c r="G2108" s="181" t="s">
        <v>38</v>
      </c>
      <c r="H2108" s="99"/>
      <c r="I2108" s="76">
        <f t="shared" si="851"/>
        <v>37</v>
      </c>
      <c r="J2108" s="333">
        <f>+K2108+L2108</f>
        <v>39</v>
      </c>
      <c r="K2108" s="334">
        <f>+COUNTIF(K2075:K2106,"1")+COUNTIF(K2075:K2106,"2")+COUNTIF(K2075:K2106,"L2")+COUNTIF(K2075:K2106,"L1")</f>
        <v>26</v>
      </c>
      <c r="L2108" s="334">
        <f>+COUNTIF(K2075:K2106,"2")+COUNTIF(K2075:K2106,"L2")</f>
        <v>13</v>
      </c>
      <c r="M2108" s="334">
        <f>+COUNTIF(K2075:K2106,"1")+COUNTIF(K2075:K2106,"L1")</f>
        <v>13</v>
      </c>
      <c r="N2108" s="185"/>
      <c r="O2108" s="185"/>
      <c r="P2108" s="101"/>
      <c r="Q2108" s="259"/>
      <c r="R2108" s="185">
        <f>+COUNTIF(K2076:K2106,"S2")</f>
        <v>0</v>
      </c>
      <c r="S2108" s="102">
        <f>SUM(S2076:S2106)</f>
        <v>15</v>
      </c>
      <c r="T2108" s="102">
        <f>SUM(T2076:T2106)</f>
        <v>53.000000000000014</v>
      </c>
      <c r="U2108" s="102">
        <f>SUM(U2076:U2106)</f>
        <v>4</v>
      </c>
      <c r="V2108" s="102">
        <f>SUM(V2076:V2106)</f>
        <v>12</v>
      </c>
      <c r="W2108" s="105">
        <f>+(S2108*1.5)+(T2108*2)+(U2108*3)+(V2108*4)</f>
        <v>188.50000000000003</v>
      </c>
      <c r="X2108" s="186"/>
      <c r="Y2108" s="187">
        <f>+COUNTIF(Y2076:Y2106,"D")</f>
        <v>22</v>
      </c>
      <c r="Z2108" s="83"/>
      <c r="AA2108" s="102">
        <f>SUM(AA2076:AA2106)</f>
        <v>0</v>
      </c>
      <c r="AB2108" s="102">
        <f>SUM(AB2076:AB2106)</f>
        <v>0</v>
      </c>
      <c r="AC2108" s="102">
        <f>SUM(AC2076:AC2106)</f>
        <v>0</v>
      </c>
    </row>
    <row r="2109" spans="1:29" ht="12.75" customHeight="1">
      <c r="A2109" s="69"/>
      <c r="B2109" s="263"/>
      <c r="C2109" s="189" t="s">
        <v>57</v>
      </c>
      <c r="D2109" s="189"/>
      <c r="E2109" s="190"/>
      <c r="F2109" s="72"/>
      <c r="G2109" s="72"/>
      <c r="H2109" s="99"/>
      <c r="I2109" s="76">
        <f t="shared" si="851"/>
        <v>38</v>
      </c>
      <c r="J2109" s="191"/>
      <c r="K2109" s="192"/>
      <c r="L2109" s="252"/>
      <c r="M2109" s="193"/>
      <c r="N2109" s="193"/>
      <c r="O2109" s="193"/>
      <c r="P2109" s="239"/>
      <c r="Q2109" s="260"/>
      <c r="R2109" s="194">
        <f>S2108+T2108+U2108+V2108</f>
        <v>84.000000000000014</v>
      </c>
      <c r="S2109" s="103"/>
      <c r="T2109" s="103"/>
      <c r="U2109" s="103"/>
      <c r="V2109" s="103"/>
      <c r="W2109" s="103"/>
      <c r="X2109" s="195"/>
      <c r="Y2109" s="187"/>
      <c r="Z2109" s="196"/>
      <c r="AA2109" s="196"/>
      <c r="AB2109" s="196"/>
      <c r="AC2109" s="197"/>
    </row>
    <row r="2111" spans="1:29" ht="12.75" customHeight="1">
      <c r="A2111" s="52">
        <f>A2072+1</f>
        <v>55</v>
      </c>
      <c r="B2111" s="53" t="s">
        <v>2</v>
      </c>
      <c r="C2111" s="54" t="s">
        <v>201</v>
      </c>
      <c r="D2111" s="55"/>
      <c r="E2111" s="56" t="s">
        <v>55</v>
      </c>
      <c r="F2111" s="209" t="s">
        <v>130</v>
      </c>
      <c r="G2111" s="57"/>
      <c r="H2111" s="58"/>
      <c r="I2111" s="59">
        <v>1</v>
      </c>
      <c r="J2111" s="486" t="str">
        <f>+C2111</f>
        <v>ADE</v>
      </c>
      <c r="K2111" s="486"/>
      <c r="L2111" s="486"/>
      <c r="M2111" s="486"/>
      <c r="N2111" s="486"/>
      <c r="O2111" s="486"/>
      <c r="P2111" s="486"/>
      <c r="Q2111" s="486"/>
      <c r="R2111" s="486"/>
      <c r="S2111" s="486"/>
      <c r="T2111" s="486"/>
      <c r="U2111" s="486"/>
      <c r="V2111" s="486"/>
      <c r="W2111" s="486"/>
      <c r="X2111" s="60"/>
      <c r="Y2111" s="61"/>
      <c r="Z2111" s="62"/>
      <c r="AA2111" s="63"/>
      <c r="AB2111" s="63"/>
      <c r="AC2111" s="64"/>
    </row>
    <row r="2112" spans="1:29" ht="12.75" customHeight="1">
      <c r="A2112" s="69"/>
      <c r="B2112" s="70" t="s">
        <v>3</v>
      </c>
      <c r="C2112" s="71" t="s">
        <v>62</v>
      </c>
      <c r="D2112" s="72"/>
      <c r="E2112" s="73"/>
      <c r="F2112" s="72"/>
      <c r="G2112" s="74"/>
      <c r="H2112" s="75"/>
      <c r="I2112" s="76">
        <f t="shared" ref="I2112:I2148" si="867">+I2111+1</f>
        <v>2</v>
      </c>
      <c r="J2112" s="77" t="s">
        <v>4</v>
      </c>
      <c r="K2112" s="78"/>
      <c r="L2112" s="248"/>
      <c r="M2112" s="79"/>
      <c r="N2112" s="79"/>
      <c r="O2112" s="79"/>
      <c r="P2112" s="236"/>
      <c r="Q2112" s="254"/>
      <c r="R2112" s="79"/>
      <c r="S2112" s="79"/>
      <c r="T2112" s="79"/>
      <c r="U2112" s="79"/>
      <c r="V2112" s="79"/>
      <c r="W2112" s="80" t="str">
        <f>$Y$1</f>
        <v>Period: 1 May 2012 - 31 May 2012</v>
      </c>
      <c r="X2112" s="81"/>
      <c r="Y2112" s="82"/>
      <c r="Z2112" s="83"/>
      <c r="AA2112" s="84"/>
      <c r="AB2112" s="84"/>
      <c r="AC2112" s="85"/>
    </row>
    <row r="2113" spans="1:29" ht="12.75" customHeight="1">
      <c r="A2113" s="69"/>
      <c r="B2113" s="70" t="s">
        <v>6</v>
      </c>
      <c r="C2113" s="71" t="s">
        <v>5</v>
      </c>
      <c r="D2113" s="72"/>
      <c r="E2113" s="73"/>
      <c r="F2113" s="91"/>
      <c r="G2113" s="91"/>
      <c r="H2113" s="92"/>
      <c r="I2113" s="76">
        <f t="shared" si="867"/>
        <v>3</v>
      </c>
      <c r="J2113" s="487" t="s">
        <v>7</v>
      </c>
      <c r="K2113" s="488" t="s">
        <v>8</v>
      </c>
      <c r="L2113" s="249"/>
      <c r="M2113" s="489" t="s">
        <v>49</v>
      </c>
      <c r="N2113" s="490"/>
      <c r="O2113" s="220"/>
      <c r="P2113" s="237"/>
      <c r="Q2113" s="255"/>
      <c r="R2113" s="491" t="s">
        <v>64</v>
      </c>
      <c r="S2113" s="493" t="s">
        <v>9</v>
      </c>
      <c r="T2113" s="493"/>
      <c r="U2113" s="493"/>
      <c r="V2113" s="493"/>
      <c r="W2113" s="494" t="s">
        <v>10</v>
      </c>
      <c r="X2113" s="93"/>
      <c r="Y2113" s="94"/>
      <c r="Z2113" s="83"/>
      <c r="AA2113" s="84"/>
      <c r="AB2113" s="84"/>
      <c r="AC2113" s="85"/>
    </row>
    <row r="2114" spans="1:29" ht="12.75" customHeight="1">
      <c r="A2114" s="69"/>
      <c r="B2114" s="70" t="s">
        <v>48</v>
      </c>
      <c r="C2114" s="71"/>
      <c r="D2114" s="72"/>
      <c r="E2114" s="73"/>
      <c r="F2114" s="91"/>
      <c r="G2114" s="91"/>
      <c r="H2114" s="92"/>
      <c r="I2114" s="76">
        <f t="shared" si="867"/>
        <v>4</v>
      </c>
      <c r="J2114" s="487"/>
      <c r="K2114" s="488"/>
      <c r="L2114" s="250"/>
      <c r="M2114" s="231" t="s">
        <v>11</v>
      </c>
      <c r="N2114" s="231" t="s">
        <v>12</v>
      </c>
      <c r="O2114" s="231"/>
      <c r="P2114" s="238"/>
      <c r="Q2114" s="256" t="s">
        <v>67</v>
      </c>
      <c r="R2114" s="492"/>
      <c r="S2114" s="201">
        <v>1.5</v>
      </c>
      <c r="T2114" s="201">
        <v>2</v>
      </c>
      <c r="U2114" s="201">
        <v>3</v>
      </c>
      <c r="V2114" s="201">
        <v>4</v>
      </c>
      <c r="W2114" s="494"/>
      <c r="X2114" s="93"/>
      <c r="Y2114" s="94"/>
      <c r="Z2114" s="83"/>
      <c r="AA2114" s="95" t="s">
        <v>13</v>
      </c>
      <c r="AB2114" s="95" t="s">
        <v>14</v>
      </c>
      <c r="AC2114" s="96" t="s">
        <v>15</v>
      </c>
    </row>
    <row r="2115" spans="1:29" ht="12.75" customHeight="1">
      <c r="A2115" s="69"/>
      <c r="B2115" s="70" t="s">
        <v>16</v>
      </c>
      <c r="C2115" s="71"/>
      <c r="D2115" s="72"/>
      <c r="E2115" s="73"/>
      <c r="F2115" s="98"/>
      <c r="G2115" s="72"/>
      <c r="H2115" s="99"/>
      <c r="I2115" s="76">
        <f t="shared" si="867"/>
        <v>5</v>
      </c>
      <c r="J2115" s="100">
        <f>$AN$9</f>
        <v>41079</v>
      </c>
      <c r="K2115" s="101">
        <v>2</v>
      </c>
      <c r="L2115" s="261">
        <v>8</v>
      </c>
      <c r="M2115" s="232">
        <f>VLOOKUP(K2115,$AE$23:$AG$30,2,0)</f>
        <v>0.83333333333333337</v>
      </c>
      <c r="N2115" s="241">
        <f>VLOOKUP(K2115,$AE$23:$AG$30,3,0)</f>
        <v>1.2083333333333333</v>
      </c>
      <c r="O2115" s="244">
        <f t="shared" ref="O2115:O2144" si="868">(N2115-M2115)*24</f>
        <v>8.9999999999999964</v>
      </c>
      <c r="P2115" s="245" t="str">
        <f>+IF(((N2115-M2115)*24)&gt;4,"1",0)</f>
        <v>1</v>
      </c>
      <c r="Q2115" s="257">
        <f t="shared" ref="Q2115:Q2144" si="869">O2115-P2115</f>
        <v>7.9999999999999964</v>
      </c>
      <c r="R2115" s="102">
        <f>+L2115-Q2115</f>
        <v>0</v>
      </c>
      <c r="S2115" s="103">
        <f>IF(AND(Y2115="d",W2115&gt;0),1,0)</f>
        <v>0</v>
      </c>
      <c r="T2115" s="104">
        <f>IF(AND(Y2115="D",W2115-S2115&lt;0),0,IF(AND(Y2115="M",W2115&gt;=7),7,IF(AND(Y2115="M",W2115&lt;7),W2115,IF(W2115-S2115&lt;0,0,IF(AND(Y2115="D",W2115-S2115&gt;=7),7,IF(AND(Y2115="D",W2115-S2115&lt;7),W2115-S2115,0))))))</f>
        <v>0</v>
      </c>
      <c r="U2115" s="104">
        <f>IF(AND(Y2115="D",W2115&lt;1),0,IF(AND(Y2115="D",W2115-S2115-T2115&gt;0,W2115-S2115-T2115&lt;1),W2115-S2115-T2115,IF(AND(Y2115="D",W2115-S2115-T2115&gt;=1),1,IF(AND(Y2115="M",W2115-T2115&gt;=1),1,IF(AND(Y2115="M",W2115-T2115&lt;1),W2115-T2115,0)))))</f>
        <v>0</v>
      </c>
      <c r="V2115" s="104">
        <f>IF(AND(Y2115="D",W2115&lt;1),0,IF(AND(Y2115="D",W2115-S2115-T2115-U2115&gt;0),W2115-S2115-T2115-U2115,IF(AND(Y2115="M",W2115-T2115-U2115&gt;0),W2115-T2115-U2115,0)))</f>
        <v>0</v>
      </c>
      <c r="W2115" s="105">
        <f>+R2115</f>
        <v>0</v>
      </c>
      <c r="X2115" s="96"/>
      <c r="Y2115" s="106" t="str">
        <f>$AO$9</f>
        <v>D</v>
      </c>
      <c r="Z2115" s="207" t="str">
        <f t="shared" ref="Z2115:Z2145" si="870">TEXT(WEEKDAY(J2115),"ddd")</f>
        <v>Tue</v>
      </c>
      <c r="AA2115" s="107">
        <f t="shared" ref="AA2115:AA2144" si="871">COUNTIF(K2115,"S")</f>
        <v>0</v>
      </c>
      <c r="AB2115" s="107">
        <f t="shared" ref="AB2115:AB2144" si="872">COUNTIF(K2115,"I")</f>
        <v>0</v>
      </c>
      <c r="AC2115" s="107">
        <f t="shared" ref="AC2115:AC2144" si="873">COUNTIF(K2115,"A")</f>
        <v>0</v>
      </c>
    </row>
    <row r="2116" spans="1:29" ht="12.75" customHeight="1">
      <c r="A2116" s="69"/>
      <c r="B2116" s="70" t="s">
        <v>18</v>
      </c>
      <c r="C2116" s="108" t="s">
        <v>61</v>
      </c>
      <c r="D2116" s="109"/>
      <c r="E2116" s="73"/>
      <c r="F2116" s="110"/>
      <c r="G2116" s="72"/>
      <c r="H2116" s="99"/>
      <c r="I2116" s="76">
        <f t="shared" si="867"/>
        <v>6</v>
      </c>
      <c r="J2116" s="100">
        <f>$AN$10</f>
        <v>41080</v>
      </c>
      <c r="K2116" s="101">
        <v>2</v>
      </c>
      <c r="L2116" s="261">
        <v>11</v>
      </c>
      <c r="M2116" s="232">
        <f>VLOOKUP(K2116,$AE$23:$AG$30,2,0)</f>
        <v>0.83333333333333337</v>
      </c>
      <c r="N2116" s="241">
        <f t="shared" ref="N2116:N2144" si="874">VLOOKUP(K2116,$AE$23:$AG$30,3,0)</f>
        <v>1.2083333333333333</v>
      </c>
      <c r="O2116" s="244">
        <f t="shared" si="868"/>
        <v>8.9999999999999964</v>
      </c>
      <c r="P2116" s="245" t="str">
        <f>+IF(((N2116-M2116)*24)&gt;4,"1",0)</f>
        <v>1</v>
      </c>
      <c r="Q2116" s="257">
        <f t="shared" si="869"/>
        <v>7.9999999999999964</v>
      </c>
      <c r="R2116" s="102">
        <f>+L2116-Q2116</f>
        <v>3.0000000000000036</v>
      </c>
      <c r="S2116" s="103">
        <f t="shared" ref="S2116:S2144" si="875">IF(AND(Y2116="d",W2116&gt;0),1,0)</f>
        <v>1</v>
      </c>
      <c r="T2116" s="104">
        <f t="shared" ref="T2116:T2144" si="876">IF(AND(Y2116="D",W2116-S2116&lt;0),0,IF(AND(Y2116="M",W2116&gt;=7),7,IF(AND(Y2116="M",W2116&lt;7),W2116,IF(W2116-S2116&lt;0,0,IF(AND(Y2116="D",W2116-S2116&gt;=7),7,IF(AND(Y2116="D",W2116-S2116&lt;7),W2116-S2116,0))))))</f>
        <v>2.0000000000000036</v>
      </c>
      <c r="U2116" s="104">
        <f t="shared" ref="U2116:U2144" si="877">IF(AND(Y2116="D",W2116&lt;1),0,IF(AND(Y2116="D",W2116-S2116-T2116&gt;0,W2116-S2116-T2116&lt;1),W2116-S2116-T2116,IF(AND(Y2116="D",W2116-S2116-T2116&gt;=1),1,IF(AND(Y2116="M",W2116-T2116&gt;=1),1,IF(AND(Y2116="M",W2116-T2116&lt;1),W2116-T2116,0)))))</f>
        <v>0</v>
      </c>
      <c r="V2116" s="104">
        <f t="shared" ref="V2116:V2144" si="878">IF(AND(Y2116="D",W2116&lt;1),0,IF(AND(Y2116="D",W2116-S2116-T2116-U2116&gt;0),W2116-S2116-T2116-U2116,IF(AND(Y2116="M",W2116-T2116-U2116&gt;0),W2116-T2116-U2116,0)))</f>
        <v>0</v>
      </c>
      <c r="W2116" s="105">
        <f t="shared" ref="W2116:W2144" si="879">+R2116</f>
        <v>3.0000000000000036</v>
      </c>
      <c r="X2116" s="96"/>
      <c r="Y2116" s="106" t="str">
        <f>$AO$10</f>
        <v>D</v>
      </c>
      <c r="Z2116" s="207" t="str">
        <f t="shared" si="870"/>
        <v>Wed</v>
      </c>
      <c r="AA2116" s="107">
        <f t="shared" si="871"/>
        <v>0</v>
      </c>
      <c r="AB2116" s="107">
        <f t="shared" si="872"/>
        <v>0</v>
      </c>
      <c r="AC2116" s="107">
        <f t="shared" si="873"/>
        <v>0</v>
      </c>
    </row>
    <row r="2117" spans="1:29" ht="12.75" customHeight="1">
      <c r="A2117" s="69"/>
      <c r="B2117" s="98" t="s">
        <v>20</v>
      </c>
      <c r="C2117" s="199">
        <v>40245</v>
      </c>
      <c r="D2117" s="199">
        <v>41340</v>
      </c>
      <c r="E2117" s="73"/>
      <c r="F2117" s="72"/>
      <c r="G2117" s="72"/>
      <c r="H2117" s="99"/>
      <c r="I2117" s="76">
        <f t="shared" si="867"/>
        <v>7</v>
      </c>
      <c r="J2117" s="100">
        <f>$AN$11</f>
        <v>41081</v>
      </c>
      <c r="K2117" s="101">
        <v>2</v>
      </c>
      <c r="L2117" s="261">
        <v>8</v>
      </c>
      <c r="M2117" s="232">
        <f>VLOOKUP(K2117,$AE$23:$AG$30,2,0)</f>
        <v>0.83333333333333337</v>
      </c>
      <c r="N2117" s="241">
        <f t="shared" si="874"/>
        <v>1.2083333333333333</v>
      </c>
      <c r="O2117" s="244">
        <f t="shared" si="868"/>
        <v>8.9999999999999964</v>
      </c>
      <c r="P2117" s="245" t="str">
        <f t="shared" ref="P2117:P2144" si="880">+IF(((N2117-M2117)*24)&gt;4,"1",0)</f>
        <v>1</v>
      </c>
      <c r="Q2117" s="257">
        <f t="shared" si="869"/>
        <v>7.9999999999999964</v>
      </c>
      <c r="R2117" s="102">
        <f t="shared" ref="R2117:R2144" si="881">+L2117-Q2117</f>
        <v>0</v>
      </c>
      <c r="S2117" s="103">
        <f t="shared" si="875"/>
        <v>0</v>
      </c>
      <c r="T2117" s="104">
        <f t="shared" si="876"/>
        <v>0</v>
      </c>
      <c r="U2117" s="104">
        <f t="shared" si="877"/>
        <v>0</v>
      </c>
      <c r="V2117" s="104">
        <f t="shared" si="878"/>
        <v>0</v>
      </c>
      <c r="W2117" s="105">
        <f t="shared" si="879"/>
        <v>0</v>
      </c>
      <c r="X2117" s="96"/>
      <c r="Y2117" s="106" t="str">
        <f>$AO$11</f>
        <v>D</v>
      </c>
      <c r="Z2117" s="207" t="str">
        <f t="shared" si="870"/>
        <v>Thu</v>
      </c>
      <c r="AA2117" s="107">
        <f t="shared" si="871"/>
        <v>0</v>
      </c>
      <c r="AB2117" s="107">
        <f t="shared" si="872"/>
        <v>0</v>
      </c>
      <c r="AC2117" s="107">
        <f t="shared" si="873"/>
        <v>0</v>
      </c>
    </row>
    <row r="2118" spans="1:29" ht="12.75" customHeight="1">
      <c r="A2118" s="69"/>
      <c r="B2118" s="98"/>
      <c r="C2118" s="98"/>
      <c r="D2118" s="72"/>
      <c r="E2118" s="73"/>
      <c r="F2118" s="72"/>
      <c r="G2118" s="72"/>
      <c r="H2118" s="99"/>
      <c r="I2118" s="76">
        <f t="shared" si="867"/>
        <v>8</v>
      </c>
      <c r="J2118" s="100">
        <f>$AN$12</f>
        <v>41082</v>
      </c>
      <c r="K2118" s="101">
        <v>2</v>
      </c>
      <c r="L2118" s="261">
        <v>8</v>
      </c>
      <c r="M2118" s="232">
        <f t="shared" ref="M2118:M2144" si="882">VLOOKUP(K2118,$AE$23:$AG$30,2,0)</f>
        <v>0.83333333333333337</v>
      </c>
      <c r="N2118" s="241">
        <f t="shared" si="874"/>
        <v>1.2083333333333333</v>
      </c>
      <c r="O2118" s="244">
        <f t="shared" si="868"/>
        <v>8.9999999999999964</v>
      </c>
      <c r="P2118" s="245" t="str">
        <f t="shared" si="880"/>
        <v>1</v>
      </c>
      <c r="Q2118" s="257">
        <f t="shared" si="869"/>
        <v>7.9999999999999964</v>
      </c>
      <c r="R2118" s="102">
        <f t="shared" si="881"/>
        <v>0</v>
      </c>
      <c r="S2118" s="103">
        <f t="shared" si="875"/>
        <v>0</v>
      </c>
      <c r="T2118" s="104">
        <f t="shared" si="876"/>
        <v>0</v>
      </c>
      <c r="U2118" s="104">
        <f t="shared" si="877"/>
        <v>0</v>
      </c>
      <c r="V2118" s="104">
        <f t="shared" si="878"/>
        <v>0</v>
      </c>
      <c r="W2118" s="105">
        <f t="shared" si="879"/>
        <v>0</v>
      </c>
      <c r="X2118" s="96"/>
      <c r="Y2118" s="106" t="str">
        <f>$AO$12</f>
        <v>D</v>
      </c>
      <c r="Z2118" s="207" t="str">
        <f t="shared" si="870"/>
        <v>Fri</v>
      </c>
      <c r="AA2118" s="107">
        <f t="shared" si="871"/>
        <v>0</v>
      </c>
      <c r="AB2118" s="107">
        <f t="shared" si="872"/>
        <v>0</v>
      </c>
      <c r="AC2118" s="107">
        <f t="shared" si="873"/>
        <v>0</v>
      </c>
    </row>
    <row r="2119" spans="1:29" ht="12.75" customHeight="1">
      <c r="A2119" s="69"/>
      <c r="B2119" s="98"/>
      <c r="C2119" s="98"/>
      <c r="D2119" s="72"/>
      <c r="E2119" s="73"/>
      <c r="F2119" s="198"/>
      <c r="G2119" s="72"/>
      <c r="H2119" s="99"/>
      <c r="I2119" s="76">
        <f t="shared" si="867"/>
        <v>9</v>
      </c>
      <c r="J2119" s="100">
        <f>$AN$13</f>
        <v>41083</v>
      </c>
      <c r="K2119" s="339" t="s">
        <v>50</v>
      </c>
      <c r="L2119" s="261"/>
      <c r="M2119" s="232">
        <f t="shared" si="882"/>
        <v>0</v>
      </c>
      <c r="N2119" s="241">
        <f t="shared" si="874"/>
        <v>0</v>
      </c>
      <c r="O2119" s="244">
        <f t="shared" si="868"/>
        <v>0</v>
      </c>
      <c r="P2119" s="245">
        <f t="shared" si="880"/>
        <v>0</v>
      </c>
      <c r="Q2119" s="257">
        <f t="shared" si="869"/>
        <v>0</v>
      </c>
      <c r="R2119" s="102">
        <f t="shared" si="881"/>
        <v>0</v>
      </c>
      <c r="S2119" s="103">
        <f t="shared" si="875"/>
        <v>0</v>
      </c>
      <c r="T2119" s="104">
        <f t="shared" si="876"/>
        <v>0</v>
      </c>
      <c r="U2119" s="104">
        <f t="shared" si="877"/>
        <v>0</v>
      </c>
      <c r="V2119" s="104">
        <f t="shared" si="878"/>
        <v>0</v>
      </c>
      <c r="W2119" s="105">
        <f t="shared" si="879"/>
        <v>0</v>
      </c>
      <c r="X2119" s="96"/>
      <c r="Y2119" s="106" t="str">
        <f>$AO$13</f>
        <v>M</v>
      </c>
      <c r="Z2119" s="207" t="str">
        <f t="shared" si="870"/>
        <v>Sat</v>
      </c>
      <c r="AA2119" s="107">
        <f t="shared" si="871"/>
        <v>0</v>
      </c>
      <c r="AB2119" s="107">
        <f t="shared" si="872"/>
        <v>0</v>
      </c>
      <c r="AC2119" s="107">
        <f t="shared" si="873"/>
        <v>0</v>
      </c>
    </row>
    <row r="2120" spans="1:29" ht="12.75" customHeight="1">
      <c r="A2120" s="69"/>
      <c r="B2120" s="124" t="s">
        <v>21</v>
      </c>
      <c r="C2120" s="125" t="s">
        <v>22</v>
      </c>
      <c r="D2120" s="126"/>
      <c r="E2120" s="127"/>
      <c r="F2120" s="198">
        <v>1244560</v>
      </c>
      <c r="G2120" s="129" t="s">
        <v>22</v>
      </c>
      <c r="H2120" s="130">
        <f>+F2120</f>
        <v>1244560</v>
      </c>
      <c r="I2120" s="76">
        <f t="shared" si="867"/>
        <v>10</v>
      </c>
      <c r="J2120" s="100">
        <f>$AN$14</f>
        <v>41084</v>
      </c>
      <c r="K2120" s="339" t="s">
        <v>50</v>
      </c>
      <c r="L2120" s="261"/>
      <c r="M2120" s="232">
        <f t="shared" si="882"/>
        <v>0</v>
      </c>
      <c r="N2120" s="241">
        <f t="shared" si="874"/>
        <v>0</v>
      </c>
      <c r="O2120" s="244">
        <f t="shared" si="868"/>
        <v>0</v>
      </c>
      <c r="P2120" s="245">
        <f t="shared" si="880"/>
        <v>0</v>
      </c>
      <c r="Q2120" s="257">
        <f t="shared" si="869"/>
        <v>0</v>
      </c>
      <c r="R2120" s="102">
        <f t="shared" si="881"/>
        <v>0</v>
      </c>
      <c r="S2120" s="103">
        <f t="shared" si="875"/>
        <v>0</v>
      </c>
      <c r="T2120" s="104">
        <f t="shared" si="876"/>
        <v>0</v>
      </c>
      <c r="U2120" s="104">
        <f t="shared" si="877"/>
        <v>0</v>
      </c>
      <c r="V2120" s="104">
        <f t="shared" si="878"/>
        <v>0</v>
      </c>
      <c r="W2120" s="105">
        <f t="shared" si="879"/>
        <v>0</v>
      </c>
      <c r="X2120" s="96"/>
      <c r="Y2120" s="106" t="str">
        <f>$AO$14</f>
        <v>M</v>
      </c>
      <c r="Z2120" s="262" t="str">
        <f t="shared" si="870"/>
        <v>Sun</v>
      </c>
      <c r="AA2120" s="107">
        <f t="shared" si="871"/>
        <v>0</v>
      </c>
      <c r="AB2120" s="107">
        <f t="shared" si="872"/>
        <v>0</v>
      </c>
      <c r="AC2120" s="107">
        <f t="shared" si="873"/>
        <v>0</v>
      </c>
    </row>
    <row r="2121" spans="1:29" ht="12.75" customHeight="1">
      <c r="A2121" s="69"/>
      <c r="B2121" s="124" t="s">
        <v>23</v>
      </c>
      <c r="C2121" s="125" t="s">
        <v>22</v>
      </c>
      <c r="D2121" s="133">
        <f>+F2120/173</f>
        <v>7193.9884393063585</v>
      </c>
      <c r="E2121" s="127" t="s">
        <v>24</v>
      </c>
      <c r="F2121" s="128">
        <f>+W2147</f>
        <v>93.500000000000028</v>
      </c>
      <c r="G2121" s="134" t="s">
        <v>22</v>
      </c>
      <c r="H2121" s="130">
        <f>F2121*D2121</f>
        <v>672637.91907514469</v>
      </c>
      <c r="I2121" s="76">
        <f t="shared" si="867"/>
        <v>11</v>
      </c>
      <c r="J2121" s="100">
        <f>$AN$15</f>
        <v>41085</v>
      </c>
      <c r="K2121" s="101">
        <v>1</v>
      </c>
      <c r="L2121" s="261">
        <v>8</v>
      </c>
      <c r="M2121" s="232">
        <f t="shared" si="882"/>
        <v>0.33333333333333331</v>
      </c>
      <c r="N2121" s="241">
        <f t="shared" si="874"/>
        <v>0.70833333333333337</v>
      </c>
      <c r="O2121" s="244">
        <f t="shared" si="868"/>
        <v>9.0000000000000018</v>
      </c>
      <c r="P2121" s="245" t="str">
        <f t="shared" si="880"/>
        <v>1</v>
      </c>
      <c r="Q2121" s="257">
        <f t="shared" si="869"/>
        <v>8.0000000000000018</v>
      </c>
      <c r="R2121" s="102">
        <f t="shared" si="881"/>
        <v>0</v>
      </c>
      <c r="S2121" s="103">
        <f t="shared" si="875"/>
        <v>0</v>
      </c>
      <c r="T2121" s="104">
        <f t="shared" si="876"/>
        <v>0</v>
      </c>
      <c r="U2121" s="104">
        <f t="shared" si="877"/>
        <v>0</v>
      </c>
      <c r="V2121" s="104">
        <f t="shared" si="878"/>
        <v>0</v>
      </c>
      <c r="W2121" s="105">
        <f t="shared" si="879"/>
        <v>0</v>
      </c>
      <c r="X2121" s="96"/>
      <c r="Y2121" s="106" t="str">
        <f>$AO$15</f>
        <v>D</v>
      </c>
      <c r="Z2121" s="262" t="str">
        <f t="shared" si="870"/>
        <v>Mon</v>
      </c>
      <c r="AA2121" s="107">
        <f t="shared" si="871"/>
        <v>0</v>
      </c>
      <c r="AB2121" s="107">
        <f t="shared" si="872"/>
        <v>0</v>
      </c>
      <c r="AC2121" s="107">
        <f t="shared" si="873"/>
        <v>0</v>
      </c>
    </row>
    <row r="2122" spans="1:29" ht="12.75" customHeight="1">
      <c r="A2122" s="69"/>
      <c r="B2122" s="124" t="s">
        <v>65</v>
      </c>
      <c r="C2122" s="125" t="s">
        <v>22</v>
      </c>
      <c r="D2122" s="133">
        <v>6000</v>
      </c>
      <c r="E2122" s="127" t="s">
        <v>24</v>
      </c>
      <c r="F2122" s="203">
        <f>+K2147</f>
        <v>23</v>
      </c>
      <c r="G2122" s="134" t="s">
        <v>22</v>
      </c>
      <c r="H2122" s="130">
        <f>F2122*D2122</f>
        <v>138000</v>
      </c>
      <c r="I2122" s="76">
        <f t="shared" si="867"/>
        <v>12</v>
      </c>
      <c r="J2122" s="100">
        <f>$AN$16</f>
        <v>41086</v>
      </c>
      <c r="K2122" s="101">
        <v>1</v>
      </c>
      <c r="L2122" s="261">
        <v>11</v>
      </c>
      <c r="M2122" s="232">
        <f t="shared" si="882"/>
        <v>0.33333333333333331</v>
      </c>
      <c r="N2122" s="241">
        <f t="shared" si="874"/>
        <v>0.70833333333333337</v>
      </c>
      <c r="O2122" s="244">
        <f t="shared" si="868"/>
        <v>9.0000000000000018</v>
      </c>
      <c r="P2122" s="245" t="str">
        <f t="shared" si="880"/>
        <v>1</v>
      </c>
      <c r="Q2122" s="257">
        <f t="shared" si="869"/>
        <v>8.0000000000000018</v>
      </c>
      <c r="R2122" s="102">
        <f t="shared" si="881"/>
        <v>2.9999999999999982</v>
      </c>
      <c r="S2122" s="103">
        <f t="shared" si="875"/>
        <v>1</v>
      </c>
      <c r="T2122" s="104">
        <f t="shared" si="876"/>
        <v>1.9999999999999982</v>
      </c>
      <c r="U2122" s="104">
        <f t="shared" si="877"/>
        <v>0</v>
      </c>
      <c r="V2122" s="104">
        <f t="shared" si="878"/>
        <v>0</v>
      </c>
      <c r="W2122" s="105">
        <f t="shared" si="879"/>
        <v>2.9999999999999982</v>
      </c>
      <c r="X2122" s="96"/>
      <c r="Y2122" s="106" t="str">
        <f>$AO$16</f>
        <v>D</v>
      </c>
      <c r="Z2122" s="207" t="str">
        <f t="shared" si="870"/>
        <v>Tue</v>
      </c>
      <c r="AA2122" s="107">
        <f t="shared" si="871"/>
        <v>0</v>
      </c>
      <c r="AB2122" s="107">
        <f t="shared" si="872"/>
        <v>0</v>
      </c>
      <c r="AC2122" s="107">
        <f t="shared" si="873"/>
        <v>0</v>
      </c>
    </row>
    <row r="2123" spans="1:29" ht="12.75" customHeight="1">
      <c r="A2123" s="69"/>
      <c r="B2123" s="124" t="s">
        <v>66</v>
      </c>
      <c r="C2123" s="125" t="s">
        <v>22</v>
      </c>
      <c r="D2123" s="200">
        <v>4000</v>
      </c>
      <c r="E2123" s="127" t="s">
        <v>24</v>
      </c>
      <c r="F2123" s="139">
        <f>+L2147</f>
        <v>12</v>
      </c>
      <c r="G2123" s="134" t="s">
        <v>22</v>
      </c>
      <c r="H2123" s="130">
        <f>F2123*D2123</f>
        <v>48000</v>
      </c>
      <c r="I2123" s="76">
        <f t="shared" si="867"/>
        <v>13</v>
      </c>
      <c r="J2123" s="100">
        <f>$AN$17</f>
        <v>41087</v>
      </c>
      <c r="K2123" s="101">
        <v>1</v>
      </c>
      <c r="L2123" s="261">
        <v>11</v>
      </c>
      <c r="M2123" s="232">
        <f t="shared" si="882"/>
        <v>0.33333333333333331</v>
      </c>
      <c r="N2123" s="241">
        <f t="shared" si="874"/>
        <v>0.70833333333333337</v>
      </c>
      <c r="O2123" s="244">
        <f t="shared" si="868"/>
        <v>9.0000000000000018</v>
      </c>
      <c r="P2123" s="245" t="str">
        <f t="shared" si="880"/>
        <v>1</v>
      </c>
      <c r="Q2123" s="257">
        <f t="shared" si="869"/>
        <v>8.0000000000000018</v>
      </c>
      <c r="R2123" s="102">
        <f t="shared" si="881"/>
        <v>2.9999999999999982</v>
      </c>
      <c r="S2123" s="103">
        <f t="shared" si="875"/>
        <v>1</v>
      </c>
      <c r="T2123" s="104">
        <f t="shared" si="876"/>
        <v>1.9999999999999982</v>
      </c>
      <c r="U2123" s="104">
        <f t="shared" si="877"/>
        <v>0</v>
      </c>
      <c r="V2123" s="104">
        <f t="shared" si="878"/>
        <v>0</v>
      </c>
      <c r="W2123" s="105">
        <f t="shared" si="879"/>
        <v>2.9999999999999982</v>
      </c>
      <c r="X2123" s="96"/>
      <c r="Y2123" s="106" t="str">
        <f>$AO$17</f>
        <v>D</v>
      </c>
      <c r="Z2123" s="207" t="str">
        <f t="shared" si="870"/>
        <v>Wed</v>
      </c>
      <c r="AA2123" s="107">
        <f t="shared" si="871"/>
        <v>0</v>
      </c>
      <c r="AB2123" s="107">
        <f t="shared" si="872"/>
        <v>0</v>
      </c>
      <c r="AC2123" s="107">
        <f t="shared" si="873"/>
        <v>0</v>
      </c>
    </row>
    <row r="2124" spans="1:29" ht="12.75" customHeight="1">
      <c r="A2124" s="69"/>
      <c r="B2124" s="335" t="s">
        <v>75</v>
      </c>
      <c r="C2124" s="336" t="s">
        <v>22</v>
      </c>
      <c r="D2124" s="337"/>
      <c r="E2124" s="127" t="s">
        <v>24</v>
      </c>
      <c r="F2124" s="338">
        <f>+M2147</f>
        <v>11</v>
      </c>
      <c r="G2124" s="142" t="s">
        <v>22</v>
      </c>
      <c r="H2124" s="143">
        <f>+F2124*D2124</f>
        <v>0</v>
      </c>
      <c r="I2124" s="76">
        <f t="shared" si="867"/>
        <v>14</v>
      </c>
      <c r="J2124" s="100">
        <f>$AN$18</f>
        <v>41088</v>
      </c>
      <c r="K2124" s="101">
        <v>1</v>
      </c>
      <c r="L2124" s="261">
        <v>11</v>
      </c>
      <c r="M2124" s="232">
        <f t="shared" si="882"/>
        <v>0.33333333333333331</v>
      </c>
      <c r="N2124" s="241">
        <f t="shared" si="874"/>
        <v>0.70833333333333337</v>
      </c>
      <c r="O2124" s="244">
        <f t="shared" si="868"/>
        <v>9.0000000000000018</v>
      </c>
      <c r="P2124" s="245" t="str">
        <f t="shared" si="880"/>
        <v>1</v>
      </c>
      <c r="Q2124" s="257">
        <f t="shared" si="869"/>
        <v>8.0000000000000018</v>
      </c>
      <c r="R2124" s="102">
        <f t="shared" si="881"/>
        <v>2.9999999999999982</v>
      </c>
      <c r="S2124" s="103">
        <f t="shared" si="875"/>
        <v>1</v>
      </c>
      <c r="T2124" s="104">
        <f t="shared" si="876"/>
        <v>1.9999999999999982</v>
      </c>
      <c r="U2124" s="104">
        <f t="shared" si="877"/>
        <v>0</v>
      </c>
      <c r="V2124" s="104">
        <f t="shared" si="878"/>
        <v>0</v>
      </c>
      <c r="W2124" s="105">
        <f t="shared" si="879"/>
        <v>2.9999999999999982</v>
      </c>
      <c r="X2124" s="96"/>
      <c r="Y2124" s="106" t="str">
        <f>$AO$18</f>
        <v>D</v>
      </c>
      <c r="Z2124" s="207" t="str">
        <f t="shared" si="870"/>
        <v>Thu</v>
      </c>
      <c r="AA2124" s="107">
        <f t="shared" si="871"/>
        <v>0</v>
      </c>
      <c r="AB2124" s="107">
        <f t="shared" si="872"/>
        <v>0</v>
      </c>
      <c r="AC2124" s="107">
        <f t="shared" si="873"/>
        <v>0</v>
      </c>
    </row>
    <row r="2125" spans="1:29" ht="12.75" customHeight="1">
      <c r="A2125" s="69"/>
      <c r="B2125" s="124"/>
      <c r="C2125" s="70"/>
      <c r="D2125" s="202"/>
      <c r="E2125" s="140"/>
      <c r="F2125" s="141"/>
      <c r="G2125" s="74" t="s">
        <v>22</v>
      </c>
      <c r="H2125" s="99">
        <f>+D2125*F2125</f>
        <v>0</v>
      </c>
      <c r="I2125" s="76">
        <f t="shared" si="867"/>
        <v>15</v>
      </c>
      <c r="J2125" s="100">
        <f>$AN$19</f>
        <v>41089</v>
      </c>
      <c r="K2125" s="101">
        <v>1</v>
      </c>
      <c r="L2125" s="261">
        <v>11</v>
      </c>
      <c r="M2125" s="232">
        <f t="shared" si="882"/>
        <v>0.33333333333333331</v>
      </c>
      <c r="N2125" s="241">
        <f t="shared" si="874"/>
        <v>0.70833333333333337</v>
      </c>
      <c r="O2125" s="244">
        <f t="shared" si="868"/>
        <v>9.0000000000000018</v>
      </c>
      <c r="P2125" s="245" t="str">
        <f t="shared" si="880"/>
        <v>1</v>
      </c>
      <c r="Q2125" s="257">
        <f t="shared" si="869"/>
        <v>8.0000000000000018</v>
      </c>
      <c r="R2125" s="102">
        <f t="shared" si="881"/>
        <v>2.9999999999999982</v>
      </c>
      <c r="S2125" s="103">
        <f t="shared" si="875"/>
        <v>1</v>
      </c>
      <c r="T2125" s="104">
        <f t="shared" si="876"/>
        <v>1.9999999999999982</v>
      </c>
      <c r="U2125" s="104">
        <f t="shared" si="877"/>
        <v>0</v>
      </c>
      <c r="V2125" s="104">
        <f t="shared" si="878"/>
        <v>0</v>
      </c>
      <c r="W2125" s="105">
        <f t="shared" si="879"/>
        <v>2.9999999999999982</v>
      </c>
      <c r="X2125" s="96"/>
      <c r="Y2125" s="106" t="str">
        <f>$AO$19</f>
        <v>D</v>
      </c>
      <c r="Z2125" s="207" t="str">
        <f t="shared" si="870"/>
        <v>Fri</v>
      </c>
      <c r="AA2125" s="107">
        <f t="shared" si="871"/>
        <v>0</v>
      </c>
      <c r="AB2125" s="107">
        <f t="shared" si="872"/>
        <v>0</v>
      </c>
      <c r="AC2125" s="107">
        <f t="shared" si="873"/>
        <v>0</v>
      </c>
    </row>
    <row r="2126" spans="1:29" ht="12.75" customHeight="1">
      <c r="A2126" s="69"/>
      <c r="B2126" s="124"/>
      <c r="C2126" s="70"/>
      <c r="D2126" s="202"/>
      <c r="E2126" s="140"/>
      <c r="F2126" s="139"/>
      <c r="G2126" s="74" t="s">
        <v>22</v>
      </c>
      <c r="H2126" s="99">
        <f>+D2126*F2126</f>
        <v>0</v>
      </c>
      <c r="I2126" s="76">
        <f t="shared" si="867"/>
        <v>16</v>
      </c>
      <c r="J2126" s="100">
        <f>$AN$20</f>
        <v>41090</v>
      </c>
      <c r="K2126" s="101" t="s">
        <v>63</v>
      </c>
      <c r="L2126" s="261">
        <v>8</v>
      </c>
      <c r="M2126" s="232">
        <f t="shared" si="882"/>
        <v>0</v>
      </c>
      <c r="N2126" s="241">
        <f t="shared" si="874"/>
        <v>0</v>
      </c>
      <c r="O2126" s="244">
        <f t="shared" si="868"/>
        <v>0</v>
      </c>
      <c r="P2126" s="245">
        <f t="shared" si="880"/>
        <v>0</v>
      </c>
      <c r="Q2126" s="257">
        <f t="shared" si="869"/>
        <v>0</v>
      </c>
      <c r="R2126" s="102">
        <f t="shared" si="881"/>
        <v>8</v>
      </c>
      <c r="S2126" s="103">
        <f t="shared" si="875"/>
        <v>0</v>
      </c>
      <c r="T2126" s="104">
        <f t="shared" si="876"/>
        <v>7</v>
      </c>
      <c r="U2126" s="104">
        <f t="shared" si="877"/>
        <v>1</v>
      </c>
      <c r="V2126" s="104">
        <f t="shared" si="878"/>
        <v>0</v>
      </c>
      <c r="W2126" s="105">
        <f t="shared" si="879"/>
        <v>8</v>
      </c>
      <c r="X2126" s="96"/>
      <c r="Y2126" s="106" t="str">
        <f>$AO$20</f>
        <v>M</v>
      </c>
      <c r="Z2126" s="207" t="str">
        <f t="shared" si="870"/>
        <v>Sat</v>
      </c>
      <c r="AA2126" s="107">
        <f t="shared" si="871"/>
        <v>0</v>
      </c>
      <c r="AB2126" s="107">
        <f t="shared" si="872"/>
        <v>0</v>
      </c>
      <c r="AC2126" s="107">
        <f t="shared" si="873"/>
        <v>0</v>
      </c>
    </row>
    <row r="2127" spans="1:29" ht="12.75" customHeight="1">
      <c r="A2127" s="69"/>
      <c r="B2127" s="124" t="s">
        <v>56</v>
      </c>
      <c r="C2127" s="70" t="s">
        <v>22</v>
      </c>
      <c r="D2127" s="202"/>
      <c r="E2127" s="140"/>
      <c r="F2127" s="141"/>
      <c r="G2127" s="74" t="s">
        <v>22</v>
      </c>
      <c r="H2127" s="99">
        <v>0</v>
      </c>
      <c r="I2127" s="76">
        <f t="shared" si="867"/>
        <v>17</v>
      </c>
      <c r="J2127" s="100">
        <f>$AN$21</f>
        <v>41091</v>
      </c>
      <c r="K2127" s="101" t="s">
        <v>50</v>
      </c>
      <c r="L2127" s="261"/>
      <c r="M2127" s="232">
        <f t="shared" si="882"/>
        <v>0</v>
      </c>
      <c r="N2127" s="241">
        <f t="shared" si="874"/>
        <v>0</v>
      </c>
      <c r="O2127" s="244">
        <f t="shared" si="868"/>
        <v>0</v>
      </c>
      <c r="P2127" s="245">
        <f t="shared" si="880"/>
        <v>0</v>
      </c>
      <c r="Q2127" s="257">
        <f t="shared" si="869"/>
        <v>0</v>
      </c>
      <c r="R2127" s="102">
        <f t="shared" si="881"/>
        <v>0</v>
      </c>
      <c r="S2127" s="103">
        <f t="shared" si="875"/>
        <v>0</v>
      </c>
      <c r="T2127" s="104">
        <f t="shared" si="876"/>
        <v>0</v>
      </c>
      <c r="U2127" s="104">
        <f t="shared" si="877"/>
        <v>0</v>
      </c>
      <c r="V2127" s="104">
        <f t="shared" si="878"/>
        <v>0</v>
      </c>
      <c r="W2127" s="105">
        <f t="shared" si="879"/>
        <v>0</v>
      </c>
      <c r="X2127" s="96"/>
      <c r="Y2127" s="106" t="str">
        <f>$AO$21</f>
        <v>M</v>
      </c>
      <c r="Z2127" s="262" t="str">
        <f t="shared" si="870"/>
        <v>Sun</v>
      </c>
      <c r="AA2127" s="107">
        <f t="shared" si="871"/>
        <v>0</v>
      </c>
      <c r="AB2127" s="107">
        <f t="shared" si="872"/>
        <v>0</v>
      </c>
      <c r="AC2127" s="107">
        <f t="shared" si="873"/>
        <v>0</v>
      </c>
    </row>
    <row r="2128" spans="1:29" ht="12.75" customHeight="1">
      <c r="A2128" s="69"/>
      <c r="B2128" s="124"/>
      <c r="C2128" s="70"/>
      <c r="D2128" s="202"/>
      <c r="E2128" s="140"/>
      <c r="F2128" s="139"/>
      <c r="G2128" s="74" t="s">
        <v>22</v>
      </c>
      <c r="H2128" s="99">
        <f>+D2128*F2128</f>
        <v>0</v>
      </c>
      <c r="I2128" s="76">
        <f t="shared" si="867"/>
        <v>18</v>
      </c>
      <c r="J2128" s="100">
        <f>$AN$22</f>
        <v>41092</v>
      </c>
      <c r="K2128" s="101">
        <v>2</v>
      </c>
      <c r="L2128" s="261">
        <v>11</v>
      </c>
      <c r="M2128" s="232">
        <f t="shared" si="882"/>
        <v>0.83333333333333337</v>
      </c>
      <c r="N2128" s="241">
        <f t="shared" si="874"/>
        <v>1.2083333333333333</v>
      </c>
      <c r="O2128" s="244">
        <f t="shared" si="868"/>
        <v>8.9999999999999964</v>
      </c>
      <c r="P2128" s="245" t="str">
        <f t="shared" si="880"/>
        <v>1</v>
      </c>
      <c r="Q2128" s="257">
        <f t="shared" si="869"/>
        <v>7.9999999999999964</v>
      </c>
      <c r="R2128" s="102">
        <f t="shared" si="881"/>
        <v>3.0000000000000036</v>
      </c>
      <c r="S2128" s="103">
        <f t="shared" si="875"/>
        <v>1</v>
      </c>
      <c r="T2128" s="104">
        <f t="shared" si="876"/>
        <v>2.0000000000000036</v>
      </c>
      <c r="U2128" s="104">
        <f t="shared" si="877"/>
        <v>0</v>
      </c>
      <c r="V2128" s="104">
        <f t="shared" si="878"/>
        <v>0</v>
      </c>
      <c r="W2128" s="105">
        <f t="shared" si="879"/>
        <v>3.0000000000000036</v>
      </c>
      <c r="X2128" s="96"/>
      <c r="Y2128" s="106" t="str">
        <f>$AO$22</f>
        <v>D</v>
      </c>
      <c r="Z2128" s="262" t="str">
        <f t="shared" si="870"/>
        <v>Mon</v>
      </c>
      <c r="AA2128" s="107">
        <f t="shared" si="871"/>
        <v>0</v>
      </c>
      <c r="AB2128" s="107">
        <f t="shared" si="872"/>
        <v>0</v>
      </c>
      <c r="AC2128" s="107">
        <f t="shared" si="873"/>
        <v>0</v>
      </c>
    </row>
    <row r="2129" spans="1:29" ht="12.75" customHeight="1">
      <c r="A2129" s="69"/>
      <c r="B2129" s="150" t="s">
        <v>19</v>
      </c>
      <c r="C2129" s="150"/>
      <c r="D2129" s="200"/>
      <c r="E2129" s="127"/>
      <c r="F2129" s="151"/>
      <c r="G2129" s="134" t="s">
        <v>22</v>
      </c>
      <c r="H2129" s="152">
        <f>SUM(H2120:H2128)</f>
        <v>2103197.9190751445</v>
      </c>
      <c r="I2129" s="76">
        <f t="shared" si="867"/>
        <v>19</v>
      </c>
      <c r="J2129" s="100">
        <f>$AN$23</f>
        <v>41093</v>
      </c>
      <c r="K2129" s="101">
        <v>2</v>
      </c>
      <c r="L2129" s="261">
        <v>8</v>
      </c>
      <c r="M2129" s="232">
        <f t="shared" si="882"/>
        <v>0.83333333333333337</v>
      </c>
      <c r="N2129" s="241">
        <f t="shared" si="874"/>
        <v>1.2083333333333333</v>
      </c>
      <c r="O2129" s="244">
        <f t="shared" si="868"/>
        <v>8.9999999999999964</v>
      </c>
      <c r="P2129" s="245" t="str">
        <f t="shared" si="880"/>
        <v>1</v>
      </c>
      <c r="Q2129" s="257">
        <f t="shared" si="869"/>
        <v>7.9999999999999964</v>
      </c>
      <c r="R2129" s="102">
        <f t="shared" si="881"/>
        <v>0</v>
      </c>
      <c r="S2129" s="103">
        <f t="shared" si="875"/>
        <v>0</v>
      </c>
      <c r="T2129" s="104">
        <f t="shared" si="876"/>
        <v>0</v>
      </c>
      <c r="U2129" s="104">
        <f t="shared" si="877"/>
        <v>0</v>
      </c>
      <c r="V2129" s="104">
        <f t="shared" si="878"/>
        <v>0</v>
      </c>
      <c r="W2129" s="105">
        <f t="shared" si="879"/>
        <v>0</v>
      </c>
      <c r="X2129" s="96"/>
      <c r="Y2129" s="106" t="str">
        <f>$AO$23</f>
        <v>D</v>
      </c>
      <c r="Z2129" s="207" t="str">
        <f t="shared" si="870"/>
        <v>Tue</v>
      </c>
      <c r="AA2129" s="107">
        <f t="shared" si="871"/>
        <v>0</v>
      </c>
      <c r="AB2129" s="107">
        <f t="shared" si="872"/>
        <v>0</v>
      </c>
      <c r="AC2129" s="107">
        <f t="shared" si="873"/>
        <v>0</v>
      </c>
    </row>
    <row r="2130" spans="1:29" ht="12.75" customHeight="1">
      <c r="A2130" s="69"/>
      <c r="B2130" s="131" t="s">
        <v>25</v>
      </c>
      <c r="C2130" s="70"/>
      <c r="D2130" s="200"/>
      <c r="E2130" s="127"/>
      <c r="F2130" s="151"/>
      <c r="G2130" s="74"/>
      <c r="H2130" s="75"/>
      <c r="I2130" s="76">
        <f t="shared" si="867"/>
        <v>20</v>
      </c>
      <c r="J2130" s="100">
        <f>$AN$24</f>
        <v>41094</v>
      </c>
      <c r="K2130" s="101">
        <v>2</v>
      </c>
      <c r="L2130" s="261">
        <v>11</v>
      </c>
      <c r="M2130" s="232">
        <f t="shared" si="882"/>
        <v>0.83333333333333337</v>
      </c>
      <c r="N2130" s="241">
        <f t="shared" si="874"/>
        <v>1.2083333333333333</v>
      </c>
      <c r="O2130" s="244">
        <f t="shared" si="868"/>
        <v>8.9999999999999964</v>
      </c>
      <c r="P2130" s="245" t="str">
        <f t="shared" si="880"/>
        <v>1</v>
      </c>
      <c r="Q2130" s="257">
        <f t="shared" si="869"/>
        <v>7.9999999999999964</v>
      </c>
      <c r="R2130" s="102">
        <f t="shared" si="881"/>
        <v>3.0000000000000036</v>
      </c>
      <c r="S2130" s="103">
        <f t="shared" si="875"/>
        <v>1</v>
      </c>
      <c r="T2130" s="104">
        <f t="shared" si="876"/>
        <v>2.0000000000000036</v>
      </c>
      <c r="U2130" s="104">
        <f t="shared" si="877"/>
        <v>0</v>
      </c>
      <c r="V2130" s="104">
        <f t="shared" si="878"/>
        <v>0</v>
      </c>
      <c r="W2130" s="105">
        <f t="shared" si="879"/>
        <v>3.0000000000000036</v>
      </c>
      <c r="X2130" s="96"/>
      <c r="Y2130" s="106" t="str">
        <f>$AO$24</f>
        <v>D</v>
      </c>
      <c r="Z2130" s="207" t="str">
        <f t="shared" si="870"/>
        <v>Wed</v>
      </c>
      <c r="AA2130" s="107">
        <f t="shared" si="871"/>
        <v>0</v>
      </c>
      <c r="AB2130" s="107">
        <f t="shared" si="872"/>
        <v>0</v>
      </c>
      <c r="AC2130" s="107">
        <f t="shared" si="873"/>
        <v>0</v>
      </c>
    </row>
    <row r="2131" spans="1:29" ht="12.75" customHeight="1">
      <c r="A2131" s="69"/>
      <c r="B2131" s="124" t="s">
        <v>26</v>
      </c>
      <c r="C2131" s="125" t="s">
        <v>22</v>
      </c>
      <c r="D2131" s="153">
        <f>-H2120</f>
        <v>-1244560</v>
      </c>
      <c r="E2131" s="127" t="s">
        <v>24</v>
      </c>
      <c r="F2131" s="149">
        <v>0.02</v>
      </c>
      <c r="G2131" s="134" t="s">
        <v>22</v>
      </c>
      <c r="H2131" s="130">
        <f>F2131*D2131</f>
        <v>-24891.200000000001</v>
      </c>
      <c r="I2131" s="76">
        <f t="shared" si="867"/>
        <v>21</v>
      </c>
      <c r="J2131" s="100">
        <f>$AN$25</f>
        <v>41095</v>
      </c>
      <c r="K2131" s="101">
        <v>2</v>
      </c>
      <c r="L2131" s="261">
        <v>10</v>
      </c>
      <c r="M2131" s="232">
        <f t="shared" si="882"/>
        <v>0.83333333333333337</v>
      </c>
      <c r="N2131" s="241">
        <f t="shared" si="874"/>
        <v>1.2083333333333333</v>
      </c>
      <c r="O2131" s="244">
        <f t="shared" si="868"/>
        <v>8.9999999999999964</v>
      </c>
      <c r="P2131" s="245" t="str">
        <f t="shared" si="880"/>
        <v>1</v>
      </c>
      <c r="Q2131" s="257">
        <f t="shared" si="869"/>
        <v>7.9999999999999964</v>
      </c>
      <c r="R2131" s="102">
        <f t="shared" si="881"/>
        <v>2.0000000000000036</v>
      </c>
      <c r="S2131" s="103">
        <f t="shared" si="875"/>
        <v>1</v>
      </c>
      <c r="T2131" s="104">
        <f t="shared" si="876"/>
        <v>1.0000000000000036</v>
      </c>
      <c r="U2131" s="104">
        <f t="shared" si="877"/>
        <v>0</v>
      </c>
      <c r="V2131" s="104">
        <f t="shared" si="878"/>
        <v>0</v>
      </c>
      <c r="W2131" s="105">
        <f t="shared" si="879"/>
        <v>2.0000000000000036</v>
      </c>
      <c r="X2131" s="96"/>
      <c r="Y2131" s="106" t="str">
        <f>$AO$25</f>
        <v>D</v>
      </c>
      <c r="Z2131" s="207" t="str">
        <f t="shared" si="870"/>
        <v>Thu</v>
      </c>
      <c r="AA2131" s="107">
        <f t="shared" si="871"/>
        <v>0</v>
      </c>
      <c r="AB2131" s="107">
        <f t="shared" si="872"/>
        <v>0</v>
      </c>
      <c r="AC2131" s="107">
        <f t="shared" si="873"/>
        <v>0</v>
      </c>
    </row>
    <row r="2132" spans="1:29" ht="12.75" customHeight="1">
      <c r="A2132" s="69"/>
      <c r="B2132" s="124" t="s">
        <v>47</v>
      </c>
      <c r="C2132" s="125" t="s">
        <v>22</v>
      </c>
      <c r="D2132" s="200"/>
      <c r="E2132" s="127"/>
      <c r="F2132" s="155"/>
      <c r="G2132" s="134" t="s">
        <v>22</v>
      </c>
      <c r="H2132" s="130">
        <f>SUM(AA2147:AC2147)*-F2120/21</f>
        <v>0</v>
      </c>
      <c r="I2132" s="76">
        <f t="shared" si="867"/>
        <v>22</v>
      </c>
      <c r="J2132" s="100">
        <f>$AN$26</f>
        <v>41096</v>
      </c>
      <c r="K2132" s="101">
        <v>2</v>
      </c>
      <c r="L2132" s="261">
        <v>11</v>
      </c>
      <c r="M2132" s="232">
        <f t="shared" si="882"/>
        <v>0.83333333333333337</v>
      </c>
      <c r="N2132" s="241">
        <f t="shared" si="874"/>
        <v>1.2083333333333333</v>
      </c>
      <c r="O2132" s="244">
        <f t="shared" si="868"/>
        <v>8.9999999999999964</v>
      </c>
      <c r="P2132" s="245" t="str">
        <f t="shared" si="880"/>
        <v>1</v>
      </c>
      <c r="Q2132" s="257">
        <f t="shared" si="869"/>
        <v>7.9999999999999964</v>
      </c>
      <c r="R2132" s="102">
        <f t="shared" si="881"/>
        <v>3.0000000000000036</v>
      </c>
      <c r="S2132" s="103">
        <f t="shared" si="875"/>
        <v>1</v>
      </c>
      <c r="T2132" s="104">
        <f t="shared" si="876"/>
        <v>2.0000000000000036</v>
      </c>
      <c r="U2132" s="104">
        <f t="shared" si="877"/>
        <v>0</v>
      </c>
      <c r="V2132" s="104">
        <f t="shared" si="878"/>
        <v>0</v>
      </c>
      <c r="W2132" s="105">
        <f t="shared" si="879"/>
        <v>3.0000000000000036</v>
      </c>
      <c r="X2132" s="96"/>
      <c r="Y2132" s="106" t="str">
        <f>$AO$26</f>
        <v>D</v>
      </c>
      <c r="Z2132" s="207" t="str">
        <f t="shared" si="870"/>
        <v>Fri</v>
      </c>
      <c r="AA2132" s="107">
        <f t="shared" si="871"/>
        <v>0</v>
      </c>
      <c r="AB2132" s="107">
        <f t="shared" si="872"/>
        <v>0</v>
      </c>
      <c r="AC2132" s="107">
        <f t="shared" si="873"/>
        <v>0</v>
      </c>
    </row>
    <row r="2133" spans="1:29" ht="12.75" customHeight="1">
      <c r="A2133" s="69"/>
      <c r="B2133" s="124" t="s">
        <v>27</v>
      </c>
      <c r="C2133" s="125" t="s">
        <v>22</v>
      </c>
      <c r="D2133" s="200"/>
      <c r="E2133" s="127"/>
      <c r="F2133" s="155"/>
      <c r="G2133" s="134" t="s">
        <v>22</v>
      </c>
      <c r="H2133" s="156">
        <f>+F2139</f>
        <v>-32993.35</v>
      </c>
      <c r="I2133" s="76">
        <f t="shared" si="867"/>
        <v>23</v>
      </c>
      <c r="J2133" s="100">
        <f>$AN$27</f>
        <v>41097</v>
      </c>
      <c r="K2133" s="101" t="s">
        <v>50</v>
      </c>
      <c r="L2133" s="261"/>
      <c r="M2133" s="232">
        <f t="shared" si="882"/>
        <v>0</v>
      </c>
      <c r="N2133" s="241">
        <f t="shared" si="874"/>
        <v>0</v>
      </c>
      <c r="O2133" s="244">
        <f t="shared" si="868"/>
        <v>0</v>
      </c>
      <c r="P2133" s="245">
        <f t="shared" si="880"/>
        <v>0</v>
      </c>
      <c r="Q2133" s="257">
        <f t="shared" si="869"/>
        <v>0</v>
      </c>
      <c r="R2133" s="102">
        <f t="shared" si="881"/>
        <v>0</v>
      </c>
      <c r="S2133" s="103">
        <f t="shared" si="875"/>
        <v>0</v>
      </c>
      <c r="T2133" s="104">
        <f t="shared" si="876"/>
        <v>0</v>
      </c>
      <c r="U2133" s="104">
        <f t="shared" si="877"/>
        <v>0</v>
      </c>
      <c r="V2133" s="104">
        <f t="shared" si="878"/>
        <v>0</v>
      </c>
      <c r="W2133" s="105">
        <f t="shared" si="879"/>
        <v>0</v>
      </c>
      <c r="X2133" s="96"/>
      <c r="Y2133" s="106" t="str">
        <f>$AO$27</f>
        <v>M</v>
      </c>
      <c r="Z2133" s="207" t="str">
        <f t="shared" si="870"/>
        <v>Sat</v>
      </c>
      <c r="AA2133" s="107">
        <f t="shared" si="871"/>
        <v>0</v>
      </c>
      <c r="AB2133" s="107">
        <f t="shared" si="872"/>
        <v>0</v>
      </c>
      <c r="AC2133" s="107">
        <f t="shared" si="873"/>
        <v>0</v>
      </c>
    </row>
    <row r="2134" spans="1:29" ht="12.75" customHeight="1">
      <c r="A2134" s="69"/>
      <c r="B2134" s="98"/>
      <c r="C2134" s="98"/>
      <c r="D2134" s="158" t="s">
        <v>28</v>
      </c>
      <c r="E2134" s="159"/>
      <c r="F2134" s="160">
        <f>VLOOKUP(C2113,$AD$1:$AG$6,2)</f>
        <v>-1320000</v>
      </c>
      <c r="G2134" s="160"/>
      <c r="H2134" s="99"/>
      <c r="I2134" s="76">
        <f t="shared" si="867"/>
        <v>24</v>
      </c>
      <c r="J2134" s="100">
        <f>$AN$28</f>
        <v>41098</v>
      </c>
      <c r="K2134" s="101" t="s">
        <v>50</v>
      </c>
      <c r="L2134" s="261"/>
      <c r="M2134" s="232">
        <f t="shared" si="882"/>
        <v>0</v>
      </c>
      <c r="N2134" s="241">
        <f t="shared" si="874"/>
        <v>0</v>
      </c>
      <c r="O2134" s="244">
        <f t="shared" si="868"/>
        <v>0</v>
      </c>
      <c r="P2134" s="245">
        <f t="shared" si="880"/>
        <v>0</v>
      </c>
      <c r="Q2134" s="257">
        <f t="shared" si="869"/>
        <v>0</v>
      </c>
      <c r="R2134" s="102">
        <f t="shared" si="881"/>
        <v>0</v>
      </c>
      <c r="S2134" s="103">
        <f t="shared" si="875"/>
        <v>0</v>
      </c>
      <c r="T2134" s="104">
        <f t="shared" si="876"/>
        <v>0</v>
      </c>
      <c r="U2134" s="104">
        <f t="shared" si="877"/>
        <v>0</v>
      </c>
      <c r="V2134" s="104">
        <f t="shared" si="878"/>
        <v>0</v>
      </c>
      <c r="W2134" s="105">
        <f t="shared" si="879"/>
        <v>0</v>
      </c>
      <c r="X2134" s="96"/>
      <c r="Y2134" s="106" t="str">
        <f>$AO$28</f>
        <v>M</v>
      </c>
      <c r="Z2134" s="262" t="str">
        <f t="shared" si="870"/>
        <v>Sun</v>
      </c>
      <c r="AA2134" s="107">
        <f t="shared" si="871"/>
        <v>0</v>
      </c>
      <c r="AB2134" s="107">
        <f t="shared" si="872"/>
        <v>0</v>
      </c>
      <c r="AC2134" s="107">
        <f t="shared" si="873"/>
        <v>0</v>
      </c>
    </row>
    <row r="2135" spans="1:29" ht="12.75" customHeight="1">
      <c r="A2135" s="69"/>
      <c r="B2135" s="98"/>
      <c r="C2135" s="98"/>
      <c r="D2135" s="162" t="s">
        <v>26</v>
      </c>
      <c r="E2135" s="159"/>
      <c r="F2135" s="163">
        <f>+(H2120)*0.54%</f>
        <v>6720.6240000000007</v>
      </c>
      <c r="G2135" s="163"/>
      <c r="H2135" s="99"/>
      <c r="I2135" s="76">
        <f t="shared" si="867"/>
        <v>25</v>
      </c>
      <c r="J2135" s="100">
        <f>$AN$29</f>
        <v>41099</v>
      </c>
      <c r="K2135" s="101">
        <v>1</v>
      </c>
      <c r="L2135" s="261">
        <v>11</v>
      </c>
      <c r="M2135" s="232">
        <f t="shared" si="882"/>
        <v>0.33333333333333331</v>
      </c>
      <c r="N2135" s="241">
        <f t="shared" si="874"/>
        <v>0.70833333333333337</v>
      </c>
      <c r="O2135" s="244">
        <f t="shared" si="868"/>
        <v>9.0000000000000018</v>
      </c>
      <c r="P2135" s="245" t="str">
        <f t="shared" si="880"/>
        <v>1</v>
      </c>
      <c r="Q2135" s="257">
        <f t="shared" si="869"/>
        <v>8.0000000000000018</v>
      </c>
      <c r="R2135" s="102">
        <f t="shared" si="881"/>
        <v>2.9999999999999982</v>
      </c>
      <c r="S2135" s="103">
        <f t="shared" si="875"/>
        <v>1</v>
      </c>
      <c r="T2135" s="104">
        <f t="shared" si="876"/>
        <v>1.9999999999999982</v>
      </c>
      <c r="U2135" s="104">
        <f t="shared" si="877"/>
        <v>0</v>
      </c>
      <c r="V2135" s="104">
        <f t="shared" si="878"/>
        <v>0</v>
      </c>
      <c r="W2135" s="105">
        <f t="shared" si="879"/>
        <v>2.9999999999999982</v>
      </c>
      <c r="X2135" s="96"/>
      <c r="Y2135" s="106" t="str">
        <f>$AO$29</f>
        <v>D</v>
      </c>
      <c r="Z2135" s="262" t="str">
        <f t="shared" si="870"/>
        <v>Mon</v>
      </c>
      <c r="AA2135" s="107">
        <f t="shared" si="871"/>
        <v>0</v>
      </c>
      <c r="AB2135" s="107">
        <f t="shared" si="872"/>
        <v>0</v>
      </c>
      <c r="AC2135" s="107">
        <f t="shared" si="873"/>
        <v>0</v>
      </c>
    </row>
    <row r="2136" spans="1:29" ht="12.75" customHeight="1">
      <c r="A2136" s="69"/>
      <c r="B2136" s="98"/>
      <c r="C2136" s="98"/>
      <c r="D2136" s="162" t="s">
        <v>29</v>
      </c>
      <c r="E2136" s="159"/>
      <c r="F2136" s="160">
        <f>-IF(H2129*5%&gt;500000,500000,H2129*5%)</f>
        <v>-105159.89595375722</v>
      </c>
      <c r="G2136" s="160"/>
      <c r="H2136" s="99"/>
      <c r="I2136" s="76">
        <f t="shared" si="867"/>
        <v>26</v>
      </c>
      <c r="J2136" s="100">
        <f>$AN$30</f>
        <v>41100</v>
      </c>
      <c r="K2136" s="101">
        <v>1</v>
      </c>
      <c r="L2136" s="261">
        <v>8</v>
      </c>
      <c r="M2136" s="232">
        <f t="shared" si="882"/>
        <v>0.33333333333333331</v>
      </c>
      <c r="N2136" s="241">
        <f t="shared" si="874"/>
        <v>0.70833333333333337</v>
      </c>
      <c r="O2136" s="244">
        <f t="shared" si="868"/>
        <v>9.0000000000000018</v>
      </c>
      <c r="P2136" s="245" t="str">
        <f t="shared" si="880"/>
        <v>1</v>
      </c>
      <c r="Q2136" s="257">
        <f t="shared" si="869"/>
        <v>8.0000000000000018</v>
      </c>
      <c r="R2136" s="102">
        <f t="shared" si="881"/>
        <v>0</v>
      </c>
      <c r="S2136" s="103">
        <f t="shared" si="875"/>
        <v>0</v>
      </c>
      <c r="T2136" s="104">
        <f t="shared" si="876"/>
        <v>0</v>
      </c>
      <c r="U2136" s="104">
        <f t="shared" si="877"/>
        <v>0</v>
      </c>
      <c r="V2136" s="104">
        <f t="shared" si="878"/>
        <v>0</v>
      </c>
      <c r="W2136" s="105">
        <f t="shared" si="879"/>
        <v>0</v>
      </c>
      <c r="X2136" s="96"/>
      <c r="Y2136" s="106" t="str">
        <f>$AO$30</f>
        <v>D</v>
      </c>
      <c r="Z2136" s="207" t="str">
        <f t="shared" si="870"/>
        <v>Tue</v>
      </c>
      <c r="AA2136" s="107">
        <f t="shared" si="871"/>
        <v>0</v>
      </c>
      <c r="AB2136" s="107">
        <f t="shared" si="872"/>
        <v>0</v>
      </c>
      <c r="AC2136" s="107">
        <f t="shared" si="873"/>
        <v>0</v>
      </c>
    </row>
    <row r="2137" spans="1:29" ht="12.75" customHeight="1">
      <c r="A2137" s="69"/>
      <c r="B2137" s="98"/>
      <c r="C2137" s="98"/>
      <c r="D2137" s="162" t="s">
        <v>30</v>
      </c>
      <c r="E2137" s="159"/>
      <c r="F2137" s="163">
        <f>ROUND(H2129+H2131+F2135+F2136,0)*12</f>
        <v>23758404</v>
      </c>
      <c r="G2137" s="163"/>
      <c r="H2137" s="99"/>
      <c r="I2137" s="76">
        <f t="shared" si="867"/>
        <v>27</v>
      </c>
      <c r="J2137" s="100">
        <f>$AN$31</f>
        <v>41101</v>
      </c>
      <c r="K2137" s="101">
        <v>1</v>
      </c>
      <c r="L2137" s="261">
        <v>9</v>
      </c>
      <c r="M2137" s="232">
        <f t="shared" si="882"/>
        <v>0.33333333333333331</v>
      </c>
      <c r="N2137" s="241">
        <f t="shared" si="874"/>
        <v>0.70833333333333337</v>
      </c>
      <c r="O2137" s="244">
        <f t="shared" si="868"/>
        <v>9.0000000000000018</v>
      </c>
      <c r="P2137" s="245" t="str">
        <f t="shared" si="880"/>
        <v>1</v>
      </c>
      <c r="Q2137" s="257">
        <f t="shared" si="869"/>
        <v>8.0000000000000018</v>
      </c>
      <c r="R2137" s="102">
        <f t="shared" si="881"/>
        <v>0.99999999999999822</v>
      </c>
      <c r="S2137" s="103">
        <f t="shared" si="875"/>
        <v>1</v>
      </c>
      <c r="T2137" s="104">
        <f t="shared" si="876"/>
        <v>0</v>
      </c>
      <c r="U2137" s="104">
        <f t="shared" si="877"/>
        <v>0</v>
      </c>
      <c r="V2137" s="104">
        <f t="shared" si="878"/>
        <v>0</v>
      </c>
      <c r="W2137" s="105">
        <f t="shared" si="879"/>
        <v>0.99999999999999822</v>
      </c>
      <c r="X2137" s="96"/>
      <c r="Y2137" s="106" t="str">
        <f>$AO$31</f>
        <v>D</v>
      </c>
      <c r="Z2137" s="207" t="str">
        <f t="shared" si="870"/>
        <v>Wed</v>
      </c>
      <c r="AA2137" s="107">
        <f t="shared" si="871"/>
        <v>0</v>
      </c>
      <c r="AB2137" s="107">
        <f t="shared" si="872"/>
        <v>0</v>
      </c>
      <c r="AC2137" s="107">
        <f t="shared" si="873"/>
        <v>0</v>
      </c>
    </row>
    <row r="2138" spans="1:29" ht="12.75" customHeight="1">
      <c r="A2138" s="69"/>
      <c r="B2138" s="98"/>
      <c r="C2138" s="98"/>
      <c r="D2138" s="168" t="s">
        <v>31</v>
      </c>
      <c r="E2138" s="159"/>
      <c r="F2138" s="169">
        <f>(F2137)+(F2134*12)</f>
        <v>7918404</v>
      </c>
      <c r="G2138" s="169"/>
      <c r="H2138" s="99"/>
      <c r="I2138" s="76">
        <f t="shared" si="867"/>
        <v>28</v>
      </c>
      <c r="J2138" s="100">
        <f>$AN$32</f>
        <v>41102</v>
      </c>
      <c r="K2138" s="101">
        <v>1</v>
      </c>
      <c r="L2138" s="261">
        <v>8</v>
      </c>
      <c r="M2138" s="232">
        <f t="shared" si="882"/>
        <v>0.33333333333333331</v>
      </c>
      <c r="N2138" s="241">
        <f t="shared" si="874"/>
        <v>0.70833333333333337</v>
      </c>
      <c r="O2138" s="244">
        <f t="shared" si="868"/>
        <v>9.0000000000000018</v>
      </c>
      <c r="P2138" s="245" t="str">
        <f t="shared" si="880"/>
        <v>1</v>
      </c>
      <c r="Q2138" s="257">
        <f t="shared" si="869"/>
        <v>8.0000000000000018</v>
      </c>
      <c r="R2138" s="102">
        <f t="shared" si="881"/>
        <v>0</v>
      </c>
      <c r="S2138" s="103">
        <f t="shared" si="875"/>
        <v>0</v>
      </c>
      <c r="T2138" s="104">
        <f t="shared" si="876"/>
        <v>0</v>
      </c>
      <c r="U2138" s="104">
        <f t="shared" si="877"/>
        <v>0</v>
      </c>
      <c r="V2138" s="104">
        <f t="shared" si="878"/>
        <v>0</v>
      </c>
      <c r="W2138" s="105">
        <f t="shared" si="879"/>
        <v>0</v>
      </c>
      <c r="X2138" s="96"/>
      <c r="Y2138" s="106" t="str">
        <f>$AO$32</f>
        <v>D</v>
      </c>
      <c r="Z2138" s="207" t="str">
        <f t="shared" si="870"/>
        <v>Thu</v>
      </c>
      <c r="AA2138" s="107">
        <f t="shared" si="871"/>
        <v>0</v>
      </c>
      <c r="AB2138" s="107">
        <f t="shared" si="872"/>
        <v>0</v>
      </c>
      <c r="AC2138" s="107">
        <f t="shared" si="873"/>
        <v>0</v>
      </c>
    </row>
    <row r="2139" spans="1:29" ht="12.75" customHeight="1">
      <c r="A2139" s="69"/>
      <c r="B2139" s="98"/>
      <c r="C2139" s="98"/>
      <c r="D2139" s="168" t="s">
        <v>32</v>
      </c>
      <c r="E2139" s="159"/>
      <c r="F2139" s="170">
        <f>-(IF(F2138&lt;=0,0,IF(F2138&lt;=50000000,F2138*0.05,IF(F2138&lt;=200000000,(F2138-50000000)*0.15+2500000,IF(F2138&lt;=500000000,(F2138-250000000)*0.25+32500000,(F2138-500000000)*0.3+95000000)))))/12</f>
        <v>-32993.35</v>
      </c>
      <c r="G2139" s="171">
        <f>-(IF(F2139&lt;=0,0,IF(F2139&lt;=50000000,F2139*0.05,IF(F2139&lt;=200000000,(F2139-50000000)*0.15+2500000,IF(F2139&lt;=500000000,(F2139-250000000)*0.25+32500000,(F2139-500000000)*0.3+95000000)))))/12</f>
        <v>0</v>
      </c>
      <c r="H2139" s="99"/>
      <c r="I2139" s="76">
        <f t="shared" si="867"/>
        <v>29</v>
      </c>
      <c r="J2139" s="100">
        <f>$AN$33</f>
        <v>41103</v>
      </c>
      <c r="K2139" s="101">
        <v>1</v>
      </c>
      <c r="L2139" s="261">
        <v>11</v>
      </c>
      <c r="M2139" s="232">
        <f t="shared" si="882"/>
        <v>0.33333333333333331</v>
      </c>
      <c r="N2139" s="241">
        <f t="shared" si="874"/>
        <v>0.70833333333333337</v>
      </c>
      <c r="O2139" s="244">
        <f t="shared" si="868"/>
        <v>9.0000000000000018</v>
      </c>
      <c r="P2139" s="245" t="str">
        <f t="shared" si="880"/>
        <v>1</v>
      </c>
      <c r="Q2139" s="257">
        <f t="shared" si="869"/>
        <v>8.0000000000000018</v>
      </c>
      <c r="R2139" s="102">
        <f t="shared" si="881"/>
        <v>2.9999999999999982</v>
      </c>
      <c r="S2139" s="103">
        <f t="shared" si="875"/>
        <v>1</v>
      </c>
      <c r="T2139" s="104">
        <f t="shared" si="876"/>
        <v>1.9999999999999982</v>
      </c>
      <c r="U2139" s="104">
        <f t="shared" si="877"/>
        <v>0</v>
      </c>
      <c r="V2139" s="104">
        <f t="shared" si="878"/>
        <v>0</v>
      </c>
      <c r="W2139" s="105">
        <f t="shared" si="879"/>
        <v>2.9999999999999982</v>
      </c>
      <c r="X2139" s="96"/>
      <c r="Y2139" s="106" t="str">
        <f>$AO$33</f>
        <v>D</v>
      </c>
      <c r="Z2139" s="207" t="str">
        <f t="shared" si="870"/>
        <v>Fri</v>
      </c>
      <c r="AA2139" s="107">
        <f t="shared" si="871"/>
        <v>0</v>
      </c>
      <c r="AB2139" s="107">
        <f t="shared" si="872"/>
        <v>0</v>
      </c>
      <c r="AC2139" s="107">
        <f t="shared" si="873"/>
        <v>0</v>
      </c>
    </row>
    <row r="2140" spans="1:29" ht="12.75" customHeight="1">
      <c r="A2140" s="69"/>
      <c r="B2140" s="98"/>
      <c r="C2140" s="125"/>
      <c r="D2140" s="172"/>
      <c r="E2140" s="173"/>
      <c r="F2140" s="174"/>
      <c r="G2140" s="72"/>
      <c r="H2140" s="175"/>
      <c r="I2140" s="76">
        <f t="shared" si="867"/>
        <v>30</v>
      </c>
      <c r="J2140" s="100">
        <f>$AN$34</f>
        <v>41104</v>
      </c>
      <c r="K2140" s="101" t="s">
        <v>50</v>
      </c>
      <c r="L2140" s="261"/>
      <c r="M2140" s="232">
        <f t="shared" si="882"/>
        <v>0</v>
      </c>
      <c r="N2140" s="241">
        <f t="shared" si="874"/>
        <v>0</v>
      </c>
      <c r="O2140" s="244">
        <f t="shared" si="868"/>
        <v>0</v>
      </c>
      <c r="P2140" s="245">
        <f t="shared" si="880"/>
        <v>0</v>
      </c>
      <c r="Q2140" s="257">
        <f t="shared" si="869"/>
        <v>0</v>
      </c>
      <c r="R2140" s="102">
        <f t="shared" si="881"/>
        <v>0</v>
      </c>
      <c r="S2140" s="103">
        <f t="shared" si="875"/>
        <v>0</v>
      </c>
      <c r="T2140" s="104">
        <f t="shared" si="876"/>
        <v>0</v>
      </c>
      <c r="U2140" s="104">
        <f t="shared" si="877"/>
        <v>0</v>
      </c>
      <c r="V2140" s="104">
        <f t="shared" si="878"/>
        <v>0</v>
      </c>
      <c r="W2140" s="105">
        <f t="shared" si="879"/>
        <v>0</v>
      </c>
      <c r="X2140" s="96"/>
      <c r="Y2140" s="106" t="str">
        <f>$AO$34</f>
        <v>M</v>
      </c>
      <c r="Z2140" s="207" t="str">
        <f t="shared" si="870"/>
        <v>Sat</v>
      </c>
      <c r="AA2140" s="107">
        <f t="shared" si="871"/>
        <v>0</v>
      </c>
      <c r="AB2140" s="107">
        <f t="shared" si="872"/>
        <v>0</v>
      </c>
      <c r="AC2140" s="107">
        <f t="shared" si="873"/>
        <v>0</v>
      </c>
    </row>
    <row r="2141" spans="1:29" ht="12.75" customHeight="1">
      <c r="A2141" s="69"/>
      <c r="B2141" s="176" t="s">
        <v>33</v>
      </c>
      <c r="C2141" s="177"/>
      <c r="D2141" s="178"/>
      <c r="E2141" s="127"/>
      <c r="F2141" s="179"/>
      <c r="G2141" s="180" t="s">
        <v>22</v>
      </c>
      <c r="H2141" s="152">
        <f>+H2129+H2131+H2132+H2133</f>
        <v>2045313.3690751444</v>
      </c>
      <c r="I2141" s="76">
        <f t="shared" si="867"/>
        <v>31</v>
      </c>
      <c r="J2141" s="100">
        <f>$AN$35</f>
        <v>41105</v>
      </c>
      <c r="K2141" s="101" t="s">
        <v>50</v>
      </c>
      <c r="L2141" s="261"/>
      <c r="M2141" s="232">
        <f t="shared" si="882"/>
        <v>0</v>
      </c>
      <c r="N2141" s="241">
        <f t="shared" si="874"/>
        <v>0</v>
      </c>
      <c r="O2141" s="244">
        <f t="shared" si="868"/>
        <v>0</v>
      </c>
      <c r="P2141" s="245">
        <f t="shared" si="880"/>
        <v>0</v>
      </c>
      <c r="Q2141" s="257">
        <f t="shared" si="869"/>
        <v>0</v>
      </c>
      <c r="R2141" s="102">
        <f t="shared" si="881"/>
        <v>0</v>
      </c>
      <c r="S2141" s="103">
        <f t="shared" si="875"/>
        <v>0</v>
      </c>
      <c r="T2141" s="104">
        <f t="shared" si="876"/>
        <v>0</v>
      </c>
      <c r="U2141" s="104">
        <f t="shared" si="877"/>
        <v>0</v>
      </c>
      <c r="V2141" s="104">
        <f t="shared" si="878"/>
        <v>0</v>
      </c>
      <c r="W2141" s="105">
        <f t="shared" si="879"/>
        <v>0</v>
      </c>
      <c r="X2141" s="96"/>
      <c r="Y2141" s="106" t="str">
        <f>$AO$35</f>
        <v>M</v>
      </c>
      <c r="Z2141" s="262" t="str">
        <f t="shared" si="870"/>
        <v>Sun</v>
      </c>
      <c r="AA2141" s="107">
        <f t="shared" si="871"/>
        <v>0</v>
      </c>
      <c r="AB2141" s="107">
        <f t="shared" si="872"/>
        <v>0</v>
      </c>
      <c r="AC2141" s="107">
        <f t="shared" si="873"/>
        <v>0</v>
      </c>
    </row>
    <row r="2142" spans="1:29" ht="12.75" customHeight="1">
      <c r="A2142" s="69"/>
      <c r="B2142" s="70"/>
      <c r="C2142" s="70"/>
      <c r="D2142" s="200"/>
      <c r="E2142" s="127"/>
      <c r="F2142" s="155"/>
      <c r="G2142" s="74"/>
      <c r="H2142" s="75"/>
      <c r="I2142" s="76">
        <f t="shared" si="867"/>
        <v>32</v>
      </c>
      <c r="J2142" s="100">
        <f>$AN$36</f>
        <v>41106</v>
      </c>
      <c r="K2142" s="101">
        <v>2</v>
      </c>
      <c r="L2142" s="261">
        <v>11</v>
      </c>
      <c r="M2142" s="232">
        <f t="shared" si="882"/>
        <v>0.83333333333333337</v>
      </c>
      <c r="N2142" s="241">
        <f t="shared" si="874"/>
        <v>1.2083333333333333</v>
      </c>
      <c r="O2142" s="244">
        <f t="shared" si="868"/>
        <v>8.9999999999999964</v>
      </c>
      <c r="P2142" s="245" t="str">
        <f t="shared" si="880"/>
        <v>1</v>
      </c>
      <c r="Q2142" s="257">
        <f t="shared" si="869"/>
        <v>7.9999999999999964</v>
      </c>
      <c r="R2142" s="102">
        <f t="shared" si="881"/>
        <v>3.0000000000000036</v>
      </c>
      <c r="S2142" s="103">
        <f t="shared" si="875"/>
        <v>1</v>
      </c>
      <c r="T2142" s="104">
        <f t="shared" si="876"/>
        <v>2.0000000000000036</v>
      </c>
      <c r="U2142" s="104">
        <f t="shared" si="877"/>
        <v>0</v>
      </c>
      <c r="V2142" s="104">
        <f t="shared" si="878"/>
        <v>0</v>
      </c>
      <c r="W2142" s="105">
        <f t="shared" si="879"/>
        <v>3.0000000000000036</v>
      </c>
      <c r="X2142" s="96"/>
      <c r="Y2142" s="106" t="str">
        <f>$AO$36</f>
        <v>D</v>
      </c>
      <c r="Z2142" s="262" t="str">
        <f t="shared" si="870"/>
        <v>Mon</v>
      </c>
      <c r="AA2142" s="107">
        <f t="shared" si="871"/>
        <v>0</v>
      </c>
      <c r="AB2142" s="107">
        <f t="shared" si="872"/>
        <v>0</v>
      </c>
      <c r="AC2142" s="107">
        <f t="shared" si="873"/>
        <v>0</v>
      </c>
    </row>
    <row r="2143" spans="1:29" ht="12.75" customHeight="1">
      <c r="A2143" s="69"/>
      <c r="B2143" s="181" t="s">
        <v>34</v>
      </c>
      <c r="C2143" s="181"/>
      <c r="D2143" s="72"/>
      <c r="E2143" s="73"/>
      <c r="F2143" s="72"/>
      <c r="G2143" s="181" t="s">
        <v>35</v>
      </c>
      <c r="H2143" s="99"/>
      <c r="I2143" s="76">
        <f t="shared" si="867"/>
        <v>33</v>
      </c>
      <c r="J2143" s="100">
        <f>$AN$37</f>
        <v>41107</v>
      </c>
      <c r="K2143" s="101">
        <v>2</v>
      </c>
      <c r="L2143" s="261">
        <v>11</v>
      </c>
      <c r="M2143" s="232">
        <f t="shared" si="882"/>
        <v>0.83333333333333337</v>
      </c>
      <c r="N2143" s="241">
        <f t="shared" si="874"/>
        <v>1.2083333333333333</v>
      </c>
      <c r="O2143" s="244">
        <f t="shared" si="868"/>
        <v>8.9999999999999964</v>
      </c>
      <c r="P2143" s="245" t="str">
        <f t="shared" si="880"/>
        <v>1</v>
      </c>
      <c r="Q2143" s="257">
        <f t="shared" si="869"/>
        <v>7.9999999999999964</v>
      </c>
      <c r="R2143" s="102">
        <f t="shared" si="881"/>
        <v>3.0000000000000036</v>
      </c>
      <c r="S2143" s="103">
        <f t="shared" si="875"/>
        <v>1</v>
      </c>
      <c r="T2143" s="104">
        <f t="shared" si="876"/>
        <v>2.0000000000000036</v>
      </c>
      <c r="U2143" s="104">
        <f t="shared" si="877"/>
        <v>0</v>
      </c>
      <c r="V2143" s="104">
        <f t="shared" si="878"/>
        <v>0</v>
      </c>
      <c r="W2143" s="105">
        <f t="shared" si="879"/>
        <v>3.0000000000000036</v>
      </c>
      <c r="X2143" s="96"/>
      <c r="Y2143" s="106" t="str">
        <f>$AO$37</f>
        <v>D</v>
      </c>
      <c r="Z2143" s="207" t="str">
        <f t="shared" si="870"/>
        <v>Tue</v>
      </c>
      <c r="AA2143" s="107">
        <f t="shared" si="871"/>
        <v>0</v>
      </c>
      <c r="AB2143" s="107">
        <f t="shared" si="872"/>
        <v>0</v>
      </c>
      <c r="AC2143" s="107">
        <f t="shared" si="873"/>
        <v>0</v>
      </c>
    </row>
    <row r="2144" spans="1:29" ht="12.75" customHeight="1">
      <c r="A2144" s="69"/>
      <c r="B2144" s="181"/>
      <c r="C2144" s="181"/>
      <c r="D2144" s="72"/>
      <c r="E2144" s="73"/>
      <c r="F2144" s="72"/>
      <c r="G2144" s="181"/>
      <c r="H2144" s="99"/>
      <c r="I2144" s="76">
        <f t="shared" si="867"/>
        <v>34</v>
      </c>
      <c r="J2144" s="100">
        <f>$AN$38</f>
        <v>41108</v>
      </c>
      <c r="K2144" s="101">
        <v>2</v>
      </c>
      <c r="L2144" s="261">
        <v>11</v>
      </c>
      <c r="M2144" s="232">
        <f t="shared" si="882"/>
        <v>0.83333333333333337</v>
      </c>
      <c r="N2144" s="241">
        <f t="shared" si="874"/>
        <v>1.2083333333333333</v>
      </c>
      <c r="O2144" s="244">
        <f t="shared" si="868"/>
        <v>8.9999999999999964</v>
      </c>
      <c r="P2144" s="245" t="str">
        <f t="shared" si="880"/>
        <v>1</v>
      </c>
      <c r="Q2144" s="257">
        <f t="shared" si="869"/>
        <v>7.9999999999999964</v>
      </c>
      <c r="R2144" s="102">
        <f t="shared" si="881"/>
        <v>3.0000000000000036</v>
      </c>
      <c r="S2144" s="103">
        <f t="shared" si="875"/>
        <v>1</v>
      </c>
      <c r="T2144" s="104">
        <f t="shared" si="876"/>
        <v>2.0000000000000036</v>
      </c>
      <c r="U2144" s="104">
        <f t="shared" si="877"/>
        <v>0</v>
      </c>
      <c r="V2144" s="104">
        <f t="shared" si="878"/>
        <v>0</v>
      </c>
      <c r="W2144" s="105">
        <f t="shared" si="879"/>
        <v>3.0000000000000036</v>
      </c>
      <c r="X2144" s="96"/>
      <c r="Y2144" s="106" t="str">
        <f>$AO$38</f>
        <v>D</v>
      </c>
      <c r="Z2144" s="207" t="str">
        <f t="shared" si="870"/>
        <v>Wed</v>
      </c>
      <c r="AA2144" s="107">
        <f t="shared" si="871"/>
        <v>0</v>
      </c>
      <c r="AB2144" s="107">
        <f t="shared" si="872"/>
        <v>0</v>
      </c>
      <c r="AC2144" s="107">
        <f t="shared" si="873"/>
        <v>0</v>
      </c>
    </row>
    <row r="2145" spans="1:29" ht="12.75" customHeight="1">
      <c r="A2145" s="69"/>
      <c r="B2145" s="181"/>
      <c r="C2145" s="181"/>
      <c r="D2145" s="72"/>
      <c r="E2145" s="73"/>
      <c r="F2145" s="72"/>
      <c r="G2145" s="181"/>
      <c r="H2145" s="99"/>
      <c r="I2145" s="76">
        <f t="shared" si="867"/>
        <v>35</v>
      </c>
      <c r="J2145" s="100"/>
      <c r="K2145" s="101"/>
      <c r="L2145" s="261"/>
      <c r="M2145" s="232"/>
      <c r="N2145" s="241"/>
      <c r="O2145" s="244"/>
      <c r="P2145" s="245"/>
      <c r="Q2145" s="257"/>
      <c r="R2145" s="102"/>
      <c r="S2145" s="103"/>
      <c r="T2145" s="104"/>
      <c r="U2145" s="104"/>
      <c r="V2145" s="104"/>
      <c r="W2145" s="105"/>
      <c r="X2145" s="96"/>
      <c r="Y2145" s="106"/>
      <c r="Z2145" s="207" t="str">
        <f t="shared" si="870"/>
        <v>Sat</v>
      </c>
      <c r="AA2145" s="107">
        <f>COUNTIF(K2145,"S")</f>
        <v>0</v>
      </c>
      <c r="AB2145" s="107">
        <f>COUNTIF(K2145,"I")</f>
        <v>0</v>
      </c>
      <c r="AC2145" s="107">
        <f>COUNTIF(K2145,"A")</f>
        <v>0</v>
      </c>
    </row>
    <row r="2146" spans="1:29" ht="12.75" customHeight="1">
      <c r="A2146" s="69"/>
      <c r="B2146" s="181"/>
      <c r="C2146" s="181"/>
      <c r="D2146" s="72"/>
      <c r="E2146" s="73"/>
      <c r="F2146" s="72"/>
      <c r="G2146" s="181"/>
      <c r="H2146" s="99"/>
      <c r="I2146" s="76">
        <f t="shared" si="867"/>
        <v>36</v>
      </c>
      <c r="J2146" s="210" t="s">
        <v>19</v>
      </c>
      <c r="K2146" s="211"/>
      <c r="L2146" s="251"/>
      <c r="M2146" s="212" t="s">
        <v>45</v>
      </c>
      <c r="N2146" s="212" t="s">
        <v>46</v>
      </c>
      <c r="O2146" s="242"/>
      <c r="P2146" s="243"/>
      <c r="Q2146" s="258"/>
      <c r="R2146" s="212"/>
      <c r="S2146" s="213"/>
      <c r="T2146" s="214"/>
      <c r="U2146" s="214"/>
      <c r="V2146" s="215"/>
      <c r="W2146" s="216" t="s">
        <v>36</v>
      </c>
      <c r="X2146" s="182"/>
      <c r="Y2146" s="183" t="s">
        <v>37</v>
      </c>
      <c r="Z2146" s="83"/>
      <c r="AA2146" s="84"/>
      <c r="AB2146" s="84"/>
      <c r="AC2146" s="96"/>
    </row>
    <row r="2147" spans="1:29" ht="12.75" customHeight="1">
      <c r="A2147" s="69"/>
      <c r="B2147" s="184" t="str">
        <f>C2111</f>
        <v>ADE</v>
      </c>
      <c r="C2147" s="181"/>
      <c r="D2147" s="72"/>
      <c r="E2147" s="73"/>
      <c r="F2147" s="72"/>
      <c r="G2147" s="181" t="s">
        <v>38</v>
      </c>
      <c r="H2147" s="99"/>
      <c r="I2147" s="76">
        <f t="shared" si="867"/>
        <v>37</v>
      </c>
      <c r="J2147" s="333">
        <f>+K2147+L2147</f>
        <v>35</v>
      </c>
      <c r="K2147" s="334">
        <f>+COUNTIF(K2114:K2145,"1")+COUNTIF(K2114:K2145,"2")+COUNTIF(K2114:K2145,"L2")+COUNTIF(K2114:K2145,"L1")</f>
        <v>23</v>
      </c>
      <c r="L2147" s="334">
        <f>+COUNTIF(K2114:K2145,"2")+COUNTIF(K2114:K2145,"L2")</f>
        <v>12</v>
      </c>
      <c r="M2147" s="334">
        <f>+COUNTIF(K2114:K2145,"1")+COUNTIF(K2114:K2145,"L1")</f>
        <v>11</v>
      </c>
      <c r="N2147" s="185"/>
      <c r="O2147" s="185"/>
      <c r="P2147" s="101"/>
      <c r="Q2147" s="259"/>
      <c r="R2147" s="185">
        <f>+COUNTIF(K2115:K2145,"S2")</f>
        <v>0</v>
      </c>
      <c r="S2147" s="102">
        <f>SUM(S2115:S2145)</f>
        <v>15</v>
      </c>
      <c r="T2147" s="102">
        <f>SUM(T2115:T2145)</f>
        <v>34.000000000000014</v>
      </c>
      <c r="U2147" s="102">
        <f>SUM(U2115:U2145)</f>
        <v>1</v>
      </c>
      <c r="V2147" s="102">
        <f>SUM(V2115:V2145)</f>
        <v>0</v>
      </c>
      <c r="W2147" s="105">
        <f>+(S2147*1.5)+(T2147*2)+(U2147*3)+(V2147*4)</f>
        <v>93.500000000000028</v>
      </c>
      <c r="X2147" s="186"/>
      <c r="Y2147" s="187">
        <f>+COUNTIF(Y2115:Y2145,"D")</f>
        <v>22</v>
      </c>
      <c r="Z2147" s="83"/>
      <c r="AA2147" s="102">
        <f>SUM(AA2115:AA2145)</f>
        <v>0</v>
      </c>
      <c r="AB2147" s="102">
        <f>SUM(AB2115:AB2145)</f>
        <v>0</v>
      </c>
      <c r="AC2147" s="102">
        <f>SUM(AC2115:AC2145)</f>
        <v>0</v>
      </c>
    </row>
    <row r="2148" spans="1:29" ht="12.75" customHeight="1">
      <c r="A2148" s="69"/>
      <c r="B2148" s="263"/>
      <c r="C2148" s="189" t="s">
        <v>57</v>
      </c>
      <c r="D2148" s="189"/>
      <c r="E2148" s="190"/>
      <c r="F2148" s="72"/>
      <c r="G2148" s="72"/>
      <c r="H2148" s="99"/>
      <c r="I2148" s="76">
        <f t="shared" si="867"/>
        <v>38</v>
      </c>
      <c r="J2148" s="191"/>
      <c r="K2148" s="192"/>
      <c r="L2148" s="252"/>
      <c r="M2148" s="193"/>
      <c r="N2148" s="193"/>
      <c r="O2148" s="193"/>
      <c r="P2148" s="239"/>
      <c r="Q2148" s="260"/>
      <c r="R2148" s="194">
        <f>S2147+T2147+U2147+V2147</f>
        <v>50.000000000000014</v>
      </c>
      <c r="S2148" s="103"/>
      <c r="T2148" s="103"/>
      <c r="U2148" s="103"/>
      <c r="V2148" s="103"/>
      <c r="W2148" s="103"/>
      <c r="X2148" s="195"/>
      <c r="Y2148" s="187"/>
      <c r="Z2148" s="196"/>
      <c r="AA2148" s="196"/>
      <c r="AB2148" s="196"/>
      <c r="AC2148" s="197"/>
    </row>
    <row r="2150" spans="1:29" ht="12.75" customHeight="1">
      <c r="A2150" s="52">
        <f>A2111+1</f>
        <v>56</v>
      </c>
      <c r="B2150" s="53" t="s">
        <v>2</v>
      </c>
      <c r="C2150" s="54" t="s">
        <v>201</v>
      </c>
      <c r="D2150" s="55"/>
      <c r="E2150" s="56" t="s">
        <v>55</v>
      </c>
      <c r="F2150" s="209" t="s">
        <v>131</v>
      </c>
      <c r="G2150" s="57"/>
      <c r="H2150" s="58"/>
      <c r="I2150" s="59">
        <v>1</v>
      </c>
      <c r="J2150" s="486" t="str">
        <f>+C2150</f>
        <v>ADE</v>
      </c>
      <c r="K2150" s="486"/>
      <c r="L2150" s="486"/>
      <c r="M2150" s="486"/>
      <c r="N2150" s="486"/>
      <c r="O2150" s="486"/>
      <c r="P2150" s="486"/>
      <c r="Q2150" s="486"/>
      <c r="R2150" s="486"/>
      <c r="S2150" s="486"/>
      <c r="T2150" s="486"/>
      <c r="U2150" s="486"/>
      <c r="V2150" s="486"/>
      <c r="W2150" s="486"/>
      <c r="X2150" s="60"/>
      <c r="Y2150" s="61"/>
      <c r="Z2150" s="62"/>
      <c r="AA2150" s="63"/>
      <c r="AB2150" s="63"/>
      <c r="AC2150" s="64"/>
    </row>
    <row r="2151" spans="1:29" ht="12.75" customHeight="1">
      <c r="A2151" s="69"/>
      <c r="B2151" s="70" t="s">
        <v>3</v>
      </c>
      <c r="C2151" s="71" t="s">
        <v>62</v>
      </c>
      <c r="D2151" s="72"/>
      <c r="E2151" s="73"/>
      <c r="F2151" s="72"/>
      <c r="G2151" s="74"/>
      <c r="H2151" s="75"/>
      <c r="I2151" s="76">
        <f t="shared" ref="I2151:I2187" si="883">+I2150+1</f>
        <v>2</v>
      </c>
      <c r="J2151" s="77" t="s">
        <v>4</v>
      </c>
      <c r="K2151" s="78"/>
      <c r="L2151" s="248"/>
      <c r="M2151" s="79"/>
      <c r="N2151" s="79"/>
      <c r="O2151" s="79"/>
      <c r="P2151" s="236"/>
      <c r="Q2151" s="254"/>
      <c r="R2151" s="79"/>
      <c r="S2151" s="79"/>
      <c r="T2151" s="79"/>
      <c r="U2151" s="79"/>
      <c r="V2151" s="79"/>
      <c r="W2151" s="80" t="str">
        <f>$Y$1</f>
        <v>Period: 1 May 2012 - 31 May 2012</v>
      </c>
      <c r="X2151" s="81"/>
      <c r="Y2151" s="82"/>
      <c r="Z2151" s="83"/>
      <c r="AA2151" s="84"/>
      <c r="AB2151" s="84"/>
      <c r="AC2151" s="85"/>
    </row>
    <row r="2152" spans="1:29" ht="12.75" customHeight="1">
      <c r="A2152" s="69"/>
      <c r="B2152" s="70" t="s">
        <v>6</v>
      </c>
      <c r="C2152" s="71" t="s">
        <v>5</v>
      </c>
      <c r="D2152" s="72"/>
      <c r="E2152" s="73"/>
      <c r="F2152" s="91"/>
      <c r="G2152" s="91"/>
      <c r="H2152" s="92"/>
      <c r="I2152" s="76">
        <f t="shared" si="883"/>
        <v>3</v>
      </c>
      <c r="J2152" s="487" t="s">
        <v>7</v>
      </c>
      <c r="K2152" s="488" t="s">
        <v>8</v>
      </c>
      <c r="L2152" s="249"/>
      <c r="M2152" s="489" t="s">
        <v>49</v>
      </c>
      <c r="N2152" s="490"/>
      <c r="O2152" s="220"/>
      <c r="P2152" s="237"/>
      <c r="Q2152" s="255"/>
      <c r="R2152" s="491" t="s">
        <v>64</v>
      </c>
      <c r="S2152" s="493" t="s">
        <v>9</v>
      </c>
      <c r="T2152" s="493"/>
      <c r="U2152" s="493"/>
      <c r="V2152" s="493"/>
      <c r="W2152" s="494" t="s">
        <v>10</v>
      </c>
      <c r="X2152" s="93"/>
      <c r="Y2152" s="94"/>
      <c r="Z2152" s="83"/>
      <c r="AA2152" s="84"/>
      <c r="AB2152" s="84"/>
      <c r="AC2152" s="85"/>
    </row>
    <row r="2153" spans="1:29" ht="12.75" customHeight="1">
      <c r="A2153" s="69"/>
      <c r="B2153" s="70" t="s">
        <v>48</v>
      </c>
      <c r="C2153" s="71"/>
      <c r="D2153" s="72"/>
      <c r="E2153" s="73"/>
      <c r="F2153" s="91"/>
      <c r="G2153" s="91"/>
      <c r="H2153" s="92"/>
      <c r="I2153" s="76">
        <f t="shared" si="883"/>
        <v>4</v>
      </c>
      <c r="J2153" s="487"/>
      <c r="K2153" s="488"/>
      <c r="L2153" s="250"/>
      <c r="M2153" s="231" t="s">
        <v>11</v>
      </c>
      <c r="N2153" s="231" t="s">
        <v>12</v>
      </c>
      <c r="O2153" s="231"/>
      <c r="P2153" s="238"/>
      <c r="Q2153" s="256" t="s">
        <v>67</v>
      </c>
      <c r="R2153" s="492"/>
      <c r="S2153" s="201">
        <v>1.5</v>
      </c>
      <c r="T2153" s="201">
        <v>2</v>
      </c>
      <c r="U2153" s="201">
        <v>3</v>
      </c>
      <c r="V2153" s="201">
        <v>4</v>
      </c>
      <c r="W2153" s="494"/>
      <c r="X2153" s="93"/>
      <c r="Y2153" s="94"/>
      <c r="Z2153" s="83"/>
      <c r="AA2153" s="95" t="s">
        <v>13</v>
      </c>
      <c r="AB2153" s="95" t="s">
        <v>14</v>
      </c>
      <c r="AC2153" s="96" t="s">
        <v>15</v>
      </c>
    </row>
    <row r="2154" spans="1:29" ht="12.75" customHeight="1">
      <c r="A2154" s="69"/>
      <c r="B2154" s="70" t="s">
        <v>16</v>
      </c>
      <c r="C2154" s="71"/>
      <c r="D2154" s="72"/>
      <c r="E2154" s="73"/>
      <c r="F2154" s="98"/>
      <c r="G2154" s="72"/>
      <c r="H2154" s="99"/>
      <c r="I2154" s="76">
        <f t="shared" si="883"/>
        <v>5</v>
      </c>
      <c r="J2154" s="100">
        <f>$AN$9</f>
        <v>41079</v>
      </c>
      <c r="K2154" s="101">
        <v>1</v>
      </c>
      <c r="L2154" s="261">
        <v>11</v>
      </c>
      <c r="M2154" s="232">
        <f>VLOOKUP(K2154,$AE$23:$AG$30,2,0)</f>
        <v>0.33333333333333331</v>
      </c>
      <c r="N2154" s="241">
        <f>VLOOKUP(K2154,$AE$23:$AG$30,3,0)</f>
        <v>0.70833333333333337</v>
      </c>
      <c r="O2154" s="244">
        <f t="shared" ref="O2154:O2183" si="884">(N2154-M2154)*24</f>
        <v>9.0000000000000018</v>
      </c>
      <c r="P2154" s="245" t="str">
        <f>+IF(((N2154-M2154)*24)&gt;4,"1",0)</f>
        <v>1</v>
      </c>
      <c r="Q2154" s="257">
        <f t="shared" ref="Q2154:Q2183" si="885">O2154-P2154</f>
        <v>8.0000000000000018</v>
      </c>
      <c r="R2154" s="102">
        <f>+L2154-Q2154</f>
        <v>2.9999999999999982</v>
      </c>
      <c r="S2154" s="103">
        <f>IF(AND(Y2154="d",W2154&gt;0),1,0)</f>
        <v>1</v>
      </c>
      <c r="T2154" s="104">
        <f>IF(AND(Y2154="D",W2154-S2154&lt;0),0,IF(AND(Y2154="M",W2154&gt;=7),7,IF(AND(Y2154="M",W2154&lt;7),W2154,IF(W2154-S2154&lt;0,0,IF(AND(Y2154="D",W2154-S2154&gt;=7),7,IF(AND(Y2154="D",W2154-S2154&lt;7),W2154-S2154,0))))))</f>
        <v>1.9999999999999982</v>
      </c>
      <c r="U2154" s="104">
        <f>IF(AND(Y2154="D",W2154&lt;1),0,IF(AND(Y2154="D",W2154-S2154-T2154&gt;0,W2154-S2154-T2154&lt;1),W2154-S2154-T2154,IF(AND(Y2154="D",W2154-S2154-T2154&gt;=1),1,IF(AND(Y2154="M",W2154-T2154&gt;=1),1,IF(AND(Y2154="M",W2154-T2154&lt;1),W2154-T2154,0)))))</f>
        <v>0</v>
      </c>
      <c r="V2154" s="104">
        <f>IF(AND(Y2154="D",W2154&lt;1),0,IF(AND(Y2154="D",W2154-S2154-T2154-U2154&gt;0),W2154-S2154-T2154-U2154,IF(AND(Y2154="M",W2154-T2154-U2154&gt;0),W2154-T2154-U2154,0)))</f>
        <v>0</v>
      </c>
      <c r="W2154" s="105">
        <f>+R2154</f>
        <v>2.9999999999999982</v>
      </c>
      <c r="X2154" s="96"/>
      <c r="Y2154" s="106" t="str">
        <f>$AO$9</f>
        <v>D</v>
      </c>
      <c r="Z2154" s="207" t="str">
        <f t="shared" ref="Z2154:Z2184" si="886">TEXT(WEEKDAY(J2154),"ddd")</f>
        <v>Tue</v>
      </c>
      <c r="AA2154" s="107">
        <f t="shared" ref="AA2154:AA2183" si="887">COUNTIF(K2154,"S")</f>
        <v>0</v>
      </c>
      <c r="AB2154" s="107">
        <f t="shared" ref="AB2154:AB2183" si="888">COUNTIF(K2154,"I")</f>
        <v>0</v>
      </c>
      <c r="AC2154" s="107">
        <f t="shared" ref="AC2154:AC2183" si="889">COUNTIF(K2154,"A")</f>
        <v>0</v>
      </c>
    </row>
    <row r="2155" spans="1:29" ht="12.75" customHeight="1">
      <c r="A2155" s="69"/>
      <c r="B2155" s="70" t="s">
        <v>18</v>
      </c>
      <c r="C2155" s="108" t="s">
        <v>61</v>
      </c>
      <c r="D2155" s="109"/>
      <c r="E2155" s="73"/>
      <c r="F2155" s="110"/>
      <c r="G2155" s="72"/>
      <c r="H2155" s="99"/>
      <c r="I2155" s="76">
        <f t="shared" si="883"/>
        <v>6</v>
      </c>
      <c r="J2155" s="100">
        <f>$AN$10</f>
        <v>41080</v>
      </c>
      <c r="K2155" s="101">
        <v>1</v>
      </c>
      <c r="L2155" s="261">
        <v>11</v>
      </c>
      <c r="M2155" s="232">
        <f>VLOOKUP(K2155,$AE$23:$AG$30,2,0)</f>
        <v>0.33333333333333331</v>
      </c>
      <c r="N2155" s="241">
        <f t="shared" ref="N2155:N2183" si="890">VLOOKUP(K2155,$AE$23:$AG$30,3,0)</f>
        <v>0.70833333333333337</v>
      </c>
      <c r="O2155" s="244">
        <f t="shared" si="884"/>
        <v>9.0000000000000018</v>
      </c>
      <c r="P2155" s="245" t="str">
        <f>+IF(((N2155-M2155)*24)&gt;4,"1",0)</f>
        <v>1</v>
      </c>
      <c r="Q2155" s="257">
        <f t="shared" si="885"/>
        <v>8.0000000000000018</v>
      </c>
      <c r="R2155" s="102">
        <f>+L2155-Q2155</f>
        <v>2.9999999999999982</v>
      </c>
      <c r="S2155" s="103">
        <f t="shared" ref="S2155:S2183" si="891">IF(AND(Y2155="d",W2155&gt;0),1,0)</f>
        <v>1</v>
      </c>
      <c r="T2155" s="104">
        <f t="shared" ref="T2155:T2183" si="892">IF(AND(Y2155="D",W2155-S2155&lt;0),0,IF(AND(Y2155="M",W2155&gt;=7),7,IF(AND(Y2155="M",W2155&lt;7),W2155,IF(W2155-S2155&lt;0,0,IF(AND(Y2155="D",W2155-S2155&gt;=7),7,IF(AND(Y2155="D",W2155-S2155&lt;7),W2155-S2155,0))))))</f>
        <v>1.9999999999999982</v>
      </c>
      <c r="U2155" s="104">
        <f t="shared" ref="U2155:U2183" si="893">IF(AND(Y2155="D",W2155&lt;1),0,IF(AND(Y2155="D",W2155-S2155-T2155&gt;0,W2155-S2155-T2155&lt;1),W2155-S2155-T2155,IF(AND(Y2155="D",W2155-S2155-T2155&gt;=1),1,IF(AND(Y2155="M",W2155-T2155&gt;=1),1,IF(AND(Y2155="M",W2155-T2155&lt;1),W2155-T2155,0)))))</f>
        <v>0</v>
      </c>
      <c r="V2155" s="104">
        <f t="shared" ref="V2155:V2183" si="894">IF(AND(Y2155="D",W2155&lt;1),0,IF(AND(Y2155="D",W2155-S2155-T2155-U2155&gt;0),W2155-S2155-T2155-U2155,IF(AND(Y2155="M",W2155-T2155-U2155&gt;0),W2155-T2155-U2155,0)))</f>
        <v>0</v>
      </c>
      <c r="W2155" s="105">
        <f t="shared" ref="W2155:W2183" si="895">+R2155</f>
        <v>2.9999999999999982</v>
      </c>
      <c r="X2155" s="96"/>
      <c r="Y2155" s="106" t="str">
        <f>$AO$10</f>
        <v>D</v>
      </c>
      <c r="Z2155" s="207" t="str">
        <f t="shared" si="886"/>
        <v>Wed</v>
      </c>
      <c r="AA2155" s="107">
        <f t="shared" si="887"/>
        <v>0</v>
      </c>
      <c r="AB2155" s="107">
        <f t="shared" si="888"/>
        <v>0</v>
      </c>
      <c r="AC2155" s="107">
        <f t="shared" si="889"/>
        <v>0</v>
      </c>
    </row>
    <row r="2156" spans="1:29" ht="12.75" customHeight="1">
      <c r="A2156" s="69"/>
      <c r="B2156" s="98" t="s">
        <v>20</v>
      </c>
      <c r="C2156" s="199">
        <v>40245</v>
      </c>
      <c r="D2156" s="199">
        <v>41340</v>
      </c>
      <c r="E2156" s="73"/>
      <c r="F2156" s="72"/>
      <c r="G2156" s="72"/>
      <c r="H2156" s="99"/>
      <c r="I2156" s="76">
        <f t="shared" si="883"/>
        <v>7</v>
      </c>
      <c r="J2156" s="100">
        <f>$AN$11</f>
        <v>41081</v>
      </c>
      <c r="K2156" s="101">
        <v>1</v>
      </c>
      <c r="L2156" s="261">
        <v>11</v>
      </c>
      <c r="M2156" s="232">
        <f>VLOOKUP(K2156,$AE$23:$AG$30,2,0)</f>
        <v>0.33333333333333331</v>
      </c>
      <c r="N2156" s="241">
        <f t="shared" si="890"/>
        <v>0.70833333333333337</v>
      </c>
      <c r="O2156" s="244">
        <f t="shared" si="884"/>
        <v>9.0000000000000018</v>
      </c>
      <c r="P2156" s="245" t="str">
        <f t="shared" ref="P2156:P2183" si="896">+IF(((N2156-M2156)*24)&gt;4,"1",0)</f>
        <v>1</v>
      </c>
      <c r="Q2156" s="257">
        <f t="shared" si="885"/>
        <v>8.0000000000000018</v>
      </c>
      <c r="R2156" s="102">
        <f t="shared" ref="R2156:R2183" si="897">+L2156-Q2156</f>
        <v>2.9999999999999982</v>
      </c>
      <c r="S2156" s="103">
        <f t="shared" si="891"/>
        <v>1</v>
      </c>
      <c r="T2156" s="104">
        <f t="shared" si="892"/>
        <v>1.9999999999999982</v>
      </c>
      <c r="U2156" s="104">
        <f t="shared" si="893"/>
        <v>0</v>
      </c>
      <c r="V2156" s="104">
        <f t="shared" si="894"/>
        <v>0</v>
      </c>
      <c r="W2156" s="105">
        <f t="shared" si="895"/>
        <v>2.9999999999999982</v>
      </c>
      <c r="X2156" s="96"/>
      <c r="Y2156" s="106" t="str">
        <f>$AO$11</f>
        <v>D</v>
      </c>
      <c r="Z2156" s="207" t="str">
        <f t="shared" si="886"/>
        <v>Thu</v>
      </c>
      <c r="AA2156" s="107">
        <f t="shared" si="887"/>
        <v>0</v>
      </c>
      <c r="AB2156" s="107">
        <f t="shared" si="888"/>
        <v>0</v>
      </c>
      <c r="AC2156" s="107">
        <f t="shared" si="889"/>
        <v>0</v>
      </c>
    </row>
    <row r="2157" spans="1:29" ht="12.75" customHeight="1">
      <c r="A2157" s="69"/>
      <c r="B2157" s="98"/>
      <c r="C2157" s="98"/>
      <c r="D2157" s="72"/>
      <c r="E2157" s="73"/>
      <c r="F2157" s="72"/>
      <c r="G2157" s="72"/>
      <c r="H2157" s="99"/>
      <c r="I2157" s="76">
        <f t="shared" si="883"/>
        <v>8</v>
      </c>
      <c r="J2157" s="100">
        <f>$AN$12</f>
        <v>41082</v>
      </c>
      <c r="K2157" s="101">
        <v>1</v>
      </c>
      <c r="L2157" s="261">
        <v>8</v>
      </c>
      <c r="M2157" s="232">
        <f t="shared" ref="M2157:M2183" si="898">VLOOKUP(K2157,$AE$23:$AG$30,2,0)</f>
        <v>0.33333333333333331</v>
      </c>
      <c r="N2157" s="241">
        <f t="shared" si="890"/>
        <v>0.70833333333333337</v>
      </c>
      <c r="O2157" s="244">
        <f t="shared" si="884"/>
        <v>9.0000000000000018</v>
      </c>
      <c r="P2157" s="245" t="str">
        <f t="shared" si="896"/>
        <v>1</v>
      </c>
      <c r="Q2157" s="257">
        <f t="shared" si="885"/>
        <v>8.0000000000000018</v>
      </c>
      <c r="R2157" s="102">
        <f t="shared" si="897"/>
        <v>0</v>
      </c>
      <c r="S2157" s="103">
        <f t="shared" si="891"/>
        <v>0</v>
      </c>
      <c r="T2157" s="104">
        <f t="shared" si="892"/>
        <v>0</v>
      </c>
      <c r="U2157" s="104">
        <f t="shared" si="893"/>
        <v>0</v>
      </c>
      <c r="V2157" s="104">
        <f t="shared" si="894"/>
        <v>0</v>
      </c>
      <c r="W2157" s="105">
        <f t="shared" si="895"/>
        <v>0</v>
      </c>
      <c r="X2157" s="96"/>
      <c r="Y2157" s="106" t="str">
        <f>$AO$12</f>
        <v>D</v>
      </c>
      <c r="Z2157" s="207" t="str">
        <f t="shared" si="886"/>
        <v>Fri</v>
      </c>
      <c r="AA2157" s="107">
        <f t="shared" si="887"/>
        <v>0</v>
      </c>
      <c r="AB2157" s="107">
        <f t="shared" si="888"/>
        <v>0</v>
      </c>
      <c r="AC2157" s="107">
        <f t="shared" si="889"/>
        <v>0</v>
      </c>
    </row>
    <row r="2158" spans="1:29" ht="12.75" customHeight="1">
      <c r="A2158" s="69"/>
      <c r="B2158" s="98"/>
      <c r="C2158" s="98"/>
      <c r="D2158" s="72"/>
      <c r="E2158" s="73"/>
      <c r="F2158" s="198"/>
      <c r="G2158" s="72"/>
      <c r="H2158" s="99"/>
      <c r="I2158" s="76">
        <f t="shared" si="883"/>
        <v>9</v>
      </c>
      <c r="J2158" s="100">
        <f>$AN$13</f>
        <v>41083</v>
      </c>
      <c r="K2158" s="339" t="s">
        <v>50</v>
      </c>
      <c r="L2158" s="261"/>
      <c r="M2158" s="232">
        <f t="shared" si="898"/>
        <v>0</v>
      </c>
      <c r="N2158" s="241">
        <f t="shared" si="890"/>
        <v>0</v>
      </c>
      <c r="O2158" s="244">
        <f t="shared" si="884"/>
        <v>0</v>
      </c>
      <c r="P2158" s="245">
        <f t="shared" si="896"/>
        <v>0</v>
      </c>
      <c r="Q2158" s="257">
        <f t="shared" si="885"/>
        <v>0</v>
      </c>
      <c r="R2158" s="102">
        <f t="shared" si="897"/>
        <v>0</v>
      </c>
      <c r="S2158" s="103">
        <f t="shared" si="891"/>
        <v>0</v>
      </c>
      <c r="T2158" s="104">
        <f t="shared" si="892"/>
        <v>0</v>
      </c>
      <c r="U2158" s="104">
        <f t="shared" si="893"/>
        <v>0</v>
      </c>
      <c r="V2158" s="104">
        <f t="shared" si="894"/>
        <v>0</v>
      </c>
      <c r="W2158" s="105">
        <f t="shared" si="895"/>
        <v>0</v>
      </c>
      <c r="X2158" s="96"/>
      <c r="Y2158" s="106" t="str">
        <f>$AO$13</f>
        <v>M</v>
      </c>
      <c r="Z2158" s="207" t="str">
        <f t="shared" si="886"/>
        <v>Sat</v>
      </c>
      <c r="AA2158" s="107">
        <f t="shared" si="887"/>
        <v>0</v>
      </c>
      <c r="AB2158" s="107">
        <f t="shared" si="888"/>
        <v>0</v>
      </c>
      <c r="AC2158" s="107">
        <f t="shared" si="889"/>
        <v>0</v>
      </c>
    </row>
    <row r="2159" spans="1:29" ht="12.75" customHeight="1">
      <c r="A2159" s="69"/>
      <c r="B2159" s="124" t="s">
        <v>21</v>
      </c>
      <c r="C2159" s="125" t="s">
        <v>22</v>
      </c>
      <c r="D2159" s="126"/>
      <c r="E2159" s="127"/>
      <c r="F2159" s="198">
        <v>1244560</v>
      </c>
      <c r="G2159" s="129" t="s">
        <v>22</v>
      </c>
      <c r="H2159" s="130">
        <f>+F2159</f>
        <v>1244560</v>
      </c>
      <c r="I2159" s="76">
        <f t="shared" si="883"/>
        <v>10</v>
      </c>
      <c r="J2159" s="100">
        <f>$AN$14</f>
        <v>41084</v>
      </c>
      <c r="K2159" s="339" t="s">
        <v>63</v>
      </c>
      <c r="L2159" s="261">
        <v>8</v>
      </c>
      <c r="M2159" s="232">
        <f t="shared" si="898"/>
        <v>0</v>
      </c>
      <c r="N2159" s="241">
        <f t="shared" si="890"/>
        <v>0</v>
      </c>
      <c r="O2159" s="244">
        <f t="shared" si="884"/>
        <v>0</v>
      </c>
      <c r="P2159" s="245">
        <f t="shared" si="896"/>
        <v>0</v>
      </c>
      <c r="Q2159" s="257">
        <f t="shared" si="885"/>
        <v>0</v>
      </c>
      <c r="R2159" s="102">
        <f t="shared" si="897"/>
        <v>8</v>
      </c>
      <c r="S2159" s="103">
        <f t="shared" si="891"/>
        <v>0</v>
      </c>
      <c r="T2159" s="104">
        <f t="shared" si="892"/>
        <v>7</v>
      </c>
      <c r="U2159" s="104">
        <f t="shared" si="893"/>
        <v>1</v>
      </c>
      <c r="V2159" s="104">
        <f t="shared" si="894"/>
        <v>0</v>
      </c>
      <c r="W2159" s="105">
        <f t="shared" si="895"/>
        <v>8</v>
      </c>
      <c r="X2159" s="96"/>
      <c r="Y2159" s="106" t="str">
        <f>$AO$14</f>
        <v>M</v>
      </c>
      <c r="Z2159" s="262" t="str">
        <f t="shared" si="886"/>
        <v>Sun</v>
      </c>
      <c r="AA2159" s="107">
        <f t="shared" si="887"/>
        <v>0</v>
      </c>
      <c r="AB2159" s="107">
        <f t="shared" si="888"/>
        <v>0</v>
      </c>
      <c r="AC2159" s="107">
        <f t="shared" si="889"/>
        <v>0</v>
      </c>
    </row>
    <row r="2160" spans="1:29" ht="12.75" customHeight="1">
      <c r="A2160" s="69"/>
      <c r="B2160" s="124" t="s">
        <v>23</v>
      </c>
      <c r="C2160" s="125" t="s">
        <v>22</v>
      </c>
      <c r="D2160" s="133">
        <f>+F2159/173</f>
        <v>7193.9884393063585</v>
      </c>
      <c r="E2160" s="127" t="s">
        <v>24</v>
      </c>
      <c r="F2160" s="128">
        <f>+W2186</f>
        <v>204</v>
      </c>
      <c r="G2160" s="134" t="s">
        <v>22</v>
      </c>
      <c r="H2160" s="130">
        <f>F2160*D2160</f>
        <v>1467573.6416184972</v>
      </c>
      <c r="I2160" s="76">
        <f t="shared" si="883"/>
        <v>11</v>
      </c>
      <c r="J2160" s="100">
        <f>$AN$15</f>
        <v>41085</v>
      </c>
      <c r="K2160" s="101"/>
      <c r="L2160" s="261"/>
      <c r="M2160" s="232">
        <f t="shared" si="898"/>
        <v>0</v>
      </c>
      <c r="N2160" s="241">
        <f t="shared" si="890"/>
        <v>0</v>
      </c>
      <c r="O2160" s="244">
        <f t="shared" si="884"/>
        <v>0</v>
      </c>
      <c r="P2160" s="245">
        <f t="shared" si="896"/>
        <v>0</v>
      </c>
      <c r="Q2160" s="257">
        <f t="shared" si="885"/>
        <v>0</v>
      </c>
      <c r="R2160" s="102">
        <f t="shared" si="897"/>
        <v>0</v>
      </c>
      <c r="S2160" s="103">
        <f t="shared" si="891"/>
        <v>0</v>
      </c>
      <c r="T2160" s="104">
        <f t="shared" si="892"/>
        <v>0</v>
      </c>
      <c r="U2160" s="104">
        <f t="shared" si="893"/>
        <v>0</v>
      </c>
      <c r="V2160" s="104">
        <f t="shared" si="894"/>
        <v>0</v>
      </c>
      <c r="W2160" s="105">
        <f t="shared" si="895"/>
        <v>0</v>
      </c>
      <c r="X2160" s="96"/>
      <c r="Y2160" s="106" t="str">
        <f>$AO$15</f>
        <v>D</v>
      </c>
      <c r="Z2160" s="262" t="str">
        <f t="shared" si="886"/>
        <v>Mon</v>
      </c>
      <c r="AA2160" s="107">
        <f t="shared" si="887"/>
        <v>0</v>
      </c>
      <c r="AB2160" s="107">
        <f t="shared" si="888"/>
        <v>0</v>
      </c>
      <c r="AC2160" s="107">
        <f t="shared" si="889"/>
        <v>0</v>
      </c>
    </row>
    <row r="2161" spans="1:29" ht="12.75" customHeight="1">
      <c r="A2161" s="69"/>
      <c r="B2161" s="124" t="s">
        <v>65</v>
      </c>
      <c r="C2161" s="125" t="s">
        <v>22</v>
      </c>
      <c r="D2161" s="133">
        <v>6000</v>
      </c>
      <c r="E2161" s="127" t="s">
        <v>24</v>
      </c>
      <c r="F2161" s="203">
        <f>+K2186</f>
        <v>25</v>
      </c>
      <c r="G2161" s="134" t="s">
        <v>22</v>
      </c>
      <c r="H2161" s="130">
        <f>F2161*D2161</f>
        <v>150000</v>
      </c>
      <c r="I2161" s="76">
        <f t="shared" si="883"/>
        <v>12</v>
      </c>
      <c r="J2161" s="100">
        <f>$AN$16</f>
        <v>41086</v>
      </c>
      <c r="K2161" s="101">
        <v>1</v>
      </c>
      <c r="L2161" s="261">
        <v>8</v>
      </c>
      <c r="M2161" s="232">
        <f t="shared" si="898"/>
        <v>0.33333333333333331</v>
      </c>
      <c r="N2161" s="241">
        <f t="shared" si="890"/>
        <v>0.70833333333333337</v>
      </c>
      <c r="O2161" s="244">
        <f t="shared" si="884"/>
        <v>9.0000000000000018</v>
      </c>
      <c r="P2161" s="245" t="str">
        <f t="shared" si="896"/>
        <v>1</v>
      </c>
      <c r="Q2161" s="257">
        <f t="shared" si="885"/>
        <v>8.0000000000000018</v>
      </c>
      <c r="R2161" s="102">
        <f t="shared" si="897"/>
        <v>0</v>
      </c>
      <c r="S2161" s="103">
        <f t="shared" si="891"/>
        <v>0</v>
      </c>
      <c r="T2161" s="104">
        <f t="shared" si="892"/>
        <v>0</v>
      </c>
      <c r="U2161" s="104">
        <f t="shared" si="893"/>
        <v>0</v>
      </c>
      <c r="V2161" s="104">
        <f t="shared" si="894"/>
        <v>0</v>
      </c>
      <c r="W2161" s="105">
        <f t="shared" si="895"/>
        <v>0</v>
      </c>
      <c r="X2161" s="96"/>
      <c r="Y2161" s="106" t="str">
        <f>$AO$16</f>
        <v>D</v>
      </c>
      <c r="Z2161" s="207" t="str">
        <f t="shared" si="886"/>
        <v>Tue</v>
      </c>
      <c r="AA2161" s="107">
        <f t="shared" si="887"/>
        <v>0</v>
      </c>
      <c r="AB2161" s="107">
        <f t="shared" si="888"/>
        <v>0</v>
      </c>
      <c r="AC2161" s="107">
        <f t="shared" si="889"/>
        <v>0</v>
      </c>
    </row>
    <row r="2162" spans="1:29" ht="12.75" customHeight="1">
      <c r="A2162" s="69"/>
      <c r="B2162" s="124" t="s">
        <v>66</v>
      </c>
      <c r="C2162" s="125" t="s">
        <v>22</v>
      </c>
      <c r="D2162" s="200">
        <v>4000</v>
      </c>
      <c r="E2162" s="127" t="s">
        <v>24</v>
      </c>
      <c r="F2162" s="139">
        <f>+L2186</f>
        <v>10</v>
      </c>
      <c r="G2162" s="134" t="s">
        <v>22</v>
      </c>
      <c r="H2162" s="130">
        <f>F2162*D2162</f>
        <v>40000</v>
      </c>
      <c r="I2162" s="76">
        <f t="shared" si="883"/>
        <v>13</v>
      </c>
      <c r="J2162" s="100">
        <f>$AN$17</f>
        <v>41087</v>
      </c>
      <c r="K2162" s="101">
        <v>1</v>
      </c>
      <c r="L2162" s="261">
        <v>11</v>
      </c>
      <c r="M2162" s="232">
        <f t="shared" si="898"/>
        <v>0.33333333333333331</v>
      </c>
      <c r="N2162" s="241">
        <f t="shared" si="890"/>
        <v>0.70833333333333337</v>
      </c>
      <c r="O2162" s="244">
        <f t="shared" si="884"/>
        <v>9.0000000000000018</v>
      </c>
      <c r="P2162" s="245" t="str">
        <f t="shared" si="896"/>
        <v>1</v>
      </c>
      <c r="Q2162" s="257">
        <f t="shared" si="885"/>
        <v>8.0000000000000018</v>
      </c>
      <c r="R2162" s="102">
        <f t="shared" si="897"/>
        <v>2.9999999999999982</v>
      </c>
      <c r="S2162" s="103">
        <f t="shared" si="891"/>
        <v>1</v>
      </c>
      <c r="T2162" s="104">
        <f t="shared" si="892"/>
        <v>1.9999999999999982</v>
      </c>
      <c r="U2162" s="104">
        <f t="shared" si="893"/>
        <v>0</v>
      </c>
      <c r="V2162" s="104">
        <f t="shared" si="894"/>
        <v>0</v>
      </c>
      <c r="W2162" s="105">
        <f t="shared" si="895"/>
        <v>2.9999999999999982</v>
      </c>
      <c r="X2162" s="96"/>
      <c r="Y2162" s="106" t="str">
        <f>$AO$17</f>
        <v>D</v>
      </c>
      <c r="Z2162" s="207" t="str">
        <f t="shared" si="886"/>
        <v>Wed</v>
      </c>
      <c r="AA2162" s="107">
        <f t="shared" si="887"/>
        <v>0</v>
      </c>
      <c r="AB2162" s="107">
        <f t="shared" si="888"/>
        <v>0</v>
      </c>
      <c r="AC2162" s="107">
        <f t="shared" si="889"/>
        <v>0</v>
      </c>
    </row>
    <row r="2163" spans="1:29" ht="12.75" customHeight="1">
      <c r="A2163" s="69"/>
      <c r="B2163" s="335" t="s">
        <v>75</v>
      </c>
      <c r="C2163" s="336" t="s">
        <v>22</v>
      </c>
      <c r="D2163" s="337"/>
      <c r="E2163" s="127" t="s">
        <v>24</v>
      </c>
      <c r="F2163" s="338">
        <f>+M2186</f>
        <v>15</v>
      </c>
      <c r="G2163" s="142" t="s">
        <v>22</v>
      </c>
      <c r="H2163" s="143">
        <f>+F2163*D2163</f>
        <v>0</v>
      </c>
      <c r="I2163" s="76">
        <f t="shared" si="883"/>
        <v>14</v>
      </c>
      <c r="J2163" s="100">
        <f>$AN$18</f>
        <v>41088</v>
      </c>
      <c r="K2163" s="101">
        <v>1</v>
      </c>
      <c r="L2163" s="261">
        <v>11</v>
      </c>
      <c r="M2163" s="232">
        <f t="shared" si="898"/>
        <v>0.33333333333333331</v>
      </c>
      <c r="N2163" s="241">
        <f t="shared" si="890"/>
        <v>0.70833333333333337</v>
      </c>
      <c r="O2163" s="244">
        <f t="shared" si="884"/>
        <v>9.0000000000000018</v>
      </c>
      <c r="P2163" s="245" t="str">
        <f t="shared" si="896"/>
        <v>1</v>
      </c>
      <c r="Q2163" s="257">
        <f t="shared" si="885"/>
        <v>8.0000000000000018</v>
      </c>
      <c r="R2163" s="102">
        <f t="shared" si="897"/>
        <v>2.9999999999999982</v>
      </c>
      <c r="S2163" s="103">
        <f t="shared" si="891"/>
        <v>1</v>
      </c>
      <c r="T2163" s="104">
        <f t="shared" si="892"/>
        <v>1.9999999999999982</v>
      </c>
      <c r="U2163" s="104">
        <f t="shared" si="893"/>
        <v>0</v>
      </c>
      <c r="V2163" s="104">
        <f t="shared" si="894"/>
        <v>0</v>
      </c>
      <c r="W2163" s="105">
        <f t="shared" si="895"/>
        <v>2.9999999999999982</v>
      </c>
      <c r="X2163" s="96"/>
      <c r="Y2163" s="106" t="str">
        <f>$AO$18</f>
        <v>D</v>
      </c>
      <c r="Z2163" s="207" t="str">
        <f t="shared" si="886"/>
        <v>Thu</v>
      </c>
      <c r="AA2163" s="107">
        <f t="shared" si="887"/>
        <v>0</v>
      </c>
      <c r="AB2163" s="107">
        <f t="shared" si="888"/>
        <v>0</v>
      </c>
      <c r="AC2163" s="107">
        <f t="shared" si="889"/>
        <v>0</v>
      </c>
    </row>
    <row r="2164" spans="1:29" ht="12.75" customHeight="1">
      <c r="A2164" s="69"/>
      <c r="B2164" s="124"/>
      <c r="C2164" s="70"/>
      <c r="D2164" s="202"/>
      <c r="E2164" s="140"/>
      <c r="F2164" s="141"/>
      <c r="G2164" s="74" t="s">
        <v>22</v>
      </c>
      <c r="H2164" s="99">
        <f>+D2164*F2164</f>
        <v>0</v>
      </c>
      <c r="I2164" s="76">
        <f t="shared" si="883"/>
        <v>15</v>
      </c>
      <c r="J2164" s="100">
        <f>$AN$19</f>
        <v>41089</v>
      </c>
      <c r="K2164" s="101">
        <v>1</v>
      </c>
      <c r="L2164" s="261">
        <v>11</v>
      </c>
      <c r="M2164" s="232">
        <f t="shared" si="898"/>
        <v>0.33333333333333331</v>
      </c>
      <c r="N2164" s="241">
        <f t="shared" si="890"/>
        <v>0.70833333333333337</v>
      </c>
      <c r="O2164" s="244">
        <f t="shared" si="884"/>
        <v>9.0000000000000018</v>
      </c>
      <c r="P2164" s="245" t="str">
        <f t="shared" si="896"/>
        <v>1</v>
      </c>
      <c r="Q2164" s="257">
        <f t="shared" si="885"/>
        <v>8.0000000000000018</v>
      </c>
      <c r="R2164" s="102">
        <f t="shared" si="897"/>
        <v>2.9999999999999982</v>
      </c>
      <c r="S2164" s="103">
        <f t="shared" si="891"/>
        <v>1</v>
      </c>
      <c r="T2164" s="104">
        <f t="shared" si="892"/>
        <v>1.9999999999999982</v>
      </c>
      <c r="U2164" s="104">
        <f t="shared" si="893"/>
        <v>0</v>
      </c>
      <c r="V2164" s="104">
        <f t="shared" si="894"/>
        <v>0</v>
      </c>
      <c r="W2164" s="105">
        <f t="shared" si="895"/>
        <v>2.9999999999999982</v>
      </c>
      <c r="X2164" s="96"/>
      <c r="Y2164" s="106" t="str">
        <f>$AO$19</f>
        <v>D</v>
      </c>
      <c r="Z2164" s="207" t="str">
        <f t="shared" si="886"/>
        <v>Fri</v>
      </c>
      <c r="AA2164" s="107">
        <f t="shared" si="887"/>
        <v>0</v>
      </c>
      <c r="AB2164" s="107">
        <f t="shared" si="888"/>
        <v>0</v>
      </c>
      <c r="AC2164" s="107">
        <f t="shared" si="889"/>
        <v>0</v>
      </c>
    </row>
    <row r="2165" spans="1:29" ht="12.75" customHeight="1">
      <c r="A2165" s="69"/>
      <c r="B2165" s="124"/>
      <c r="C2165" s="70"/>
      <c r="D2165" s="202"/>
      <c r="E2165" s="140"/>
      <c r="F2165" s="139"/>
      <c r="G2165" s="74" t="s">
        <v>22</v>
      </c>
      <c r="H2165" s="99">
        <f>+D2165*F2165</f>
        <v>0</v>
      </c>
      <c r="I2165" s="76">
        <f t="shared" si="883"/>
        <v>16</v>
      </c>
      <c r="J2165" s="100">
        <f>$AN$20</f>
        <v>41090</v>
      </c>
      <c r="K2165" s="101" t="s">
        <v>63</v>
      </c>
      <c r="L2165" s="261">
        <v>11</v>
      </c>
      <c r="M2165" s="232">
        <f t="shared" si="898"/>
        <v>0</v>
      </c>
      <c r="N2165" s="241">
        <f t="shared" si="890"/>
        <v>0</v>
      </c>
      <c r="O2165" s="244">
        <f t="shared" si="884"/>
        <v>0</v>
      </c>
      <c r="P2165" s="245">
        <f t="shared" si="896"/>
        <v>0</v>
      </c>
      <c r="Q2165" s="257">
        <f t="shared" si="885"/>
        <v>0</v>
      </c>
      <c r="R2165" s="102">
        <f t="shared" si="897"/>
        <v>11</v>
      </c>
      <c r="S2165" s="103">
        <f t="shared" si="891"/>
        <v>0</v>
      </c>
      <c r="T2165" s="104">
        <f t="shared" si="892"/>
        <v>7</v>
      </c>
      <c r="U2165" s="104">
        <f t="shared" si="893"/>
        <v>1</v>
      </c>
      <c r="V2165" s="104">
        <f t="shared" si="894"/>
        <v>3</v>
      </c>
      <c r="W2165" s="105">
        <f t="shared" si="895"/>
        <v>11</v>
      </c>
      <c r="X2165" s="96"/>
      <c r="Y2165" s="106" t="str">
        <f>$AO$20</f>
        <v>M</v>
      </c>
      <c r="Z2165" s="207" t="str">
        <f t="shared" si="886"/>
        <v>Sat</v>
      </c>
      <c r="AA2165" s="107">
        <f t="shared" si="887"/>
        <v>0</v>
      </c>
      <c r="AB2165" s="107">
        <f t="shared" si="888"/>
        <v>0</v>
      </c>
      <c r="AC2165" s="107">
        <f t="shared" si="889"/>
        <v>0</v>
      </c>
    </row>
    <row r="2166" spans="1:29" ht="12.75" customHeight="1">
      <c r="A2166" s="69"/>
      <c r="B2166" s="124" t="s">
        <v>56</v>
      </c>
      <c r="C2166" s="70" t="s">
        <v>22</v>
      </c>
      <c r="D2166" s="202"/>
      <c r="E2166" s="140"/>
      <c r="F2166" s="141"/>
      <c r="G2166" s="74" t="s">
        <v>22</v>
      </c>
      <c r="H2166" s="99">
        <v>0</v>
      </c>
      <c r="I2166" s="76">
        <f t="shared" si="883"/>
        <v>17</v>
      </c>
      <c r="J2166" s="100">
        <f>$AN$21</f>
        <v>41091</v>
      </c>
      <c r="K2166" s="339" t="s">
        <v>72</v>
      </c>
      <c r="L2166" s="261">
        <v>8</v>
      </c>
      <c r="M2166" s="232">
        <f t="shared" si="898"/>
        <v>0</v>
      </c>
      <c r="N2166" s="241">
        <f t="shared" si="890"/>
        <v>0</v>
      </c>
      <c r="O2166" s="244">
        <f t="shared" si="884"/>
        <v>0</v>
      </c>
      <c r="P2166" s="245">
        <f t="shared" si="896"/>
        <v>0</v>
      </c>
      <c r="Q2166" s="257">
        <f t="shared" si="885"/>
        <v>0</v>
      </c>
      <c r="R2166" s="102">
        <f t="shared" si="897"/>
        <v>8</v>
      </c>
      <c r="S2166" s="103">
        <f t="shared" si="891"/>
        <v>0</v>
      </c>
      <c r="T2166" s="104">
        <f t="shared" si="892"/>
        <v>7</v>
      </c>
      <c r="U2166" s="104">
        <f t="shared" si="893"/>
        <v>1</v>
      </c>
      <c r="V2166" s="104">
        <f t="shared" si="894"/>
        <v>0</v>
      </c>
      <c r="W2166" s="105">
        <f t="shared" si="895"/>
        <v>8</v>
      </c>
      <c r="X2166" s="96"/>
      <c r="Y2166" s="106" t="str">
        <f>$AO$21</f>
        <v>M</v>
      </c>
      <c r="Z2166" s="262" t="str">
        <f t="shared" si="886"/>
        <v>Sun</v>
      </c>
      <c r="AA2166" s="107">
        <f t="shared" si="887"/>
        <v>0</v>
      </c>
      <c r="AB2166" s="107">
        <f t="shared" si="888"/>
        <v>0</v>
      </c>
      <c r="AC2166" s="107">
        <f t="shared" si="889"/>
        <v>0</v>
      </c>
    </row>
    <row r="2167" spans="1:29" ht="12.75" customHeight="1">
      <c r="A2167" s="69"/>
      <c r="B2167" s="124"/>
      <c r="C2167" s="70"/>
      <c r="D2167" s="202"/>
      <c r="E2167" s="140"/>
      <c r="F2167" s="139"/>
      <c r="G2167" s="74" t="s">
        <v>22</v>
      </c>
      <c r="H2167" s="99">
        <f>+D2167*F2167</f>
        <v>0</v>
      </c>
      <c r="I2167" s="76">
        <f t="shared" si="883"/>
        <v>18</v>
      </c>
      <c r="J2167" s="100">
        <f>$AN$22</f>
        <v>41092</v>
      </c>
      <c r="K2167" s="101">
        <v>2</v>
      </c>
      <c r="L2167" s="261">
        <v>10</v>
      </c>
      <c r="M2167" s="232">
        <f t="shared" si="898"/>
        <v>0.83333333333333337</v>
      </c>
      <c r="N2167" s="241">
        <f t="shared" si="890"/>
        <v>1.2083333333333333</v>
      </c>
      <c r="O2167" s="244">
        <f t="shared" si="884"/>
        <v>8.9999999999999964</v>
      </c>
      <c r="P2167" s="245" t="str">
        <f t="shared" si="896"/>
        <v>1</v>
      </c>
      <c r="Q2167" s="257">
        <f t="shared" si="885"/>
        <v>7.9999999999999964</v>
      </c>
      <c r="R2167" s="102">
        <f t="shared" si="897"/>
        <v>2.0000000000000036</v>
      </c>
      <c r="S2167" s="103">
        <f t="shared" si="891"/>
        <v>1</v>
      </c>
      <c r="T2167" s="104">
        <f t="shared" si="892"/>
        <v>1.0000000000000036</v>
      </c>
      <c r="U2167" s="104">
        <f t="shared" si="893"/>
        <v>0</v>
      </c>
      <c r="V2167" s="104">
        <f t="shared" si="894"/>
        <v>0</v>
      </c>
      <c r="W2167" s="105">
        <f t="shared" si="895"/>
        <v>2.0000000000000036</v>
      </c>
      <c r="X2167" s="96"/>
      <c r="Y2167" s="106" t="str">
        <f>$AO$22</f>
        <v>D</v>
      </c>
      <c r="Z2167" s="262" t="str">
        <f t="shared" si="886"/>
        <v>Mon</v>
      </c>
      <c r="AA2167" s="107">
        <f t="shared" si="887"/>
        <v>0</v>
      </c>
      <c r="AB2167" s="107">
        <f t="shared" si="888"/>
        <v>0</v>
      </c>
      <c r="AC2167" s="107">
        <f t="shared" si="889"/>
        <v>0</v>
      </c>
    </row>
    <row r="2168" spans="1:29" ht="12.75" customHeight="1">
      <c r="A2168" s="69"/>
      <c r="B2168" s="150" t="s">
        <v>19</v>
      </c>
      <c r="C2168" s="150"/>
      <c r="D2168" s="200"/>
      <c r="E2168" s="127"/>
      <c r="F2168" s="151"/>
      <c r="G2168" s="134" t="s">
        <v>22</v>
      </c>
      <c r="H2168" s="152">
        <f>SUM(H2159:H2167)</f>
        <v>2902133.6416184972</v>
      </c>
      <c r="I2168" s="76">
        <f t="shared" si="883"/>
        <v>19</v>
      </c>
      <c r="J2168" s="100">
        <f>$AN$23</f>
        <v>41093</v>
      </c>
      <c r="K2168" s="101">
        <v>2</v>
      </c>
      <c r="L2168" s="261">
        <v>10</v>
      </c>
      <c r="M2168" s="232">
        <f t="shared" si="898"/>
        <v>0.83333333333333337</v>
      </c>
      <c r="N2168" s="241">
        <f t="shared" si="890"/>
        <v>1.2083333333333333</v>
      </c>
      <c r="O2168" s="244">
        <f t="shared" si="884"/>
        <v>8.9999999999999964</v>
      </c>
      <c r="P2168" s="245" t="str">
        <f t="shared" si="896"/>
        <v>1</v>
      </c>
      <c r="Q2168" s="257">
        <f t="shared" si="885"/>
        <v>7.9999999999999964</v>
      </c>
      <c r="R2168" s="102">
        <f t="shared" si="897"/>
        <v>2.0000000000000036</v>
      </c>
      <c r="S2168" s="103">
        <f t="shared" si="891"/>
        <v>1</v>
      </c>
      <c r="T2168" s="104">
        <f t="shared" si="892"/>
        <v>1.0000000000000036</v>
      </c>
      <c r="U2168" s="104">
        <f t="shared" si="893"/>
        <v>0</v>
      </c>
      <c r="V2168" s="104">
        <f t="shared" si="894"/>
        <v>0</v>
      </c>
      <c r="W2168" s="105">
        <f t="shared" si="895"/>
        <v>2.0000000000000036</v>
      </c>
      <c r="X2168" s="96"/>
      <c r="Y2168" s="106" t="str">
        <f>$AO$23</f>
        <v>D</v>
      </c>
      <c r="Z2168" s="207" t="str">
        <f t="shared" si="886"/>
        <v>Tue</v>
      </c>
      <c r="AA2168" s="107">
        <f t="shared" si="887"/>
        <v>0</v>
      </c>
      <c r="AB2168" s="107">
        <f t="shared" si="888"/>
        <v>0</v>
      </c>
      <c r="AC2168" s="107">
        <f t="shared" si="889"/>
        <v>0</v>
      </c>
    </row>
    <row r="2169" spans="1:29" ht="12.75" customHeight="1">
      <c r="A2169" s="69"/>
      <c r="B2169" s="131" t="s">
        <v>25</v>
      </c>
      <c r="C2169" s="70"/>
      <c r="D2169" s="200"/>
      <c r="E2169" s="127"/>
      <c r="F2169" s="151"/>
      <c r="G2169" s="74"/>
      <c r="H2169" s="75"/>
      <c r="I2169" s="76">
        <f t="shared" si="883"/>
        <v>20</v>
      </c>
      <c r="J2169" s="100">
        <f>$AN$24</f>
        <v>41094</v>
      </c>
      <c r="K2169" s="101">
        <v>2</v>
      </c>
      <c r="L2169" s="261">
        <v>10</v>
      </c>
      <c r="M2169" s="232">
        <f t="shared" si="898"/>
        <v>0.83333333333333337</v>
      </c>
      <c r="N2169" s="241">
        <f t="shared" si="890"/>
        <v>1.2083333333333333</v>
      </c>
      <c r="O2169" s="244">
        <f t="shared" si="884"/>
        <v>8.9999999999999964</v>
      </c>
      <c r="P2169" s="245" t="str">
        <f t="shared" si="896"/>
        <v>1</v>
      </c>
      <c r="Q2169" s="257">
        <f t="shared" si="885"/>
        <v>7.9999999999999964</v>
      </c>
      <c r="R2169" s="102">
        <f t="shared" si="897"/>
        <v>2.0000000000000036</v>
      </c>
      <c r="S2169" s="103">
        <f t="shared" si="891"/>
        <v>1</v>
      </c>
      <c r="T2169" s="104">
        <f t="shared" si="892"/>
        <v>1.0000000000000036</v>
      </c>
      <c r="U2169" s="104">
        <f t="shared" si="893"/>
        <v>0</v>
      </c>
      <c r="V2169" s="104">
        <f t="shared" si="894"/>
        <v>0</v>
      </c>
      <c r="W2169" s="105">
        <f t="shared" si="895"/>
        <v>2.0000000000000036</v>
      </c>
      <c r="X2169" s="96"/>
      <c r="Y2169" s="106" t="str">
        <f>$AO$24</f>
        <v>D</v>
      </c>
      <c r="Z2169" s="207" t="str">
        <f t="shared" si="886"/>
        <v>Wed</v>
      </c>
      <c r="AA2169" s="107">
        <f t="shared" si="887"/>
        <v>0</v>
      </c>
      <c r="AB2169" s="107">
        <f t="shared" si="888"/>
        <v>0</v>
      </c>
      <c r="AC2169" s="107">
        <f t="shared" si="889"/>
        <v>0</v>
      </c>
    </row>
    <row r="2170" spans="1:29" ht="12.75" customHeight="1">
      <c r="A2170" s="69"/>
      <c r="B2170" s="124" t="s">
        <v>26</v>
      </c>
      <c r="C2170" s="125" t="s">
        <v>22</v>
      </c>
      <c r="D2170" s="153">
        <f>-H2159</f>
        <v>-1244560</v>
      </c>
      <c r="E2170" s="127" t="s">
        <v>24</v>
      </c>
      <c r="F2170" s="149">
        <v>0.02</v>
      </c>
      <c r="G2170" s="134" t="s">
        <v>22</v>
      </c>
      <c r="H2170" s="130">
        <f>F2170*D2170</f>
        <v>-24891.200000000001</v>
      </c>
      <c r="I2170" s="76">
        <f t="shared" si="883"/>
        <v>21</v>
      </c>
      <c r="J2170" s="100">
        <f>$AN$25</f>
        <v>41095</v>
      </c>
      <c r="K2170" s="101">
        <v>2</v>
      </c>
      <c r="L2170" s="261">
        <v>10</v>
      </c>
      <c r="M2170" s="232">
        <f t="shared" si="898"/>
        <v>0.83333333333333337</v>
      </c>
      <c r="N2170" s="241">
        <f t="shared" si="890"/>
        <v>1.2083333333333333</v>
      </c>
      <c r="O2170" s="244">
        <f t="shared" si="884"/>
        <v>8.9999999999999964</v>
      </c>
      <c r="P2170" s="245" t="str">
        <f t="shared" si="896"/>
        <v>1</v>
      </c>
      <c r="Q2170" s="257">
        <f t="shared" si="885"/>
        <v>7.9999999999999964</v>
      </c>
      <c r="R2170" s="102">
        <f t="shared" si="897"/>
        <v>2.0000000000000036</v>
      </c>
      <c r="S2170" s="103">
        <f t="shared" si="891"/>
        <v>1</v>
      </c>
      <c r="T2170" s="104">
        <f t="shared" si="892"/>
        <v>1.0000000000000036</v>
      </c>
      <c r="U2170" s="104">
        <f t="shared" si="893"/>
        <v>0</v>
      </c>
      <c r="V2170" s="104">
        <f t="shared" si="894"/>
        <v>0</v>
      </c>
      <c r="W2170" s="105">
        <f t="shared" si="895"/>
        <v>2.0000000000000036</v>
      </c>
      <c r="X2170" s="96"/>
      <c r="Y2170" s="106" t="str">
        <f>$AO$25</f>
        <v>D</v>
      </c>
      <c r="Z2170" s="207" t="str">
        <f t="shared" si="886"/>
        <v>Thu</v>
      </c>
      <c r="AA2170" s="107">
        <f t="shared" si="887"/>
        <v>0</v>
      </c>
      <c r="AB2170" s="107">
        <f t="shared" si="888"/>
        <v>0</v>
      </c>
      <c r="AC2170" s="107">
        <f t="shared" si="889"/>
        <v>0</v>
      </c>
    </row>
    <row r="2171" spans="1:29" ht="12.75" customHeight="1">
      <c r="A2171" s="69"/>
      <c r="B2171" s="124" t="s">
        <v>47</v>
      </c>
      <c r="C2171" s="125" t="s">
        <v>22</v>
      </c>
      <c r="D2171" s="200"/>
      <c r="E2171" s="127"/>
      <c r="F2171" s="155"/>
      <c r="G2171" s="134" t="s">
        <v>22</v>
      </c>
      <c r="H2171" s="130">
        <f>SUM(AA2186:AC2186)*-F2159/21</f>
        <v>0</v>
      </c>
      <c r="I2171" s="76">
        <f t="shared" si="883"/>
        <v>22</v>
      </c>
      <c r="J2171" s="100">
        <f>$AN$26</f>
        <v>41096</v>
      </c>
      <c r="K2171" s="101">
        <v>2</v>
      </c>
      <c r="L2171" s="261">
        <v>10</v>
      </c>
      <c r="M2171" s="232">
        <f t="shared" si="898"/>
        <v>0.83333333333333337</v>
      </c>
      <c r="N2171" s="241">
        <f t="shared" si="890"/>
        <v>1.2083333333333333</v>
      </c>
      <c r="O2171" s="244">
        <f t="shared" si="884"/>
        <v>8.9999999999999964</v>
      </c>
      <c r="P2171" s="245" t="str">
        <f t="shared" si="896"/>
        <v>1</v>
      </c>
      <c r="Q2171" s="257">
        <f t="shared" si="885"/>
        <v>7.9999999999999964</v>
      </c>
      <c r="R2171" s="102">
        <f t="shared" si="897"/>
        <v>2.0000000000000036</v>
      </c>
      <c r="S2171" s="103">
        <f t="shared" si="891"/>
        <v>1</v>
      </c>
      <c r="T2171" s="104">
        <f t="shared" si="892"/>
        <v>1.0000000000000036</v>
      </c>
      <c r="U2171" s="104">
        <f t="shared" si="893"/>
        <v>0</v>
      </c>
      <c r="V2171" s="104">
        <f t="shared" si="894"/>
        <v>0</v>
      </c>
      <c r="W2171" s="105">
        <f t="shared" si="895"/>
        <v>2.0000000000000036</v>
      </c>
      <c r="X2171" s="96"/>
      <c r="Y2171" s="106" t="str">
        <f>$AO$26</f>
        <v>D</v>
      </c>
      <c r="Z2171" s="207" t="str">
        <f t="shared" si="886"/>
        <v>Fri</v>
      </c>
      <c r="AA2171" s="107">
        <f t="shared" si="887"/>
        <v>0</v>
      </c>
      <c r="AB2171" s="107">
        <f t="shared" si="888"/>
        <v>0</v>
      </c>
      <c r="AC2171" s="107">
        <f t="shared" si="889"/>
        <v>0</v>
      </c>
    </row>
    <row r="2172" spans="1:29" ht="12.75" customHeight="1">
      <c r="A2172" s="69"/>
      <c r="B2172" s="124" t="s">
        <v>27</v>
      </c>
      <c r="C2172" s="125" t="s">
        <v>22</v>
      </c>
      <c r="D2172" s="200"/>
      <c r="E2172" s="127"/>
      <c r="F2172" s="155"/>
      <c r="G2172" s="134" t="s">
        <v>22</v>
      </c>
      <c r="H2172" s="156">
        <f>+F2178</f>
        <v>-70942.8</v>
      </c>
      <c r="I2172" s="76">
        <f t="shared" si="883"/>
        <v>23</v>
      </c>
      <c r="J2172" s="100">
        <f>$AN$27</f>
        <v>41097</v>
      </c>
      <c r="K2172" s="101" t="s">
        <v>50</v>
      </c>
      <c r="L2172" s="261">
        <v>9</v>
      </c>
      <c r="M2172" s="232">
        <f t="shared" si="898"/>
        <v>0</v>
      </c>
      <c r="N2172" s="241">
        <f t="shared" si="890"/>
        <v>0</v>
      </c>
      <c r="O2172" s="244">
        <f t="shared" si="884"/>
        <v>0</v>
      </c>
      <c r="P2172" s="245">
        <f t="shared" si="896"/>
        <v>0</v>
      </c>
      <c r="Q2172" s="257">
        <f t="shared" si="885"/>
        <v>0</v>
      </c>
      <c r="R2172" s="102">
        <f t="shared" si="897"/>
        <v>9</v>
      </c>
      <c r="S2172" s="103">
        <f t="shared" si="891"/>
        <v>0</v>
      </c>
      <c r="T2172" s="104">
        <f t="shared" si="892"/>
        <v>7</v>
      </c>
      <c r="U2172" s="104">
        <f t="shared" si="893"/>
        <v>1</v>
      </c>
      <c r="V2172" s="104">
        <f t="shared" si="894"/>
        <v>1</v>
      </c>
      <c r="W2172" s="105">
        <f t="shared" si="895"/>
        <v>9</v>
      </c>
      <c r="X2172" s="96"/>
      <c r="Y2172" s="106" t="str">
        <f>$AO$27</f>
        <v>M</v>
      </c>
      <c r="Z2172" s="207" t="str">
        <f t="shared" si="886"/>
        <v>Sat</v>
      </c>
      <c r="AA2172" s="107">
        <f t="shared" si="887"/>
        <v>0</v>
      </c>
      <c r="AB2172" s="107">
        <f t="shared" si="888"/>
        <v>0</v>
      </c>
      <c r="AC2172" s="107">
        <f t="shared" si="889"/>
        <v>0</v>
      </c>
    </row>
    <row r="2173" spans="1:29" ht="12.75" customHeight="1">
      <c r="A2173" s="69"/>
      <c r="B2173" s="98"/>
      <c r="C2173" s="98"/>
      <c r="D2173" s="158" t="s">
        <v>28</v>
      </c>
      <c r="E2173" s="159"/>
      <c r="F2173" s="160">
        <f>VLOOKUP(C2152,$AD$1:$AG$6,2)</f>
        <v>-1320000</v>
      </c>
      <c r="G2173" s="160"/>
      <c r="H2173" s="99"/>
      <c r="I2173" s="76">
        <f t="shared" si="883"/>
        <v>24</v>
      </c>
      <c r="J2173" s="100">
        <f>$AN$28</f>
        <v>41098</v>
      </c>
      <c r="K2173" s="101" t="s">
        <v>50</v>
      </c>
      <c r="L2173" s="261"/>
      <c r="M2173" s="232">
        <f t="shared" si="898"/>
        <v>0</v>
      </c>
      <c r="N2173" s="241">
        <f t="shared" si="890"/>
        <v>0</v>
      </c>
      <c r="O2173" s="244">
        <f t="shared" si="884"/>
        <v>0</v>
      </c>
      <c r="P2173" s="245">
        <f t="shared" si="896"/>
        <v>0</v>
      </c>
      <c r="Q2173" s="257">
        <f t="shared" si="885"/>
        <v>0</v>
      </c>
      <c r="R2173" s="102">
        <f t="shared" si="897"/>
        <v>0</v>
      </c>
      <c r="S2173" s="103">
        <f t="shared" si="891"/>
        <v>0</v>
      </c>
      <c r="T2173" s="104">
        <f t="shared" si="892"/>
        <v>0</v>
      </c>
      <c r="U2173" s="104">
        <f t="shared" si="893"/>
        <v>0</v>
      </c>
      <c r="V2173" s="104">
        <f t="shared" si="894"/>
        <v>0</v>
      </c>
      <c r="W2173" s="105">
        <f t="shared" si="895"/>
        <v>0</v>
      </c>
      <c r="X2173" s="96"/>
      <c r="Y2173" s="106" t="str">
        <f>$AO$28</f>
        <v>M</v>
      </c>
      <c r="Z2173" s="262" t="str">
        <f t="shared" si="886"/>
        <v>Sun</v>
      </c>
      <c r="AA2173" s="107">
        <f t="shared" si="887"/>
        <v>0</v>
      </c>
      <c r="AB2173" s="107">
        <f t="shared" si="888"/>
        <v>0</v>
      </c>
      <c r="AC2173" s="107">
        <f t="shared" si="889"/>
        <v>0</v>
      </c>
    </row>
    <row r="2174" spans="1:29" ht="12.75" customHeight="1">
      <c r="A2174" s="69"/>
      <c r="B2174" s="98"/>
      <c r="C2174" s="98"/>
      <c r="D2174" s="162" t="s">
        <v>26</v>
      </c>
      <c r="E2174" s="159"/>
      <c r="F2174" s="163">
        <f>+(H2159)*0.54%</f>
        <v>6720.6240000000007</v>
      </c>
      <c r="G2174" s="163"/>
      <c r="H2174" s="99"/>
      <c r="I2174" s="76">
        <f t="shared" si="883"/>
        <v>25</v>
      </c>
      <c r="J2174" s="100">
        <f>$AN$29</f>
        <v>41099</v>
      </c>
      <c r="K2174" s="101">
        <v>1</v>
      </c>
      <c r="L2174" s="261">
        <v>11</v>
      </c>
      <c r="M2174" s="232">
        <f t="shared" si="898"/>
        <v>0.33333333333333331</v>
      </c>
      <c r="N2174" s="241">
        <f t="shared" si="890"/>
        <v>0.70833333333333337</v>
      </c>
      <c r="O2174" s="244">
        <f t="shared" si="884"/>
        <v>9.0000000000000018</v>
      </c>
      <c r="P2174" s="245" t="str">
        <f t="shared" si="896"/>
        <v>1</v>
      </c>
      <c r="Q2174" s="257">
        <f t="shared" si="885"/>
        <v>8.0000000000000018</v>
      </c>
      <c r="R2174" s="102">
        <f t="shared" si="897"/>
        <v>2.9999999999999982</v>
      </c>
      <c r="S2174" s="103">
        <f t="shared" si="891"/>
        <v>1</v>
      </c>
      <c r="T2174" s="104">
        <f t="shared" si="892"/>
        <v>1.9999999999999982</v>
      </c>
      <c r="U2174" s="104">
        <f t="shared" si="893"/>
        <v>0</v>
      </c>
      <c r="V2174" s="104">
        <f t="shared" si="894"/>
        <v>0</v>
      </c>
      <c r="W2174" s="105">
        <f t="shared" si="895"/>
        <v>2.9999999999999982</v>
      </c>
      <c r="X2174" s="96"/>
      <c r="Y2174" s="106" t="str">
        <f>$AO$29</f>
        <v>D</v>
      </c>
      <c r="Z2174" s="262" t="str">
        <f t="shared" si="886"/>
        <v>Mon</v>
      </c>
      <c r="AA2174" s="107">
        <f t="shared" si="887"/>
        <v>0</v>
      </c>
      <c r="AB2174" s="107">
        <f t="shared" si="888"/>
        <v>0</v>
      </c>
      <c r="AC2174" s="107">
        <f t="shared" si="889"/>
        <v>0</v>
      </c>
    </row>
    <row r="2175" spans="1:29" ht="12.75" customHeight="1">
      <c r="A2175" s="69"/>
      <c r="B2175" s="98"/>
      <c r="C2175" s="98"/>
      <c r="D2175" s="162" t="s">
        <v>29</v>
      </c>
      <c r="E2175" s="159"/>
      <c r="F2175" s="160">
        <f>-IF(H2168*5%&gt;500000,500000,H2168*5%)</f>
        <v>-145106.68208092486</v>
      </c>
      <c r="G2175" s="160"/>
      <c r="H2175" s="99"/>
      <c r="I2175" s="76">
        <f t="shared" si="883"/>
        <v>26</v>
      </c>
      <c r="J2175" s="100">
        <f>$AN$30</f>
        <v>41100</v>
      </c>
      <c r="K2175" s="101">
        <v>1</v>
      </c>
      <c r="L2175" s="261">
        <v>10</v>
      </c>
      <c r="M2175" s="232">
        <f t="shared" si="898"/>
        <v>0.33333333333333331</v>
      </c>
      <c r="N2175" s="241">
        <f t="shared" si="890"/>
        <v>0.70833333333333337</v>
      </c>
      <c r="O2175" s="244">
        <f t="shared" si="884"/>
        <v>9.0000000000000018</v>
      </c>
      <c r="P2175" s="245" t="str">
        <f t="shared" si="896"/>
        <v>1</v>
      </c>
      <c r="Q2175" s="257">
        <f t="shared" si="885"/>
        <v>8.0000000000000018</v>
      </c>
      <c r="R2175" s="102">
        <f t="shared" si="897"/>
        <v>1.9999999999999982</v>
      </c>
      <c r="S2175" s="103">
        <f t="shared" si="891"/>
        <v>1</v>
      </c>
      <c r="T2175" s="104">
        <f t="shared" si="892"/>
        <v>0.99999999999999822</v>
      </c>
      <c r="U2175" s="104">
        <f t="shared" si="893"/>
        <v>0</v>
      </c>
      <c r="V2175" s="104">
        <f t="shared" si="894"/>
        <v>0</v>
      </c>
      <c r="W2175" s="105">
        <f t="shared" si="895"/>
        <v>1.9999999999999982</v>
      </c>
      <c r="X2175" s="96"/>
      <c r="Y2175" s="106" t="str">
        <f>$AO$30</f>
        <v>D</v>
      </c>
      <c r="Z2175" s="207" t="str">
        <f t="shared" si="886"/>
        <v>Tue</v>
      </c>
      <c r="AA2175" s="107">
        <f t="shared" si="887"/>
        <v>0</v>
      </c>
      <c r="AB2175" s="107">
        <f t="shared" si="888"/>
        <v>0</v>
      </c>
      <c r="AC2175" s="107">
        <f t="shared" si="889"/>
        <v>0</v>
      </c>
    </row>
    <row r="2176" spans="1:29" ht="12.75" customHeight="1">
      <c r="A2176" s="69"/>
      <c r="B2176" s="98"/>
      <c r="C2176" s="98"/>
      <c r="D2176" s="162" t="s">
        <v>30</v>
      </c>
      <c r="E2176" s="159"/>
      <c r="F2176" s="163">
        <f>ROUND(H2168+H2170+F2174+F2175,0)*12</f>
        <v>32866272</v>
      </c>
      <c r="G2176" s="163"/>
      <c r="H2176" s="99"/>
      <c r="I2176" s="76">
        <f t="shared" si="883"/>
        <v>27</v>
      </c>
      <c r="J2176" s="100">
        <f>$AN$31</f>
        <v>41101</v>
      </c>
      <c r="K2176" s="101">
        <v>1</v>
      </c>
      <c r="L2176" s="261">
        <v>15</v>
      </c>
      <c r="M2176" s="232">
        <f t="shared" si="898"/>
        <v>0.33333333333333331</v>
      </c>
      <c r="N2176" s="241">
        <f t="shared" si="890"/>
        <v>0.70833333333333337</v>
      </c>
      <c r="O2176" s="244">
        <f t="shared" si="884"/>
        <v>9.0000000000000018</v>
      </c>
      <c r="P2176" s="245" t="str">
        <f t="shared" si="896"/>
        <v>1</v>
      </c>
      <c r="Q2176" s="257">
        <f t="shared" si="885"/>
        <v>8.0000000000000018</v>
      </c>
      <c r="R2176" s="102">
        <f t="shared" si="897"/>
        <v>6.9999999999999982</v>
      </c>
      <c r="S2176" s="103">
        <f t="shared" si="891"/>
        <v>1</v>
      </c>
      <c r="T2176" s="104">
        <f t="shared" si="892"/>
        <v>5.9999999999999982</v>
      </c>
      <c r="U2176" s="104">
        <f t="shared" si="893"/>
        <v>0</v>
      </c>
      <c r="V2176" s="104">
        <f t="shared" si="894"/>
        <v>0</v>
      </c>
      <c r="W2176" s="105">
        <f t="shared" si="895"/>
        <v>6.9999999999999982</v>
      </c>
      <c r="X2176" s="96"/>
      <c r="Y2176" s="106" t="str">
        <f>$AO$31</f>
        <v>D</v>
      </c>
      <c r="Z2176" s="207" t="str">
        <f t="shared" si="886"/>
        <v>Wed</v>
      </c>
      <c r="AA2176" s="107">
        <f t="shared" si="887"/>
        <v>0</v>
      </c>
      <c r="AB2176" s="107">
        <f t="shared" si="888"/>
        <v>0</v>
      </c>
      <c r="AC2176" s="107">
        <f t="shared" si="889"/>
        <v>0</v>
      </c>
    </row>
    <row r="2177" spans="1:29" ht="12.75" customHeight="1">
      <c r="A2177" s="69"/>
      <c r="B2177" s="98"/>
      <c r="C2177" s="98"/>
      <c r="D2177" s="168" t="s">
        <v>31</v>
      </c>
      <c r="E2177" s="159"/>
      <c r="F2177" s="169">
        <f>(F2176)+(F2173*12)</f>
        <v>17026272</v>
      </c>
      <c r="G2177" s="169"/>
      <c r="H2177" s="99"/>
      <c r="I2177" s="76">
        <f t="shared" si="883"/>
        <v>28</v>
      </c>
      <c r="J2177" s="100">
        <f>$AN$32</f>
        <v>41102</v>
      </c>
      <c r="K2177" s="101">
        <v>1</v>
      </c>
      <c r="L2177" s="261">
        <v>8</v>
      </c>
      <c r="M2177" s="232">
        <f t="shared" si="898"/>
        <v>0.33333333333333331</v>
      </c>
      <c r="N2177" s="241">
        <f t="shared" si="890"/>
        <v>0.70833333333333337</v>
      </c>
      <c r="O2177" s="244">
        <f t="shared" si="884"/>
        <v>9.0000000000000018</v>
      </c>
      <c r="P2177" s="245" t="str">
        <f t="shared" si="896"/>
        <v>1</v>
      </c>
      <c r="Q2177" s="257">
        <f t="shared" si="885"/>
        <v>8.0000000000000018</v>
      </c>
      <c r="R2177" s="102">
        <f t="shared" si="897"/>
        <v>0</v>
      </c>
      <c r="S2177" s="103">
        <f t="shared" si="891"/>
        <v>0</v>
      </c>
      <c r="T2177" s="104">
        <f t="shared" si="892"/>
        <v>0</v>
      </c>
      <c r="U2177" s="104">
        <f t="shared" si="893"/>
        <v>0</v>
      </c>
      <c r="V2177" s="104">
        <f t="shared" si="894"/>
        <v>0</v>
      </c>
      <c r="W2177" s="105">
        <f t="shared" si="895"/>
        <v>0</v>
      </c>
      <c r="X2177" s="96"/>
      <c r="Y2177" s="106" t="str">
        <f>$AO$32</f>
        <v>D</v>
      </c>
      <c r="Z2177" s="207" t="str">
        <f t="shared" si="886"/>
        <v>Thu</v>
      </c>
      <c r="AA2177" s="107">
        <f t="shared" si="887"/>
        <v>0</v>
      </c>
      <c r="AB2177" s="107">
        <f t="shared" si="888"/>
        <v>0</v>
      </c>
      <c r="AC2177" s="107">
        <f t="shared" si="889"/>
        <v>0</v>
      </c>
    </row>
    <row r="2178" spans="1:29" ht="12.75" customHeight="1">
      <c r="A2178" s="69"/>
      <c r="B2178" s="98"/>
      <c r="C2178" s="98"/>
      <c r="D2178" s="168" t="s">
        <v>32</v>
      </c>
      <c r="E2178" s="159"/>
      <c r="F2178" s="170">
        <f>-(IF(F2177&lt;=0,0,IF(F2177&lt;=50000000,F2177*0.05,IF(F2177&lt;=200000000,(F2177-50000000)*0.15+2500000,IF(F2177&lt;=500000000,(F2177-250000000)*0.25+32500000,(F2177-500000000)*0.3+95000000)))))/12</f>
        <v>-70942.8</v>
      </c>
      <c r="G2178" s="171">
        <f>-(IF(F2178&lt;=0,0,IF(F2178&lt;=50000000,F2178*0.05,IF(F2178&lt;=200000000,(F2178-50000000)*0.15+2500000,IF(F2178&lt;=500000000,(F2178-250000000)*0.25+32500000,(F2178-500000000)*0.3+95000000)))))/12</f>
        <v>0</v>
      </c>
      <c r="H2178" s="99"/>
      <c r="I2178" s="76">
        <f t="shared" si="883"/>
        <v>29</v>
      </c>
      <c r="J2178" s="100">
        <f>$AN$33</f>
        <v>41103</v>
      </c>
      <c r="K2178" s="101">
        <v>1</v>
      </c>
      <c r="L2178" s="261">
        <v>13</v>
      </c>
      <c r="M2178" s="232">
        <f t="shared" si="898"/>
        <v>0.33333333333333331</v>
      </c>
      <c r="N2178" s="241">
        <f t="shared" si="890"/>
        <v>0.70833333333333337</v>
      </c>
      <c r="O2178" s="244">
        <f t="shared" si="884"/>
        <v>9.0000000000000018</v>
      </c>
      <c r="P2178" s="245" t="str">
        <f t="shared" si="896"/>
        <v>1</v>
      </c>
      <c r="Q2178" s="257">
        <f t="shared" si="885"/>
        <v>8.0000000000000018</v>
      </c>
      <c r="R2178" s="102">
        <f t="shared" si="897"/>
        <v>4.9999999999999982</v>
      </c>
      <c r="S2178" s="103">
        <f t="shared" si="891"/>
        <v>1</v>
      </c>
      <c r="T2178" s="104">
        <f t="shared" si="892"/>
        <v>3.9999999999999982</v>
      </c>
      <c r="U2178" s="104">
        <f t="shared" si="893"/>
        <v>0</v>
      </c>
      <c r="V2178" s="104">
        <f t="shared" si="894"/>
        <v>0</v>
      </c>
      <c r="W2178" s="105">
        <f t="shared" si="895"/>
        <v>4.9999999999999982</v>
      </c>
      <c r="X2178" s="96"/>
      <c r="Y2178" s="106" t="str">
        <f>$AO$33</f>
        <v>D</v>
      </c>
      <c r="Z2178" s="207" t="str">
        <f t="shared" si="886"/>
        <v>Fri</v>
      </c>
      <c r="AA2178" s="107">
        <f t="shared" si="887"/>
        <v>0</v>
      </c>
      <c r="AB2178" s="107">
        <f t="shared" si="888"/>
        <v>0</v>
      </c>
      <c r="AC2178" s="107">
        <f t="shared" si="889"/>
        <v>0</v>
      </c>
    </row>
    <row r="2179" spans="1:29" ht="12.75" customHeight="1">
      <c r="A2179" s="69"/>
      <c r="B2179" s="98"/>
      <c r="C2179" s="125"/>
      <c r="D2179" s="172"/>
      <c r="E2179" s="173"/>
      <c r="F2179" s="174"/>
      <c r="G2179" s="72"/>
      <c r="H2179" s="175"/>
      <c r="I2179" s="76">
        <f t="shared" si="883"/>
        <v>30</v>
      </c>
      <c r="J2179" s="100">
        <f>$AN$34</f>
        <v>41104</v>
      </c>
      <c r="K2179" s="101" t="s">
        <v>50</v>
      </c>
      <c r="L2179" s="261"/>
      <c r="M2179" s="232">
        <f t="shared" si="898"/>
        <v>0</v>
      </c>
      <c r="N2179" s="241">
        <f t="shared" si="890"/>
        <v>0</v>
      </c>
      <c r="O2179" s="244">
        <f t="shared" si="884"/>
        <v>0</v>
      </c>
      <c r="P2179" s="245">
        <f t="shared" si="896"/>
        <v>0</v>
      </c>
      <c r="Q2179" s="257">
        <f t="shared" si="885"/>
        <v>0</v>
      </c>
      <c r="R2179" s="102">
        <f t="shared" si="897"/>
        <v>0</v>
      </c>
      <c r="S2179" s="103">
        <f t="shared" si="891"/>
        <v>0</v>
      </c>
      <c r="T2179" s="104">
        <f t="shared" si="892"/>
        <v>0</v>
      </c>
      <c r="U2179" s="104">
        <f t="shared" si="893"/>
        <v>0</v>
      </c>
      <c r="V2179" s="104">
        <f t="shared" si="894"/>
        <v>0</v>
      </c>
      <c r="W2179" s="105">
        <f t="shared" si="895"/>
        <v>0</v>
      </c>
      <c r="X2179" s="96"/>
      <c r="Y2179" s="106" t="str">
        <f>$AO$34</f>
        <v>M</v>
      </c>
      <c r="Z2179" s="207" t="str">
        <f t="shared" si="886"/>
        <v>Sat</v>
      </c>
      <c r="AA2179" s="107">
        <f t="shared" si="887"/>
        <v>0</v>
      </c>
      <c r="AB2179" s="107">
        <f t="shared" si="888"/>
        <v>0</v>
      </c>
      <c r="AC2179" s="107">
        <f t="shared" si="889"/>
        <v>0</v>
      </c>
    </row>
    <row r="2180" spans="1:29" ht="12.75" customHeight="1">
      <c r="A2180" s="69"/>
      <c r="B2180" s="176" t="s">
        <v>33</v>
      </c>
      <c r="C2180" s="177"/>
      <c r="D2180" s="178"/>
      <c r="E2180" s="127"/>
      <c r="F2180" s="179"/>
      <c r="G2180" s="180" t="s">
        <v>22</v>
      </c>
      <c r="H2180" s="152">
        <f>+H2168+H2170+H2171+H2172</f>
        <v>2806299.6416184972</v>
      </c>
      <c r="I2180" s="76">
        <f t="shared" si="883"/>
        <v>31</v>
      </c>
      <c r="J2180" s="100">
        <f>$AN$35</f>
        <v>41105</v>
      </c>
      <c r="K2180" s="339" t="s">
        <v>72</v>
      </c>
      <c r="L2180" s="261">
        <v>9</v>
      </c>
      <c r="M2180" s="232">
        <f t="shared" si="898"/>
        <v>0</v>
      </c>
      <c r="N2180" s="241">
        <f t="shared" si="890"/>
        <v>0</v>
      </c>
      <c r="O2180" s="244">
        <f t="shared" si="884"/>
        <v>0</v>
      </c>
      <c r="P2180" s="245">
        <f t="shared" si="896"/>
        <v>0</v>
      </c>
      <c r="Q2180" s="257">
        <f t="shared" si="885"/>
        <v>0</v>
      </c>
      <c r="R2180" s="102">
        <f t="shared" si="897"/>
        <v>9</v>
      </c>
      <c r="S2180" s="103">
        <f t="shared" si="891"/>
        <v>0</v>
      </c>
      <c r="T2180" s="104">
        <f t="shared" si="892"/>
        <v>7</v>
      </c>
      <c r="U2180" s="104">
        <f t="shared" si="893"/>
        <v>1</v>
      </c>
      <c r="V2180" s="104">
        <f t="shared" si="894"/>
        <v>1</v>
      </c>
      <c r="W2180" s="105">
        <f t="shared" si="895"/>
        <v>9</v>
      </c>
      <c r="X2180" s="96"/>
      <c r="Y2180" s="106" t="str">
        <f>$AO$35</f>
        <v>M</v>
      </c>
      <c r="Z2180" s="262" t="str">
        <f t="shared" si="886"/>
        <v>Sun</v>
      </c>
      <c r="AA2180" s="107">
        <f t="shared" si="887"/>
        <v>0</v>
      </c>
      <c r="AB2180" s="107">
        <f t="shared" si="888"/>
        <v>0</v>
      </c>
      <c r="AC2180" s="107">
        <f t="shared" si="889"/>
        <v>0</v>
      </c>
    </row>
    <row r="2181" spans="1:29" ht="12.75" customHeight="1">
      <c r="A2181" s="69"/>
      <c r="B2181" s="70"/>
      <c r="C2181" s="70"/>
      <c r="D2181" s="200"/>
      <c r="E2181" s="127"/>
      <c r="F2181" s="155"/>
      <c r="G2181" s="74"/>
      <c r="H2181" s="75"/>
      <c r="I2181" s="76">
        <f t="shared" si="883"/>
        <v>32</v>
      </c>
      <c r="J2181" s="100">
        <f>$AN$36</f>
        <v>41106</v>
      </c>
      <c r="K2181" s="101">
        <v>2</v>
      </c>
      <c r="L2181" s="261">
        <v>11</v>
      </c>
      <c r="M2181" s="232">
        <f t="shared" si="898"/>
        <v>0.83333333333333337</v>
      </c>
      <c r="N2181" s="241">
        <f t="shared" si="890"/>
        <v>1.2083333333333333</v>
      </c>
      <c r="O2181" s="244">
        <f t="shared" si="884"/>
        <v>8.9999999999999964</v>
      </c>
      <c r="P2181" s="245" t="str">
        <f t="shared" si="896"/>
        <v>1</v>
      </c>
      <c r="Q2181" s="257">
        <f t="shared" si="885"/>
        <v>7.9999999999999964</v>
      </c>
      <c r="R2181" s="102">
        <f t="shared" si="897"/>
        <v>3.0000000000000036</v>
      </c>
      <c r="S2181" s="103">
        <f t="shared" si="891"/>
        <v>1</v>
      </c>
      <c r="T2181" s="104">
        <f t="shared" si="892"/>
        <v>2.0000000000000036</v>
      </c>
      <c r="U2181" s="104">
        <f t="shared" si="893"/>
        <v>0</v>
      </c>
      <c r="V2181" s="104">
        <f t="shared" si="894"/>
        <v>0</v>
      </c>
      <c r="W2181" s="105">
        <f t="shared" si="895"/>
        <v>3.0000000000000036</v>
      </c>
      <c r="X2181" s="96"/>
      <c r="Y2181" s="106" t="str">
        <f>$AO$36</f>
        <v>D</v>
      </c>
      <c r="Z2181" s="262" t="str">
        <f t="shared" si="886"/>
        <v>Mon</v>
      </c>
      <c r="AA2181" s="107">
        <f t="shared" si="887"/>
        <v>0</v>
      </c>
      <c r="AB2181" s="107">
        <f t="shared" si="888"/>
        <v>0</v>
      </c>
      <c r="AC2181" s="107">
        <f t="shared" si="889"/>
        <v>0</v>
      </c>
    </row>
    <row r="2182" spans="1:29" ht="12.75" customHeight="1">
      <c r="A2182" s="69"/>
      <c r="B2182" s="181" t="s">
        <v>34</v>
      </c>
      <c r="C2182" s="181"/>
      <c r="D2182" s="72"/>
      <c r="E2182" s="73"/>
      <c r="F2182" s="72"/>
      <c r="G2182" s="181" t="s">
        <v>35</v>
      </c>
      <c r="H2182" s="99"/>
      <c r="I2182" s="76">
        <f t="shared" si="883"/>
        <v>33</v>
      </c>
      <c r="J2182" s="100">
        <f>$AN$37</f>
        <v>41107</v>
      </c>
      <c r="K2182" s="101">
        <v>2</v>
      </c>
      <c r="L2182" s="261">
        <v>11</v>
      </c>
      <c r="M2182" s="232">
        <f t="shared" si="898"/>
        <v>0.83333333333333337</v>
      </c>
      <c r="N2182" s="241">
        <f t="shared" si="890"/>
        <v>1.2083333333333333</v>
      </c>
      <c r="O2182" s="244">
        <f t="shared" si="884"/>
        <v>8.9999999999999964</v>
      </c>
      <c r="P2182" s="245" t="str">
        <f t="shared" si="896"/>
        <v>1</v>
      </c>
      <c r="Q2182" s="257">
        <f t="shared" si="885"/>
        <v>7.9999999999999964</v>
      </c>
      <c r="R2182" s="102">
        <f t="shared" si="897"/>
        <v>3.0000000000000036</v>
      </c>
      <c r="S2182" s="103">
        <f t="shared" si="891"/>
        <v>1</v>
      </c>
      <c r="T2182" s="104">
        <f t="shared" si="892"/>
        <v>2.0000000000000036</v>
      </c>
      <c r="U2182" s="104">
        <f t="shared" si="893"/>
        <v>0</v>
      </c>
      <c r="V2182" s="104">
        <f t="shared" si="894"/>
        <v>0</v>
      </c>
      <c r="W2182" s="105">
        <f t="shared" si="895"/>
        <v>3.0000000000000036</v>
      </c>
      <c r="X2182" s="96"/>
      <c r="Y2182" s="106" t="str">
        <f>$AO$37</f>
        <v>D</v>
      </c>
      <c r="Z2182" s="207" t="str">
        <f t="shared" si="886"/>
        <v>Tue</v>
      </c>
      <c r="AA2182" s="107">
        <f t="shared" si="887"/>
        <v>0</v>
      </c>
      <c r="AB2182" s="107">
        <f t="shared" si="888"/>
        <v>0</v>
      </c>
      <c r="AC2182" s="107">
        <f t="shared" si="889"/>
        <v>0</v>
      </c>
    </row>
    <row r="2183" spans="1:29" ht="12.75" customHeight="1">
      <c r="A2183" s="69"/>
      <c r="B2183" s="181"/>
      <c r="C2183" s="181"/>
      <c r="D2183" s="72"/>
      <c r="E2183" s="73"/>
      <c r="F2183" s="72"/>
      <c r="G2183" s="181"/>
      <c r="H2183" s="99"/>
      <c r="I2183" s="76">
        <f t="shared" si="883"/>
        <v>34</v>
      </c>
      <c r="J2183" s="100">
        <f>$AN$38</f>
        <v>41108</v>
      </c>
      <c r="K2183" s="101">
        <v>2</v>
      </c>
      <c r="L2183" s="261">
        <v>11</v>
      </c>
      <c r="M2183" s="232">
        <f t="shared" si="898"/>
        <v>0.83333333333333337</v>
      </c>
      <c r="N2183" s="241">
        <f t="shared" si="890"/>
        <v>1.2083333333333333</v>
      </c>
      <c r="O2183" s="244">
        <f t="shared" si="884"/>
        <v>8.9999999999999964</v>
      </c>
      <c r="P2183" s="245" t="str">
        <f t="shared" si="896"/>
        <v>1</v>
      </c>
      <c r="Q2183" s="257">
        <f t="shared" si="885"/>
        <v>7.9999999999999964</v>
      </c>
      <c r="R2183" s="102">
        <f t="shared" si="897"/>
        <v>3.0000000000000036</v>
      </c>
      <c r="S2183" s="103">
        <f t="shared" si="891"/>
        <v>1</v>
      </c>
      <c r="T2183" s="104">
        <f t="shared" si="892"/>
        <v>2.0000000000000036</v>
      </c>
      <c r="U2183" s="104">
        <f t="shared" si="893"/>
        <v>0</v>
      </c>
      <c r="V2183" s="104">
        <f t="shared" si="894"/>
        <v>0</v>
      </c>
      <c r="W2183" s="105">
        <f t="shared" si="895"/>
        <v>3.0000000000000036</v>
      </c>
      <c r="X2183" s="96"/>
      <c r="Y2183" s="106" t="str">
        <f>$AO$38</f>
        <v>D</v>
      </c>
      <c r="Z2183" s="207" t="str">
        <f t="shared" si="886"/>
        <v>Wed</v>
      </c>
      <c r="AA2183" s="107">
        <f t="shared" si="887"/>
        <v>0</v>
      </c>
      <c r="AB2183" s="107">
        <f t="shared" si="888"/>
        <v>0</v>
      </c>
      <c r="AC2183" s="107">
        <f t="shared" si="889"/>
        <v>0</v>
      </c>
    </row>
    <row r="2184" spans="1:29" ht="12.75" customHeight="1">
      <c r="A2184" s="69"/>
      <c r="B2184" s="181"/>
      <c r="C2184" s="181"/>
      <c r="D2184" s="72"/>
      <c r="E2184" s="73"/>
      <c r="F2184" s="72"/>
      <c r="G2184" s="181"/>
      <c r="H2184" s="99"/>
      <c r="I2184" s="76">
        <f t="shared" si="883"/>
        <v>35</v>
      </c>
      <c r="J2184" s="100"/>
      <c r="K2184" s="101"/>
      <c r="L2184" s="261"/>
      <c r="M2184" s="232"/>
      <c r="N2184" s="241"/>
      <c r="O2184" s="244"/>
      <c r="P2184" s="245"/>
      <c r="Q2184" s="257"/>
      <c r="R2184" s="102"/>
      <c r="S2184" s="103"/>
      <c r="T2184" s="104"/>
      <c r="U2184" s="104"/>
      <c r="V2184" s="104"/>
      <c r="W2184" s="105"/>
      <c r="X2184" s="96"/>
      <c r="Y2184" s="106"/>
      <c r="Z2184" s="207" t="str">
        <f t="shared" si="886"/>
        <v>Sat</v>
      </c>
      <c r="AA2184" s="107">
        <f>COUNTIF(K2184,"S")</f>
        <v>0</v>
      </c>
      <c r="AB2184" s="107">
        <f>COUNTIF(K2184,"I")</f>
        <v>0</v>
      </c>
      <c r="AC2184" s="107">
        <f>COUNTIF(K2184,"A")</f>
        <v>0</v>
      </c>
    </row>
    <row r="2185" spans="1:29" ht="12.75" customHeight="1">
      <c r="A2185" s="69"/>
      <c r="B2185" s="181"/>
      <c r="C2185" s="181"/>
      <c r="D2185" s="72"/>
      <c r="E2185" s="73"/>
      <c r="F2185" s="72"/>
      <c r="G2185" s="181"/>
      <c r="H2185" s="99"/>
      <c r="I2185" s="76">
        <f t="shared" si="883"/>
        <v>36</v>
      </c>
      <c r="J2185" s="210" t="s">
        <v>19</v>
      </c>
      <c r="K2185" s="211"/>
      <c r="L2185" s="251"/>
      <c r="M2185" s="212" t="s">
        <v>45</v>
      </c>
      <c r="N2185" s="212" t="s">
        <v>46</v>
      </c>
      <c r="O2185" s="242"/>
      <c r="P2185" s="243"/>
      <c r="Q2185" s="258"/>
      <c r="R2185" s="212"/>
      <c r="S2185" s="213"/>
      <c r="T2185" s="214"/>
      <c r="U2185" s="214"/>
      <c r="V2185" s="215"/>
      <c r="W2185" s="216" t="s">
        <v>36</v>
      </c>
      <c r="X2185" s="182"/>
      <c r="Y2185" s="183" t="s">
        <v>37</v>
      </c>
      <c r="Z2185" s="83"/>
      <c r="AA2185" s="84"/>
      <c r="AB2185" s="84"/>
      <c r="AC2185" s="96"/>
    </row>
    <row r="2186" spans="1:29" ht="12.75" customHeight="1">
      <c r="A2186" s="69"/>
      <c r="B2186" s="184" t="str">
        <f>C2150</f>
        <v>ADE</v>
      </c>
      <c r="C2186" s="181"/>
      <c r="D2186" s="72"/>
      <c r="E2186" s="73"/>
      <c r="F2186" s="72"/>
      <c r="G2186" s="181" t="s">
        <v>38</v>
      </c>
      <c r="H2186" s="99"/>
      <c r="I2186" s="76">
        <f t="shared" si="883"/>
        <v>37</v>
      </c>
      <c r="J2186" s="333">
        <f>+K2186+L2186</f>
        <v>35</v>
      </c>
      <c r="K2186" s="334">
        <f>+COUNTIF(K2153:K2184,"1")+COUNTIF(K2153:K2184,"2")+COUNTIF(K2153:K2184,"L2")+COUNTIF(K2153:K2184,"L1")</f>
        <v>25</v>
      </c>
      <c r="L2186" s="334">
        <f>+COUNTIF(K2153:K2184,"2")+COUNTIF(K2153:K2184,"L2")</f>
        <v>10</v>
      </c>
      <c r="M2186" s="334">
        <f>+COUNTIF(K2153:K2184,"1")+COUNTIF(K2153:K2184,"L1")</f>
        <v>15</v>
      </c>
      <c r="N2186" s="185"/>
      <c r="O2186" s="185"/>
      <c r="P2186" s="101"/>
      <c r="Q2186" s="259"/>
      <c r="R2186" s="185">
        <f>+COUNTIF(K2154:K2184,"S2")</f>
        <v>0</v>
      </c>
      <c r="S2186" s="102">
        <f>SUM(S2154:S2184)</f>
        <v>18</v>
      </c>
      <c r="T2186" s="102">
        <f>SUM(T2154:T2184)</f>
        <v>71</v>
      </c>
      <c r="U2186" s="102">
        <f>SUM(U2154:U2184)</f>
        <v>5</v>
      </c>
      <c r="V2186" s="102">
        <f>SUM(V2154:V2184)</f>
        <v>5</v>
      </c>
      <c r="W2186" s="105">
        <f>+(S2186*1.5)+(T2186*2)+(U2186*3)+(V2186*4)</f>
        <v>204</v>
      </c>
      <c r="X2186" s="186"/>
      <c r="Y2186" s="187">
        <f>+COUNTIF(Y2154:Y2184,"D")</f>
        <v>22</v>
      </c>
      <c r="Z2186" s="83"/>
      <c r="AA2186" s="102">
        <f>SUM(AA2154:AA2184)</f>
        <v>0</v>
      </c>
      <c r="AB2186" s="102">
        <f>SUM(AB2154:AB2184)</f>
        <v>0</v>
      </c>
      <c r="AC2186" s="102">
        <f>SUM(AC2154:AC2184)</f>
        <v>0</v>
      </c>
    </row>
    <row r="2187" spans="1:29" ht="12.75" customHeight="1">
      <c r="A2187" s="69"/>
      <c r="B2187" s="263"/>
      <c r="C2187" s="189" t="s">
        <v>57</v>
      </c>
      <c r="D2187" s="189"/>
      <c r="E2187" s="190"/>
      <c r="F2187" s="72"/>
      <c r="G2187" s="72"/>
      <c r="H2187" s="99"/>
      <c r="I2187" s="76">
        <f t="shared" si="883"/>
        <v>38</v>
      </c>
      <c r="J2187" s="191"/>
      <c r="K2187" s="192"/>
      <c r="L2187" s="252"/>
      <c r="M2187" s="193"/>
      <c r="N2187" s="193"/>
      <c r="O2187" s="193"/>
      <c r="P2187" s="239"/>
      <c r="Q2187" s="260"/>
      <c r="R2187" s="194">
        <f>S2186+T2186+U2186+V2186</f>
        <v>99</v>
      </c>
      <c r="S2187" s="103"/>
      <c r="T2187" s="103"/>
      <c r="U2187" s="103"/>
      <c r="V2187" s="103"/>
      <c r="W2187" s="103"/>
      <c r="X2187" s="195"/>
      <c r="Y2187" s="187"/>
      <c r="Z2187" s="196"/>
      <c r="AA2187" s="196"/>
      <c r="AB2187" s="196"/>
      <c r="AC2187" s="197"/>
    </row>
    <row r="2189" spans="1:29" ht="12.75" customHeight="1">
      <c r="A2189" s="52">
        <f>A2150+1</f>
        <v>57</v>
      </c>
      <c r="B2189" s="53" t="s">
        <v>2</v>
      </c>
      <c r="C2189" s="54" t="s">
        <v>201</v>
      </c>
      <c r="D2189" s="55"/>
      <c r="E2189" s="56" t="s">
        <v>55</v>
      </c>
      <c r="F2189" s="209" t="s">
        <v>132</v>
      </c>
      <c r="G2189" s="57"/>
      <c r="H2189" s="58"/>
      <c r="I2189" s="59">
        <v>1</v>
      </c>
      <c r="J2189" s="486" t="str">
        <f>+C2189</f>
        <v>ADE</v>
      </c>
      <c r="K2189" s="486"/>
      <c r="L2189" s="486"/>
      <c r="M2189" s="486"/>
      <c r="N2189" s="486"/>
      <c r="O2189" s="486"/>
      <c r="P2189" s="486"/>
      <c r="Q2189" s="486"/>
      <c r="R2189" s="486"/>
      <c r="S2189" s="486"/>
      <c r="T2189" s="486"/>
      <c r="U2189" s="486"/>
      <c r="V2189" s="486"/>
      <c r="W2189" s="486"/>
      <c r="X2189" s="60"/>
      <c r="Y2189" s="61"/>
      <c r="Z2189" s="62"/>
      <c r="AA2189" s="63"/>
      <c r="AB2189" s="63"/>
      <c r="AC2189" s="64"/>
    </row>
    <row r="2190" spans="1:29" ht="12.75" customHeight="1">
      <c r="A2190" s="69"/>
      <c r="B2190" s="70" t="s">
        <v>3</v>
      </c>
      <c r="C2190" s="71" t="s">
        <v>62</v>
      </c>
      <c r="D2190" s="72"/>
      <c r="E2190" s="73"/>
      <c r="F2190" s="72"/>
      <c r="G2190" s="74"/>
      <c r="H2190" s="75"/>
      <c r="I2190" s="76">
        <f t="shared" ref="I2190:I2226" si="899">+I2189+1</f>
        <v>2</v>
      </c>
      <c r="J2190" s="77" t="s">
        <v>4</v>
      </c>
      <c r="K2190" s="78"/>
      <c r="L2190" s="248"/>
      <c r="M2190" s="79"/>
      <c r="N2190" s="79"/>
      <c r="O2190" s="79"/>
      <c r="P2190" s="236"/>
      <c r="Q2190" s="254"/>
      <c r="R2190" s="79"/>
      <c r="S2190" s="79"/>
      <c r="T2190" s="79"/>
      <c r="U2190" s="79"/>
      <c r="V2190" s="79"/>
      <c r="W2190" s="80" t="str">
        <f>$Y$1</f>
        <v>Period: 1 May 2012 - 31 May 2012</v>
      </c>
      <c r="X2190" s="81"/>
      <c r="Y2190" s="82"/>
      <c r="Z2190" s="83"/>
      <c r="AA2190" s="84"/>
      <c r="AB2190" s="84"/>
      <c r="AC2190" s="85"/>
    </row>
    <row r="2191" spans="1:29" ht="12.75" customHeight="1">
      <c r="A2191" s="69"/>
      <c r="B2191" s="70" t="s">
        <v>6</v>
      </c>
      <c r="C2191" s="71" t="s">
        <v>5</v>
      </c>
      <c r="D2191" s="72"/>
      <c r="E2191" s="73"/>
      <c r="F2191" s="91"/>
      <c r="G2191" s="91"/>
      <c r="H2191" s="92"/>
      <c r="I2191" s="76">
        <f t="shared" si="899"/>
        <v>3</v>
      </c>
      <c r="J2191" s="487" t="s">
        <v>7</v>
      </c>
      <c r="K2191" s="488" t="s">
        <v>8</v>
      </c>
      <c r="L2191" s="249"/>
      <c r="M2191" s="489" t="s">
        <v>49</v>
      </c>
      <c r="N2191" s="490"/>
      <c r="O2191" s="220"/>
      <c r="P2191" s="237"/>
      <c r="Q2191" s="255"/>
      <c r="R2191" s="491" t="s">
        <v>64</v>
      </c>
      <c r="S2191" s="493" t="s">
        <v>9</v>
      </c>
      <c r="T2191" s="493"/>
      <c r="U2191" s="493"/>
      <c r="V2191" s="493"/>
      <c r="W2191" s="494" t="s">
        <v>10</v>
      </c>
      <c r="X2191" s="93"/>
      <c r="Y2191" s="94"/>
      <c r="Z2191" s="83"/>
      <c r="AA2191" s="84"/>
      <c r="AB2191" s="84"/>
      <c r="AC2191" s="85"/>
    </row>
    <row r="2192" spans="1:29" ht="12.75" customHeight="1">
      <c r="A2192" s="69"/>
      <c r="B2192" s="70" t="s">
        <v>48</v>
      </c>
      <c r="C2192" s="71"/>
      <c r="D2192" s="72"/>
      <c r="E2192" s="73"/>
      <c r="F2192" s="91"/>
      <c r="G2192" s="91"/>
      <c r="H2192" s="92"/>
      <c r="I2192" s="76">
        <f t="shared" si="899"/>
        <v>4</v>
      </c>
      <c r="J2192" s="487"/>
      <c r="K2192" s="488"/>
      <c r="L2192" s="250"/>
      <c r="M2192" s="231" t="s">
        <v>11</v>
      </c>
      <c r="N2192" s="231" t="s">
        <v>12</v>
      </c>
      <c r="O2192" s="231"/>
      <c r="P2192" s="238"/>
      <c r="Q2192" s="256" t="s">
        <v>67</v>
      </c>
      <c r="R2192" s="492"/>
      <c r="S2192" s="201">
        <v>1.5</v>
      </c>
      <c r="T2192" s="201">
        <v>2</v>
      </c>
      <c r="U2192" s="201">
        <v>3</v>
      </c>
      <c r="V2192" s="201">
        <v>4</v>
      </c>
      <c r="W2192" s="494"/>
      <c r="X2192" s="93"/>
      <c r="Y2192" s="94"/>
      <c r="Z2192" s="83"/>
      <c r="AA2192" s="95" t="s">
        <v>13</v>
      </c>
      <c r="AB2192" s="95" t="s">
        <v>14</v>
      </c>
      <c r="AC2192" s="96" t="s">
        <v>15</v>
      </c>
    </row>
    <row r="2193" spans="1:29" ht="12.75" customHeight="1">
      <c r="A2193" s="69"/>
      <c r="B2193" s="70" t="s">
        <v>16</v>
      </c>
      <c r="C2193" s="71"/>
      <c r="D2193" s="72"/>
      <c r="E2193" s="73"/>
      <c r="F2193" s="98"/>
      <c r="G2193" s="72"/>
      <c r="H2193" s="99"/>
      <c r="I2193" s="76">
        <f t="shared" si="899"/>
        <v>5</v>
      </c>
      <c r="J2193" s="100">
        <f>$AN$9</f>
        <v>41079</v>
      </c>
      <c r="K2193" s="101">
        <v>1</v>
      </c>
      <c r="L2193" s="261">
        <v>11</v>
      </c>
      <c r="M2193" s="232">
        <f>VLOOKUP(K2193,$AE$23:$AG$30,2,0)</f>
        <v>0.33333333333333331</v>
      </c>
      <c r="N2193" s="241">
        <f>VLOOKUP(K2193,$AE$23:$AG$30,3,0)</f>
        <v>0.70833333333333337</v>
      </c>
      <c r="O2193" s="244">
        <f t="shared" ref="O2193:O2222" si="900">(N2193-M2193)*24</f>
        <v>9.0000000000000018</v>
      </c>
      <c r="P2193" s="245" t="str">
        <f>+IF(((N2193-M2193)*24)&gt;4,"1",0)</f>
        <v>1</v>
      </c>
      <c r="Q2193" s="257">
        <f t="shared" ref="Q2193:Q2222" si="901">O2193-P2193</f>
        <v>8.0000000000000018</v>
      </c>
      <c r="R2193" s="102">
        <f>+L2193-Q2193</f>
        <v>2.9999999999999982</v>
      </c>
      <c r="S2193" s="103">
        <f>IF(AND(Y2193="d",W2193&gt;0),1,0)</f>
        <v>1</v>
      </c>
      <c r="T2193" s="104">
        <f>IF(AND(Y2193="D",W2193-S2193&lt;0),0,IF(AND(Y2193="M",W2193&gt;=7),7,IF(AND(Y2193="M",W2193&lt;7),W2193,IF(W2193-S2193&lt;0,0,IF(AND(Y2193="D",W2193-S2193&gt;=7),7,IF(AND(Y2193="D",W2193-S2193&lt;7),W2193-S2193,0))))))</f>
        <v>1.9999999999999982</v>
      </c>
      <c r="U2193" s="104">
        <f>IF(AND(Y2193="D",W2193&lt;1),0,IF(AND(Y2193="D",W2193-S2193-T2193&gt;0,W2193-S2193-T2193&lt;1),W2193-S2193-T2193,IF(AND(Y2193="D",W2193-S2193-T2193&gt;=1),1,IF(AND(Y2193="M",W2193-T2193&gt;=1),1,IF(AND(Y2193="M",W2193-T2193&lt;1),W2193-T2193,0)))))</f>
        <v>0</v>
      </c>
      <c r="V2193" s="104">
        <f>IF(AND(Y2193="D",W2193&lt;1),0,IF(AND(Y2193="D",W2193-S2193-T2193-U2193&gt;0),W2193-S2193-T2193-U2193,IF(AND(Y2193="M",W2193-T2193-U2193&gt;0),W2193-T2193-U2193,0)))</f>
        <v>0</v>
      </c>
      <c r="W2193" s="105">
        <f>+R2193</f>
        <v>2.9999999999999982</v>
      </c>
      <c r="X2193" s="96"/>
      <c r="Y2193" s="106" t="str">
        <f>$AO$9</f>
        <v>D</v>
      </c>
      <c r="Z2193" s="207" t="str">
        <f t="shared" ref="Z2193:Z2223" si="902">TEXT(WEEKDAY(J2193),"ddd")</f>
        <v>Tue</v>
      </c>
      <c r="AA2193" s="107">
        <f t="shared" ref="AA2193:AA2222" si="903">COUNTIF(K2193,"S")</f>
        <v>0</v>
      </c>
      <c r="AB2193" s="107">
        <f t="shared" ref="AB2193:AB2222" si="904">COUNTIF(K2193,"I")</f>
        <v>0</v>
      </c>
      <c r="AC2193" s="107">
        <f t="shared" ref="AC2193:AC2222" si="905">COUNTIF(K2193,"A")</f>
        <v>0</v>
      </c>
    </row>
    <row r="2194" spans="1:29" ht="12.75" customHeight="1">
      <c r="A2194" s="69"/>
      <c r="B2194" s="70" t="s">
        <v>18</v>
      </c>
      <c r="C2194" s="108" t="s">
        <v>61</v>
      </c>
      <c r="D2194" s="109"/>
      <c r="E2194" s="73"/>
      <c r="F2194" s="110"/>
      <c r="G2194" s="72"/>
      <c r="H2194" s="99"/>
      <c r="I2194" s="76">
        <f t="shared" si="899"/>
        <v>6</v>
      </c>
      <c r="J2194" s="100">
        <f>$AN$10</f>
        <v>41080</v>
      </c>
      <c r="K2194" s="101">
        <v>1</v>
      </c>
      <c r="L2194" s="261">
        <v>11</v>
      </c>
      <c r="M2194" s="232">
        <f>VLOOKUP(K2194,$AE$23:$AG$30,2,0)</f>
        <v>0.33333333333333331</v>
      </c>
      <c r="N2194" s="241">
        <f t="shared" ref="N2194:N2222" si="906">VLOOKUP(K2194,$AE$23:$AG$30,3,0)</f>
        <v>0.70833333333333337</v>
      </c>
      <c r="O2194" s="244">
        <f t="shared" si="900"/>
        <v>9.0000000000000018</v>
      </c>
      <c r="P2194" s="245" t="str">
        <f>+IF(((N2194-M2194)*24)&gt;4,"1",0)</f>
        <v>1</v>
      </c>
      <c r="Q2194" s="257">
        <f t="shared" si="901"/>
        <v>8.0000000000000018</v>
      </c>
      <c r="R2194" s="102">
        <f>+L2194-Q2194</f>
        <v>2.9999999999999982</v>
      </c>
      <c r="S2194" s="103">
        <f t="shared" ref="S2194:S2222" si="907">IF(AND(Y2194="d",W2194&gt;0),1,0)</f>
        <v>1</v>
      </c>
      <c r="T2194" s="104">
        <f t="shared" ref="T2194:T2222" si="908">IF(AND(Y2194="D",W2194-S2194&lt;0),0,IF(AND(Y2194="M",W2194&gt;=7),7,IF(AND(Y2194="M",W2194&lt;7),W2194,IF(W2194-S2194&lt;0,0,IF(AND(Y2194="D",W2194-S2194&gt;=7),7,IF(AND(Y2194="D",W2194-S2194&lt;7),W2194-S2194,0))))))</f>
        <v>1.9999999999999982</v>
      </c>
      <c r="U2194" s="104">
        <f t="shared" ref="U2194:U2222" si="909">IF(AND(Y2194="D",W2194&lt;1),0,IF(AND(Y2194="D",W2194-S2194-T2194&gt;0,W2194-S2194-T2194&lt;1),W2194-S2194-T2194,IF(AND(Y2194="D",W2194-S2194-T2194&gt;=1),1,IF(AND(Y2194="M",W2194-T2194&gt;=1),1,IF(AND(Y2194="M",W2194-T2194&lt;1),W2194-T2194,0)))))</f>
        <v>0</v>
      </c>
      <c r="V2194" s="104">
        <f t="shared" ref="V2194:V2222" si="910">IF(AND(Y2194="D",W2194&lt;1),0,IF(AND(Y2194="D",W2194-S2194-T2194-U2194&gt;0),W2194-S2194-T2194-U2194,IF(AND(Y2194="M",W2194-T2194-U2194&gt;0),W2194-T2194-U2194,0)))</f>
        <v>0</v>
      </c>
      <c r="W2194" s="105">
        <f t="shared" ref="W2194:W2222" si="911">+R2194</f>
        <v>2.9999999999999982</v>
      </c>
      <c r="X2194" s="96"/>
      <c r="Y2194" s="106" t="str">
        <f>$AO$10</f>
        <v>D</v>
      </c>
      <c r="Z2194" s="207" t="str">
        <f t="shared" si="902"/>
        <v>Wed</v>
      </c>
      <c r="AA2194" s="107">
        <f t="shared" si="903"/>
        <v>0</v>
      </c>
      <c r="AB2194" s="107">
        <f t="shared" si="904"/>
        <v>0</v>
      </c>
      <c r="AC2194" s="107">
        <f t="shared" si="905"/>
        <v>0</v>
      </c>
    </row>
    <row r="2195" spans="1:29" ht="12.75" customHeight="1">
      <c r="A2195" s="69"/>
      <c r="B2195" s="98" t="s">
        <v>20</v>
      </c>
      <c r="C2195" s="199">
        <v>40245</v>
      </c>
      <c r="D2195" s="199">
        <v>41340</v>
      </c>
      <c r="E2195" s="73"/>
      <c r="F2195" s="72"/>
      <c r="G2195" s="72"/>
      <c r="H2195" s="99"/>
      <c r="I2195" s="76">
        <f t="shared" si="899"/>
        <v>7</v>
      </c>
      <c r="J2195" s="100">
        <f>$AN$11</f>
        <v>41081</v>
      </c>
      <c r="K2195" s="101">
        <v>1</v>
      </c>
      <c r="L2195" s="261">
        <v>8</v>
      </c>
      <c r="M2195" s="232">
        <f>VLOOKUP(K2195,$AE$23:$AG$30,2,0)</f>
        <v>0.33333333333333331</v>
      </c>
      <c r="N2195" s="241">
        <f t="shared" si="906"/>
        <v>0.70833333333333337</v>
      </c>
      <c r="O2195" s="244">
        <f t="shared" si="900"/>
        <v>9.0000000000000018</v>
      </c>
      <c r="P2195" s="245" t="str">
        <f t="shared" ref="P2195:P2222" si="912">+IF(((N2195-M2195)*24)&gt;4,"1",0)</f>
        <v>1</v>
      </c>
      <c r="Q2195" s="257">
        <f t="shared" si="901"/>
        <v>8.0000000000000018</v>
      </c>
      <c r="R2195" s="102">
        <f t="shared" ref="R2195:R2222" si="913">+L2195-Q2195</f>
        <v>0</v>
      </c>
      <c r="S2195" s="103">
        <f t="shared" si="907"/>
        <v>0</v>
      </c>
      <c r="T2195" s="104">
        <f t="shared" si="908"/>
        <v>0</v>
      </c>
      <c r="U2195" s="104">
        <f t="shared" si="909"/>
        <v>0</v>
      </c>
      <c r="V2195" s="104">
        <f t="shared" si="910"/>
        <v>0</v>
      </c>
      <c r="W2195" s="105">
        <f t="shared" si="911"/>
        <v>0</v>
      </c>
      <c r="X2195" s="96"/>
      <c r="Y2195" s="106" t="str">
        <f>$AO$11</f>
        <v>D</v>
      </c>
      <c r="Z2195" s="207" t="str">
        <f t="shared" si="902"/>
        <v>Thu</v>
      </c>
      <c r="AA2195" s="107">
        <f t="shared" si="903"/>
        <v>0</v>
      </c>
      <c r="AB2195" s="107">
        <f t="shared" si="904"/>
        <v>0</v>
      </c>
      <c r="AC2195" s="107">
        <f t="shared" si="905"/>
        <v>0</v>
      </c>
    </row>
    <row r="2196" spans="1:29" ht="12.75" customHeight="1">
      <c r="A2196" s="69"/>
      <c r="B2196" s="98"/>
      <c r="C2196" s="98"/>
      <c r="D2196" s="72"/>
      <c r="E2196" s="73"/>
      <c r="F2196" s="72"/>
      <c r="G2196" s="72"/>
      <c r="H2196" s="99"/>
      <c r="I2196" s="76">
        <f t="shared" si="899"/>
        <v>8</v>
      </c>
      <c r="J2196" s="100">
        <f>$AN$12</f>
        <v>41082</v>
      </c>
      <c r="K2196" s="101">
        <v>1</v>
      </c>
      <c r="L2196" s="261">
        <v>8</v>
      </c>
      <c r="M2196" s="232">
        <f t="shared" ref="M2196:M2222" si="914">VLOOKUP(K2196,$AE$23:$AG$30,2,0)</f>
        <v>0.33333333333333331</v>
      </c>
      <c r="N2196" s="241">
        <f t="shared" si="906"/>
        <v>0.70833333333333337</v>
      </c>
      <c r="O2196" s="244">
        <f t="shared" si="900"/>
        <v>9.0000000000000018</v>
      </c>
      <c r="P2196" s="245" t="str">
        <f t="shared" si="912"/>
        <v>1</v>
      </c>
      <c r="Q2196" s="257">
        <f t="shared" si="901"/>
        <v>8.0000000000000018</v>
      </c>
      <c r="R2196" s="102">
        <f t="shared" si="913"/>
        <v>0</v>
      </c>
      <c r="S2196" s="103">
        <f t="shared" si="907"/>
        <v>0</v>
      </c>
      <c r="T2196" s="104">
        <f t="shared" si="908"/>
        <v>0</v>
      </c>
      <c r="U2196" s="104">
        <f t="shared" si="909"/>
        <v>0</v>
      </c>
      <c r="V2196" s="104">
        <f t="shared" si="910"/>
        <v>0</v>
      </c>
      <c r="W2196" s="105">
        <f t="shared" si="911"/>
        <v>0</v>
      </c>
      <c r="X2196" s="96"/>
      <c r="Y2196" s="106" t="str">
        <f>$AO$12</f>
        <v>D</v>
      </c>
      <c r="Z2196" s="207" t="str">
        <f t="shared" si="902"/>
        <v>Fri</v>
      </c>
      <c r="AA2196" s="107">
        <f t="shared" si="903"/>
        <v>0</v>
      </c>
      <c r="AB2196" s="107">
        <f t="shared" si="904"/>
        <v>0</v>
      </c>
      <c r="AC2196" s="107">
        <f t="shared" si="905"/>
        <v>0</v>
      </c>
    </row>
    <row r="2197" spans="1:29" ht="12.75" customHeight="1">
      <c r="A2197" s="69"/>
      <c r="B2197" s="98"/>
      <c r="C2197" s="98"/>
      <c r="D2197" s="72"/>
      <c r="E2197" s="73"/>
      <c r="F2197" s="198"/>
      <c r="G2197" s="72"/>
      <c r="H2197" s="99"/>
      <c r="I2197" s="76">
        <f t="shared" si="899"/>
        <v>9</v>
      </c>
      <c r="J2197" s="100">
        <f>$AN$13</f>
        <v>41083</v>
      </c>
      <c r="K2197" s="339" t="s">
        <v>50</v>
      </c>
      <c r="L2197" s="261"/>
      <c r="M2197" s="232">
        <f t="shared" si="914"/>
        <v>0</v>
      </c>
      <c r="N2197" s="241">
        <f t="shared" si="906"/>
        <v>0</v>
      </c>
      <c r="O2197" s="244">
        <f t="shared" si="900"/>
        <v>0</v>
      </c>
      <c r="P2197" s="245">
        <f t="shared" si="912"/>
        <v>0</v>
      </c>
      <c r="Q2197" s="257">
        <f t="shared" si="901"/>
        <v>0</v>
      </c>
      <c r="R2197" s="102">
        <f t="shared" si="913"/>
        <v>0</v>
      </c>
      <c r="S2197" s="103">
        <f t="shared" si="907"/>
        <v>0</v>
      </c>
      <c r="T2197" s="104">
        <f t="shared" si="908"/>
        <v>0</v>
      </c>
      <c r="U2197" s="104">
        <f t="shared" si="909"/>
        <v>0</v>
      </c>
      <c r="V2197" s="104">
        <f t="shared" si="910"/>
        <v>0</v>
      </c>
      <c r="W2197" s="105">
        <f t="shared" si="911"/>
        <v>0</v>
      </c>
      <c r="X2197" s="96"/>
      <c r="Y2197" s="106" t="str">
        <f>$AO$13</f>
        <v>M</v>
      </c>
      <c r="Z2197" s="207" t="str">
        <f t="shared" si="902"/>
        <v>Sat</v>
      </c>
      <c r="AA2197" s="107">
        <f t="shared" si="903"/>
        <v>0</v>
      </c>
      <c r="AB2197" s="107">
        <f t="shared" si="904"/>
        <v>0</v>
      </c>
      <c r="AC2197" s="107">
        <f t="shared" si="905"/>
        <v>0</v>
      </c>
    </row>
    <row r="2198" spans="1:29" ht="12.75" customHeight="1">
      <c r="A2198" s="69"/>
      <c r="B2198" s="124" t="s">
        <v>21</v>
      </c>
      <c r="C2198" s="125" t="s">
        <v>22</v>
      </c>
      <c r="D2198" s="126"/>
      <c r="E2198" s="127"/>
      <c r="F2198" s="198">
        <v>1244560</v>
      </c>
      <c r="G2198" s="129" t="s">
        <v>22</v>
      </c>
      <c r="H2198" s="130">
        <f>+F2198</f>
        <v>1244560</v>
      </c>
      <c r="I2198" s="76">
        <f t="shared" si="899"/>
        <v>10</v>
      </c>
      <c r="J2198" s="100">
        <f>$AN$14</f>
        <v>41084</v>
      </c>
      <c r="K2198" s="339" t="s">
        <v>50</v>
      </c>
      <c r="L2198" s="261"/>
      <c r="M2198" s="232">
        <f t="shared" si="914"/>
        <v>0</v>
      </c>
      <c r="N2198" s="241">
        <f t="shared" si="906"/>
        <v>0</v>
      </c>
      <c r="O2198" s="244">
        <f t="shared" si="900"/>
        <v>0</v>
      </c>
      <c r="P2198" s="245">
        <f t="shared" si="912"/>
        <v>0</v>
      </c>
      <c r="Q2198" s="257">
        <f t="shared" si="901"/>
        <v>0</v>
      </c>
      <c r="R2198" s="102">
        <f t="shared" si="913"/>
        <v>0</v>
      </c>
      <c r="S2198" s="103">
        <f t="shared" si="907"/>
        <v>0</v>
      </c>
      <c r="T2198" s="104">
        <f t="shared" si="908"/>
        <v>0</v>
      </c>
      <c r="U2198" s="104">
        <f t="shared" si="909"/>
        <v>0</v>
      </c>
      <c r="V2198" s="104">
        <f t="shared" si="910"/>
        <v>0</v>
      </c>
      <c r="W2198" s="105">
        <f t="shared" si="911"/>
        <v>0</v>
      </c>
      <c r="X2198" s="96"/>
      <c r="Y2198" s="106" t="str">
        <f>$AO$14</f>
        <v>M</v>
      </c>
      <c r="Z2198" s="262" t="str">
        <f t="shared" si="902"/>
        <v>Sun</v>
      </c>
      <c r="AA2198" s="107">
        <f t="shared" si="903"/>
        <v>0</v>
      </c>
      <c r="AB2198" s="107">
        <f t="shared" si="904"/>
        <v>0</v>
      </c>
      <c r="AC2198" s="107">
        <f t="shared" si="905"/>
        <v>0</v>
      </c>
    </row>
    <row r="2199" spans="1:29" ht="12.75" customHeight="1">
      <c r="A2199" s="69"/>
      <c r="B2199" s="124" t="s">
        <v>23</v>
      </c>
      <c r="C2199" s="125" t="s">
        <v>22</v>
      </c>
      <c r="D2199" s="133">
        <f>+F2198/173</f>
        <v>7193.9884393063585</v>
      </c>
      <c r="E2199" s="127" t="s">
        <v>24</v>
      </c>
      <c r="F2199" s="128">
        <f>+W2225</f>
        <v>185.49999999999997</v>
      </c>
      <c r="G2199" s="134" t="s">
        <v>22</v>
      </c>
      <c r="H2199" s="130">
        <f>F2199*D2199</f>
        <v>1334484.8554913292</v>
      </c>
      <c r="I2199" s="76">
        <f t="shared" si="899"/>
        <v>11</v>
      </c>
      <c r="J2199" s="100">
        <f>$AN$15</f>
        <v>41085</v>
      </c>
      <c r="K2199" s="101">
        <v>1</v>
      </c>
      <c r="L2199" s="261">
        <v>11</v>
      </c>
      <c r="M2199" s="232">
        <f t="shared" si="914"/>
        <v>0.33333333333333331</v>
      </c>
      <c r="N2199" s="241">
        <f t="shared" si="906"/>
        <v>0.70833333333333337</v>
      </c>
      <c r="O2199" s="244">
        <f t="shared" si="900"/>
        <v>9.0000000000000018</v>
      </c>
      <c r="P2199" s="245" t="str">
        <f t="shared" si="912"/>
        <v>1</v>
      </c>
      <c r="Q2199" s="257">
        <f t="shared" si="901"/>
        <v>8.0000000000000018</v>
      </c>
      <c r="R2199" s="102">
        <f t="shared" si="913"/>
        <v>2.9999999999999982</v>
      </c>
      <c r="S2199" s="103">
        <f t="shared" si="907"/>
        <v>1</v>
      </c>
      <c r="T2199" s="104">
        <f t="shared" si="908"/>
        <v>1.9999999999999982</v>
      </c>
      <c r="U2199" s="104">
        <f t="shared" si="909"/>
        <v>0</v>
      </c>
      <c r="V2199" s="104">
        <f t="shared" si="910"/>
        <v>0</v>
      </c>
      <c r="W2199" s="105">
        <f t="shared" si="911"/>
        <v>2.9999999999999982</v>
      </c>
      <c r="X2199" s="96"/>
      <c r="Y2199" s="106" t="str">
        <f>$AO$15</f>
        <v>D</v>
      </c>
      <c r="Z2199" s="262" t="str">
        <f t="shared" si="902"/>
        <v>Mon</v>
      </c>
      <c r="AA2199" s="107">
        <f t="shared" si="903"/>
        <v>0</v>
      </c>
      <c r="AB2199" s="107">
        <f t="shared" si="904"/>
        <v>0</v>
      </c>
      <c r="AC2199" s="107">
        <f t="shared" si="905"/>
        <v>0</v>
      </c>
    </row>
    <row r="2200" spans="1:29" ht="12.75" customHeight="1">
      <c r="A2200" s="69"/>
      <c r="B2200" s="124" t="s">
        <v>65</v>
      </c>
      <c r="C2200" s="125" t="s">
        <v>22</v>
      </c>
      <c r="D2200" s="133">
        <v>6000</v>
      </c>
      <c r="E2200" s="127" t="s">
        <v>24</v>
      </c>
      <c r="F2200" s="203">
        <f>+K2225</f>
        <v>22</v>
      </c>
      <c r="G2200" s="134" t="s">
        <v>22</v>
      </c>
      <c r="H2200" s="130">
        <f>F2200*D2200</f>
        <v>132000</v>
      </c>
      <c r="I2200" s="76">
        <f t="shared" si="899"/>
        <v>12</v>
      </c>
      <c r="J2200" s="100">
        <f>$AN$16</f>
        <v>41086</v>
      </c>
      <c r="K2200" s="101">
        <v>1</v>
      </c>
      <c r="L2200" s="261">
        <v>10</v>
      </c>
      <c r="M2200" s="232">
        <f t="shared" si="914"/>
        <v>0.33333333333333331</v>
      </c>
      <c r="N2200" s="241">
        <f t="shared" si="906"/>
        <v>0.70833333333333337</v>
      </c>
      <c r="O2200" s="244">
        <f t="shared" si="900"/>
        <v>9.0000000000000018</v>
      </c>
      <c r="P2200" s="245" t="str">
        <f t="shared" si="912"/>
        <v>1</v>
      </c>
      <c r="Q2200" s="257">
        <f t="shared" si="901"/>
        <v>8.0000000000000018</v>
      </c>
      <c r="R2200" s="102">
        <f t="shared" si="913"/>
        <v>1.9999999999999982</v>
      </c>
      <c r="S2200" s="103">
        <f t="shared" si="907"/>
        <v>1</v>
      </c>
      <c r="T2200" s="104">
        <f t="shared" si="908"/>
        <v>0.99999999999999822</v>
      </c>
      <c r="U2200" s="104">
        <f t="shared" si="909"/>
        <v>0</v>
      </c>
      <c r="V2200" s="104">
        <f t="shared" si="910"/>
        <v>0</v>
      </c>
      <c r="W2200" s="105">
        <f t="shared" si="911"/>
        <v>1.9999999999999982</v>
      </c>
      <c r="X2200" s="96"/>
      <c r="Y2200" s="106" t="str">
        <f>$AO$16</f>
        <v>D</v>
      </c>
      <c r="Z2200" s="207" t="str">
        <f t="shared" si="902"/>
        <v>Tue</v>
      </c>
      <c r="AA2200" s="107">
        <f t="shared" si="903"/>
        <v>0</v>
      </c>
      <c r="AB2200" s="107">
        <f t="shared" si="904"/>
        <v>0</v>
      </c>
      <c r="AC2200" s="107">
        <f t="shared" si="905"/>
        <v>0</v>
      </c>
    </row>
    <row r="2201" spans="1:29" ht="12.75" customHeight="1">
      <c r="A2201" s="69"/>
      <c r="B2201" s="124" t="s">
        <v>66</v>
      </c>
      <c r="C2201" s="125" t="s">
        <v>22</v>
      </c>
      <c r="D2201" s="200">
        <v>4000</v>
      </c>
      <c r="E2201" s="127" t="s">
        <v>24</v>
      </c>
      <c r="F2201" s="139">
        <f>+L2225</f>
        <v>0</v>
      </c>
      <c r="G2201" s="134" t="s">
        <v>22</v>
      </c>
      <c r="H2201" s="130">
        <f>F2201*D2201</f>
        <v>0</v>
      </c>
      <c r="I2201" s="76">
        <f t="shared" si="899"/>
        <v>13</v>
      </c>
      <c r="J2201" s="100">
        <f>$AN$17</f>
        <v>41087</v>
      </c>
      <c r="K2201" s="101">
        <v>1</v>
      </c>
      <c r="L2201" s="261">
        <v>11</v>
      </c>
      <c r="M2201" s="232">
        <f t="shared" si="914"/>
        <v>0.33333333333333331</v>
      </c>
      <c r="N2201" s="241">
        <f t="shared" si="906"/>
        <v>0.70833333333333337</v>
      </c>
      <c r="O2201" s="244">
        <f t="shared" si="900"/>
        <v>9.0000000000000018</v>
      </c>
      <c r="P2201" s="245" t="str">
        <f t="shared" si="912"/>
        <v>1</v>
      </c>
      <c r="Q2201" s="257">
        <f t="shared" si="901"/>
        <v>8.0000000000000018</v>
      </c>
      <c r="R2201" s="102">
        <f t="shared" si="913"/>
        <v>2.9999999999999982</v>
      </c>
      <c r="S2201" s="103">
        <f t="shared" si="907"/>
        <v>1</v>
      </c>
      <c r="T2201" s="104">
        <f t="shared" si="908"/>
        <v>1.9999999999999982</v>
      </c>
      <c r="U2201" s="104">
        <f t="shared" si="909"/>
        <v>0</v>
      </c>
      <c r="V2201" s="104">
        <f t="shared" si="910"/>
        <v>0</v>
      </c>
      <c r="W2201" s="105">
        <f t="shared" si="911"/>
        <v>2.9999999999999982</v>
      </c>
      <c r="X2201" s="96"/>
      <c r="Y2201" s="106" t="str">
        <f>$AO$17</f>
        <v>D</v>
      </c>
      <c r="Z2201" s="207" t="str">
        <f t="shared" si="902"/>
        <v>Wed</v>
      </c>
      <c r="AA2201" s="107">
        <f t="shared" si="903"/>
        <v>0</v>
      </c>
      <c r="AB2201" s="107">
        <f t="shared" si="904"/>
        <v>0</v>
      </c>
      <c r="AC2201" s="107">
        <f t="shared" si="905"/>
        <v>0</v>
      </c>
    </row>
    <row r="2202" spans="1:29" ht="12.75" customHeight="1">
      <c r="A2202" s="69"/>
      <c r="B2202" s="335" t="s">
        <v>75</v>
      </c>
      <c r="C2202" s="336" t="s">
        <v>22</v>
      </c>
      <c r="D2202" s="337"/>
      <c r="E2202" s="127" t="s">
        <v>24</v>
      </c>
      <c r="F2202" s="338">
        <f>+M2225</f>
        <v>22</v>
      </c>
      <c r="G2202" s="142" t="s">
        <v>22</v>
      </c>
      <c r="H2202" s="143">
        <f>+F2202*D2202</f>
        <v>0</v>
      </c>
      <c r="I2202" s="76">
        <f t="shared" si="899"/>
        <v>14</v>
      </c>
      <c r="J2202" s="100">
        <f>$AN$18</f>
        <v>41088</v>
      </c>
      <c r="K2202" s="101">
        <v>1</v>
      </c>
      <c r="L2202" s="261">
        <v>11</v>
      </c>
      <c r="M2202" s="232">
        <f t="shared" si="914"/>
        <v>0.33333333333333331</v>
      </c>
      <c r="N2202" s="241">
        <f t="shared" si="906"/>
        <v>0.70833333333333337</v>
      </c>
      <c r="O2202" s="244">
        <f t="shared" si="900"/>
        <v>9.0000000000000018</v>
      </c>
      <c r="P2202" s="245" t="str">
        <f t="shared" si="912"/>
        <v>1</v>
      </c>
      <c r="Q2202" s="257">
        <f t="shared" si="901"/>
        <v>8.0000000000000018</v>
      </c>
      <c r="R2202" s="102">
        <f t="shared" si="913"/>
        <v>2.9999999999999982</v>
      </c>
      <c r="S2202" s="103">
        <f t="shared" si="907"/>
        <v>1</v>
      </c>
      <c r="T2202" s="104">
        <f t="shared" si="908"/>
        <v>1.9999999999999982</v>
      </c>
      <c r="U2202" s="104">
        <f t="shared" si="909"/>
        <v>0</v>
      </c>
      <c r="V2202" s="104">
        <f t="shared" si="910"/>
        <v>0</v>
      </c>
      <c r="W2202" s="105">
        <f t="shared" si="911"/>
        <v>2.9999999999999982</v>
      </c>
      <c r="X2202" s="96"/>
      <c r="Y2202" s="106" t="str">
        <f>$AO$18</f>
        <v>D</v>
      </c>
      <c r="Z2202" s="207" t="str">
        <f t="shared" si="902"/>
        <v>Thu</v>
      </c>
      <c r="AA2202" s="107">
        <f t="shared" si="903"/>
        <v>0</v>
      </c>
      <c r="AB2202" s="107">
        <f t="shared" si="904"/>
        <v>0</v>
      </c>
      <c r="AC2202" s="107">
        <f t="shared" si="905"/>
        <v>0</v>
      </c>
    </row>
    <row r="2203" spans="1:29" ht="12.75" customHeight="1">
      <c r="A2203" s="69"/>
      <c r="B2203" s="124"/>
      <c r="C2203" s="70"/>
      <c r="D2203" s="202"/>
      <c r="E2203" s="140"/>
      <c r="F2203" s="141"/>
      <c r="G2203" s="74" t="s">
        <v>22</v>
      </c>
      <c r="H2203" s="99">
        <f>+D2203*F2203</f>
        <v>0</v>
      </c>
      <c r="I2203" s="76">
        <f t="shared" si="899"/>
        <v>15</v>
      </c>
      <c r="J2203" s="100">
        <f>$AN$19</f>
        <v>41089</v>
      </c>
      <c r="K2203" s="101">
        <v>1</v>
      </c>
      <c r="L2203" s="261">
        <v>11</v>
      </c>
      <c r="M2203" s="232">
        <f t="shared" si="914"/>
        <v>0.33333333333333331</v>
      </c>
      <c r="N2203" s="241">
        <f t="shared" si="906"/>
        <v>0.70833333333333337</v>
      </c>
      <c r="O2203" s="244">
        <f t="shared" si="900"/>
        <v>9.0000000000000018</v>
      </c>
      <c r="P2203" s="245" t="str">
        <f t="shared" si="912"/>
        <v>1</v>
      </c>
      <c r="Q2203" s="257">
        <f t="shared" si="901"/>
        <v>8.0000000000000018</v>
      </c>
      <c r="R2203" s="102">
        <f t="shared" si="913"/>
        <v>2.9999999999999982</v>
      </c>
      <c r="S2203" s="103">
        <f t="shared" si="907"/>
        <v>1</v>
      </c>
      <c r="T2203" s="104">
        <f t="shared" si="908"/>
        <v>1.9999999999999982</v>
      </c>
      <c r="U2203" s="104">
        <f t="shared" si="909"/>
        <v>0</v>
      </c>
      <c r="V2203" s="104">
        <f t="shared" si="910"/>
        <v>0</v>
      </c>
      <c r="W2203" s="105">
        <f t="shared" si="911"/>
        <v>2.9999999999999982</v>
      </c>
      <c r="X2203" s="96"/>
      <c r="Y2203" s="106" t="str">
        <f>$AO$19</f>
        <v>D</v>
      </c>
      <c r="Z2203" s="207" t="str">
        <f t="shared" si="902"/>
        <v>Fri</v>
      </c>
      <c r="AA2203" s="107">
        <f t="shared" si="903"/>
        <v>0</v>
      </c>
      <c r="AB2203" s="107">
        <f t="shared" si="904"/>
        <v>0</v>
      </c>
      <c r="AC2203" s="107">
        <f t="shared" si="905"/>
        <v>0</v>
      </c>
    </row>
    <row r="2204" spans="1:29" ht="12.75" customHeight="1">
      <c r="A2204" s="69"/>
      <c r="B2204" s="124"/>
      <c r="C2204" s="70"/>
      <c r="D2204" s="202"/>
      <c r="E2204" s="140"/>
      <c r="F2204" s="139"/>
      <c r="G2204" s="74" t="s">
        <v>22</v>
      </c>
      <c r="H2204" s="99">
        <f>+D2204*F2204</f>
        <v>0</v>
      </c>
      <c r="I2204" s="76">
        <f t="shared" si="899"/>
        <v>16</v>
      </c>
      <c r="J2204" s="100">
        <f>$AN$20</f>
        <v>41090</v>
      </c>
      <c r="K2204" s="101" t="s">
        <v>63</v>
      </c>
      <c r="L2204" s="261">
        <v>11</v>
      </c>
      <c r="M2204" s="232">
        <f t="shared" si="914"/>
        <v>0</v>
      </c>
      <c r="N2204" s="241">
        <f t="shared" si="906"/>
        <v>0</v>
      </c>
      <c r="O2204" s="244">
        <f t="shared" si="900"/>
        <v>0</v>
      </c>
      <c r="P2204" s="245">
        <f t="shared" si="912"/>
        <v>0</v>
      </c>
      <c r="Q2204" s="257">
        <f t="shared" si="901"/>
        <v>0</v>
      </c>
      <c r="R2204" s="102">
        <f t="shared" si="913"/>
        <v>11</v>
      </c>
      <c r="S2204" s="103">
        <f t="shared" si="907"/>
        <v>0</v>
      </c>
      <c r="T2204" s="104">
        <f t="shared" si="908"/>
        <v>7</v>
      </c>
      <c r="U2204" s="104">
        <f t="shared" si="909"/>
        <v>1</v>
      </c>
      <c r="V2204" s="104">
        <f t="shared" si="910"/>
        <v>3</v>
      </c>
      <c r="W2204" s="105">
        <f t="shared" si="911"/>
        <v>11</v>
      </c>
      <c r="X2204" s="96"/>
      <c r="Y2204" s="106" t="str">
        <f>$AO$20</f>
        <v>M</v>
      </c>
      <c r="Z2204" s="207" t="str">
        <f t="shared" si="902"/>
        <v>Sat</v>
      </c>
      <c r="AA2204" s="107">
        <f t="shared" si="903"/>
        <v>0</v>
      </c>
      <c r="AB2204" s="107">
        <f t="shared" si="904"/>
        <v>0</v>
      </c>
      <c r="AC2204" s="107">
        <f t="shared" si="905"/>
        <v>0</v>
      </c>
    </row>
    <row r="2205" spans="1:29" ht="12.75" customHeight="1">
      <c r="A2205" s="69"/>
      <c r="B2205" s="124" t="s">
        <v>56</v>
      </c>
      <c r="C2205" s="70" t="s">
        <v>22</v>
      </c>
      <c r="D2205" s="202"/>
      <c r="E2205" s="140"/>
      <c r="F2205" s="141"/>
      <c r="G2205" s="74" t="s">
        <v>22</v>
      </c>
      <c r="H2205" s="99">
        <v>0</v>
      </c>
      <c r="I2205" s="76">
        <f t="shared" si="899"/>
        <v>17</v>
      </c>
      <c r="J2205" s="100">
        <f>$AN$21</f>
        <v>41091</v>
      </c>
      <c r="K2205" s="101" t="s">
        <v>50</v>
      </c>
      <c r="L2205" s="261">
        <v>10</v>
      </c>
      <c r="M2205" s="232">
        <f t="shared" si="914"/>
        <v>0</v>
      </c>
      <c r="N2205" s="241">
        <f t="shared" si="906"/>
        <v>0</v>
      </c>
      <c r="O2205" s="244">
        <f t="shared" si="900"/>
        <v>0</v>
      </c>
      <c r="P2205" s="245">
        <f t="shared" si="912"/>
        <v>0</v>
      </c>
      <c r="Q2205" s="257">
        <f t="shared" si="901"/>
        <v>0</v>
      </c>
      <c r="R2205" s="102">
        <f t="shared" si="913"/>
        <v>10</v>
      </c>
      <c r="S2205" s="103">
        <f t="shared" si="907"/>
        <v>0</v>
      </c>
      <c r="T2205" s="104">
        <f t="shared" si="908"/>
        <v>7</v>
      </c>
      <c r="U2205" s="104">
        <f t="shared" si="909"/>
        <v>1</v>
      </c>
      <c r="V2205" s="104">
        <f t="shared" si="910"/>
        <v>2</v>
      </c>
      <c r="W2205" s="105">
        <f t="shared" si="911"/>
        <v>10</v>
      </c>
      <c r="X2205" s="96"/>
      <c r="Y2205" s="106" t="str">
        <f>$AO$21</f>
        <v>M</v>
      </c>
      <c r="Z2205" s="262" t="str">
        <f t="shared" si="902"/>
        <v>Sun</v>
      </c>
      <c r="AA2205" s="107">
        <f t="shared" si="903"/>
        <v>0</v>
      </c>
      <c r="AB2205" s="107">
        <f t="shared" si="904"/>
        <v>0</v>
      </c>
      <c r="AC2205" s="107">
        <f t="shared" si="905"/>
        <v>0</v>
      </c>
    </row>
    <row r="2206" spans="1:29" ht="12.75" customHeight="1">
      <c r="A2206" s="69"/>
      <c r="B2206" s="124"/>
      <c r="C2206" s="70"/>
      <c r="D2206" s="202"/>
      <c r="E2206" s="140"/>
      <c r="F2206" s="139"/>
      <c r="G2206" s="74" t="s">
        <v>22</v>
      </c>
      <c r="H2206" s="99">
        <f>+D2206*F2206</f>
        <v>0</v>
      </c>
      <c r="I2206" s="76">
        <f t="shared" si="899"/>
        <v>18</v>
      </c>
      <c r="J2206" s="100">
        <f>$AN$22</f>
        <v>41092</v>
      </c>
      <c r="K2206" s="101">
        <v>1</v>
      </c>
      <c r="L2206" s="261">
        <v>10</v>
      </c>
      <c r="M2206" s="232">
        <f t="shared" si="914"/>
        <v>0.33333333333333331</v>
      </c>
      <c r="N2206" s="241">
        <f t="shared" si="906"/>
        <v>0.70833333333333337</v>
      </c>
      <c r="O2206" s="244">
        <f t="shared" si="900"/>
        <v>9.0000000000000018</v>
      </c>
      <c r="P2206" s="245" t="str">
        <f t="shared" si="912"/>
        <v>1</v>
      </c>
      <c r="Q2206" s="257">
        <f t="shared" si="901"/>
        <v>8.0000000000000018</v>
      </c>
      <c r="R2206" s="102">
        <f t="shared" si="913"/>
        <v>1.9999999999999982</v>
      </c>
      <c r="S2206" s="103">
        <f t="shared" si="907"/>
        <v>1</v>
      </c>
      <c r="T2206" s="104">
        <f t="shared" si="908"/>
        <v>0.99999999999999822</v>
      </c>
      <c r="U2206" s="104">
        <f t="shared" si="909"/>
        <v>0</v>
      </c>
      <c r="V2206" s="104">
        <f t="shared" si="910"/>
        <v>0</v>
      </c>
      <c r="W2206" s="105">
        <f t="shared" si="911"/>
        <v>1.9999999999999982</v>
      </c>
      <c r="X2206" s="96"/>
      <c r="Y2206" s="106" t="str">
        <f>$AO$22</f>
        <v>D</v>
      </c>
      <c r="Z2206" s="262" t="str">
        <f t="shared" si="902"/>
        <v>Mon</v>
      </c>
      <c r="AA2206" s="107">
        <f t="shared" si="903"/>
        <v>0</v>
      </c>
      <c r="AB2206" s="107">
        <f t="shared" si="904"/>
        <v>0</v>
      </c>
      <c r="AC2206" s="107">
        <f t="shared" si="905"/>
        <v>0</v>
      </c>
    </row>
    <row r="2207" spans="1:29" ht="12.75" customHeight="1">
      <c r="A2207" s="69"/>
      <c r="B2207" s="150" t="s">
        <v>19</v>
      </c>
      <c r="C2207" s="150"/>
      <c r="D2207" s="200"/>
      <c r="E2207" s="127"/>
      <c r="F2207" s="151"/>
      <c r="G2207" s="134" t="s">
        <v>22</v>
      </c>
      <c r="H2207" s="152">
        <f>SUM(H2198:H2206)</f>
        <v>2711044.855491329</v>
      </c>
      <c r="I2207" s="76">
        <f t="shared" si="899"/>
        <v>19</v>
      </c>
      <c r="J2207" s="100">
        <f>$AN$23</f>
        <v>41093</v>
      </c>
      <c r="K2207" s="101">
        <v>1</v>
      </c>
      <c r="L2207" s="261">
        <v>11</v>
      </c>
      <c r="M2207" s="232">
        <f t="shared" si="914"/>
        <v>0.33333333333333331</v>
      </c>
      <c r="N2207" s="241">
        <f t="shared" si="906"/>
        <v>0.70833333333333337</v>
      </c>
      <c r="O2207" s="244">
        <f t="shared" si="900"/>
        <v>9.0000000000000018</v>
      </c>
      <c r="P2207" s="245" t="str">
        <f t="shared" si="912"/>
        <v>1</v>
      </c>
      <c r="Q2207" s="257">
        <f t="shared" si="901"/>
        <v>8.0000000000000018</v>
      </c>
      <c r="R2207" s="102">
        <f t="shared" si="913"/>
        <v>2.9999999999999982</v>
      </c>
      <c r="S2207" s="103">
        <f t="shared" si="907"/>
        <v>1</v>
      </c>
      <c r="T2207" s="104">
        <f t="shared" si="908"/>
        <v>1.9999999999999982</v>
      </c>
      <c r="U2207" s="104">
        <f t="shared" si="909"/>
        <v>0</v>
      </c>
      <c r="V2207" s="104">
        <f t="shared" si="910"/>
        <v>0</v>
      </c>
      <c r="W2207" s="105">
        <f t="shared" si="911"/>
        <v>2.9999999999999982</v>
      </c>
      <c r="X2207" s="96"/>
      <c r="Y2207" s="106" t="str">
        <f>$AO$23</f>
        <v>D</v>
      </c>
      <c r="Z2207" s="207" t="str">
        <f t="shared" si="902"/>
        <v>Tue</v>
      </c>
      <c r="AA2207" s="107">
        <f t="shared" si="903"/>
        <v>0</v>
      </c>
      <c r="AB2207" s="107">
        <f t="shared" si="904"/>
        <v>0</v>
      </c>
      <c r="AC2207" s="107">
        <f t="shared" si="905"/>
        <v>0</v>
      </c>
    </row>
    <row r="2208" spans="1:29" ht="12.75" customHeight="1">
      <c r="A2208" s="69"/>
      <c r="B2208" s="131" t="s">
        <v>25</v>
      </c>
      <c r="C2208" s="70"/>
      <c r="D2208" s="200"/>
      <c r="E2208" s="127"/>
      <c r="F2208" s="151"/>
      <c r="G2208" s="74"/>
      <c r="H2208" s="75"/>
      <c r="I2208" s="76">
        <f t="shared" si="899"/>
        <v>20</v>
      </c>
      <c r="J2208" s="100">
        <f>$AN$24</f>
        <v>41094</v>
      </c>
      <c r="K2208" s="101">
        <v>1</v>
      </c>
      <c r="L2208" s="261">
        <v>11</v>
      </c>
      <c r="M2208" s="232">
        <f t="shared" si="914"/>
        <v>0.33333333333333331</v>
      </c>
      <c r="N2208" s="241">
        <f t="shared" si="906"/>
        <v>0.70833333333333337</v>
      </c>
      <c r="O2208" s="244">
        <f t="shared" si="900"/>
        <v>9.0000000000000018</v>
      </c>
      <c r="P2208" s="245" t="str">
        <f t="shared" si="912"/>
        <v>1</v>
      </c>
      <c r="Q2208" s="257">
        <f t="shared" si="901"/>
        <v>8.0000000000000018</v>
      </c>
      <c r="R2208" s="102">
        <f t="shared" si="913"/>
        <v>2.9999999999999982</v>
      </c>
      <c r="S2208" s="103">
        <f t="shared" si="907"/>
        <v>1</v>
      </c>
      <c r="T2208" s="104">
        <f t="shared" si="908"/>
        <v>1.9999999999999982</v>
      </c>
      <c r="U2208" s="104">
        <f t="shared" si="909"/>
        <v>0</v>
      </c>
      <c r="V2208" s="104">
        <f t="shared" si="910"/>
        <v>0</v>
      </c>
      <c r="W2208" s="105">
        <f t="shared" si="911"/>
        <v>2.9999999999999982</v>
      </c>
      <c r="X2208" s="96"/>
      <c r="Y2208" s="106" t="str">
        <f>$AO$24</f>
        <v>D</v>
      </c>
      <c r="Z2208" s="207" t="str">
        <f t="shared" si="902"/>
        <v>Wed</v>
      </c>
      <c r="AA2208" s="107">
        <f t="shared" si="903"/>
        <v>0</v>
      </c>
      <c r="AB2208" s="107">
        <f t="shared" si="904"/>
        <v>0</v>
      </c>
      <c r="AC2208" s="107">
        <f t="shared" si="905"/>
        <v>0</v>
      </c>
    </row>
    <row r="2209" spans="1:29" ht="12.75" customHeight="1">
      <c r="A2209" s="69"/>
      <c r="B2209" s="124" t="s">
        <v>26</v>
      </c>
      <c r="C2209" s="125" t="s">
        <v>22</v>
      </c>
      <c r="D2209" s="153">
        <f>-H2198</f>
        <v>-1244560</v>
      </c>
      <c r="E2209" s="127" t="s">
        <v>24</v>
      </c>
      <c r="F2209" s="149">
        <v>0.02</v>
      </c>
      <c r="G2209" s="134" t="s">
        <v>22</v>
      </c>
      <c r="H2209" s="130">
        <f>F2209*D2209</f>
        <v>-24891.200000000001</v>
      </c>
      <c r="I2209" s="76">
        <f t="shared" si="899"/>
        <v>21</v>
      </c>
      <c r="J2209" s="100">
        <f>$AN$25</f>
        <v>41095</v>
      </c>
      <c r="K2209" s="101">
        <v>1</v>
      </c>
      <c r="L2209" s="261">
        <v>11</v>
      </c>
      <c r="M2209" s="232">
        <f t="shared" si="914"/>
        <v>0.33333333333333331</v>
      </c>
      <c r="N2209" s="241">
        <f t="shared" si="906"/>
        <v>0.70833333333333337</v>
      </c>
      <c r="O2209" s="244">
        <f t="shared" si="900"/>
        <v>9.0000000000000018</v>
      </c>
      <c r="P2209" s="245" t="str">
        <f t="shared" si="912"/>
        <v>1</v>
      </c>
      <c r="Q2209" s="257">
        <f t="shared" si="901"/>
        <v>8.0000000000000018</v>
      </c>
      <c r="R2209" s="102">
        <f t="shared" si="913"/>
        <v>2.9999999999999982</v>
      </c>
      <c r="S2209" s="103">
        <f t="shared" si="907"/>
        <v>1</v>
      </c>
      <c r="T2209" s="104">
        <f t="shared" si="908"/>
        <v>1.9999999999999982</v>
      </c>
      <c r="U2209" s="104">
        <f t="shared" si="909"/>
        <v>0</v>
      </c>
      <c r="V2209" s="104">
        <f t="shared" si="910"/>
        <v>0</v>
      </c>
      <c r="W2209" s="105">
        <f t="shared" si="911"/>
        <v>2.9999999999999982</v>
      </c>
      <c r="X2209" s="96"/>
      <c r="Y2209" s="106" t="str">
        <f>$AO$25</f>
        <v>D</v>
      </c>
      <c r="Z2209" s="207" t="str">
        <f t="shared" si="902"/>
        <v>Thu</v>
      </c>
      <c r="AA2209" s="107">
        <f t="shared" si="903"/>
        <v>0</v>
      </c>
      <c r="AB2209" s="107">
        <f t="shared" si="904"/>
        <v>0</v>
      </c>
      <c r="AC2209" s="107">
        <f t="shared" si="905"/>
        <v>0</v>
      </c>
    </row>
    <row r="2210" spans="1:29" ht="12.75" customHeight="1">
      <c r="A2210" s="69"/>
      <c r="B2210" s="124" t="s">
        <v>47</v>
      </c>
      <c r="C2210" s="125" t="s">
        <v>22</v>
      </c>
      <c r="D2210" s="200"/>
      <c r="E2210" s="127"/>
      <c r="F2210" s="155"/>
      <c r="G2210" s="134" t="s">
        <v>22</v>
      </c>
      <c r="H2210" s="130">
        <f>SUM(AA2225:AC2225)*-F2198/21</f>
        <v>0</v>
      </c>
      <c r="I2210" s="76">
        <f t="shared" si="899"/>
        <v>22</v>
      </c>
      <c r="J2210" s="100">
        <f>$AN$26</f>
        <v>41096</v>
      </c>
      <c r="K2210" s="101">
        <v>1</v>
      </c>
      <c r="L2210" s="261">
        <v>11</v>
      </c>
      <c r="M2210" s="232">
        <f t="shared" si="914"/>
        <v>0.33333333333333331</v>
      </c>
      <c r="N2210" s="241">
        <f t="shared" si="906"/>
        <v>0.70833333333333337</v>
      </c>
      <c r="O2210" s="244">
        <f t="shared" si="900"/>
        <v>9.0000000000000018</v>
      </c>
      <c r="P2210" s="245" t="str">
        <f t="shared" si="912"/>
        <v>1</v>
      </c>
      <c r="Q2210" s="257">
        <f t="shared" si="901"/>
        <v>8.0000000000000018</v>
      </c>
      <c r="R2210" s="102">
        <f t="shared" si="913"/>
        <v>2.9999999999999982</v>
      </c>
      <c r="S2210" s="103">
        <f t="shared" si="907"/>
        <v>1</v>
      </c>
      <c r="T2210" s="104">
        <f t="shared" si="908"/>
        <v>1.9999999999999982</v>
      </c>
      <c r="U2210" s="104">
        <f t="shared" si="909"/>
        <v>0</v>
      </c>
      <c r="V2210" s="104">
        <f t="shared" si="910"/>
        <v>0</v>
      </c>
      <c r="W2210" s="105">
        <f t="shared" si="911"/>
        <v>2.9999999999999982</v>
      </c>
      <c r="X2210" s="96"/>
      <c r="Y2210" s="106" t="str">
        <f>$AO$26</f>
        <v>D</v>
      </c>
      <c r="Z2210" s="207" t="str">
        <f t="shared" si="902"/>
        <v>Fri</v>
      </c>
      <c r="AA2210" s="107">
        <f t="shared" si="903"/>
        <v>0</v>
      </c>
      <c r="AB2210" s="107">
        <f t="shared" si="904"/>
        <v>0</v>
      </c>
      <c r="AC2210" s="107">
        <f t="shared" si="905"/>
        <v>0</v>
      </c>
    </row>
    <row r="2211" spans="1:29" ht="12.75" customHeight="1">
      <c r="A2211" s="69"/>
      <c r="B2211" s="124" t="s">
        <v>27</v>
      </c>
      <c r="C2211" s="125" t="s">
        <v>22</v>
      </c>
      <c r="D2211" s="200"/>
      <c r="E2211" s="127"/>
      <c r="F2211" s="155"/>
      <c r="G2211" s="134" t="s">
        <v>22</v>
      </c>
      <c r="H2211" s="156">
        <f>+F2217</f>
        <v>-61866.100000000006</v>
      </c>
      <c r="I2211" s="76">
        <f t="shared" si="899"/>
        <v>23</v>
      </c>
      <c r="J2211" s="100">
        <f>$AN$27</f>
        <v>41097</v>
      </c>
      <c r="K2211" s="101" t="s">
        <v>50</v>
      </c>
      <c r="L2211" s="261">
        <v>8</v>
      </c>
      <c r="M2211" s="232">
        <f t="shared" si="914"/>
        <v>0</v>
      </c>
      <c r="N2211" s="241">
        <f t="shared" si="906"/>
        <v>0</v>
      </c>
      <c r="O2211" s="244">
        <f t="shared" si="900"/>
        <v>0</v>
      </c>
      <c r="P2211" s="245">
        <f t="shared" si="912"/>
        <v>0</v>
      </c>
      <c r="Q2211" s="257">
        <f t="shared" si="901"/>
        <v>0</v>
      </c>
      <c r="R2211" s="102">
        <f t="shared" si="913"/>
        <v>8</v>
      </c>
      <c r="S2211" s="103">
        <f t="shared" si="907"/>
        <v>0</v>
      </c>
      <c r="T2211" s="104">
        <f t="shared" si="908"/>
        <v>7</v>
      </c>
      <c r="U2211" s="104">
        <f t="shared" si="909"/>
        <v>1</v>
      </c>
      <c r="V2211" s="104">
        <f t="shared" si="910"/>
        <v>0</v>
      </c>
      <c r="W2211" s="105">
        <f t="shared" si="911"/>
        <v>8</v>
      </c>
      <c r="X2211" s="96"/>
      <c r="Y2211" s="106" t="str">
        <f>$AO$27</f>
        <v>M</v>
      </c>
      <c r="Z2211" s="207" t="str">
        <f t="shared" si="902"/>
        <v>Sat</v>
      </c>
      <c r="AA2211" s="107">
        <f t="shared" si="903"/>
        <v>0</v>
      </c>
      <c r="AB2211" s="107">
        <f t="shared" si="904"/>
        <v>0</v>
      </c>
      <c r="AC2211" s="107">
        <f t="shared" si="905"/>
        <v>0</v>
      </c>
    </row>
    <row r="2212" spans="1:29" ht="12.75" customHeight="1">
      <c r="A2212" s="69"/>
      <c r="B2212" s="98"/>
      <c r="C2212" s="98"/>
      <c r="D2212" s="158" t="s">
        <v>28</v>
      </c>
      <c r="E2212" s="159"/>
      <c r="F2212" s="160">
        <f>VLOOKUP(C2191,$AD$1:$AG$6,2)</f>
        <v>-1320000</v>
      </c>
      <c r="G2212" s="160"/>
      <c r="H2212" s="99"/>
      <c r="I2212" s="76">
        <f t="shared" si="899"/>
        <v>24</v>
      </c>
      <c r="J2212" s="100">
        <f>$AN$28</f>
        <v>41098</v>
      </c>
      <c r="K2212" s="101" t="s">
        <v>50</v>
      </c>
      <c r="L2212" s="261">
        <v>5</v>
      </c>
      <c r="M2212" s="232">
        <f t="shared" si="914"/>
        <v>0</v>
      </c>
      <c r="N2212" s="241">
        <f t="shared" si="906"/>
        <v>0</v>
      </c>
      <c r="O2212" s="244">
        <f t="shared" si="900"/>
        <v>0</v>
      </c>
      <c r="P2212" s="245">
        <f t="shared" si="912"/>
        <v>0</v>
      </c>
      <c r="Q2212" s="257">
        <f t="shared" si="901"/>
        <v>0</v>
      </c>
      <c r="R2212" s="102">
        <f t="shared" si="913"/>
        <v>5</v>
      </c>
      <c r="S2212" s="103">
        <f t="shared" si="907"/>
        <v>0</v>
      </c>
      <c r="T2212" s="104">
        <f t="shared" si="908"/>
        <v>5</v>
      </c>
      <c r="U2212" s="104">
        <f t="shared" si="909"/>
        <v>0</v>
      </c>
      <c r="V2212" s="104">
        <f t="shared" si="910"/>
        <v>0</v>
      </c>
      <c r="W2212" s="105">
        <f t="shared" si="911"/>
        <v>5</v>
      </c>
      <c r="X2212" s="96"/>
      <c r="Y2212" s="106" t="str">
        <f>$AO$28</f>
        <v>M</v>
      </c>
      <c r="Z2212" s="262" t="str">
        <f t="shared" si="902"/>
        <v>Sun</v>
      </c>
      <c r="AA2212" s="107">
        <f t="shared" si="903"/>
        <v>0</v>
      </c>
      <c r="AB2212" s="107">
        <f t="shared" si="904"/>
        <v>0</v>
      </c>
      <c r="AC2212" s="107">
        <f t="shared" si="905"/>
        <v>0</v>
      </c>
    </row>
    <row r="2213" spans="1:29" ht="12.75" customHeight="1">
      <c r="A2213" s="69"/>
      <c r="B2213" s="98"/>
      <c r="C2213" s="98"/>
      <c r="D2213" s="162" t="s">
        <v>26</v>
      </c>
      <c r="E2213" s="159"/>
      <c r="F2213" s="163">
        <f>+(H2198)*0.54%</f>
        <v>6720.6240000000007</v>
      </c>
      <c r="G2213" s="163"/>
      <c r="H2213" s="99"/>
      <c r="I2213" s="76">
        <f t="shared" si="899"/>
        <v>25</v>
      </c>
      <c r="J2213" s="100">
        <f>$AN$29</f>
        <v>41099</v>
      </c>
      <c r="K2213" s="101">
        <v>1</v>
      </c>
      <c r="L2213" s="261">
        <v>11</v>
      </c>
      <c r="M2213" s="232">
        <f t="shared" si="914"/>
        <v>0.33333333333333331</v>
      </c>
      <c r="N2213" s="241">
        <f t="shared" si="906"/>
        <v>0.70833333333333337</v>
      </c>
      <c r="O2213" s="244">
        <f t="shared" si="900"/>
        <v>9.0000000000000018</v>
      </c>
      <c r="P2213" s="245" t="str">
        <f t="shared" si="912"/>
        <v>1</v>
      </c>
      <c r="Q2213" s="257">
        <f t="shared" si="901"/>
        <v>8.0000000000000018</v>
      </c>
      <c r="R2213" s="102">
        <f t="shared" si="913"/>
        <v>2.9999999999999982</v>
      </c>
      <c r="S2213" s="103">
        <f t="shared" si="907"/>
        <v>1</v>
      </c>
      <c r="T2213" s="104">
        <f t="shared" si="908"/>
        <v>1.9999999999999982</v>
      </c>
      <c r="U2213" s="104">
        <f t="shared" si="909"/>
        <v>0</v>
      </c>
      <c r="V2213" s="104">
        <f t="shared" si="910"/>
        <v>0</v>
      </c>
      <c r="W2213" s="105">
        <f t="shared" si="911"/>
        <v>2.9999999999999982</v>
      </c>
      <c r="X2213" s="96"/>
      <c r="Y2213" s="106" t="str">
        <f>$AO$29</f>
        <v>D</v>
      </c>
      <c r="Z2213" s="262" t="str">
        <f t="shared" si="902"/>
        <v>Mon</v>
      </c>
      <c r="AA2213" s="107">
        <f t="shared" si="903"/>
        <v>0</v>
      </c>
      <c r="AB2213" s="107">
        <f t="shared" si="904"/>
        <v>0</v>
      </c>
      <c r="AC2213" s="107">
        <f t="shared" si="905"/>
        <v>0</v>
      </c>
    </row>
    <row r="2214" spans="1:29" ht="12.75" customHeight="1">
      <c r="A2214" s="69"/>
      <c r="B2214" s="98"/>
      <c r="C2214" s="98"/>
      <c r="D2214" s="162" t="s">
        <v>29</v>
      </c>
      <c r="E2214" s="159"/>
      <c r="F2214" s="160">
        <f>-IF(H2207*5%&gt;500000,500000,H2207*5%)</f>
        <v>-135552.24277456646</v>
      </c>
      <c r="G2214" s="160"/>
      <c r="H2214" s="99"/>
      <c r="I2214" s="76">
        <f t="shared" si="899"/>
        <v>26</v>
      </c>
      <c r="J2214" s="100">
        <f>$AN$30</f>
        <v>41100</v>
      </c>
      <c r="K2214" s="101">
        <v>1</v>
      </c>
      <c r="L2214" s="261">
        <v>10</v>
      </c>
      <c r="M2214" s="232">
        <f t="shared" si="914"/>
        <v>0.33333333333333331</v>
      </c>
      <c r="N2214" s="241">
        <f t="shared" si="906"/>
        <v>0.70833333333333337</v>
      </c>
      <c r="O2214" s="244">
        <f t="shared" si="900"/>
        <v>9.0000000000000018</v>
      </c>
      <c r="P2214" s="245" t="str">
        <f t="shared" si="912"/>
        <v>1</v>
      </c>
      <c r="Q2214" s="257">
        <f t="shared" si="901"/>
        <v>8.0000000000000018</v>
      </c>
      <c r="R2214" s="102">
        <f t="shared" si="913"/>
        <v>1.9999999999999982</v>
      </c>
      <c r="S2214" s="103">
        <f t="shared" si="907"/>
        <v>1</v>
      </c>
      <c r="T2214" s="104">
        <f t="shared" si="908"/>
        <v>0.99999999999999822</v>
      </c>
      <c r="U2214" s="104">
        <f t="shared" si="909"/>
        <v>0</v>
      </c>
      <c r="V2214" s="104">
        <f t="shared" si="910"/>
        <v>0</v>
      </c>
      <c r="W2214" s="105">
        <f t="shared" si="911"/>
        <v>1.9999999999999982</v>
      </c>
      <c r="X2214" s="96"/>
      <c r="Y2214" s="106" t="str">
        <f>$AO$30</f>
        <v>D</v>
      </c>
      <c r="Z2214" s="207" t="str">
        <f t="shared" si="902"/>
        <v>Tue</v>
      </c>
      <c r="AA2214" s="107">
        <f t="shared" si="903"/>
        <v>0</v>
      </c>
      <c r="AB2214" s="107">
        <f t="shared" si="904"/>
        <v>0</v>
      </c>
      <c r="AC2214" s="107">
        <f t="shared" si="905"/>
        <v>0</v>
      </c>
    </row>
    <row r="2215" spans="1:29" ht="12.75" customHeight="1">
      <c r="A2215" s="69"/>
      <c r="B2215" s="98"/>
      <c r="C2215" s="98"/>
      <c r="D2215" s="162" t="s">
        <v>30</v>
      </c>
      <c r="E2215" s="159"/>
      <c r="F2215" s="163">
        <f>ROUND(H2207+H2209+F2213+F2214,0)*12</f>
        <v>30687864</v>
      </c>
      <c r="G2215" s="163"/>
      <c r="H2215" s="99"/>
      <c r="I2215" s="76">
        <f t="shared" si="899"/>
        <v>27</v>
      </c>
      <c r="J2215" s="100">
        <f>$AN$31</f>
        <v>41101</v>
      </c>
      <c r="K2215" s="101">
        <v>1</v>
      </c>
      <c r="L2215" s="261">
        <v>15</v>
      </c>
      <c r="M2215" s="232">
        <f t="shared" si="914"/>
        <v>0.33333333333333331</v>
      </c>
      <c r="N2215" s="241">
        <f t="shared" si="906"/>
        <v>0.70833333333333337</v>
      </c>
      <c r="O2215" s="244">
        <f t="shared" si="900"/>
        <v>9.0000000000000018</v>
      </c>
      <c r="P2215" s="245" t="str">
        <f t="shared" si="912"/>
        <v>1</v>
      </c>
      <c r="Q2215" s="257">
        <f t="shared" si="901"/>
        <v>8.0000000000000018</v>
      </c>
      <c r="R2215" s="102">
        <f t="shared" si="913"/>
        <v>6.9999999999999982</v>
      </c>
      <c r="S2215" s="103">
        <f t="shared" si="907"/>
        <v>1</v>
      </c>
      <c r="T2215" s="104">
        <f t="shared" si="908"/>
        <v>5.9999999999999982</v>
      </c>
      <c r="U2215" s="104">
        <f t="shared" si="909"/>
        <v>0</v>
      </c>
      <c r="V2215" s="104">
        <f t="shared" si="910"/>
        <v>0</v>
      </c>
      <c r="W2215" s="105">
        <f t="shared" si="911"/>
        <v>6.9999999999999982</v>
      </c>
      <c r="X2215" s="96"/>
      <c r="Y2215" s="106" t="str">
        <f>$AO$31</f>
        <v>D</v>
      </c>
      <c r="Z2215" s="207" t="str">
        <f t="shared" si="902"/>
        <v>Wed</v>
      </c>
      <c r="AA2215" s="107">
        <f t="shared" si="903"/>
        <v>0</v>
      </c>
      <c r="AB2215" s="107">
        <f t="shared" si="904"/>
        <v>0</v>
      </c>
      <c r="AC2215" s="107">
        <f t="shared" si="905"/>
        <v>0</v>
      </c>
    </row>
    <row r="2216" spans="1:29" ht="12.75" customHeight="1">
      <c r="A2216" s="69"/>
      <c r="B2216" s="98"/>
      <c r="C2216" s="98"/>
      <c r="D2216" s="168" t="s">
        <v>31</v>
      </c>
      <c r="E2216" s="159"/>
      <c r="F2216" s="169">
        <f>(F2215)+(F2212*12)</f>
        <v>14847864</v>
      </c>
      <c r="G2216" s="169"/>
      <c r="H2216" s="99"/>
      <c r="I2216" s="76">
        <f t="shared" si="899"/>
        <v>28</v>
      </c>
      <c r="J2216" s="100">
        <f>$AN$32</f>
        <v>41102</v>
      </c>
      <c r="K2216" s="101">
        <v>1</v>
      </c>
      <c r="L2216" s="261">
        <v>11</v>
      </c>
      <c r="M2216" s="232">
        <f t="shared" si="914"/>
        <v>0.33333333333333331</v>
      </c>
      <c r="N2216" s="241">
        <f t="shared" si="906"/>
        <v>0.70833333333333337</v>
      </c>
      <c r="O2216" s="244">
        <f t="shared" si="900"/>
        <v>9.0000000000000018</v>
      </c>
      <c r="P2216" s="245" t="str">
        <f t="shared" si="912"/>
        <v>1</v>
      </c>
      <c r="Q2216" s="257">
        <f t="shared" si="901"/>
        <v>8.0000000000000018</v>
      </c>
      <c r="R2216" s="102">
        <f t="shared" si="913"/>
        <v>2.9999999999999982</v>
      </c>
      <c r="S2216" s="103">
        <f t="shared" si="907"/>
        <v>1</v>
      </c>
      <c r="T2216" s="104">
        <f t="shared" si="908"/>
        <v>1.9999999999999982</v>
      </c>
      <c r="U2216" s="104">
        <f t="shared" si="909"/>
        <v>0</v>
      </c>
      <c r="V2216" s="104">
        <f t="shared" si="910"/>
        <v>0</v>
      </c>
      <c r="W2216" s="105">
        <f t="shared" si="911"/>
        <v>2.9999999999999982</v>
      </c>
      <c r="X2216" s="96"/>
      <c r="Y2216" s="106" t="str">
        <f>$AO$32</f>
        <v>D</v>
      </c>
      <c r="Z2216" s="207" t="str">
        <f t="shared" si="902"/>
        <v>Thu</v>
      </c>
      <c r="AA2216" s="107">
        <f t="shared" si="903"/>
        <v>0</v>
      </c>
      <c r="AB2216" s="107">
        <f t="shared" si="904"/>
        <v>0</v>
      </c>
      <c r="AC2216" s="107">
        <f t="shared" si="905"/>
        <v>0</v>
      </c>
    </row>
    <row r="2217" spans="1:29" ht="12.75" customHeight="1">
      <c r="A2217" s="69"/>
      <c r="B2217" s="98"/>
      <c r="C2217" s="98"/>
      <c r="D2217" s="168" t="s">
        <v>32</v>
      </c>
      <c r="E2217" s="159"/>
      <c r="F2217" s="170">
        <f>-(IF(F2216&lt;=0,0,IF(F2216&lt;=50000000,F2216*0.05,IF(F2216&lt;=200000000,(F2216-50000000)*0.15+2500000,IF(F2216&lt;=500000000,(F2216-250000000)*0.25+32500000,(F2216-500000000)*0.3+95000000)))))/12</f>
        <v>-61866.100000000006</v>
      </c>
      <c r="G2217" s="171">
        <f>-(IF(F2217&lt;=0,0,IF(F2217&lt;=50000000,F2217*0.05,IF(F2217&lt;=200000000,(F2217-50000000)*0.15+2500000,IF(F2217&lt;=500000000,(F2217-250000000)*0.25+32500000,(F2217-500000000)*0.3+95000000)))))/12</f>
        <v>0</v>
      </c>
      <c r="H2217" s="99"/>
      <c r="I2217" s="76">
        <f t="shared" si="899"/>
        <v>29</v>
      </c>
      <c r="J2217" s="100">
        <f>$AN$33</f>
        <v>41103</v>
      </c>
      <c r="K2217" s="101">
        <v>1</v>
      </c>
      <c r="L2217" s="261">
        <v>11</v>
      </c>
      <c r="M2217" s="232">
        <f t="shared" si="914"/>
        <v>0.33333333333333331</v>
      </c>
      <c r="N2217" s="241">
        <f t="shared" si="906"/>
        <v>0.70833333333333337</v>
      </c>
      <c r="O2217" s="244">
        <f t="shared" si="900"/>
        <v>9.0000000000000018</v>
      </c>
      <c r="P2217" s="245" t="str">
        <f t="shared" si="912"/>
        <v>1</v>
      </c>
      <c r="Q2217" s="257">
        <f t="shared" si="901"/>
        <v>8.0000000000000018</v>
      </c>
      <c r="R2217" s="102">
        <f t="shared" si="913"/>
        <v>2.9999999999999982</v>
      </c>
      <c r="S2217" s="103">
        <f t="shared" si="907"/>
        <v>1</v>
      </c>
      <c r="T2217" s="104">
        <f t="shared" si="908"/>
        <v>1.9999999999999982</v>
      </c>
      <c r="U2217" s="104">
        <f t="shared" si="909"/>
        <v>0</v>
      </c>
      <c r="V2217" s="104">
        <f t="shared" si="910"/>
        <v>0</v>
      </c>
      <c r="W2217" s="105">
        <f t="shared" si="911"/>
        <v>2.9999999999999982</v>
      </c>
      <c r="X2217" s="96"/>
      <c r="Y2217" s="106" t="str">
        <f>$AO$33</f>
        <v>D</v>
      </c>
      <c r="Z2217" s="207" t="str">
        <f t="shared" si="902"/>
        <v>Fri</v>
      </c>
      <c r="AA2217" s="107">
        <f t="shared" si="903"/>
        <v>0</v>
      </c>
      <c r="AB2217" s="107">
        <f t="shared" si="904"/>
        <v>0</v>
      </c>
      <c r="AC2217" s="107">
        <f t="shared" si="905"/>
        <v>0</v>
      </c>
    </row>
    <row r="2218" spans="1:29" ht="12.75" customHeight="1">
      <c r="A2218" s="69"/>
      <c r="B2218" s="98"/>
      <c r="C2218" s="125"/>
      <c r="D2218" s="172"/>
      <c r="E2218" s="173"/>
      <c r="F2218" s="174"/>
      <c r="G2218" s="72"/>
      <c r="H2218" s="175"/>
      <c r="I2218" s="76">
        <f t="shared" si="899"/>
        <v>30</v>
      </c>
      <c r="J2218" s="100">
        <f>$AN$34</f>
        <v>41104</v>
      </c>
      <c r="K2218" s="101" t="s">
        <v>50</v>
      </c>
      <c r="L2218" s="261"/>
      <c r="M2218" s="232">
        <f t="shared" si="914"/>
        <v>0</v>
      </c>
      <c r="N2218" s="241">
        <f t="shared" si="906"/>
        <v>0</v>
      </c>
      <c r="O2218" s="244">
        <f t="shared" si="900"/>
        <v>0</v>
      </c>
      <c r="P2218" s="245">
        <f t="shared" si="912"/>
        <v>0</v>
      </c>
      <c r="Q2218" s="257">
        <f t="shared" si="901"/>
        <v>0</v>
      </c>
      <c r="R2218" s="102">
        <f t="shared" si="913"/>
        <v>0</v>
      </c>
      <c r="S2218" s="103">
        <f t="shared" si="907"/>
        <v>0</v>
      </c>
      <c r="T2218" s="104">
        <f t="shared" si="908"/>
        <v>0</v>
      </c>
      <c r="U2218" s="104">
        <f t="shared" si="909"/>
        <v>0</v>
      </c>
      <c r="V2218" s="104">
        <f t="shared" si="910"/>
        <v>0</v>
      </c>
      <c r="W2218" s="105">
        <f t="shared" si="911"/>
        <v>0</v>
      </c>
      <c r="X2218" s="96"/>
      <c r="Y2218" s="106" t="str">
        <f>$AO$34</f>
        <v>M</v>
      </c>
      <c r="Z2218" s="207" t="str">
        <f t="shared" si="902"/>
        <v>Sat</v>
      </c>
      <c r="AA2218" s="107">
        <f t="shared" si="903"/>
        <v>0</v>
      </c>
      <c r="AB2218" s="107">
        <f t="shared" si="904"/>
        <v>0</v>
      </c>
      <c r="AC2218" s="107">
        <f t="shared" si="905"/>
        <v>0</v>
      </c>
    </row>
    <row r="2219" spans="1:29" ht="12.75" customHeight="1">
      <c r="A2219" s="69"/>
      <c r="B2219" s="176" t="s">
        <v>33</v>
      </c>
      <c r="C2219" s="177"/>
      <c r="D2219" s="178"/>
      <c r="E2219" s="127"/>
      <c r="F2219" s="179"/>
      <c r="G2219" s="180" t="s">
        <v>22</v>
      </c>
      <c r="H2219" s="152">
        <f>+H2207+H2209+H2210+H2211</f>
        <v>2624287.5554913287</v>
      </c>
      <c r="I2219" s="76">
        <f t="shared" si="899"/>
        <v>31</v>
      </c>
      <c r="J2219" s="100">
        <f>$AN$35</f>
        <v>41105</v>
      </c>
      <c r="K2219" s="101" t="s">
        <v>50</v>
      </c>
      <c r="L2219" s="261"/>
      <c r="M2219" s="232">
        <f t="shared" si="914"/>
        <v>0</v>
      </c>
      <c r="N2219" s="241">
        <f t="shared" si="906"/>
        <v>0</v>
      </c>
      <c r="O2219" s="244">
        <f t="shared" si="900"/>
        <v>0</v>
      </c>
      <c r="P2219" s="245">
        <f t="shared" si="912"/>
        <v>0</v>
      </c>
      <c r="Q2219" s="257">
        <f t="shared" si="901"/>
        <v>0</v>
      </c>
      <c r="R2219" s="102">
        <f t="shared" si="913"/>
        <v>0</v>
      </c>
      <c r="S2219" s="103">
        <f t="shared" si="907"/>
        <v>0</v>
      </c>
      <c r="T2219" s="104">
        <f t="shared" si="908"/>
        <v>0</v>
      </c>
      <c r="U2219" s="104">
        <f t="shared" si="909"/>
        <v>0</v>
      </c>
      <c r="V2219" s="104">
        <f t="shared" si="910"/>
        <v>0</v>
      </c>
      <c r="W2219" s="105">
        <f t="shared" si="911"/>
        <v>0</v>
      </c>
      <c r="X2219" s="96"/>
      <c r="Y2219" s="106" t="str">
        <f>$AO$35</f>
        <v>M</v>
      </c>
      <c r="Z2219" s="262" t="str">
        <f t="shared" si="902"/>
        <v>Sun</v>
      </c>
      <c r="AA2219" s="107">
        <f t="shared" si="903"/>
        <v>0</v>
      </c>
      <c r="AB2219" s="107">
        <f t="shared" si="904"/>
        <v>0</v>
      </c>
      <c r="AC2219" s="107">
        <f t="shared" si="905"/>
        <v>0</v>
      </c>
    </row>
    <row r="2220" spans="1:29" ht="12.75" customHeight="1">
      <c r="A2220" s="69"/>
      <c r="B2220" s="70"/>
      <c r="C2220" s="70"/>
      <c r="D2220" s="200"/>
      <c r="E2220" s="127"/>
      <c r="F2220" s="155"/>
      <c r="G2220" s="74"/>
      <c r="H2220" s="75"/>
      <c r="I2220" s="76">
        <f t="shared" si="899"/>
        <v>32</v>
      </c>
      <c r="J2220" s="100">
        <f>$AN$36</f>
        <v>41106</v>
      </c>
      <c r="K2220" s="101">
        <v>1</v>
      </c>
      <c r="L2220" s="261">
        <v>11</v>
      </c>
      <c r="M2220" s="232">
        <f t="shared" si="914"/>
        <v>0.33333333333333331</v>
      </c>
      <c r="N2220" s="241">
        <f t="shared" si="906"/>
        <v>0.70833333333333337</v>
      </c>
      <c r="O2220" s="244">
        <f t="shared" si="900"/>
        <v>9.0000000000000018</v>
      </c>
      <c r="P2220" s="245" t="str">
        <f t="shared" si="912"/>
        <v>1</v>
      </c>
      <c r="Q2220" s="257">
        <f t="shared" si="901"/>
        <v>8.0000000000000018</v>
      </c>
      <c r="R2220" s="102">
        <f t="shared" si="913"/>
        <v>2.9999999999999982</v>
      </c>
      <c r="S2220" s="103">
        <f t="shared" si="907"/>
        <v>1</v>
      </c>
      <c r="T2220" s="104">
        <f t="shared" si="908"/>
        <v>1.9999999999999982</v>
      </c>
      <c r="U2220" s="104">
        <f t="shared" si="909"/>
        <v>0</v>
      </c>
      <c r="V2220" s="104">
        <f t="shared" si="910"/>
        <v>0</v>
      </c>
      <c r="W2220" s="105">
        <f t="shared" si="911"/>
        <v>2.9999999999999982</v>
      </c>
      <c r="X2220" s="96"/>
      <c r="Y2220" s="106" t="str">
        <f>$AO$36</f>
        <v>D</v>
      </c>
      <c r="Z2220" s="262" t="str">
        <f t="shared" si="902"/>
        <v>Mon</v>
      </c>
      <c r="AA2220" s="107">
        <f t="shared" si="903"/>
        <v>0</v>
      </c>
      <c r="AB2220" s="107">
        <f t="shared" si="904"/>
        <v>0</v>
      </c>
      <c r="AC2220" s="107">
        <f t="shared" si="905"/>
        <v>0</v>
      </c>
    </row>
    <row r="2221" spans="1:29" ht="12.75" customHeight="1">
      <c r="A2221" s="69"/>
      <c r="B2221" s="181" t="s">
        <v>34</v>
      </c>
      <c r="C2221" s="181"/>
      <c r="D2221" s="72"/>
      <c r="E2221" s="73"/>
      <c r="F2221" s="72"/>
      <c r="G2221" s="181" t="s">
        <v>35</v>
      </c>
      <c r="H2221" s="99"/>
      <c r="I2221" s="76">
        <f t="shared" si="899"/>
        <v>33</v>
      </c>
      <c r="J2221" s="100">
        <f>$AN$37</f>
        <v>41107</v>
      </c>
      <c r="K2221" s="101">
        <v>1</v>
      </c>
      <c r="L2221" s="261">
        <v>10</v>
      </c>
      <c r="M2221" s="232">
        <f t="shared" si="914"/>
        <v>0.33333333333333331</v>
      </c>
      <c r="N2221" s="241">
        <f t="shared" si="906"/>
        <v>0.70833333333333337</v>
      </c>
      <c r="O2221" s="244">
        <f t="shared" si="900"/>
        <v>9.0000000000000018</v>
      </c>
      <c r="P2221" s="245" t="str">
        <f t="shared" si="912"/>
        <v>1</v>
      </c>
      <c r="Q2221" s="257">
        <f t="shared" si="901"/>
        <v>8.0000000000000018</v>
      </c>
      <c r="R2221" s="102">
        <f t="shared" si="913"/>
        <v>1.9999999999999982</v>
      </c>
      <c r="S2221" s="103">
        <f t="shared" si="907"/>
        <v>1</v>
      </c>
      <c r="T2221" s="104">
        <f t="shared" si="908"/>
        <v>0.99999999999999822</v>
      </c>
      <c r="U2221" s="104">
        <f t="shared" si="909"/>
        <v>0</v>
      </c>
      <c r="V2221" s="104">
        <f t="shared" si="910"/>
        <v>0</v>
      </c>
      <c r="W2221" s="105">
        <f t="shared" si="911"/>
        <v>1.9999999999999982</v>
      </c>
      <c r="X2221" s="96"/>
      <c r="Y2221" s="106" t="str">
        <f>$AO$37</f>
        <v>D</v>
      </c>
      <c r="Z2221" s="207" t="str">
        <f t="shared" si="902"/>
        <v>Tue</v>
      </c>
      <c r="AA2221" s="107">
        <f t="shared" si="903"/>
        <v>0</v>
      </c>
      <c r="AB2221" s="107">
        <f t="shared" si="904"/>
        <v>0</v>
      </c>
      <c r="AC2221" s="107">
        <f t="shared" si="905"/>
        <v>0</v>
      </c>
    </row>
    <row r="2222" spans="1:29" ht="12.75" customHeight="1">
      <c r="A2222" s="69"/>
      <c r="B2222" s="181"/>
      <c r="C2222" s="181"/>
      <c r="D2222" s="72"/>
      <c r="E2222" s="73"/>
      <c r="F2222" s="72"/>
      <c r="G2222" s="181"/>
      <c r="H2222" s="99"/>
      <c r="I2222" s="76">
        <f t="shared" si="899"/>
        <v>34</v>
      </c>
      <c r="J2222" s="100">
        <f>$AN$38</f>
        <v>41108</v>
      </c>
      <c r="K2222" s="101"/>
      <c r="L2222" s="268"/>
      <c r="M2222" s="232">
        <f t="shared" si="914"/>
        <v>0</v>
      </c>
      <c r="N2222" s="241">
        <f t="shared" si="906"/>
        <v>0</v>
      </c>
      <c r="O2222" s="244">
        <f t="shared" si="900"/>
        <v>0</v>
      </c>
      <c r="P2222" s="245">
        <f t="shared" si="912"/>
        <v>0</v>
      </c>
      <c r="Q2222" s="257">
        <f t="shared" si="901"/>
        <v>0</v>
      </c>
      <c r="R2222" s="102">
        <f t="shared" si="913"/>
        <v>0</v>
      </c>
      <c r="S2222" s="103">
        <f t="shared" si="907"/>
        <v>0</v>
      </c>
      <c r="T2222" s="104">
        <f t="shared" si="908"/>
        <v>0</v>
      </c>
      <c r="U2222" s="104">
        <f t="shared" si="909"/>
        <v>0</v>
      </c>
      <c r="V2222" s="104">
        <f t="shared" si="910"/>
        <v>0</v>
      </c>
      <c r="W2222" s="105">
        <f t="shared" si="911"/>
        <v>0</v>
      </c>
      <c r="X2222" s="96"/>
      <c r="Y2222" s="106" t="str">
        <f>$AO$38</f>
        <v>D</v>
      </c>
      <c r="Z2222" s="207" t="str">
        <f t="shared" si="902"/>
        <v>Wed</v>
      </c>
      <c r="AA2222" s="107">
        <f t="shared" si="903"/>
        <v>0</v>
      </c>
      <c r="AB2222" s="107">
        <f t="shared" si="904"/>
        <v>0</v>
      </c>
      <c r="AC2222" s="107">
        <f t="shared" si="905"/>
        <v>0</v>
      </c>
    </row>
    <row r="2223" spans="1:29" ht="12.75" customHeight="1">
      <c r="A2223" s="69"/>
      <c r="B2223" s="181"/>
      <c r="C2223" s="181"/>
      <c r="D2223" s="72"/>
      <c r="E2223" s="73"/>
      <c r="F2223" s="72"/>
      <c r="G2223" s="181"/>
      <c r="H2223" s="99"/>
      <c r="I2223" s="76">
        <f t="shared" si="899"/>
        <v>35</v>
      </c>
      <c r="J2223" s="100"/>
      <c r="K2223" s="101"/>
      <c r="L2223" s="261"/>
      <c r="M2223" s="232"/>
      <c r="N2223" s="241"/>
      <c r="O2223" s="244"/>
      <c r="P2223" s="245"/>
      <c r="Q2223" s="257"/>
      <c r="R2223" s="102"/>
      <c r="S2223" s="103"/>
      <c r="T2223" s="104"/>
      <c r="U2223" s="104"/>
      <c r="V2223" s="104"/>
      <c r="W2223" s="105"/>
      <c r="X2223" s="96"/>
      <c r="Y2223" s="106"/>
      <c r="Z2223" s="207" t="str">
        <f t="shared" si="902"/>
        <v>Sat</v>
      </c>
      <c r="AA2223" s="107">
        <f>COUNTIF(K2223,"S")</f>
        <v>0</v>
      </c>
      <c r="AB2223" s="107">
        <f>COUNTIF(K2223,"I")</f>
        <v>0</v>
      </c>
      <c r="AC2223" s="107">
        <f>COUNTIF(K2223,"A")</f>
        <v>0</v>
      </c>
    </row>
    <row r="2224" spans="1:29" ht="12.75" customHeight="1">
      <c r="A2224" s="69"/>
      <c r="B2224" s="181"/>
      <c r="C2224" s="181"/>
      <c r="D2224" s="72"/>
      <c r="E2224" s="73"/>
      <c r="F2224" s="72"/>
      <c r="G2224" s="181"/>
      <c r="H2224" s="99"/>
      <c r="I2224" s="76">
        <f t="shared" si="899"/>
        <v>36</v>
      </c>
      <c r="J2224" s="210" t="s">
        <v>19</v>
      </c>
      <c r="K2224" s="211"/>
      <c r="L2224" s="251"/>
      <c r="M2224" s="212" t="s">
        <v>45</v>
      </c>
      <c r="N2224" s="212" t="s">
        <v>46</v>
      </c>
      <c r="O2224" s="242"/>
      <c r="P2224" s="243"/>
      <c r="Q2224" s="258"/>
      <c r="R2224" s="212"/>
      <c r="S2224" s="213"/>
      <c r="T2224" s="214"/>
      <c r="U2224" s="214"/>
      <c r="V2224" s="215"/>
      <c r="W2224" s="216" t="s">
        <v>36</v>
      </c>
      <c r="X2224" s="182"/>
      <c r="Y2224" s="183" t="s">
        <v>37</v>
      </c>
      <c r="Z2224" s="83"/>
      <c r="AA2224" s="84"/>
      <c r="AB2224" s="84"/>
      <c r="AC2224" s="96"/>
    </row>
    <row r="2225" spans="1:29" ht="12.75" customHeight="1">
      <c r="A2225" s="69"/>
      <c r="B2225" s="184" t="str">
        <f>C2189</f>
        <v>ADE</v>
      </c>
      <c r="C2225" s="181"/>
      <c r="D2225" s="72"/>
      <c r="E2225" s="73"/>
      <c r="F2225" s="72"/>
      <c r="G2225" s="181" t="s">
        <v>38</v>
      </c>
      <c r="H2225" s="99"/>
      <c r="I2225" s="76">
        <f t="shared" si="899"/>
        <v>37</v>
      </c>
      <c r="J2225" s="333">
        <f>+K2225+L2225</f>
        <v>22</v>
      </c>
      <c r="K2225" s="334">
        <f>+COUNTIF(K2192:K2223,"1")+COUNTIF(K2192:K2223,"2")+COUNTIF(K2192:K2223,"L2")+COUNTIF(K2192:K2223,"L1")</f>
        <v>22</v>
      </c>
      <c r="L2225" s="334">
        <f>+COUNTIF(K2192:K2223,"2")+COUNTIF(K2192:K2223,"L2")</f>
        <v>0</v>
      </c>
      <c r="M2225" s="334">
        <f>+COUNTIF(K2192:K2223,"1")+COUNTIF(K2192:K2223,"L1")</f>
        <v>22</v>
      </c>
      <c r="N2225" s="185"/>
      <c r="O2225" s="185"/>
      <c r="P2225" s="101"/>
      <c r="Q2225" s="259"/>
      <c r="R2225" s="185">
        <f>+COUNTIF(K2193:K2223,"S2")</f>
        <v>0</v>
      </c>
      <c r="S2225" s="102">
        <f>SUM(S2193:S2223)</f>
        <v>19</v>
      </c>
      <c r="T2225" s="102">
        <f>SUM(T2193:T2223)</f>
        <v>63.999999999999986</v>
      </c>
      <c r="U2225" s="102">
        <f>SUM(U2193:U2223)</f>
        <v>3</v>
      </c>
      <c r="V2225" s="102">
        <f>SUM(V2193:V2223)</f>
        <v>5</v>
      </c>
      <c r="W2225" s="105">
        <f>+(S2225*1.5)+(T2225*2)+(U2225*3)+(V2225*4)</f>
        <v>185.49999999999997</v>
      </c>
      <c r="X2225" s="186"/>
      <c r="Y2225" s="187">
        <f>+COUNTIF(Y2193:Y2223,"D")</f>
        <v>22</v>
      </c>
      <c r="Z2225" s="83"/>
      <c r="AA2225" s="102">
        <f>SUM(AA2193:AA2223)</f>
        <v>0</v>
      </c>
      <c r="AB2225" s="102">
        <f>SUM(AB2193:AB2223)</f>
        <v>0</v>
      </c>
      <c r="AC2225" s="102">
        <f>SUM(AC2193:AC2223)</f>
        <v>0</v>
      </c>
    </row>
    <row r="2226" spans="1:29" ht="12.75" customHeight="1">
      <c r="A2226" s="69"/>
      <c r="B2226" s="263"/>
      <c r="C2226" s="189" t="s">
        <v>57</v>
      </c>
      <c r="D2226" s="189"/>
      <c r="E2226" s="190"/>
      <c r="F2226" s="72"/>
      <c r="G2226" s="72"/>
      <c r="H2226" s="99"/>
      <c r="I2226" s="76">
        <f t="shared" si="899"/>
        <v>38</v>
      </c>
      <c r="J2226" s="191"/>
      <c r="K2226" s="192"/>
      <c r="L2226" s="252"/>
      <c r="M2226" s="193"/>
      <c r="N2226" s="193"/>
      <c r="O2226" s="193"/>
      <c r="P2226" s="239"/>
      <c r="Q2226" s="260"/>
      <c r="R2226" s="194">
        <f>S2225+T2225+U2225+V2225</f>
        <v>90.999999999999986</v>
      </c>
      <c r="S2226" s="103"/>
      <c r="T2226" s="103"/>
      <c r="U2226" s="103"/>
      <c r="V2226" s="103"/>
      <c r="W2226" s="103"/>
      <c r="X2226" s="195"/>
      <c r="Y2226" s="187"/>
      <c r="Z2226" s="196"/>
      <c r="AA2226" s="196"/>
      <c r="AB2226" s="196"/>
      <c r="AC2226" s="197"/>
    </row>
    <row r="2228" spans="1:29" ht="12.75" customHeight="1">
      <c r="A2228" s="52">
        <f>A2189+1</f>
        <v>58</v>
      </c>
      <c r="B2228" s="53" t="s">
        <v>2</v>
      </c>
      <c r="C2228" s="54" t="s">
        <v>201</v>
      </c>
      <c r="D2228" s="55"/>
      <c r="E2228" s="56" t="s">
        <v>55</v>
      </c>
      <c r="F2228" s="209" t="s">
        <v>133</v>
      </c>
      <c r="G2228" s="57"/>
      <c r="H2228" s="58"/>
      <c r="I2228" s="59">
        <v>1</v>
      </c>
      <c r="J2228" s="486" t="str">
        <f>+C2228</f>
        <v>ADE</v>
      </c>
      <c r="K2228" s="486"/>
      <c r="L2228" s="486"/>
      <c r="M2228" s="486"/>
      <c r="N2228" s="486"/>
      <c r="O2228" s="486"/>
      <c r="P2228" s="486"/>
      <c r="Q2228" s="486"/>
      <c r="R2228" s="486"/>
      <c r="S2228" s="486"/>
      <c r="T2228" s="486"/>
      <c r="U2228" s="486"/>
      <c r="V2228" s="486"/>
      <c r="W2228" s="486"/>
      <c r="X2228" s="60"/>
      <c r="Y2228" s="61"/>
      <c r="Z2228" s="62"/>
      <c r="AA2228" s="63"/>
      <c r="AB2228" s="63"/>
      <c r="AC2228" s="64"/>
    </row>
    <row r="2229" spans="1:29" ht="12.75" customHeight="1">
      <c r="A2229" s="69"/>
      <c r="B2229" s="70" t="s">
        <v>3</v>
      </c>
      <c r="C2229" s="71" t="s">
        <v>62</v>
      </c>
      <c r="D2229" s="72"/>
      <c r="E2229" s="73"/>
      <c r="F2229" s="72"/>
      <c r="G2229" s="74"/>
      <c r="H2229" s="75"/>
      <c r="I2229" s="76">
        <f t="shared" ref="I2229:I2265" si="915">+I2228+1</f>
        <v>2</v>
      </c>
      <c r="J2229" s="77" t="s">
        <v>4</v>
      </c>
      <c r="K2229" s="78"/>
      <c r="L2229" s="248"/>
      <c r="M2229" s="79"/>
      <c r="N2229" s="79"/>
      <c r="O2229" s="79"/>
      <c r="P2229" s="236"/>
      <c r="Q2229" s="254"/>
      <c r="R2229" s="79"/>
      <c r="S2229" s="79"/>
      <c r="T2229" s="79"/>
      <c r="U2229" s="79"/>
      <c r="V2229" s="79"/>
      <c r="W2229" s="80" t="str">
        <f>$Y$1</f>
        <v>Period: 1 May 2012 - 31 May 2012</v>
      </c>
      <c r="X2229" s="81"/>
      <c r="Y2229" s="82"/>
      <c r="Z2229" s="83"/>
      <c r="AA2229" s="84"/>
      <c r="AB2229" s="84"/>
      <c r="AC2229" s="85"/>
    </row>
    <row r="2230" spans="1:29" ht="12.75" customHeight="1">
      <c r="A2230" s="69"/>
      <c r="B2230" s="70" t="s">
        <v>6</v>
      </c>
      <c r="C2230" s="71" t="s">
        <v>5</v>
      </c>
      <c r="D2230" s="72"/>
      <c r="E2230" s="73"/>
      <c r="F2230" s="91"/>
      <c r="G2230" s="91"/>
      <c r="H2230" s="92"/>
      <c r="I2230" s="76">
        <f t="shared" si="915"/>
        <v>3</v>
      </c>
      <c r="J2230" s="487" t="s">
        <v>7</v>
      </c>
      <c r="K2230" s="488" t="s">
        <v>8</v>
      </c>
      <c r="L2230" s="249"/>
      <c r="M2230" s="489" t="s">
        <v>49</v>
      </c>
      <c r="N2230" s="490"/>
      <c r="O2230" s="220"/>
      <c r="P2230" s="237"/>
      <c r="Q2230" s="255"/>
      <c r="R2230" s="491" t="s">
        <v>64</v>
      </c>
      <c r="S2230" s="493" t="s">
        <v>9</v>
      </c>
      <c r="T2230" s="493"/>
      <c r="U2230" s="493"/>
      <c r="V2230" s="493"/>
      <c r="W2230" s="494" t="s">
        <v>10</v>
      </c>
      <c r="X2230" s="93"/>
      <c r="Y2230" s="94"/>
      <c r="Z2230" s="83"/>
      <c r="AA2230" s="84"/>
      <c r="AB2230" s="84"/>
      <c r="AC2230" s="85"/>
    </row>
    <row r="2231" spans="1:29" ht="12.75" customHeight="1">
      <c r="A2231" s="69"/>
      <c r="B2231" s="70" t="s">
        <v>48</v>
      </c>
      <c r="C2231" s="71"/>
      <c r="D2231" s="72"/>
      <c r="E2231" s="73"/>
      <c r="F2231" s="91"/>
      <c r="G2231" s="91"/>
      <c r="H2231" s="92"/>
      <c r="I2231" s="76">
        <f t="shared" si="915"/>
        <v>4</v>
      </c>
      <c r="J2231" s="487"/>
      <c r="K2231" s="488"/>
      <c r="L2231" s="250"/>
      <c r="M2231" s="231" t="s">
        <v>11</v>
      </c>
      <c r="N2231" s="231" t="s">
        <v>12</v>
      </c>
      <c r="O2231" s="231"/>
      <c r="P2231" s="238"/>
      <c r="Q2231" s="256" t="s">
        <v>67</v>
      </c>
      <c r="R2231" s="492"/>
      <c r="S2231" s="201">
        <v>1.5</v>
      </c>
      <c r="T2231" s="201">
        <v>2</v>
      </c>
      <c r="U2231" s="201">
        <v>3</v>
      </c>
      <c r="V2231" s="201">
        <v>4</v>
      </c>
      <c r="W2231" s="494"/>
      <c r="X2231" s="93"/>
      <c r="Y2231" s="94"/>
      <c r="Z2231" s="83"/>
      <c r="AA2231" s="95" t="s">
        <v>13</v>
      </c>
      <c r="AB2231" s="95" t="s">
        <v>14</v>
      </c>
      <c r="AC2231" s="96" t="s">
        <v>15</v>
      </c>
    </row>
    <row r="2232" spans="1:29" ht="12.75" customHeight="1">
      <c r="A2232" s="69"/>
      <c r="B2232" s="70" t="s">
        <v>16</v>
      </c>
      <c r="C2232" s="71"/>
      <c r="D2232" s="72"/>
      <c r="E2232" s="73"/>
      <c r="F2232" s="98"/>
      <c r="G2232" s="72"/>
      <c r="H2232" s="99"/>
      <c r="I2232" s="76">
        <f t="shared" si="915"/>
        <v>5</v>
      </c>
      <c r="J2232" s="100">
        <f>$AN$9</f>
        <v>41079</v>
      </c>
      <c r="K2232" s="101">
        <v>1</v>
      </c>
      <c r="L2232" s="261">
        <v>10</v>
      </c>
      <c r="M2232" s="232">
        <f>VLOOKUP(K2232,$AE$23:$AG$30,2,0)</f>
        <v>0.33333333333333331</v>
      </c>
      <c r="N2232" s="241">
        <f>VLOOKUP(K2232,$AE$23:$AG$30,3,0)</f>
        <v>0.70833333333333337</v>
      </c>
      <c r="O2232" s="244">
        <f t="shared" ref="O2232:O2262" si="916">(N2232-M2232)*24</f>
        <v>9.0000000000000018</v>
      </c>
      <c r="P2232" s="245" t="str">
        <f>+IF(((N2232-M2232)*24)&gt;4,"1",0)</f>
        <v>1</v>
      </c>
      <c r="Q2232" s="257">
        <f t="shared" ref="Q2232:Q2262" si="917">O2232-P2232</f>
        <v>8.0000000000000018</v>
      </c>
      <c r="R2232" s="102">
        <f>+L2232-Q2232</f>
        <v>1.9999999999999982</v>
      </c>
      <c r="S2232" s="103">
        <f>IF(AND(Y2232="d",W2232&gt;0),1,0)</f>
        <v>1</v>
      </c>
      <c r="T2232" s="104">
        <f>IF(AND(Y2232="D",W2232-S2232&lt;0),0,IF(AND(Y2232="M",W2232&gt;=7),7,IF(AND(Y2232="M",W2232&lt;7),W2232,IF(W2232-S2232&lt;0,0,IF(AND(Y2232="D",W2232-S2232&gt;=7),7,IF(AND(Y2232="D",W2232-S2232&lt;7),W2232-S2232,0))))))</f>
        <v>0.99999999999999822</v>
      </c>
      <c r="U2232" s="104">
        <f>IF(AND(Y2232="D",W2232&lt;1),0,IF(AND(Y2232="D",W2232-S2232-T2232&gt;0,W2232-S2232-T2232&lt;1),W2232-S2232-T2232,IF(AND(Y2232="D",W2232-S2232-T2232&gt;=1),1,IF(AND(Y2232="M",W2232-T2232&gt;=1),1,IF(AND(Y2232="M",W2232-T2232&lt;1),W2232-T2232,0)))))</f>
        <v>0</v>
      </c>
      <c r="V2232" s="104">
        <f>IF(AND(Y2232="D",W2232&lt;1),0,IF(AND(Y2232="D",W2232-S2232-T2232-U2232&gt;0),W2232-S2232-T2232-U2232,IF(AND(Y2232="M",W2232-T2232-U2232&gt;0),W2232-T2232-U2232,0)))</f>
        <v>0</v>
      </c>
      <c r="W2232" s="105">
        <f>+R2232</f>
        <v>1.9999999999999982</v>
      </c>
      <c r="X2232" s="96"/>
      <c r="Y2232" s="106" t="str">
        <f>$AO$9</f>
        <v>D</v>
      </c>
      <c r="Z2232" s="207" t="str">
        <f t="shared" ref="Z2232:Z2262" si="918">TEXT(WEEKDAY(J2232),"ddd")</f>
        <v>Tue</v>
      </c>
      <c r="AA2232" s="107">
        <f t="shared" ref="AA2232:AA2261" si="919">COUNTIF(K2232,"S")</f>
        <v>0</v>
      </c>
      <c r="AB2232" s="107">
        <f t="shared" ref="AB2232:AB2261" si="920">COUNTIF(K2232,"I")</f>
        <v>0</v>
      </c>
      <c r="AC2232" s="107">
        <f t="shared" ref="AC2232:AC2261" si="921">COUNTIF(K2232,"A")</f>
        <v>0</v>
      </c>
    </row>
    <row r="2233" spans="1:29" ht="12.75" customHeight="1">
      <c r="A2233" s="69"/>
      <c r="B2233" s="70" t="s">
        <v>18</v>
      </c>
      <c r="C2233" s="108" t="s">
        <v>61</v>
      </c>
      <c r="D2233" s="109"/>
      <c r="E2233" s="73"/>
      <c r="F2233" s="110"/>
      <c r="G2233" s="72"/>
      <c r="H2233" s="99"/>
      <c r="I2233" s="76">
        <f t="shared" si="915"/>
        <v>6</v>
      </c>
      <c r="J2233" s="100">
        <f>$AN$10</f>
        <v>41080</v>
      </c>
      <c r="K2233" s="101">
        <v>1</v>
      </c>
      <c r="L2233" s="261">
        <v>10</v>
      </c>
      <c r="M2233" s="232">
        <f>VLOOKUP(K2233,$AE$23:$AG$30,2,0)</f>
        <v>0.33333333333333331</v>
      </c>
      <c r="N2233" s="241">
        <f t="shared" ref="N2233:N2262" si="922">VLOOKUP(K2233,$AE$23:$AG$30,3,0)</f>
        <v>0.70833333333333337</v>
      </c>
      <c r="O2233" s="244">
        <f t="shared" si="916"/>
        <v>9.0000000000000018</v>
      </c>
      <c r="P2233" s="245" t="str">
        <f>+IF(((N2233-M2233)*24)&gt;4,"1",0)</f>
        <v>1</v>
      </c>
      <c r="Q2233" s="257">
        <f t="shared" si="917"/>
        <v>8.0000000000000018</v>
      </c>
      <c r="R2233" s="102">
        <f>+L2233-Q2233</f>
        <v>1.9999999999999982</v>
      </c>
      <c r="S2233" s="103">
        <f t="shared" ref="S2233:S2262" si="923">IF(AND(Y2233="d",W2233&gt;0),1,0)</f>
        <v>1</v>
      </c>
      <c r="T2233" s="104">
        <f t="shared" ref="T2233:T2262" si="924">IF(AND(Y2233="D",W2233-S2233&lt;0),0,IF(AND(Y2233="M",W2233&gt;=7),7,IF(AND(Y2233="M",W2233&lt;7),W2233,IF(W2233-S2233&lt;0,0,IF(AND(Y2233="D",W2233-S2233&gt;=7),7,IF(AND(Y2233="D",W2233-S2233&lt;7),W2233-S2233,0))))))</f>
        <v>0.99999999999999822</v>
      </c>
      <c r="U2233" s="104">
        <f t="shared" ref="U2233:U2262" si="925">IF(AND(Y2233="D",W2233&lt;1),0,IF(AND(Y2233="D",W2233-S2233-T2233&gt;0,W2233-S2233-T2233&lt;1),W2233-S2233-T2233,IF(AND(Y2233="D",W2233-S2233-T2233&gt;=1),1,IF(AND(Y2233="M",W2233-T2233&gt;=1),1,IF(AND(Y2233="M",W2233-T2233&lt;1),W2233-T2233,0)))))</f>
        <v>0</v>
      </c>
      <c r="V2233" s="104">
        <f t="shared" ref="V2233:V2262" si="926">IF(AND(Y2233="D",W2233&lt;1),0,IF(AND(Y2233="D",W2233-S2233-T2233-U2233&gt;0),W2233-S2233-T2233-U2233,IF(AND(Y2233="M",W2233-T2233-U2233&gt;0),W2233-T2233-U2233,0)))</f>
        <v>0</v>
      </c>
      <c r="W2233" s="105">
        <f t="shared" ref="W2233:W2262" si="927">+R2233</f>
        <v>1.9999999999999982</v>
      </c>
      <c r="X2233" s="96"/>
      <c r="Y2233" s="106" t="str">
        <f>$AO$10</f>
        <v>D</v>
      </c>
      <c r="Z2233" s="207" t="str">
        <f t="shared" si="918"/>
        <v>Wed</v>
      </c>
      <c r="AA2233" s="107">
        <f t="shared" si="919"/>
        <v>0</v>
      </c>
      <c r="AB2233" s="107">
        <f t="shared" si="920"/>
        <v>0</v>
      </c>
      <c r="AC2233" s="107">
        <f t="shared" si="921"/>
        <v>0</v>
      </c>
    </row>
    <row r="2234" spans="1:29" ht="12.75" customHeight="1">
      <c r="A2234" s="69"/>
      <c r="B2234" s="98" t="s">
        <v>20</v>
      </c>
      <c r="C2234" s="199">
        <v>40245</v>
      </c>
      <c r="D2234" s="199">
        <v>41340</v>
      </c>
      <c r="E2234" s="73"/>
      <c r="F2234" s="72"/>
      <c r="G2234" s="72"/>
      <c r="H2234" s="99"/>
      <c r="I2234" s="76">
        <f t="shared" si="915"/>
        <v>7</v>
      </c>
      <c r="J2234" s="100">
        <f>$AN$11</f>
        <v>41081</v>
      </c>
      <c r="K2234" s="101">
        <v>1</v>
      </c>
      <c r="L2234" s="261">
        <v>8</v>
      </c>
      <c r="M2234" s="232">
        <f>VLOOKUP(K2234,$AE$23:$AG$30,2,0)</f>
        <v>0.33333333333333331</v>
      </c>
      <c r="N2234" s="241">
        <f t="shared" si="922"/>
        <v>0.70833333333333337</v>
      </c>
      <c r="O2234" s="244">
        <f t="shared" si="916"/>
        <v>9.0000000000000018</v>
      </c>
      <c r="P2234" s="245" t="str">
        <f t="shared" ref="P2234:P2262" si="928">+IF(((N2234-M2234)*24)&gt;4,"1",0)</f>
        <v>1</v>
      </c>
      <c r="Q2234" s="257">
        <f t="shared" si="917"/>
        <v>8.0000000000000018</v>
      </c>
      <c r="R2234" s="102">
        <f t="shared" ref="R2234:R2262" si="929">+L2234-Q2234</f>
        <v>0</v>
      </c>
      <c r="S2234" s="103">
        <f t="shared" si="923"/>
        <v>0</v>
      </c>
      <c r="T2234" s="104">
        <f t="shared" si="924"/>
        <v>0</v>
      </c>
      <c r="U2234" s="104">
        <f t="shared" si="925"/>
        <v>0</v>
      </c>
      <c r="V2234" s="104">
        <f t="shared" si="926"/>
        <v>0</v>
      </c>
      <c r="W2234" s="105">
        <f t="shared" si="927"/>
        <v>0</v>
      </c>
      <c r="X2234" s="96"/>
      <c r="Y2234" s="106" t="str">
        <f>$AO$11</f>
        <v>D</v>
      </c>
      <c r="Z2234" s="207" t="str">
        <f t="shared" si="918"/>
        <v>Thu</v>
      </c>
      <c r="AA2234" s="107">
        <f t="shared" si="919"/>
        <v>0</v>
      </c>
      <c r="AB2234" s="107">
        <f t="shared" si="920"/>
        <v>0</v>
      </c>
      <c r="AC2234" s="107">
        <f t="shared" si="921"/>
        <v>0</v>
      </c>
    </row>
    <row r="2235" spans="1:29" ht="12.75" customHeight="1">
      <c r="A2235" s="69"/>
      <c r="B2235" s="98"/>
      <c r="C2235" s="98"/>
      <c r="D2235" s="72"/>
      <c r="E2235" s="73"/>
      <c r="F2235" s="72"/>
      <c r="G2235" s="72"/>
      <c r="H2235" s="99"/>
      <c r="I2235" s="76">
        <f t="shared" si="915"/>
        <v>8</v>
      </c>
      <c r="J2235" s="100">
        <f>$AN$12</f>
        <v>41082</v>
      </c>
      <c r="K2235" s="101">
        <v>1</v>
      </c>
      <c r="L2235" s="261">
        <v>8</v>
      </c>
      <c r="M2235" s="232">
        <f t="shared" ref="M2235:M2262" si="930">VLOOKUP(K2235,$AE$23:$AG$30,2,0)</f>
        <v>0.33333333333333331</v>
      </c>
      <c r="N2235" s="241">
        <f t="shared" si="922"/>
        <v>0.70833333333333337</v>
      </c>
      <c r="O2235" s="244">
        <f t="shared" si="916"/>
        <v>9.0000000000000018</v>
      </c>
      <c r="P2235" s="245" t="str">
        <f t="shared" si="928"/>
        <v>1</v>
      </c>
      <c r="Q2235" s="257">
        <f t="shared" si="917"/>
        <v>8.0000000000000018</v>
      </c>
      <c r="R2235" s="102">
        <f t="shared" si="929"/>
        <v>0</v>
      </c>
      <c r="S2235" s="103">
        <f t="shared" si="923"/>
        <v>0</v>
      </c>
      <c r="T2235" s="104">
        <f t="shared" si="924"/>
        <v>0</v>
      </c>
      <c r="U2235" s="104">
        <f t="shared" si="925"/>
        <v>0</v>
      </c>
      <c r="V2235" s="104">
        <f t="shared" si="926"/>
        <v>0</v>
      </c>
      <c r="W2235" s="105">
        <f t="shared" si="927"/>
        <v>0</v>
      </c>
      <c r="X2235" s="96"/>
      <c r="Y2235" s="106" t="str">
        <f>$AO$12</f>
        <v>D</v>
      </c>
      <c r="Z2235" s="207" t="str">
        <f t="shared" si="918"/>
        <v>Fri</v>
      </c>
      <c r="AA2235" s="107">
        <f t="shared" si="919"/>
        <v>0</v>
      </c>
      <c r="AB2235" s="107">
        <f t="shared" si="920"/>
        <v>0</v>
      </c>
      <c r="AC2235" s="107">
        <f t="shared" si="921"/>
        <v>0</v>
      </c>
    </row>
    <row r="2236" spans="1:29" ht="12.75" customHeight="1">
      <c r="A2236" s="69"/>
      <c r="B2236" s="98"/>
      <c r="C2236" s="98"/>
      <c r="D2236" s="72"/>
      <c r="E2236" s="73"/>
      <c r="F2236" s="198"/>
      <c r="G2236" s="72"/>
      <c r="H2236" s="99"/>
      <c r="I2236" s="76">
        <f t="shared" si="915"/>
        <v>9</v>
      </c>
      <c r="J2236" s="100">
        <f>$AN$13</f>
        <v>41083</v>
      </c>
      <c r="K2236" s="339" t="s">
        <v>50</v>
      </c>
      <c r="L2236" s="261"/>
      <c r="M2236" s="232">
        <f t="shared" si="930"/>
        <v>0</v>
      </c>
      <c r="N2236" s="241">
        <f t="shared" si="922"/>
        <v>0</v>
      </c>
      <c r="O2236" s="244">
        <f t="shared" si="916"/>
        <v>0</v>
      </c>
      <c r="P2236" s="245">
        <f t="shared" si="928"/>
        <v>0</v>
      </c>
      <c r="Q2236" s="257">
        <f t="shared" si="917"/>
        <v>0</v>
      </c>
      <c r="R2236" s="102">
        <f t="shared" si="929"/>
        <v>0</v>
      </c>
      <c r="S2236" s="103">
        <f t="shared" si="923"/>
        <v>0</v>
      </c>
      <c r="T2236" s="104">
        <f t="shared" si="924"/>
        <v>0</v>
      </c>
      <c r="U2236" s="104">
        <f t="shared" si="925"/>
        <v>0</v>
      </c>
      <c r="V2236" s="104">
        <f t="shared" si="926"/>
        <v>0</v>
      </c>
      <c r="W2236" s="105">
        <f t="shared" si="927"/>
        <v>0</v>
      </c>
      <c r="X2236" s="96"/>
      <c r="Y2236" s="106" t="str">
        <f>$AO$13</f>
        <v>M</v>
      </c>
      <c r="Z2236" s="207" t="str">
        <f t="shared" si="918"/>
        <v>Sat</v>
      </c>
      <c r="AA2236" s="107">
        <f t="shared" si="919"/>
        <v>0</v>
      </c>
      <c r="AB2236" s="107">
        <f t="shared" si="920"/>
        <v>0</v>
      </c>
      <c r="AC2236" s="107">
        <f t="shared" si="921"/>
        <v>0</v>
      </c>
    </row>
    <row r="2237" spans="1:29" ht="12.75" customHeight="1">
      <c r="A2237" s="69"/>
      <c r="B2237" s="124" t="s">
        <v>21</v>
      </c>
      <c r="C2237" s="125" t="s">
        <v>22</v>
      </c>
      <c r="D2237" s="126"/>
      <c r="E2237" s="127"/>
      <c r="F2237" s="198">
        <v>1244560</v>
      </c>
      <c r="G2237" s="129" t="s">
        <v>22</v>
      </c>
      <c r="H2237" s="130">
        <f>+F2237</f>
        <v>1244560</v>
      </c>
      <c r="I2237" s="76">
        <f t="shared" si="915"/>
        <v>10</v>
      </c>
      <c r="J2237" s="100">
        <f>$AN$14</f>
        <v>41084</v>
      </c>
      <c r="K2237" s="339" t="s">
        <v>50</v>
      </c>
      <c r="L2237" s="261"/>
      <c r="M2237" s="232">
        <f t="shared" si="930"/>
        <v>0</v>
      </c>
      <c r="N2237" s="241">
        <f t="shared" si="922"/>
        <v>0</v>
      </c>
      <c r="O2237" s="244">
        <f t="shared" si="916"/>
        <v>0</v>
      </c>
      <c r="P2237" s="245">
        <f t="shared" si="928"/>
        <v>0</v>
      </c>
      <c r="Q2237" s="257">
        <f t="shared" si="917"/>
        <v>0</v>
      </c>
      <c r="R2237" s="102">
        <f t="shared" si="929"/>
        <v>0</v>
      </c>
      <c r="S2237" s="103">
        <f t="shared" si="923"/>
        <v>0</v>
      </c>
      <c r="T2237" s="104">
        <f t="shared" si="924"/>
        <v>0</v>
      </c>
      <c r="U2237" s="104">
        <f t="shared" si="925"/>
        <v>0</v>
      </c>
      <c r="V2237" s="104">
        <f t="shared" si="926"/>
        <v>0</v>
      </c>
      <c r="W2237" s="105">
        <f t="shared" si="927"/>
        <v>0</v>
      </c>
      <c r="X2237" s="96"/>
      <c r="Y2237" s="106" t="str">
        <f>$AO$14</f>
        <v>M</v>
      </c>
      <c r="Z2237" s="262" t="str">
        <f t="shared" si="918"/>
        <v>Sun</v>
      </c>
      <c r="AA2237" s="107">
        <f t="shared" si="919"/>
        <v>0</v>
      </c>
      <c r="AB2237" s="107">
        <f t="shared" si="920"/>
        <v>0</v>
      </c>
      <c r="AC2237" s="107">
        <f t="shared" si="921"/>
        <v>0</v>
      </c>
    </row>
    <row r="2238" spans="1:29" ht="12.75" customHeight="1">
      <c r="A2238" s="69"/>
      <c r="B2238" s="124" t="s">
        <v>23</v>
      </c>
      <c r="C2238" s="125" t="s">
        <v>22</v>
      </c>
      <c r="D2238" s="133">
        <f>+F2237/173</f>
        <v>7193.9884393063585</v>
      </c>
      <c r="E2238" s="127" t="s">
        <v>24</v>
      </c>
      <c r="F2238" s="128">
        <f>+W2264</f>
        <v>138.5</v>
      </c>
      <c r="G2238" s="134" t="s">
        <v>22</v>
      </c>
      <c r="H2238" s="130">
        <f>F2238*D2238</f>
        <v>996367.39884393068</v>
      </c>
      <c r="I2238" s="76">
        <f t="shared" si="915"/>
        <v>11</v>
      </c>
      <c r="J2238" s="100">
        <f>$AN$15</f>
        <v>41085</v>
      </c>
      <c r="K2238" s="101">
        <v>1</v>
      </c>
      <c r="L2238" s="261">
        <v>11</v>
      </c>
      <c r="M2238" s="232">
        <f t="shared" si="930"/>
        <v>0.33333333333333331</v>
      </c>
      <c r="N2238" s="241">
        <f t="shared" si="922"/>
        <v>0.70833333333333337</v>
      </c>
      <c r="O2238" s="244">
        <f t="shared" si="916"/>
        <v>9.0000000000000018</v>
      </c>
      <c r="P2238" s="245" t="str">
        <f t="shared" si="928"/>
        <v>1</v>
      </c>
      <c r="Q2238" s="257">
        <f t="shared" si="917"/>
        <v>8.0000000000000018</v>
      </c>
      <c r="R2238" s="102">
        <f t="shared" si="929"/>
        <v>2.9999999999999982</v>
      </c>
      <c r="S2238" s="103">
        <f t="shared" si="923"/>
        <v>1</v>
      </c>
      <c r="T2238" s="104">
        <f t="shared" si="924"/>
        <v>1.9999999999999982</v>
      </c>
      <c r="U2238" s="104">
        <f t="shared" si="925"/>
        <v>0</v>
      </c>
      <c r="V2238" s="104">
        <f t="shared" si="926"/>
        <v>0</v>
      </c>
      <c r="W2238" s="105">
        <f t="shared" si="927"/>
        <v>2.9999999999999982</v>
      </c>
      <c r="X2238" s="96"/>
      <c r="Y2238" s="106" t="str">
        <f>$AO$15</f>
        <v>D</v>
      </c>
      <c r="Z2238" s="262" t="str">
        <f t="shared" si="918"/>
        <v>Mon</v>
      </c>
      <c r="AA2238" s="107">
        <f t="shared" si="919"/>
        <v>0</v>
      </c>
      <c r="AB2238" s="107">
        <f t="shared" si="920"/>
        <v>0</v>
      </c>
      <c r="AC2238" s="107">
        <f t="shared" si="921"/>
        <v>0</v>
      </c>
    </row>
    <row r="2239" spans="1:29" ht="12.75" customHeight="1">
      <c r="A2239" s="69"/>
      <c r="B2239" s="124" t="s">
        <v>65</v>
      </c>
      <c r="C2239" s="125" t="s">
        <v>22</v>
      </c>
      <c r="D2239" s="133">
        <v>6000</v>
      </c>
      <c r="E2239" s="127" t="s">
        <v>24</v>
      </c>
      <c r="F2239" s="203">
        <f>+K2264</f>
        <v>24</v>
      </c>
      <c r="G2239" s="134" t="s">
        <v>22</v>
      </c>
      <c r="H2239" s="130">
        <f>F2239*D2239</f>
        <v>144000</v>
      </c>
      <c r="I2239" s="76">
        <f t="shared" si="915"/>
        <v>12</v>
      </c>
      <c r="J2239" s="100">
        <f>$AN$16</f>
        <v>41086</v>
      </c>
      <c r="K2239" s="101">
        <v>2</v>
      </c>
      <c r="L2239" s="261">
        <v>11</v>
      </c>
      <c r="M2239" s="232">
        <f t="shared" si="930"/>
        <v>0.83333333333333337</v>
      </c>
      <c r="N2239" s="241">
        <f t="shared" si="922"/>
        <v>1.2083333333333333</v>
      </c>
      <c r="O2239" s="244">
        <f t="shared" si="916"/>
        <v>8.9999999999999964</v>
      </c>
      <c r="P2239" s="245" t="str">
        <f t="shared" si="928"/>
        <v>1</v>
      </c>
      <c r="Q2239" s="257">
        <f t="shared" si="917"/>
        <v>7.9999999999999964</v>
      </c>
      <c r="R2239" s="102">
        <f t="shared" si="929"/>
        <v>3.0000000000000036</v>
      </c>
      <c r="S2239" s="103">
        <f t="shared" si="923"/>
        <v>1</v>
      </c>
      <c r="T2239" s="104">
        <f t="shared" si="924"/>
        <v>2.0000000000000036</v>
      </c>
      <c r="U2239" s="104">
        <f t="shared" si="925"/>
        <v>0</v>
      </c>
      <c r="V2239" s="104">
        <f t="shared" si="926"/>
        <v>0</v>
      </c>
      <c r="W2239" s="105">
        <f t="shared" si="927"/>
        <v>3.0000000000000036</v>
      </c>
      <c r="X2239" s="96"/>
      <c r="Y2239" s="106" t="str">
        <f>$AO$16</f>
        <v>D</v>
      </c>
      <c r="Z2239" s="207" t="str">
        <f t="shared" si="918"/>
        <v>Tue</v>
      </c>
      <c r="AA2239" s="107">
        <f t="shared" si="919"/>
        <v>0</v>
      </c>
      <c r="AB2239" s="107">
        <f t="shared" si="920"/>
        <v>0</v>
      </c>
      <c r="AC2239" s="107">
        <f t="shared" si="921"/>
        <v>0</v>
      </c>
    </row>
    <row r="2240" spans="1:29" ht="12.75" customHeight="1">
      <c r="A2240" s="69"/>
      <c r="B2240" s="124" t="s">
        <v>66</v>
      </c>
      <c r="C2240" s="125" t="s">
        <v>22</v>
      </c>
      <c r="D2240" s="200">
        <v>4000</v>
      </c>
      <c r="E2240" s="127" t="s">
        <v>24</v>
      </c>
      <c r="F2240" s="139">
        <f>+L2264</f>
        <v>5</v>
      </c>
      <c r="G2240" s="134" t="s">
        <v>22</v>
      </c>
      <c r="H2240" s="130">
        <f>F2240*D2240</f>
        <v>20000</v>
      </c>
      <c r="I2240" s="76">
        <f t="shared" si="915"/>
        <v>13</v>
      </c>
      <c r="J2240" s="100">
        <f>$AN$17</f>
        <v>41087</v>
      </c>
      <c r="K2240" s="101">
        <v>2</v>
      </c>
      <c r="L2240" s="261">
        <v>11</v>
      </c>
      <c r="M2240" s="232">
        <f t="shared" si="930"/>
        <v>0.83333333333333337</v>
      </c>
      <c r="N2240" s="241">
        <f t="shared" si="922"/>
        <v>1.2083333333333333</v>
      </c>
      <c r="O2240" s="244">
        <f t="shared" si="916"/>
        <v>8.9999999999999964</v>
      </c>
      <c r="P2240" s="245" t="str">
        <f t="shared" si="928"/>
        <v>1</v>
      </c>
      <c r="Q2240" s="257">
        <f t="shared" si="917"/>
        <v>7.9999999999999964</v>
      </c>
      <c r="R2240" s="102">
        <f t="shared" si="929"/>
        <v>3.0000000000000036</v>
      </c>
      <c r="S2240" s="103">
        <f t="shared" si="923"/>
        <v>1</v>
      </c>
      <c r="T2240" s="104">
        <f t="shared" si="924"/>
        <v>2.0000000000000036</v>
      </c>
      <c r="U2240" s="104">
        <f t="shared" si="925"/>
        <v>0</v>
      </c>
      <c r="V2240" s="104">
        <f t="shared" si="926"/>
        <v>0</v>
      </c>
      <c r="W2240" s="105">
        <f t="shared" si="927"/>
        <v>3.0000000000000036</v>
      </c>
      <c r="X2240" s="96"/>
      <c r="Y2240" s="106" t="str">
        <f>$AO$17</f>
        <v>D</v>
      </c>
      <c r="Z2240" s="207" t="str">
        <f t="shared" si="918"/>
        <v>Wed</v>
      </c>
      <c r="AA2240" s="107">
        <f t="shared" si="919"/>
        <v>0</v>
      </c>
      <c r="AB2240" s="107">
        <f t="shared" si="920"/>
        <v>0</v>
      </c>
      <c r="AC2240" s="107">
        <f t="shared" si="921"/>
        <v>0</v>
      </c>
    </row>
    <row r="2241" spans="1:29" ht="12.75" customHeight="1">
      <c r="A2241" s="69"/>
      <c r="B2241" s="335" t="s">
        <v>75</v>
      </c>
      <c r="C2241" s="336" t="s">
        <v>22</v>
      </c>
      <c r="D2241" s="337"/>
      <c r="E2241" s="127" t="s">
        <v>24</v>
      </c>
      <c r="F2241" s="338">
        <f>+M2264</f>
        <v>19</v>
      </c>
      <c r="G2241" s="142" t="s">
        <v>22</v>
      </c>
      <c r="H2241" s="143">
        <f>+F2241*D2241</f>
        <v>0</v>
      </c>
      <c r="I2241" s="76">
        <f t="shared" si="915"/>
        <v>14</v>
      </c>
      <c r="J2241" s="100">
        <f>$AN$18</f>
        <v>41088</v>
      </c>
      <c r="K2241" s="101">
        <v>2</v>
      </c>
      <c r="L2241" s="261">
        <v>10</v>
      </c>
      <c r="M2241" s="232">
        <f t="shared" si="930"/>
        <v>0.83333333333333337</v>
      </c>
      <c r="N2241" s="241">
        <f t="shared" si="922"/>
        <v>1.2083333333333333</v>
      </c>
      <c r="O2241" s="244">
        <f t="shared" si="916"/>
        <v>8.9999999999999964</v>
      </c>
      <c r="P2241" s="245" t="str">
        <f t="shared" si="928"/>
        <v>1</v>
      </c>
      <c r="Q2241" s="257">
        <f t="shared" si="917"/>
        <v>7.9999999999999964</v>
      </c>
      <c r="R2241" s="102">
        <f t="shared" si="929"/>
        <v>2.0000000000000036</v>
      </c>
      <c r="S2241" s="103">
        <f t="shared" si="923"/>
        <v>1</v>
      </c>
      <c r="T2241" s="104">
        <f t="shared" si="924"/>
        <v>1.0000000000000036</v>
      </c>
      <c r="U2241" s="104">
        <f t="shared" si="925"/>
        <v>0</v>
      </c>
      <c r="V2241" s="104">
        <f t="shared" si="926"/>
        <v>0</v>
      </c>
      <c r="W2241" s="105">
        <f t="shared" si="927"/>
        <v>2.0000000000000036</v>
      </c>
      <c r="X2241" s="96"/>
      <c r="Y2241" s="106" t="str">
        <f>$AO$18</f>
        <v>D</v>
      </c>
      <c r="Z2241" s="207" t="str">
        <f t="shared" si="918"/>
        <v>Thu</v>
      </c>
      <c r="AA2241" s="107">
        <f t="shared" si="919"/>
        <v>0</v>
      </c>
      <c r="AB2241" s="107">
        <f t="shared" si="920"/>
        <v>0</v>
      </c>
      <c r="AC2241" s="107">
        <f t="shared" si="921"/>
        <v>0</v>
      </c>
    </row>
    <row r="2242" spans="1:29" ht="12.75" customHeight="1">
      <c r="A2242" s="69"/>
      <c r="B2242" s="124"/>
      <c r="C2242" s="70"/>
      <c r="D2242" s="202"/>
      <c r="E2242" s="140"/>
      <c r="F2242" s="141"/>
      <c r="G2242" s="74" t="s">
        <v>22</v>
      </c>
      <c r="H2242" s="99">
        <f>+D2242*F2242</f>
        <v>0</v>
      </c>
      <c r="I2242" s="76">
        <f t="shared" si="915"/>
        <v>15</v>
      </c>
      <c r="J2242" s="100">
        <f>$AN$19</f>
        <v>41089</v>
      </c>
      <c r="K2242" s="101">
        <v>2</v>
      </c>
      <c r="L2242" s="261">
        <v>11</v>
      </c>
      <c r="M2242" s="232">
        <f t="shared" si="930"/>
        <v>0.83333333333333337</v>
      </c>
      <c r="N2242" s="241">
        <f t="shared" si="922"/>
        <v>1.2083333333333333</v>
      </c>
      <c r="O2242" s="244">
        <f t="shared" si="916"/>
        <v>8.9999999999999964</v>
      </c>
      <c r="P2242" s="245" t="str">
        <f t="shared" si="928"/>
        <v>1</v>
      </c>
      <c r="Q2242" s="257">
        <f t="shared" si="917"/>
        <v>7.9999999999999964</v>
      </c>
      <c r="R2242" s="102">
        <f t="shared" si="929"/>
        <v>3.0000000000000036</v>
      </c>
      <c r="S2242" s="103">
        <f t="shared" si="923"/>
        <v>1</v>
      </c>
      <c r="T2242" s="104">
        <f t="shared" si="924"/>
        <v>2.0000000000000036</v>
      </c>
      <c r="U2242" s="104">
        <f t="shared" si="925"/>
        <v>0</v>
      </c>
      <c r="V2242" s="104">
        <f t="shared" si="926"/>
        <v>0</v>
      </c>
      <c r="W2242" s="105">
        <f t="shared" si="927"/>
        <v>3.0000000000000036</v>
      </c>
      <c r="X2242" s="96"/>
      <c r="Y2242" s="106" t="str">
        <f>$AO$19</f>
        <v>D</v>
      </c>
      <c r="Z2242" s="207" t="str">
        <f t="shared" si="918"/>
        <v>Fri</v>
      </c>
      <c r="AA2242" s="107">
        <f t="shared" si="919"/>
        <v>0</v>
      </c>
      <c r="AB2242" s="107">
        <f t="shared" si="920"/>
        <v>0</v>
      </c>
      <c r="AC2242" s="107">
        <f t="shared" si="921"/>
        <v>0</v>
      </c>
    </row>
    <row r="2243" spans="1:29" ht="12.75" customHeight="1">
      <c r="A2243" s="69"/>
      <c r="B2243" s="124"/>
      <c r="C2243" s="70"/>
      <c r="D2243" s="202"/>
      <c r="E2243" s="140"/>
      <c r="F2243" s="139"/>
      <c r="G2243" s="74" t="s">
        <v>22</v>
      </c>
      <c r="H2243" s="99">
        <f>+D2243*F2243</f>
        <v>0</v>
      </c>
      <c r="I2243" s="76">
        <f t="shared" si="915"/>
        <v>16</v>
      </c>
      <c r="J2243" s="100">
        <f>$AN$20</f>
        <v>41090</v>
      </c>
      <c r="K2243" s="101" t="s">
        <v>72</v>
      </c>
      <c r="L2243" s="261">
        <v>11</v>
      </c>
      <c r="M2243" s="232">
        <f t="shared" si="930"/>
        <v>0</v>
      </c>
      <c r="N2243" s="241">
        <f t="shared" si="922"/>
        <v>0</v>
      </c>
      <c r="O2243" s="244">
        <f t="shared" si="916"/>
        <v>0</v>
      </c>
      <c r="P2243" s="245">
        <f t="shared" si="928"/>
        <v>0</v>
      </c>
      <c r="Q2243" s="257">
        <f t="shared" si="917"/>
        <v>0</v>
      </c>
      <c r="R2243" s="102">
        <f t="shared" si="929"/>
        <v>11</v>
      </c>
      <c r="S2243" s="103">
        <f t="shared" si="923"/>
        <v>0</v>
      </c>
      <c r="T2243" s="104">
        <f t="shared" si="924"/>
        <v>7</v>
      </c>
      <c r="U2243" s="104">
        <f t="shared" si="925"/>
        <v>1</v>
      </c>
      <c r="V2243" s="104">
        <f t="shared" si="926"/>
        <v>3</v>
      </c>
      <c r="W2243" s="105">
        <f t="shared" si="927"/>
        <v>11</v>
      </c>
      <c r="X2243" s="96"/>
      <c r="Y2243" s="106" t="str">
        <f>$AO$20</f>
        <v>M</v>
      </c>
      <c r="Z2243" s="207" t="str">
        <f t="shared" si="918"/>
        <v>Sat</v>
      </c>
      <c r="AA2243" s="107">
        <f t="shared" si="919"/>
        <v>0</v>
      </c>
      <c r="AB2243" s="107">
        <f t="shared" si="920"/>
        <v>0</v>
      </c>
      <c r="AC2243" s="107">
        <f t="shared" si="921"/>
        <v>0</v>
      </c>
    </row>
    <row r="2244" spans="1:29" ht="12.75" customHeight="1">
      <c r="A2244" s="69"/>
      <c r="B2244" s="124" t="s">
        <v>56</v>
      </c>
      <c r="C2244" s="70" t="s">
        <v>22</v>
      </c>
      <c r="D2244" s="202"/>
      <c r="E2244" s="140"/>
      <c r="F2244" s="141"/>
      <c r="G2244" s="74" t="s">
        <v>22</v>
      </c>
      <c r="H2244" s="99">
        <v>0</v>
      </c>
      <c r="I2244" s="76">
        <f t="shared" si="915"/>
        <v>17</v>
      </c>
      <c r="J2244" s="100">
        <f>$AN$21</f>
        <v>41091</v>
      </c>
      <c r="K2244" s="101" t="s">
        <v>50</v>
      </c>
      <c r="L2244" s="261"/>
      <c r="M2244" s="232">
        <f t="shared" si="930"/>
        <v>0</v>
      </c>
      <c r="N2244" s="241">
        <f t="shared" si="922"/>
        <v>0</v>
      </c>
      <c r="O2244" s="244">
        <f t="shared" si="916"/>
        <v>0</v>
      </c>
      <c r="P2244" s="245">
        <f t="shared" si="928"/>
        <v>0</v>
      </c>
      <c r="Q2244" s="257">
        <f t="shared" si="917"/>
        <v>0</v>
      </c>
      <c r="R2244" s="102">
        <f t="shared" si="929"/>
        <v>0</v>
      </c>
      <c r="S2244" s="103">
        <f t="shared" si="923"/>
        <v>0</v>
      </c>
      <c r="T2244" s="104">
        <f t="shared" si="924"/>
        <v>0</v>
      </c>
      <c r="U2244" s="104">
        <f t="shared" si="925"/>
        <v>0</v>
      </c>
      <c r="V2244" s="104">
        <f t="shared" si="926"/>
        <v>0</v>
      </c>
      <c r="W2244" s="105">
        <f t="shared" si="927"/>
        <v>0</v>
      </c>
      <c r="X2244" s="96"/>
      <c r="Y2244" s="106" t="str">
        <f>$AO$21</f>
        <v>M</v>
      </c>
      <c r="Z2244" s="262" t="str">
        <f t="shared" si="918"/>
        <v>Sun</v>
      </c>
      <c r="AA2244" s="107">
        <f t="shared" si="919"/>
        <v>0</v>
      </c>
      <c r="AB2244" s="107">
        <f t="shared" si="920"/>
        <v>0</v>
      </c>
      <c r="AC2244" s="107">
        <f t="shared" si="921"/>
        <v>0</v>
      </c>
    </row>
    <row r="2245" spans="1:29" ht="12.75" customHeight="1">
      <c r="A2245" s="69"/>
      <c r="B2245" s="124"/>
      <c r="C2245" s="70"/>
      <c r="D2245" s="202"/>
      <c r="E2245" s="140"/>
      <c r="F2245" s="139"/>
      <c r="G2245" s="74" t="s">
        <v>22</v>
      </c>
      <c r="H2245" s="99">
        <f>+D2245*F2245</f>
        <v>0</v>
      </c>
      <c r="I2245" s="76">
        <f t="shared" si="915"/>
        <v>18</v>
      </c>
      <c r="J2245" s="100">
        <f>$AN$22</f>
        <v>41092</v>
      </c>
      <c r="K2245" s="101">
        <v>1</v>
      </c>
      <c r="L2245" s="261">
        <v>10</v>
      </c>
      <c r="M2245" s="232">
        <f t="shared" si="930"/>
        <v>0.33333333333333331</v>
      </c>
      <c r="N2245" s="241">
        <f t="shared" si="922"/>
        <v>0.70833333333333337</v>
      </c>
      <c r="O2245" s="244">
        <f t="shared" si="916"/>
        <v>9.0000000000000018</v>
      </c>
      <c r="P2245" s="245" t="str">
        <f t="shared" si="928"/>
        <v>1</v>
      </c>
      <c r="Q2245" s="257">
        <f t="shared" si="917"/>
        <v>8.0000000000000018</v>
      </c>
      <c r="R2245" s="102">
        <f t="shared" si="929"/>
        <v>1.9999999999999982</v>
      </c>
      <c r="S2245" s="103">
        <f t="shared" si="923"/>
        <v>1</v>
      </c>
      <c r="T2245" s="104">
        <f t="shared" si="924"/>
        <v>0.99999999999999822</v>
      </c>
      <c r="U2245" s="104">
        <f t="shared" si="925"/>
        <v>0</v>
      </c>
      <c r="V2245" s="104">
        <f t="shared" si="926"/>
        <v>0</v>
      </c>
      <c r="W2245" s="105">
        <f t="shared" si="927"/>
        <v>1.9999999999999982</v>
      </c>
      <c r="X2245" s="96"/>
      <c r="Y2245" s="106" t="str">
        <f>$AO$22</f>
        <v>D</v>
      </c>
      <c r="Z2245" s="262" t="str">
        <f t="shared" si="918"/>
        <v>Mon</v>
      </c>
      <c r="AA2245" s="107">
        <f t="shared" si="919"/>
        <v>0</v>
      </c>
      <c r="AB2245" s="107">
        <f t="shared" si="920"/>
        <v>0</v>
      </c>
      <c r="AC2245" s="107">
        <f t="shared" si="921"/>
        <v>0</v>
      </c>
    </row>
    <row r="2246" spans="1:29" ht="12.75" customHeight="1">
      <c r="A2246" s="69"/>
      <c r="B2246" s="150" t="s">
        <v>19</v>
      </c>
      <c r="C2246" s="150"/>
      <c r="D2246" s="200"/>
      <c r="E2246" s="127"/>
      <c r="F2246" s="151"/>
      <c r="G2246" s="134" t="s">
        <v>22</v>
      </c>
      <c r="H2246" s="152">
        <f>SUM(H2237:H2245)</f>
        <v>2404927.3988439306</v>
      </c>
      <c r="I2246" s="76">
        <f t="shared" si="915"/>
        <v>19</v>
      </c>
      <c r="J2246" s="100">
        <f>$AN$23</f>
        <v>41093</v>
      </c>
      <c r="K2246" s="101">
        <v>1</v>
      </c>
      <c r="L2246" s="261">
        <v>10</v>
      </c>
      <c r="M2246" s="232">
        <f t="shared" si="930"/>
        <v>0.33333333333333331</v>
      </c>
      <c r="N2246" s="241">
        <f t="shared" si="922"/>
        <v>0.70833333333333337</v>
      </c>
      <c r="O2246" s="244">
        <f t="shared" si="916"/>
        <v>9.0000000000000018</v>
      </c>
      <c r="P2246" s="245" t="str">
        <f t="shared" si="928"/>
        <v>1</v>
      </c>
      <c r="Q2246" s="257">
        <f t="shared" si="917"/>
        <v>8.0000000000000018</v>
      </c>
      <c r="R2246" s="102">
        <f t="shared" si="929"/>
        <v>1.9999999999999982</v>
      </c>
      <c r="S2246" s="103">
        <f t="shared" si="923"/>
        <v>1</v>
      </c>
      <c r="T2246" s="104">
        <f t="shared" si="924"/>
        <v>0.99999999999999822</v>
      </c>
      <c r="U2246" s="104">
        <f t="shared" si="925"/>
        <v>0</v>
      </c>
      <c r="V2246" s="104">
        <f t="shared" si="926"/>
        <v>0</v>
      </c>
      <c r="W2246" s="105">
        <f t="shared" si="927"/>
        <v>1.9999999999999982</v>
      </c>
      <c r="X2246" s="96"/>
      <c r="Y2246" s="106" t="str">
        <f>$AO$23</f>
        <v>D</v>
      </c>
      <c r="Z2246" s="207" t="str">
        <f t="shared" si="918"/>
        <v>Tue</v>
      </c>
      <c r="AA2246" s="107">
        <f t="shared" si="919"/>
        <v>0</v>
      </c>
      <c r="AB2246" s="107">
        <f t="shared" si="920"/>
        <v>0</v>
      </c>
      <c r="AC2246" s="107">
        <f t="shared" si="921"/>
        <v>0</v>
      </c>
    </row>
    <row r="2247" spans="1:29" ht="12.75" customHeight="1">
      <c r="A2247" s="69"/>
      <c r="B2247" s="131" t="s">
        <v>25</v>
      </c>
      <c r="C2247" s="70"/>
      <c r="D2247" s="200"/>
      <c r="E2247" s="127"/>
      <c r="F2247" s="151"/>
      <c r="G2247" s="74"/>
      <c r="H2247" s="75"/>
      <c r="I2247" s="76">
        <f t="shared" si="915"/>
        <v>20</v>
      </c>
      <c r="J2247" s="100">
        <f>$AN$24</f>
        <v>41094</v>
      </c>
      <c r="K2247" s="101">
        <v>1</v>
      </c>
      <c r="L2247" s="261">
        <v>11</v>
      </c>
      <c r="M2247" s="232">
        <f t="shared" si="930"/>
        <v>0.33333333333333331</v>
      </c>
      <c r="N2247" s="241">
        <f t="shared" si="922"/>
        <v>0.70833333333333337</v>
      </c>
      <c r="O2247" s="244">
        <f t="shared" si="916"/>
        <v>9.0000000000000018</v>
      </c>
      <c r="P2247" s="245" t="str">
        <f t="shared" si="928"/>
        <v>1</v>
      </c>
      <c r="Q2247" s="257">
        <f t="shared" si="917"/>
        <v>8.0000000000000018</v>
      </c>
      <c r="R2247" s="102">
        <f t="shared" si="929"/>
        <v>2.9999999999999982</v>
      </c>
      <c r="S2247" s="103">
        <f t="shared" si="923"/>
        <v>1</v>
      </c>
      <c r="T2247" s="104">
        <f t="shared" si="924"/>
        <v>1.9999999999999982</v>
      </c>
      <c r="U2247" s="104">
        <f t="shared" si="925"/>
        <v>0</v>
      </c>
      <c r="V2247" s="104">
        <f t="shared" si="926"/>
        <v>0</v>
      </c>
      <c r="W2247" s="105">
        <f t="shared" si="927"/>
        <v>2.9999999999999982</v>
      </c>
      <c r="X2247" s="96"/>
      <c r="Y2247" s="106" t="str">
        <f>$AO$24</f>
        <v>D</v>
      </c>
      <c r="Z2247" s="207" t="str">
        <f t="shared" si="918"/>
        <v>Wed</v>
      </c>
      <c r="AA2247" s="107">
        <f t="shared" si="919"/>
        <v>0</v>
      </c>
      <c r="AB2247" s="107">
        <f t="shared" si="920"/>
        <v>0</v>
      </c>
      <c r="AC2247" s="107">
        <f t="shared" si="921"/>
        <v>0</v>
      </c>
    </row>
    <row r="2248" spans="1:29" ht="12.75" customHeight="1">
      <c r="A2248" s="69"/>
      <c r="B2248" s="124" t="s">
        <v>26</v>
      </c>
      <c r="C2248" s="125" t="s">
        <v>22</v>
      </c>
      <c r="D2248" s="153">
        <f>-H2237</f>
        <v>-1244560</v>
      </c>
      <c r="E2248" s="127" t="s">
        <v>24</v>
      </c>
      <c r="F2248" s="149">
        <v>0.02</v>
      </c>
      <c r="G2248" s="134" t="s">
        <v>22</v>
      </c>
      <c r="H2248" s="130">
        <f>F2248*D2248</f>
        <v>-24891.200000000001</v>
      </c>
      <c r="I2248" s="76">
        <f t="shared" si="915"/>
        <v>21</v>
      </c>
      <c r="J2248" s="100">
        <f>$AN$25</f>
        <v>41095</v>
      </c>
      <c r="K2248" s="101">
        <v>1</v>
      </c>
      <c r="L2248" s="261">
        <v>11</v>
      </c>
      <c r="M2248" s="232">
        <f t="shared" si="930"/>
        <v>0.33333333333333331</v>
      </c>
      <c r="N2248" s="241">
        <f t="shared" si="922"/>
        <v>0.70833333333333337</v>
      </c>
      <c r="O2248" s="244">
        <f t="shared" si="916"/>
        <v>9.0000000000000018</v>
      </c>
      <c r="P2248" s="245" t="str">
        <f t="shared" si="928"/>
        <v>1</v>
      </c>
      <c r="Q2248" s="257">
        <f t="shared" si="917"/>
        <v>8.0000000000000018</v>
      </c>
      <c r="R2248" s="102">
        <f t="shared" si="929"/>
        <v>2.9999999999999982</v>
      </c>
      <c r="S2248" s="103">
        <f t="shared" si="923"/>
        <v>1</v>
      </c>
      <c r="T2248" s="104">
        <f t="shared" si="924"/>
        <v>1.9999999999999982</v>
      </c>
      <c r="U2248" s="104">
        <f t="shared" si="925"/>
        <v>0</v>
      </c>
      <c r="V2248" s="104">
        <f t="shared" si="926"/>
        <v>0</v>
      </c>
      <c r="W2248" s="105">
        <f t="shared" si="927"/>
        <v>2.9999999999999982</v>
      </c>
      <c r="X2248" s="96"/>
      <c r="Y2248" s="106" t="str">
        <f>$AO$25</f>
        <v>D</v>
      </c>
      <c r="Z2248" s="207" t="str">
        <f t="shared" si="918"/>
        <v>Thu</v>
      </c>
      <c r="AA2248" s="107">
        <f t="shared" si="919"/>
        <v>0</v>
      </c>
      <c r="AB2248" s="107">
        <f t="shared" si="920"/>
        <v>0</v>
      </c>
      <c r="AC2248" s="107">
        <f t="shared" si="921"/>
        <v>0</v>
      </c>
    </row>
    <row r="2249" spans="1:29" ht="12.75" customHeight="1">
      <c r="A2249" s="69"/>
      <c r="B2249" s="124" t="s">
        <v>47</v>
      </c>
      <c r="C2249" s="125" t="s">
        <v>22</v>
      </c>
      <c r="D2249" s="200"/>
      <c r="E2249" s="127"/>
      <c r="F2249" s="155"/>
      <c r="G2249" s="134" t="s">
        <v>22</v>
      </c>
      <c r="H2249" s="130">
        <f>SUM(AA2264:AC2264)*-F2237/21</f>
        <v>0</v>
      </c>
      <c r="I2249" s="76">
        <f t="shared" si="915"/>
        <v>22</v>
      </c>
      <c r="J2249" s="100">
        <f>$AN$26</f>
        <v>41096</v>
      </c>
      <c r="K2249" s="101">
        <v>1</v>
      </c>
      <c r="L2249" s="261">
        <v>10</v>
      </c>
      <c r="M2249" s="232">
        <f t="shared" si="930"/>
        <v>0.33333333333333331</v>
      </c>
      <c r="N2249" s="241">
        <f t="shared" si="922"/>
        <v>0.70833333333333337</v>
      </c>
      <c r="O2249" s="244">
        <f t="shared" si="916"/>
        <v>9.0000000000000018</v>
      </c>
      <c r="P2249" s="245" t="str">
        <f t="shared" si="928"/>
        <v>1</v>
      </c>
      <c r="Q2249" s="257">
        <f t="shared" si="917"/>
        <v>8.0000000000000018</v>
      </c>
      <c r="R2249" s="102">
        <f t="shared" si="929"/>
        <v>1.9999999999999982</v>
      </c>
      <c r="S2249" s="103">
        <f t="shared" si="923"/>
        <v>1</v>
      </c>
      <c r="T2249" s="104">
        <f t="shared" si="924"/>
        <v>0.99999999999999822</v>
      </c>
      <c r="U2249" s="104">
        <f t="shared" si="925"/>
        <v>0</v>
      </c>
      <c r="V2249" s="104">
        <f t="shared" si="926"/>
        <v>0</v>
      </c>
      <c r="W2249" s="105">
        <f t="shared" si="927"/>
        <v>1.9999999999999982</v>
      </c>
      <c r="X2249" s="96"/>
      <c r="Y2249" s="106" t="str">
        <f>$AO$26</f>
        <v>D</v>
      </c>
      <c r="Z2249" s="207" t="str">
        <f t="shared" si="918"/>
        <v>Fri</v>
      </c>
      <c r="AA2249" s="107">
        <f t="shared" si="919"/>
        <v>0</v>
      </c>
      <c r="AB2249" s="107">
        <f t="shared" si="920"/>
        <v>0</v>
      </c>
      <c r="AC2249" s="107">
        <f t="shared" si="921"/>
        <v>0</v>
      </c>
    </row>
    <row r="2250" spans="1:29" ht="12.75" customHeight="1">
      <c r="A2250" s="69"/>
      <c r="B2250" s="124" t="s">
        <v>27</v>
      </c>
      <c r="C2250" s="125" t="s">
        <v>22</v>
      </c>
      <c r="D2250" s="200"/>
      <c r="E2250" s="127"/>
      <c r="F2250" s="155"/>
      <c r="G2250" s="134" t="s">
        <v>22</v>
      </c>
      <c r="H2250" s="156">
        <f>+F2256</f>
        <v>-47325.5</v>
      </c>
      <c r="I2250" s="76">
        <f t="shared" si="915"/>
        <v>23</v>
      </c>
      <c r="J2250" s="100">
        <f>$AN$27</f>
        <v>41097</v>
      </c>
      <c r="K2250" s="339" t="s">
        <v>63</v>
      </c>
      <c r="L2250" s="261">
        <v>10</v>
      </c>
      <c r="M2250" s="232">
        <f t="shared" si="930"/>
        <v>0</v>
      </c>
      <c r="N2250" s="241">
        <f t="shared" si="922"/>
        <v>0</v>
      </c>
      <c r="O2250" s="244">
        <f t="shared" si="916"/>
        <v>0</v>
      </c>
      <c r="P2250" s="245">
        <f t="shared" si="928"/>
        <v>0</v>
      </c>
      <c r="Q2250" s="257">
        <f t="shared" si="917"/>
        <v>0</v>
      </c>
      <c r="R2250" s="102">
        <f t="shared" si="929"/>
        <v>10</v>
      </c>
      <c r="S2250" s="103">
        <f t="shared" si="923"/>
        <v>0</v>
      </c>
      <c r="T2250" s="104">
        <f t="shared" si="924"/>
        <v>7</v>
      </c>
      <c r="U2250" s="104">
        <f t="shared" si="925"/>
        <v>1</v>
      </c>
      <c r="V2250" s="104">
        <f t="shared" si="926"/>
        <v>2</v>
      </c>
      <c r="W2250" s="105">
        <f t="shared" si="927"/>
        <v>10</v>
      </c>
      <c r="X2250" s="96"/>
      <c r="Y2250" s="106" t="str">
        <f>$AO$27</f>
        <v>M</v>
      </c>
      <c r="Z2250" s="207" t="str">
        <f t="shared" si="918"/>
        <v>Sat</v>
      </c>
      <c r="AA2250" s="107">
        <f t="shared" si="919"/>
        <v>0</v>
      </c>
      <c r="AB2250" s="107">
        <f t="shared" si="920"/>
        <v>0</v>
      </c>
      <c r="AC2250" s="107">
        <f t="shared" si="921"/>
        <v>0</v>
      </c>
    </row>
    <row r="2251" spans="1:29" ht="12.75" customHeight="1">
      <c r="A2251" s="69"/>
      <c r="B2251" s="98"/>
      <c r="C2251" s="98"/>
      <c r="D2251" s="158" t="s">
        <v>28</v>
      </c>
      <c r="E2251" s="159"/>
      <c r="F2251" s="160">
        <f>VLOOKUP(C2230,$AD$1:$AG$6,2)</f>
        <v>-1320000</v>
      </c>
      <c r="G2251" s="160"/>
      <c r="H2251" s="99"/>
      <c r="I2251" s="76">
        <f t="shared" si="915"/>
        <v>24</v>
      </c>
      <c r="J2251" s="100">
        <f>$AN$28</f>
        <v>41098</v>
      </c>
      <c r="K2251" s="101" t="s">
        <v>50</v>
      </c>
      <c r="L2251" s="261"/>
      <c r="M2251" s="232">
        <f t="shared" si="930"/>
        <v>0</v>
      </c>
      <c r="N2251" s="241">
        <f t="shared" si="922"/>
        <v>0</v>
      </c>
      <c r="O2251" s="244">
        <f t="shared" si="916"/>
        <v>0</v>
      </c>
      <c r="P2251" s="245">
        <f t="shared" si="928"/>
        <v>0</v>
      </c>
      <c r="Q2251" s="257">
        <f t="shared" si="917"/>
        <v>0</v>
      </c>
      <c r="R2251" s="102">
        <f t="shared" si="929"/>
        <v>0</v>
      </c>
      <c r="S2251" s="103">
        <f t="shared" si="923"/>
        <v>0</v>
      </c>
      <c r="T2251" s="104">
        <f t="shared" si="924"/>
        <v>0</v>
      </c>
      <c r="U2251" s="104">
        <f t="shared" si="925"/>
        <v>0</v>
      </c>
      <c r="V2251" s="104">
        <f t="shared" si="926"/>
        <v>0</v>
      </c>
      <c r="W2251" s="105">
        <f t="shared" si="927"/>
        <v>0</v>
      </c>
      <c r="X2251" s="96"/>
      <c r="Y2251" s="106" t="str">
        <f>$AO$28</f>
        <v>M</v>
      </c>
      <c r="Z2251" s="262" t="str">
        <f t="shared" si="918"/>
        <v>Sun</v>
      </c>
      <c r="AA2251" s="107">
        <f t="shared" si="919"/>
        <v>0</v>
      </c>
      <c r="AB2251" s="107">
        <f t="shared" si="920"/>
        <v>0</v>
      </c>
      <c r="AC2251" s="107">
        <f t="shared" si="921"/>
        <v>0</v>
      </c>
    </row>
    <row r="2252" spans="1:29" ht="12.75" customHeight="1">
      <c r="A2252" s="69"/>
      <c r="B2252" s="98"/>
      <c r="C2252" s="98"/>
      <c r="D2252" s="162" t="s">
        <v>26</v>
      </c>
      <c r="E2252" s="159"/>
      <c r="F2252" s="163">
        <f>+(H2237)*0.54%</f>
        <v>6720.6240000000007</v>
      </c>
      <c r="G2252" s="163"/>
      <c r="H2252" s="99"/>
      <c r="I2252" s="76">
        <f t="shared" si="915"/>
        <v>25</v>
      </c>
      <c r="J2252" s="100">
        <f>$AN$29</f>
        <v>41099</v>
      </c>
      <c r="K2252" s="101">
        <v>1</v>
      </c>
      <c r="L2252" s="261">
        <v>10</v>
      </c>
      <c r="M2252" s="232">
        <f t="shared" si="930"/>
        <v>0.33333333333333331</v>
      </c>
      <c r="N2252" s="241">
        <f t="shared" si="922"/>
        <v>0.70833333333333337</v>
      </c>
      <c r="O2252" s="244">
        <f t="shared" si="916"/>
        <v>9.0000000000000018</v>
      </c>
      <c r="P2252" s="245" t="str">
        <f t="shared" si="928"/>
        <v>1</v>
      </c>
      <c r="Q2252" s="257">
        <f t="shared" si="917"/>
        <v>8.0000000000000018</v>
      </c>
      <c r="R2252" s="102">
        <f t="shared" si="929"/>
        <v>1.9999999999999982</v>
      </c>
      <c r="S2252" s="103">
        <f t="shared" si="923"/>
        <v>1</v>
      </c>
      <c r="T2252" s="104">
        <f t="shared" si="924"/>
        <v>0.99999999999999822</v>
      </c>
      <c r="U2252" s="104">
        <f t="shared" si="925"/>
        <v>0</v>
      </c>
      <c r="V2252" s="104">
        <f t="shared" si="926"/>
        <v>0</v>
      </c>
      <c r="W2252" s="105">
        <f t="shared" si="927"/>
        <v>1.9999999999999982</v>
      </c>
      <c r="X2252" s="96"/>
      <c r="Y2252" s="106" t="str">
        <f>$AO$29</f>
        <v>D</v>
      </c>
      <c r="Z2252" s="262" t="str">
        <f t="shared" si="918"/>
        <v>Mon</v>
      </c>
      <c r="AA2252" s="107">
        <f t="shared" si="919"/>
        <v>0</v>
      </c>
      <c r="AB2252" s="107">
        <f t="shared" si="920"/>
        <v>0</v>
      </c>
      <c r="AC2252" s="107">
        <f t="shared" si="921"/>
        <v>0</v>
      </c>
    </row>
    <row r="2253" spans="1:29" ht="12.75" customHeight="1">
      <c r="A2253" s="69"/>
      <c r="B2253" s="98"/>
      <c r="C2253" s="98"/>
      <c r="D2253" s="162" t="s">
        <v>29</v>
      </c>
      <c r="E2253" s="159"/>
      <c r="F2253" s="160">
        <f>-IF(H2246*5%&gt;500000,500000,H2246*5%)</f>
        <v>-120246.36994219653</v>
      </c>
      <c r="G2253" s="160"/>
      <c r="H2253" s="99"/>
      <c r="I2253" s="76">
        <f t="shared" si="915"/>
        <v>26</v>
      </c>
      <c r="J2253" s="100">
        <f>$AN$30</f>
        <v>41100</v>
      </c>
      <c r="K2253" s="101">
        <v>1</v>
      </c>
      <c r="L2253" s="261">
        <v>10</v>
      </c>
      <c r="M2253" s="232">
        <f t="shared" si="930"/>
        <v>0.33333333333333331</v>
      </c>
      <c r="N2253" s="241">
        <f t="shared" si="922"/>
        <v>0.70833333333333337</v>
      </c>
      <c r="O2253" s="244">
        <f t="shared" si="916"/>
        <v>9.0000000000000018</v>
      </c>
      <c r="P2253" s="245" t="str">
        <f t="shared" si="928"/>
        <v>1</v>
      </c>
      <c r="Q2253" s="257">
        <f t="shared" si="917"/>
        <v>8.0000000000000018</v>
      </c>
      <c r="R2253" s="102">
        <f t="shared" si="929"/>
        <v>1.9999999999999982</v>
      </c>
      <c r="S2253" s="103">
        <f t="shared" si="923"/>
        <v>1</v>
      </c>
      <c r="T2253" s="104">
        <f t="shared" si="924"/>
        <v>0.99999999999999822</v>
      </c>
      <c r="U2253" s="104">
        <f t="shared" si="925"/>
        <v>0</v>
      </c>
      <c r="V2253" s="104">
        <f t="shared" si="926"/>
        <v>0</v>
      </c>
      <c r="W2253" s="105">
        <f t="shared" si="927"/>
        <v>1.9999999999999982</v>
      </c>
      <c r="X2253" s="96"/>
      <c r="Y2253" s="106" t="str">
        <f>$AO$30</f>
        <v>D</v>
      </c>
      <c r="Z2253" s="207" t="str">
        <f t="shared" si="918"/>
        <v>Tue</v>
      </c>
      <c r="AA2253" s="107">
        <f t="shared" si="919"/>
        <v>0</v>
      </c>
      <c r="AB2253" s="107">
        <f t="shared" si="920"/>
        <v>0</v>
      </c>
      <c r="AC2253" s="107">
        <f t="shared" si="921"/>
        <v>0</v>
      </c>
    </row>
    <row r="2254" spans="1:29" ht="12.75" customHeight="1">
      <c r="A2254" s="69"/>
      <c r="B2254" s="98"/>
      <c r="C2254" s="98"/>
      <c r="D2254" s="162" t="s">
        <v>30</v>
      </c>
      <c r="E2254" s="159"/>
      <c r="F2254" s="163">
        <f>ROUND(H2246+H2248+F2252+F2253,0)*12</f>
        <v>27198120</v>
      </c>
      <c r="G2254" s="163"/>
      <c r="H2254" s="99"/>
      <c r="I2254" s="76">
        <f t="shared" si="915"/>
        <v>27</v>
      </c>
      <c r="J2254" s="100">
        <f>$AN$31</f>
        <v>41101</v>
      </c>
      <c r="K2254" s="101">
        <v>1</v>
      </c>
      <c r="L2254" s="261">
        <v>11</v>
      </c>
      <c r="M2254" s="232">
        <f t="shared" si="930"/>
        <v>0.33333333333333331</v>
      </c>
      <c r="N2254" s="241">
        <f t="shared" si="922"/>
        <v>0.70833333333333337</v>
      </c>
      <c r="O2254" s="244">
        <f t="shared" si="916"/>
        <v>9.0000000000000018</v>
      </c>
      <c r="P2254" s="245" t="str">
        <f t="shared" si="928"/>
        <v>1</v>
      </c>
      <c r="Q2254" s="257">
        <f t="shared" si="917"/>
        <v>8.0000000000000018</v>
      </c>
      <c r="R2254" s="102">
        <f t="shared" si="929"/>
        <v>2.9999999999999982</v>
      </c>
      <c r="S2254" s="103">
        <f t="shared" si="923"/>
        <v>1</v>
      </c>
      <c r="T2254" s="104">
        <f t="shared" si="924"/>
        <v>1.9999999999999982</v>
      </c>
      <c r="U2254" s="104">
        <f t="shared" si="925"/>
        <v>0</v>
      </c>
      <c r="V2254" s="104">
        <f t="shared" si="926"/>
        <v>0</v>
      </c>
      <c r="W2254" s="105">
        <f t="shared" si="927"/>
        <v>2.9999999999999982</v>
      </c>
      <c r="X2254" s="96"/>
      <c r="Y2254" s="106" t="str">
        <f>$AO$31</f>
        <v>D</v>
      </c>
      <c r="Z2254" s="207" t="str">
        <f t="shared" si="918"/>
        <v>Wed</v>
      </c>
      <c r="AA2254" s="107">
        <f t="shared" si="919"/>
        <v>0</v>
      </c>
      <c r="AB2254" s="107">
        <f t="shared" si="920"/>
        <v>0</v>
      </c>
      <c r="AC2254" s="107">
        <f t="shared" si="921"/>
        <v>0</v>
      </c>
    </row>
    <row r="2255" spans="1:29" ht="12.75" customHeight="1">
      <c r="A2255" s="69"/>
      <c r="B2255" s="98"/>
      <c r="C2255" s="98"/>
      <c r="D2255" s="168" t="s">
        <v>31</v>
      </c>
      <c r="E2255" s="159"/>
      <c r="F2255" s="169">
        <f>(F2254)+(F2251*12)</f>
        <v>11358120</v>
      </c>
      <c r="G2255" s="169"/>
      <c r="H2255" s="99"/>
      <c r="I2255" s="76">
        <f t="shared" si="915"/>
        <v>28</v>
      </c>
      <c r="J2255" s="100">
        <f>$AN$32</f>
        <v>41102</v>
      </c>
      <c r="K2255" s="101">
        <v>1</v>
      </c>
      <c r="L2255" s="261">
        <v>8</v>
      </c>
      <c r="M2255" s="232">
        <f t="shared" si="930"/>
        <v>0.33333333333333331</v>
      </c>
      <c r="N2255" s="241">
        <f t="shared" si="922"/>
        <v>0.70833333333333337</v>
      </c>
      <c r="O2255" s="244">
        <f t="shared" si="916"/>
        <v>9.0000000000000018</v>
      </c>
      <c r="P2255" s="245" t="str">
        <f t="shared" si="928"/>
        <v>1</v>
      </c>
      <c r="Q2255" s="257">
        <f t="shared" si="917"/>
        <v>8.0000000000000018</v>
      </c>
      <c r="R2255" s="102">
        <f t="shared" si="929"/>
        <v>0</v>
      </c>
      <c r="S2255" s="103">
        <f t="shared" si="923"/>
        <v>0</v>
      </c>
      <c r="T2255" s="104">
        <f t="shared" si="924"/>
        <v>0</v>
      </c>
      <c r="U2255" s="104">
        <f t="shared" si="925"/>
        <v>0</v>
      </c>
      <c r="V2255" s="104">
        <f t="shared" si="926"/>
        <v>0</v>
      </c>
      <c r="W2255" s="105">
        <f t="shared" si="927"/>
        <v>0</v>
      </c>
      <c r="X2255" s="96"/>
      <c r="Y2255" s="106" t="str">
        <f>$AO$32</f>
        <v>D</v>
      </c>
      <c r="Z2255" s="207" t="str">
        <f t="shared" si="918"/>
        <v>Thu</v>
      </c>
      <c r="AA2255" s="107">
        <f t="shared" si="919"/>
        <v>0</v>
      </c>
      <c r="AB2255" s="107">
        <f t="shared" si="920"/>
        <v>0</v>
      </c>
      <c r="AC2255" s="107">
        <f t="shared" si="921"/>
        <v>0</v>
      </c>
    </row>
    <row r="2256" spans="1:29" ht="12.75" customHeight="1">
      <c r="A2256" s="69"/>
      <c r="B2256" s="98"/>
      <c r="C2256" s="98"/>
      <c r="D2256" s="168" t="s">
        <v>32</v>
      </c>
      <c r="E2256" s="159"/>
      <c r="F2256" s="170">
        <f>-(IF(F2255&lt;=0,0,IF(F2255&lt;=50000000,F2255*0.05,IF(F2255&lt;=200000000,(F2255-50000000)*0.15+2500000,IF(F2255&lt;=500000000,(F2255-250000000)*0.25+32500000,(F2255-500000000)*0.3+95000000)))))/12</f>
        <v>-47325.5</v>
      </c>
      <c r="G2256" s="171">
        <f>-(IF(F2256&lt;=0,0,IF(F2256&lt;=50000000,F2256*0.05,IF(F2256&lt;=200000000,(F2256-50000000)*0.15+2500000,IF(F2256&lt;=500000000,(F2256-250000000)*0.25+32500000,(F2256-500000000)*0.3+95000000)))))/12</f>
        <v>0</v>
      </c>
      <c r="H2256" s="99"/>
      <c r="I2256" s="76">
        <f t="shared" si="915"/>
        <v>29</v>
      </c>
      <c r="J2256" s="100">
        <f>$AN$33</f>
        <v>41103</v>
      </c>
      <c r="K2256" s="101">
        <v>1</v>
      </c>
      <c r="L2256" s="261">
        <v>10</v>
      </c>
      <c r="M2256" s="232">
        <f t="shared" si="930"/>
        <v>0.33333333333333331</v>
      </c>
      <c r="N2256" s="241">
        <f t="shared" si="922"/>
        <v>0.70833333333333337</v>
      </c>
      <c r="O2256" s="244">
        <f t="shared" si="916"/>
        <v>9.0000000000000018</v>
      </c>
      <c r="P2256" s="245" t="str">
        <f t="shared" si="928"/>
        <v>1</v>
      </c>
      <c r="Q2256" s="257">
        <f t="shared" si="917"/>
        <v>8.0000000000000018</v>
      </c>
      <c r="R2256" s="102">
        <f t="shared" si="929"/>
        <v>1.9999999999999982</v>
      </c>
      <c r="S2256" s="103">
        <f t="shared" si="923"/>
        <v>1</v>
      </c>
      <c r="T2256" s="104">
        <f t="shared" si="924"/>
        <v>0.99999999999999822</v>
      </c>
      <c r="U2256" s="104">
        <f t="shared" si="925"/>
        <v>0</v>
      </c>
      <c r="V2256" s="104">
        <f t="shared" si="926"/>
        <v>0</v>
      </c>
      <c r="W2256" s="105">
        <f t="shared" si="927"/>
        <v>1.9999999999999982</v>
      </c>
      <c r="X2256" s="96"/>
      <c r="Y2256" s="106" t="str">
        <f>$AO$33</f>
        <v>D</v>
      </c>
      <c r="Z2256" s="207" t="str">
        <f t="shared" si="918"/>
        <v>Fri</v>
      </c>
      <c r="AA2256" s="107">
        <f t="shared" si="919"/>
        <v>0</v>
      </c>
      <c r="AB2256" s="107">
        <f t="shared" si="920"/>
        <v>0</v>
      </c>
      <c r="AC2256" s="107">
        <f t="shared" si="921"/>
        <v>0</v>
      </c>
    </row>
    <row r="2257" spans="1:29" ht="12.75" customHeight="1">
      <c r="A2257" s="69"/>
      <c r="B2257" s="98"/>
      <c r="C2257" s="125"/>
      <c r="D2257" s="172"/>
      <c r="E2257" s="173"/>
      <c r="F2257" s="174"/>
      <c r="G2257" s="72"/>
      <c r="H2257" s="175"/>
      <c r="I2257" s="76">
        <f t="shared" si="915"/>
        <v>30</v>
      </c>
      <c r="J2257" s="100">
        <f>$AN$34</f>
        <v>41104</v>
      </c>
      <c r="K2257" s="101" t="s">
        <v>50</v>
      </c>
      <c r="L2257" s="261"/>
      <c r="M2257" s="232">
        <f t="shared" si="930"/>
        <v>0</v>
      </c>
      <c r="N2257" s="241">
        <f t="shared" si="922"/>
        <v>0</v>
      </c>
      <c r="O2257" s="244">
        <f t="shared" si="916"/>
        <v>0</v>
      </c>
      <c r="P2257" s="245">
        <f t="shared" si="928"/>
        <v>0</v>
      </c>
      <c r="Q2257" s="257">
        <f t="shared" si="917"/>
        <v>0</v>
      </c>
      <c r="R2257" s="102">
        <f t="shared" si="929"/>
        <v>0</v>
      </c>
      <c r="S2257" s="103">
        <f t="shared" si="923"/>
        <v>0</v>
      </c>
      <c r="T2257" s="104">
        <f t="shared" si="924"/>
        <v>0</v>
      </c>
      <c r="U2257" s="104">
        <f t="shared" si="925"/>
        <v>0</v>
      </c>
      <c r="V2257" s="104">
        <f t="shared" si="926"/>
        <v>0</v>
      </c>
      <c r="W2257" s="105">
        <f t="shared" si="927"/>
        <v>0</v>
      </c>
      <c r="X2257" s="96"/>
      <c r="Y2257" s="106" t="str">
        <f>$AO$34</f>
        <v>M</v>
      </c>
      <c r="Z2257" s="207" t="str">
        <f t="shared" si="918"/>
        <v>Sat</v>
      </c>
      <c r="AA2257" s="107">
        <f t="shared" si="919"/>
        <v>0</v>
      </c>
      <c r="AB2257" s="107">
        <f t="shared" si="920"/>
        <v>0</v>
      </c>
      <c r="AC2257" s="107">
        <f t="shared" si="921"/>
        <v>0</v>
      </c>
    </row>
    <row r="2258" spans="1:29" ht="12.75" customHeight="1">
      <c r="A2258" s="69"/>
      <c r="B2258" s="176" t="s">
        <v>33</v>
      </c>
      <c r="C2258" s="177"/>
      <c r="D2258" s="178"/>
      <c r="E2258" s="127"/>
      <c r="F2258" s="179"/>
      <c r="G2258" s="180" t="s">
        <v>22</v>
      </c>
      <c r="H2258" s="152">
        <f>+H2246+H2248+H2249+H2250</f>
        <v>2332710.6988439304</v>
      </c>
      <c r="I2258" s="76">
        <f t="shared" si="915"/>
        <v>31</v>
      </c>
      <c r="J2258" s="100">
        <f>$AN$35</f>
        <v>41105</v>
      </c>
      <c r="K2258" s="101" t="s">
        <v>50</v>
      </c>
      <c r="L2258" s="261"/>
      <c r="M2258" s="232">
        <f t="shared" si="930"/>
        <v>0</v>
      </c>
      <c r="N2258" s="241">
        <f t="shared" si="922"/>
        <v>0</v>
      </c>
      <c r="O2258" s="244">
        <f t="shared" si="916"/>
        <v>0</v>
      </c>
      <c r="P2258" s="245">
        <f t="shared" si="928"/>
        <v>0</v>
      </c>
      <c r="Q2258" s="257">
        <f t="shared" si="917"/>
        <v>0</v>
      </c>
      <c r="R2258" s="102">
        <f t="shared" si="929"/>
        <v>0</v>
      </c>
      <c r="S2258" s="103">
        <f t="shared" si="923"/>
        <v>0</v>
      </c>
      <c r="T2258" s="104">
        <f t="shared" si="924"/>
        <v>0</v>
      </c>
      <c r="U2258" s="104">
        <f t="shared" si="925"/>
        <v>0</v>
      </c>
      <c r="V2258" s="104">
        <f t="shared" si="926"/>
        <v>0</v>
      </c>
      <c r="W2258" s="105">
        <f t="shared" si="927"/>
        <v>0</v>
      </c>
      <c r="X2258" s="96"/>
      <c r="Y2258" s="106" t="str">
        <f>$AO$35</f>
        <v>M</v>
      </c>
      <c r="Z2258" s="262" t="str">
        <f t="shared" si="918"/>
        <v>Sun</v>
      </c>
      <c r="AA2258" s="107">
        <f t="shared" si="919"/>
        <v>0</v>
      </c>
      <c r="AB2258" s="107">
        <f t="shared" si="920"/>
        <v>0</v>
      </c>
      <c r="AC2258" s="107">
        <f t="shared" si="921"/>
        <v>0</v>
      </c>
    </row>
    <row r="2259" spans="1:29" ht="12.75" customHeight="1">
      <c r="A2259" s="69"/>
      <c r="B2259" s="70"/>
      <c r="C2259" s="70"/>
      <c r="D2259" s="200"/>
      <c r="E2259" s="127"/>
      <c r="F2259" s="155"/>
      <c r="G2259" s="74"/>
      <c r="H2259" s="75"/>
      <c r="I2259" s="76">
        <f t="shared" si="915"/>
        <v>32</v>
      </c>
      <c r="J2259" s="100">
        <f>$AN$36</f>
        <v>41106</v>
      </c>
      <c r="K2259" s="101">
        <v>1</v>
      </c>
      <c r="L2259" s="261">
        <v>11</v>
      </c>
      <c r="M2259" s="232">
        <f t="shared" si="930"/>
        <v>0.33333333333333331</v>
      </c>
      <c r="N2259" s="241">
        <f t="shared" si="922"/>
        <v>0.70833333333333337</v>
      </c>
      <c r="O2259" s="244">
        <f t="shared" si="916"/>
        <v>9.0000000000000018</v>
      </c>
      <c r="P2259" s="245" t="str">
        <f t="shared" si="928"/>
        <v>1</v>
      </c>
      <c r="Q2259" s="257">
        <f t="shared" si="917"/>
        <v>8.0000000000000018</v>
      </c>
      <c r="R2259" s="102">
        <f t="shared" si="929"/>
        <v>2.9999999999999982</v>
      </c>
      <c r="S2259" s="103">
        <f t="shared" si="923"/>
        <v>1</v>
      </c>
      <c r="T2259" s="104">
        <f t="shared" si="924"/>
        <v>1.9999999999999982</v>
      </c>
      <c r="U2259" s="104">
        <f t="shared" si="925"/>
        <v>0</v>
      </c>
      <c r="V2259" s="104">
        <f t="shared" si="926"/>
        <v>0</v>
      </c>
      <c r="W2259" s="105">
        <f t="shared" si="927"/>
        <v>2.9999999999999982</v>
      </c>
      <c r="X2259" s="96"/>
      <c r="Y2259" s="106" t="str">
        <f>$AO$36</f>
        <v>D</v>
      </c>
      <c r="Z2259" s="262" t="str">
        <f t="shared" si="918"/>
        <v>Mon</v>
      </c>
      <c r="AA2259" s="107">
        <f t="shared" si="919"/>
        <v>0</v>
      </c>
      <c r="AB2259" s="107">
        <f t="shared" si="920"/>
        <v>0</v>
      </c>
      <c r="AC2259" s="107">
        <f t="shared" si="921"/>
        <v>0</v>
      </c>
    </row>
    <row r="2260" spans="1:29" ht="12.75" customHeight="1">
      <c r="A2260" s="69"/>
      <c r="B2260" s="181" t="s">
        <v>34</v>
      </c>
      <c r="C2260" s="181"/>
      <c r="D2260" s="72"/>
      <c r="E2260" s="73"/>
      <c r="F2260" s="72"/>
      <c r="G2260" s="181" t="s">
        <v>35</v>
      </c>
      <c r="H2260" s="99"/>
      <c r="I2260" s="76">
        <f t="shared" si="915"/>
        <v>33</v>
      </c>
      <c r="J2260" s="100">
        <f>$AN$37</f>
        <v>41107</v>
      </c>
      <c r="K2260" s="101">
        <v>1</v>
      </c>
      <c r="L2260" s="261">
        <v>11</v>
      </c>
      <c r="M2260" s="232">
        <f t="shared" si="930"/>
        <v>0.33333333333333331</v>
      </c>
      <c r="N2260" s="241">
        <f t="shared" si="922"/>
        <v>0.70833333333333337</v>
      </c>
      <c r="O2260" s="244">
        <f t="shared" si="916"/>
        <v>9.0000000000000018</v>
      </c>
      <c r="P2260" s="245" t="str">
        <f t="shared" si="928"/>
        <v>1</v>
      </c>
      <c r="Q2260" s="257">
        <f t="shared" si="917"/>
        <v>8.0000000000000018</v>
      </c>
      <c r="R2260" s="102">
        <f t="shared" si="929"/>
        <v>2.9999999999999982</v>
      </c>
      <c r="S2260" s="103">
        <f t="shared" si="923"/>
        <v>1</v>
      </c>
      <c r="T2260" s="104">
        <f t="shared" si="924"/>
        <v>1.9999999999999982</v>
      </c>
      <c r="U2260" s="104">
        <f t="shared" si="925"/>
        <v>0</v>
      </c>
      <c r="V2260" s="104">
        <f t="shared" si="926"/>
        <v>0</v>
      </c>
      <c r="W2260" s="105">
        <f t="shared" si="927"/>
        <v>2.9999999999999982</v>
      </c>
      <c r="X2260" s="96"/>
      <c r="Y2260" s="106" t="str">
        <f>$AO$37</f>
        <v>D</v>
      </c>
      <c r="Z2260" s="207" t="str">
        <f t="shared" si="918"/>
        <v>Tue</v>
      </c>
      <c r="AA2260" s="107">
        <f t="shared" si="919"/>
        <v>0</v>
      </c>
      <c r="AB2260" s="107">
        <f t="shared" si="920"/>
        <v>0</v>
      </c>
      <c r="AC2260" s="107">
        <f t="shared" si="921"/>
        <v>0</v>
      </c>
    </row>
    <row r="2261" spans="1:29" ht="12.75" customHeight="1">
      <c r="A2261" s="69"/>
      <c r="B2261" s="181"/>
      <c r="C2261" s="181"/>
      <c r="D2261" s="72"/>
      <c r="E2261" s="73"/>
      <c r="F2261" s="72"/>
      <c r="G2261" s="181"/>
      <c r="H2261" s="99"/>
      <c r="I2261" s="76">
        <f t="shared" si="915"/>
        <v>34</v>
      </c>
      <c r="J2261" s="100">
        <f>$AN$38</f>
        <v>41108</v>
      </c>
      <c r="K2261" s="101">
        <v>1</v>
      </c>
      <c r="L2261" s="261">
        <v>10</v>
      </c>
      <c r="M2261" s="232">
        <f t="shared" si="930"/>
        <v>0.33333333333333331</v>
      </c>
      <c r="N2261" s="241">
        <f t="shared" si="922"/>
        <v>0.70833333333333337</v>
      </c>
      <c r="O2261" s="244">
        <f t="shared" si="916"/>
        <v>9.0000000000000018</v>
      </c>
      <c r="P2261" s="245" t="str">
        <f t="shared" si="928"/>
        <v>1</v>
      </c>
      <c r="Q2261" s="257">
        <f t="shared" si="917"/>
        <v>8.0000000000000018</v>
      </c>
      <c r="R2261" s="102">
        <f t="shared" si="929"/>
        <v>1.9999999999999982</v>
      </c>
      <c r="S2261" s="103">
        <f t="shared" si="923"/>
        <v>1</v>
      </c>
      <c r="T2261" s="104">
        <f t="shared" si="924"/>
        <v>0.99999999999999822</v>
      </c>
      <c r="U2261" s="104">
        <f t="shared" si="925"/>
        <v>0</v>
      </c>
      <c r="V2261" s="104">
        <f t="shared" si="926"/>
        <v>0</v>
      </c>
      <c r="W2261" s="105">
        <f t="shared" si="927"/>
        <v>1.9999999999999982</v>
      </c>
      <c r="X2261" s="96"/>
      <c r="Y2261" s="106" t="str">
        <f>$AO$38</f>
        <v>D</v>
      </c>
      <c r="Z2261" s="207" t="str">
        <f t="shared" si="918"/>
        <v>Wed</v>
      </c>
      <c r="AA2261" s="107">
        <f t="shared" si="919"/>
        <v>0</v>
      </c>
      <c r="AB2261" s="107">
        <f t="shared" si="920"/>
        <v>0</v>
      </c>
      <c r="AC2261" s="107">
        <f t="shared" si="921"/>
        <v>0</v>
      </c>
    </row>
    <row r="2262" spans="1:29" ht="12.75" customHeight="1">
      <c r="A2262" s="69"/>
      <c r="B2262" s="181"/>
      <c r="C2262" s="181"/>
      <c r="D2262" s="72"/>
      <c r="E2262" s="73"/>
      <c r="F2262" s="72"/>
      <c r="G2262" s="181"/>
      <c r="H2262" s="99"/>
      <c r="I2262" s="76">
        <f t="shared" si="915"/>
        <v>35</v>
      </c>
      <c r="J2262" s="100">
        <f>$AN$39</f>
        <v>41109</v>
      </c>
      <c r="K2262" s="101"/>
      <c r="L2262" s="261"/>
      <c r="M2262" s="232">
        <f t="shared" si="930"/>
        <v>0</v>
      </c>
      <c r="N2262" s="241">
        <f t="shared" si="922"/>
        <v>0</v>
      </c>
      <c r="O2262" s="244">
        <f t="shared" si="916"/>
        <v>0</v>
      </c>
      <c r="P2262" s="245">
        <f t="shared" si="928"/>
        <v>0</v>
      </c>
      <c r="Q2262" s="257">
        <f t="shared" si="917"/>
        <v>0</v>
      </c>
      <c r="R2262" s="102">
        <f t="shared" si="929"/>
        <v>0</v>
      </c>
      <c r="S2262" s="103">
        <f t="shared" si="923"/>
        <v>0</v>
      </c>
      <c r="T2262" s="104">
        <f t="shared" si="924"/>
        <v>0</v>
      </c>
      <c r="U2262" s="104">
        <f t="shared" si="925"/>
        <v>0</v>
      </c>
      <c r="V2262" s="104">
        <f t="shared" si="926"/>
        <v>0</v>
      </c>
      <c r="W2262" s="105">
        <f t="shared" si="927"/>
        <v>0</v>
      </c>
      <c r="X2262" s="96"/>
      <c r="Y2262" s="106" t="str">
        <f>$AO$39</f>
        <v>D</v>
      </c>
      <c r="Z2262" s="207" t="str">
        <f t="shared" si="918"/>
        <v>Thu</v>
      </c>
      <c r="AA2262" s="107">
        <f>COUNTIF(K2262,"S")</f>
        <v>0</v>
      </c>
      <c r="AB2262" s="107">
        <f>COUNTIF(K2262,"I")</f>
        <v>0</v>
      </c>
      <c r="AC2262" s="107">
        <f>COUNTIF(K2262,"A")</f>
        <v>0</v>
      </c>
    </row>
    <row r="2263" spans="1:29" ht="12.75" customHeight="1">
      <c r="A2263" s="69"/>
      <c r="B2263" s="181"/>
      <c r="C2263" s="181"/>
      <c r="D2263" s="72"/>
      <c r="E2263" s="73"/>
      <c r="F2263" s="72"/>
      <c r="G2263" s="181"/>
      <c r="H2263" s="99"/>
      <c r="I2263" s="76">
        <f t="shared" si="915"/>
        <v>36</v>
      </c>
      <c r="J2263" s="210" t="s">
        <v>19</v>
      </c>
      <c r="K2263" s="211"/>
      <c r="L2263" s="251"/>
      <c r="M2263" s="212" t="s">
        <v>45</v>
      </c>
      <c r="N2263" s="212" t="s">
        <v>46</v>
      </c>
      <c r="O2263" s="242"/>
      <c r="P2263" s="243"/>
      <c r="Q2263" s="258"/>
      <c r="R2263" s="212"/>
      <c r="S2263" s="213"/>
      <c r="T2263" s="214"/>
      <c r="U2263" s="214"/>
      <c r="V2263" s="215"/>
      <c r="W2263" s="216" t="s">
        <v>36</v>
      </c>
      <c r="X2263" s="182"/>
      <c r="Y2263" s="183" t="s">
        <v>37</v>
      </c>
      <c r="Z2263" s="83"/>
      <c r="AA2263" s="84"/>
      <c r="AB2263" s="84"/>
      <c r="AC2263" s="96"/>
    </row>
    <row r="2264" spans="1:29" ht="12.75" customHeight="1">
      <c r="A2264" s="69"/>
      <c r="B2264" s="184" t="str">
        <f>C2228</f>
        <v>ADE</v>
      </c>
      <c r="C2264" s="181"/>
      <c r="D2264" s="72"/>
      <c r="E2264" s="73"/>
      <c r="F2264" s="72"/>
      <c r="G2264" s="181" t="s">
        <v>38</v>
      </c>
      <c r="H2264" s="99"/>
      <c r="I2264" s="76">
        <f t="shared" si="915"/>
        <v>37</v>
      </c>
      <c r="J2264" s="333">
        <f>+K2264+L2264</f>
        <v>29</v>
      </c>
      <c r="K2264" s="334">
        <f>+COUNTIF(K2231:K2262,"1")+COUNTIF(K2231:K2262,"2")+COUNTIF(K2231:K2262,"L2")+COUNTIF(K2231:K2262,"L1")</f>
        <v>24</v>
      </c>
      <c r="L2264" s="334">
        <f>+COUNTIF(K2231:K2262,"2")+COUNTIF(K2231:K2262,"L2")</f>
        <v>5</v>
      </c>
      <c r="M2264" s="334">
        <f>+COUNTIF(K2231:K2262,"1")+COUNTIF(K2231:K2262,"L1")</f>
        <v>19</v>
      </c>
      <c r="N2264" s="185"/>
      <c r="O2264" s="185"/>
      <c r="P2264" s="101"/>
      <c r="Q2264" s="259"/>
      <c r="R2264" s="185">
        <f>+COUNTIF(K2232:K2262,"S2")</f>
        <v>0</v>
      </c>
      <c r="S2264" s="102">
        <f>SUM(S2232:S2262)</f>
        <v>19</v>
      </c>
      <c r="T2264" s="102">
        <f>SUM(T2232:T2262)</f>
        <v>42.000000000000007</v>
      </c>
      <c r="U2264" s="102">
        <f>SUM(U2232:U2262)</f>
        <v>2</v>
      </c>
      <c r="V2264" s="102">
        <f>SUM(V2232:V2262)</f>
        <v>5</v>
      </c>
      <c r="W2264" s="105">
        <f>+(S2264*1.5)+(T2264*2)+(U2264*3)+(V2264*4)</f>
        <v>138.5</v>
      </c>
      <c r="X2264" s="186"/>
      <c r="Y2264" s="187">
        <f>+COUNTIF(Y2232:Y2262,"D")</f>
        <v>23</v>
      </c>
      <c r="Z2264" s="83"/>
      <c r="AA2264" s="102">
        <f>SUM(AA2232:AA2262)</f>
        <v>0</v>
      </c>
      <c r="AB2264" s="102">
        <f>SUM(AB2232:AB2262)</f>
        <v>0</v>
      </c>
      <c r="AC2264" s="102">
        <f>SUM(AC2232:AC2262)</f>
        <v>0</v>
      </c>
    </row>
    <row r="2265" spans="1:29" ht="12.75" customHeight="1">
      <c r="A2265" s="69"/>
      <c r="B2265" s="263"/>
      <c r="C2265" s="189" t="s">
        <v>57</v>
      </c>
      <c r="D2265" s="189"/>
      <c r="E2265" s="190"/>
      <c r="F2265" s="72"/>
      <c r="G2265" s="72"/>
      <c r="H2265" s="99"/>
      <c r="I2265" s="76">
        <f t="shared" si="915"/>
        <v>38</v>
      </c>
      <c r="J2265" s="191"/>
      <c r="K2265" s="192"/>
      <c r="L2265" s="252"/>
      <c r="M2265" s="193"/>
      <c r="N2265" s="193"/>
      <c r="O2265" s="193"/>
      <c r="P2265" s="239"/>
      <c r="Q2265" s="260"/>
      <c r="R2265" s="194">
        <f>S2264+T2264+U2264+V2264</f>
        <v>68</v>
      </c>
      <c r="S2265" s="103"/>
      <c r="T2265" s="103"/>
      <c r="U2265" s="103"/>
      <c r="V2265" s="103"/>
      <c r="W2265" s="103"/>
      <c r="X2265" s="195"/>
      <c r="Y2265" s="187"/>
      <c r="Z2265" s="196"/>
      <c r="AA2265" s="196"/>
      <c r="AB2265" s="196"/>
      <c r="AC2265" s="197"/>
    </row>
    <row r="2267" spans="1:29" ht="12.75" customHeight="1">
      <c r="A2267" s="52">
        <f>A2228+1</f>
        <v>59</v>
      </c>
      <c r="B2267" s="53" t="s">
        <v>2</v>
      </c>
      <c r="C2267" s="54" t="s">
        <v>201</v>
      </c>
      <c r="D2267" s="55"/>
      <c r="E2267" s="56" t="s">
        <v>55</v>
      </c>
      <c r="F2267" s="209" t="s">
        <v>134</v>
      </c>
      <c r="G2267" s="57"/>
      <c r="H2267" s="58"/>
      <c r="I2267" s="59">
        <v>1</v>
      </c>
      <c r="J2267" s="486" t="str">
        <f>+C2267</f>
        <v>ADE</v>
      </c>
      <c r="K2267" s="486"/>
      <c r="L2267" s="486"/>
      <c r="M2267" s="486"/>
      <c r="N2267" s="486"/>
      <c r="O2267" s="486"/>
      <c r="P2267" s="486"/>
      <c r="Q2267" s="486"/>
      <c r="R2267" s="486"/>
      <c r="S2267" s="486"/>
      <c r="T2267" s="486"/>
      <c r="U2267" s="486"/>
      <c r="V2267" s="486"/>
      <c r="W2267" s="486"/>
      <c r="X2267" s="60"/>
      <c r="Y2267" s="61"/>
      <c r="Z2267" s="62"/>
      <c r="AA2267" s="63"/>
      <c r="AB2267" s="63"/>
      <c r="AC2267" s="64"/>
    </row>
    <row r="2268" spans="1:29" ht="12.75" customHeight="1">
      <c r="A2268" s="69"/>
      <c r="B2268" s="70" t="s">
        <v>3</v>
      </c>
      <c r="C2268" s="71" t="s">
        <v>62</v>
      </c>
      <c r="D2268" s="72"/>
      <c r="E2268" s="73"/>
      <c r="F2268" s="72"/>
      <c r="G2268" s="74"/>
      <c r="H2268" s="75"/>
      <c r="I2268" s="76">
        <f t="shared" ref="I2268:I2304" si="931">+I2267+1</f>
        <v>2</v>
      </c>
      <c r="J2268" s="77" t="s">
        <v>4</v>
      </c>
      <c r="K2268" s="78"/>
      <c r="L2268" s="248"/>
      <c r="M2268" s="79"/>
      <c r="N2268" s="79"/>
      <c r="O2268" s="79"/>
      <c r="P2268" s="236"/>
      <c r="Q2268" s="254"/>
      <c r="R2268" s="79"/>
      <c r="S2268" s="79"/>
      <c r="T2268" s="79"/>
      <c r="U2268" s="79"/>
      <c r="V2268" s="79"/>
      <c r="W2268" s="80" t="str">
        <f>$Y$1</f>
        <v>Period: 1 May 2012 - 31 May 2012</v>
      </c>
      <c r="X2268" s="81"/>
      <c r="Y2268" s="82"/>
      <c r="Z2268" s="83"/>
      <c r="AA2268" s="84"/>
      <c r="AB2268" s="84"/>
      <c r="AC2268" s="85"/>
    </row>
    <row r="2269" spans="1:29" ht="12.75" customHeight="1">
      <c r="A2269" s="69"/>
      <c r="B2269" s="70" t="s">
        <v>6</v>
      </c>
      <c r="C2269" s="71" t="s">
        <v>5</v>
      </c>
      <c r="D2269" s="72"/>
      <c r="E2269" s="73"/>
      <c r="F2269" s="91"/>
      <c r="G2269" s="91"/>
      <c r="H2269" s="92"/>
      <c r="I2269" s="76">
        <f t="shared" si="931"/>
        <v>3</v>
      </c>
      <c r="J2269" s="487" t="s">
        <v>7</v>
      </c>
      <c r="K2269" s="488" t="s">
        <v>8</v>
      </c>
      <c r="L2269" s="249"/>
      <c r="M2269" s="489" t="s">
        <v>49</v>
      </c>
      <c r="N2269" s="490"/>
      <c r="O2269" s="220"/>
      <c r="P2269" s="237"/>
      <c r="Q2269" s="255"/>
      <c r="R2269" s="491" t="s">
        <v>64</v>
      </c>
      <c r="S2269" s="493" t="s">
        <v>9</v>
      </c>
      <c r="T2269" s="493"/>
      <c r="U2269" s="493"/>
      <c r="V2269" s="493"/>
      <c r="W2269" s="494" t="s">
        <v>10</v>
      </c>
      <c r="X2269" s="93"/>
      <c r="Y2269" s="94"/>
      <c r="Z2269" s="83"/>
      <c r="AA2269" s="84"/>
      <c r="AB2269" s="84"/>
      <c r="AC2269" s="85"/>
    </row>
    <row r="2270" spans="1:29" ht="12.75" customHeight="1">
      <c r="A2270" s="69"/>
      <c r="B2270" s="70" t="s">
        <v>48</v>
      </c>
      <c r="C2270" s="71"/>
      <c r="D2270" s="72"/>
      <c r="E2270" s="73"/>
      <c r="F2270" s="91"/>
      <c r="G2270" s="91"/>
      <c r="H2270" s="92"/>
      <c r="I2270" s="76">
        <f t="shared" si="931"/>
        <v>4</v>
      </c>
      <c r="J2270" s="487"/>
      <c r="K2270" s="488"/>
      <c r="L2270" s="250"/>
      <c r="M2270" s="231" t="s">
        <v>11</v>
      </c>
      <c r="N2270" s="231" t="s">
        <v>12</v>
      </c>
      <c r="O2270" s="231"/>
      <c r="P2270" s="238"/>
      <c r="Q2270" s="256" t="s">
        <v>67</v>
      </c>
      <c r="R2270" s="492"/>
      <c r="S2270" s="201">
        <v>1.5</v>
      </c>
      <c r="T2270" s="201">
        <v>2</v>
      </c>
      <c r="U2270" s="201">
        <v>3</v>
      </c>
      <c r="V2270" s="201">
        <v>4</v>
      </c>
      <c r="W2270" s="494"/>
      <c r="X2270" s="93"/>
      <c r="Y2270" s="94"/>
      <c r="Z2270" s="83"/>
      <c r="AA2270" s="95" t="s">
        <v>13</v>
      </c>
      <c r="AB2270" s="95" t="s">
        <v>14</v>
      </c>
      <c r="AC2270" s="96" t="s">
        <v>15</v>
      </c>
    </row>
    <row r="2271" spans="1:29" ht="12.75" customHeight="1">
      <c r="A2271" s="69"/>
      <c r="B2271" s="70" t="s">
        <v>16</v>
      </c>
      <c r="C2271" s="71"/>
      <c r="D2271" s="72"/>
      <c r="E2271" s="73"/>
      <c r="F2271" s="98"/>
      <c r="G2271" s="72"/>
      <c r="H2271" s="99"/>
      <c r="I2271" s="76">
        <f t="shared" si="931"/>
        <v>5</v>
      </c>
      <c r="J2271" s="100">
        <f>$AN$9</f>
        <v>41079</v>
      </c>
      <c r="K2271" s="101">
        <v>2</v>
      </c>
      <c r="L2271" s="261">
        <v>11</v>
      </c>
      <c r="M2271" s="232">
        <f>VLOOKUP(K2271,$AE$23:$AG$30,2,0)</f>
        <v>0.83333333333333337</v>
      </c>
      <c r="N2271" s="241">
        <f>VLOOKUP(K2271,$AE$23:$AG$30,3,0)</f>
        <v>1.2083333333333333</v>
      </c>
      <c r="O2271" s="244">
        <f t="shared" ref="O2271:O2300" si="932">(N2271-M2271)*24</f>
        <v>8.9999999999999964</v>
      </c>
      <c r="P2271" s="245" t="str">
        <f>+IF(((N2271-M2271)*24)&gt;4,"1",0)</f>
        <v>1</v>
      </c>
      <c r="Q2271" s="257">
        <f t="shared" ref="Q2271:Q2300" si="933">O2271-P2271</f>
        <v>7.9999999999999964</v>
      </c>
      <c r="R2271" s="102">
        <f>+L2271-Q2271</f>
        <v>3.0000000000000036</v>
      </c>
      <c r="S2271" s="103">
        <f>IF(AND(Y2271="d",W2271&gt;0),1,0)</f>
        <v>1</v>
      </c>
      <c r="T2271" s="104">
        <f>IF(AND(Y2271="D",W2271-S2271&lt;0),0,IF(AND(Y2271="M",W2271&gt;=7),7,IF(AND(Y2271="M",W2271&lt;7),W2271,IF(W2271-S2271&lt;0,0,IF(AND(Y2271="D",W2271-S2271&gt;=7),7,IF(AND(Y2271="D",W2271-S2271&lt;7),W2271-S2271,0))))))</f>
        <v>2.0000000000000036</v>
      </c>
      <c r="U2271" s="104">
        <f>IF(AND(Y2271="D",W2271&lt;1),0,IF(AND(Y2271="D",W2271-S2271-T2271&gt;0,W2271-S2271-T2271&lt;1),W2271-S2271-T2271,IF(AND(Y2271="D",W2271-S2271-T2271&gt;=1),1,IF(AND(Y2271="M",W2271-T2271&gt;=1),1,IF(AND(Y2271="M",W2271-T2271&lt;1),W2271-T2271,0)))))</f>
        <v>0</v>
      </c>
      <c r="V2271" s="104">
        <f>IF(AND(Y2271="D",W2271&lt;1),0,IF(AND(Y2271="D",W2271-S2271-T2271-U2271&gt;0),W2271-S2271-T2271-U2271,IF(AND(Y2271="M",W2271-T2271-U2271&gt;0),W2271-T2271-U2271,0)))</f>
        <v>0</v>
      </c>
      <c r="W2271" s="105">
        <f>+R2271</f>
        <v>3.0000000000000036</v>
      </c>
      <c r="X2271" s="96"/>
      <c r="Y2271" s="106" t="str">
        <f>$AO$9</f>
        <v>D</v>
      </c>
      <c r="Z2271" s="207" t="str">
        <f t="shared" ref="Z2271:Z2301" si="934">TEXT(WEEKDAY(J2271),"ddd")</f>
        <v>Tue</v>
      </c>
      <c r="AA2271" s="107">
        <f t="shared" ref="AA2271:AA2300" si="935">COUNTIF(K2271,"S")</f>
        <v>0</v>
      </c>
      <c r="AB2271" s="107">
        <f t="shared" ref="AB2271:AB2300" si="936">COUNTIF(K2271,"I")</f>
        <v>0</v>
      </c>
      <c r="AC2271" s="107">
        <f t="shared" ref="AC2271:AC2300" si="937">COUNTIF(K2271,"A")</f>
        <v>0</v>
      </c>
    </row>
    <row r="2272" spans="1:29" ht="12.75" customHeight="1">
      <c r="A2272" s="69"/>
      <c r="B2272" s="70" t="s">
        <v>18</v>
      </c>
      <c r="C2272" s="108" t="s">
        <v>61</v>
      </c>
      <c r="D2272" s="109"/>
      <c r="E2272" s="73"/>
      <c r="F2272" s="110"/>
      <c r="G2272" s="72"/>
      <c r="H2272" s="99"/>
      <c r="I2272" s="76">
        <f t="shared" si="931"/>
        <v>6</v>
      </c>
      <c r="J2272" s="100">
        <f>$AN$10</f>
        <v>41080</v>
      </c>
      <c r="K2272" s="101">
        <v>2</v>
      </c>
      <c r="L2272" s="261">
        <v>11</v>
      </c>
      <c r="M2272" s="232">
        <f>VLOOKUP(K2272,$AE$23:$AG$30,2,0)</f>
        <v>0.83333333333333337</v>
      </c>
      <c r="N2272" s="241">
        <f t="shared" ref="N2272:N2300" si="938">VLOOKUP(K2272,$AE$23:$AG$30,3,0)</f>
        <v>1.2083333333333333</v>
      </c>
      <c r="O2272" s="244">
        <f t="shared" si="932"/>
        <v>8.9999999999999964</v>
      </c>
      <c r="P2272" s="245" t="str">
        <f>+IF(((N2272-M2272)*24)&gt;4,"1",0)</f>
        <v>1</v>
      </c>
      <c r="Q2272" s="257">
        <f t="shared" si="933"/>
        <v>7.9999999999999964</v>
      </c>
      <c r="R2272" s="102">
        <f>+L2272-Q2272</f>
        <v>3.0000000000000036</v>
      </c>
      <c r="S2272" s="103">
        <f t="shared" ref="S2272:S2300" si="939">IF(AND(Y2272="d",W2272&gt;0),1,0)</f>
        <v>1</v>
      </c>
      <c r="T2272" s="104">
        <f t="shared" ref="T2272:T2300" si="940">IF(AND(Y2272="D",W2272-S2272&lt;0),0,IF(AND(Y2272="M",W2272&gt;=7),7,IF(AND(Y2272="M",W2272&lt;7),W2272,IF(W2272-S2272&lt;0,0,IF(AND(Y2272="D",W2272-S2272&gt;=7),7,IF(AND(Y2272="D",W2272-S2272&lt;7),W2272-S2272,0))))))</f>
        <v>2.0000000000000036</v>
      </c>
      <c r="U2272" s="104">
        <f t="shared" ref="U2272:U2300" si="941">IF(AND(Y2272="D",W2272&lt;1),0,IF(AND(Y2272="D",W2272-S2272-T2272&gt;0,W2272-S2272-T2272&lt;1),W2272-S2272-T2272,IF(AND(Y2272="D",W2272-S2272-T2272&gt;=1),1,IF(AND(Y2272="M",W2272-T2272&gt;=1),1,IF(AND(Y2272="M",W2272-T2272&lt;1),W2272-T2272,0)))))</f>
        <v>0</v>
      </c>
      <c r="V2272" s="104">
        <f t="shared" ref="V2272:V2300" si="942">IF(AND(Y2272="D",W2272&lt;1),0,IF(AND(Y2272="D",W2272-S2272-T2272-U2272&gt;0),W2272-S2272-T2272-U2272,IF(AND(Y2272="M",W2272-T2272-U2272&gt;0),W2272-T2272-U2272,0)))</f>
        <v>0</v>
      </c>
      <c r="W2272" s="105">
        <f t="shared" ref="W2272:W2300" si="943">+R2272</f>
        <v>3.0000000000000036</v>
      </c>
      <c r="X2272" s="96"/>
      <c r="Y2272" s="106" t="str">
        <f>$AO$10</f>
        <v>D</v>
      </c>
      <c r="Z2272" s="207" t="str">
        <f t="shared" si="934"/>
        <v>Wed</v>
      </c>
      <c r="AA2272" s="107">
        <f t="shared" si="935"/>
        <v>0</v>
      </c>
      <c r="AB2272" s="107">
        <f t="shared" si="936"/>
        <v>0</v>
      </c>
      <c r="AC2272" s="107">
        <f t="shared" si="937"/>
        <v>0</v>
      </c>
    </row>
    <row r="2273" spans="1:29" ht="12.75" customHeight="1">
      <c r="A2273" s="69"/>
      <c r="B2273" s="98" t="s">
        <v>20</v>
      </c>
      <c r="C2273" s="199">
        <v>40245</v>
      </c>
      <c r="D2273" s="199">
        <v>41340</v>
      </c>
      <c r="E2273" s="73"/>
      <c r="F2273" s="72"/>
      <c r="G2273" s="72"/>
      <c r="H2273" s="99"/>
      <c r="I2273" s="76">
        <f t="shared" si="931"/>
        <v>7</v>
      </c>
      <c r="J2273" s="100">
        <f>$AN$11</f>
        <v>41081</v>
      </c>
      <c r="K2273" s="101">
        <v>2</v>
      </c>
      <c r="L2273" s="261">
        <v>10.5</v>
      </c>
      <c r="M2273" s="232">
        <f>VLOOKUP(K2273,$AE$23:$AG$30,2,0)</f>
        <v>0.83333333333333337</v>
      </c>
      <c r="N2273" s="241">
        <f t="shared" si="938"/>
        <v>1.2083333333333333</v>
      </c>
      <c r="O2273" s="244">
        <f t="shared" si="932"/>
        <v>8.9999999999999964</v>
      </c>
      <c r="P2273" s="245" t="str">
        <f t="shared" ref="P2273:P2300" si="944">+IF(((N2273-M2273)*24)&gt;4,"1",0)</f>
        <v>1</v>
      </c>
      <c r="Q2273" s="257">
        <f t="shared" si="933"/>
        <v>7.9999999999999964</v>
      </c>
      <c r="R2273" s="102">
        <f t="shared" ref="R2273:R2300" si="945">+L2273-Q2273</f>
        <v>2.5000000000000036</v>
      </c>
      <c r="S2273" s="103">
        <f t="shared" si="939"/>
        <v>1</v>
      </c>
      <c r="T2273" s="104">
        <f t="shared" si="940"/>
        <v>1.5000000000000036</v>
      </c>
      <c r="U2273" s="104">
        <f t="shared" si="941"/>
        <v>0</v>
      </c>
      <c r="V2273" s="104">
        <f t="shared" si="942"/>
        <v>0</v>
      </c>
      <c r="W2273" s="105">
        <f t="shared" si="943"/>
        <v>2.5000000000000036</v>
      </c>
      <c r="X2273" s="96"/>
      <c r="Y2273" s="106" t="str">
        <f>$AO$11</f>
        <v>D</v>
      </c>
      <c r="Z2273" s="207" t="str">
        <f t="shared" si="934"/>
        <v>Thu</v>
      </c>
      <c r="AA2273" s="107">
        <f t="shared" si="935"/>
        <v>0</v>
      </c>
      <c r="AB2273" s="107">
        <f t="shared" si="936"/>
        <v>0</v>
      </c>
      <c r="AC2273" s="107">
        <f t="shared" si="937"/>
        <v>0</v>
      </c>
    </row>
    <row r="2274" spans="1:29" ht="12.75" customHeight="1">
      <c r="A2274" s="69"/>
      <c r="B2274" s="98"/>
      <c r="C2274" s="98"/>
      <c r="D2274" s="72"/>
      <c r="E2274" s="73"/>
      <c r="F2274" s="72"/>
      <c r="G2274" s="72"/>
      <c r="H2274" s="99"/>
      <c r="I2274" s="76">
        <f t="shared" si="931"/>
        <v>8</v>
      </c>
      <c r="J2274" s="100">
        <f>$AN$12</f>
        <v>41082</v>
      </c>
      <c r="K2274" s="101">
        <v>2</v>
      </c>
      <c r="L2274" s="261">
        <v>11</v>
      </c>
      <c r="M2274" s="232">
        <f t="shared" ref="M2274:M2300" si="946">VLOOKUP(K2274,$AE$23:$AG$30,2,0)</f>
        <v>0.83333333333333337</v>
      </c>
      <c r="N2274" s="241">
        <f t="shared" si="938"/>
        <v>1.2083333333333333</v>
      </c>
      <c r="O2274" s="244">
        <f t="shared" si="932"/>
        <v>8.9999999999999964</v>
      </c>
      <c r="P2274" s="245" t="str">
        <f t="shared" si="944"/>
        <v>1</v>
      </c>
      <c r="Q2274" s="257">
        <f t="shared" si="933"/>
        <v>7.9999999999999964</v>
      </c>
      <c r="R2274" s="102">
        <f t="shared" si="945"/>
        <v>3.0000000000000036</v>
      </c>
      <c r="S2274" s="103">
        <f t="shared" si="939"/>
        <v>1</v>
      </c>
      <c r="T2274" s="104">
        <f t="shared" si="940"/>
        <v>2.0000000000000036</v>
      </c>
      <c r="U2274" s="104">
        <f t="shared" si="941"/>
        <v>0</v>
      </c>
      <c r="V2274" s="104">
        <f t="shared" si="942"/>
        <v>0</v>
      </c>
      <c r="W2274" s="105">
        <f t="shared" si="943"/>
        <v>3.0000000000000036</v>
      </c>
      <c r="X2274" s="96"/>
      <c r="Y2274" s="106" t="str">
        <f>$AO$12</f>
        <v>D</v>
      </c>
      <c r="Z2274" s="207" t="str">
        <f t="shared" si="934"/>
        <v>Fri</v>
      </c>
      <c r="AA2274" s="107">
        <f t="shared" si="935"/>
        <v>0</v>
      </c>
      <c r="AB2274" s="107">
        <f t="shared" si="936"/>
        <v>0</v>
      </c>
      <c r="AC2274" s="107">
        <f t="shared" si="937"/>
        <v>0</v>
      </c>
    </row>
    <row r="2275" spans="1:29" ht="12.75" customHeight="1">
      <c r="A2275" s="69"/>
      <c r="B2275" s="98"/>
      <c r="C2275" s="98"/>
      <c r="D2275" s="72"/>
      <c r="E2275" s="73"/>
      <c r="F2275" s="198"/>
      <c r="G2275" s="72"/>
      <c r="H2275" s="99"/>
      <c r="I2275" s="76">
        <f t="shared" si="931"/>
        <v>9</v>
      </c>
      <c r="J2275" s="100">
        <f>$AN$13</f>
        <v>41083</v>
      </c>
      <c r="K2275" s="339" t="s">
        <v>50</v>
      </c>
      <c r="L2275" s="261"/>
      <c r="M2275" s="232">
        <f t="shared" si="946"/>
        <v>0</v>
      </c>
      <c r="N2275" s="241">
        <f t="shared" si="938"/>
        <v>0</v>
      </c>
      <c r="O2275" s="244">
        <f t="shared" si="932"/>
        <v>0</v>
      </c>
      <c r="P2275" s="245">
        <f t="shared" si="944"/>
        <v>0</v>
      </c>
      <c r="Q2275" s="257">
        <f t="shared" si="933"/>
        <v>0</v>
      </c>
      <c r="R2275" s="102">
        <f t="shared" si="945"/>
        <v>0</v>
      </c>
      <c r="S2275" s="103">
        <f t="shared" si="939"/>
        <v>0</v>
      </c>
      <c r="T2275" s="104">
        <f t="shared" si="940"/>
        <v>0</v>
      </c>
      <c r="U2275" s="104">
        <f t="shared" si="941"/>
        <v>0</v>
      </c>
      <c r="V2275" s="104">
        <f t="shared" si="942"/>
        <v>0</v>
      </c>
      <c r="W2275" s="105">
        <f t="shared" si="943"/>
        <v>0</v>
      </c>
      <c r="X2275" s="96"/>
      <c r="Y2275" s="106" t="str">
        <f>$AO$13</f>
        <v>M</v>
      </c>
      <c r="Z2275" s="207" t="str">
        <f t="shared" si="934"/>
        <v>Sat</v>
      </c>
      <c r="AA2275" s="107">
        <f t="shared" si="935"/>
        <v>0</v>
      </c>
      <c r="AB2275" s="107">
        <f t="shared" si="936"/>
        <v>0</v>
      </c>
      <c r="AC2275" s="107">
        <f t="shared" si="937"/>
        <v>0</v>
      </c>
    </row>
    <row r="2276" spans="1:29" ht="12.75" customHeight="1">
      <c r="A2276" s="69"/>
      <c r="B2276" s="124" t="s">
        <v>21</v>
      </c>
      <c r="C2276" s="125" t="s">
        <v>22</v>
      </c>
      <c r="D2276" s="126"/>
      <c r="E2276" s="127"/>
      <c r="F2276" s="198">
        <v>1244560</v>
      </c>
      <c r="G2276" s="129" t="s">
        <v>22</v>
      </c>
      <c r="H2276" s="130">
        <f>+F2276</f>
        <v>1244560</v>
      </c>
      <c r="I2276" s="76">
        <f t="shared" si="931"/>
        <v>10</v>
      </c>
      <c r="J2276" s="100">
        <f>$AN$14</f>
        <v>41084</v>
      </c>
      <c r="K2276" s="101" t="s">
        <v>63</v>
      </c>
      <c r="L2276" s="261">
        <v>11</v>
      </c>
      <c r="M2276" s="232">
        <f t="shared" si="946"/>
        <v>0</v>
      </c>
      <c r="N2276" s="241">
        <f t="shared" si="938"/>
        <v>0</v>
      </c>
      <c r="O2276" s="244">
        <f t="shared" si="932"/>
        <v>0</v>
      </c>
      <c r="P2276" s="245">
        <f t="shared" si="944"/>
        <v>0</v>
      </c>
      <c r="Q2276" s="257">
        <f t="shared" si="933"/>
        <v>0</v>
      </c>
      <c r="R2276" s="102">
        <f t="shared" si="945"/>
        <v>11</v>
      </c>
      <c r="S2276" s="103">
        <f t="shared" si="939"/>
        <v>0</v>
      </c>
      <c r="T2276" s="104">
        <f t="shared" si="940"/>
        <v>7</v>
      </c>
      <c r="U2276" s="104">
        <f t="shared" si="941"/>
        <v>1</v>
      </c>
      <c r="V2276" s="104">
        <f t="shared" si="942"/>
        <v>3</v>
      </c>
      <c r="W2276" s="105">
        <f t="shared" si="943"/>
        <v>11</v>
      </c>
      <c r="X2276" s="96"/>
      <c r="Y2276" s="106" t="str">
        <f>$AO$14</f>
        <v>M</v>
      </c>
      <c r="Z2276" s="262" t="str">
        <f t="shared" si="934"/>
        <v>Sun</v>
      </c>
      <c r="AA2276" s="107">
        <f t="shared" si="935"/>
        <v>0</v>
      </c>
      <c r="AB2276" s="107">
        <f t="shared" si="936"/>
        <v>0</v>
      </c>
      <c r="AC2276" s="107">
        <f t="shared" si="937"/>
        <v>0</v>
      </c>
    </row>
    <row r="2277" spans="1:29" ht="12.75" customHeight="1">
      <c r="A2277" s="69"/>
      <c r="B2277" s="124" t="s">
        <v>23</v>
      </c>
      <c r="C2277" s="125" t="s">
        <v>22</v>
      </c>
      <c r="D2277" s="133">
        <f>+F2276/173</f>
        <v>7193.9884393063585</v>
      </c>
      <c r="E2277" s="127" t="s">
        <v>24</v>
      </c>
      <c r="F2277" s="128">
        <f>+W2303</f>
        <v>251.00000000000003</v>
      </c>
      <c r="G2277" s="134" t="s">
        <v>22</v>
      </c>
      <c r="H2277" s="130">
        <f>F2277*D2277</f>
        <v>1805691.0982658961</v>
      </c>
      <c r="I2277" s="76">
        <f t="shared" si="931"/>
        <v>11</v>
      </c>
      <c r="J2277" s="100">
        <f>$AN$15</f>
        <v>41085</v>
      </c>
      <c r="K2277" s="101">
        <v>1</v>
      </c>
      <c r="L2277" s="261">
        <v>11</v>
      </c>
      <c r="M2277" s="232">
        <f t="shared" si="946"/>
        <v>0.33333333333333331</v>
      </c>
      <c r="N2277" s="241">
        <f t="shared" si="938"/>
        <v>0.70833333333333337</v>
      </c>
      <c r="O2277" s="244">
        <f t="shared" si="932"/>
        <v>9.0000000000000018</v>
      </c>
      <c r="P2277" s="245" t="str">
        <f t="shared" si="944"/>
        <v>1</v>
      </c>
      <c r="Q2277" s="257">
        <f t="shared" si="933"/>
        <v>8.0000000000000018</v>
      </c>
      <c r="R2277" s="102">
        <f t="shared" si="945"/>
        <v>2.9999999999999982</v>
      </c>
      <c r="S2277" s="103">
        <f t="shared" si="939"/>
        <v>1</v>
      </c>
      <c r="T2277" s="104">
        <f t="shared" si="940"/>
        <v>1.9999999999999982</v>
      </c>
      <c r="U2277" s="104">
        <f t="shared" si="941"/>
        <v>0</v>
      </c>
      <c r="V2277" s="104">
        <f t="shared" si="942"/>
        <v>0</v>
      </c>
      <c r="W2277" s="105">
        <f t="shared" si="943"/>
        <v>2.9999999999999982</v>
      </c>
      <c r="X2277" s="96"/>
      <c r="Y2277" s="106" t="str">
        <f>$AO$15</f>
        <v>D</v>
      </c>
      <c r="Z2277" s="262" t="str">
        <f t="shared" si="934"/>
        <v>Mon</v>
      </c>
      <c r="AA2277" s="107">
        <f t="shared" si="935"/>
        <v>0</v>
      </c>
      <c r="AB2277" s="107">
        <f t="shared" si="936"/>
        <v>0</v>
      </c>
      <c r="AC2277" s="107">
        <f t="shared" si="937"/>
        <v>0</v>
      </c>
    </row>
    <row r="2278" spans="1:29" ht="12.75" customHeight="1">
      <c r="A2278" s="69"/>
      <c r="B2278" s="124" t="s">
        <v>65</v>
      </c>
      <c r="C2278" s="125" t="s">
        <v>22</v>
      </c>
      <c r="D2278" s="133">
        <v>6000</v>
      </c>
      <c r="E2278" s="127" t="s">
        <v>24</v>
      </c>
      <c r="F2278" s="203">
        <f>+K2303</f>
        <v>27</v>
      </c>
      <c r="G2278" s="134" t="s">
        <v>22</v>
      </c>
      <c r="H2278" s="130">
        <f>F2278*D2278</f>
        <v>162000</v>
      </c>
      <c r="I2278" s="76">
        <f t="shared" si="931"/>
        <v>12</v>
      </c>
      <c r="J2278" s="100">
        <f>$AN$16</f>
        <v>41086</v>
      </c>
      <c r="K2278" s="101">
        <v>1</v>
      </c>
      <c r="L2278" s="261">
        <v>8</v>
      </c>
      <c r="M2278" s="232">
        <f t="shared" si="946"/>
        <v>0.33333333333333331</v>
      </c>
      <c r="N2278" s="241">
        <f t="shared" si="938"/>
        <v>0.70833333333333337</v>
      </c>
      <c r="O2278" s="244">
        <f t="shared" si="932"/>
        <v>9.0000000000000018</v>
      </c>
      <c r="P2278" s="245" t="str">
        <f t="shared" si="944"/>
        <v>1</v>
      </c>
      <c r="Q2278" s="257">
        <f t="shared" si="933"/>
        <v>8.0000000000000018</v>
      </c>
      <c r="R2278" s="102">
        <f t="shared" si="945"/>
        <v>0</v>
      </c>
      <c r="S2278" s="103">
        <f t="shared" si="939"/>
        <v>0</v>
      </c>
      <c r="T2278" s="104">
        <f t="shared" si="940"/>
        <v>0</v>
      </c>
      <c r="U2278" s="104">
        <f t="shared" si="941"/>
        <v>0</v>
      </c>
      <c r="V2278" s="104">
        <f t="shared" si="942"/>
        <v>0</v>
      </c>
      <c r="W2278" s="105">
        <f t="shared" si="943"/>
        <v>0</v>
      </c>
      <c r="X2278" s="96"/>
      <c r="Y2278" s="106" t="str">
        <f>$AO$16</f>
        <v>D</v>
      </c>
      <c r="Z2278" s="207" t="str">
        <f t="shared" si="934"/>
        <v>Tue</v>
      </c>
      <c r="AA2278" s="107">
        <f t="shared" si="935"/>
        <v>0</v>
      </c>
      <c r="AB2278" s="107">
        <f t="shared" si="936"/>
        <v>0</v>
      </c>
      <c r="AC2278" s="107">
        <f t="shared" si="937"/>
        <v>0</v>
      </c>
    </row>
    <row r="2279" spans="1:29" ht="12.75" customHeight="1">
      <c r="A2279" s="69"/>
      <c r="B2279" s="124" t="s">
        <v>66</v>
      </c>
      <c r="C2279" s="125" t="s">
        <v>22</v>
      </c>
      <c r="D2279" s="200">
        <v>4000</v>
      </c>
      <c r="E2279" s="127" t="s">
        <v>24</v>
      </c>
      <c r="F2279" s="139">
        <f>+L2303</f>
        <v>8</v>
      </c>
      <c r="G2279" s="134" t="s">
        <v>22</v>
      </c>
      <c r="H2279" s="130">
        <f>F2279*D2279</f>
        <v>32000</v>
      </c>
      <c r="I2279" s="76">
        <f t="shared" si="931"/>
        <v>13</v>
      </c>
      <c r="J2279" s="100">
        <f>$AN$17</f>
        <v>41087</v>
      </c>
      <c r="K2279" s="101">
        <v>1</v>
      </c>
      <c r="L2279" s="261">
        <v>11</v>
      </c>
      <c r="M2279" s="232">
        <f t="shared" si="946"/>
        <v>0.33333333333333331</v>
      </c>
      <c r="N2279" s="241">
        <f t="shared" si="938"/>
        <v>0.70833333333333337</v>
      </c>
      <c r="O2279" s="244">
        <f t="shared" si="932"/>
        <v>9.0000000000000018</v>
      </c>
      <c r="P2279" s="245" t="str">
        <f t="shared" si="944"/>
        <v>1</v>
      </c>
      <c r="Q2279" s="257">
        <f t="shared" si="933"/>
        <v>8.0000000000000018</v>
      </c>
      <c r="R2279" s="102">
        <f t="shared" si="945"/>
        <v>2.9999999999999982</v>
      </c>
      <c r="S2279" s="103">
        <f t="shared" si="939"/>
        <v>1</v>
      </c>
      <c r="T2279" s="104">
        <f t="shared" si="940"/>
        <v>1.9999999999999982</v>
      </c>
      <c r="U2279" s="104">
        <f t="shared" si="941"/>
        <v>0</v>
      </c>
      <c r="V2279" s="104">
        <f t="shared" si="942"/>
        <v>0</v>
      </c>
      <c r="W2279" s="105">
        <f t="shared" si="943"/>
        <v>2.9999999999999982</v>
      </c>
      <c r="X2279" s="96"/>
      <c r="Y2279" s="106" t="str">
        <f>$AO$17</f>
        <v>D</v>
      </c>
      <c r="Z2279" s="207" t="str">
        <f t="shared" si="934"/>
        <v>Wed</v>
      </c>
      <c r="AA2279" s="107">
        <f t="shared" si="935"/>
        <v>0</v>
      </c>
      <c r="AB2279" s="107">
        <f t="shared" si="936"/>
        <v>0</v>
      </c>
      <c r="AC2279" s="107">
        <f t="shared" si="937"/>
        <v>0</v>
      </c>
    </row>
    <row r="2280" spans="1:29" ht="12.75" customHeight="1">
      <c r="A2280" s="69"/>
      <c r="B2280" s="335" t="s">
        <v>75</v>
      </c>
      <c r="C2280" s="336" t="s">
        <v>22</v>
      </c>
      <c r="D2280" s="337"/>
      <c r="E2280" s="127" t="s">
        <v>24</v>
      </c>
      <c r="F2280" s="338">
        <f>+M2303</f>
        <v>19</v>
      </c>
      <c r="G2280" s="142" t="s">
        <v>22</v>
      </c>
      <c r="H2280" s="143">
        <f>+F2280*D2280</f>
        <v>0</v>
      </c>
      <c r="I2280" s="76">
        <f t="shared" si="931"/>
        <v>14</v>
      </c>
      <c r="J2280" s="100">
        <f>$AN$18</f>
        <v>41088</v>
      </c>
      <c r="K2280" s="101">
        <v>1</v>
      </c>
      <c r="L2280" s="261">
        <v>11</v>
      </c>
      <c r="M2280" s="232">
        <f t="shared" si="946"/>
        <v>0.33333333333333331</v>
      </c>
      <c r="N2280" s="241">
        <f t="shared" si="938"/>
        <v>0.70833333333333337</v>
      </c>
      <c r="O2280" s="244">
        <f t="shared" si="932"/>
        <v>9.0000000000000018</v>
      </c>
      <c r="P2280" s="245" t="str">
        <f t="shared" si="944"/>
        <v>1</v>
      </c>
      <c r="Q2280" s="257">
        <f t="shared" si="933"/>
        <v>8.0000000000000018</v>
      </c>
      <c r="R2280" s="102">
        <f t="shared" si="945"/>
        <v>2.9999999999999982</v>
      </c>
      <c r="S2280" s="103">
        <f t="shared" si="939"/>
        <v>1</v>
      </c>
      <c r="T2280" s="104">
        <f t="shared" si="940"/>
        <v>1.9999999999999982</v>
      </c>
      <c r="U2280" s="104">
        <f t="shared" si="941"/>
        <v>0</v>
      </c>
      <c r="V2280" s="104">
        <f t="shared" si="942"/>
        <v>0</v>
      </c>
      <c r="W2280" s="105">
        <f t="shared" si="943"/>
        <v>2.9999999999999982</v>
      </c>
      <c r="X2280" s="96"/>
      <c r="Y2280" s="106" t="str">
        <f>$AO$18</f>
        <v>D</v>
      </c>
      <c r="Z2280" s="207" t="str">
        <f t="shared" si="934"/>
        <v>Thu</v>
      </c>
      <c r="AA2280" s="107">
        <f t="shared" si="935"/>
        <v>0</v>
      </c>
      <c r="AB2280" s="107">
        <f t="shared" si="936"/>
        <v>0</v>
      </c>
      <c r="AC2280" s="107">
        <f t="shared" si="937"/>
        <v>0</v>
      </c>
    </row>
    <row r="2281" spans="1:29" ht="12.75" customHeight="1">
      <c r="A2281" s="69"/>
      <c r="B2281" s="124"/>
      <c r="C2281" s="70"/>
      <c r="D2281" s="202"/>
      <c r="E2281" s="140"/>
      <c r="F2281" s="141"/>
      <c r="G2281" s="74" t="s">
        <v>22</v>
      </c>
      <c r="H2281" s="99">
        <f>+D2281*F2281</f>
        <v>0</v>
      </c>
      <c r="I2281" s="76">
        <f t="shared" si="931"/>
        <v>15</v>
      </c>
      <c r="J2281" s="100">
        <f>$AN$19</f>
        <v>41089</v>
      </c>
      <c r="K2281" s="101">
        <v>1</v>
      </c>
      <c r="L2281" s="261">
        <v>11</v>
      </c>
      <c r="M2281" s="232">
        <f t="shared" si="946"/>
        <v>0.33333333333333331</v>
      </c>
      <c r="N2281" s="241">
        <f t="shared" si="938"/>
        <v>0.70833333333333337</v>
      </c>
      <c r="O2281" s="244">
        <f t="shared" si="932"/>
        <v>9.0000000000000018</v>
      </c>
      <c r="P2281" s="245" t="str">
        <f t="shared" si="944"/>
        <v>1</v>
      </c>
      <c r="Q2281" s="257">
        <f t="shared" si="933"/>
        <v>8.0000000000000018</v>
      </c>
      <c r="R2281" s="102">
        <f t="shared" si="945"/>
        <v>2.9999999999999982</v>
      </c>
      <c r="S2281" s="103">
        <f t="shared" si="939"/>
        <v>1</v>
      </c>
      <c r="T2281" s="104">
        <f t="shared" si="940"/>
        <v>1.9999999999999982</v>
      </c>
      <c r="U2281" s="104">
        <f t="shared" si="941"/>
        <v>0</v>
      </c>
      <c r="V2281" s="104">
        <f t="shared" si="942"/>
        <v>0</v>
      </c>
      <c r="W2281" s="105">
        <f t="shared" si="943"/>
        <v>2.9999999999999982</v>
      </c>
      <c r="X2281" s="96"/>
      <c r="Y2281" s="106" t="str">
        <f>$AO$19</f>
        <v>D</v>
      </c>
      <c r="Z2281" s="207" t="str">
        <f t="shared" si="934"/>
        <v>Fri</v>
      </c>
      <c r="AA2281" s="107">
        <f t="shared" si="935"/>
        <v>0</v>
      </c>
      <c r="AB2281" s="107">
        <f t="shared" si="936"/>
        <v>0</v>
      </c>
      <c r="AC2281" s="107">
        <f t="shared" si="937"/>
        <v>0</v>
      </c>
    </row>
    <row r="2282" spans="1:29" ht="12.75" customHeight="1">
      <c r="A2282" s="69"/>
      <c r="B2282" s="124"/>
      <c r="C2282" s="70"/>
      <c r="D2282" s="202"/>
      <c r="E2282" s="140"/>
      <c r="F2282" s="139"/>
      <c r="G2282" s="74" t="s">
        <v>22</v>
      </c>
      <c r="H2282" s="99">
        <f>+D2282*F2282</f>
        <v>0</v>
      </c>
      <c r="I2282" s="76">
        <f t="shared" si="931"/>
        <v>16</v>
      </c>
      <c r="J2282" s="100">
        <f>$AN$20</f>
        <v>41090</v>
      </c>
      <c r="K2282" s="101" t="s">
        <v>63</v>
      </c>
      <c r="L2282" s="261">
        <v>11</v>
      </c>
      <c r="M2282" s="232">
        <f t="shared" si="946"/>
        <v>0</v>
      </c>
      <c r="N2282" s="241">
        <f t="shared" si="938"/>
        <v>0</v>
      </c>
      <c r="O2282" s="244">
        <f t="shared" si="932"/>
        <v>0</v>
      </c>
      <c r="P2282" s="245">
        <f t="shared" si="944"/>
        <v>0</v>
      </c>
      <c r="Q2282" s="257">
        <f t="shared" si="933"/>
        <v>0</v>
      </c>
      <c r="R2282" s="102">
        <f t="shared" si="945"/>
        <v>11</v>
      </c>
      <c r="S2282" s="103">
        <f t="shared" si="939"/>
        <v>0</v>
      </c>
      <c r="T2282" s="104">
        <f t="shared" si="940"/>
        <v>7</v>
      </c>
      <c r="U2282" s="104">
        <f t="shared" si="941"/>
        <v>1</v>
      </c>
      <c r="V2282" s="104">
        <f t="shared" si="942"/>
        <v>3</v>
      </c>
      <c r="W2282" s="105">
        <f t="shared" si="943"/>
        <v>11</v>
      </c>
      <c r="X2282" s="96"/>
      <c r="Y2282" s="106" t="str">
        <f>$AO$20</f>
        <v>M</v>
      </c>
      <c r="Z2282" s="207" t="str">
        <f t="shared" si="934"/>
        <v>Sat</v>
      </c>
      <c r="AA2282" s="107">
        <f t="shared" si="935"/>
        <v>0</v>
      </c>
      <c r="AB2282" s="107">
        <f t="shared" si="936"/>
        <v>0</v>
      </c>
      <c r="AC2282" s="107">
        <f t="shared" si="937"/>
        <v>0</v>
      </c>
    </row>
    <row r="2283" spans="1:29" ht="12.75" customHeight="1">
      <c r="A2283" s="69"/>
      <c r="B2283" s="124" t="s">
        <v>56</v>
      </c>
      <c r="C2283" s="70" t="s">
        <v>22</v>
      </c>
      <c r="D2283" s="202"/>
      <c r="E2283" s="140"/>
      <c r="F2283" s="141"/>
      <c r="G2283" s="74" t="s">
        <v>22</v>
      </c>
      <c r="H2283" s="99">
        <v>0</v>
      </c>
      <c r="I2283" s="76">
        <f t="shared" si="931"/>
        <v>17</v>
      </c>
      <c r="J2283" s="100">
        <f>$AN$21</f>
        <v>41091</v>
      </c>
      <c r="K2283" s="339" t="s">
        <v>63</v>
      </c>
      <c r="L2283" s="261">
        <v>8</v>
      </c>
      <c r="M2283" s="232">
        <f t="shared" si="946"/>
        <v>0</v>
      </c>
      <c r="N2283" s="241">
        <f t="shared" si="938"/>
        <v>0</v>
      </c>
      <c r="O2283" s="244">
        <f t="shared" si="932"/>
        <v>0</v>
      </c>
      <c r="P2283" s="245">
        <f t="shared" si="944"/>
        <v>0</v>
      </c>
      <c r="Q2283" s="257">
        <f t="shared" si="933"/>
        <v>0</v>
      </c>
      <c r="R2283" s="102">
        <f t="shared" si="945"/>
        <v>8</v>
      </c>
      <c r="S2283" s="103">
        <f t="shared" si="939"/>
        <v>0</v>
      </c>
      <c r="T2283" s="104">
        <f t="shared" si="940"/>
        <v>7</v>
      </c>
      <c r="U2283" s="104">
        <f t="shared" si="941"/>
        <v>1</v>
      </c>
      <c r="V2283" s="104">
        <f t="shared" si="942"/>
        <v>0</v>
      </c>
      <c r="W2283" s="105">
        <f t="shared" si="943"/>
        <v>8</v>
      </c>
      <c r="X2283" s="96"/>
      <c r="Y2283" s="106" t="str">
        <f>$AO$21</f>
        <v>M</v>
      </c>
      <c r="Z2283" s="262" t="str">
        <f t="shared" si="934"/>
        <v>Sun</v>
      </c>
      <c r="AA2283" s="107">
        <f t="shared" si="935"/>
        <v>0</v>
      </c>
      <c r="AB2283" s="107">
        <f t="shared" si="936"/>
        <v>0</v>
      </c>
      <c r="AC2283" s="107">
        <f t="shared" si="937"/>
        <v>0</v>
      </c>
    </row>
    <row r="2284" spans="1:29" ht="12.75" customHeight="1">
      <c r="A2284" s="69"/>
      <c r="B2284" s="124"/>
      <c r="C2284" s="70"/>
      <c r="D2284" s="202"/>
      <c r="E2284" s="140"/>
      <c r="F2284" s="139"/>
      <c r="G2284" s="74" t="s">
        <v>22</v>
      </c>
      <c r="H2284" s="99">
        <f>+D2284*F2284</f>
        <v>0</v>
      </c>
      <c r="I2284" s="76">
        <f t="shared" si="931"/>
        <v>18</v>
      </c>
      <c r="J2284" s="100">
        <f>$AN$22</f>
        <v>41092</v>
      </c>
      <c r="K2284" s="101"/>
      <c r="L2284" s="261">
        <v>11</v>
      </c>
      <c r="M2284" s="232">
        <f t="shared" si="946"/>
        <v>0</v>
      </c>
      <c r="N2284" s="241">
        <f t="shared" si="938"/>
        <v>0</v>
      </c>
      <c r="O2284" s="244">
        <f t="shared" si="932"/>
        <v>0</v>
      </c>
      <c r="P2284" s="245">
        <f t="shared" si="944"/>
        <v>0</v>
      </c>
      <c r="Q2284" s="257">
        <f t="shared" si="933"/>
        <v>0</v>
      </c>
      <c r="R2284" s="102">
        <f t="shared" si="945"/>
        <v>11</v>
      </c>
      <c r="S2284" s="103">
        <f t="shared" si="939"/>
        <v>1</v>
      </c>
      <c r="T2284" s="104">
        <f t="shared" si="940"/>
        <v>7</v>
      </c>
      <c r="U2284" s="104">
        <f t="shared" si="941"/>
        <v>1</v>
      </c>
      <c r="V2284" s="104">
        <f t="shared" si="942"/>
        <v>2</v>
      </c>
      <c r="W2284" s="105">
        <f t="shared" si="943"/>
        <v>11</v>
      </c>
      <c r="X2284" s="96"/>
      <c r="Y2284" s="106" t="str">
        <f>$AO$22</f>
        <v>D</v>
      </c>
      <c r="Z2284" s="262" t="str">
        <f t="shared" si="934"/>
        <v>Mon</v>
      </c>
      <c r="AA2284" s="107">
        <f t="shared" si="935"/>
        <v>0</v>
      </c>
      <c r="AB2284" s="107">
        <f t="shared" si="936"/>
        <v>0</v>
      </c>
      <c r="AC2284" s="107">
        <f t="shared" si="937"/>
        <v>0</v>
      </c>
    </row>
    <row r="2285" spans="1:29" ht="12.75" customHeight="1">
      <c r="A2285" s="69"/>
      <c r="B2285" s="150" t="s">
        <v>19</v>
      </c>
      <c r="C2285" s="150"/>
      <c r="D2285" s="200"/>
      <c r="E2285" s="127"/>
      <c r="F2285" s="151"/>
      <c r="G2285" s="134" t="s">
        <v>22</v>
      </c>
      <c r="H2285" s="152">
        <f>SUM(H2276:H2284)</f>
        <v>3244251.0982658961</v>
      </c>
      <c r="I2285" s="76">
        <f t="shared" si="931"/>
        <v>19</v>
      </c>
      <c r="J2285" s="100">
        <f>$AN$23</f>
        <v>41093</v>
      </c>
      <c r="K2285" s="101">
        <v>1</v>
      </c>
      <c r="L2285" s="261">
        <v>8</v>
      </c>
      <c r="M2285" s="232">
        <f t="shared" si="946"/>
        <v>0.33333333333333331</v>
      </c>
      <c r="N2285" s="241">
        <f t="shared" si="938"/>
        <v>0.70833333333333337</v>
      </c>
      <c r="O2285" s="244">
        <f t="shared" si="932"/>
        <v>9.0000000000000018</v>
      </c>
      <c r="P2285" s="245" t="str">
        <f t="shared" si="944"/>
        <v>1</v>
      </c>
      <c r="Q2285" s="257">
        <f t="shared" si="933"/>
        <v>8.0000000000000018</v>
      </c>
      <c r="R2285" s="102">
        <f t="shared" si="945"/>
        <v>0</v>
      </c>
      <c r="S2285" s="103">
        <f t="shared" si="939"/>
        <v>0</v>
      </c>
      <c r="T2285" s="104">
        <f t="shared" si="940"/>
        <v>0</v>
      </c>
      <c r="U2285" s="104">
        <f t="shared" si="941"/>
        <v>0</v>
      </c>
      <c r="V2285" s="104">
        <f t="shared" si="942"/>
        <v>0</v>
      </c>
      <c r="W2285" s="105">
        <f t="shared" si="943"/>
        <v>0</v>
      </c>
      <c r="X2285" s="96"/>
      <c r="Y2285" s="106" t="str">
        <f>$AO$23</f>
        <v>D</v>
      </c>
      <c r="Z2285" s="207" t="str">
        <f t="shared" si="934"/>
        <v>Tue</v>
      </c>
      <c r="AA2285" s="107">
        <f t="shared" si="935"/>
        <v>0</v>
      </c>
      <c r="AB2285" s="107">
        <f t="shared" si="936"/>
        <v>0</v>
      </c>
      <c r="AC2285" s="107">
        <f t="shared" si="937"/>
        <v>0</v>
      </c>
    </row>
    <row r="2286" spans="1:29" ht="12.75" customHeight="1">
      <c r="A2286" s="69"/>
      <c r="B2286" s="131" t="s">
        <v>25</v>
      </c>
      <c r="C2286" s="70"/>
      <c r="D2286" s="200"/>
      <c r="E2286" s="127"/>
      <c r="F2286" s="151"/>
      <c r="G2286" s="74"/>
      <c r="H2286" s="75"/>
      <c r="I2286" s="76">
        <f t="shared" si="931"/>
        <v>20</v>
      </c>
      <c r="J2286" s="100">
        <f>$AN$24</f>
        <v>41094</v>
      </c>
      <c r="K2286" s="101">
        <v>1</v>
      </c>
      <c r="L2286" s="261">
        <v>11</v>
      </c>
      <c r="M2286" s="232">
        <f t="shared" si="946"/>
        <v>0.33333333333333331</v>
      </c>
      <c r="N2286" s="241">
        <f t="shared" si="938"/>
        <v>0.70833333333333337</v>
      </c>
      <c r="O2286" s="244">
        <f t="shared" si="932"/>
        <v>9.0000000000000018</v>
      </c>
      <c r="P2286" s="245" t="str">
        <f t="shared" si="944"/>
        <v>1</v>
      </c>
      <c r="Q2286" s="257">
        <f t="shared" si="933"/>
        <v>8.0000000000000018</v>
      </c>
      <c r="R2286" s="102">
        <f t="shared" si="945"/>
        <v>2.9999999999999982</v>
      </c>
      <c r="S2286" s="103">
        <f t="shared" si="939"/>
        <v>1</v>
      </c>
      <c r="T2286" s="104">
        <f t="shared" si="940"/>
        <v>1.9999999999999982</v>
      </c>
      <c r="U2286" s="104">
        <f t="shared" si="941"/>
        <v>0</v>
      </c>
      <c r="V2286" s="104">
        <f t="shared" si="942"/>
        <v>0</v>
      </c>
      <c r="W2286" s="105">
        <f t="shared" si="943"/>
        <v>2.9999999999999982</v>
      </c>
      <c r="X2286" s="96"/>
      <c r="Y2286" s="106" t="str">
        <f>$AO$24</f>
        <v>D</v>
      </c>
      <c r="Z2286" s="207" t="str">
        <f t="shared" si="934"/>
        <v>Wed</v>
      </c>
      <c r="AA2286" s="107">
        <f t="shared" si="935"/>
        <v>0</v>
      </c>
      <c r="AB2286" s="107">
        <f t="shared" si="936"/>
        <v>0</v>
      </c>
      <c r="AC2286" s="107">
        <f t="shared" si="937"/>
        <v>0</v>
      </c>
    </row>
    <row r="2287" spans="1:29" ht="12.75" customHeight="1">
      <c r="A2287" s="69"/>
      <c r="B2287" s="124" t="s">
        <v>26</v>
      </c>
      <c r="C2287" s="125" t="s">
        <v>22</v>
      </c>
      <c r="D2287" s="153">
        <f>-H2276</f>
        <v>-1244560</v>
      </c>
      <c r="E2287" s="127" t="s">
        <v>24</v>
      </c>
      <c r="F2287" s="149">
        <v>0.02</v>
      </c>
      <c r="G2287" s="134" t="s">
        <v>22</v>
      </c>
      <c r="H2287" s="130">
        <f>F2287*D2287</f>
        <v>-24891.200000000001</v>
      </c>
      <c r="I2287" s="76">
        <f t="shared" si="931"/>
        <v>21</v>
      </c>
      <c r="J2287" s="100">
        <f>$AN$25</f>
        <v>41095</v>
      </c>
      <c r="K2287" s="101">
        <v>1</v>
      </c>
      <c r="L2287" s="261">
        <v>11</v>
      </c>
      <c r="M2287" s="232">
        <f t="shared" si="946"/>
        <v>0.33333333333333331</v>
      </c>
      <c r="N2287" s="241">
        <f t="shared" si="938"/>
        <v>0.70833333333333337</v>
      </c>
      <c r="O2287" s="244">
        <f t="shared" si="932"/>
        <v>9.0000000000000018</v>
      </c>
      <c r="P2287" s="245" t="str">
        <f t="shared" si="944"/>
        <v>1</v>
      </c>
      <c r="Q2287" s="257">
        <f t="shared" si="933"/>
        <v>8.0000000000000018</v>
      </c>
      <c r="R2287" s="102">
        <f t="shared" si="945"/>
        <v>2.9999999999999982</v>
      </c>
      <c r="S2287" s="103">
        <f t="shared" si="939"/>
        <v>1</v>
      </c>
      <c r="T2287" s="104">
        <f t="shared" si="940"/>
        <v>1.9999999999999982</v>
      </c>
      <c r="U2287" s="104">
        <f t="shared" si="941"/>
        <v>0</v>
      </c>
      <c r="V2287" s="104">
        <f t="shared" si="942"/>
        <v>0</v>
      </c>
      <c r="W2287" s="105">
        <f t="shared" si="943"/>
        <v>2.9999999999999982</v>
      </c>
      <c r="X2287" s="96"/>
      <c r="Y2287" s="106" t="str">
        <f>$AO$25</f>
        <v>D</v>
      </c>
      <c r="Z2287" s="207" t="str">
        <f t="shared" si="934"/>
        <v>Thu</v>
      </c>
      <c r="AA2287" s="107">
        <f t="shared" si="935"/>
        <v>0</v>
      </c>
      <c r="AB2287" s="107">
        <f t="shared" si="936"/>
        <v>0</v>
      </c>
      <c r="AC2287" s="107">
        <f t="shared" si="937"/>
        <v>0</v>
      </c>
    </row>
    <row r="2288" spans="1:29" ht="12.75" customHeight="1">
      <c r="A2288" s="69"/>
      <c r="B2288" s="124" t="s">
        <v>47</v>
      </c>
      <c r="C2288" s="125" t="s">
        <v>22</v>
      </c>
      <c r="D2288" s="200"/>
      <c r="E2288" s="127"/>
      <c r="F2288" s="155"/>
      <c r="G2288" s="134" t="s">
        <v>22</v>
      </c>
      <c r="H2288" s="130">
        <f>SUM(AA2303:AC2303)*-F2276/21</f>
        <v>0</v>
      </c>
      <c r="I2288" s="76">
        <f t="shared" si="931"/>
        <v>22</v>
      </c>
      <c r="J2288" s="100">
        <f>$AN$26</f>
        <v>41096</v>
      </c>
      <c r="K2288" s="101">
        <v>1</v>
      </c>
      <c r="L2288" s="261">
        <v>11</v>
      </c>
      <c r="M2288" s="232">
        <f t="shared" si="946"/>
        <v>0.33333333333333331</v>
      </c>
      <c r="N2288" s="241">
        <f t="shared" si="938"/>
        <v>0.70833333333333337</v>
      </c>
      <c r="O2288" s="244">
        <f t="shared" si="932"/>
        <v>9.0000000000000018</v>
      </c>
      <c r="P2288" s="245" t="str">
        <f t="shared" si="944"/>
        <v>1</v>
      </c>
      <c r="Q2288" s="257">
        <f t="shared" si="933"/>
        <v>8.0000000000000018</v>
      </c>
      <c r="R2288" s="102">
        <f t="shared" si="945"/>
        <v>2.9999999999999982</v>
      </c>
      <c r="S2288" s="103">
        <f t="shared" si="939"/>
        <v>1</v>
      </c>
      <c r="T2288" s="104">
        <f t="shared" si="940"/>
        <v>1.9999999999999982</v>
      </c>
      <c r="U2288" s="104">
        <f t="shared" si="941"/>
        <v>0</v>
      </c>
      <c r="V2288" s="104">
        <f t="shared" si="942"/>
        <v>0</v>
      </c>
      <c r="W2288" s="105">
        <f t="shared" si="943"/>
        <v>2.9999999999999982</v>
      </c>
      <c r="X2288" s="96"/>
      <c r="Y2288" s="106" t="str">
        <f>$AO$26</f>
        <v>D</v>
      </c>
      <c r="Z2288" s="207" t="str">
        <f t="shared" si="934"/>
        <v>Fri</v>
      </c>
      <c r="AA2288" s="107">
        <f t="shared" si="935"/>
        <v>0</v>
      </c>
      <c r="AB2288" s="107">
        <f t="shared" si="936"/>
        <v>0</v>
      </c>
      <c r="AC2288" s="107">
        <f t="shared" si="937"/>
        <v>0</v>
      </c>
    </row>
    <row r="2289" spans="1:29" ht="12.75" customHeight="1">
      <c r="A2289" s="69"/>
      <c r="B2289" s="124" t="s">
        <v>27</v>
      </c>
      <c r="C2289" s="125" t="s">
        <v>22</v>
      </c>
      <c r="D2289" s="200"/>
      <c r="E2289" s="127"/>
      <c r="F2289" s="155"/>
      <c r="G2289" s="134" t="s">
        <v>22</v>
      </c>
      <c r="H2289" s="156">
        <f>+F2295</f>
        <v>-87193.400000000009</v>
      </c>
      <c r="I2289" s="76">
        <f t="shared" si="931"/>
        <v>23</v>
      </c>
      <c r="J2289" s="100">
        <f>$AN$27</f>
        <v>41097</v>
      </c>
      <c r="K2289" s="339" t="s">
        <v>63</v>
      </c>
      <c r="L2289" s="261">
        <v>11</v>
      </c>
      <c r="M2289" s="232">
        <f t="shared" si="946"/>
        <v>0</v>
      </c>
      <c r="N2289" s="241">
        <f t="shared" si="938"/>
        <v>0</v>
      </c>
      <c r="O2289" s="244">
        <f t="shared" si="932"/>
        <v>0</v>
      </c>
      <c r="P2289" s="245">
        <f t="shared" si="944"/>
        <v>0</v>
      </c>
      <c r="Q2289" s="257">
        <f t="shared" si="933"/>
        <v>0</v>
      </c>
      <c r="R2289" s="102">
        <f t="shared" si="945"/>
        <v>11</v>
      </c>
      <c r="S2289" s="103">
        <f t="shared" si="939"/>
        <v>0</v>
      </c>
      <c r="T2289" s="104">
        <f t="shared" si="940"/>
        <v>7</v>
      </c>
      <c r="U2289" s="104">
        <f t="shared" si="941"/>
        <v>1</v>
      </c>
      <c r="V2289" s="104">
        <f t="shared" si="942"/>
        <v>3</v>
      </c>
      <c r="W2289" s="105">
        <f t="shared" si="943"/>
        <v>11</v>
      </c>
      <c r="X2289" s="96"/>
      <c r="Y2289" s="106" t="str">
        <f>$AO$27</f>
        <v>M</v>
      </c>
      <c r="Z2289" s="207" t="str">
        <f t="shared" si="934"/>
        <v>Sat</v>
      </c>
      <c r="AA2289" s="107">
        <f t="shared" si="935"/>
        <v>0</v>
      </c>
      <c r="AB2289" s="107">
        <f t="shared" si="936"/>
        <v>0</v>
      </c>
      <c r="AC2289" s="107">
        <f t="shared" si="937"/>
        <v>0</v>
      </c>
    </row>
    <row r="2290" spans="1:29" ht="12.75" customHeight="1">
      <c r="A2290" s="69"/>
      <c r="B2290" s="98"/>
      <c r="C2290" s="98"/>
      <c r="D2290" s="158" t="s">
        <v>28</v>
      </c>
      <c r="E2290" s="159"/>
      <c r="F2290" s="160">
        <f>VLOOKUP(C2269,$AD$1:$AG$6,2)</f>
        <v>-1320000</v>
      </c>
      <c r="G2290" s="160"/>
      <c r="H2290" s="99"/>
      <c r="I2290" s="76">
        <f t="shared" si="931"/>
        <v>24</v>
      </c>
      <c r="J2290" s="100">
        <f>$AN$28</f>
        <v>41098</v>
      </c>
      <c r="K2290" s="339" t="s">
        <v>63</v>
      </c>
      <c r="L2290" s="261">
        <v>8</v>
      </c>
      <c r="M2290" s="232">
        <f t="shared" si="946"/>
        <v>0</v>
      </c>
      <c r="N2290" s="241">
        <f t="shared" si="938"/>
        <v>0</v>
      </c>
      <c r="O2290" s="244">
        <f t="shared" si="932"/>
        <v>0</v>
      </c>
      <c r="P2290" s="245">
        <f t="shared" si="944"/>
        <v>0</v>
      </c>
      <c r="Q2290" s="257">
        <f t="shared" si="933"/>
        <v>0</v>
      </c>
      <c r="R2290" s="102">
        <f t="shared" si="945"/>
        <v>8</v>
      </c>
      <c r="S2290" s="103">
        <f t="shared" si="939"/>
        <v>0</v>
      </c>
      <c r="T2290" s="104">
        <f t="shared" si="940"/>
        <v>7</v>
      </c>
      <c r="U2290" s="104">
        <f t="shared" si="941"/>
        <v>1</v>
      </c>
      <c r="V2290" s="104">
        <f t="shared" si="942"/>
        <v>0</v>
      </c>
      <c r="W2290" s="105">
        <f t="shared" si="943"/>
        <v>8</v>
      </c>
      <c r="X2290" s="96"/>
      <c r="Y2290" s="106" t="str">
        <f>$AO$28</f>
        <v>M</v>
      </c>
      <c r="Z2290" s="262" t="str">
        <f t="shared" si="934"/>
        <v>Sun</v>
      </c>
      <c r="AA2290" s="107">
        <f t="shared" si="935"/>
        <v>0</v>
      </c>
      <c r="AB2290" s="107">
        <f t="shared" si="936"/>
        <v>0</v>
      </c>
      <c r="AC2290" s="107">
        <f t="shared" si="937"/>
        <v>0</v>
      </c>
    </row>
    <row r="2291" spans="1:29" ht="12.75" customHeight="1">
      <c r="A2291" s="69"/>
      <c r="B2291" s="98"/>
      <c r="C2291" s="98"/>
      <c r="D2291" s="162" t="s">
        <v>26</v>
      </c>
      <c r="E2291" s="159"/>
      <c r="F2291" s="163">
        <f>+(H2276)*0.54%</f>
        <v>6720.6240000000007</v>
      </c>
      <c r="G2291" s="163"/>
      <c r="H2291" s="99"/>
      <c r="I2291" s="76">
        <f t="shared" si="931"/>
        <v>25</v>
      </c>
      <c r="J2291" s="100">
        <f>$AN$29</f>
        <v>41099</v>
      </c>
      <c r="K2291" s="101">
        <v>1</v>
      </c>
      <c r="L2291" s="261">
        <v>11</v>
      </c>
      <c r="M2291" s="232">
        <f t="shared" si="946"/>
        <v>0.33333333333333331</v>
      </c>
      <c r="N2291" s="241">
        <f t="shared" si="938"/>
        <v>0.70833333333333337</v>
      </c>
      <c r="O2291" s="244">
        <f t="shared" si="932"/>
        <v>9.0000000000000018</v>
      </c>
      <c r="P2291" s="245" t="str">
        <f t="shared" si="944"/>
        <v>1</v>
      </c>
      <c r="Q2291" s="257">
        <f t="shared" si="933"/>
        <v>8.0000000000000018</v>
      </c>
      <c r="R2291" s="102">
        <f t="shared" si="945"/>
        <v>2.9999999999999982</v>
      </c>
      <c r="S2291" s="103">
        <f t="shared" si="939"/>
        <v>1</v>
      </c>
      <c r="T2291" s="104">
        <f t="shared" si="940"/>
        <v>1.9999999999999982</v>
      </c>
      <c r="U2291" s="104">
        <f t="shared" si="941"/>
        <v>0</v>
      </c>
      <c r="V2291" s="104">
        <f t="shared" si="942"/>
        <v>0</v>
      </c>
      <c r="W2291" s="105">
        <f t="shared" si="943"/>
        <v>2.9999999999999982</v>
      </c>
      <c r="X2291" s="96"/>
      <c r="Y2291" s="106" t="str">
        <f>$AO$29</f>
        <v>D</v>
      </c>
      <c r="Z2291" s="262" t="str">
        <f t="shared" si="934"/>
        <v>Mon</v>
      </c>
      <c r="AA2291" s="107">
        <f t="shared" si="935"/>
        <v>0</v>
      </c>
      <c r="AB2291" s="107">
        <f t="shared" si="936"/>
        <v>0</v>
      </c>
      <c r="AC2291" s="107">
        <f t="shared" si="937"/>
        <v>0</v>
      </c>
    </row>
    <row r="2292" spans="1:29" ht="12.75" customHeight="1">
      <c r="A2292" s="69"/>
      <c r="B2292" s="98"/>
      <c r="C2292" s="98"/>
      <c r="D2292" s="162" t="s">
        <v>29</v>
      </c>
      <c r="E2292" s="159"/>
      <c r="F2292" s="160">
        <f>-IF(H2285*5%&gt;500000,500000,H2285*5%)</f>
        <v>-162212.55491329482</v>
      </c>
      <c r="G2292" s="160"/>
      <c r="H2292" s="99"/>
      <c r="I2292" s="76">
        <f t="shared" si="931"/>
        <v>26</v>
      </c>
      <c r="J2292" s="100">
        <f>$AN$30</f>
        <v>41100</v>
      </c>
      <c r="K2292" s="101">
        <v>1</v>
      </c>
      <c r="L2292" s="261">
        <v>10</v>
      </c>
      <c r="M2292" s="232">
        <f t="shared" si="946"/>
        <v>0.33333333333333331</v>
      </c>
      <c r="N2292" s="241">
        <f t="shared" si="938"/>
        <v>0.70833333333333337</v>
      </c>
      <c r="O2292" s="244">
        <f t="shared" si="932"/>
        <v>9.0000000000000018</v>
      </c>
      <c r="P2292" s="245" t="str">
        <f t="shared" si="944"/>
        <v>1</v>
      </c>
      <c r="Q2292" s="257">
        <f t="shared" si="933"/>
        <v>8.0000000000000018</v>
      </c>
      <c r="R2292" s="102">
        <f t="shared" si="945"/>
        <v>1.9999999999999982</v>
      </c>
      <c r="S2292" s="103">
        <f t="shared" si="939"/>
        <v>1</v>
      </c>
      <c r="T2292" s="104">
        <f t="shared" si="940"/>
        <v>0.99999999999999822</v>
      </c>
      <c r="U2292" s="104">
        <f t="shared" si="941"/>
        <v>0</v>
      </c>
      <c r="V2292" s="104">
        <f t="shared" si="942"/>
        <v>0</v>
      </c>
      <c r="W2292" s="105">
        <f t="shared" si="943"/>
        <v>1.9999999999999982</v>
      </c>
      <c r="X2292" s="96"/>
      <c r="Y2292" s="106" t="str">
        <f>$AO$30</f>
        <v>D</v>
      </c>
      <c r="Z2292" s="207" t="str">
        <f t="shared" si="934"/>
        <v>Tue</v>
      </c>
      <c r="AA2292" s="107">
        <f t="shared" si="935"/>
        <v>0</v>
      </c>
      <c r="AB2292" s="107">
        <f t="shared" si="936"/>
        <v>0</v>
      </c>
      <c r="AC2292" s="107">
        <f t="shared" si="937"/>
        <v>0</v>
      </c>
    </row>
    <row r="2293" spans="1:29" ht="12.75" customHeight="1">
      <c r="A2293" s="69"/>
      <c r="B2293" s="98"/>
      <c r="C2293" s="98"/>
      <c r="D2293" s="162" t="s">
        <v>30</v>
      </c>
      <c r="E2293" s="159"/>
      <c r="F2293" s="163">
        <f>ROUND(H2285+H2287+F2291+F2292,0)*12</f>
        <v>36766416</v>
      </c>
      <c r="G2293" s="163"/>
      <c r="H2293" s="99"/>
      <c r="I2293" s="76">
        <f t="shared" si="931"/>
        <v>27</v>
      </c>
      <c r="J2293" s="100">
        <f>$AN$31</f>
        <v>41101</v>
      </c>
      <c r="K2293" s="101">
        <v>1</v>
      </c>
      <c r="L2293" s="261">
        <v>9</v>
      </c>
      <c r="M2293" s="232">
        <f t="shared" si="946"/>
        <v>0.33333333333333331</v>
      </c>
      <c r="N2293" s="241">
        <f t="shared" si="938"/>
        <v>0.70833333333333337</v>
      </c>
      <c r="O2293" s="244">
        <f t="shared" si="932"/>
        <v>9.0000000000000018</v>
      </c>
      <c r="P2293" s="245" t="str">
        <f t="shared" si="944"/>
        <v>1</v>
      </c>
      <c r="Q2293" s="257">
        <f t="shared" si="933"/>
        <v>8.0000000000000018</v>
      </c>
      <c r="R2293" s="102">
        <f t="shared" si="945"/>
        <v>0.99999999999999822</v>
      </c>
      <c r="S2293" s="103">
        <f t="shared" si="939"/>
        <v>1</v>
      </c>
      <c r="T2293" s="104">
        <f t="shared" si="940"/>
        <v>0</v>
      </c>
      <c r="U2293" s="104">
        <f t="shared" si="941"/>
        <v>0</v>
      </c>
      <c r="V2293" s="104">
        <f t="shared" si="942"/>
        <v>0</v>
      </c>
      <c r="W2293" s="105">
        <f t="shared" si="943"/>
        <v>0.99999999999999822</v>
      </c>
      <c r="X2293" s="96"/>
      <c r="Y2293" s="106" t="str">
        <f>$AO$31</f>
        <v>D</v>
      </c>
      <c r="Z2293" s="207" t="str">
        <f t="shared" si="934"/>
        <v>Wed</v>
      </c>
      <c r="AA2293" s="107">
        <f t="shared" si="935"/>
        <v>0</v>
      </c>
      <c r="AB2293" s="107">
        <f t="shared" si="936"/>
        <v>0</v>
      </c>
      <c r="AC2293" s="107">
        <f t="shared" si="937"/>
        <v>0</v>
      </c>
    </row>
    <row r="2294" spans="1:29" ht="12.75" customHeight="1">
      <c r="A2294" s="69"/>
      <c r="B2294" s="98"/>
      <c r="C2294" s="98"/>
      <c r="D2294" s="168" t="s">
        <v>31</v>
      </c>
      <c r="E2294" s="159"/>
      <c r="F2294" s="169">
        <f>(F2293)+(F2290*12)</f>
        <v>20926416</v>
      </c>
      <c r="G2294" s="169"/>
      <c r="H2294" s="99"/>
      <c r="I2294" s="76">
        <f t="shared" si="931"/>
        <v>28</v>
      </c>
      <c r="J2294" s="100">
        <f>$AN$32</f>
        <v>41102</v>
      </c>
      <c r="K2294" s="101">
        <v>1</v>
      </c>
      <c r="L2294" s="261">
        <v>8</v>
      </c>
      <c r="M2294" s="232">
        <f t="shared" si="946"/>
        <v>0.33333333333333331</v>
      </c>
      <c r="N2294" s="241">
        <f t="shared" si="938"/>
        <v>0.70833333333333337</v>
      </c>
      <c r="O2294" s="244">
        <f t="shared" si="932"/>
        <v>9.0000000000000018</v>
      </c>
      <c r="P2294" s="245" t="str">
        <f t="shared" si="944"/>
        <v>1</v>
      </c>
      <c r="Q2294" s="257">
        <f t="shared" si="933"/>
        <v>8.0000000000000018</v>
      </c>
      <c r="R2294" s="102">
        <f t="shared" si="945"/>
        <v>0</v>
      </c>
      <c r="S2294" s="103">
        <f t="shared" si="939"/>
        <v>0</v>
      </c>
      <c r="T2294" s="104">
        <f t="shared" si="940"/>
        <v>0</v>
      </c>
      <c r="U2294" s="104">
        <f t="shared" si="941"/>
        <v>0</v>
      </c>
      <c r="V2294" s="104">
        <f t="shared" si="942"/>
        <v>0</v>
      </c>
      <c r="W2294" s="105">
        <f t="shared" si="943"/>
        <v>0</v>
      </c>
      <c r="X2294" s="96"/>
      <c r="Y2294" s="106" t="str">
        <f>$AO$32</f>
        <v>D</v>
      </c>
      <c r="Z2294" s="207" t="str">
        <f t="shared" si="934"/>
        <v>Thu</v>
      </c>
      <c r="AA2294" s="107">
        <f t="shared" si="935"/>
        <v>0</v>
      </c>
      <c r="AB2294" s="107">
        <f t="shared" si="936"/>
        <v>0</v>
      </c>
      <c r="AC2294" s="107">
        <f t="shared" si="937"/>
        <v>0</v>
      </c>
    </row>
    <row r="2295" spans="1:29" ht="12.75" customHeight="1">
      <c r="A2295" s="69"/>
      <c r="B2295" s="98"/>
      <c r="C2295" s="98"/>
      <c r="D2295" s="168" t="s">
        <v>32</v>
      </c>
      <c r="E2295" s="159"/>
      <c r="F2295" s="170">
        <f>-(IF(F2294&lt;=0,0,IF(F2294&lt;=50000000,F2294*0.05,IF(F2294&lt;=200000000,(F2294-50000000)*0.15+2500000,IF(F2294&lt;=500000000,(F2294-250000000)*0.25+32500000,(F2294-500000000)*0.3+95000000)))))/12</f>
        <v>-87193.400000000009</v>
      </c>
      <c r="G2295" s="171">
        <f>-(IF(F2295&lt;=0,0,IF(F2295&lt;=50000000,F2295*0.05,IF(F2295&lt;=200000000,(F2295-50000000)*0.15+2500000,IF(F2295&lt;=500000000,(F2295-250000000)*0.25+32500000,(F2295-500000000)*0.3+95000000)))))/12</f>
        <v>0</v>
      </c>
      <c r="H2295" s="99"/>
      <c r="I2295" s="76">
        <f t="shared" si="931"/>
        <v>29</v>
      </c>
      <c r="J2295" s="100">
        <f>$AN$33</f>
        <v>41103</v>
      </c>
      <c r="K2295" s="101">
        <v>1</v>
      </c>
      <c r="L2295" s="261">
        <v>11</v>
      </c>
      <c r="M2295" s="232">
        <f t="shared" si="946"/>
        <v>0.33333333333333331</v>
      </c>
      <c r="N2295" s="241">
        <f t="shared" si="938"/>
        <v>0.70833333333333337</v>
      </c>
      <c r="O2295" s="244">
        <f t="shared" si="932"/>
        <v>9.0000000000000018</v>
      </c>
      <c r="P2295" s="245" t="str">
        <f t="shared" si="944"/>
        <v>1</v>
      </c>
      <c r="Q2295" s="257">
        <f t="shared" si="933"/>
        <v>8.0000000000000018</v>
      </c>
      <c r="R2295" s="102">
        <f t="shared" si="945"/>
        <v>2.9999999999999982</v>
      </c>
      <c r="S2295" s="103">
        <f t="shared" si="939"/>
        <v>1</v>
      </c>
      <c r="T2295" s="104">
        <f t="shared" si="940"/>
        <v>1.9999999999999982</v>
      </c>
      <c r="U2295" s="104">
        <f t="shared" si="941"/>
        <v>0</v>
      </c>
      <c r="V2295" s="104">
        <f t="shared" si="942"/>
        <v>0</v>
      </c>
      <c r="W2295" s="105">
        <f t="shared" si="943"/>
        <v>2.9999999999999982</v>
      </c>
      <c r="X2295" s="96"/>
      <c r="Y2295" s="106" t="str">
        <f>$AO$33</f>
        <v>D</v>
      </c>
      <c r="Z2295" s="207" t="str">
        <f t="shared" si="934"/>
        <v>Fri</v>
      </c>
      <c r="AA2295" s="107">
        <f t="shared" si="935"/>
        <v>0</v>
      </c>
      <c r="AB2295" s="107">
        <f t="shared" si="936"/>
        <v>0</v>
      </c>
      <c r="AC2295" s="107">
        <f t="shared" si="937"/>
        <v>0</v>
      </c>
    </row>
    <row r="2296" spans="1:29" ht="12.75" customHeight="1">
      <c r="A2296" s="69"/>
      <c r="B2296" s="98"/>
      <c r="C2296" s="125"/>
      <c r="D2296" s="172"/>
      <c r="E2296" s="173"/>
      <c r="F2296" s="174"/>
      <c r="G2296" s="72"/>
      <c r="H2296" s="175"/>
      <c r="I2296" s="76">
        <f t="shared" si="931"/>
        <v>30</v>
      </c>
      <c r="J2296" s="100">
        <f>$AN$34</f>
        <v>41104</v>
      </c>
      <c r="K2296" s="101" t="s">
        <v>50</v>
      </c>
      <c r="L2296" s="261"/>
      <c r="M2296" s="232">
        <f t="shared" si="946"/>
        <v>0</v>
      </c>
      <c r="N2296" s="241">
        <f t="shared" si="938"/>
        <v>0</v>
      </c>
      <c r="O2296" s="244">
        <f t="shared" si="932"/>
        <v>0</v>
      </c>
      <c r="P2296" s="245">
        <f t="shared" si="944"/>
        <v>0</v>
      </c>
      <c r="Q2296" s="257">
        <f t="shared" si="933"/>
        <v>0</v>
      </c>
      <c r="R2296" s="102">
        <f t="shared" si="945"/>
        <v>0</v>
      </c>
      <c r="S2296" s="103">
        <f t="shared" si="939"/>
        <v>0</v>
      </c>
      <c r="T2296" s="104">
        <f t="shared" si="940"/>
        <v>0</v>
      </c>
      <c r="U2296" s="104">
        <f t="shared" si="941"/>
        <v>0</v>
      </c>
      <c r="V2296" s="104">
        <f t="shared" si="942"/>
        <v>0</v>
      </c>
      <c r="W2296" s="105">
        <f t="shared" si="943"/>
        <v>0</v>
      </c>
      <c r="X2296" s="96"/>
      <c r="Y2296" s="106" t="str">
        <f>$AO$34</f>
        <v>M</v>
      </c>
      <c r="Z2296" s="207" t="str">
        <f t="shared" si="934"/>
        <v>Sat</v>
      </c>
      <c r="AA2296" s="107">
        <f t="shared" si="935"/>
        <v>0</v>
      </c>
      <c r="AB2296" s="107">
        <f t="shared" si="936"/>
        <v>0</v>
      </c>
      <c r="AC2296" s="107">
        <f t="shared" si="937"/>
        <v>0</v>
      </c>
    </row>
    <row r="2297" spans="1:29" ht="12.75" customHeight="1">
      <c r="A2297" s="69"/>
      <c r="B2297" s="176" t="s">
        <v>33</v>
      </c>
      <c r="C2297" s="177"/>
      <c r="D2297" s="178"/>
      <c r="E2297" s="127"/>
      <c r="F2297" s="179"/>
      <c r="G2297" s="180" t="s">
        <v>22</v>
      </c>
      <c r="H2297" s="152">
        <f>+H2285+H2287+H2288+H2289</f>
        <v>3132166.498265896</v>
      </c>
      <c r="I2297" s="76">
        <f t="shared" si="931"/>
        <v>31</v>
      </c>
      <c r="J2297" s="100">
        <f>$AN$35</f>
        <v>41105</v>
      </c>
      <c r="K2297" s="339" t="s">
        <v>72</v>
      </c>
      <c r="L2297" s="261">
        <v>8</v>
      </c>
      <c r="M2297" s="232">
        <f t="shared" si="946"/>
        <v>0</v>
      </c>
      <c r="N2297" s="241">
        <f t="shared" si="938"/>
        <v>0</v>
      </c>
      <c r="O2297" s="244">
        <f t="shared" si="932"/>
        <v>0</v>
      </c>
      <c r="P2297" s="245">
        <f t="shared" si="944"/>
        <v>0</v>
      </c>
      <c r="Q2297" s="257">
        <f t="shared" si="933"/>
        <v>0</v>
      </c>
      <c r="R2297" s="102">
        <f t="shared" si="945"/>
        <v>8</v>
      </c>
      <c r="S2297" s="103">
        <f t="shared" si="939"/>
        <v>0</v>
      </c>
      <c r="T2297" s="104">
        <f t="shared" si="940"/>
        <v>7</v>
      </c>
      <c r="U2297" s="104">
        <f t="shared" si="941"/>
        <v>1</v>
      </c>
      <c r="V2297" s="104">
        <f t="shared" si="942"/>
        <v>0</v>
      </c>
      <c r="W2297" s="105">
        <f t="shared" si="943"/>
        <v>8</v>
      </c>
      <c r="X2297" s="96"/>
      <c r="Y2297" s="106" t="str">
        <f>$AO$35</f>
        <v>M</v>
      </c>
      <c r="Z2297" s="262" t="str">
        <f t="shared" si="934"/>
        <v>Sun</v>
      </c>
      <c r="AA2297" s="107">
        <f t="shared" si="935"/>
        <v>0</v>
      </c>
      <c r="AB2297" s="107">
        <f t="shared" si="936"/>
        <v>0</v>
      </c>
      <c r="AC2297" s="107">
        <f t="shared" si="937"/>
        <v>0</v>
      </c>
    </row>
    <row r="2298" spans="1:29" ht="12.75" customHeight="1">
      <c r="A2298" s="69"/>
      <c r="B2298" s="70"/>
      <c r="C2298" s="70"/>
      <c r="D2298" s="200"/>
      <c r="E2298" s="127"/>
      <c r="F2298" s="155"/>
      <c r="G2298" s="74"/>
      <c r="H2298" s="75"/>
      <c r="I2298" s="76">
        <f t="shared" si="931"/>
        <v>32</v>
      </c>
      <c r="J2298" s="100">
        <f>$AN$36</f>
        <v>41106</v>
      </c>
      <c r="K2298" s="101">
        <v>2</v>
      </c>
      <c r="L2298" s="261">
        <v>11</v>
      </c>
      <c r="M2298" s="232">
        <f t="shared" si="946"/>
        <v>0.83333333333333337</v>
      </c>
      <c r="N2298" s="241">
        <f t="shared" si="938"/>
        <v>1.2083333333333333</v>
      </c>
      <c r="O2298" s="244">
        <f t="shared" si="932"/>
        <v>8.9999999999999964</v>
      </c>
      <c r="P2298" s="245" t="str">
        <f t="shared" si="944"/>
        <v>1</v>
      </c>
      <c r="Q2298" s="257">
        <f t="shared" si="933"/>
        <v>7.9999999999999964</v>
      </c>
      <c r="R2298" s="102">
        <f t="shared" si="945"/>
        <v>3.0000000000000036</v>
      </c>
      <c r="S2298" s="103">
        <f t="shared" si="939"/>
        <v>1</v>
      </c>
      <c r="T2298" s="104">
        <f t="shared" si="940"/>
        <v>2.0000000000000036</v>
      </c>
      <c r="U2298" s="104">
        <f t="shared" si="941"/>
        <v>0</v>
      </c>
      <c r="V2298" s="104">
        <f t="shared" si="942"/>
        <v>0</v>
      </c>
      <c r="W2298" s="105">
        <f t="shared" si="943"/>
        <v>3.0000000000000036</v>
      </c>
      <c r="X2298" s="96"/>
      <c r="Y2298" s="106" t="str">
        <f>$AO$36</f>
        <v>D</v>
      </c>
      <c r="Z2298" s="262" t="str">
        <f t="shared" si="934"/>
        <v>Mon</v>
      </c>
      <c r="AA2298" s="107">
        <f t="shared" si="935"/>
        <v>0</v>
      </c>
      <c r="AB2298" s="107">
        <f t="shared" si="936"/>
        <v>0</v>
      </c>
      <c r="AC2298" s="107">
        <f t="shared" si="937"/>
        <v>0</v>
      </c>
    </row>
    <row r="2299" spans="1:29" ht="12.75" customHeight="1">
      <c r="A2299" s="69"/>
      <c r="B2299" s="181" t="s">
        <v>34</v>
      </c>
      <c r="C2299" s="181"/>
      <c r="D2299" s="72"/>
      <c r="E2299" s="73"/>
      <c r="F2299" s="72"/>
      <c r="G2299" s="181" t="s">
        <v>35</v>
      </c>
      <c r="H2299" s="99"/>
      <c r="I2299" s="76">
        <f t="shared" si="931"/>
        <v>33</v>
      </c>
      <c r="J2299" s="100">
        <f>$AN$37</f>
        <v>41107</v>
      </c>
      <c r="K2299" s="101">
        <v>2</v>
      </c>
      <c r="L2299" s="261">
        <v>8</v>
      </c>
      <c r="M2299" s="232">
        <f t="shared" si="946"/>
        <v>0.83333333333333337</v>
      </c>
      <c r="N2299" s="241">
        <f t="shared" si="938"/>
        <v>1.2083333333333333</v>
      </c>
      <c r="O2299" s="244">
        <f t="shared" si="932"/>
        <v>8.9999999999999964</v>
      </c>
      <c r="P2299" s="245" t="str">
        <f t="shared" si="944"/>
        <v>1</v>
      </c>
      <c r="Q2299" s="257">
        <f t="shared" si="933"/>
        <v>7.9999999999999964</v>
      </c>
      <c r="R2299" s="102">
        <f t="shared" si="945"/>
        <v>0</v>
      </c>
      <c r="S2299" s="103">
        <f t="shared" si="939"/>
        <v>0</v>
      </c>
      <c r="T2299" s="104">
        <f t="shared" si="940"/>
        <v>0</v>
      </c>
      <c r="U2299" s="104">
        <f t="shared" si="941"/>
        <v>0</v>
      </c>
      <c r="V2299" s="104">
        <f t="shared" si="942"/>
        <v>0</v>
      </c>
      <c r="W2299" s="105">
        <f t="shared" si="943"/>
        <v>0</v>
      </c>
      <c r="X2299" s="96"/>
      <c r="Y2299" s="106" t="str">
        <f>$AO$37</f>
        <v>D</v>
      </c>
      <c r="Z2299" s="207" t="str">
        <f t="shared" si="934"/>
        <v>Tue</v>
      </c>
      <c r="AA2299" s="107">
        <f t="shared" si="935"/>
        <v>0</v>
      </c>
      <c r="AB2299" s="107">
        <f t="shared" si="936"/>
        <v>0</v>
      </c>
      <c r="AC2299" s="107">
        <f t="shared" si="937"/>
        <v>0</v>
      </c>
    </row>
    <row r="2300" spans="1:29" ht="12.75" customHeight="1">
      <c r="A2300" s="69"/>
      <c r="B2300" s="181"/>
      <c r="C2300" s="181"/>
      <c r="D2300" s="72"/>
      <c r="E2300" s="73"/>
      <c r="F2300" s="72"/>
      <c r="G2300" s="181"/>
      <c r="H2300" s="99"/>
      <c r="I2300" s="76">
        <f t="shared" si="931"/>
        <v>34</v>
      </c>
      <c r="J2300" s="100">
        <f>$AN$38</f>
        <v>41108</v>
      </c>
      <c r="K2300" s="101">
        <v>2</v>
      </c>
      <c r="L2300" s="261">
        <v>11</v>
      </c>
      <c r="M2300" s="232">
        <f t="shared" si="946"/>
        <v>0.83333333333333337</v>
      </c>
      <c r="N2300" s="241">
        <f t="shared" si="938"/>
        <v>1.2083333333333333</v>
      </c>
      <c r="O2300" s="244">
        <f t="shared" si="932"/>
        <v>8.9999999999999964</v>
      </c>
      <c r="P2300" s="245" t="str">
        <f t="shared" si="944"/>
        <v>1</v>
      </c>
      <c r="Q2300" s="257">
        <f t="shared" si="933"/>
        <v>7.9999999999999964</v>
      </c>
      <c r="R2300" s="102">
        <f t="shared" si="945"/>
        <v>3.0000000000000036</v>
      </c>
      <c r="S2300" s="103">
        <f t="shared" si="939"/>
        <v>1</v>
      </c>
      <c r="T2300" s="104">
        <f t="shared" si="940"/>
        <v>2.0000000000000036</v>
      </c>
      <c r="U2300" s="104">
        <f t="shared" si="941"/>
        <v>0</v>
      </c>
      <c r="V2300" s="104">
        <f t="shared" si="942"/>
        <v>0</v>
      </c>
      <c r="W2300" s="105">
        <f t="shared" si="943"/>
        <v>3.0000000000000036</v>
      </c>
      <c r="X2300" s="96"/>
      <c r="Y2300" s="106" t="str">
        <f>$AO$38</f>
        <v>D</v>
      </c>
      <c r="Z2300" s="207" t="str">
        <f t="shared" si="934"/>
        <v>Wed</v>
      </c>
      <c r="AA2300" s="107">
        <f t="shared" si="935"/>
        <v>0</v>
      </c>
      <c r="AB2300" s="107">
        <f t="shared" si="936"/>
        <v>0</v>
      </c>
      <c r="AC2300" s="107">
        <f t="shared" si="937"/>
        <v>0</v>
      </c>
    </row>
    <row r="2301" spans="1:29" ht="12.75" customHeight="1">
      <c r="A2301" s="69"/>
      <c r="B2301" s="181"/>
      <c r="C2301" s="181"/>
      <c r="D2301" s="72"/>
      <c r="E2301" s="73"/>
      <c r="F2301" s="72"/>
      <c r="G2301" s="181"/>
      <c r="H2301" s="99"/>
      <c r="I2301" s="76">
        <f t="shared" si="931"/>
        <v>35</v>
      </c>
      <c r="J2301" s="100"/>
      <c r="K2301" s="101"/>
      <c r="L2301" s="261"/>
      <c r="M2301" s="232"/>
      <c r="N2301" s="241"/>
      <c r="O2301" s="244"/>
      <c r="P2301" s="245"/>
      <c r="Q2301" s="257"/>
      <c r="R2301" s="102"/>
      <c r="S2301" s="103"/>
      <c r="T2301" s="104"/>
      <c r="U2301" s="104"/>
      <c r="V2301" s="104"/>
      <c r="W2301" s="105"/>
      <c r="X2301" s="96"/>
      <c r="Y2301" s="106"/>
      <c r="Z2301" s="207" t="str">
        <f t="shared" si="934"/>
        <v>Sat</v>
      </c>
      <c r="AA2301" s="107">
        <f>COUNTIF(K2301,"S")</f>
        <v>0</v>
      </c>
      <c r="AB2301" s="107">
        <f>COUNTIF(K2301,"I")</f>
        <v>0</v>
      </c>
      <c r="AC2301" s="107">
        <f>COUNTIF(K2301,"A")</f>
        <v>0</v>
      </c>
    </row>
    <row r="2302" spans="1:29" ht="12.75" customHeight="1">
      <c r="A2302" s="69"/>
      <c r="B2302" s="181"/>
      <c r="C2302" s="181"/>
      <c r="D2302" s="72"/>
      <c r="E2302" s="73"/>
      <c r="F2302" s="72"/>
      <c r="G2302" s="181"/>
      <c r="H2302" s="99"/>
      <c r="I2302" s="76">
        <f t="shared" si="931"/>
        <v>36</v>
      </c>
      <c r="J2302" s="210" t="s">
        <v>19</v>
      </c>
      <c r="K2302" s="211"/>
      <c r="L2302" s="251"/>
      <c r="M2302" s="212" t="s">
        <v>45</v>
      </c>
      <c r="N2302" s="212" t="s">
        <v>46</v>
      </c>
      <c r="O2302" s="242"/>
      <c r="P2302" s="243"/>
      <c r="Q2302" s="258"/>
      <c r="R2302" s="212"/>
      <c r="S2302" s="213"/>
      <c r="T2302" s="214"/>
      <c r="U2302" s="214"/>
      <c r="V2302" s="215"/>
      <c r="W2302" s="216" t="s">
        <v>36</v>
      </c>
      <c r="X2302" s="182"/>
      <c r="Y2302" s="183" t="s">
        <v>37</v>
      </c>
      <c r="Z2302" s="83"/>
      <c r="AA2302" s="84"/>
      <c r="AB2302" s="84"/>
      <c r="AC2302" s="96"/>
    </row>
    <row r="2303" spans="1:29" ht="12.75" customHeight="1">
      <c r="A2303" s="69"/>
      <c r="B2303" s="184" t="str">
        <f>C2267</f>
        <v>ADE</v>
      </c>
      <c r="C2303" s="181"/>
      <c r="D2303" s="72"/>
      <c r="E2303" s="73"/>
      <c r="F2303" s="72"/>
      <c r="G2303" s="181" t="s">
        <v>38</v>
      </c>
      <c r="H2303" s="99"/>
      <c r="I2303" s="76">
        <f t="shared" si="931"/>
        <v>37</v>
      </c>
      <c r="J2303" s="333">
        <f>+K2303+L2303</f>
        <v>35</v>
      </c>
      <c r="K2303" s="334">
        <f>+COUNTIF(K2270:K2301,"1")+COUNTIF(K2270:K2301,"2")+COUNTIF(K2270:K2301,"L2")+COUNTIF(K2270:K2301,"L1")</f>
        <v>27</v>
      </c>
      <c r="L2303" s="334">
        <f>+COUNTIF(K2270:K2301,"2")+COUNTIF(K2270:K2301,"L2")</f>
        <v>8</v>
      </c>
      <c r="M2303" s="334">
        <f>+COUNTIF(K2270:K2301,"1")+COUNTIF(K2270:K2301,"L1")</f>
        <v>19</v>
      </c>
      <c r="N2303" s="185"/>
      <c r="O2303" s="185"/>
      <c r="P2303" s="101"/>
      <c r="Q2303" s="259"/>
      <c r="R2303" s="185">
        <f>+COUNTIF(K2271:K2301,"S2")</f>
        <v>0</v>
      </c>
      <c r="S2303" s="102">
        <f>SUM(S2271:S2301)</f>
        <v>18</v>
      </c>
      <c r="T2303" s="102">
        <f>SUM(T2271:T2301)</f>
        <v>79.500000000000014</v>
      </c>
      <c r="U2303" s="102">
        <f>SUM(U2271:U2301)</f>
        <v>7</v>
      </c>
      <c r="V2303" s="102">
        <f>SUM(V2271:V2301)</f>
        <v>11</v>
      </c>
      <c r="W2303" s="105">
        <f>+(S2303*1.5)+(T2303*2)+(U2303*3)+(V2303*4)</f>
        <v>251.00000000000003</v>
      </c>
      <c r="X2303" s="186"/>
      <c r="Y2303" s="187">
        <f>+COUNTIF(Y2271:Y2301,"D")</f>
        <v>22</v>
      </c>
      <c r="Z2303" s="83"/>
      <c r="AA2303" s="102">
        <f>SUM(AA2271:AA2301)</f>
        <v>0</v>
      </c>
      <c r="AB2303" s="102">
        <f>SUM(AB2271:AB2301)</f>
        <v>0</v>
      </c>
      <c r="AC2303" s="102">
        <f>SUM(AC2271:AC2301)</f>
        <v>0</v>
      </c>
    </row>
    <row r="2304" spans="1:29" ht="12.75" customHeight="1">
      <c r="A2304" s="69"/>
      <c r="B2304" s="263"/>
      <c r="C2304" s="189" t="s">
        <v>57</v>
      </c>
      <c r="D2304" s="189"/>
      <c r="E2304" s="190"/>
      <c r="F2304" s="72"/>
      <c r="G2304" s="72"/>
      <c r="H2304" s="99"/>
      <c r="I2304" s="76">
        <f t="shared" si="931"/>
        <v>38</v>
      </c>
      <c r="J2304" s="191"/>
      <c r="K2304" s="192"/>
      <c r="L2304" s="252"/>
      <c r="M2304" s="193"/>
      <c r="N2304" s="193"/>
      <c r="O2304" s="193"/>
      <c r="P2304" s="239"/>
      <c r="Q2304" s="260"/>
      <c r="R2304" s="194">
        <f>S2303+T2303+U2303+V2303</f>
        <v>115.50000000000001</v>
      </c>
      <c r="S2304" s="103"/>
      <c r="T2304" s="103"/>
      <c r="U2304" s="103"/>
      <c r="V2304" s="103"/>
      <c r="W2304" s="103"/>
      <c r="X2304" s="195"/>
      <c r="Y2304" s="187"/>
      <c r="Z2304" s="196"/>
      <c r="AA2304" s="196"/>
      <c r="AB2304" s="196"/>
      <c r="AC2304" s="197"/>
    </row>
    <row r="2306" spans="1:29" ht="12.75" customHeight="1">
      <c r="A2306" s="52">
        <f>A2267+1</f>
        <v>60</v>
      </c>
      <c r="B2306" s="53" t="s">
        <v>2</v>
      </c>
      <c r="C2306" s="54" t="s">
        <v>201</v>
      </c>
      <c r="D2306" s="55"/>
      <c r="E2306" s="56" t="s">
        <v>55</v>
      </c>
      <c r="F2306" s="209" t="s">
        <v>135</v>
      </c>
      <c r="G2306" s="57"/>
      <c r="H2306" s="58"/>
      <c r="I2306" s="59">
        <v>1</v>
      </c>
      <c r="J2306" s="486" t="str">
        <f>+C2306</f>
        <v>ADE</v>
      </c>
      <c r="K2306" s="486"/>
      <c r="L2306" s="486"/>
      <c r="M2306" s="486"/>
      <c r="N2306" s="486"/>
      <c r="O2306" s="486"/>
      <c r="P2306" s="486"/>
      <c r="Q2306" s="486"/>
      <c r="R2306" s="486"/>
      <c r="S2306" s="486"/>
      <c r="T2306" s="486"/>
      <c r="U2306" s="486"/>
      <c r="V2306" s="486"/>
      <c r="W2306" s="486"/>
      <c r="X2306" s="60"/>
      <c r="Y2306" s="61"/>
      <c r="Z2306" s="62"/>
      <c r="AA2306" s="63"/>
      <c r="AB2306" s="63"/>
      <c r="AC2306" s="64"/>
    </row>
    <row r="2307" spans="1:29" ht="12.75" customHeight="1">
      <c r="A2307" s="69"/>
      <c r="B2307" s="70" t="s">
        <v>3</v>
      </c>
      <c r="C2307" s="71" t="s">
        <v>62</v>
      </c>
      <c r="D2307" s="72"/>
      <c r="E2307" s="73"/>
      <c r="F2307" s="72"/>
      <c r="G2307" s="74"/>
      <c r="H2307" s="75"/>
      <c r="I2307" s="76">
        <f t="shared" ref="I2307:I2343" si="947">+I2306+1</f>
        <v>2</v>
      </c>
      <c r="J2307" s="77" t="s">
        <v>4</v>
      </c>
      <c r="K2307" s="78"/>
      <c r="L2307" s="248"/>
      <c r="M2307" s="79"/>
      <c r="N2307" s="79"/>
      <c r="O2307" s="79"/>
      <c r="P2307" s="236"/>
      <c r="Q2307" s="254"/>
      <c r="R2307" s="79"/>
      <c r="S2307" s="79"/>
      <c r="T2307" s="79"/>
      <c r="U2307" s="79"/>
      <c r="V2307" s="79"/>
      <c r="W2307" s="80" t="str">
        <f>$Y$1</f>
        <v>Period: 1 May 2012 - 31 May 2012</v>
      </c>
      <c r="X2307" s="81"/>
      <c r="Y2307" s="82"/>
      <c r="Z2307" s="83"/>
      <c r="AA2307" s="84"/>
      <c r="AB2307" s="84"/>
      <c r="AC2307" s="85"/>
    </row>
    <row r="2308" spans="1:29" ht="12.75" customHeight="1">
      <c r="A2308" s="69"/>
      <c r="B2308" s="70" t="s">
        <v>6</v>
      </c>
      <c r="C2308" s="71" t="s">
        <v>5</v>
      </c>
      <c r="D2308" s="72"/>
      <c r="E2308" s="73"/>
      <c r="F2308" s="91"/>
      <c r="G2308" s="91"/>
      <c r="H2308" s="92"/>
      <c r="I2308" s="76">
        <f t="shared" si="947"/>
        <v>3</v>
      </c>
      <c r="J2308" s="487" t="s">
        <v>7</v>
      </c>
      <c r="K2308" s="488" t="s">
        <v>8</v>
      </c>
      <c r="L2308" s="249"/>
      <c r="M2308" s="489" t="s">
        <v>49</v>
      </c>
      <c r="N2308" s="490"/>
      <c r="O2308" s="220"/>
      <c r="P2308" s="237"/>
      <c r="Q2308" s="255"/>
      <c r="R2308" s="491" t="s">
        <v>64</v>
      </c>
      <c r="S2308" s="493" t="s">
        <v>9</v>
      </c>
      <c r="T2308" s="493"/>
      <c r="U2308" s="493"/>
      <c r="V2308" s="493"/>
      <c r="W2308" s="494" t="s">
        <v>10</v>
      </c>
      <c r="X2308" s="93"/>
      <c r="Y2308" s="94"/>
      <c r="Z2308" s="83"/>
      <c r="AA2308" s="84"/>
      <c r="AB2308" s="84"/>
      <c r="AC2308" s="85"/>
    </row>
    <row r="2309" spans="1:29" ht="12.75" customHeight="1">
      <c r="A2309" s="69"/>
      <c r="B2309" s="70" t="s">
        <v>48</v>
      </c>
      <c r="C2309" s="71"/>
      <c r="D2309" s="72"/>
      <c r="E2309" s="73"/>
      <c r="F2309" s="91"/>
      <c r="G2309" s="91"/>
      <c r="H2309" s="92"/>
      <c r="I2309" s="76">
        <f t="shared" si="947"/>
        <v>4</v>
      </c>
      <c r="J2309" s="487"/>
      <c r="K2309" s="488"/>
      <c r="L2309" s="250"/>
      <c r="M2309" s="231" t="s">
        <v>11</v>
      </c>
      <c r="N2309" s="231" t="s">
        <v>12</v>
      </c>
      <c r="O2309" s="231"/>
      <c r="P2309" s="238"/>
      <c r="Q2309" s="256" t="s">
        <v>67</v>
      </c>
      <c r="R2309" s="492"/>
      <c r="S2309" s="201">
        <v>1.5</v>
      </c>
      <c r="T2309" s="201">
        <v>2</v>
      </c>
      <c r="U2309" s="201">
        <v>3</v>
      </c>
      <c r="V2309" s="201">
        <v>4</v>
      </c>
      <c r="W2309" s="494"/>
      <c r="X2309" s="93"/>
      <c r="Y2309" s="94"/>
      <c r="Z2309" s="83"/>
      <c r="AA2309" s="95" t="s">
        <v>13</v>
      </c>
      <c r="AB2309" s="95" t="s">
        <v>14</v>
      </c>
      <c r="AC2309" s="96" t="s">
        <v>15</v>
      </c>
    </row>
    <row r="2310" spans="1:29" ht="12.75" customHeight="1">
      <c r="A2310" s="69"/>
      <c r="B2310" s="70" t="s">
        <v>16</v>
      </c>
      <c r="C2310" s="71"/>
      <c r="D2310" s="72"/>
      <c r="E2310" s="73"/>
      <c r="F2310" s="98"/>
      <c r="G2310" s="72"/>
      <c r="H2310" s="99"/>
      <c r="I2310" s="76">
        <f t="shared" si="947"/>
        <v>5</v>
      </c>
      <c r="J2310" s="100">
        <f>$AN$9</f>
        <v>41079</v>
      </c>
      <c r="K2310" s="101">
        <v>1</v>
      </c>
      <c r="L2310" s="261">
        <v>11</v>
      </c>
      <c r="M2310" s="232">
        <f>VLOOKUP(K2310,$AE$23:$AG$30,2,0)</f>
        <v>0.33333333333333331</v>
      </c>
      <c r="N2310" s="241">
        <f>VLOOKUP(K2310,$AE$23:$AG$30,3,0)</f>
        <v>0.70833333333333337</v>
      </c>
      <c r="O2310" s="244">
        <f t="shared" ref="O2310:O2339" si="948">(N2310-M2310)*24</f>
        <v>9.0000000000000018</v>
      </c>
      <c r="P2310" s="245" t="str">
        <f>+IF(((N2310-M2310)*24)&gt;4,"1",0)</f>
        <v>1</v>
      </c>
      <c r="Q2310" s="257">
        <f t="shared" ref="Q2310:Q2339" si="949">O2310-P2310</f>
        <v>8.0000000000000018</v>
      </c>
      <c r="R2310" s="102">
        <f>+L2310-Q2310</f>
        <v>2.9999999999999982</v>
      </c>
      <c r="S2310" s="103">
        <f>IF(AND(Y2310="d",W2310&gt;0),1,0)</f>
        <v>1</v>
      </c>
      <c r="T2310" s="104">
        <f>IF(AND(Y2310="D",W2310-S2310&lt;0),0,IF(AND(Y2310="M",W2310&gt;=7),7,IF(AND(Y2310="M",W2310&lt;7),W2310,IF(W2310-S2310&lt;0,0,IF(AND(Y2310="D",W2310-S2310&gt;=7),7,IF(AND(Y2310="D",W2310-S2310&lt;7),W2310-S2310,0))))))</f>
        <v>1.9999999999999982</v>
      </c>
      <c r="U2310" s="104">
        <f>IF(AND(Y2310="D",W2310&lt;1),0,IF(AND(Y2310="D",W2310-S2310-T2310&gt;0,W2310-S2310-T2310&lt;1),W2310-S2310-T2310,IF(AND(Y2310="D",W2310-S2310-T2310&gt;=1),1,IF(AND(Y2310="M",W2310-T2310&gt;=1),1,IF(AND(Y2310="M",W2310-T2310&lt;1),W2310-T2310,0)))))</f>
        <v>0</v>
      </c>
      <c r="V2310" s="104">
        <f>IF(AND(Y2310="D",W2310&lt;1),0,IF(AND(Y2310="D",W2310-S2310-T2310-U2310&gt;0),W2310-S2310-T2310-U2310,IF(AND(Y2310="M",W2310-T2310-U2310&gt;0),W2310-T2310-U2310,0)))</f>
        <v>0</v>
      </c>
      <c r="W2310" s="105">
        <f>+R2310</f>
        <v>2.9999999999999982</v>
      </c>
      <c r="X2310" s="96"/>
      <c r="Y2310" s="106" t="str">
        <f>$AO$9</f>
        <v>D</v>
      </c>
      <c r="Z2310" s="207" t="str">
        <f t="shared" ref="Z2310:Z2340" si="950">TEXT(WEEKDAY(J2310),"ddd")</f>
        <v>Tue</v>
      </c>
      <c r="AA2310" s="107">
        <f t="shared" ref="AA2310:AA2339" si="951">COUNTIF(K2310,"S")</f>
        <v>0</v>
      </c>
      <c r="AB2310" s="107">
        <f t="shared" ref="AB2310:AB2339" si="952">COUNTIF(K2310,"I")</f>
        <v>0</v>
      </c>
      <c r="AC2310" s="107">
        <f t="shared" ref="AC2310:AC2339" si="953">COUNTIF(K2310,"A")</f>
        <v>0</v>
      </c>
    </row>
    <row r="2311" spans="1:29" ht="12.75" customHeight="1">
      <c r="A2311" s="69"/>
      <c r="B2311" s="70" t="s">
        <v>18</v>
      </c>
      <c r="C2311" s="108" t="s">
        <v>61</v>
      </c>
      <c r="D2311" s="109"/>
      <c r="E2311" s="73"/>
      <c r="F2311" s="110"/>
      <c r="G2311" s="72"/>
      <c r="H2311" s="99"/>
      <c r="I2311" s="76">
        <f t="shared" si="947"/>
        <v>6</v>
      </c>
      <c r="J2311" s="100">
        <f>$AN$10</f>
        <v>41080</v>
      </c>
      <c r="K2311" s="101">
        <v>1</v>
      </c>
      <c r="L2311" s="261">
        <v>11</v>
      </c>
      <c r="M2311" s="232">
        <f>VLOOKUP(K2311,$AE$23:$AG$30,2,0)</f>
        <v>0.33333333333333331</v>
      </c>
      <c r="N2311" s="241">
        <f t="shared" ref="N2311:N2339" si="954">VLOOKUP(K2311,$AE$23:$AG$30,3,0)</f>
        <v>0.70833333333333337</v>
      </c>
      <c r="O2311" s="244">
        <f t="shared" si="948"/>
        <v>9.0000000000000018</v>
      </c>
      <c r="P2311" s="245" t="str">
        <f>+IF(((N2311-M2311)*24)&gt;4,"1",0)</f>
        <v>1</v>
      </c>
      <c r="Q2311" s="257">
        <f t="shared" si="949"/>
        <v>8.0000000000000018</v>
      </c>
      <c r="R2311" s="102">
        <f>+L2311-Q2311</f>
        <v>2.9999999999999982</v>
      </c>
      <c r="S2311" s="103">
        <f t="shared" ref="S2311:S2339" si="955">IF(AND(Y2311="d",W2311&gt;0),1,0)</f>
        <v>1</v>
      </c>
      <c r="T2311" s="104">
        <f t="shared" ref="T2311:T2339" si="956">IF(AND(Y2311="D",W2311-S2311&lt;0),0,IF(AND(Y2311="M",W2311&gt;=7),7,IF(AND(Y2311="M",W2311&lt;7),W2311,IF(W2311-S2311&lt;0,0,IF(AND(Y2311="D",W2311-S2311&gt;=7),7,IF(AND(Y2311="D",W2311-S2311&lt;7),W2311-S2311,0))))))</f>
        <v>1.9999999999999982</v>
      </c>
      <c r="U2311" s="104">
        <f t="shared" ref="U2311:U2339" si="957">IF(AND(Y2311="D",W2311&lt;1),0,IF(AND(Y2311="D",W2311-S2311-T2311&gt;0,W2311-S2311-T2311&lt;1),W2311-S2311-T2311,IF(AND(Y2311="D",W2311-S2311-T2311&gt;=1),1,IF(AND(Y2311="M",W2311-T2311&gt;=1),1,IF(AND(Y2311="M",W2311-T2311&lt;1),W2311-T2311,0)))))</f>
        <v>0</v>
      </c>
      <c r="V2311" s="104">
        <f t="shared" ref="V2311:V2339" si="958">IF(AND(Y2311="D",W2311&lt;1),0,IF(AND(Y2311="D",W2311-S2311-T2311-U2311&gt;0),W2311-S2311-T2311-U2311,IF(AND(Y2311="M",W2311-T2311-U2311&gt;0),W2311-T2311-U2311,0)))</f>
        <v>0</v>
      </c>
      <c r="W2311" s="105">
        <f t="shared" ref="W2311:W2339" si="959">+R2311</f>
        <v>2.9999999999999982</v>
      </c>
      <c r="X2311" s="96"/>
      <c r="Y2311" s="106" t="str">
        <f>$AO$10</f>
        <v>D</v>
      </c>
      <c r="Z2311" s="207" t="str">
        <f t="shared" si="950"/>
        <v>Wed</v>
      </c>
      <c r="AA2311" s="107">
        <f t="shared" si="951"/>
        <v>0</v>
      </c>
      <c r="AB2311" s="107">
        <f t="shared" si="952"/>
        <v>0</v>
      </c>
      <c r="AC2311" s="107">
        <f t="shared" si="953"/>
        <v>0</v>
      </c>
    </row>
    <row r="2312" spans="1:29" ht="12.75" customHeight="1">
      <c r="A2312" s="69"/>
      <c r="B2312" s="98" t="s">
        <v>20</v>
      </c>
      <c r="C2312" s="199">
        <v>40245</v>
      </c>
      <c r="D2312" s="199">
        <v>41340</v>
      </c>
      <c r="E2312" s="73"/>
      <c r="F2312" s="72"/>
      <c r="G2312" s="72"/>
      <c r="H2312" s="99"/>
      <c r="I2312" s="76">
        <f t="shared" si="947"/>
        <v>7</v>
      </c>
      <c r="J2312" s="100">
        <f>$AN$11</f>
        <v>41081</v>
      </c>
      <c r="K2312" s="101">
        <v>1</v>
      </c>
      <c r="L2312" s="261">
        <v>11</v>
      </c>
      <c r="M2312" s="232">
        <f>VLOOKUP(K2312,$AE$23:$AG$30,2,0)</f>
        <v>0.33333333333333331</v>
      </c>
      <c r="N2312" s="241">
        <f t="shared" si="954"/>
        <v>0.70833333333333337</v>
      </c>
      <c r="O2312" s="244">
        <f t="shared" si="948"/>
        <v>9.0000000000000018</v>
      </c>
      <c r="P2312" s="245" t="str">
        <f t="shared" ref="P2312:P2339" si="960">+IF(((N2312-M2312)*24)&gt;4,"1",0)</f>
        <v>1</v>
      </c>
      <c r="Q2312" s="257">
        <f t="shared" si="949"/>
        <v>8.0000000000000018</v>
      </c>
      <c r="R2312" s="102">
        <f t="shared" ref="R2312:R2339" si="961">+L2312-Q2312</f>
        <v>2.9999999999999982</v>
      </c>
      <c r="S2312" s="103">
        <f t="shared" si="955"/>
        <v>1</v>
      </c>
      <c r="T2312" s="104">
        <f t="shared" si="956"/>
        <v>1.9999999999999982</v>
      </c>
      <c r="U2312" s="104">
        <f t="shared" si="957"/>
        <v>0</v>
      </c>
      <c r="V2312" s="104">
        <f t="shared" si="958"/>
        <v>0</v>
      </c>
      <c r="W2312" s="105">
        <f t="shared" si="959"/>
        <v>2.9999999999999982</v>
      </c>
      <c r="X2312" s="96"/>
      <c r="Y2312" s="106" t="str">
        <f>$AO$11</f>
        <v>D</v>
      </c>
      <c r="Z2312" s="207" t="str">
        <f t="shared" si="950"/>
        <v>Thu</v>
      </c>
      <c r="AA2312" s="107">
        <f t="shared" si="951"/>
        <v>0</v>
      </c>
      <c r="AB2312" s="107">
        <f t="shared" si="952"/>
        <v>0</v>
      </c>
      <c r="AC2312" s="107">
        <f t="shared" si="953"/>
        <v>0</v>
      </c>
    </row>
    <row r="2313" spans="1:29" ht="12.75" customHeight="1">
      <c r="A2313" s="69"/>
      <c r="B2313" s="98"/>
      <c r="C2313" s="98"/>
      <c r="D2313" s="72"/>
      <c r="E2313" s="73"/>
      <c r="F2313" s="72"/>
      <c r="G2313" s="72"/>
      <c r="H2313" s="99"/>
      <c r="I2313" s="76">
        <f t="shared" si="947"/>
        <v>8</v>
      </c>
      <c r="J2313" s="100">
        <f>$AN$12</f>
        <v>41082</v>
      </c>
      <c r="K2313" s="101">
        <v>1</v>
      </c>
      <c r="L2313" s="261">
        <v>8</v>
      </c>
      <c r="M2313" s="232">
        <f t="shared" ref="M2313:M2339" si="962">VLOOKUP(K2313,$AE$23:$AG$30,2,0)</f>
        <v>0.33333333333333331</v>
      </c>
      <c r="N2313" s="241">
        <f t="shared" si="954"/>
        <v>0.70833333333333337</v>
      </c>
      <c r="O2313" s="244">
        <f t="shared" si="948"/>
        <v>9.0000000000000018</v>
      </c>
      <c r="P2313" s="245" t="str">
        <f t="shared" si="960"/>
        <v>1</v>
      </c>
      <c r="Q2313" s="257">
        <f t="shared" si="949"/>
        <v>8.0000000000000018</v>
      </c>
      <c r="R2313" s="102">
        <f t="shared" si="961"/>
        <v>0</v>
      </c>
      <c r="S2313" s="103">
        <f t="shared" si="955"/>
        <v>0</v>
      </c>
      <c r="T2313" s="104">
        <f t="shared" si="956"/>
        <v>0</v>
      </c>
      <c r="U2313" s="104">
        <f t="shared" si="957"/>
        <v>0</v>
      </c>
      <c r="V2313" s="104">
        <f t="shared" si="958"/>
        <v>0</v>
      </c>
      <c r="W2313" s="105">
        <f t="shared" si="959"/>
        <v>0</v>
      </c>
      <c r="X2313" s="96"/>
      <c r="Y2313" s="106" t="str">
        <f>$AO$12</f>
        <v>D</v>
      </c>
      <c r="Z2313" s="207" t="str">
        <f t="shared" si="950"/>
        <v>Fri</v>
      </c>
      <c r="AA2313" s="107">
        <f t="shared" si="951"/>
        <v>0</v>
      </c>
      <c r="AB2313" s="107">
        <f t="shared" si="952"/>
        <v>0</v>
      </c>
      <c r="AC2313" s="107">
        <f t="shared" si="953"/>
        <v>0</v>
      </c>
    </row>
    <row r="2314" spans="1:29" ht="12.75" customHeight="1">
      <c r="A2314" s="69"/>
      <c r="B2314" s="98"/>
      <c r="C2314" s="98"/>
      <c r="D2314" s="72"/>
      <c r="E2314" s="73"/>
      <c r="F2314" s="198"/>
      <c r="G2314" s="72"/>
      <c r="H2314" s="99"/>
      <c r="I2314" s="76">
        <f t="shared" si="947"/>
        <v>9</v>
      </c>
      <c r="J2314" s="100">
        <f>$AN$13</f>
        <v>41083</v>
      </c>
      <c r="K2314" s="339" t="s">
        <v>50</v>
      </c>
      <c r="L2314" s="261"/>
      <c r="M2314" s="232">
        <f t="shared" si="962"/>
        <v>0</v>
      </c>
      <c r="N2314" s="241">
        <f t="shared" si="954"/>
        <v>0</v>
      </c>
      <c r="O2314" s="244">
        <f t="shared" si="948"/>
        <v>0</v>
      </c>
      <c r="P2314" s="245">
        <f t="shared" si="960"/>
        <v>0</v>
      </c>
      <c r="Q2314" s="257">
        <f t="shared" si="949"/>
        <v>0</v>
      </c>
      <c r="R2314" s="102">
        <f t="shared" si="961"/>
        <v>0</v>
      </c>
      <c r="S2314" s="103">
        <f t="shared" si="955"/>
        <v>0</v>
      </c>
      <c r="T2314" s="104">
        <f t="shared" si="956"/>
        <v>0</v>
      </c>
      <c r="U2314" s="104">
        <f t="shared" si="957"/>
        <v>0</v>
      </c>
      <c r="V2314" s="104">
        <f t="shared" si="958"/>
        <v>0</v>
      </c>
      <c r="W2314" s="105">
        <f t="shared" si="959"/>
        <v>0</v>
      </c>
      <c r="X2314" s="96"/>
      <c r="Y2314" s="106" t="str">
        <f>$AO$13</f>
        <v>M</v>
      </c>
      <c r="Z2314" s="207" t="str">
        <f t="shared" si="950"/>
        <v>Sat</v>
      </c>
      <c r="AA2314" s="107">
        <f t="shared" si="951"/>
        <v>0</v>
      </c>
      <c r="AB2314" s="107">
        <f t="shared" si="952"/>
        <v>0</v>
      </c>
      <c r="AC2314" s="107">
        <f t="shared" si="953"/>
        <v>0</v>
      </c>
    </row>
    <row r="2315" spans="1:29" ht="12.75" customHeight="1">
      <c r="A2315" s="69"/>
      <c r="B2315" s="124" t="s">
        <v>21</v>
      </c>
      <c r="C2315" s="125" t="s">
        <v>22</v>
      </c>
      <c r="D2315" s="126"/>
      <c r="E2315" s="127"/>
      <c r="F2315" s="198">
        <v>1244560</v>
      </c>
      <c r="G2315" s="129" t="s">
        <v>22</v>
      </c>
      <c r="H2315" s="130">
        <f>+F2315</f>
        <v>1244560</v>
      </c>
      <c r="I2315" s="76">
        <f t="shared" si="947"/>
        <v>10</v>
      </c>
      <c r="J2315" s="100">
        <f>$AN$14</f>
        <v>41084</v>
      </c>
      <c r="K2315" s="101" t="s">
        <v>72</v>
      </c>
      <c r="L2315" s="261">
        <v>8</v>
      </c>
      <c r="M2315" s="232">
        <f t="shared" si="962"/>
        <v>0</v>
      </c>
      <c r="N2315" s="241">
        <f t="shared" si="954"/>
        <v>0</v>
      </c>
      <c r="O2315" s="244">
        <f t="shared" si="948"/>
        <v>0</v>
      </c>
      <c r="P2315" s="245">
        <f t="shared" si="960"/>
        <v>0</v>
      </c>
      <c r="Q2315" s="257">
        <f t="shared" si="949"/>
        <v>0</v>
      </c>
      <c r="R2315" s="102">
        <f t="shared" si="961"/>
        <v>8</v>
      </c>
      <c r="S2315" s="103">
        <f t="shared" si="955"/>
        <v>0</v>
      </c>
      <c r="T2315" s="104">
        <f t="shared" si="956"/>
        <v>7</v>
      </c>
      <c r="U2315" s="104">
        <f t="shared" si="957"/>
        <v>1</v>
      </c>
      <c r="V2315" s="104">
        <f t="shared" si="958"/>
        <v>0</v>
      </c>
      <c r="W2315" s="105">
        <f t="shared" si="959"/>
        <v>8</v>
      </c>
      <c r="X2315" s="96"/>
      <c r="Y2315" s="106" t="str">
        <f>$AO$14</f>
        <v>M</v>
      </c>
      <c r="Z2315" s="262" t="str">
        <f t="shared" si="950"/>
        <v>Sun</v>
      </c>
      <c r="AA2315" s="107">
        <f t="shared" si="951"/>
        <v>0</v>
      </c>
      <c r="AB2315" s="107">
        <f t="shared" si="952"/>
        <v>0</v>
      </c>
      <c r="AC2315" s="107">
        <f t="shared" si="953"/>
        <v>0</v>
      </c>
    </row>
    <row r="2316" spans="1:29" ht="12.75" customHeight="1">
      <c r="A2316" s="69"/>
      <c r="B2316" s="124" t="s">
        <v>23</v>
      </c>
      <c r="C2316" s="125" t="s">
        <v>22</v>
      </c>
      <c r="D2316" s="133">
        <f>+F2315/173</f>
        <v>7193.9884393063585</v>
      </c>
      <c r="E2316" s="127" t="s">
        <v>24</v>
      </c>
      <c r="F2316" s="128">
        <f>+W2342</f>
        <v>157.50000000000003</v>
      </c>
      <c r="G2316" s="134" t="s">
        <v>22</v>
      </c>
      <c r="H2316" s="130">
        <f>F2316*D2316</f>
        <v>1133053.1791907516</v>
      </c>
      <c r="I2316" s="76">
        <f t="shared" si="947"/>
        <v>11</v>
      </c>
      <c r="J2316" s="100">
        <f>$AN$15</f>
        <v>41085</v>
      </c>
      <c r="K2316" s="271"/>
      <c r="L2316" s="272"/>
      <c r="M2316" s="232">
        <f t="shared" si="962"/>
        <v>0</v>
      </c>
      <c r="N2316" s="241">
        <f t="shared" si="954"/>
        <v>0</v>
      </c>
      <c r="O2316" s="244">
        <f t="shared" si="948"/>
        <v>0</v>
      </c>
      <c r="P2316" s="245">
        <f t="shared" si="960"/>
        <v>0</v>
      </c>
      <c r="Q2316" s="257">
        <f t="shared" si="949"/>
        <v>0</v>
      </c>
      <c r="R2316" s="102">
        <f t="shared" si="961"/>
        <v>0</v>
      </c>
      <c r="S2316" s="103">
        <f t="shared" si="955"/>
        <v>0</v>
      </c>
      <c r="T2316" s="104">
        <f t="shared" si="956"/>
        <v>0</v>
      </c>
      <c r="U2316" s="104">
        <f t="shared" si="957"/>
        <v>0</v>
      </c>
      <c r="V2316" s="104">
        <f t="shared" si="958"/>
        <v>0</v>
      </c>
      <c r="W2316" s="105">
        <f t="shared" si="959"/>
        <v>0</v>
      </c>
      <c r="X2316" s="96"/>
      <c r="Y2316" s="106" t="str">
        <f>$AO$15</f>
        <v>D</v>
      </c>
      <c r="Z2316" s="262" t="str">
        <f t="shared" si="950"/>
        <v>Mon</v>
      </c>
      <c r="AA2316" s="107">
        <f t="shared" si="951"/>
        <v>0</v>
      </c>
      <c r="AB2316" s="107">
        <f t="shared" si="952"/>
        <v>0</v>
      </c>
      <c r="AC2316" s="107">
        <f t="shared" si="953"/>
        <v>0</v>
      </c>
    </row>
    <row r="2317" spans="1:29" ht="12.75" customHeight="1">
      <c r="A2317" s="69"/>
      <c r="B2317" s="124" t="s">
        <v>65</v>
      </c>
      <c r="C2317" s="125" t="s">
        <v>22</v>
      </c>
      <c r="D2317" s="133">
        <v>6000</v>
      </c>
      <c r="E2317" s="127" t="s">
        <v>24</v>
      </c>
      <c r="F2317" s="203">
        <f>+K2342</f>
        <v>21</v>
      </c>
      <c r="G2317" s="134" t="s">
        <v>22</v>
      </c>
      <c r="H2317" s="130">
        <f>F2317*D2317</f>
        <v>126000</v>
      </c>
      <c r="I2317" s="76">
        <f t="shared" si="947"/>
        <v>12</v>
      </c>
      <c r="J2317" s="100">
        <f>$AN$16</f>
        <v>41086</v>
      </c>
      <c r="K2317" s="271"/>
      <c r="L2317" s="272"/>
      <c r="M2317" s="232">
        <f t="shared" si="962"/>
        <v>0</v>
      </c>
      <c r="N2317" s="241">
        <f t="shared" si="954"/>
        <v>0</v>
      </c>
      <c r="O2317" s="244">
        <f t="shared" si="948"/>
        <v>0</v>
      </c>
      <c r="P2317" s="245">
        <f t="shared" si="960"/>
        <v>0</v>
      </c>
      <c r="Q2317" s="257">
        <f t="shared" si="949"/>
        <v>0</v>
      </c>
      <c r="R2317" s="102">
        <f t="shared" si="961"/>
        <v>0</v>
      </c>
      <c r="S2317" s="103">
        <f t="shared" si="955"/>
        <v>0</v>
      </c>
      <c r="T2317" s="104">
        <f t="shared" si="956"/>
        <v>0</v>
      </c>
      <c r="U2317" s="104">
        <f t="shared" si="957"/>
        <v>0</v>
      </c>
      <c r="V2317" s="104">
        <f t="shared" si="958"/>
        <v>0</v>
      </c>
      <c r="W2317" s="105">
        <f t="shared" si="959"/>
        <v>0</v>
      </c>
      <c r="X2317" s="96"/>
      <c r="Y2317" s="106" t="str">
        <f>$AO$16</f>
        <v>D</v>
      </c>
      <c r="Z2317" s="207" t="str">
        <f t="shared" si="950"/>
        <v>Tue</v>
      </c>
      <c r="AA2317" s="107">
        <f t="shared" si="951"/>
        <v>0</v>
      </c>
      <c r="AB2317" s="107">
        <f t="shared" si="952"/>
        <v>0</v>
      </c>
      <c r="AC2317" s="107">
        <f t="shared" si="953"/>
        <v>0</v>
      </c>
    </row>
    <row r="2318" spans="1:29" ht="12.75" customHeight="1">
      <c r="A2318" s="69"/>
      <c r="B2318" s="124" t="s">
        <v>66</v>
      </c>
      <c r="C2318" s="125" t="s">
        <v>22</v>
      </c>
      <c r="D2318" s="200">
        <v>4000</v>
      </c>
      <c r="E2318" s="127" t="s">
        <v>24</v>
      </c>
      <c r="F2318" s="139">
        <f>+L2342</f>
        <v>10</v>
      </c>
      <c r="G2318" s="134" t="s">
        <v>22</v>
      </c>
      <c r="H2318" s="130">
        <f>F2318*D2318</f>
        <v>40000</v>
      </c>
      <c r="I2318" s="76">
        <f t="shared" si="947"/>
        <v>13</v>
      </c>
      <c r="J2318" s="100">
        <f>$AN$17</f>
        <v>41087</v>
      </c>
      <c r="K2318" s="101">
        <v>2</v>
      </c>
      <c r="L2318" s="261">
        <v>11</v>
      </c>
      <c r="M2318" s="232">
        <f t="shared" si="962"/>
        <v>0.83333333333333337</v>
      </c>
      <c r="N2318" s="241">
        <f t="shared" si="954"/>
        <v>1.2083333333333333</v>
      </c>
      <c r="O2318" s="244">
        <f t="shared" si="948"/>
        <v>8.9999999999999964</v>
      </c>
      <c r="P2318" s="245" t="str">
        <f t="shared" si="960"/>
        <v>1</v>
      </c>
      <c r="Q2318" s="257">
        <f t="shared" si="949"/>
        <v>7.9999999999999964</v>
      </c>
      <c r="R2318" s="102">
        <f t="shared" si="961"/>
        <v>3.0000000000000036</v>
      </c>
      <c r="S2318" s="103">
        <f t="shared" si="955"/>
        <v>1</v>
      </c>
      <c r="T2318" s="104">
        <f t="shared" si="956"/>
        <v>2.0000000000000036</v>
      </c>
      <c r="U2318" s="104">
        <f t="shared" si="957"/>
        <v>0</v>
      </c>
      <c r="V2318" s="104">
        <f t="shared" si="958"/>
        <v>0</v>
      </c>
      <c r="W2318" s="105">
        <f t="shared" si="959"/>
        <v>3.0000000000000036</v>
      </c>
      <c r="X2318" s="96"/>
      <c r="Y2318" s="106" t="str">
        <f>$AO$17</f>
        <v>D</v>
      </c>
      <c r="Z2318" s="207" t="str">
        <f t="shared" si="950"/>
        <v>Wed</v>
      </c>
      <c r="AA2318" s="107">
        <f t="shared" si="951"/>
        <v>0</v>
      </c>
      <c r="AB2318" s="107">
        <f t="shared" si="952"/>
        <v>0</v>
      </c>
      <c r="AC2318" s="107">
        <f t="shared" si="953"/>
        <v>0</v>
      </c>
    </row>
    <row r="2319" spans="1:29" ht="12.75" customHeight="1">
      <c r="A2319" s="69"/>
      <c r="B2319" s="335" t="s">
        <v>75</v>
      </c>
      <c r="C2319" s="336" t="s">
        <v>22</v>
      </c>
      <c r="D2319" s="337"/>
      <c r="E2319" s="127" t="s">
        <v>24</v>
      </c>
      <c r="F2319" s="338">
        <f>+M2342</f>
        <v>11</v>
      </c>
      <c r="G2319" s="142" t="s">
        <v>22</v>
      </c>
      <c r="H2319" s="143">
        <f>+F2319*D2319</f>
        <v>0</v>
      </c>
      <c r="I2319" s="76">
        <f t="shared" si="947"/>
        <v>14</v>
      </c>
      <c r="J2319" s="100">
        <f>$AN$18</f>
        <v>41088</v>
      </c>
      <c r="K2319" s="101">
        <v>2</v>
      </c>
      <c r="L2319" s="261">
        <v>10.5</v>
      </c>
      <c r="M2319" s="232">
        <f t="shared" si="962"/>
        <v>0.83333333333333337</v>
      </c>
      <c r="N2319" s="241">
        <f t="shared" si="954"/>
        <v>1.2083333333333333</v>
      </c>
      <c r="O2319" s="244">
        <f t="shared" si="948"/>
        <v>8.9999999999999964</v>
      </c>
      <c r="P2319" s="245" t="str">
        <f t="shared" si="960"/>
        <v>1</v>
      </c>
      <c r="Q2319" s="257">
        <f t="shared" si="949"/>
        <v>7.9999999999999964</v>
      </c>
      <c r="R2319" s="102">
        <f t="shared" si="961"/>
        <v>2.5000000000000036</v>
      </c>
      <c r="S2319" s="103">
        <f t="shared" si="955"/>
        <v>1</v>
      </c>
      <c r="T2319" s="104">
        <f t="shared" si="956"/>
        <v>1.5000000000000036</v>
      </c>
      <c r="U2319" s="104">
        <f t="shared" si="957"/>
        <v>0</v>
      </c>
      <c r="V2319" s="104">
        <f t="shared" si="958"/>
        <v>0</v>
      </c>
      <c r="W2319" s="105">
        <f t="shared" si="959"/>
        <v>2.5000000000000036</v>
      </c>
      <c r="X2319" s="96"/>
      <c r="Y2319" s="106" t="str">
        <f>$AO$18</f>
        <v>D</v>
      </c>
      <c r="Z2319" s="207" t="str">
        <f t="shared" si="950"/>
        <v>Thu</v>
      </c>
      <c r="AA2319" s="107">
        <f t="shared" si="951"/>
        <v>0</v>
      </c>
      <c r="AB2319" s="107">
        <f t="shared" si="952"/>
        <v>0</v>
      </c>
      <c r="AC2319" s="107">
        <f t="shared" si="953"/>
        <v>0</v>
      </c>
    </row>
    <row r="2320" spans="1:29" ht="12.75" customHeight="1">
      <c r="A2320" s="69"/>
      <c r="B2320" s="124"/>
      <c r="C2320" s="70"/>
      <c r="D2320" s="202"/>
      <c r="E2320" s="140"/>
      <c r="F2320" s="141"/>
      <c r="G2320" s="74" t="s">
        <v>22</v>
      </c>
      <c r="H2320" s="99">
        <f>+D2320*F2320</f>
        <v>0</v>
      </c>
      <c r="I2320" s="76">
        <f t="shared" si="947"/>
        <v>15</v>
      </c>
      <c r="J2320" s="100">
        <f>$AN$19</f>
        <v>41089</v>
      </c>
      <c r="K2320" s="101">
        <v>2</v>
      </c>
      <c r="L2320" s="261">
        <v>11</v>
      </c>
      <c r="M2320" s="232">
        <f t="shared" si="962"/>
        <v>0.83333333333333337</v>
      </c>
      <c r="N2320" s="241">
        <f t="shared" si="954"/>
        <v>1.2083333333333333</v>
      </c>
      <c r="O2320" s="244">
        <f t="shared" si="948"/>
        <v>8.9999999999999964</v>
      </c>
      <c r="P2320" s="245" t="str">
        <f t="shared" si="960"/>
        <v>1</v>
      </c>
      <c r="Q2320" s="257">
        <f t="shared" si="949"/>
        <v>7.9999999999999964</v>
      </c>
      <c r="R2320" s="102">
        <f t="shared" si="961"/>
        <v>3.0000000000000036</v>
      </c>
      <c r="S2320" s="103">
        <f t="shared" si="955"/>
        <v>1</v>
      </c>
      <c r="T2320" s="104">
        <f t="shared" si="956"/>
        <v>2.0000000000000036</v>
      </c>
      <c r="U2320" s="104">
        <f t="shared" si="957"/>
        <v>0</v>
      </c>
      <c r="V2320" s="104">
        <f t="shared" si="958"/>
        <v>0</v>
      </c>
      <c r="W2320" s="105">
        <f t="shared" si="959"/>
        <v>3.0000000000000036</v>
      </c>
      <c r="X2320" s="96"/>
      <c r="Y2320" s="106" t="str">
        <f>$AO$19</f>
        <v>D</v>
      </c>
      <c r="Z2320" s="207" t="str">
        <f t="shared" si="950"/>
        <v>Fri</v>
      </c>
      <c r="AA2320" s="107">
        <f t="shared" si="951"/>
        <v>0</v>
      </c>
      <c r="AB2320" s="107">
        <f t="shared" si="952"/>
        <v>0</v>
      </c>
      <c r="AC2320" s="107">
        <f t="shared" si="953"/>
        <v>0</v>
      </c>
    </row>
    <row r="2321" spans="1:29" ht="12.75" customHeight="1">
      <c r="A2321" s="69"/>
      <c r="B2321" s="124"/>
      <c r="C2321" s="70"/>
      <c r="D2321" s="202"/>
      <c r="E2321" s="140"/>
      <c r="F2321" s="139"/>
      <c r="G2321" s="74" t="s">
        <v>22</v>
      </c>
      <c r="H2321" s="99">
        <f>+D2321*F2321</f>
        <v>0</v>
      </c>
      <c r="I2321" s="76">
        <f t="shared" si="947"/>
        <v>16</v>
      </c>
      <c r="J2321" s="100">
        <f>$AN$20</f>
        <v>41090</v>
      </c>
      <c r="K2321" s="101">
        <v>2</v>
      </c>
      <c r="L2321" s="261">
        <v>11</v>
      </c>
      <c r="M2321" s="232">
        <f t="shared" si="962"/>
        <v>0.83333333333333337</v>
      </c>
      <c r="N2321" s="241">
        <f t="shared" si="954"/>
        <v>1.2083333333333333</v>
      </c>
      <c r="O2321" s="244">
        <f t="shared" si="948"/>
        <v>8.9999999999999964</v>
      </c>
      <c r="P2321" s="245" t="str">
        <f t="shared" si="960"/>
        <v>1</v>
      </c>
      <c r="Q2321" s="257">
        <f t="shared" si="949"/>
        <v>7.9999999999999964</v>
      </c>
      <c r="R2321" s="102">
        <f t="shared" si="961"/>
        <v>3.0000000000000036</v>
      </c>
      <c r="S2321" s="103">
        <f t="shared" si="955"/>
        <v>0</v>
      </c>
      <c r="T2321" s="104">
        <f t="shared" si="956"/>
        <v>3.0000000000000036</v>
      </c>
      <c r="U2321" s="104">
        <f t="shared" si="957"/>
        <v>0</v>
      </c>
      <c r="V2321" s="104">
        <f t="shared" si="958"/>
        <v>0</v>
      </c>
      <c r="W2321" s="105">
        <f t="shared" si="959"/>
        <v>3.0000000000000036</v>
      </c>
      <c r="X2321" s="96"/>
      <c r="Y2321" s="106" t="str">
        <f>$AO$20</f>
        <v>M</v>
      </c>
      <c r="Z2321" s="207" t="str">
        <f t="shared" si="950"/>
        <v>Sat</v>
      </c>
      <c r="AA2321" s="107">
        <f t="shared" si="951"/>
        <v>0</v>
      </c>
      <c r="AB2321" s="107">
        <f t="shared" si="952"/>
        <v>0</v>
      </c>
      <c r="AC2321" s="107">
        <f t="shared" si="953"/>
        <v>0</v>
      </c>
    </row>
    <row r="2322" spans="1:29" ht="12.75" customHeight="1">
      <c r="A2322" s="69"/>
      <c r="B2322" s="124" t="s">
        <v>56</v>
      </c>
      <c r="C2322" s="70" t="s">
        <v>22</v>
      </c>
      <c r="D2322" s="202"/>
      <c r="E2322" s="140"/>
      <c r="F2322" s="141"/>
      <c r="G2322" s="74" t="s">
        <v>22</v>
      </c>
      <c r="H2322" s="99">
        <v>0</v>
      </c>
      <c r="I2322" s="76">
        <f t="shared" si="947"/>
        <v>17</v>
      </c>
      <c r="J2322" s="100">
        <f>$AN$21</f>
        <v>41091</v>
      </c>
      <c r="K2322" s="101" t="s">
        <v>50</v>
      </c>
      <c r="L2322" s="261"/>
      <c r="M2322" s="232">
        <f t="shared" si="962"/>
        <v>0</v>
      </c>
      <c r="N2322" s="241">
        <f t="shared" si="954"/>
        <v>0</v>
      </c>
      <c r="O2322" s="244">
        <f t="shared" si="948"/>
        <v>0</v>
      </c>
      <c r="P2322" s="245">
        <f t="shared" si="960"/>
        <v>0</v>
      </c>
      <c r="Q2322" s="257">
        <f t="shared" si="949"/>
        <v>0</v>
      </c>
      <c r="R2322" s="102">
        <f t="shared" si="961"/>
        <v>0</v>
      </c>
      <c r="S2322" s="103">
        <f t="shared" si="955"/>
        <v>0</v>
      </c>
      <c r="T2322" s="104">
        <f t="shared" si="956"/>
        <v>0</v>
      </c>
      <c r="U2322" s="104">
        <f t="shared" si="957"/>
        <v>0</v>
      </c>
      <c r="V2322" s="104">
        <f t="shared" si="958"/>
        <v>0</v>
      </c>
      <c r="W2322" s="105">
        <f t="shared" si="959"/>
        <v>0</v>
      </c>
      <c r="X2322" s="96"/>
      <c r="Y2322" s="106" t="str">
        <f>$AO$21</f>
        <v>M</v>
      </c>
      <c r="Z2322" s="262" t="str">
        <f t="shared" si="950"/>
        <v>Sun</v>
      </c>
      <c r="AA2322" s="107">
        <f t="shared" si="951"/>
        <v>0</v>
      </c>
      <c r="AB2322" s="107">
        <f t="shared" si="952"/>
        <v>0</v>
      </c>
      <c r="AC2322" s="107">
        <f t="shared" si="953"/>
        <v>0</v>
      </c>
    </row>
    <row r="2323" spans="1:29" ht="12.75" customHeight="1">
      <c r="A2323" s="69"/>
      <c r="B2323" s="124"/>
      <c r="C2323" s="70"/>
      <c r="D2323" s="202"/>
      <c r="E2323" s="140"/>
      <c r="F2323" s="139"/>
      <c r="G2323" s="74" t="s">
        <v>22</v>
      </c>
      <c r="H2323" s="99">
        <f>+D2323*F2323</f>
        <v>0</v>
      </c>
      <c r="I2323" s="76">
        <f t="shared" si="947"/>
        <v>18</v>
      </c>
      <c r="J2323" s="100">
        <f>$AN$22</f>
        <v>41092</v>
      </c>
      <c r="K2323" s="101">
        <v>1</v>
      </c>
      <c r="L2323" s="261">
        <v>11</v>
      </c>
      <c r="M2323" s="232">
        <f t="shared" si="962"/>
        <v>0.33333333333333331</v>
      </c>
      <c r="N2323" s="241">
        <f t="shared" si="954"/>
        <v>0.70833333333333337</v>
      </c>
      <c r="O2323" s="244">
        <f t="shared" si="948"/>
        <v>9.0000000000000018</v>
      </c>
      <c r="P2323" s="245" t="str">
        <f t="shared" si="960"/>
        <v>1</v>
      </c>
      <c r="Q2323" s="257">
        <f t="shared" si="949"/>
        <v>8.0000000000000018</v>
      </c>
      <c r="R2323" s="102">
        <f t="shared" si="961"/>
        <v>2.9999999999999982</v>
      </c>
      <c r="S2323" s="103">
        <f t="shared" si="955"/>
        <v>1</v>
      </c>
      <c r="T2323" s="104">
        <f t="shared" si="956"/>
        <v>1.9999999999999982</v>
      </c>
      <c r="U2323" s="104">
        <f t="shared" si="957"/>
        <v>0</v>
      </c>
      <c r="V2323" s="104">
        <f t="shared" si="958"/>
        <v>0</v>
      </c>
      <c r="W2323" s="105">
        <f t="shared" si="959"/>
        <v>2.9999999999999982</v>
      </c>
      <c r="X2323" s="96"/>
      <c r="Y2323" s="106" t="str">
        <f>$AO$22</f>
        <v>D</v>
      </c>
      <c r="Z2323" s="262" t="str">
        <f t="shared" si="950"/>
        <v>Mon</v>
      </c>
      <c r="AA2323" s="107">
        <f t="shared" si="951"/>
        <v>0</v>
      </c>
      <c r="AB2323" s="107">
        <f t="shared" si="952"/>
        <v>0</v>
      </c>
      <c r="AC2323" s="107">
        <f t="shared" si="953"/>
        <v>0</v>
      </c>
    </row>
    <row r="2324" spans="1:29" ht="12.75" customHeight="1">
      <c r="A2324" s="69"/>
      <c r="B2324" s="150" t="s">
        <v>19</v>
      </c>
      <c r="C2324" s="150"/>
      <c r="D2324" s="200"/>
      <c r="E2324" s="127"/>
      <c r="F2324" s="151"/>
      <c r="G2324" s="134" t="s">
        <v>22</v>
      </c>
      <c r="H2324" s="152">
        <f>SUM(H2315:H2323)</f>
        <v>2543613.1791907516</v>
      </c>
      <c r="I2324" s="76">
        <f t="shared" si="947"/>
        <v>19</v>
      </c>
      <c r="J2324" s="100">
        <f>$AN$23</f>
        <v>41093</v>
      </c>
      <c r="K2324" s="101">
        <v>1</v>
      </c>
      <c r="L2324" s="261">
        <v>11</v>
      </c>
      <c r="M2324" s="232">
        <f t="shared" si="962"/>
        <v>0.33333333333333331</v>
      </c>
      <c r="N2324" s="241">
        <f t="shared" si="954"/>
        <v>0.70833333333333337</v>
      </c>
      <c r="O2324" s="244">
        <f t="shared" si="948"/>
        <v>9.0000000000000018</v>
      </c>
      <c r="P2324" s="245" t="str">
        <f t="shared" si="960"/>
        <v>1</v>
      </c>
      <c r="Q2324" s="257">
        <f t="shared" si="949"/>
        <v>8.0000000000000018</v>
      </c>
      <c r="R2324" s="102">
        <f t="shared" si="961"/>
        <v>2.9999999999999982</v>
      </c>
      <c r="S2324" s="103">
        <f t="shared" si="955"/>
        <v>1</v>
      </c>
      <c r="T2324" s="104">
        <f t="shared" si="956"/>
        <v>1.9999999999999982</v>
      </c>
      <c r="U2324" s="104">
        <f t="shared" si="957"/>
        <v>0</v>
      </c>
      <c r="V2324" s="104">
        <f t="shared" si="958"/>
        <v>0</v>
      </c>
      <c r="W2324" s="105">
        <f t="shared" si="959"/>
        <v>2.9999999999999982</v>
      </c>
      <c r="X2324" s="96"/>
      <c r="Y2324" s="106" t="str">
        <f>$AO$23</f>
        <v>D</v>
      </c>
      <c r="Z2324" s="207" t="str">
        <f t="shared" si="950"/>
        <v>Tue</v>
      </c>
      <c r="AA2324" s="107">
        <f t="shared" si="951"/>
        <v>0</v>
      </c>
      <c r="AB2324" s="107">
        <f t="shared" si="952"/>
        <v>0</v>
      </c>
      <c r="AC2324" s="107">
        <f t="shared" si="953"/>
        <v>0</v>
      </c>
    </row>
    <row r="2325" spans="1:29" ht="12.75" customHeight="1">
      <c r="A2325" s="69"/>
      <c r="B2325" s="131" t="s">
        <v>25</v>
      </c>
      <c r="C2325" s="70"/>
      <c r="D2325" s="200"/>
      <c r="E2325" s="127"/>
      <c r="F2325" s="151"/>
      <c r="G2325" s="74"/>
      <c r="H2325" s="75"/>
      <c r="I2325" s="76">
        <f t="shared" si="947"/>
        <v>20</v>
      </c>
      <c r="J2325" s="100">
        <f>$AN$24</f>
        <v>41094</v>
      </c>
      <c r="K2325" s="101">
        <v>1</v>
      </c>
      <c r="L2325" s="261">
        <v>11</v>
      </c>
      <c r="M2325" s="232">
        <f t="shared" si="962"/>
        <v>0.33333333333333331</v>
      </c>
      <c r="N2325" s="241">
        <f t="shared" si="954"/>
        <v>0.70833333333333337</v>
      </c>
      <c r="O2325" s="244">
        <f t="shared" si="948"/>
        <v>9.0000000000000018</v>
      </c>
      <c r="P2325" s="245" t="str">
        <f t="shared" si="960"/>
        <v>1</v>
      </c>
      <c r="Q2325" s="257">
        <f t="shared" si="949"/>
        <v>8.0000000000000018</v>
      </c>
      <c r="R2325" s="102">
        <f t="shared" si="961"/>
        <v>2.9999999999999982</v>
      </c>
      <c r="S2325" s="103">
        <f t="shared" si="955"/>
        <v>1</v>
      </c>
      <c r="T2325" s="104">
        <f t="shared" si="956"/>
        <v>1.9999999999999982</v>
      </c>
      <c r="U2325" s="104">
        <f t="shared" si="957"/>
        <v>0</v>
      </c>
      <c r="V2325" s="104">
        <f t="shared" si="958"/>
        <v>0</v>
      </c>
      <c r="W2325" s="105">
        <f t="shared" si="959"/>
        <v>2.9999999999999982</v>
      </c>
      <c r="X2325" s="96"/>
      <c r="Y2325" s="106" t="str">
        <f>$AO$24</f>
        <v>D</v>
      </c>
      <c r="Z2325" s="207" t="str">
        <f t="shared" si="950"/>
        <v>Wed</v>
      </c>
      <c r="AA2325" s="107">
        <f t="shared" si="951"/>
        <v>0</v>
      </c>
      <c r="AB2325" s="107">
        <f t="shared" si="952"/>
        <v>0</v>
      </c>
      <c r="AC2325" s="107">
        <f t="shared" si="953"/>
        <v>0</v>
      </c>
    </row>
    <row r="2326" spans="1:29" ht="12.75" customHeight="1">
      <c r="A2326" s="69"/>
      <c r="B2326" s="124" t="s">
        <v>26</v>
      </c>
      <c r="C2326" s="125" t="s">
        <v>22</v>
      </c>
      <c r="D2326" s="153">
        <f>-H2315</f>
        <v>-1244560</v>
      </c>
      <c r="E2326" s="127" t="s">
        <v>24</v>
      </c>
      <c r="F2326" s="149">
        <v>0.02</v>
      </c>
      <c r="G2326" s="134" t="s">
        <v>22</v>
      </c>
      <c r="H2326" s="130">
        <f>F2326*D2326</f>
        <v>-24891.200000000001</v>
      </c>
      <c r="I2326" s="76">
        <f t="shared" si="947"/>
        <v>21</v>
      </c>
      <c r="J2326" s="100">
        <f>$AN$25</f>
        <v>41095</v>
      </c>
      <c r="K2326" s="101">
        <v>1</v>
      </c>
      <c r="L2326" s="261">
        <v>11</v>
      </c>
      <c r="M2326" s="232">
        <f t="shared" si="962"/>
        <v>0.33333333333333331</v>
      </c>
      <c r="N2326" s="241">
        <f t="shared" si="954"/>
        <v>0.70833333333333337</v>
      </c>
      <c r="O2326" s="244">
        <f t="shared" si="948"/>
        <v>9.0000000000000018</v>
      </c>
      <c r="P2326" s="245" t="str">
        <f t="shared" si="960"/>
        <v>1</v>
      </c>
      <c r="Q2326" s="257">
        <f t="shared" si="949"/>
        <v>8.0000000000000018</v>
      </c>
      <c r="R2326" s="102">
        <f t="shared" si="961"/>
        <v>2.9999999999999982</v>
      </c>
      <c r="S2326" s="103">
        <f t="shared" si="955"/>
        <v>1</v>
      </c>
      <c r="T2326" s="104">
        <f t="shared" si="956"/>
        <v>1.9999999999999982</v>
      </c>
      <c r="U2326" s="104">
        <f t="shared" si="957"/>
        <v>0</v>
      </c>
      <c r="V2326" s="104">
        <f t="shared" si="958"/>
        <v>0</v>
      </c>
      <c r="W2326" s="105">
        <f t="shared" si="959"/>
        <v>2.9999999999999982</v>
      </c>
      <c r="X2326" s="96"/>
      <c r="Y2326" s="106" t="str">
        <f>$AO$25</f>
        <v>D</v>
      </c>
      <c r="Z2326" s="207" t="str">
        <f t="shared" si="950"/>
        <v>Thu</v>
      </c>
      <c r="AA2326" s="107">
        <f t="shared" si="951"/>
        <v>0</v>
      </c>
      <c r="AB2326" s="107">
        <f t="shared" si="952"/>
        <v>0</v>
      </c>
      <c r="AC2326" s="107">
        <f t="shared" si="953"/>
        <v>0</v>
      </c>
    </row>
    <row r="2327" spans="1:29" ht="12.75" customHeight="1">
      <c r="A2327" s="69"/>
      <c r="B2327" s="124" t="s">
        <v>47</v>
      </c>
      <c r="C2327" s="125" t="s">
        <v>22</v>
      </c>
      <c r="D2327" s="200"/>
      <c r="E2327" s="127"/>
      <c r="F2327" s="155"/>
      <c r="G2327" s="134" t="s">
        <v>22</v>
      </c>
      <c r="H2327" s="130">
        <f>SUM(AA2342:AC2342)*-F2315/21</f>
        <v>-237059.04761904763</v>
      </c>
      <c r="I2327" s="76">
        <f t="shared" si="947"/>
        <v>22</v>
      </c>
      <c r="J2327" s="100">
        <f>$AN$26</f>
        <v>41096</v>
      </c>
      <c r="K2327" s="101">
        <v>1</v>
      </c>
      <c r="L2327" s="261"/>
      <c r="M2327" s="232">
        <f t="shared" si="962"/>
        <v>0.33333333333333331</v>
      </c>
      <c r="N2327" s="241">
        <f t="shared" si="954"/>
        <v>0.70833333333333337</v>
      </c>
      <c r="O2327" s="244">
        <f t="shared" si="948"/>
        <v>9.0000000000000018</v>
      </c>
      <c r="P2327" s="245" t="str">
        <f t="shared" si="960"/>
        <v>1</v>
      </c>
      <c r="Q2327" s="257">
        <f t="shared" si="949"/>
        <v>8.0000000000000018</v>
      </c>
      <c r="R2327" s="102">
        <f t="shared" si="961"/>
        <v>-8.0000000000000018</v>
      </c>
      <c r="S2327" s="103">
        <f t="shared" si="955"/>
        <v>0</v>
      </c>
      <c r="T2327" s="104">
        <f t="shared" si="956"/>
        <v>0</v>
      </c>
      <c r="U2327" s="104">
        <f t="shared" si="957"/>
        <v>0</v>
      </c>
      <c r="V2327" s="104">
        <f t="shared" si="958"/>
        <v>0</v>
      </c>
      <c r="W2327" s="105">
        <f t="shared" si="959"/>
        <v>-8.0000000000000018</v>
      </c>
      <c r="X2327" s="96"/>
      <c r="Y2327" s="106" t="str">
        <f>$AO$26</f>
        <v>D</v>
      </c>
      <c r="Z2327" s="207" t="str">
        <f t="shared" si="950"/>
        <v>Fri</v>
      </c>
      <c r="AA2327" s="107">
        <v>1</v>
      </c>
      <c r="AB2327" s="107">
        <f t="shared" si="952"/>
        <v>0</v>
      </c>
      <c r="AC2327" s="107">
        <f t="shared" si="953"/>
        <v>0</v>
      </c>
    </row>
    <row r="2328" spans="1:29" ht="12.75" customHeight="1">
      <c r="A2328" s="69"/>
      <c r="B2328" s="124" t="s">
        <v>27</v>
      </c>
      <c r="C2328" s="125" t="s">
        <v>22</v>
      </c>
      <c r="D2328" s="200"/>
      <c r="E2328" s="127"/>
      <c r="F2328" s="155"/>
      <c r="G2328" s="134" t="s">
        <v>22</v>
      </c>
      <c r="H2328" s="156">
        <f>+F2334</f>
        <v>-53913.100000000006</v>
      </c>
      <c r="I2328" s="76">
        <f t="shared" si="947"/>
        <v>23</v>
      </c>
      <c r="J2328" s="100">
        <f>$AN$27</f>
        <v>41097</v>
      </c>
      <c r="K2328" s="339" t="s">
        <v>72</v>
      </c>
      <c r="L2328" s="261">
        <v>10</v>
      </c>
      <c r="M2328" s="232">
        <f t="shared" si="962"/>
        <v>0</v>
      </c>
      <c r="N2328" s="241">
        <f t="shared" si="954"/>
        <v>0</v>
      </c>
      <c r="O2328" s="244">
        <f t="shared" si="948"/>
        <v>0</v>
      </c>
      <c r="P2328" s="245">
        <f t="shared" si="960"/>
        <v>0</v>
      </c>
      <c r="Q2328" s="257">
        <f t="shared" si="949"/>
        <v>0</v>
      </c>
      <c r="R2328" s="102">
        <f t="shared" si="961"/>
        <v>10</v>
      </c>
      <c r="S2328" s="103">
        <f t="shared" si="955"/>
        <v>0</v>
      </c>
      <c r="T2328" s="104">
        <f t="shared" si="956"/>
        <v>7</v>
      </c>
      <c r="U2328" s="104">
        <f t="shared" si="957"/>
        <v>1</v>
      </c>
      <c r="V2328" s="104">
        <f t="shared" si="958"/>
        <v>2</v>
      </c>
      <c r="W2328" s="105">
        <f t="shared" si="959"/>
        <v>10</v>
      </c>
      <c r="X2328" s="96"/>
      <c r="Y2328" s="106" t="str">
        <f>$AO$27</f>
        <v>M</v>
      </c>
      <c r="Z2328" s="207" t="str">
        <f t="shared" si="950"/>
        <v>Sat</v>
      </c>
      <c r="AA2328" s="107">
        <f t="shared" si="951"/>
        <v>0</v>
      </c>
      <c r="AB2328" s="107">
        <f t="shared" si="952"/>
        <v>0</v>
      </c>
      <c r="AC2328" s="107">
        <f t="shared" si="953"/>
        <v>0</v>
      </c>
    </row>
    <row r="2329" spans="1:29" ht="12.75" customHeight="1">
      <c r="A2329" s="69"/>
      <c r="B2329" s="98"/>
      <c r="C2329" s="98"/>
      <c r="D2329" s="158" t="s">
        <v>28</v>
      </c>
      <c r="E2329" s="159"/>
      <c r="F2329" s="160">
        <f>VLOOKUP(C2308,$AD$1:$AG$6,2)</f>
        <v>-1320000</v>
      </c>
      <c r="G2329" s="160"/>
      <c r="H2329" s="99"/>
      <c r="I2329" s="76">
        <f t="shared" si="947"/>
        <v>24</v>
      </c>
      <c r="J2329" s="100">
        <f>$AN$28</f>
        <v>41098</v>
      </c>
      <c r="K2329" s="101" t="s">
        <v>50</v>
      </c>
      <c r="L2329" s="261"/>
      <c r="M2329" s="232">
        <f t="shared" si="962"/>
        <v>0</v>
      </c>
      <c r="N2329" s="241">
        <f t="shared" si="954"/>
        <v>0</v>
      </c>
      <c r="O2329" s="244">
        <f t="shared" si="948"/>
        <v>0</v>
      </c>
      <c r="P2329" s="245">
        <f t="shared" si="960"/>
        <v>0</v>
      </c>
      <c r="Q2329" s="257">
        <f t="shared" si="949"/>
        <v>0</v>
      </c>
      <c r="R2329" s="102">
        <f t="shared" si="961"/>
        <v>0</v>
      </c>
      <c r="S2329" s="103">
        <f t="shared" si="955"/>
        <v>0</v>
      </c>
      <c r="T2329" s="104">
        <f t="shared" si="956"/>
        <v>0</v>
      </c>
      <c r="U2329" s="104">
        <f t="shared" si="957"/>
        <v>0</v>
      </c>
      <c r="V2329" s="104">
        <f t="shared" si="958"/>
        <v>0</v>
      </c>
      <c r="W2329" s="105">
        <f t="shared" si="959"/>
        <v>0</v>
      </c>
      <c r="X2329" s="96"/>
      <c r="Y2329" s="106" t="str">
        <f>$AO$28</f>
        <v>M</v>
      </c>
      <c r="Z2329" s="262" t="str">
        <f t="shared" si="950"/>
        <v>Sun</v>
      </c>
      <c r="AA2329" s="107">
        <f t="shared" si="951"/>
        <v>0</v>
      </c>
      <c r="AB2329" s="107">
        <f t="shared" si="952"/>
        <v>0</v>
      </c>
      <c r="AC2329" s="107">
        <f t="shared" si="953"/>
        <v>0</v>
      </c>
    </row>
    <row r="2330" spans="1:29" ht="12.75" customHeight="1">
      <c r="A2330" s="69"/>
      <c r="B2330" s="98"/>
      <c r="C2330" s="98"/>
      <c r="D2330" s="162" t="s">
        <v>26</v>
      </c>
      <c r="E2330" s="159"/>
      <c r="F2330" s="163">
        <f>+(H2315)*0.54%</f>
        <v>6720.6240000000007</v>
      </c>
      <c r="G2330" s="163"/>
      <c r="H2330" s="99"/>
      <c r="I2330" s="76">
        <f t="shared" si="947"/>
        <v>25</v>
      </c>
      <c r="J2330" s="100">
        <f>$AN$29</f>
        <v>41099</v>
      </c>
      <c r="K2330" s="101"/>
      <c r="L2330" s="261"/>
      <c r="M2330" s="232">
        <f t="shared" si="962"/>
        <v>0</v>
      </c>
      <c r="N2330" s="241">
        <f t="shared" si="954"/>
        <v>0</v>
      </c>
      <c r="O2330" s="244">
        <f t="shared" si="948"/>
        <v>0</v>
      </c>
      <c r="P2330" s="245">
        <f t="shared" si="960"/>
        <v>0</v>
      </c>
      <c r="Q2330" s="257">
        <f t="shared" si="949"/>
        <v>0</v>
      </c>
      <c r="R2330" s="102">
        <f t="shared" si="961"/>
        <v>0</v>
      </c>
      <c r="S2330" s="103">
        <f t="shared" si="955"/>
        <v>0</v>
      </c>
      <c r="T2330" s="104">
        <f t="shared" si="956"/>
        <v>0</v>
      </c>
      <c r="U2330" s="104">
        <f t="shared" si="957"/>
        <v>0</v>
      </c>
      <c r="V2330" s="104">
        <f t="shared" si="958"/>
        <v>0</v>
      </c>
      <c r="W2330" s="105">
        <f t="shared" si="959"/>
        <v>0</v>
      </c>
      <c r="X2330" s="96"/>
      <c r="Y2330" s="106" t="str">
        <f>$AO$29</f>
        <v>D</v>
      </c>
      <c r="Z2330" s="262" t="str">
        <f t="shared" si="950"/>
        <v>Mon</v>
      </c>
      <c r="AA2330" s="107">
        <v>1</v>
      </c>
      <c r="AB2330" s="107">
        <f t="shared" si="952"/>
        <v>0</v>
      </c>
      <c r="AC2330" s="107">
        <f t="shared" si="953"/>
        <v>0</v>
      </c>
    </row>
    <row r="2331" spans="1:29" ht="12.75" customHeight="1">
      <c r="A2331" s="69"/>
      <c r="B2331" s="98"/>
      <c r="C2331" s="98"/>
      <c r="D2331" s="162" t="s">
        <v>29</v>
      </c>
      <c r="E2331" s="159"/>
      <c r="F2331" s="160">
        <f>-IF(H2324*5%&gt;500000,500000,H2324*5%)</f>
        <v>-127180.65895953758</v>
      </c>
      <c r="G2331" s="160"/>
      <c r="H2331" s="99"/>
      <c r="I2331" s="76">
        <f t="shared" si="947"/>
        <v>26</v>
      </c>
      <c r="J2331" s="100">
        <f>$AN$30</f>
        <v>41100</v>
      </c>
      <c r="K2331" s="101"/>
      <c r="L2331" s="261"/>
      <c r="M2331" s="232">
        <f t="shared" si="962"/>
        <v>0</v>
      </c>
      <c r="N2331" s="241">
        <f t="shared" si="954"/>
        <v>0</v>
      </c>
      <c r="O2331" s="244">
        <f t="shared" si="948"/>
        <v>0</v>
      </c>
      <c r="P2331" s="245">
        <f t="shared" si="960"/>
        <v>0</v>
      </c>
      <c r="Q2331" s="257">
        <f t="shared" si="949"/>
        <v>0</v>
      </c>
      <c r="R2331" s="102">
        <f t="shared" si="961"/>
        <v>0</v>
      </c>
      <c r="S2331" s="103">
        <f t="shared" si="955"/>
        <v>0</v>
      </c>
      <c r="T2331" s="104">
        <f t="shared" si="956"/>
        <v>0</v>
      </c>
      <c r="U2331" s="104">
        <f t="shared" si="957"/>
        <v>0</v>
      </c>
      <c r="V2331" s="104">
        <f t="shared" si="958"/>
        <v>0</v>
      </c>
      <c r="W2331" s="105">
        <f t="shared" si="959"/>
        <v>0</v>
      </c>
      <c r="X2331" s="96"/>
      <c r="Y2331" s="106" t="str">
        <f>$AO$30</f>
        <v>D</v>
      </c>
      <c r="Z2331" s="207" t="str">
        <f t="shared" si="950"/>
        <v>Tue</v>
      </c>
      <c r="AA2331" s="107">
        <v>1</v>
      </c>
      <c r="AB2331" s="107">
        <f t="shared" si="952"/>
        <v>0</v>
      </c>
      <c r="AC2331" s="107">
        <f t="shared" si="953"/>
        <v>0</v>
      </c>
    </row>
    <row r="2332" spans="1:29" ht="12.75" customHeight="1">
      <c r="A2332" s="69"/>
      <c r="B2332" s="98"/>
      <c r="C2332" s="98"/>
      <c r="D2332" s="162" t="s">
        <v>30</v>
      </c>
      <c r="E2332" s="159"/>
      <c r="F2332" s="163">
        <f>ROUND(H2324+H2326+F2330+F2331,0)*12</f>
        <v>28779144</v>
      </c>
      <c r="G2332" s="163"/>
      <c r="H2332" s="99"/>
      <c r="I2332" s="76">
        <f t="shared" si="947"/>
        <v>27</v>
      </c>
      <c r="J2332" s="100">
        <f>$AN$31</f>
        <v>41101</v>
      </c>
      <c r="K2332" s="101">
        <v>2</v>
      </c>
      <c r="L2332" s="261">
        <v>11</v>
      </c>
      <c r="M2332" s="232">
        <f t="shared" si="962"/>
        <v>0.83333333333333337</v>
      </c>
      <c r="N2332" s="241">
        <f t="shared" si="954"/>
        <v>1.2083333333333333</v>
      </c>
      <c r="O2332" s="244">
        <f t="shared" si="948"/>
        <v>8.9999999999999964</v>
      </c>
      <c r="P2332" s="245" t="str">
        <f t="shared" si="960"/>
        <v>1</v>
      </c>
      <c r="Q2332" s="257">
        <f t="shared" si="949"/>
        <v>7.9999999999999964</v>
      </c>
      <c r="R2332" s="102">
        <f t="shared" si="961"/>
        <v>3.0000000000000036</v>
      </c>
      <c r="S2332" s="103">
        <f t="shared" si="955"/>
        <v>1</v>
      </c>
      <c r="T2332" s="104">
        <f t="shared" si="956"/>
        <v>2.0000000000000036</v>
      </c>
      <c r="U2332" s="104">
        <f t="shared" si="957"/>
        <v>0</v>
      </c>
      <c r="V2332" s="104">
        <f t="shared" si="958"/>
        <v>0</v>
      </c>
      <c r="W2332" s="105">
        <f t="shared" si="959"/>
        <v>3.0000000000000036</v>
      </c>
      <c r="X2332" s="96"/>
      <c r="Y2332" s="106" t="str">
        <f>$AO$31</f>
        <v>D</v>
      </c>
      <c r="Z2332" s="207" t="str">
        <f t="shared" si="950"/>
        <v>Wed</v>
      </c>
      <c r="AA2332" s="107">
        <f t="shared" si="951"/>
        <v>0</v>
      </c>
      <c r="AB2332" s="107">
        <f t="shared" si="952"/>
        <v>0</v>
      </c>
      <c r="AC2332" s="107">
        <f t="shared" si="953"/>
        <v>0</v>
      </c>
    </row>
    <row r="2333" spans="1:29" ht="12.75" customHeight="1">
      <c r="A2333" s="69"/>
      <c r="B2333" s="98"/>
      <c r="C2333" s="98"/>
      <c r="D2333" s="168" t="s">
        <v>31</v>
      </c>
      <c r="E2333" s="159"/>
      <c r="F2333" s="169">
        <f>(F2332)+(F2329*12)</f>
        <v>12939144</v>
      </c>
      <c r="G2333" s="169"/>
      <c r="H2333" s="99"/>
      <c r="I2333" s="76">
        <f t="shared" si="947"/>
        <v>28</v>
      </c>
      <c r="J2333" s="100">
        <f>$AN$32</f>
        <v>41102</v>
      </c>
      <c r="K2333" s="101">
        <v>2</v>
      </c>
      <c r="L2333" s="261">
        <v>10.5</v>
      </c>
      <c r="M2333" s="232">
        <f t="shared" si="962"/>
        <v>0.83333333333333337</v>
      </c>
      <c r="N2333" s="241">
        <f t="shared" si="954"/>
        <v>1.2083333333333333</v>
      </c>
      <c r="O2333" s="244">
        <f t="shared" si="948"/>
        <v>8.9999999999999964</v>
      </c>
      <c r="P2333" s="245" t="str">
        <f t="shared" si="960"/>
        <v>1</v>
      </c>
      <c r="Q2333" s="257">
        <f t="shared" si="949"/>
        <v>7.9999999999999964</v>
      </c>
      <c r="R2333" s="102">
        <f t="shared" si="961"/>
        <v>2.5000000000000036</v>
      </c>
      <c r="S2333" s="103">
        <f t="shared" si="955"/>
        <v>1</v>
      </c>
      <c r="T2333" s="104">
        <f t="shared" si="956"/>
        <v>1.5000000000000036</v>
      </c>
      <c r="U2333" s="104">
        <f t="shared" si="957"/>
        <v>0</v>
      </c>
      <c r="V2333" s="104">
        <f t="shared" si="958"/>
        <v>0</v>
      </c>
      <c r="W2333" s="105">
        <f t="shared" si="959"/>
        <v>2.5000000000000036</v>
      </c>
      <c r="X2333" s="96"/>
      <c r="Y2333" s="106" t="str">
        <f>$AO$32</f>
        <v>D</v>
      </c>
      <c r="Z2333" s="207" t="str">
        <f t="shared" si="950"/>
        <v>Thu</v>
      </c>
      <c r="AA2333" s="107">
        <f t="shared" si="951"/>
        <v>0</v>
      </c>
      <c r="AB2333" s="107">
        <f t="shared" si="952"/>
        <v>0</v>
      </c>
      <c r="AC2333" s="107">
        <f t="shared" si="953"/>
        <v>0</v>
      </c>
    </row>
    <row r="2334" spans="1:29" ht="12.75" customHeight="1">
      <c r="A2334" s="69"/>
      <c r="B2334" s="98"/>
      <c r="C2334" s="98"/>
      <c r="D2334" s="168" t="s">
        <v>32</v>
      </c>
      <c r="E2334" s="159"/>
      <c r="F2334" s="170">
        <f>-(IF(F2333&lt;=0,0,IF(F2333&lt;=50000000,F2333*0.05,IF(F2333&lt;=200000000,(F2333-50000000)*0.15+2500000,IF(F2333&lt;=500000000,(F2333-250000000)*0.25+32500000,(F2333-500000000)*0.3+95000000)))))/12</f>
        <v>-53913.100000000006</v>
      </c>
      <c r="G2334" s="171">
        <f>-(IF(F2334&lt;=0,0,IF(F2334&lt;=50000000,F2334*0.05,IF(F2334&lt;=200000000,(F2334-50000000)*0.15+2500000,IF(F2334&lt;=500000000,(F2334-250000000)*0.25+32500000,(F2334-500000000)*0.3+95000000)))))/12</f>
        <v>0</v>
      </c>
      <c r="H2334" s="99"/>
      <c r="I2334" s="76">
        <f t="shared" si="947"/>
        <v>29</v>
      </c>
      <c r="J2334" s="100">
        <f>$AN$33</f>
        <v>41103</v>
      </c>
      <c r="K2334" s="101">
        <v>2</v>
      </c>
      <c r="L2334" s="261">
        <v>11</v>
      </c>
      <c r="M2334" s="232">
        <f t="shared" si="962"/>
        <v>0.83333333333333337</v>
      </c>
      <c r="N2334" s="241">
        <f t="shared" si="954"/>
        <v>1.2083333333333333</v>
      </c>
      <c r="O2334" s="244">
        <f t="shared" si="948"/>
        <v>8.9999999999999964</v>
      </c>
      <c r="P2334" s="245" t="str">
        <f t="shared" si="960"/>
        <v>1</v>
      </c>
      <c r="Q2334" s="257">
        <f t="shared" si="949"/>
        <v>7.9999999999999964</v>
      </c>
      <c r="R2334" s="102">
        <f t="shared" si="961"/>
        <v>3.0000000000000036</v>
      </c>
      <c r="S2334" s="103">
        <f t="shared" si="955"/>
        <v>1</v>
      </c>
      <c r="T2334" s="104">
        <f t="shared" si="956"/>
        <v>2.0000000000000036</v>
      </c>
      <c r="U2334" s="104">
        <f t="shared" si="957"/>
        <v>0</v>
      </c>
      <c r="V2334" s="104">
        <f t="shared" si="958"/>
        <v>0</v>
      </c>
      <c r="W2334" s="105">
        <f t="shared" si="959"/>
        <v>3.0000000000000036</v>
      </c>
      <c r="X2334" s="96"/>
      <c r="Y2334" s="106" t="str">
        <f>$AO$33</f>
        <v>D</v>
      </c>
      <c r="Z2334" s="207" t="str">
        <f t="shared" si="950"/>
        <v>Fri</v>
      </c>
      <c r="AA2334" s="107">
        <f t="shared" si="951"/>
        <v>0</v>
      </c>
      <c r="AB2334" s="107">
        <f t="shared" si="952"/>
        <v>0</v>
      </c>
      <c r="AC2334" s="107">
        <f t="shared" si="953"/>
        <v>0</v>
      </c>
    </row>
    <row r="2335" spans="1:29" ht="12.75" customHeight="1">
      <c r="A2335" s="69"/>
      <c r="B2335" s="98"/>
      <c r="C2335" s="125"/>
      <c r="D2335" s="172"/>
      <c r="E2335" s="173"/>
      <c r="F2335" s="174"/>
      <c r="G2335" s="72"/>
      <c r="H2335" s="175"/>
      <c r="I2335" s="76">
        <f t="shared" si="947"/>
        <v>30</v>
      </c>
      <c r="J2335" s="100">
        <f>$AN$34</f>
        <v>41104</v>
      </c>
      <c r="K2335" s="339" t="s">
        <v>72</v>
      </c>
      <c r="L2335" s="261">
        <v>11</v>
      </c>
      <c r="M2335" s="232">
        <f t="shared" si="962"/>
        <v>0</v>
      </c>
      <c r="N2335" s="241">
        <f t="shared" si="954"/>
        <v>0</v>
      </c>
      <c r="O2335" s="244">
        <f t="shared" si="948"/>
        <v>0</v>
      </c>
      <c r="P2335" s="245">
        <f t="shared" si="960"/>
        <v>0</v>
      </c>
      <c r="Q2335" s="257">
        <f t="shared" si="949"/>
        <v>0</v>
      </c>
      <c r="R2335" s="102">
        <f t="shared" si="961"/>
        <v>11</v>
      </c>
      <c r="S2335" s="103">
        <f t="shared" si="955"/>
        <v>0</v>
      </c>
      <c r="T2335" s="104">
        <f t="shared" si="956"/>
        <v>7</v>
      </c>
      <c r="U2335" s="104">
        <f t="shared" si="957"/>
        <v>1</v>
      </c>
      <c r="V2335" s="104">
        <f t="shared" si="958"/>
        <v>3</v>
      </c>
      <c r="W2335" s="105">
        <f t="shared" si="959"/>
        <v>11</v>
      </c>
      <c r="X2335" s="96"/>
      <c r="Y2335" s="106" t="str">
        <f>$AO$34</f>
        <v>M</v>
      </c>
      <c r="Z2335" s="207" t="str">
        <f t="shared" si="950"/>
        <v>Sat</v>
      </c>
      <c r="AA2335" s="107">
        <f t="shared" si="951"/>
        <v>0</v>
      </c>
      <c r="AB2335" s="107">
        <f t="shared" si="952"/>
        <v>0</v>
      </c>
      <c r="AC2335" s="107">
        <f t="shared" si="953"/>
        <v>0</v>
      </c>
    </row>
    <row r="2336" spans="1:29" ht="12.75" customHeight="1">
      <c r="A2336" s="69"/>
      <c r="B2336" s="176" t="s">
        <v>33</v>
      </c>
      <c r="C2336" s="177"/>
      <c r="D2336" s="178"/>
      <c r="E2336" s="127"/>
      <c r="F2336" s="179"/>
      <c r="G2336" s="180" t="s">
        <v>22</v>
      </c>
      <c r="H2336" s="152">
        <f>+H2324+H2326+H2327+H2328</f>
        <v>2227749.8315717038</v>
      </c>
      <c r="I2336" s="76">
        <f t="shared" si="947"/>
        <v>31</v>
      </c>
      <c r="J2336" s="100">
        <f>$AN$35</f>
        <v>41105</v>
      </c>
      <c r="K2336" s="101" t="s">
        <v>50</v>
      </c>
      <c r="L2336" s="261"/>
      <c r="M2336" s="232">
        <f t="shared" si="962"/>
        <v>0</v>
      </c>
      <c r="N2336" s="241">
        <f t="shared" si="954"/>
        <v>0</v>
      </c>
      <c r="O2336" s="244">
        <f t="shared" si="948"/>
        <v>0</v>
      </c>
      <c r="P2336" s="245">
        <f t="shared" si="960"/>
        <v>0</v>
      </c>
      <c r="Q2336" s="257">
        <f t="shared" si="949"/>
        <v>0</v>
      </c>
      <c r="R2336" s="102">
        <f t="shared" si="961"/>
        <v>0</v>
      </c>
      <c r="S2336" s="103">
        <f t="shared" si="955"/>
        <v>0</v>
      </c>
      <c r="T2336" s="104">
        <f t="shared" si="956"/>
        <v>0</v>
      </c>
      <c r="U2336" s="104">
        <f t="shared" si="957"/>
        <v>0</v>
      </c>
      <c r="V2336" s="104">
        <f t="shared" si="958"/>
        <v>0</v>
      </c>
      <c r="W2336" s="105">
        <f t="shared" si="959"/>
        <v>0</v>
      </c>
      <c r="X2336" s="96"/>
      <c r="Y2336" s="106" t="str">
        <f>$AO$35</f>
        <v>M</v>
      </c>
      <c r="Z2336" s="262" t="str">
        <f t="shared" si="950"/>
        <v>Sun</v>
      </c>
      <c r="AA2336" s="107">
        <f t="shared" si="951"/>
        <v>0</v>
      </c>
      <c r="AB2336" s="107">
        <f t="shared" si="952"/>
        <v>0</v>
      </c>
      <c r="AC2336" s="107">
        <f t="shared" si="953"/>
        <v>0</v>
      </c>
    </row>
    <row r="2337" spans="1:29" ht="12.75" customHeight="1">
      <c r="A2337" s="69"/>
      <c r="B2337" s="70"/>
      <c r="C2337" s="70"/>
      <c r="D2337" s="200"/>
      <c r="E2337" s="127"/>
      <c r="F2337" s="155"/>
      <c r="G2337" s="74"/>
      <c r="H2337" s="75"/>
      <c r="I2337" s="76">
        <f t="shared" si="947"/>
        <v>32</v>
      </c>
      <c r="J2337" s="100">
        <f>$AN$36</f>
        <v>41106</v>
      </c>
      <c r="K2337" s="101"/>
      <c r="L2337" s="261"/>
      <c r="M2337" s="232">
        <f t="shared" si="962"/>
        <v>0</v>
      </c>
      <c r="N2337" s="241">
        <f t="shared" si="954"/>
        <v>0</v>
      </c>
      <c r="O2337" s="244">
        <f t="shared" si="948"/>
        <v>0</v>
      </c>
      <c r="P2337" s="245">
        <f t="shared" si="960"/>
        <v>0</v>
      </c>
      <c r="Q2337" s="257">
        <f t="shared" si="949"/>
        <v>0</v>
      </c>
      <c r="R2337" s="102">
        <f t="shared" si="961"/>
        <v>0</v>
      </c>
      <c r="S2337" s="103">
        <f t="shared" si="955"/>
        <v>0</v>
      </c>
      <c r="T2337" s="104">
        <f t="shared" si="956"/>
        <v>0</v>
      </c>
      <c r="U2337" s="104">
        <f t="shared" si="957"/>
        <v>0</v>
      </c>
      <c r="V2337" s="104">
        <f t="shared" si="958"/>
        <v>0</v>
      </c>
      <c r="W2337" s="105">
        <f t="shared" si="959"/>
        <v>0</v>
      </c>
      <c r="X2337" s="96"/>
      <c r="Y2337" s="106" t="str">
        <f>$AO$36</f>
        <v>D</v>
      </c>
      <c r="Z2337" s="262" t="str">
        <f t="shared" si="950"/>
        <v>Mon</v>
      </c>
      <c r="AA2337" s="107">
        <v>1</v>
      </c>
      <c r="AB2337" s="107">
        <f t="shared" si="952"/>
        <v>0</v>
      </c>
      <c r="AC2337" s="107">
        <f t="shared" si="953"/>
        <v>0</v>
      </c>
    </row>
    <row r="2338" spans="1:29" ht="12.75" customHeight="1">
      <c r="A2338" s="69"/>
      <c r="B2338" s="181" t="s">
        <v>34</v>
      </c>
      <c r="C2338" s="181"/>
      <c r="D2338" s="72"/>
      <c r="E2338" s="73"/>
      <c r="F2338" s="72"/>
      <c r="G2338" s="181" t="s">
        <v>35</v>
      </c>
      <c r="H2338" s="99"/>
      <c r="I2338" s="76">
        <f t="shared" si="947"/>
        <v>33</v>
      </c>
      <c r="J2338" s="100">
        <f>$AN$37</f>
        <v>41107</v>
      </c>
      <c r="K2338" s="101">
        <v>1</v>
      </c>
      <c r="L2338" s="261">
        <v>11</v>
      </c>
      <c r="M2338" s="232">
        <f t="shared" si="962"/>
        <v>0.33333333333333331</v>
      </c>
      <c r="N2338" s="241">
        <f t="shared" si="954"/>
        <v>0.70833333333333337</v>
      </c>
      <c r="O2338" s="244">
        <f t="shared" si="948"/>
        <v>9.0000000000000018</v>
      </c>
      <c r="P2338" s="245" t="str">
        <f t="shared" si="960"/>
        <v>1</v>
      </c>
      <c r="Q2338" s="257">
        <f t="shared" si="949"/>
        <v>8.0000000000000018</v>
      </c>
      <c r="R2338" s="102">
        <f t="shared" si="961"/>
        <v>2.9999999999999982</v>
      </c>
      <c r="S2338" s="103">
        <f t="shared" si="955"/>
        <v>1</v>
      </c>
      <c r="T2338" s="104">
        <f t="shared" si="956"/>
        <v>1.9999999999999982</v>
      </c>
      <c r="U2338" s="104">
        <f t="shared" si="957"/>
        <v>0</v>
      </c>
      <c r="V2338" s="104">
        <f t="shared" si="958"/>
        <v>0</v>
      </c>
      <c r="W2338" s="105">
        <f t="shared" si="959"/>
        <v>2.9999999999999982</v>
      </c>
      <c r="X2338" s="96"/>
      <c r="Y2338" s="106" t="str">
        <f>$AO$37</f>
        <v>D</v>
      </c>
      <c r="Z2338" s="207" t="str">
        <f t="shared" si="950"/>
        <v>Tue</v>
      </c>
      <c r="AA2338" s="107">
        <f t="shared" si="951"/>
        <v>0</v>
      </c>
      <c r="AB2338" s="107">
        <f t="shared" si="952"/>
        <v>0</v>
      </c>
      <c r="AC2338" s="107">
        <f t="shared" si="953"/>
        <v>0</v>
      </c>
    </row>
    <row r="2339" spans="1:29" ht="12.75" customHeight="1">
      <c r="A2339" s="69"/>
      <c r="B2339" s="181"/>
      <c r="C2339" s="181"/>
      <c r="D2339" s="72"/>
      <c r="E2339" s="73"/>
      <c r="F2339" s="72"/>
      <c r="G2339" s="181"/>
      <c r="H2339" s="99"/>
      <c r="I2339" s="76">
        <f t="shared" si="947"/>
        <v>34</v>
      </c>
      <c r="J2339" s="100">
        <f>$AN$38</f>
        <v>41108</v>
      </c>
      <c r="K2339" s="101">
        <v>1</v>
      </c>
      <c r="L2339" s="261">
        <v>11</v>
      </c>
      <c r="M2339" s="232">
        <f t="shared" si="962"/>
        <v>0.33333333333333331</v>
      </c>
      <c r="N2339" s="241">
        <f t="shared" si="954"/>
        <v>0.70833333333333337</v>
      </c>
      <c r="O2339" s="244">
        <f t="shared" si="948"/>
        <v>9.0000000000000018</v>
      </c>
      <c r="P2339" s="245" t="str">
        <f t="shared" si="960"/>
        <v>1</v>
      </c>
      <c r="Q2339" s="257">
        <f t="shared" si="949"/>
        <v>8.0000000000000018</v>
      </c>
      <c r="R2339" s="102">
        <f t="shared" si="961"/>
        <v>2.9999999999999982</v>
      </c>
      <c r="S2339" s="103">
        <f t="shared" si="955"/>
        <v>1</v>
      </c>
      <c r="T2339" s="104">
        <f t="shared" si="956"/>
        <v>1.9999999999999982</v>
      </c>
      <c r="U2339" s="104">
        <f t="shared" si="957"/>
        <v>0</v>
      </c>
      <c r="V2339" s="104">
        <f t="shared" si="958"/>
        <v>0</v>
      </c>
      <c r="W2339" s="105">
        <f t="shared" si="959"/>
        <v>2.9999999999999982</v>
      </c>
      <c r="X2339" s="96"/>
      <c r="Y2339" s="106" t="str">
        <f>$AO$38</f>
        <v>D</v>
      </c>
      <c r="Z2339" s="207" t="str">
        <f t="shared" si="950"/>
        <v>Wed</v>
      </c>
      <c r="AA2339" s="107">
        <f t="shared" si="951"/>
        <v>0</v>
      </c>
      <c r="AB2339" s="107">
        <f t="shared" si="952"/>
        <v>0</v>
      </c>
      <c r="AC2339" s="107">
        <f t="shared" si="953"/>
        <v>0</v>
      </c>
    </row>
    <row r="2340" spans="1:29" ht="12.75" customHeight="1">
      <c r="A2340" s="69"/>
      <c r="B2340" s="181"/>
      <c r="C2340" s="181"/>
      <c r="D2340" s="72"/>
      <c r="E2340" s="73"/>
      <c r="F2340" s="72"/>
      <c r="G2340" s="181"/>
      <c r="H2340" s="99"/>
      <c r="I2340" s="76">
        <f t="shared" si="947"/>
        <v>35</v>
      </c>
      <c r="J2340" s="100"/>
      <c r="K2340" s="101"/>
      <c r="L2340" s="261"/>
      <c r="M2340" s="232"/>
      <c r="N2340" s="241"/>
      <c r="O2340" s="244"/>
      <c r="P2340" s="245"/>
      <c r="Q2340" s="257"/>
      <c r="R2340" s="102"/>
      <c r="S2340" s="103"/>
      <c r="T2340" s="104"/>
      <c r="U2340" s="104"/>
      <c r="V2340" s="104"/>
      <c r="W2340" s="105"/>
      <c r="X2340" s="96"/>
      <c r="Y2340" s="106"/>
      <c r="Z2340" s="207" t="str">
        <f t="shared" si="950"/>
        <v>Sat</v>
      </c>
      <c r="AA2340" s="107">
        <f>COUNTIF(K2340,"S")</f>
        <v>0</v>
      </c>
      <c r="AB2340" s="107">
        <f>COUNTIF(K2340,"I")</f>
        <v>0</v>
      </c>
      <c r="AC2340" s="107">
        <f>COUNTIF(K2340,"A")</f>
        <v>0</v>
      </c>
    </row>
    <row r="2341" spans="1:29" ht="12.75" customHeight="1">
      <c r="A2341" s="69"/>
      <c r="B2341" s="181"/>
      <c r="C2341" s="181"/>
      <c r="D2341" s="72"/>
      <c r="E2341" s="73"/>
      <c r="F2341" s="72"/>
      <c r="G2341" s="181"/>
      <c r="H2341" s="99"/>
      <c r="I2341" s="76">
        <f t="shared" si="947"/>
        <v>36</v>
      </c>
      <c r="J2341" s="210" t="s">
        <v>19</v>
      </c>
      <c r="K2341" s="211"/>
      <c r="L2341" s="251"/>
      <c r="M2341" s="212" t="s">
        <v>45</v>
      </c>
      <c r="N2341" s="212" t="s">
        <v>46</v>
      </c>
      <c r="O2341" s="242"/>
      <c r="P2341" s="243"/>
      <c r="Q2341" s="258"/>
      <c r="R2341" s="212"/>
      <c r="S2341" s="213"/>
      <c r="T2341" s="214"/>
      <c r="U2341" s="214"/>
      <c r="V2341" s="215"/>
      <c r="W2341" s="216" t="s">
        <v>36</v>
      </c>
      <c r="X2341" s="182"/>
      <c r="Y2341" s="183" t="s">
        <v>37</v>
      </c>
      <c r="Z2341" s="83"/>
      <c r="AA2341" s="84"/>
      <c r="AB2341" s="84"/>
      <c r="AC2341" s="96"/>
    </row>
    <row r="2342" spans="1:29" ht="12.75" customHeight="1">
      <c r="A2342" s="69"/>
      <c r="B2342" s="184" t="str">
        <f>C2306</f>
        <v>ADE</v>
      </c>
      <c r="C2342" s="181"/>
      <c r="D2342" s="72"/>
      <c r="E2342" s="73"/>
      <c r="F2342" s="72"/>
      <c r="G2342" s="181" t="s">
        <v>38</v>
      </c>
      <c r="H2342" s="99"/>
      <c r="I2342" s="76">
        <f t="shared" si="947"/>
        <v>37</v>
      </c>
      <c r="J2342" s="333">
        <f>+K2342+L2342</f>
        <v>31</v>
      </c>
      <c r="K2342" s="334">
        <f>+COUNTIF(K2309:K2340,"1")+COUNTIF(K2309:K2340,"2")+COUNTIF(K2309:K2340,"L2")+COUNTIF(K2309:K2340,"L1")</f>
        <v>21</v>
      </c>
      <c r="L2342" s="334">
        <f>+COUNTIF(K2309:K2340,"2")+COUNTIF(K2309:K2340,"L2")</f>
        <v>10</v>
      </c>
      <c r="M2342" s="334">
        <f>+COUNTIF(K2309:K2340,"1")+COUNTIF(K2309:K2340,"L1")</f>
        <v>11</v>
      </c>
      <c r="N2342" s="185"/>
      <c r="O2342" s="185"/>
      <c r="P2342" s="101"/>
      <c r="Q2342" s="259"/>
      <c r="R2342" s="185">
        <f>+COUNTIF(K2310:K2340,"S2")</f>
        <v>0</v>
      </c>
      <c r="S2342" s="102">
        <f>SUM(S2310:S2340)</f>
        <v>15</v>
      </c>
      <c r="T2342" s="102">
        <f>SUM(T2310:T2340)</f>
        <v>53.000000000000014</v>
      </c>
      <c r="U2342" s="102">
        <f>SUM(U2310:U2340)</f>
        <v>3</v>
      </c>
      <c r="V2342" s="102">
        <f>SUM(V2310:V2340)</f>
        <v>5</v>
      </c>
      <c r="W2342" s="105">
        <f>+(S2342*1.5)+(T2342*2)+(U2342*3)+(V2342*4)</f>
        <v>157.50000000000003</v>
      </c>
      <c r="X2342" s="186"/>
      <c r="Y2342" s="187">
        <f>+COUNTIF(Y2310:Y2340,"D")</f>
        <v>22</v>
      </c>
      <c r="Z2342" s="83"/>
      <c r="AA2342" s="102">
        <f>SUM(AA2310:AA2340)</f>
        <v>4</v>
      </c>
      <c r="AB2342" s="102">
        <f>SUM(AB2310:AB2340)</f>
        <v>0</v>
      </c>
      <c r="AC2342" s="102">
        <f>SUM(AC2310:AC2340)</f>
        <v>0</v>
      </c>
    </row>
    <row r="2343" spans="1:29" ht="12.75" customHeight="1">
      <c r="A2343" s="69"/>
      <c r="B2343" s="263"/>
      <c r="C2343" s="189" t="s">
        <v>57</v>
      </c>
      <c r="D2343" s="189"/>
      <c r="E2343" s="190"/>
      <c r="F2343" s="72"/>
      <c r="G2343" s="72"/>
      <c r="H2343" s="99"/>
      <c r="I2343" s="76">
        <f t="shared" si="947"/>
        <v>38</v>
      </c>
      <c r="J2343" s="191"/>
      <c r="K2343" s="192"/>
      <c r="L2343" s="252"/>
      <c r="M2343" s="193"/>
      <c r="N2343" s="193"/>
      <c r="O2343" s="193"/>
      <c r="P2343" s="239"/>
      <c r="Q2343" s="260"/>
      <c r="R2343" s="194">
        <f>S2342+T2342+U2342+V2342</f>
        <v>76.000000000000014</v>
      </c>
      <c r="S2343" s="103"/>
      <c r="T2343" s="103"/>
      <c r="U2343" s="103"/>
      <c r="V2343" s="103"/>
      <c r="W2343" s="103"/>
      <c r="X2343" s="195"/>
      <c r="Y2343" s="187"/>
      <c r="Z2343" s="196"/>
      <c r="AA2343" s="196"/>
      <c r="AB2343" s="196"/>
      <c r="AC2343" s="197"/>
    </row>
    <row r="2345" spans="1:29" ht="12.75" customHeight="1">
      <c r="A2345" s="52">
        <f>A2306+1</f>
        <v>61</v>
      </c>
      <c r="B2345" s="53" t="s">
        <v>2</v>
      </c>
      <c r="C2345" s="54" t="s">
        <v>201</v>
      </c>
      <c r="D2345" s="55"/>
      <c r="E2345" s="56" t="s">
        <v>55</v>
      </c>
      <c r="F2345" s="209" t="s">
        <v>136</v>
      </c>
      <c r="G2345" s="57"/>
      <c r="H2345" s="58"/>
      <c r="I2345" s="59">
        <v>1</v>
      </c>
      <c r="J2345" s="486" t="str">
        <f>+C2345</f>
        <v>ADE</v>
      </c>
      <c r="K2345" s="486"/>
      <c r="L2345" s="486"/>
      <c r="M2345" s="486"/>
      <c r="N2345" s="486"/>
      <c r="O2345" s="486"/>
      <c r="P2345" s="486"/>
      <c r="Q2345" s="486"/>
      <c r="R2345" s="486"/>
      <c r="S2345" s="486"/>
      <c r="T2345" s="486"/>
      <c r="U2345" s="486"/>
      <c r="V2345" s="486"/>
      <c r="W2345" s="486"/>
      <c r="X2345" s="60"/>
      <c r="Y2345" s="61"/>
      <c r="Z2345" s="62"/>
      <c r="AA2345" s="63"/>
      <c r="AB2345" s="63"/>
      <c r="AC2345" s="64"/>
    </row>
    <row r="2346" spans="1:29" ht="12.75" customHeight="1">
      <c r="A2346" s="69"/>
      <c r="B2346" s="70" t="s">
        <v>3</v>
      </c>
      <c r="C2346" s="71" t="s">
        <v>62</v>
      </c>
      <c r="D2346" s="72"/>
      <c r="E2346" s="73"/>
      <c r="F2346" s="72"/>
      <c r="G2346" s="74"/>
      <c r="H2346" s="75"/>
      <c r="I2346" s="76">
        <f t="shared" ref="I2346:I2382" si="963">+I2345+1</f>
        <v>2</v>
      </c>
      <c r="J2346" s="77" t="s">
        <v>4</v>
      </c>
      <c r="K2346" s="78"/>
      <c r="L2346" s="248"/>
      <c r="M2346" s="79"/>
      <c r="N2346" s="79"/>
      <c r="O2346" s="79"/>
      <c r="P2346" s="236"/>
      <c r="Q2346" s="254"/>
      <c r="R2346" s="79"/>
      <c r="S2346" s="79"/>
      <c r="T2346" s="79"/>
      <c r="U2346" s="79"/>
      <c r="V2346" s="79"/>
      <c r="W2346" s="80" t="str">
        <f>$Y$1</f>
        <v>Period: 1 May 2012 - 31 May 2012</v>
      </c>
      <c r="X2346" s="81"/>
      <c r="Y2346" s="82"/>
      <c r="Z2346" s="83"/>
      <c r="AA2346" s="84"/>
      <c r="AB2346" s="84"/>
      <c r="AC2346" s="85"/>
    </row>
    <row r="2347" spans="1:29" ht="12.75" customHeight="1">
      <c r="A2347" s="69"/>
      <c r="B2347" s="70" t="s">
        <v>6</v>
      </c>
      <c r="C2347" s="71" t="s">
        <v>5</v>
      </c>
      <c r="D2347" s="72"/>
      <c r="E2347" s="73"/>
      <c r="F2347" s="91"/>
      <c r="G2347" s="91"/>
      <c r="H2347" s="92"/>
      <c r="I2347" s="76">
        <f t="shared" si="963"/>
        <v>3</v>
      </c>
      <c r="J2347" s="487" t="s">
        <v>7</v>
      </c>
      <c r="K2347" s="488" t="s">
        <v>8</v>
      </c>
      <c r="L2347" s="249"/>
      <c r="M2347" s="489" t="s">
        <v>49</v>
      </c>
      <c r="N2347" s="490"/>
      <c r="O2347" s="220"/>
      <c r="P2347" s="237"/>
      <c r="Q2347" s="255"/>
      <c r="R2347" s="491" t="s">
        <v>64</v>
      </c>
      <c r="S2347" s="493" t="s">
        <v>9</v>
      </c>
      <c r="T2347" s="493"/>
      <c r="U2347" s="493"/>
      <c r="V2347" s="493"/>
      <c r="W2347" s="494" t="s">
        <v>10</v>
      </c>
      <c r="X2347" s="93"/>
      <c r="Y2347" s="94"/>
      <c r="Z2347" s="83"/>
      <c r="AA2347" s="84"/>
      <c r="AB2347" s="84"/>
      <c r="AC2347" s="85"/>
    </row>
    <row r="2348" spans="1:29" ht="12.75" customHeight="1">
      <c r="A2348" s="69"/>
      <c r="B2348" s="70" t="s">
        <v>48</v>
      </c>
      <c r="C2348" s="71"/>
      <c r="D2348" s="72"/>
      <c r="E2348" s="73"/>
      <c r="F2348" s="91"/>
      <c r="G2348" s="91"/>
      <c r="H2348" s="92"/>
      <c r="I2348" s="76">
        <f t="shared" si="963"/>
        <v>4</v>
      </c>
      <c r="J2348" s="487"/>
      <c r="K2348" s="488"/>
      <c r="L2348" s="250"/>
      <c r="M2348" s="231" t="s">
        <v>11</v>
      </c>
      <c r="N2348" s="231" t="s">
        <v>12</v>
      </c>
      <c r="O2348" s="231"/>
      <c r="P2348" s="238"/>
      <c r="Q2348" s="256" t="s">
        <v>67</v>
      </c>
      <c r="R2348" s="492"/>
      <c r="S2348" s="201">
        <v>1.5</v>
      </c>
      <c r="T2348" s="201">
        <v>2</v>
      </c>
      <c r="U2348" s="201">
        <v>3</v>
      </c>
      <c r="V2348" s="201">
        <v>4</v>
      </c>
      <c r="W2348" s="494"/>
      <c r="X2348" s="93"/>
      <c r="Y2348" s="94"/>
      <c r="Z2348" s="83"/>
      <c r="AA2348" s="95" t="s">
        <v>13</v>
      </c>
      <c r="AB2348" s="95" t="s">
        <v>14</v>
      </c>
      <c r="AC2348" s="96" t="s">
        <v>15</v>
      </c>
    </row>
    <row r="2349" spans="1:29" ht="12.75" customHeight="1">
      <c r="A2349" s="69"/>
      <c r="B2349" s="70" t="s">
        <v>16</v>
      </c>
      <c r="C2349" s="71"/>
      <c r="D2349" s="72"/>
      <c r="E2349" s="73"/>
      <c r="F2349" s="98"/>
      <c r="G2349" s="72"/>
      <c r="H2349" s="99"/>
      <c r="I2349" s="76">
        <f t="shared" si="963"/>
        <v>5</v>
      </c>
      <c r="J2349" s="100">
        <f>$AN$9</f>
        <v>41079</v>
      </c>
      <c r="K2349" s="101">
        <v>1</v>
      </c>
      <c r="L2349" s="261">
        <v>11</v>
      </c>
      <c r="M2349" s="232">
        <f>VLOOKUP(K2349,$AE$23:$AG$30,2,0)</f>
        <v>0.33333333333333331</v>
      </c>
      <c r="N2349" s="241">
        <f>VLOOKUP(K2349,$AE$23:$AG$30,3,0)</f>
        <v>0.70833333333333337</v>
      </c>
      <c r="O2349" s="244">
        <f t="shared" ref="O2349:O2378" si="964">(N2349-M2349)*24</f>
        <v>9.0000000000000018</v>
      </c>
      <c r="P2349" s="245" t="str">
        <f>+IF(((N2349-M2349)*24)&gt;4,"1",0)</f>
        <v>1</v>
      </c>
      <c r="Q2349" s="257">
        <f t="shared" ref="Q2349:Q2378" si="965">O2349-P2349</f>
        <v>8.0000000000000018</v>
      </c>
      <c r="R2349" s="102">
        <f>+L2349-Q2349</f>
        <v>2.9999999999999982</v>
      </c>
      <c r="S2349" s="103">
        <f>IF(AND(Y2349="d",W2349&gt;0),1,0)</f>
        <v>1</v>
      </c>
      <c r="T2349" s="104">
        <f>IF(AND(Y2349="D",W2349-S2349&lt;0),0,IF(AND(Y2349="M",W2349&gt;=7),7,IF(AND(Y2349="M",W2349&lt;7),W2349,IF(W2349-S2349&lt;0,0,IF(AND(Y2349="D",W2349-S2349&gt;=7),7,IF(AND(Y2349="D",W2349-S2349&lt;7),W2349-S2349,0))))))</f>
        <v>1.9999999999999982</v>
      </c>
      <c r="U2349" s="104">
        <f>IF(AND(Y2349="D",W2349&lt;1),0,IF(AND(Y2349="D",W2349-S2349-T2349&gt;0,W2349-S2349-T2349&lt;1),W2349-S2349-T2349,IF(AND(Y2349="D",W2349-S2349-T2349&gt;=1),1,IF(AND(Y2349="M",W2349-T2349&gt;=1),1,IF(AND(Y2349="M",W2349-T2349&lt;1),W2349-T2349,0)))))</f>
        <v>0</v>
      </c>
      <c r="V2349" s="104">
        <f>IF(AND(Y2349="D",W2349&lt;1),0,IF(AND(Y2349="D",W2349-S2349-T2349-U2349&gt;0),W2349-S2349-T2349-U2349,IF(AND(Y2349="M",W2349-T2349-U2349&gt;0),W2349-T2349-U2349,0)))</f>
        <v>0</v>
      </c>
      <c r="W2349" s="105">
        <f>+R2349</f>
        <v>2.9999999999999982</v>
      </c>
      <c r="X2349" s="96"/>
      <c r="Y2349" s="106" t="str">
        <f>$AO$9</f>
        <v>D</v>
      </c>
      <c r="Z2349" s="207" t="str">
        <f t="shared" ref="Z2349:Z2379" si="966">TEXT(WEEKDAY(J2349),"ddd")</f>
        <v>Tue</v>
      </c>
      <c r="AA2349" s="107">
        <f t="shared" ref="AA2349:AA2378" si="967">COUNTIF(K2349,"S")</f>
        <v>0</v>
      </c>
      <c r="AB2349" s="107">
        <f t="shared" ref="AB2349:AB2378" si="968">COUNTIF(K2349,"I")</f>
        <v>0</v>
      </c>
      <c r="AC2349" s="107">
        <f t="shared" ref="AC2349:AC2378" si="969">COUNTIF(K2349,"A")</f>
        <v>0</v>
      </c>
    </row>
    <row r="2350" spans="1:29" ht="12.75" customHeight="1">
      <c r="A2350" s="69"/>
      <c r="B2350" s="70" t="s">
        <v>18</v>
      </c>
      <c r="C2350" s="108" t="s">
        <v>61</v>
      </c>
      <c r="D2350" s="109"/>
      <c r="E2350" s="73"/>
      <c r="F2350" s="110"/>
      <c r="G2350" s="72"/>
      <c r="H2350" s="99"/>
      <c r="I2350" s="76">
        <f t="shared" si="963"/>
        <v>6</v>
      </c>
      <c r="J2350" s="100">
        <f>$AN$10</f>
        <v>41080</v>
      </c>
      <c r="K2350" s="101">
        <v>1</v>
      </c>
      <c r="L2350" s="261">
        <v>11</v>
      </c>
      <c r="M2350" s="232">
        <f>VLOOKUP(K2350,$AE$23:$AG$30,2,0)</f>
        <v>0.33333333333333331</v>
      </c>
      <c r="N2350" s="241">
        <f t="shared" ref="N2350:N2378" si="970">VLOOKUP(K2350,$AE$23:$AG$30,3,0)</f>
        <v>0.70833333333333337</v>
      </c>
      <c r="O2350" s="244">
        <f t="shared" si="964"/>
        <v>9.0000000000000018</v>
      </c>
      <c r="P2350" s="245" t="str">
        <f>+IF(((N2350-M2350)*24)&gt;4,"1",0)</f>
        <v>1</v>
      </c>
      <c r="Q2350" s="257">
        <f t="shared" si="965"/>
        <v>8.0000000000000018</v>
      </c>
      <c r="R2350" s="102">
        <f>+L2350-Q2350</f>
        <v>2.9999999999999982</v>
      </c>
      <c r="S2350" s="103">
        <f t="shared" ref="S2350:S2378" si="971">IF(AND(Y2350="d",W2350&gt;0),1,0)</f>
        <v>1</v>
      </c>
      <c r="T2350" s="104">
        <f t="shared" ref="T2350:T2378" si="972">IF(AND(Y2350="D",W2350-S2350&lt;0),0,IF(AND(Y2350="M",W2350&gt;=7),7,IF(AND(Y2350="M",W2350&lt;7),W2350,IF(W2350-S2350&lt;0,0,IF(AND(Y2350="D",W2350-S2350&gt;=7),7,IF(AND(Y2350="D",W2350-S2350&lt;7),W2350-S2350,0))))))</f>
        <v>1.9999999999999982</v>
      </c>
      <c r="U2350" s="104">
        <f t="shared" ref="U2350:U2378" si="973">IF(AND(Y2350="D",W2350&lt;1),0,IF(AND(Y2350="D",W2350-S2350-T2350&gt;0,W2350-S2350-T2350&lt;1),W2350-S2350-T2350,IF(AND(Y2350="D",W2350-S2350-T2350&gt;=1),1,IF(AND(Y2350="M",W2350-T2350&gt;=1),1,IF(AND(Y2350="M",W2350-T2350&lt;1),W2350-T2350,0)))))</f>
        <v>0</v>
      </c>
      <c r="V2350" s="104">
        <f t="shared" ref="V2350:V2378" si="974">IF(AND(Y2350="D",W2350&lt;1),0,IF(AND(Y2350="D",W2350-S2350-T2350-U2350&gt;0),W2350-S2350-T2350-U2350,IF(AND(Y2350="M",W2350-T2350-U2350&gt;0),W2350-T2350-U2350,0)))</f>
        <v>0</v>
      </c>
      <c r="W2350" s="105">
        <f t="shared" ref="W2350:W2378" si="975">+R2350</f>
        <v>2.9999999999999982</v>
      </c>
      <c r="X2350" s="96"/>
      <c r="Y2350" s="106" t="str">
        <f>$AO$10</f>
        <v>D</v>
      </c>
      <c r="Z2350" s="207" t="str">
        <f t="shared" si="966"/>
        <v>Wed</v>
      </c>
      <c r="AA2350" s="107">
        <f t="shared" si="967"/>
        <v>0</v>
      </c>
      <c r="AB2350" s="107">
        <f t="shared" si="968"/>
        <v>0</v>
      </c>
      <c r="AC2350" s="107">
        <f t="shared" si="969"/>
        <v>0</v>
      </c>
    </row>
    <row r="2351" spans="1:29" ht="12.75" customHeight="1">
      <c r="A2351" s="69"/>
      <c r="B2351" s="98" t="s">
        <v>20</v>
      </c>
      <c r="C2351" s="199">
        <v>40245</v>
      </c>
      <c r="D2351" s="199">
        <v>41340</v>
      </c>
      <c r="E2351" s="73"/>
      <c r="F2351" s="72"/>
      <c r="G2351" s="72"/>
      <c r="H2351" s="99"/>
      <c r="I2351" s="76">
        <f t="shared" si="963"/>
        <v>7</v>
      </c>
      <c r="J2351" s="100">
        <f>$AN$11</f>
        <v>41081</v>
      </c>
      <c r="K2351" s="101">
        <v>1</v>
      </c>
      <c r="L2351" s="261">
        <v>11</v>
      </c>
      <c r="M2351" s="232">
        <f>VLOOKUP(K2351,$AE$23:$AG$30,2,0)</f>
        <v>0.33333333333333331</v>
      </c>
      <c r="N2351" s="241">
        <f t="shared" si="970"/>
        <v>0.70833333333333337</v>
      </c>
      <c r="O2351" s="244">
        <f t="shared" si="964"/>
        <v>9.0000000000000018</v>
      </c>
      <c r="P2351" s="245" t="str">
        <f t="shared" ref="P2351:P2378" si="976">+IF(((N2351-M2351)*24)&gt;4,"1",0)</f>
        <v>1</v>
      </c>
      <c r="Q2351" s="257">
        <f t="shared" si="965"/>
        <v>8.0000000000000018</v>
      </c>
      <c r="R2351" s="102">
        <f t="shared" ref="R2351:R2378" si="977">+L2351-Q2351</f>
        <v>2.9999999999999982</v>
      </c>
      <c r="S2351" s="103">
        <f t="shared" si="971"/>
        <v>1</v>
      </c>
      <c r="T2351" s="104">
        <f t="shared" si="972"/>
        <v>1.9999999999999982</v>
      </c>
      <c r="U2351" s="104">
        <f t="shared" si="973"/>
        <v>0</v>
      </c>
      <c r="V2351" s="104">
        <f t="shared" si="974"/>
        <v>0</v>
      </c>
      <c r="W2351" s="105">
        <f t="shared" si="975"/>
        <v>2.9999999999999982</v>
      </c>
      <c r="X2351" s="96"/>
      <c r="Y2351" s="106" t="str">
        <f>$AO$11</f>
        <v>D</v>
      </c>
      <c r="Z2351" s="207" t="str">
        <f t="shared" si="966"/>
        <v>Thu</v>
      </c>
      <c r="AA2351" s="107">
        <f t="shared" si="967"/>
        <v>0</v>
      </c>
      <c r="AB2351" s="107">
        <f t="shared" si="968"/>
        <v>0</v>
      </c>
      <c r="AC2351" s="107">
        <f t="shared" si="969"/>
        <v>0</v>
      </c>
    </row>
    <row r="2352" spans="1:29" ht="12.75" customHeight="1">
      <c r="A2352" s="69"/>
      <c r="B2352" s="98"/>
      <c r="C2352" s="98"/>
      <c r="D2352" s="72"/>
      <c r="E2352" s="73"/>
      <c r="F2352" s="72"/>
      <c r="G2352" s="72"/>
      <c r="H2352" s="99"/>
      <c r="I2352" s="76">
        <f t="shared" si="963"/>
        <v>8</v>
      </c>
      <c r="J2352" s="100">
        <f>$AN$12</f>
        <v>41082</v>
      </c>
      <c r="K2352" s="101">
        <v>1</v>
      </c>
      <c r="L2352" s="261">
        <v>8</v>
      </c>
      <c r="M2352" s="232">
        <f t="shared" ref="M2352:M2378" si="978">VLOOKUP(K2352,$AE$23:$AG$30,2,0)</f>
        <v>0.33333333333333331</v>
      </c>
      <c r="N2352" s="241">
        <f t="shared" si="970"/>
        <v>0.70833333333333337</v>
      </c>
      <c r="O2352" s="244">
        <f t="shared" si="964"/>
        <v>9.0000000000000018</v>
      </c>
      <c r="P2352" s="245" t="str">
        <f t="shared" si="976"/>
        <v>1</v>
      </c>
      <c r="Q2352" s="257">
        <f t="shared" si="965"/>
        <v>8.0000000000000018</v>
      </c>
      <c r="R2352" s="102">
        <f t="shared" si="977"/>
        <v>0</v>
      </c>
      <c r="S2352" s="103">
        <f t="shared" si="971"/>
        <v>0</v>
      </c>
      <c r="T2352" s="104">
        <f t="shared" si="972"/>
        <v>0</v>
      </c>
      <c r="U2352" s="104">
        <f t="shared" si="973"/>
        <v>0</v>
      </c>
      <c r="V2352" s="104">
        <f t="shared" si="974"/>
        <v>0</v>
      </c>
      <c r="W2352" s="105">
        <f t="shared" si="975"/>
        <v>0</v>
      </c>
      <c r="X2352" s="96"/>
      <c r="Y2352" s="106" t="str">
        <f>$AO$12</f>
        <v>D</v>
      </c>
      <c r="Z2352" s="207" t="str">
        <f t="shared" si="966"/>
        <v>Fri</v>
      </c>
      <c r="AA2352" s="107">
        <f t="shared" si="967"/>
        <v>0</v>
      </c>
      <c r="AB2352" s="107">
        <f t="shared" si="968"/>
        <v>0</v>
      </c>
      <c r="AC2352" s="107">
        <f t="shared" si="969"/>
        <v>0</v>
      </c>
    </row>
    <row r="2353" spans="1:29" ht="12.75" customHeight="1">
      <c r="A2353" s="69"/>
      <c r="B2353" s="98"/>
      <c r="C2353" s="98"/>
      <c r="D2353" s="72"/>
      <c r="E2353" s="73"/>
      <c r="F2353" s="198"/>
      <c r="G2353" s="72"/>
      <c r="H2353" s="99"/>
      <c r="I2353" s="76">
        <f t="shared" si="963"/>
        <v>9</v>
      </c>
      <c r="J2353" s="100">
        <f>$AN$13</f>
        <v>41083</v>
      </c>
      <c r="K2353" s="339" t="s">
        <v>50</v>
      </c>
      <c r="L2353" s="261"/>
      <c r="M2353" s="232">
        <f t="shared" si="978"/>
        <v>0</v>
      </c>
      <c r="N2353" s="241">
        <f t="shared" si="970"/>
        <v>0</v>
      </c>
      <c r="O2353" s="244">
        <f t="shared" si="964"/>
        <v>0</v>
      </c>
      <c r="P2353" s="245">
        <f t="shared" si="976"/>
        <v>0</v>
      </c>
      <c r="Q2353" s="257">
        <f t="shared" si="965"/>
        <v>0</v>
      </c>
      <c r="R2353" s="102">
        <f t="shared" si="977"/>
        <v>0</v>
      </c>
      <c r="S2353" s="103">
        <f t="shared" si="971"/>
        <v>0</v>
      </c>
      <c r="T2353" s="104">
        <f t="shared" si="972"/>
        <v>0</v>
      </c>
      <c r="U2353" s="104">
        <f t="shared" si="973"/>
        <v>0</v>
      </c>
      <c r="V2353" s="104">
        <f t="shared" si="974"/>
        <v>0</v>
      </c>
      <c r="W2353" s="105">
        <f t="shared" si="975"/>
        <v>0</v>
      </c>
      <c r="X2353" s="96"/>
      <c r="Y2353" s="106" t="str">
        <f>$AO$13</f>
        <v>M</v>
      </c>
      <c r="Z2353" s="207" t="str">
        <f t="shared" si="966"/>
        <v>Sat</v>
      </c>
      <c r="AA2353" s="107">
        <f t="shared" si="967"/>
        <v>0</v>
      </c>
      <c r="AB2353" s="107">
        <f t="shared" si="968"/>
        <v>0</v>
      </c>
      <c r="AC2353" s="107">
        <f t="shared" si="969"/>
        <v>0</v>
      </c>
    </row>
    <row r="2354" spans="1:29" ht="12.75" customHeight="1">
      <c r="A2354" s="69"/>
      <c r="B2354" s="124" t="s">
        <v>21</v>
      </c>
      <c r="C2354" s="125" t="s">
        <v>22</v>
      </c>
      <c r="D2354" s="126"/>
      <c r="E2354" s="127"/>
      <c r="F2354" s="198">
        <v>1244560</v>
      </c>
      <c r="G2354" s="129" t="s">
        <v>22</v>
      </c>
      <c r="H2354" s="130">
        <f>+F2354</f>
        <v>1244560</v>
      </c>
      <c r="I2354" s="76">
        <f t="shared" si="963"/>
        <v>10</v>
      </c>
      <c r="J2354" s="100">
        <f>$AN$14</f>
        <v>41084</v>
      </c>
      <c r="K2354" s="339" t="s">
        <v>50</v>
      </c>
      <c r="L2354" s="261"/>
      <c r="M2354" s="232">
        <f t="shared" si="978"/>
        <v>0</v>
      </c>
      <c r="N2354" s="241">
        <f t="shared" si="970"/>
        <v>0</v>
      </c>
      <c r="O2354" s="244">
        <f t="shared" si="964"/>
        <v>0</v>
      </c>
      <c r="P2354" s="245">
        <f t="shared" si="976"/>
        <v>0</v>
      </c>
      <c r="Q2354" s="257">
        <f t="shared" si="965"/>
        <v>0</v>
      </c>
      <c r="R2354" s="102">
        <f t="shared" si="977"/>
        <v>0</v>
      </c>
      <c r="S2354" s="103">
        <f t="shared" si="971"/>
        <v>0</v>
      </c>
      <c r="T2354" s="104">
        <f t="shared" si="972"/>
        <v>0</v>
      </c>
      <c r="U2354" s="104">
        <f t="shared" si="973"/>
        <v>0</v>
      </c>
      <c r="V2354" s="104">
        <f t="shared" si="974"/>
        <v>0</v>
      </c>
      <c r="W2354" s="105">
        <f t="shared" si="975"/>
        <v>0</v>
      </c>
      <c r="X2354" s="96"/>
      <c r="Y2354" s="106" t="str">
        <f>$AO$14</f>
        <v>M</v>
      </c>
      <c r="Z2354" s="262" t="str">
        <f t="shared" si="966"/>
        <v>Sun</v>
      </c>
      <c r="AA2354" s="107">
        <f t="shared" si="967"/>
        <v>0</v>
      </c>
      <c r="AB2354" s="107">
        <f t="shared" si="968"/>
        <v>0</v>
      </c>
      <c r="AC2354" s="107">
        <f t="shared" si="969"/>
        <v>0</v>
      </c>
    </row>
    <row r="2355" spans="1:29" ht="12.75" customHeight="1">
      <c r="A2355" s="69"/>
      <c r="B2355" s="124" t="s">
        <v>23</v>
      </c>
      <c r="C2355" s="125" t="s">
        <v>22</v>
      </c>
      <c r="D2355" s="133">
        <f>+F2354/173</f>
        <v>7193.9884393063585</v>
      </c>
      <c r="E2355" s="127" t="s">
        <v>24</v>
      </c>
      <c r="F2355" s="128">
        <f>+W2381</f>
        <v>131.49999999999997</v>
      </c>
      <c r="G2355" s="134" t="s">
        <v>22</v>
      </c>
      <c r="H2355" s="130">
        <f>F2355*D2355</f>
        <v>946009.47976878588</v>
      </c>
      <c r="I2355" s="76">
        <f t="shared" si="963"/>
        <v>11</v>
      </c>
      <c r="J2355" s="100">
        <f>$AN$15</f>
        <v>41085</v>
      </c>
      <c r="K2355" s="101">
        <v>1</v>
      </c>
      <c r="L2355" s="261">
        <v>11</v>
      </c>
      <c r="M2355" s="232">
        <f t="shared" si="978"/>
        <v>0.33333333333333331</v>
      </c>
      <c r="N2355" s="241">
        <f t="shared" si="970"/>
        <v>0.70833333333333337</v>
      </c>
      <c r="O2355" s="244">
        <f t="shared" si="964"/>
        <v>9.0000000000000018</v>
      </c>
      <c r="P2355" s="245" t="str">
        <f t="shared" si="976"/>
        <v>1</v>
      </c>
      <c r="Q2355" s="257">
        <f t="shared" si="965"/>
        <v>8.0000000000000018</v>
      </c>
      <c r="R2355" s="102">
        <f t="shared" si="977"/>
        <v>2.9999999999999982</v>
      </c>
      <c r="S2355" s="103">
        <f t="shared" si="971"/>
        <v>1</v>
      </c>
      <c r="T2355" s="104">
        <f t="shared" si="972"/>
        <v>1.9999999999999982</v>
      </c>
      <c r="U2355" s="104">
        <f t="shared" si="973"/>
        <v>0</v>
      </c>
      <c r="V2355" s="104">
        <f t="shared" si="974"/>
        <v>0</v>
      </c>
      <c r="W2355" s="105">
        <f t="shared" si="975"/>
        <v>2.9999999999999982</v>
      </c>
      <c r="X2355" s="96"/>
      <c r="Y2355" s="106" t="str">
        <f>$AO$15</f>
        <v>D</v>
      </c>
      <c r="Z2355" s="262" t="str">
        <f t="shared" si="966"/>
        <v>Mon</v>
      </c>
      <c r="AA2355" s="107">
        <f t="shared" si="967"/>
        <v>0</v>
      </c>
      <c r="AB2355" s="107">
        <f t="shared" si="968"/>
        <v>0</v>
      </c>
      <c r="AC2355" s="107">
        <f t="shared" si="969"/>
        <v>0</v>
      </c>
    </row>
    <row r="2356" spans="1:29" ht="12.75" customHeight="1">
      <c r="A2356" s="69"/>
      <c r="B2356" s="124" t="s">
        <v>65</v>
      </c>
      <c r="C2356" s="125" t="s">
        <v>22</v>
      </c>
      <c r="D2356" s="133">
        <v>6000</v>
      </c>
      <c r="E2356" s="127" t="s">
        <v>24</v>
      </c>
      <c r="F2356" s="203">
        <f>+K2381</f>
        <v>24</v>
      </c>
      <c r="G2356" s="134" t="s">
        <v>22</v>
      </c>
      <c r="H2356" s="130">
        <f>F2356*D2356</f>
        <v>144000</v>
      </c>
      <c r="I2356" s="76">
        <f t="shared" si="963"/>
        <v>12</v>
      </c>
      <c r="J2356" s="100">
        <f>$AN$16</f>
        <v>41086</v>
      </c>
      <c r="K2356" s="101">
        <v>1</v>
      </c>
      <c r="L2356" s="261">
        <v>11</v>
      </c>
      <c r="M2356" s="232">
        <f t="shared" si="978"/>
        <v>0.33333333333333331</v>
      </c>
      <c r="N2356" s="241">
        <f t="shared" si="970"/>
        <v>0.70833333333333337</v>
      </c>
      <c r="O2356" s="244">
        <f t="shared" si="964"/>
        <v>9.0000000000000018</v>
      </c>
      <c r="P2356" s="245" t="str">
        <f t="shared" si="976"/>
        <v>1</v>
      </c>
      <c r="Q2356" s="257">
        <f t="shared" si="965"/>
        <v>8.0000000000000018</v>
      </c>
      <c r="R2356" s="102">
        <f t="shared" si="977"/>
        <v>2.9999999999999982</v>
      </c>
      <c r="S2356" s="103">
        <f t="shared" si="971"/>
        <v>1</v>
      </c>
      <c r="T2356" s="104">
        <f t="shared" si="972"/>
        <v>1.9999999999999982</v>
      </c>
      <c r="U2356" s="104">
        <f t="shared" si="973"/>
        <v>0</v>
      </c>
      <c r="V2356" s="104">
        <f t="shared" si="974"/>
        <v>0</v>
      </c>
      <c r="W2356" s="105">
        <f t="shared" si="975"/>
        <v>2.9999999999999982</v>
      </c>
      <c r="X2356" s="96"/>
      <c r="Y2356" s="106" t="str">
        <f>$AO$16</f>
        <v>D</v>
      </c>
      <c r="Z2356" s="207" t="str">
        <f t="shared" si="966"/>
        <v>Tue</v>
      </c>
      <c r="AA2356" s="107">
        <f t="shared" si="967"/>
        <v>0</v>
      </c>
      <c r="AB2356" s="107">
        <f t="shared" si="968"/>
        <v>0</v>
      </c>
      <c r="AC2356" s="107">
        <f t="shared" si="969"/>
        <v>0</v>
      </c>
    </row>
    <row r="2357" spans="1:29" ht="12.75" customHeight="1">
      <c r="A2357" s="69"/>
      <c r="B2357" s="124" t="s">
        <v>66</v>
      </c>
      <c r="C2357" s="125" t="s">
        <v>22</v>
      </c>
      <c r="D2357" s="200">
        <v>4000</v>
      </c>
      <c r="E2357" s="127" t="s">
        <v>24</v>
      </c>
      <c r="F2357" s="139">
        <f>+L2381</f>
        <v>0</v>
      </c>
      <c r="G2357" s="134" t="s">
        <v>22</v>
      </c>
      <c r="H2357" s="130">
        <f>F2357*D2357</f>
        <v>0</v>
      </c>
      <c r="I2357" s="76">
        <f t="shared" si="963"/>
        <v>13</v>
      </c>
      <c r="J2357" s="100">
        <f>$AN$17</f>
        <v>41087</v>
      </c>
      <c r="K2357" s="101">
        <v>1</v>
      </c>
      <c r="L2357" s="261">
        <v>11</v>
      </c>
      <c r="M2357" s="232">
        <f t="shared" si="978"/>
        <v>0.33333333333333331</v>
      </c>
      <c r="N2357" s="241">
        <f t="shared" si="970"/>
        <v>0.70833333333333337</v>
      </c>
      <c r="O2357" s="244">
        <f t="shared" si="964"/>
        <v>9.0000000000000018</v>
      </c>
      <c r="P2357" s="245" t="str">
        <f t="shared" si="976"/>
        <v>1</v>
      </c>
      <c r="Q2357" s="257">
        <f t="shared" si="965"/>
        <v>8.0000000000000018</v>
      </c>
      <c r="R2357" s="102">
        <f t="shared" si="977"/>
        <v>2.9999999999999982</v>
      </c>
      <c r="S2357" s="103">
        <f t="shared" si="971"/>
        <v>1</v>
      </c>
      <c r="T2357" s="104">
        <f t="shared" si="972"/>
        <v>1.9999999999999982</v>
      </c>
      <c r="U2357" s="104">
        <f t="shared" si="973"/>
        <v>0</v>
      </c>
      <c r="V2357" s="104">
        <f t="shared" si="974"/>
        <v>0</v>
      </c>
      <c r="W2357" s="105">
        <f t="shared" si="975"/>
        <v>2.9999999999999982</v>
      </c>
      <c r="X2357" s="96"/>
      <c r="Y2357" s="106" t="str">
        <f>$AO$17</f>
        <v>D</v>
      </c>
      <c r="Z2357" s="207" t="str">
        <f t="shared" si="966"/>
        <v>Wed</v>
      </c>
      <c r="AA2357" s="107">
        <f t="shared" si="967"/>
        <v>0</v>
      </c>
      <c r="AB2357" s="107">
        <f t="shared" si="968"/>
        <v>0</v>
      </c>
      <c r="AC2357" s="107">
        <f t="shared" si="969"/>
        <v>0</v>
      </c>
    </row>
    <row r="2358" spans="1:29" ht="12.75" customHeight="1">
      <c r="A2358" s="69"/>
      <c r="B2358" s="335" t="s">
        <v>75</v>
      </c>
      <c r="C2358" s="336" t="s">
        <v>22</v>
      </c>
      <c r="D2358" s="337"/>
      <c r="E2358" s="127" t="s">
        <v>24</v>
      </c>
      <c r="F2358" s="338">
        <f>+M2381</f>
        <v>24</v>
      </c>
      <c r="G2358" s="142" t="s">
        <v>22</v>
      </c>
      <c r="H2358" s="143">
        <f>+F2358*D2358</f>
        <v>0</v>
      </c>
      <c r="I2358" s="76">
        <f t="shared" si="963"/>
        <v>14</v>
      </c>
      <c r="J2358" s="100">
        <f>$AN$18</f>
        <v>41088</v>
      </c>
      <c r="K2358" s="101">
        <v>1</v>
      </c>
      <c r="L2358" s="261">
        <v>8</v>
      </c>
      <c r="M2358" s="232">
        <f t="shared" si="978"/>
        <v>0.33333333333333331</v>
      </c>
      <c r="N2358" s="241">
        <f t="shared" si="970"/>
        <v>0.70833333333333337</v>
      </c>
      <c r="O2358" s="244">
        <f t="shared" si="964"/>
        <v>9.0000000000000018</v>
      </c>
      <c r="P2358" s="245" t="str">
        <f t="shared" si="976"/>
        <v>1</v>
      </c>
      <c r="Q2358" s="257">
        <f t="shared" si="965"/>
        <v>8.0000000000000018</v>
      </c>
      <c r="R2358" s="102">
        <f t="shared" si="977"/>
        <v>0</v>
      </c>
      <c r="S2358" s="103">
        <f t="shared" si="971"/>
        <v>0</v>
      </c>
      <c r="T2358" s="104">
        <f t="shared" si="972"/>
        <v>0</v>
      </c>
      <c r="U2358" s="104">
        <f t="shared" si="973"/>
        <v>0</v>
      </c>
      <c r="V2358" s="104">
        <f t="shared" si="974"/>
        <v>0</v>
      </c>
      <c r="W2358" s="105">
        <f t="shared" si="975"/>
        <v>0</v>
      </c>
      <c r="X2358" s="96"/>
      <c r="Y2358" s="106" t="str">
        <f>$AO$18</f>
        <v>D</v>
      </c>
      <c r="Z2358" s="207" t="str">
        <f t="shared" si="966"/>
        <v>Thu</v>
      </c>
      <c r="AA2358" s="107">
        <f t="shared" si="967"/>
        <v>0</v>
      </c>
      <c r="AB2358" s="107">
        <f t="shared" si="968"/>
        <v>0</v>
      </c>
      <c r="AC2358" s="107">
        <f t="shared" si="969"/>
        <v>0</v>
      </c>
    </row>
    <row r="2359" spans="1:29" ht="12.75" customHeight="1">
      <c r="A2359" s="69"/>
      <c r="B2359" s="124"/>
      <c r="C2359" s="70"/>
      <c r="D2359" s="202"/>
      <c r="E2359" s="140"/>
      <c r="F2359" s="141"/>
      <c r="G2359" s="74" t="s">
        <v>22</v>
      </c>
      <c r="H2359" s="99">
        <f>+D2359*F2359</f>
        <v>0</v>
      </c>
      <c r="I2359" s="76">
        <f t="shared" si="963"/>
        <v>15</v>
      </c>
      <c r="J2359" s="100">
        <f>$AN$19</f>
        <v>41089</v>
      </c>
      <c r="K2359" s="101">
        <v>1</v>
      </c>
      <c r="L2359" s="261">
        <v>8</v>
      </c>
      <c r="M2359" s="232">
        <f t="shared" si="978"/>
        <v>0.33333333333333331</v>
      </c>
      <c r="N2359" s="241">
        <f t="shared" si="970"/>
        <v>0.70833333333333337</v>
      </c>
      <c r="O2359" s="244">
        <f t="shared" si="964"/>
        <v>9.0000000000000018</v>
      </c>
      <c r="P2359" s="245" t="str">
        <f t="shared" si="976"/>
        <v>1</v>
      </c>
      <c r="Q2359" s="257">
        <f t="shared" si="965"/>
        <v>8.0000000000000018</v>
      </c>
      <c r="R2359" s="102">
        <f t="shared" si="977"/>
        <v>0</v>
      </c>
      <c r="S2359" s="103">
        <f t="shared" si="971"/>
        <v>0</v>
      </c>
      <c r="T2359" s="104">
        <f t="shared" si="972"/>
        <v>0</v>
      </c>
      <c r="U2359" s="104">
        <f t="shared" si="973"/>
        <v>0</v>
      </c>
      <c r="V2359" s="104">
        <f t="shared" si="974"/>
        <v>0</v>
      </c>
      <c r="W2359" s="105">
        <f t="shared" si="975"/>
        <v>0</v>
      </c>
      <c r="X2359" s="96"/>
      <c r="Y2359" s="106" t="str">
        <f>$AO$19</f>
        <v>D</v>
      </c>
      <c r="Z2359" s="207" t="str">
        <f t="shared" si="966"/>
        <v>Fri</v>
      </c>
      <c r="AA2359" s="107">
        <f t="shared" si="967"/>
        <v>0</v>
      </c>
      <c r="AB2359" s="107">
        <f t="shared" si="968"/>
        <v>0</v>
      </c>
      <c r="AC2359" s="107">
        <f t="shared" si="969"/>
        <v>0</v>
      </c>
    </row>
    <row r="2360" spans="1:29" ht="12.75" customHeight="1">
      <c r="A2360" s="69"/>
      <c r="B2360" s="124"/>
      <c r="C2360" s="70"/>
      <c r="D2360" s="202"/>
      <c r="E2360" s="140"/>
      <c r="F2360" s="139"/>
      <c r="G2360" s="74" t="s">
        <v>22</v>
      </c>
      <c r="H2360" s="99">
        <f>+D2360*F2360</f>
        <v>0</v>
      </c>
      <c r="I2360" s="76">
        <f t="shared" si="963"/>
        <v>16</v>
      </c>
      <c r="J2360" s="100">
        <f>$AN$20</f>
        <v>41090</v>
      </c>
      <c r="K2360" s="101" t="s">
        <v>63</v>
      </c>
      <c r="L2360" s="261">
        <v>10</v>
      </c>
      <c r="M2360" s="232">
        <f t="shared" si="978"/>
        <v>0</v>
      </c>
      <c r="N2360" s="241">
        <f t="shared" si="970"/>
        <v>0</v>
      </c>
      <c r="O2360" s="244">
        <f t="shared" si="964"/>
        <v>0</v>
      </c>
      <c r="P2360" s="245">
        <f t="shared" si="976"/>
        <v>0</v>
      </c>
      <c r="Q2360" s="257">
        <f t="shared" si="965"/>
        <v>0</v>
      </c>
      <c r="R2360" s="102">
        <f t="shared" si="977"/>
        <v>10</v>
      </c>
      <c r="S2360" s="103">
        <f t="shared" si="971"/>
        <v>0</v>
      </c>
      <c r="T2360" s="104">
        <f t="shared" si="972"/>
        <v>7</v>
      </c>
      <c r="U2360" s="104">
        <f t="shared" si="973"/>
        <v>1</v>
      </c>
      <c r="V2360" s="104">
        <f t="shared" si="974"/>
        <v>2</v>
      </c>
      <c r="W2360" s="105">
        <f t="shared" si="975"/>
        <v>10</v>
      </c>
      <c r="X2360" s="96"/>
      <c r="Y2360" s="106" t="str">
        <f>$AO$20</f>
        <v>M</v>
      </c>
      <c r="Z2360" s="207" t="str">
        <f t="shared" si="966"/>
        <v>Sat</v>
      </c>
      <c r="AA2360" s="107">
        <f t="shared" si="967"/>
        <v>0</v>
      </c>
      <c r="AB2360" s="107">
        <f t="shared" si="968"/>
        <v>0</v>
      </c>
      <c r="AC2360" s="107">
        <f t="shared" si="969"/>
        <v>0</v>
      </c>
    </row>
    <row r="2361" spans="1:29" ht="12.75" customHeight="1">
      <c r="A2361" s="69"/>
      <c r="B2361" s="124" t="s">
        <v>56</v>
      </c>
      <c r="C2361" s="70" t="s">
        <v>22</v>
      </c>
      <c r="D2361" s="202"/>
      <c r="E2361" s="140"/>
      <c r="F2361" s="141"/>
      <c r="G2361" s="74" t="s">
        <v>22</v>
      </c>
      <c r="H2361" s="99">
        <v>0</v>
      </c>
      <c r="I2361" s="76">
        <f t="shared" si="963"/>
        <v>17</v>
      </c>
      <c r="J2361" s="100">
        <f>$AN$21</f>
        <v>41091</v>
      </c>
      <c r="K2361" s="101" t="s">
        <v>50</v>
      </c>
      <c r="L2361" s="261"/>
      <c r="M2361" s="232">
        <f t="shared" si="978"/>
        <v>0</v>
      </c>
      <c r="N2361" s="241">
        <f t="shared" si="970"/>
        <v>0</v>
      </c>
      <c r="O2361" s="244">
        <f t="shared" si="964"/>
        <v>0</v>
      </c>
      <c r="P2361" s="245">
        <f t="shared" si="976"/>
        <v>0</v>
      </c>
      <c r="Q2361" s="257">
        <f t="shared" si="965"/>
        <v>0</v>
      </c>
      <c r="R2361" s="102">
        <f t="shared" si="977"/>
        <v>0</v>
      </c>
      <c r="S2361" s="103">
        <f t="shared" si="971"/>
        <v>0</v>
      </c>
      <c r="T2361" s="104">
        <f t="shared" si="972"/>
        <v>0</v>
      </c>
      <c r="U2361" s="104">
        <f t="shared" si="973"/>
        <v>0</v>
      </c>
      <c r="V2361" s="104">
        <f t="shared" si="974"/>
        <v>0</v>
      </c>
      <c r="W2361" s="105">
        <f t="shared" si="975"/>
        <v>0</v>
      </c>
      <c r="X2361" s="96"/>
      <c r="Y2361" s="106" t="str">
        <f>$AO$21</f>
        <v>M</v>
      </c>
      <c r="Z2361" s="262" t="str">
        <f t="shared" si="966"/>
        <v>Sun</v>
      </c>
      <c r="AA2361" s="107">
        <f t="shared" si="967"/>
        <v>0</v>
      </c>
      <c r="AB2361" s="107">
        <f t="shared" si="968"/>
        <v>0</v>
      </c>
      <c r="AC2361" s="107">
        <f t="shared" si="969"/>
        <v>0</v>
      </c>
    </row>
    <row r="2362" spans="1:29" ht="12.75" customHeight="1">
      <c r="A2362" s="69"/>
      <c r="B2362" s="124"/>
      <c r="C2362" s="70"/>
      <c r="D2362" s="202"/>
      <c r="E2362" s="140"/>
      <c r="F2362" s="139"/>
      <c r="G2362" s="74" t="s">
        <v>22</v>
      </c>
      <c r="H2362" s="99">
        <f>+D2362*F2362</f>
        <v>0</v>
      </c>
      <c r="I2362" s="76">
        <f t="shared" si="963"/>
        <v>18</v>
      </c>
      <c r="J2362" s="100">
        <f>$AN$22</f>
        <v>41092</v>
      </c>
      <c r="K2362" s="101">
        <v>1</v>
      </c>
      <c r="L2362" s="261">
        <v>10</v>
      </c>
      <c r="M2362" s="232">
        <f t="shared" si="978"/>
        <v>0.33333333333333331</v>
      </c>
      <c r="N2362" s="241">
        <f t="shared" si="970"/>
        <v>0.70833333333333337</v>
      </c>
      <c r="O2362" s="244">
        <f t="shared" si="964"/>
        <v>9.0000000000000018</v>
      </c>
      <c r="P2362" s="245" t="str">
        <f t="shared" si="976"/>
        <v>1</v>
      </c>
      <c r="Q2362" s="257">
        <f t="shared" si="965"/>
        <v>8.0000000000000018</v>
      </c>
      <c r="R2362" s="102">
        <f t="shared" si="977"/>
        <v>1.9999999999999982</v>
      </c>
      <c r="S2362" s="103">
        <f t="shared" si="971"/>
        <v>1</v>
      </c>
      <c r="T2362" s="104">
        <f t="shared" si="972"/>
        <v>0.99999999999999822</v>
      </c>
      <c r="U2362" s="104">
        <f t="shared" si="973"/>
        <v>0</v>
      </c>
      <c r="V2362" s="104">
        <f t="shared" si="974"/>
        <v>0</v>
      </c>
      <c r="W2362" s="105">
        <f t="shared" si="975"/>
        <v>1.9999999999999982</v>
      </c>
      <c r="X2362" s="96"/>
      <c r="Y2362" s="106" t="str">
        <f>$AO$22</f>
        <v>D</v>
      </c>
      <c r="Z2362" s="262" t="str">
        <f t="shared" si="966"/>
        <v>Mon</v>
      </c>
      <c r="AA2362" s="107">
        <f t="shared" si="967"/>
        <v>0</v>
      </c>
      <c r="AB2362" s="107">
        <f t="shared" si="968"/>
        <v>0</v>
      </c>
      <c r="AC2362" s="107">
        <f t="shared" si="969"/>
        <v>0</v>
      </c>
    </row>
    <row r="2363" spans="1:29" ht="12.75" customHeight="1">
      <c r="A2363" s="69"/>
      <c r="B2363" s="150" t="s">
        <v>19</v>
      </c>
      <c r="C2363" s="150"/>
      <c r="D2363" s="200"/>
      <c r="E2363" s="127"/>
      <c r="F2363" s="151"/>
      <c r="G2363" s="134" t="s">
        <v>22</v>
      </c>
      <c r="H2363" s="152">
        <f>SUM(H2354:H2362)</f>
        <v>2334569.4797687856</v>
      </c>
      <c r="I2363" s="76">
        <f t="shared" si="963"/>
        <v>19</v>
      </c>
      <c r="J2363" s="100">
        <f>$AN$23</f>
        <v>41093</v>
      </c>
      <c r="K2363" s="101">
        <v>1</v>
      </c>
      <c r="L2363" s="261">
        <v>11</v>
      </c>
      <c r="M2363" s="232">
        <f t="shared" si="978"/>
        <v>0.33333333333333331</v>
      </c>
      <c r="N2363" s="241">
        <f t="shared" si="970"/>
        <v>0.70833333333333337</v>
      </c>
      <c r="O2363" s="244">
        <f t="shared" si="964"/>
        <v>9.0000000000000018</v>
      </c>
      <c r="P2363" s="245" t="str">
        <f t="shared" si="976"/>
        <v>1</v>
      </c>
      <c r="Q2363" s="257">
        <f t="shared" si="965"/>
        <v>8.0000000000000018</v>
      </c>
      <c r="R2363" s="102">
        <f t="shared" si="977"/>
        <v>2.9999999999999982</v>
      </c>
      <c r="S2363" s="103">
        <f t="shared" si="971"/>
        <v>1</v>
      </c>
      <c r="T2363" s="104">
        <f t="shared" si="972"/>
        <v>1.9999999999999982</v>
      </c>
      <c r="U2363" s="104">
        <f t="shared" si="973"/>
        <v>0</v>
      </c>
      <c r="V2363" s="104">
        <f t="shared" si="974"/>
        <v>0</v>
      </c>
      <c r="W2363" s="105">
        <f t="shared" si="975"/>
        <v>2.9999999999999982</v>
      </c>
      <c r="X2363" s="96"/>
      <c r="Y2363" s="106" t="str">
        <f>$AO$23</f>
        <v>D</v>
      </c>
      <c r="Z2363" s="207" t="str">
        <f t="shared" si="966"/>
        <v>Tue</v>
      </c>
      <c r="AA2363" s="107">
        <f t="shared" si="967"/>
        <v>0</v>
      </c>
      <c r="AB2363" s="107">
        <f t="shared" si="968"/>
        <v>0</v>
      </c>
      <c r="AC2363" s="107">
        <f t="shared" si="969"/>
        <v>0</v>
      </c>
    </row>
    <row r="2364" spans="1:29" ht="12.75" customHeight="1">
      <c r="A2364" s="69"/>
      <c r="B2364" s="131" t="s">
        <v>25</v>
      </c>
      <c r="C2364" s="70"/>
      <c r="D2364" s="200"/>
      <c r="E2364" s="127"/>
      <c r="F2364" s="151"/>
      <c r="G2364" s="74"/>
      <c r="H2364" s="75"/>
      <c r="I2364" s="76">
        <f t="shared" si="963"/>
        <v>20</v>
      </c>
      <c r="J2364" s="100">
        <f>$AN$24</f>
        <v>41094</v>
      </c>
      <c r="K2364" s="101">
        <v>1</v>
      </c>
      <c r="L2364" s="261">
        <v>11</v>
      </c>
      <c r="M2364" s="232">
        <f t="shared" si="978"/>
        <v>0.33333333333333331</v>
      </c>
      <c r="N2364" s="241">
        <f t="shared" si="970"/>
        <v>0.70833333333333337</v>
      </c>
      <c r="O2364" s="244">
        <f t="shared" si="964"/>
        <v>9.0000000000000018</v>
      </c>
      <c r="P2364" s="245" t="str">
        <f t="shared" si="976"/>
        <v>1</v>
      </c>
      <c r="Q2364" s="257">
        <f t="shared" si="965"/>
        <v>8.0000000000000018</v>
      </c>
      <c r="R2364" s="102">
        <f t="shared" si="977"/>
        <v>2.9999999999999982</v>
      </c>
      <c r="S2364" s="103">
        <f t="shared" si="971"/>
        <v>1</v>
      </c>
      <c r="T2364" s="104">
        <f t="shared" si="972"/>
        <v>1.9999999999999982</v>
      </c>
      <c r="U2364" s="104">
        <f t="shared" si="973"/>
        <v>0</v>
      </c>
      <c r="V2364" s="104">
        <f t="shared" si="974"/>
        <v>0</v>
      </c>
      <c r="W2364" s="105">
        <f t="shared" si="975"/>
        <v>2.9999999999999982</v>
      </c>
      <c r="X2364" s="96"/>
      <c r="Y2364" s="106" t="str">
        <f>$AO$24</f>
        <v>D</v>
      </c>
      <c r="Z2364" s="207" t="str">
        <f t="shared" si="966"/>
        <v>Wed</v>
      </c>
      <c r="AA2364" s="107">
        <f t="shared" si="967"/>
        <v>0</v>
      </c>
      <c r="AB2364" s="107">
        <f t="shared" si="968"/>
        <v>0</v>
      </c>
      <c r="AC2364" s="107">
        <f t="shared" si="969"/>
        <v>0</v>
      </c>
    </row>
    <row r="2365" spans="1:29" ht="12.75" customHeight="1">
      <c r="A2365" s="69"/>
      <c r="B2365" s="124" t="s">
        <v>26</v>
      </c>
      <c r="C2365" s="125" t="s">
        <v>22</v>
      </c>
      <c r="D2365" s="153">
        <f>-H2354</f>
        <v>-1244560</v>
      </c>
      <c r="E2365" s="127" t="s">
        <v>24</v>
      </c>
      <c r="F2365" s="149">
        <v>0.02</v>
      </c>
      <c r="G2365" s="134" t="s">
        <v>22</v>
      </c>
      <c r="H2365" s="130">
        <f>F2365*D2365</f>
        <v>-24891.200000000001</v>
      </c>
      <c r="I2365" s="76">
        <f t="shared" si="963"/>
        <v>21</v>
      </c>
      <c r="J2365" s="100">
        <f>$AN$25</f>
        <v>41095</v>
      </c>
      <c r="K2365" s="101">
        <v>1</v>
      </c>
      <c r="L2365" s="261">
        <v>11</v>
      </c>
      <c r="M2365" s="232">
        <f t="shared" si="978"/>
        <v>0.33333333333333331</v>
      </c>
      <c r="N2365" s="241">
        <f t="shared" si="970"/>
        <v>0.70833333333333337</v>
      </c>
      <c r="O2365" s="244">
        <f t="shared" si="964"/>
        <v>9.0000000000000018</v>
      </c>
      <c r="P2365" s="245" t="str">
        <f t="shared" si="976"/>
        <v>1</v>
      </c>
      <c r="Q2365" s="257">
        <f t="shared" si="965"/>
        <v>8.0000000000000018</v>
      </c>
      <c r="R2365" s="102">
        <f t="shared" si="977"/>
        <v>2.9999999999999982</v>
      </c>
      <c r="S2365" s="103">
        <f t="shared" si="971"/>
        <v>1</v>
      </c>
      <c r="T2365" s="104">
        <f t="shared" si="972"/>
        <v>1.9999999999999982</v>
      </c>
      <c r="U2365" s="104">
        <f t="shared" si="973"/>
        <v>0</v>
      </c>
      <c r="V2365" s="104">
        <f t="shared" si="974"/>
        <v>0</v>
      </c>
      <c r="W2365" s="105">
        <f t="shared" si="975"/>
        <v>2.9999999999999982</v>
      </c>
      <c r="X2365" s="96"/>
      <c r="Y2365" s="106" t="str">
        <f>$AO$25</f>
        <v>D</v>
      </c>
      <c r="Z2365" s="207" t="str">
        <f t="shared" si="966"/>
        <v>Thu</v>
      </c>
      <c r="AA2365" s="107">
        <f t="shared" si="967"/>
        <v>0</v>
      </c>
      <c r="AB2365" s="107">
        <f t="shared" si="968"/>
        <v>0</v>
      </c>
      <c r="AC2365" s="107">
        <f t="shared" si="969"/>
        <v>0</v>
      </c>
    </row>
    <row r="2366" spans="1:29" ht="12.75" customHeight="1">
      <c r="A2366" s="69"/>
      <c r="B2366" s="124" t="s">
        <v>47</v>
      </c>
      <c r="C2366" s="125" t="s">
        <v>22</v>
      </c>
      <c r="D2366" s="200"/>
      <c r="E2366" s="127"/>
      <c r="F2366" s="155"/>
      <c r="G2366" s="134" t="s">
        <v>22</v>
      </c>
      <c r="H2366" s="130">
        <f>SUM(AA2381:AC2381)*-F2354/21</f>
        <v>0</v>
      </c>
      <c r="I2366" s="76">
        <f t="shared" si="963"/>
        <v>22</v>
      </c>
      <c r="J2366" s="100">
        <f>$AN$26</f>
        <v>41096</v>
      </c>
      <c r="K2366" s="101">
        <v>1</v>
      </c>
      <c r="L2366" s="261">
        <v>11</v>
      </c>
      <c r="M2366" s="232">
        <f t="shared" si="978"/>
        <v>0.33333333333333331</v>
      </c>
      <c r="N2366" s="241">
        <f t="shared" si="970"/>
        <v>0.70833333333333337</v>
      </c>
      <c r="O2366" s="244">
        <f t="shared" si="964"/>
        <v>9.0000000000000018</v>
      </c>
      <c r="P2366" s="245" t="str">
        <f t="shared" si="976"/>
        <v>1</v>
      </c>
      <c r="Q2366" s="257">
        <f t="shared" si="965"/>
        <v>8.0000000000000018</v>
      </c>
      <c r="R2366" s="102">
        <f t="shared" si="977"/>
        <v>2.9999999999999982</v>
      </c>
      <c r="S2366" s="103">
        <f t="shared" si="971"/>
        <v>1</v>
      </c>
      <c r="T2366" s="104">
        <f t="shared" si="972"/>
        <v>1.9999999999999982</v>
      </c>
      <c r="U2366" s="104">
        <f t="shared" si="973"/>
        <v>0</v>
      </c>
      <c r="V2366" s="104">
        <f t="shared" si="974"/>
        <v>0</v>
      </c>
      <c r="W2366" s="105">
        <f t="shared" si="975"/>
        <v>2.9999999999999982</v>
      </c>
      <c r="X2366" s="96"/>
      <c r="Y2366" s="106" t="str">
        <f>$AO$26</f>
        <v>D</v>
      </c>
      <c r="Z2366" s="207" t="str">
        <f t="shared" si="966"/>
        <v>Fri</v>
      </c>
      <c r="AA2366" s="107">
        <f t="shared" si="967"/>
        <v>0</v>
      </c>
      <c r="AB2366" s="107">
        <f t="shared" si="968"/>
        <v>0</v>
      </c>
      <c r="AC2366" s="107">
        <f t="shared" si="969"/>
        <v>0</v>
      </c>
    </row>
    <row r="2367" spans="1:29" ht="12.75" customHeight="1">
      <c r="A2367" s="69"/>
      <c r="B2367" s="124" t="s">
        <v>27</v>
      </c>
      <c r="C2367" s="125" t="s">
        <v>22</v>
      </c>
      <c r="D2367" s="200"/>
      <c r="E2367" s="127"/>
      <c r="F2367" s="155"/>
      <c r="G2367" s="134" t="s">
        <v>22</v>
      </c>
      <c r="H2367" s="156">
        <f>+F2373</f>
        <v>-43983.5</v>
      </c>
      <c r="I2367" s="76">
        <f t="shared" si="963"/>
        <v>23</v>
      </c>
      <c r="J2367" s="100">
        <f>$AN$27</f>
        <v>41097</v>
      </c>
      <c r="K2367" s="339" t="s">
        <v>63</v>
      </c>
      <c r="L2367" s="261">
        <v>8</v>
      </c>
      <c r="M2367" s="232">
        <f t="shared" si="978"/>
        <v>0</v>
      </c>
      <c r="N2367" s="241">
        <f t="shared" si="970"/>
        <v>0</v>
      </c>
      <c r="O2367" s="244">
        <f t="shared" si="964"/>
        <v>0</v>
      </c>
      <c r="P2367" s="245">
        <f t="shared" si="976"/>
        <v>0</v>
      </c>
      <c r="Q2367" s="257">
        <f t="shared" si="965"/>
        <v>0</v>
      </c>
      <c r="R2367" s="102">
        <f t="shared" si="977"/>
        <v>8</v>
      </c>
      <c r="S2367" s="103">
        <f t="shared" si="971"/>
        <v>0</v>
      </c>
      <c r="T2367" s="104">
        <f t="shared" si="972"/>
        <v>7</v>
      </c>
      <c r="U2367" s="104">
        <f t="shared" si="973"/>
        <v>1</v>
      </c>
      <c r="V2367" s="104">
        <f t="shared" si="974"/>
        <v>0</v>
      </c>
      <c r="W2367" s="105">
        <f t="shared" si="975"/>
        <v>8</v>
      </c>
      <c r="X2367" s="96"/>
      <c r="Y2367" s="106" t="str">
        <f>$AO$27</f>
        <v>M</v>
      </c>
      <c r="Z2367" s="207" t="str">
        <f t="shared" si="966"/>
        <v>Sat</v>
      </c>
      <c r="AA2367" s="107">
        <f t="shared" si="967"/>
        <v>0</v>
      </c>
      <c r="AB2367" s="107">
        <f t="shared" si="968"/>
        <v>0</v>
      </c>
      <c r="AC2367" s="107">
        <f t="shared" si="969"/>
        <v>0</v>
      </c>
    </row>
    <row r="2368" spans="1:29" ht="12.75" customHeight="1">
      <c r="A2368" s="69"/>
      <c r="B2368" s="98"/>
      <c r="C2368" s="98"/>
      <c r="D2368" s="158" t="s">
        <v>28</v>
      </c>
      <c r="E2368" s="159"/>
      <c r="F2368" s="160">
        <f>VLOOKUP(C2347,$AD$1:$AG$6,2)</f>
        <v>-1320000</v>
      </c>
      <c r="G2368" s="160"/>
      <c r="H2368" s="99"/>
      <c r="I2368" s="76">
        <f t="shared" si="963"/>
        <v>24</v>
      </c>
      <c r="J2368" s="100">
        <f>$AN$28</f>
        <v>41098</v>
      </c>
      <c r="K2368" s="101" t="s">
        <v>50</v>
      </c>
      <c r="L2368" s="261"/>
      <c r="M2368" s="232">
        <f t="shared" si="978"/>
        <v>0</v>
      </c>
      <c r="N2368" s="241">
        <f t="shared" si="970"/>
        <v>0</v>
      </c>
      <c r="O2368" s="244">
        <f t="shared" si="964"/>
        <v>0</v>
      </c>
      <c r="P2368" s="245">
        <f t="shared" si="976"/>
        <v>0</v>
      </c>
      <c r="Q2368" s="257">
        <f t="shared" si="965"/>
        <v>0</v>
      </c>
      <c r="R2368" s="102">
        <f t="shared" si="977"/>
        <v>0</v>
      </c>
      <c r="S2368" s="103">
        <f t="shared" si="971"/>
        <v>0</v>
      </c>
      <c r="T2368" s="104">
        <f t="shared" si="972"/>
        <v>0</v>
      </c>
      <c r="U2368" s="104">
        <f t="shared" si="973"/>
        <v>0</v>
      </c>
      <c r="V2368" s="104">
        <f t="shared" si="974"/>
        <v>0</v>
      </c>
      <c r="W2368" s="105">
        <f t="shared" si="975"/>
        <v>0</v>
      </c>
      <c r="X2368" s="96"/>
      <c r="Y2368" s="106" t="str">
        <f>$AO$28</f>
        <v>M</v>
      </c>
      <c r="Z2368" s="262" t="str">
        <f t="shared" si="966"/>
        <v>Sun</v>
      </c>
      <c r="AA2368" s="107">
        <f t="shared" si="967"/>
        <v>0</v>
      </c>
      <c r="AB2368" s="107">
        <f t="shared" si="968"/>
        <v>0</v>
      </c>
      <c r="AC2368" s="107">
        <f t="shared" si="969"/>
        <v>0</v>
      </c>
    </row>
    <row r="2369" spans="1:29" ht="12.75" customHeight="1">
      <c r="A2369" s="69"/>
      <c r="B2369" s="98"/>
      <c r="C2369" s="98"/>
      <c r="D2369" s="162" t="s">
        <v>26</v>
      </c>
      <c r="E2369" s="159"/>
      <c r="F2369" s="163">
        <f>+(H2354)*0.54%</f>
        <v>6720.6240000000007</v>
      </c>
      <c r="G2369" s="163"/>
      <c r="H2369" s="99"/>
      <c r="I2369" s="76">
        <f t="shared" si="963"/>
        <v>25</v>
      </c>
      <c r="J2369" s="100">
        <f>$AN$29</f>
        <v>41099</v>
      </c>
      <c r="K2369" s="101">
        <v>1</v>
      </c>
      <c r="L2369" s="261">
        <v>8</v>
      </c>
      <c r="M2369" s="232">
        <f t="shared" si="978"/>
        <v>0.33333333333333331</v>
      </c>
      <c r="N2369" s="241">
        <f t="shared" si="970"/>
        <v>0.70833333333333337</v>
      </c>
      <c r="O2369" s="244">
        <f t="shared" si="964"/>
        <v>9.0000000000000018</v>
      </c>
      <c r="P2369" s="245" t="str">
        <f t="shared" si="976"/>
        <v>1</v>
      </c>
      <c r="Q2369" s="257">
        <f t="shared" si="965"/>
        <v>8.0000000000000018</v>
      </c>
      <c r="R2369" s="102">
        <f t="shared" si="977"/>
        <v>0</v>
      </c>
      <c r="S2369" s="103">
        <f t="shared" si="971"/>
        <v>0</v>
      </c>
      <c r="T2369" s="104">
        <f t="shared" si="972"/>
        <v>0</v>
      </c>
      <c r="U2369" s="104">
        <f t="shared" si="973"/>
        <v>0</v>
      </c>
      <c r="V2369" s="104">
        <f t="shared" si="974"/>
        <v>0</v>
      </c>
      <c r="W2369" s="105">
        <f t="shared" si="975"/>
        <v>0</v>
      </c>
      <c r="X2369" s="96"/>
      <c r="Y2369" s="106" t="str">
        <f>$AO$29</f>
        <v>D</v>
      </c>
      <c r="Z2369" s="262" t="str">
        <f t="shared" si="966"/>
        <v>Mon</v>
      </c>
      <c r="AA2369" s="107">
        <f t="shared" si="967"/>
        <v>0</v>
      </c>
      <c r="AB2369" s="107">
        <f t="shared" si="968"/>
        <v>0</v>
      </c>
      <c r="AC2369" s="107">
        <f t="shared" si="969"/>
        <v>0</v>
      </c>
    </row>
    <row r="2370" spans="1:29" ht="12.75" customHeight="1">
      <c r="A2370" s="69"/>
      <c r="B2370" s="98"/>
      <c r="C2370" s="98"/>
      <c r="D2370" s="162" t="s">
        <v>29</v>
      </c>
      <c r="E2370" s="159"/>
      <c r="F2370" s="160">
        <f>-IF(H2363*5%&gt;500000,500000,H2363*5%)</f>
        <v>-116728.47398843929</v>
      </c>
      <c r="G2370" s="160"/>
      <c r="H2370" s="99"/>
      <c r="I2370" s="76">
        <f t="shared" si="963"/>
        <v>26</v>
      </c>
      <c r="J2370" s="100">
        <f>$AN$30</f>
        <v>41100</v>
      </c>
      <c r="K2370" s="101">
        <v>1</v>
      </c>
      <c r="L2370" s="261">
        <v>10</v>
      </c>
      <c r="M2370" s="232">
        <f t="shared" si="978"/>
        <v>0.33333333333333331</v>
      </c>
      <c r="N2370" s="241">
        <f t="shared" si="970"/>
        <v>0.70833333333333337</v>
      </c>
      <c r="O2370" s="244">
        <f t="shared" si="964"/>
        <v>9.0000000000000018</v>
      </c>
      <c r="P2370" s="245" t="str">
        <f t="shared" si="976"/>
        <v>1</v>
      </c>
      <c r="Q2370" s="257">
        <f t="shared" si="965"/>
        <v>8.0000000000000018</v>
      </c>
      <c r="R2370" s="102">
        <f t="shared" si="977"/>
        <v>1.9999999999999982</v>
      </c>
      <c r="S2370" s="103">
        <f t="shared" si="971"/>
        <v>1</v>
      </c>
      <c r="T2370" s="104">
        <f t="shared" si="972"/>
        <v>0.99999999999999822</v>
      </c>
      <c r="U2370" s="104">
        <f t="shared" si="973"/>
        <v>0</v>
      </c>
      <c r="V2370" s="104">
        <f t="shared" si="974"/>
        <v>0</v>
      </c>
      <c r="W2370" s="105">
        <f t="shared" si="975"/>
        <v>1.9999999999999982</v>
      </c>
      <c r="X2370" s="96"/>
      <c r="Y2370" s="106" t="str">
        <f>$AO$30</f>
        <v>D</v>
      </c>
      <c r="Z2370" s="207" t="str">
        <f t="shared" si="966"/>
        <v>Tue</v>
      </c>
      <c r="AA2370" s="107">
        <f t="shared" si="967"/>
        <v>0</v>
      </c>
      <c r="AB2370" s="107">
        <f t="shared" si="968"/>
        <v>0</v>
      </c>
      <c r="AC2370" s="107">
        <f t="shared" si="969"/>
        <v>0</v>
      </c>
    </row>
    <row r="2371" spans="1:29" ht="12.75" customHeight="1">
      <c r="A2371" s="69"/>
      <c r="B2371" s="98"/>
      <c r="C2371" s="98"/>
      <c r="D2371" s="162" t="s">
        <v>30</v>
      </c>
      <c r="E2371" s="159"/>
      <c r="F2371" s="163">
        <f>ROUND(H2363+H2365+F2369+F2370,0)*12</f>
        <v>26396040</v>
      </c>
      <c r="G2371" s="163"/>
      <c r="H2371" s="99"/>
      <c r="I2371" s="76">
        <f t="shared" si="963"/>
        <v>27</v>
      </c>
      <c r="J2371" s="100">
        <f>$AN$31</f>
        <v>41101</v>
      </c>
      <c r="K2371" s="101">
        <v>1</v>
      </c>
      <c r="L2371" s="261">
        <v>11</v>
      </c>
      <c r="M2371" s="232">
        <f t="shared" si="978"/>
        <v>0.33333333333333331</v>
      </c>
      <c r="N2371" s="241">
        <f t="shared" si="970"/>
        <v>0.70833333333333337</v>
      </c>
      <c r="O2371" s="244">
        <f t="shared" si="964"/>
        <v>9.0000000000000018</v>
      </c>
      <c r="P2371" s="245" t="str">
        <f t="shared" si="976"/>
        <v>1</v>
      </c>
      <c r="Q2371" s="257">
        <f t="shared" si="965"/>
        <v>8.0000000000000018</v>
      </c>
      <c r="R2371" s="102">
        <f t="shared" si="977"/>
        <v>2.9999999999999982</v>
      </c>
      <c r="S2371" s="103">
        <f t="shared" si="971"/>
        <v>1</v>
      </c>
      <c r="T2371" s="104">
        <f t="shared" si="972"/>
        <v>1.9999999999999982</v>
      </c>
      <c r="U2371" s="104">
        <f t="shared" si="973"/>
        <v>0</v>
      </c>
      <c r="V2371" s="104">
        <f t="shared" si="974"/>
        <v>0</v>
      </c>
      <c r="W2371" s="105">
        <f t="shared" si="975"/>
        <v>2.9999999999999982</v>
      </c>
      <c r="X2371" s="96"/>
      <c r="Y2371" s="106" t="str">
        <f>$AO$31</f>
        <v>D</v>
      </c>
      <c r="Z2371" s="207" t="str">
        <f t="shared" si="966"/>
        <v>Wed</v>
      </c>
      <c r="AA2371" s="107">
        <f t="shared" si="967"/>
        <v>0</v>
      </c>
      <c r="AB2371" s="107">
        <f t="shared" si="968"/>
        <v>0</v>
      </c>
      <c r="AC2371" s="107">
        <f t="shared" si="969"/>
        <v>0</v>
      </c>
    </row>
    <row r="2372" spans="1:29" ht="12.75" customHeight="1">
      <c r="A2372" s="69"/>
      <c r="B2372" s="98"/>
      <c r="C2372" s="98"/>
      <c r="D2372" s="168" t="s">
        <v>31</v>
      </c>
      <c r="E2372" s="159"/>
      <c r="F2372" s="169">
        <f>(F2371)+(F2368*12)</f>
        <v>10556040</v>
      </c>
      <c r="G2372" s="169"/>
      <c r="H2372" s="99"/>
      <c r="I2372" s="76">
        <f t="shared" si="963"/>
        <v>28</v>
      </c>
      <c r="J2372" s="100">
        <f>$AN$32</f>
        <v>41102</v>
      </c>
      <c r="K2372" s="101">
        <v>1</v>
      </c>
      <c r="L2372" s="261">
        <v>8</v>
      </c>
      <c r="M2372" s="232">
        <f t="shared" si="978"/>
        <v>0.33333333333333331</v>
      </c>
      <c r="N2372" s="241">
        <f t="shared" si="970"/>
        <v>0.70833333333333337</v>
      </c>
      <c r="O2372" s="244">
        <f t="shared" si="964"/>
        <v>9.0000000000000018</v>
      </c>
      <c r="P2372" s="245" t="str">
        <f t="shared" si="976"/>
        <v>1</v>
      </c>
      <c r="Q2372" s="257">
        <f t="shared" si="965"/>
        <v>8.0000000000000018</v>
      </c>
      <c r="R2372" s="102">
        <f t="shared" si="977"/>
        <v>0</v>
      </c>
      <c r="S2372" s="103">
        <f t="shared" si="971"/>
        <v>0</v>
      </c>
      <c r="T2372" s="104">
        <f t="shared" si="972"/>
        <v>0</v>
      </c>
      <c r="U2372" s="104">
        <f t="shared" si="973"/>
        <v>0</v>
      </c>
      <c r="V2372" s="104">
        <f t="shared" si="974"/>
        <v>0</v>
      </c>
      <c r="W2372" s="105">
        <f t="shared" si="975"/>
        <v>0</v>
      </c>
      <c r="X2372" s="96"/>
      <c r="Y2372" s="106" t="str">
        <f>$AO$32</f>
        <v>D</v>
      </c>
      <c r="Z2372" s="207" t="str">
        <f t="shared" si="966"/>
        <v>Thu</v>
      </c>
      <c r="AA2372" s="107">
        <f t="shared" si="967"/>
        <v>0</v>
      </c>
      <c r="AB2372" s="107">
        <f t="shared" si="968"/>
        <v>0</v>
      </c>
      <c r="AC2372" s="107">
        <f t="shared" si="969"/>
        <v>0</v>
      </c>
    </row>
    <row r="2373" spans="1:29" ht="12.75" customHeight="1">
      <c r="A2373" s="69"/>
      <c r="B2373" s="98"/>
      <c r="C2373" s="98"/>
      <c r="D2373" s="168" t="s">
        <v>32</v>
      </c>
      <c r="E2373" s="159"/>
      <c r="F2373" s="170">
        <f>-(IF(F2372&lt;=0,0,IF(F2372&lt;=50000000,F2372*0.05,IF(F2372&lt;=200000000,(F2372-50000000)*0.15+2500000,IF(F2372&lt;=500000000,(F2372-250000000)*0.25+32500000,(F2372-500000000)*0.3+95000000)))))/12</f>
        <v>-43983.5</v>
      </c>
      <c r="G2373" s="171">
        <f>-(IF(F2373&lt;=0,0,IF(F2373&lt;=50000000,F2373*0.05,IF(F2373&lt;=200000000,(F2373-50000000)*0.15+2500000,IF(F2373&lt;=500000000,(F2373-250000000)*0.25+32500000,(F2373-500000000)*0.3+95000000)))))/12</f>
        <v>0</v>
      </c>
      <c r="H2373" s="99"/>
      <c r="I2373" s="76">
        <f t="shared" si="963"/>
        <v>29</v>
      </c>
      <c r="J2373" s="100">
        <f>$AN$33</f>
        <v>41103</v>
      </c>
      <c r="K2373" s="101">
        <v>1</v>
      </c>
      <c r="L2373" s="261">
        <v>11</v>
      </c>
      <c r="M2373" s="232">
        <f t="shared" si="978"/>
        <v>0.33333333333333331</v>
      </c>
      <c r="N2373" s="241">
        <f t="shared" si="970"/>
        <v>0.70833333333333337</v>
      </c>
      <c r="O2373" s="244">
        <f t="shared" si="964"/>
        <v>9.0000000000000018</v>
      </c>
      <c r="P2373" s="245" t="str">
        <f t="shared" si="976"/>
        <v>1</v>
      </c>
      <c r="Q2373" s="257">
        <f t="shared" si="965"/>
        <v>8.0000000000000018</v>
      </c>
      <c r="R2373" s="102">
        <f t="shared" si="977"/>
        <v>2.9999999999999982</v>
      </c>
      <c r="S2373" s="103">
        <f t="shared" si="971"/>
        <v>1</v>
      </c>
      <c r="T2373" s="104">
        <f t="shared" si="972"/>
        <v>1.9999999999999982</v>
      </c>
      <c r="U2373" s="104">
        <f t="shared" si="973"/>
        <v>0</v>
      </c>
      <c r="V2373" s="104">
        <f t="shared" si="974"/>
        <v>0</v>
      </c>
      <c r="W2373" s="105">
        <f t="shared" si="975"/>
        <v>2.9999999999999982</v>
      </c>
      <c r="X2373" s="96"/>
      <c r="Y2373" s="106" t="str">
        <f>$AO$33</f>
        <v>D</v>
      </c>
      <c r="Z2373" s="207" t="str">
        <f t="shared" si="966"/>
        <v>Fri</v>
      </c>
      <c r="AA2373" s="107">
        <f t="shared" si="967"/>
        <v>0</v>
      </c>
      <c r="AB2373" s="107">
        <f t="shared" si="968"/>
        <v>0</v>
      </c>
      <c r="AC2373" s="107">
        <f t="shared" si="969"/>
        <v>0</v>
      </c>
    </row>
    <row r="2374" spans="1:29" ht="12.75" customHeight="1">
      <c r="A2374" s="69"/>
      <c r="B2374" s="98"/>
      <c r="C2374" s="125"/>
      <c r="D2374" s="172"/>
      <c r="E2374" s="173"/>
      <c r="F2374" s="174"/>
      <c r="G2374" s="72"/>
      <c r="H2374" s="175"/>
      <c r="I2374" s="76">
        <f t="shared" si="963"/>
        <v>30</v>
      </c>
      <c r="J2374" s="100">
        <f>$AN$34</f>
        <v>41104</v>
      </c>
      <c r="K2374" s="101" t="s">
        <v>50</v>
      </c>
      <c r="L2374" s="261"/>
      <c r="M2374" s="232">
        <f t="shared" si="978"/>
        <v>0</v>
      </c>
      <c r="N2374" s="241">
        <f t="shared" si="970"/>
        <v>0</v>
      </c>
      <c r="O2374" s="244">
        <f t="shared" si="964"/>
        <v>0</v>
      </c>
      <c r="P2374" s="245">
        <f t="shared" si="976"/>
        <v>0</v>
      </c>
      <c r="Q2374" s="257">
        <f t="shared" si="965"/>
        <v>0</v>
      </c>
      <c r="R2374" s="102">
        <f t="shared" si="977"/>
        <v>0</v>
      </c>
      <c r="S2374" s="103">
        <f t="shared" si="971"/>
        <v>0</v>
      </c>
      <c r="T2374" s="104">
        <f t="shared" si="972"/>
        <v>0</v>
      </c>
      <c r="U2374" s="104">
        <f t="shared" si="973"/>
        <v>0</v>
      </c>
      <c r="V2374" s="104">
        <f t="shared" si="974"/>
        <v>0</v>
      </c>
      <c r="W2374" s="105">
        <f t="shared" si="975"/>
        <v>0</v>
      </c>
      <c r="X2374" s="96"/>
      <c r="Y2374" s="106" t="str">
        <f>$AO$34</f>
        <v>M</v>
      </c>
      <c r="Z2374" s="207" t="str">
        <f t="shared" si="966"/>
        <v>Sat</v>
      </c>
      <c r="AA2374" s="107">
        <f t="shared" si="967"/>
        <v>0</v>
      </c>
      <c r="AB2374" s="107">
        <f t="shared" si="968"/>
        <v>0</v>
      </c>
      <c r="AC2374" s="107">
        <f t="shared" si="969"/>
        <v>0</v>
      </c>
    </row>
    <row r="2375" spans="1:29" ht="12.75" customHeight="1">
      <c r="A2375" s="69"/>
      <c r="B2375" s="176" t="s">
        <v>33</v>
      </c>
      <c r="C2375" s="177"/>
      <c r="D2375" s="178"/>
      <c r="E2375" s="127"/>
      <c r="F2375" s="179"/>
      <c r="G2375" s="180" t="s">
        <v>22</v>
      </c>
      <c r="H2375" s="152">
        <f>+H2363+H2365+H2366+H2367</f>
        <v>2265694.7797687855</v>
      </c>
      <c r="I2375" s="76">
        <f t="shared" si="963"/>
        <v>31</v>
      </c>
      <c r="J2375" s="100">
        <f>$AN$35</f>
        <v>41105</v>
      </c>
      <c r="K2375" s="101" t="s">
        <v>50</v>
      </c>
      <c r="L2375" s="261"/>
      <c r="M2375" s="232">
        <f t="shared" si="978"/>
        <v>0</v>
      </c>
      <c r="N2375" s="241">
        <f t="shared" si="970"/>
        <v>0</v>
      </c>
      <c r="O2375" s="244">
        <f t="shared" si="964"/>
        <v>0</v>
      </c>
      <c r="P2375" s="245">
        <f t="shared" si="976"/>
        <v>0</v>
      </c>
      <c r="Q2375" s="257">
        <f t="shared" si="965"/>
        <v>0</v>
      </c>
      <c r="R2375" s="102">
        <f t="shared" si="977"/>
        <v>0</v>
      </c>
      <c r="S2375" s="103">
        <f t="shared" si="971"/>
        <v>0</v>
      </c>
      <c r="T2375" s="104">
        <f t="shared" si="972"/>
        <v>0</v>
      </c>
      <c r="U2375" s="104">
        <f t="shared" si="973"/>
        <v>0</v>
      </c>
      <c r="V2375" s="104">
        <f t="shared" si="974"/>
        <v>0</v>
      </c>
      <c r="W2375" s="105">
        <f t="shared" si="975"/>
        <v>0</v>
      </c>
      <c r="X2375" s="96"/>
      <c r="Y2375" s="106" t="str">
        <f>$AO$35</f>
        <v>M</v>
      </c>
      <c r="Z2375" s="262" t="str">
        <f t="shared" si="966"/>
        <v>Sun</v>
      </c>
      <c r="AA2375" s="107">
        <f t="shared" si="967"/>
        <v>0</v>
      </c>
      <c r="AB2375" s="107">
        <f t="shared" si="968"/>
        <v>0</v>
      </c>
      <c r="AC2375" s="107">
        <f t="shared" si="969"/>
        <v>0</v>
      </c>
    </row>
    <row r="2376" spans="1:29" ht="12.75" customHeight="1">
      <c r="A2376" s="69"/>
      <c r="B2376" s="70"/>
      <c r="C2376" s="70"/>
      <c r="D2376" s="200"/>
      <c r="E2376" s="127"/>
      <c r="F2376" s="155"/>
      <c r="G2376" s="74"/>
      <c r="H2376" s="75"/>
      <c r="I2376" s="76">
        <f t="shared" si="963"/>
        <v>32</v>
      </c>
      <c r="J2376" s="100">
        <f>$AN$36</f>
        <v>41106</v>
      </c>
      <c r="K2376" s="101">
        <v>1</v>
      </c>
      <c r="L2376" s="261">
        <v>11</v>
      </c>
      <c r="M2376" s="232">
        <f t="shared" si="978"/>
        <v>0.33333333333333331</v>
      </c>
      <c r="N2376" s="241">
        <f t="shared" si="970"/>
        <v>0.70833333333333337</v>
      </c>
      <c r="O2376" s="244">
        <f t="shared" si="964"/>
        <v>9.0000000000000018</v>
      </c>
      <c r="P2376" s="245" t="str">
        <f t="shared" si="976"/>
        <v>1</v>
      </c>
      <c r="Q2376" s="257">
        <f t="shared" si="965"/>
        <v>8.0000000000000018</v>
      </c>
      <c r="R2376" s="102">
        <f t="shared" si="977"/>
        <v>2.9999999999999982</v>
      </c>
      <c r="S2376" s="103">
        <f t="shared" si="971"/>
        <v>1</v>
      </c>
      <c r="T2376" s="104">
        <f t="shared" si="972"/>
        <v>1.9999999999999982</v>
      </c>
      <c r="U2376" s="104">
        <f t="shared" si="973"/>
        <v>0</v>
      </c>
      <c r="V2376" s="104">
        <f t="shared" si="974"/>
        <v>0</v>
      </c>
      <c r="W2376" s="105">
        <f t="shared" si="975"/>
        <v>2.9999999999999982</v>
      </c>
      <c r="X2376" s="96"/>
      <c r="Y2376" s="106" t="str">
        <f>$AO$36</f>
        <v>D</v>
      </c>
      <c r="Z2376" s="262" t="str">
        <f t="shared" si="966"/>
        <v>Mon</v>
      </c>
      <c r="AA2376" s="107">
        <f t="shared" si="967"/>
        <v>0</v>
      </c>
      <c r="AB2376" s="107">
        <f t="shared" si="968"/>
        <v>0</v>
      </c>
      <c r="AC2376" s="107">
        <f t="shared" si="969"/>
        <v>0</v>
      </c>
    </row>
    <row r="2377" spans="1:29" ht="12.75" customHeight="1">
      <c r="A2377" s="69"/>
      <c r="B2377" s="181" t="s">
        <v>34</v>
      </c>
      <c r="C2377" s="181"/>
      <c r="D2377" s="72"/>
      <c r="E2377" s="73"/>
      <c r="F2377" s="72"/>
      <c r="G2377" s="181" t="s">
        <v>35</v>
      </c>
      <c r="H2377" s="99"/>
      <c r="I2377" s="76">
        <f t="shared" si="963"/>
        <v>33</v>
      </c>
      <c r="J2377" s="100">
        <f>$AN$37</f>
        <v>41107</v>
      </c>
      <c r="K2377" s="101">
        <v>1</v>
      </c>
      <c r="L2377" s="261">
        <v>11</v>
      </c>
      <c r="M2377" s="232">
        <f t="shared" si="978"/>
        <v>0.33333333333333331</v>
      </c>
      <c r="N2377" s="241">
        <f t="shared" si="970"/>
        <v>0.70833333333333337</v>
      </c>
      <c r="O2377" s="244">
        <f t="shared" si="964"/>
        <v>9.0000000000000018</v>
      </c>
      <c r="P2377" s="245" t="str">
        <f t="shared" si="976"/>
        <v>1</v>
      </c>
      <c r="Q2377" s="257">
        <f t="shared" si="965"/>
        <v>8.0000000000000018</v>
      </c>
      <c r="R2377" s="102">
        <f t="shared" si="977"/>
        <v>2.9999999999999982</v>
      </c>
      <c r="S2377" s="103">
        <f t="shared" si="971"/>
        <v>1</v>
      </c>
      <c r="T2377" s="104">
        <f t="shared" si="972"/>
        <v>1.9999999999999982</v>
      </c>
      <c r="U2377" s="104">
        <f t="shared" si="973"/>
        <v>0</v>
      </c>
      <c r="V2377" s="104">
        <f t="shared" si="974"/>
        <v>0</v>
      </c>
      <c r="W2377" s="105">
        <f t="shared" si="975"/>
        <v>2.9999999999999982</v>
      </c>
      <c r="X2377" s="96"/>
      <c r="Y2377" s="106" t="str">
        <f>$AO$37</f>
        <v>D</v>
      </c>
      <c r="Z2377" s="207" t="str">
        <f t="shared" si="966"/>
        <v>Tue</v>
      </c>
      <c r="AA2377" s="107">
        <f t="shared" si="967"/>
        <v>0</v>
      </c>
      <c r="AB2377" s="107">
        <f t="shared" si="968"/>
        <v>0</v>
      </c>
      <c r="AC2377" s="107">
        <f t="shared" si="969"/>
        <v>0</v>
      </c>
    </row>
    <row r="2378" spans="1:29" ht="12.75" customHeight="1">
      <c r="A2378" s="69"/>
      <c r="B2378" s="181"/>
      <c r="C2378" s="181"/>
      <c r="D2378" s="72"/>
      <c r="E2378" s="73"/>
      <c r="F2378" s="72"/>
      <c r="G2378" s="181"/>
      <c r="H2378" s="99"/>
      <c r="I2378" s="76">
        <f t="shared" si="963"/>
        <v>34</v>
      </c>
      <c r="J2378" s="100">
        <f>$AN$38</f>
        <v>41108</v>
      </c>
      <c r="K2378" s="101">
        <v>1</v>
      </c>
      <c r="L2378" s="261">
        <v>11</v>
      </c>
      <c r="M2378" s="232">
        <f t="shared" si="978"/>
        <v>0.33333333333333331</v>
      </c>
      <c r="N2378" s="241">
        <f t="shared" si="970"/>
        <v>0.70833333333333337</v>
      </c>
      <c r="O2378" s="244">
        <f t="shared" si="964"/>
        <v>9.0000000000000018</v>
      </c>
      <c r="P2378" s="245" t="str">
        <f t="shared" si="976"/>
        <v>1</v>
      </c>
      <c r="Q2378" s="257">
        <f t="shared" si="965"/>
        <v>8.0000000000000018</v>
      </c>
      <c r="R2378" s="102">
        <f t="shared" si="977"/>
        <v>2.9999999999999982</v>
      </c>
      <c r="S2378" s="103">
        <f t="shared" si="971"/>
        <v>1</v>
      </c>
      <c r="T2378" s="104">
        <f t="shared" si="972"/>
        <v>1.9999999999999982</v>
      </c>
      <c r="U2378" s="104">
        <f t="shared" si="973"/>
        <v>0</v>
      </c>
      <c r="V2378" s="104">
        <f t="shared" si="974"/>
        <v>0</v>
      </c>
      <c r="W2378" s="105">
        <f t="shared" si="975"/>
        <v>2.9999999999999982</v>
      </c>
      <c r="X2378" s="96"/>
      <c r="Y2378" s="106" t="str">
        <f>$AO$38</f>
        <v>D</v>
      </c>
      <c r="Z2378" s="207" t="str">
        <f t="shared" si="966"/>
        <v>Wed</v>
      </c>
      <c r="AA2378" s="107">
        <f t="shared" si="967"/>
        <v>0</v>
      </c>
      <c r="AB2378" s="107">
        <f t="shared" si="968"/>
        <v>0</v>
      </c>
      <c r="AC2378" s="107">
        <f t="shared" si="969"/>
        <v>0</v>
      </c>
    </row>
    <row r="2379" spans="1:29" ht="12.75" customHeight="1">
      <c r="A2379" s="69"/>
      <c r="B2379" s="181"/>
      <c r="C2379" s="181"/>
      <c r="D2379" s="72"/>
      <c r="E2379" s="73"/>
      <c r="F2379" s="72"/>
      <c r="G2379" s="181"/>
      <c r="H2379" s="99"/>
      <c r="I2379" s="76">
        <f t="shared" si="963"/>
        <v>35</v>
      </c>
      <c r="J2379" s="100"/>
      <c r="K2379" s="101"/>
      <c r="L2379" s="261"/>
      <c r="M2379" s="232"/>
      <c r="N2379" s="241"/>
      <c r="O2379" s="244"/>
      <c r="P2379" s="245"/>
      <c r="Q2379" s="257"/>
      <c r="R2379" s="102"/>
      <c r="S2379" s="103"/>
      <c r="T2379" s="104"/>
      <c r="U2379" s="104"/>
      <c r="V2379" s="104"/>
      <c r="W2379" s="105"/>
      <c r="X2379" s="96"/>
      <c r="Y2379" s="106"/>
      <c r="Z2379" s="207" t="str">
        <f t="shared" si="966"/>
        <v>Sat</v>
      </c>
      <c r="AA2379" s="107">
        <f>COUNTIF(K2379,"S")</f>
        <v>0</v>
      </c>
      <c r="AB2379" s="107">
        <f>COUNTIF(K2379,"I")</f>
        <v>0</v>
      </c>
      <c r="AC2379" s="107">
        <f>COUNTIF(K2379,"A")</f>
        <v>0</v>
      </c>
    </row>
    <row r="2380" spans="1:29" ht="12.75" customHeight="1">
      <c r="A2380" s="69"/>
      <c r="B2380" s="181"/>
      <c r="C2380" s="181"/>
      <c r="D2380" s="72"/>
      <c r="E2380" s="73"/>
      <c r="F2380" s="72"/>
      <c r="G2380" s="181"/>
      <c r="H2380" s="99"/>
      <c r="I2380" s="76">
        <f t="shared" si="963"/>
        <v>36</v>
      </c>
      <c r="J2380" s="210" t="s">
        <v>19</v>
      </c>
      <c r="K2380" s="211"/>
      <c r="L2380" s="251"/>
      <c r="M2380" s="212" t="s">
        <v>45</v>
      </c>
      <c r="N2380" s="212" t="s">
        <v>46</v>
      </c>
      <c r="O2380" s="242"/>
      <c r="P2380" s="243"/>
      <c r="Q2380" s="258"/>
      <c r="R2380" s="212"/>
      <c r="S2380" s="213"/>
      <c r="T2380" s="214"/>
      <c r="U2380" s="214"/>
      <c r="V2380" s="215"/>
      <c r="W2380" s="216" t="s">
        <v>36</v>
      </c>
      <c r="X2380" s="182"/>
      <c r="Y2380" s="183" t="s">
        <v>37</v>
      </c>
      <c r="Z2380" s="83"/>
      <c r="AA2380" s="84"/>
      <c r="AB2380" s="84"/>
      <c r="AC2380" s="96"/>
    </row>
    <row r="2381" spans="1:29" ht="12.75" customHeight="1">
      <c r="A2381" s="69"/>
      <c r="B2381" s="184" t="str">
        <f>C2345</f>
        <v>ADE</v>
      </c>
      <c r="C2381" s="181"/>
      <c r="D2381" s="72"/>
      <c r="E2381" s="73"/>
      <c r="F2381" s="72"/>
      <c r="G2381" s="181" t="s">
        <v>38</v>
      </c>
      <c r="H2381" s="99"/>
      <c r="I2381" s="76">
        <f t="shared" si="963"/>
        <v>37</v>
      </c>
      <c r="J2381" s="333">
        <f>+K2381+L2381</f>
        <v>24</v>
      </c>
      <c r="K2381" s="334">
        <f>+COUNTIF(K2348:K2379,"1")+COUNTIF(K2348:K2379,"2")+COUNTIF(K2348:K2379,"L2")+COUNTIF(K2348:K2379,"L1")</f>
        <v>24</v>
      </c>
      <c r="L2381" s="334">
        <f>+COUNTIF(K2348:K2379,"2")+COUNTIF(K2348:K2379,"L2")</f>
        <v>0</v>
      </c>
      <c r="M2381" s="334">
        <f>+COUNTIF(K2348:K2379,"1")+COUNTIF(K2348:K2379,"L1")</f>
        <v>24</v>
      </c>
      <c r="N2381" s="185"/>
      <c r="O2381" s="185"/>
      <c r="P2381" s="101"/>
      <c r="Q2381" s="259"/>
      <c r="R2381" s="185">
        <f>+COUNTIF(K2349:K2379,"S2")</f>
        <v>0</v>
      </c>
      <c r="S2381" s="102">
        <f>SUM(S2349:S2379)</f>
        <v>17</v>
      </c>
      <c r="T2381" s="102">
        <f>SUM(T2349:T2379)</f>
        <v>45.999999999999986</v>
      </c>
      <c r="U2381" s="102">
        <f>SUM(U2349:U2379)</f>
        <v>2</v>
      </c>
      <c r="V2381" s="102">
        <f>SUM(V2349:V2379)</f>
        <v>2</v>
      </c>
      <c r="W2381" s="105">
        <f>+(S2381*1.5)+(T2381*2)+(U2381*3)+(V2381*4)</f>
        <v>131.49999999999997</v>
      </c>
      <c r="X2381" s="186"/>
      <c r="Y2381" s="187">
        <f>+COUNTIF(Y2349:Y2379,"D")</f>
        <v>22</v>
      </c>
      <c r="Z2381" s="83"/>
      <c r="AA2381" s="102">
        <f>SUM(AA2349:AA2379)</f>
        <v>0</v>
      </c>
      <c r="AB2381" s="102">
        <f>SUM(AB2349:AB2379)</f>
        <v>0</v>
      </c>
      <c r="AC2381" s="102">
        <f>SUM(AC2349:AC2379)</f>
        <v>0</v>
      </c>
    </row>
    <row r="2382" spans="1:29" ht="12.75" customHeight="1">
      <c r="A2382" s="69"/>
      <c r="B2382" s="263"/>
      <c r="C2382" s="189" t="s">
        <v>57</v>
      </c>
      <c r="D2382" s="189"/>
      <c r="E2382" s="190"/>
      <c r="F2382" s="72"/>
      <c r="G2382" s="72"/>
      <c r="H2382" s="99"/>
      <c r="I2382" s="76">
        <f t="shared" si="963"/>
        <v>38</v>
      </c>
      <c r="J2382" s="191"/>
      <c r="K2382" s="192"/>
      <c r="L2382" s="252"/>
      <c r="M2382" s="193"/>
      <c r="N2382" s="193"/>
      <c r="O2382" s="193"/>
      <c r="P2382" s="239"/>
      <c r="Q2382" s="260"/>
      <c r="R2382" s="194">
        <f>S2381+T2381+U2381+V2381</f>
        <v>66.999999999999986</v>
      </c>
      <c r="S2382" s="103"/>
      <c r="T2382" s="103"/>
      <c r="U2382" s="103"/>
      <c r="V2382" s="103"/>
      <c r="W2382" s="103"/>
      <c r="X2382" s="195"/>
      <c r="Y2382" s="187"/>
      <c r="Z2382" s="196"/>
      <c r="AA2382" s="196"/>
      <c r="AB2382" s="196"/>
      <c r="AC2382" s="197"/>
    </row>
    <row r="2384" spans="1:29" ht="12.75" customHeight="1">
      <c r="A2384" s="52">
        <f>A2345+1</f>
        <v>62</v>
      </c>
      <c r="B2384" s="53" t="s">
        <v>2</v>
      </c>
      <c r="C2384" s="54" t="s">
        <v>201</v>
      </c>
      <c r="D2384" s="55"/>
      <c r="E2384" s="56" t="s">
        <v>55</v>
      </c>
      <c r="F2384" s="209" t="s">
        <v>137</v>
      </c>
      <c r="G2384" s="57"/>
      <c r="H2384" s="58"/>
      <c r="I2384" s="59">
        <v>1</v>
      </c>
      <c r="J2384" s="486" t="str">
        <f>+C2384</f>
        <v>ADE</v>
      </c>
      <c r="K2384" s="486"/>
      <c r="L2384" s="486"/>
      <c r="M2384" s="486"/>
      <c r="N2384" s="486"/>
      <c r="O2384" s="486"/>
      <c r="P2384" s="486"/>
      <c r="Q2384" s="486"/>
      <c r="R2384" s="486"/>
      <c r="S2384" s="486"/>
      <c r="T2384" s="486"/>
      <c r="U2384" s="486"/>
      <c r="V2384" s="486"/>
      <c r="W2384" s="486"/>
      <c r="X2384" s="60"/>
      <c r="Y2384" s="61"/>
      <c r="Z2384" s="62"/>
      <c r="AA2384" s="63"/>
      <c r="AB2384" s="63"/>
      <c r="AC2384" s="64"/>
    </row>
    <row r="2385" spans="1:29" ht="12.75" customHeight="1">
      <c r="A2385" s="69"/>
      <c r="B2385" s="70" t="s">
        <v>3</v>
      </c>
      <c r="C2385" s="71" t="s">
        <v>62</v>
      </c>
      <c r="D2385" s="72"/>
      <c r="E2385" s="73"/>
      <c r="F2385" s="72"/>
      <c r="G2385" s="74"/>
      <c r="H2385" s="75"/>
      <c r="I2385" s="76">
        <f t="shared" ref="I2385:I2421" si="979">+I2384+1</f>
        <v>2</v>
      </c>
      <c r="J2385" s="77" t="s">
        <v>4</v>
      </c>
      <c r="K2385" s="78"/>
      <c r="L2385" s="248"/>
      <c r="M2385" s="79"/>
      <c r="N2385" s="79"/>
      <c r="O2385" s="79"/>
      <c r="P2385" s="236"/>
      <c r="Q2385" s="254"/>
      <c r="R2385" s="79"/>
      <c r="S2385" s="79"/>
      <c r="T2385" s="79"/>
      <c r="U2385" s="79"/>
      <c r="V2385" s="79"/>
      <c r="W2385" s="80" t="str">
        <f>$Y$1</f>
        <v>Period: 1 May 2012 - 31 May 2012</v>
      </c>
      <c r="X2385" s="81"/>
      <c r="Y2385" s="82"/>
      <c r="Z2385" s="83"/>
      <c r="AA2385" s="84"/>
      <c r="AB2385" s="84"/>
      <c r="AC2385" s="85"/>
    </row>
    <row r="2386" spans="1:29" ht="12.75" customHeight="1">
      <c r="A2386" s="69"/>
      <c r="B2386" s="70" t="s">
        <v>6</v>
      </c>
      <c r="C2386" s="71" t="s">
        <v>5</v>
      </c>
      <c r="D2386" s="72"/>
      <c r="E2386" s="73"/>
      <c r="F2386" s="91"/>
      <c r="G2386" s="91"/>
      <c r="H2386" s="92"/>
      <c r="I2386" s="76">
        <f t="shared" si="979"/>
        <v>3</v>
      </c>
      <c r="J2386" s="487" t="s">
        <v>7</v>
      </c>
      <c r="K2386" s="488" t="s">
        <v>8</v>
      </c>
      <c r="L2386" s="249"/>
      <c r="M2386" s="489" t="s">
        <v>49</v>
      </c>
      <c r="N2386" s="490"/>
      <c r="O2386" s="220"/>
      <c r="P2386" s="237"/>
      <c r="Q2386" s="255"/>
      <c r="R2386" s="491" t="s">
        <v>64</v>
      </c>
      <c r="S2386" s="493" t="s">
        <v>9</v>
      </c>
      <c r="T2386" s="493"/>
      <c r="U2386" s="493"/>
      <c r="V2386" s="493"/>
      <c r="W2386" s="494" t="s">
        <v>10</v>
      </c>
      <c r="X2386" s="93"/>
      <c r="Y2386" s="94"/>
      <c r="Z2386" s="83"/>
      <c r="AA2386" s="84"/>
      <c r="AB2386" s="84"/>
      <c r="AC2386" s="85"/>
    </row>
    <row r="2387" spans="1:29" ht="12.75" customHeight="1">
      <c r="A2387" s="69"/>
      <c r="B2387" s="70" t="s">
        <v>48</v>
      </c>
      <c r="C2387" s="71"/>
      <c r="D2387" s="72"/>
      <c r="E2387" s="73"/>
      <c r="F2387" s="91"/>
      <c r="G2387" s="91"/>
      <c r="H2387" s="92"/>
      <c r="I2387" s="76">
        <f t="shared" si="979"/>
        <v>4</v>
      </c>
      <c r="J2387" s="487"/>
      <c r="K2387" s="488"/>
      <c r="L2387" s="250"/>
      <c r="M2387" s="231" t="s">
        <v>11</v>
      </c>
      <c r="N2387" s="231" t="s">
        <v>12</v>
      </c>
      <c r="O2387" s="231"/>
      <c r="P2387" s="238"/>
      <c r="Q2387" s="256" t="s">
        <v>67</v>
      </c>
      <c r="R2387" s="492"/>
      <c r="S2387" s="201">
        <v>1.5</v>
      </c>
      <c r="T2387" s="201">
        <v>2</v>
      </c>
      <c r="U2387" s="201">
        <v>3</v>
      </c>
      <c r="V2387" s="201">
        <v>4</v>
      </c>
      <c r="W2387" s="494"/>
      <c r="X2387" s="93"/>
      <c r="Y2387" s="94"/>
      <c r="Z2387" s="83"/>
      <c r="AA2387" s="95" t="s">
        <v>13</v>
      </c>
      <c r="AB2387" s="95" t="s">
        <v>14</v>
      </c>
      <c r="AC2387" s="96" t="s">
        <v>15</v>
      </c>
    </row>
    <row r="2388" spans="1:29" ht="12.75" customHeight="1">
      <c r="A2388" s="69"/>
      <c r="B2388" s="70" t="s">
        <v>16</v>
      </c>
      <c r="C2388" s="71"/>
      <c r="D2388" s="72"/>
      <c r="E2388" s="73"/>
      <c r="F2388" s="98"/>
      <c r="G2388" s="72"/>
      <c r="H2388" s="99"/>
      <c r="I2388" s="76">
        <f t="shared" si="979"/>
        <v>5</v>
      </c>
      <c r="J2388" s="100">
        <f>$AN$9</f>
        <v>41079</v>
      </c>
      <c r="K2388" s="271"/>
      <c r="L2388" s="272"/>
      <c r="M2388" s="232">
        <f>VLOOKUP(K2388,$AE$23:$AG$30,2,0)</f>
        <v>0</v>
      </c>
      <c r="N2388" s="241">
        <f>VLOOKUP(K2388,$AE$23:$AG$30,3,0)</f>
        <v>0</v>
      </c>
      <c r="O2388" s="244">
        <f t="shared" ref="O2388:O2417" si="980">(N2388-M2388)*24</f>
        <v>0</v>
      </c>
      <c r="P2388" s="245">
        <f>+IF(((N2388-M2388)*24)&gt;4,"1",0)</f>
        <v>0</v>
      </c>
      <c r="Q2388" s="257">
        <f t="shared" ref="Q2388:Q2417" si="981">O2388-P2388</f>
        <v>0</v>
      </c>
      <c r="R2388" s="102">
        <f>+L2388-Q2388</f>
        <v>0</v>
      </c>
      <c r="S2388" s="103">
        <f>IF(AND(Y2388="d",W2388&gt;0),1,0)</f>
        <v>0</v>
      </c>
      <c r="T2388" s="104">
        <f>IF(AND(Y2388="D",W2388-S2388&lt;0),0,IF(AND(Y2388="M",W2388&gt;=7),7,IF(AND(Y2388="M",W2388&lt;7),W2388,IF(W2388-S2388&lt;0,0,IF(AND(Y2388="D",W2388-S2388&gt;=7),7,IF(AND(Y2388="D",W2388-S2388&lt;7),W2388-S2388,0))))))</f>
        <v>0</v>
      </c>
      <c r="U2388" s="104">
        <f>IF(AND(Y2388="D",W2388&lt;1),0,IF(AND(Y2388="D",W2388-S2388-T2388&gt;0,W2388-S2388-T2388&lt;1),W2388-S2388-T2388,IF(AND(Y2388="D",W2388-S2388-T2388&gt;=1),1,IF(AND(Y2388="M",W2388-T2388&gt;=1),1,IF(AND(Y2388="M",W2388-T2388&lt;1),W2388-T2388,0)))))</f>
        <v>0</v>
      </c>
      <c r="V2388" s="104">
        <f>IF(AND(Y2388="D",W2388&lt;1),0,IF(AND(Y2388="D",W2388-S2388-T2388-U2388&gt;0),W2388-S2388-T2388-U2388,IF(AND(Y2388="M",W2388-T2388-U2388&gt;0),W2388-T2388-U2388,0)))</f>
        <v>0</v>
      </c>
      <c r="W2388" s="105">
        <f>+R2388</f>
        <v>0</v>
      </c>
      <c r="X2388" s="96"/>
      <c r="Y2388" s="106" t="str">
        <f>$AO$9</f>
        <v>D</v>
      </c>
      <c r="Z2388" s="207" t="str">
        <f t="shared" ref="Z2388:Z2418" si="982">TEXT(WEEKDAY(J2388),"ddd")</f>
        <v>Tue</v>
      </c>
      <c r="AA2388" s="107">
        <f t="shared" ref="AA2388:AA2417" si="983">COUNTIF(K2388,"S")</f>
        <v>0</v>
      </c>
      <c r="AB2388" s="107">
        <f t="shared" ref="AB2388:AB2417" si="984">COUNTIF(K2388,"I")</f>
        <v>0</v>
      </c>
      <c r="AC2388" s="107">
        <f t="shared" ref="AC2388:AC2417" si="985">COUNTIF(K2388,"A")</f>
        <v>0</v>
      </c>
    </row>
    <row r="2389" spans="1:29" ht="12.75" customHeight="1">
      <c r="A2389" s="69"/>
      <c r="B2389" s="70" t="s">
        <v>18</v>
      </c>
      <c r="C2389" s="108" t="s">
        <v>61</v>
      </c>
      <c r="D2389" s="109"/>
      <c r="E2389" s="73"/>
      <c r="F2389" s="110"/>
      <c r="G2389" s="72"/>
      <c r="H2389" s="99"/>
      <c r="I2389" s="76">
        <f t="shared" si="979"/>
        <v>6</v>
      </c>
      <c r="J2389" s="100">
        <f>$AN$10</f>
        <v>41080</v>
      </c>
      <c r="K2389" s="101">
        <v>1</v>
      </c>
      <c r="L2389" s="261">
        <v>11</v>
      </c>
      <c r="M2389" s="232">
        <f>VLOOKUP(K2389,$AE$23:$AG$30,2,0)</f>
        <v>0.33333333333333331</v>
      </c>
      <c r="N2389" s="241">
        <f t="shared" ref="N2389:N2417" si="986">VLOOKUP(K2389,$AE$23:$AG$30,3,0)</f>
        <v>0.70833333333333337</v>
      </c>
      <c r="O2389" s="244">
        <f t="shared" si="980"/>
        <v>9.0000000000000018</v>
      </c>
      <c r="P2389" s="245" t="str">
        <f>+IF(((N2389-M2389)*24)&gt;4,"1",0)</f>
        <v>1</v>
      </c>
      <c r="Q2389" s="257">
        <f t="shared" si="981"/>
        <v>8.0000000000000018</v>
      </c>
      <c r="R2389" s="102">
        <f>+L2389-Q2389</f>
        <v>2.9999999999999982</v>
      </c>
      <c r="S2389" s="103">
        <f t="shared" ref="S2389:S2417" si="987">IF(AND(Y2389="d",W2389&gt;0),1,0)</f>
        <v>1</v>
      </c>
      <c r="T2389" s="104">
        <f t="shared" ref="T2389:T2417" si="988">IF(AND(Y2389="D",W2389-S2389&lt;0),0,IF(AND(Y2389="M",W2389&gt;=7),7,IF(AND(Y2389="M",W2389&lt;7),W2389,IF(W2389-S2389&lt;0,0,IF(AND(Y2389="D",W2389-S2389&gt;=7),7,IF(AND(Y2389="D",W2389-S2389&lt;7),W2389-S2389,0))))))</f>
        <v>1.9999999999999982</v>
      </c>
      <c r="U2389" s="104">
        <f t="shared" ref="U2389:U2417" si="989">IF(AND(Y2389="D",W2389&lt;1),0,IF(AND(Y2389="D",W2389-S2389-T2389&gt;0,W2389-S2389-T2389&lt;1),W2389-S2389-T2389,IF(AND(Y2389="D",W2389-S2389-T2389&gt;=1),1,IF(AND(Y2389="M",W2389-T2389&gt;=1),1,IF(AND(Y2389="M",W2389-T2389&lt;1),W2389-T2389,0)))))</f>
        <v>0</v>
      </c>
      <c r="V2389" s="104">
        <f t="shared" ref="V2389:V2417" si="990">IF(AND(Y2389="D",W2389&lt;1),0,IF(AND(Y2389="D",W2389-S2389-T2389-U2389&gt;0),W2389-S2389-T2389-U2389,IF(AND(Y2389="M",W2389-T2389-U2389&gt;0),W2389-T2389-U2389,0)))</f>
        <v>0</v>
      </c>
      <c r="W2389" s="105">
        <f t="shared" ref="W2389:W2417" si="991">+R2389</f>
        <v>2.9999999999999982</v>
      </c>
      <c r="X2389" s="96"/>
      <c r="Y2389" s="106" t="str">
        <f>$AO$10</f>
        <v>D</v>
      </c>
      <c r="Z2389" s="207" t="str">
        <f t="shared" si="982"/>
        <v>Wed</v>
      </c>
      <c r="AA2389" s="107">
        <f t="shared" si="983"/>
        <v>0</v>
      </c>
      <c r="AB2389" s="107">
        <f t="shared" si="984"/>
        <v>0</v>
      </c>
      <c r="AC2389" s="107">
        <f t="shared" si="985"/>
        <v>0</v>
      </c>
    </row>
    <row r="2390" spans="1:29" ht="12.75" customHeight="1">
      <c r="A2390" s="69"/>
      <c r="B2390" s="98" t="s">
        <v>20</v>
      </c>
      <c r="C2390" s="199">
        <v>40245</v>
      </c>
      <c r="D2390" s="199">
        <v>41340</v>
      </c>
      <c r="E2390" s="73"/>
      <c r="F2390" s="72"/>
      <c r="G2390" s="72"/>
      <c r="H2390" s="99"/>
      <c r="I2390" s="76">
        <f t="shared" si="979"/>
        <v>7</v>
      </c>
      <c r="J2390" s="100">
        <f>$AN$11</f>
        <v>41081</v>
      </c>
      <c r="K2390" s="101">
        <v>1</v>
      </c>
      <c r="L2390" s="261">
        <v>8</v>
      </c>
      <c r="M2390" s="232">
        <f>VLOOKUP(K2390,$AE$23:$AG$30,2,0)</f>
        <v>0.33333333333333331</v>
      </c>
      <c r="N2390" s="241">
        <f t="shared" si="986"/>
        <v>0.70833333333333337</v>
      </c>
      <c r="O2390" s="244">
        <f t="shared" si="980"/>
        <v>9.0000000000000018</v>
      </c>
      <c r="P2390" s="245" t="str">
        <f t="shared" ref="P2390:P2417" si="992">+IF(((N2390-M2390)*24)&gt;4,"1",0)</f>
        <v>1</v>
      </c>
      <c r="Q2390" s="257">
        <f t="shared" si="981"/>
        <v>8.0000000000000018</v>
      </c>
      <c r="R2390" s="102">
        <f t="shared" ref="R2390:R2417" si="993">+L2390-Q2390</f>
        <v>0</v>
      </c>
      <c r="S2390" s="103">
        <f t="shared" si="987"/>
        <v>0</v>
      </c>
      <c r="T2390" s="104">
        <f t="shared" si="988"/>
        <v>0</v>
      </c>
      <c r="U2390" s="104">
        <f t="shared" si="989"/>
        <v>0</v>
      </c>
      <c r="V2390" s="104">
        <f t="shared" si="990"/>
        <v>0</v>
      </c>
      <c r="W2390" s="105">
        <f t="shared" si="991"/>
        <v>0</v>
      </c>
      <c r="X2390" s="96"/>
      <c r="Y2390" s="106" t="str">
        <f>$AO$11</f>
        <v>D</v>
      </c>
      <c r="Z2390" s="207" t="str">
        <f t="shared" si="982"/>
        <v>Thu</v>
      </c>
      <c r="AA2390" s="107">
        <f t="shared" si="983"/>
        <v>0</v>
      </c>
      <c r="AB2390" s="107">
        <f t="shared" si="984"/>
        <v>0</v>
      </c>
      <c r="AC2390" s="107">
        <f t="shared" si="985"/>
        <v>0</v>
      </c>
    </row>
    <row r="2391" spans="1:29" ht="12.75" customHeight="1">
      <c r="A2391" s="69"/>
      <c r="B2391" s="98"/>
      <c r="C2391" s="98"/>
      <c r="D2391" s="72"/>
      <c r="E2391" s="73"/>
      <c r="F2391" s="72"/>
      <c r="G2391" s="72"/>
      <c r="H2391" s="99"/>
      <c r="I2391" s="76">
        <f t="shared" si="979"/>
        <v>8</v>
      </c>
      <c r="J2391" s="100">
        <f>$AN$12</f>
        <v>41082</v>
      </c>
      <c r="K2391" s="101">
        <v>1</v>
      </c>
      <c r="L2391" s="261">
        <v>8</v>
      </c>
      <c r="M2391" s="232">
        <f t="shared" ref="M2391:M2417" si="994">VLOOKUP(K2391,$AE$23:$AG$30,2,0)</f>
        <v>0.33333333333333331</v>
      </c>
      <c r="N2391" s="241">
        <f t="shared" si="986"/>
        <v>0.70833333333333337</v>
      </c>
      <c r="O2391" s="244">
        <f t="shared" si="980"/>
        <v>9.0000000000000018</v>
      </c>
      <c r="P2391" s="245" t="str">
        <f t="shared" si="992"/>
        <v>1</v>
      </c>
      <c r="Q2391" s="257">
        <f t="shared" si="981"/>
        <v>8.0000000000000018</v>
      </c>
      <c r="R2391" s="102">
        <f t="shared" si="993"/>
        <v>0</v>
      </c>
      <c r="S2391" s="103">
        <f t="shared" si="987"/>
        <v>0</v>
      </c>
      <c r="T2391" s="104">
        <f t="shared" si="988"/>
        <v>0</v>
      </c>
      <c r="U2391" s="104">
        <f t="shared" si="989"/>
        <v>0</v>
      </c>
      <c r="V2391" s="104">
        <f t="shared" si="990"/>
        <v>0</v>
      </c>
      <c r="W2391" s="105">
        <f t="shared" si="991"/>
        <v>0</v>
      </c>
      <c r="X2391" s="96"/>
      <c r="Y2391" s="106" t="str">
        <f>$AO$12</f>
        <v>D</v>
      </c>
      <c r="Z2391" s="207" t="str">
        <f t="shared" si="982"/>
        <v>Fri</v>
      </c>
      <c r="AA2391" s="107">
        <f t="shared" si="983"/>
        <v>0</v>
      </c>
      <c r="AB2391" s="107">
        <f t="shared" si="984"/>
        <v>0</v>
      </c>
      <c r="AC2391" s="107">
        <f t="shared" si="985"/>
        <v>0</v>
      </c>
    </row>
    <row r="2392" spans="1:29" ht="12.75" customHeight="1">
      <c r="A2392" s="69"/>
      <c r="B2392" s="98"/>
      <c r="C2392" s="98"/>
      <c r="D2392" s="72"/>
      <c r="E2392" s="73"/>
      <c r="F2392" s="198"/>
      <c r="G2392" s="72"/>
      <c r="H2392" s="99"/>
      <c r="I2392" s="76">
        <f t="shared" si="979"/>
        <v>9</v>
      </c>
      <c r="J2392" s="100">
        <f>$AN$13</f>
        <v>41083</v>
      </c>
      <c r="K2392" s="339" t="s">
        <v>50</v>
      </c>
      <c r="L2392" s="261"/>
      <c r="M2392" s="232">
        <f t="shared" si="994"/>
        <v>0</v>
      </c>
      <c r="N2392" s="241">
        <f t="shared" si="986"/>
        <v>0</v>
      </c>
      <c r="O2392" s="244">
        <f t="shared" si="980"/>
        <v>0</v>
      </c>
      <c r="P2392" s="245">
        <f t="shared" si="992"/>
        <v>0</v>
      </c>
      <c r="Q2392" s="257">
        <f t="shared" si="981"/>
        <v>0</v>
      </c>
      <c r="R2392" s="102">
        <f t="shared" si="993"/>
        <v>0</v>
      </c>
      <c r="S2392" s="103">
        <f t="shared" si="987"/>
        <v>0</v>
      </c>
      <c r="T2392" s="104">
        <f t="shared" si="988"/>
        <v>0</v>
      </c>
      <c r="U2392" s="104">
        <f t="shared" si="989"/>
        <v>0</v>
      </c>
      <c r="V2392" s="104">
        <f t="shared" si="990"/>
        <v>0</v>
      </c>
      <c r="W2392" s="105">
        <f t="shared" si="991"/>
        <v>0</v>
      </c>
      <c r="X2392" s="96"/>
      <c r="Y2392" s="106" t="str">
        <f>$AO$13</f>
        <v>M</v>
      </c>
      <c r="Z2392" s="207" t="str">
        <f t="shared" si="982"/>
        <v>Sat</v>
      </c>
      <c r="AA2392" s="107">
        <f t="shared" si="983"/>
        <v>0</v>
      </c>
      <c r="AB2392" s="107">
        <f t="shared" si="984"/>
        <v>0</v>
      </c>
      <c r="AC2392" s="107">
        <f t="shared" si="985"/>
        <v>0</v>
      </c>
    </row>
    <row r="2393" spans="1:29" ht="12.75" customHeight="1">
      <c r="A2393" s="69"/>
      <c r="B2393" s="124" t="s">
        <v>21</v>
      </c>
      <c r="C2393" s="125" t="s">
        <v>22</v>
      </c>
      <c r="D2393" s="126"/>
      <c r="E2393" s="127"/>
      <c r="F2393" s="198">
        <v>1244560</v>
      </c>
      <c r="G2393" s="129" t="s">
        <v>22</v>
      </c>
      <c r="H2393" s="130">
        <f>+F2393</f>
        <v>1244560</v>
      </c>
      <c r="I2393" s="76">
        <f t="shared" si="979"/>
        <v>10</v>
      </c>
      <c r="J2393" s="100">
        <f>$AN$14</f>
        <v>41084</v>
      </c>
      <c r="K2393" s="339" t="s">
        <v>50</v>
      </c>
      <c r="L2393" s="261"/>
      <c r="M2393" s="232">
        <f t="shared" si="994"/>
        <v>0</v>
      </c>
      <c r="N2393" s="241">
        <f t="shared" si="986"/>
        <v>0</v>
      </c>
      <c r="O2393" s="244">
        <f t="shared" si="980"/>
        <v>0</v>
      </c>
      <c r="P2393" s="245">
        <f t="shared" si="992"/>
        <v>0</v>
      </c>
      <c r="Q2393" s="257">
        <f t="shared" si="981"/>
        <v>0</v>
      </c>
      <c r="R2393" s="102">
        <f t="shared" si="993"/>
        <v>0</v>
      </c>
      <c r="S2393" s="103">
        <f t="shared" si="987"/>
        <v>0</v>
      </c>
      <c r="T2393" s="104">
        <f t="shared" si="988"/>
        <v>0</v>
      </c>
      <c r="U2393" s="104">
        <f t="shared" si="989"/>
        <v>0</v>
      </c>
      <c r="V2393" s="104">
        <f t="shared" si="990"/>
        <v>0</v>
      </c>
      <c r="W2393" s="105">
        <f t="shared" si="991"/>
        <v>0</v>
      </c>
      <c r="X2393" s="96"/>
      <c r="Y2393" s="106" t="str">
        <f>$AO$14</f>
        <v>M</v>
      </c>
      <c r="Z2393" s="262" t="str">
        <f t="shared" si="982"/>
        <v>Sun</v>
      </c>
      <c r="AA2393" s="107">
        <f t="shared" si="983"/>
        <v>0</v>
      </c>
      <c r="AB2393" s="107">
        <f t="shared" si="984"/>
        <v>0</v>
      </c>
      <c r="AC2393" s="107">
        <f t="shared" si="985"/>
        <v>0</v>
      </c>
    </row>
    <row r="2394" spans="1:29" ht="12.75" customHeight="1">
      <c r="A2394" s="69"/>
      <c r="B2394" s="124" t="s">
        <v>23</v>
      </c>
      <c r="C2394" s="125" t="s">
        <v>22</v>
      </c>
      <c r="D2394" s="133">
        <f>+F2393/173</f>
        <v>7193.9884393063585</v>
      </c>
      <c r="E2394" s="127" t="s">
        <v>24</v>
      </c>
      <c r="F2394" s="128">
        <f>+W2420</f>
        <v>120.99999999999999</v>
      </c>
      <c r="G2394" s="134" t="s">
        <v>22</v>
      </c>
      <c r="H2394" s="130">
        <f>F2394*D2394</f>
        <v>870472.60115606932</v>
      </c>
      <c r="I2394" s="76">
        <f t="shared" si="979"/>
        <v>11</v>
      </c>
      <c r="J2394" s="100">
        <f>$AN$15</f>
        <v>41085</v>
      </c>
      <c r="K2394" s="101">
        <v>1</v>
      </c>
      <c r="L2394" s="261">
        <v>11</v>
      </c>
      <c r="M2394" s="232">
        <f t="shared" si="994"/>
        <v>0.33333333333333331</v>
      </c>
      <c r="N2394" s="241">
        <f t="shared" si="986"/>
        <v>0.70833333333333337</v>
      </c>
      <c r="O2394" s="244">
        <f t="shared" si="980"/>
        <v>9.0000000000000018</v>
      </c>
      <c r="P2394" s="245" t="str">
        <f t="shared" si="992"/>
        <v>1</v>
      </c>
      <c r="Q2394" s="257">
        <f t="shared" si="981"/>
        <v>8.0000000000000018</v>
      </c>
      <c r="R2394" s="102">
        <f t="shared" si="993"/>
        <v>2.9999999999999982</v>
      </c>
      <c r="S2394" s="103">
        <f t="shared" si="987"/>
        <v>1</v>
      </c>
      <c r="T2394" s="104">
        <f t="shared" si="988"/>
        <v>1.9999999999999982</v>
      </c>
      <c r="U2394" s="104">
        <f t="shared" si="989"/>
        <v>0</v>
      </c>
      <c r="V2394" s="104">
        <f t="shared" si="990"/>
        <v>0</v>
      </c>
      <c r="W2394" s="105">
        <f t="shared" si="991"/>
        <v>2.9999999999999982</v>
      </c>
      <c r="X2394" s="96"/>
      <c r="Y2394" s="106" t="str">
        <f>$AO$15</f>
        <v>D</v>
      </c>
      <c r="Z2394" s="262" t="str">
        <f t="shared" si="982"/>
        <v>Mon</v>
      </c>
      <c r="AA2394" s="107">
        <f t="shared" si="983"/>
        <v>0</v>
      </c>
      <c r="AB2394" s="107">
        <f t="shared" si="984"/>
        <v>0</v>
      </c>
      <c r="AC2394" s="107">
        <f t="shared" si="985"/>
        <v>0</v>
      </c>
    </row>
    <row r="2395" spans="1:29" ht="12.75" customHeight="1">
      <c r="A2395" s="69"/>
      <c r="B2395" s="124" t="s">
        <v>65</v>
      </c>
      <c r="C2395" s="125" t="s">
        <v>22</v>
      </c>
      <c r="D2395" s="133">
        <v>6000</v>
      </c>
      <c r="E2395" s="127" t="s">
        <v>24</v>
      </c>
      <c r="F2395" s="203">
        <f>+K2420</f>
        <v>23</v>
      </c>
      <c r="G2395" s="134" t="s">
        <v>22</v>
      </c>
      <c r="H2395" s="130">
        <f>F2395*D2395</f>
        <v>138000</v>
      </c>
      <c r="I2395" s="76">
        <f t="shared" si="979"/>
        <v>12</v>
      </c>
      <c r="J2395" s="100">
        <f>$AN$16</f>
        <v>41086</v>
      </c>
      <c r="K2395" s="101">
        <v>1</v>
      </c>
      <c r="L2395" s="261">
        <v>11</v>
      </c>
      <c r="M2395" s="232">
        <f t="shared" si="994"/>
        <v>0.33333333333333331</v>
      </c>
      <c r="N2395" s="241">
        <f t="shared" si="986"/>
        <v>0.70833333333333337</v>
      </c>
      <c r="O2395" s="244">
        <f t="shared" si="980"/>
        <v>9.0000000000000018</v>
      </c>
      <c r="P2395" s="245" t="str">
        <f t="shared" si="992"/>
        <v>1</v>
      </c>
      <c r="Q2395" s="257">
        <f t="shared" si="981"/>
        <v>8.0000000000000018</v>
      </c>
      <c r="R2395" s="102">
        <f t="shared" si="993"/>
        <v>2.9999999999999982</v>
      </c>
      <c r="S2395" s="103">
        <f t="shared" si="987"/>
        <v>1</v>
      </c>
      <c r="T2395" s="104">
        <f t="shared" si="988"/>
        <v>1.9999999999999982</v>
      </c>
      <c r="U2395" s="104">
        <f t="shared" si="989"/>
        <v>0</v>
      </c>
      <c r="V2395" s="104">
        <f t="shared" si="990"/>
        <v>0</v>
      </c>
      <c r="W2395" s="105">
        <f t="shared" si="991"/>
        <v>2.9999999999999982</v>
      </c>
      <c r="X2395" s="96"/>
      <c r="Y2395" s="106" t="str">
        <f>$AO$16</f>
        <v>D</v>
      </c>
      <c r="Z2395" s="207" t="str">
        <f t="shared" si="982"/>
        <v>Tue</v>
      </c>
      <c r="AA2395" s="107">
        <f t="shared" si="983"/>
        <v>0</v>
      </c>
      <c r="AB2395" s="107">
        <f t="shared" si="984"/>
        <v>0</v>
      </c>
      <c r="AC2395" s="107">
        <f t="shared" si="985"/>
        <v>0</v>
      </c>
    </row>
    <row r="2396" spans="1:29" ht="12.75" customHeight="1">
      <c r="A2396" s="69"/>
      <c r="B2396" s="124" t="s">
        <v>66</v>
      </c>
      <c r="C2396" s="125" t="s">
        <v>22</v>
      </c>
      <c r="D2396" s="200">
        <v>4000</v>
      </c>
      <c r="E2396" s="127" t="s">
        <v>24</v>
      </c>
      <c r="F2396" s="139">
        <f>+L2420</f>
        <v>0</v>
      </c>
      <c r="G2396" s="134" t="s">
        <v>22</v>
      </c>
      <c r="H2396" s="130">
        <f>F2396*D2396</f>
        <v>0</v>
      </c>
      <c r="I2396" s="76">
        <f t="shared" si="979"/>
        <v>13</v>
      </c>
      <c r="J2396" s="100">
        <f>$AN$17</f>
        <v>41087</v>
      </c>
      <c r="K2396" s="101">
        <v>1</v>
      </c>
      <c r="L2396" s="261">
        <v>11</v>
      </c>
      <c r="M2396" s="232">
        <f t="shared" si="994"/>
        <v>0.33333333333333331</v>
      </c>
      <c r="N2396" s="241">
        <f t="shared" si="986"/>
        <v>0.70833333333333337</v>
      </c>
      <c r="O2396" s="244">
        <f t="shared" si="980"/>
        <v>9.0000000000000018</v>
      </c>
      <c r="P2396" s="245" t="str">
        <f t="shared" si="992"/>
        <v>1</v>
      </c>
      <c r="Q2396" s="257">
        <f t="shared" si="981"/>
        <v>8.0000000000000018</v>
      </c>
      <c r="R2396" s="102">
        <f t="shared" si="993"/>
        <v>2.9999999999999982</v>
      </c>
      <c r="S2396" s="103">
        <f t="shared" si="987"/>
        <v>1</v>
      </c>
      <c r="T2396" s="104">
        <f t="shared" si="988"/>
        <v>1.9999999999999982</v>
      </c>
      <c r="U2396" s="104">
        <f t="shared" si="989"/>
        <v>0</v>
      </c>
      <c r="V2396" s="104">
        <f t="shared" si="990"/>
        <v>0</v>
      </c>
      <c r="W2396" s="105">
        <f t="shared" si="991"/>
        <v>2.9999999999999982</v>
      </c>
      <c r="X2396" s="96"/>
      <c r="Y2396" s="106" t="str">
        <f>$AO$17</f>
        <v>D</v>
      </c>
      <c r="Z2396" s="207" t="str">
        <f t="shared" si="982"/>
        <v>Wed</v>
      </c>
      <c r="AA2396" s="107">
        <f t="shared" si="983"/>
        <v>0</v>
      </c>
      <c r="AB2396" s="107">
        <f t="shared" si="984"/>
        <v>0</v>
      </c>
      <c r="AC2396" s="107">
        <f t="shared" si="985"/>
        <v>0</v>
      </c>
    </row>
    <row r="2397" spans="1:29" ht="12.75" customHeight="1">
      <c r="A2397" s="69"/>
      <c r="B2397" s="335" t="s">
        <v>75</v>
      </c>
      <c r="C2397" s="336" t="s">
        <v>22</v>
      </c>
      <c r="D2397" s="337"/>
      <c r="E2397" s="127" t="s">
        <v>24</v>
      </c>
      <c r="F2397" s="338">
        <f>+M2420</f>
        <v>23</v>
      </c>
      <c r="G2397" s="142" t="s">
        <v>22</v>
      </c>
      <c r="H2397" s="143">
        <f>+F2397*D2397</f>
        <v>0</v>
      </c>
      <c r="I2397" s="76">
        <f t="shared" si="979"/>
        <v>14</v>
      </c>
      <c r="J2397" s="100">
        <f>$AN$18</f>
        <v>41088</v>
      </c>
      <c r="K2397" s="101">
        <v>1</v>
      </c>
      <c r="L2397" s="261">
        <v>11</v>
      </c>
      <c r="M2397" s="232">
        <f t="shared" si="994"/>
        <v>0.33333333333333331</v>
      </c>
      <c r="N2397" s="241">
        <f t="shared" si="986"/>
        <v>0.70833333333333337</v>
      </c>
      <c r="O2397" s="244">
        <f t="shared" si="980"/>
        <v>9.0000000000000018</v>
      </c>
      <c r="P2397" s="245" t="str">
        <f t="shared" si="992"/>
        <v>1</v>
      </c>
      <c r="Q2397" s="257">
        <f t="shared" si="981"/>
        <v>8.0000000000000018</v>
      </c>
      <c r="R2397" s="102">
        <f t="shared" si="993"/>
        <v>2.9999999999999982</v>
      </c>
      <c r="S2397" s="103">
        <f t="shared" si="987"/>
        <v>1</v>
      </c>
      <c r="T2397" s="104">
        <f t="shared" si="988"/>
        <v>1.9999999999999982</v>
      </c>
      <c r="U2397" s="104">
        <f t="shared" si="989"/>
        <v>0</v>
      </c>
      <c r="V2397" s="104">
        <f t="shared" si="990"/>
        <v>0</v>
      </c>
      <c r="W2397" s="105">
        <f t="shared" si="991"/>
        <v>2.9999999999999982</v>
      </c>
      <c r="X2397" s="96"/>
      <c r="Y2397" s="106" t="str">
        <f>$AO$18</f>
        <v>D</v>
      </c>
      <c r="Z2397" s="207" t="str">
        <f t="shared" si="982"/>
        <v>Thu</v>
      </c>
      <c r="AA2397" s="107">
        <f t="shared" si="983"/>
        <v>0</v>
      </c>
      <c r="AB2397" s="107">
        <f t="shared" si="984"/>
        <v>0</v>
      </c>
      <c r="AC2397" s="107">
        <f t="shared" si="985"/>
        <v>0</v>
      </c>
    </row>
    <row r="2398" spans="1:29" ht="12.75" customHeight="1">
      <c r="A2398" s="69"/>
      <c r="B2398" s="124"/>
      <c r="C2398" s="70"/>
      <c r="D2398" s="202"/>
      <c r="E2398" s="140"/>
      <c r="F2398" s="141"/>
      <c r="G2398" s="74" t="s">
        <v>22</v>
      </c>
      <c r="H2398" s="99">
        <f>+D2398*F2398</f>
        <v>0</v>
      </c>
      <c r="I2398" s="76">
        <f t="shared" si="979"/>
        <v>15</v>
      </c>
      <c r="J2398" s="100">
        <f>$AN$19</f>
        <v>41089</v>
      </c>
      <c r="K2398" s="101">
        <v>1</v>
      </c>
      <c r="L2398" s="261">
        <v>8</v>
      </c>
      <c r="M2398" s="232">
        <f t="shared" si="994"/>
        <v>0.33333333333333331</v>
      </c>
      <c r="N2398" s="241">
        <f t="shared" si="986"/>
        <v>0.70833333333333337</v>
      </c>
      <c r="O2398" s="244">
        <f t="shared" si="980"/>
        <v>9.0000000000000018</v>
      </c>
      <c r="P2398" s="245" t="str">
        <f t="shared" si="992"/>
        <v>1</v>
      </c>
      <c r="Q2398" s="257">
        <f t="shared" si="981"/>
        <v>8.0000000000000018</v>
      </c>
      <c r="R2398" s="102">
        <f t="shared" si="993"/>
        <v>0</v>
      </c>
      <c r="S2398" s="103">
        <f t="shared" si="987"/>
        <v>0</v>
      </c>
      <c r="T2398" s="104">
        <f t="shared" si="988"/>
        <v>0</v>
      </c>
      <c r="U2398" s="104">
        <f t="shared" si="989"/>
        <v>0</v>
      </c>
      <c r="V2398" s="104">
        <f t="shared" si="990"/>
        <v>0</v>
      </c>
      <c r="W2398" s="105">
        <f t="shared" si="991"/>
        <v>0</v>
      </c>
      <c r="X2398" s="96"/>
      <c r="Y2398" s="106" t="str">
        <f>$AO$19</f>
        <v>D</v>
      </c>
      <c r="Z2398" s="207" t="str">
        <f t="shared" si="982"/>
        <v>Fri</v>
      </c>
      <c r="AA2398" s="107">
        <f t="shared" si="983"/>
        <v>0</v>
      </c>
      <c r="AB2398" s="107">
        <f t="shared" si="984"/>
        <v>0</v>
      </c>
      <c r="AC2398" s="107">
        <f t="shared" si="985"/>
        <v>0</v>
      </c>
    </row>
    <row r="2399" spans="1:29" ht="12.75" customHeight="1">
      <c r="A2399" s="69"/>
      <c r="B2399" s="124"/>
      <c r="C2399" s="70"/>
      <c r="D2399" s="202"/>
      <c r="E2399" s="140"/>
      <c r="F2399" s="139"/>
      <c r="G2399" s="74" t="s">
        <v>22</v>
      </c>
      <c r="H2399" s="99">
        <f>+D2399*F2399</f>
        <v>0</v>
      </c>
      <c r="I2399" s="76">
        <f t="shared" si="979"/>
        <v>16</v>
      </c>
      <c r="J2399" s="100">
        <f>$AN$20</f>
        <v>41090</v>
      </c>
      <c r="K2399" s="101" t="s">
        <v>63</v>
      </c>
      <c r="L2399" s="261">
        <v>8</v>
      </c>
      <c r="M2399" s="232">
        <f t="shared" si="994"/>
        <v>0</v>
      </c>
      <c r="N2399" s="241">
        <f t="shared" si="986"/>
        <v>0</v>
      </c>
      <c r="O2399" s="244">
        <f t="shared" si="980"/>
        <v>0</v>
      </c>
      <c r="P2399" s="245">
        <f t="shared" si="992"/>
        <v>0</v>
      </c>
      <c r="Q2399" s="257">
        <f t="shared" si="981"/>
        <v>0</v>
      </c>
      <c r="R2399" s="102">
        <f t="shared" si="993"/>
        <v>8</v>
      </c>
      <c r="S2399" s="103">
        <f t="shared" si="987"/>
        <v>0</v>
      </c>
      <c r="T2399" s="104">
        <f t="shared" si="988"/>
        <v>7</v>
      </c>
      <c r="U2399" s="104">
        <f t="shared" si="989"/>
        <v>1</v>
      </c>
      <c r="V2399" s="104">
        <f t="shared" si="990"/>
        <v>0</v>
      </c>
      <c r="W2399" s="105">
        <f t="shared" si="991"/>
        <v>8</v>
      </c>
      <c r="X2399" s="96"/>
      <c r="Y2399" s="106" t="str">
        <f>$AO$20</f>
        <v>M</v>
      </c>
      <c r="Z2399" s="207" t="str">
        <f t="shared" si="982"/>
        <v>Sat</v>
      </c>
      <c r="AA2399" s="107">
        <f t="shared" si="983"/>
        <v>0</v>
      </c>
      <c r="AB2399" s="107">
        <f t="shared" si="984"/>
        <v>0</v>
      </c>
      <c r="AC2399" s="107">
        <f t="shared" si="985"/>
        <v>0</v>
      </c>
    </row>
    <row r="2400" spans="1:29" ht="12.75" customHeight="1">
      <c r="A2400" s="69"/>
      <c r="B2400" s="124" t="s">
        <v>56</v>
      </c>
      <c r="C2400" s="70" t="s">
        <v>22</v>
      </c>
      <c r="D2400" s="202"/>
      <c r="E2400" s="140"/>
      <c r="F2400" s="141"/>
      <c r="G2400" s="74" t="s">
        <v>22</v>
      </c>
      <c r="H2400" s="99">
        <v>0</v>
      </c>
      <c r="I2400" s="76">
        <f t="shared" si="979"/>
        <v>17</v>
      </c>
      <c r="J2400" s="100">
        <f>$AN$21</f>
        <v>41091</v>
      </c>
      <c r="K2400" s="101" t="s">
        <v>50</v>
      </c>
      <c r="L2400" s="261"/>
      <c r="M2400" s="232">
        <f t="shared" si="994"/>
        <v>0</v>
      </c>
      <c r="N2400" s="241">
        <f t="shared" si="986"/>
        <v>0</v>
      </c>
      <c r="O2400" s="244">
        <f t="shared" si="980"/>
        <v>0</v>
      </c>
      <c r="P2400" s="245">
        <f t="shared" si="992"/>
        <v>0</v>
      </c>
      <c r="Q2400" s="257">
        <f t="shared" si="981"/>
        <v>0</v>
      </c>
      <c r="R2400" s="102">
        <f t="shared" si="993"/>
        <v>0</v>
      </c>
      <c r="S2400" s="103">
        <f t="shared" si="987"/>
        <v>0</v>
      </c>
      <c r="T2400" s="104">
        <f t="shared" si="988"/>
        <v>0</v>
      </c>
      <c r="U2400" s="104">
        <f t="shared" si="989"/>
        <v>0</v>
      </c>
      <c r="V2400" s="104">
        <f t="shared" si="990"/>
        <v>0</v>
      </c>
      <c r="W2400" s="105">
        <f t="shared" si="991"/>
        <v>0</v>
      </c>
      <c r="X2400" s="96"/>
      <c r="Y2400" s="106" t="str">
        <f>$AO$21</f>
        <v>M</v>
      </c>
      <c r="Z2400" s="262" t="str">
        <f t="shared" si="982"/>
        <v>Sun</v>
      </c>
      <c r="AA2400" s="107">
        <f t="shared" si="983"/>
        <v>0</v>
      </c>
      <c r="AB2400" s="107">
        <f t="shared" si="984"/>
        <v>0</v>
      </c>
      <c r="AC2400" s="107">
        <f t="shared" si="985"/>
        <v>0</v>
      </c>
    </row>
    <row r="2401" spans="1:29" ht="12.75" customHeight="1">
      <c r="A2401" s="69"/>
      <c r="B2401" s="124"/>
      <c r="C2401" s="70"/>
      <c r="D2401" s="202"/>
      <c r="E2401" s="140"/>
      <c r="F2401" s="139"/>
      <c r="G2401" s="74" t="s">
        <v>22</v>
      </c>
      <c r="H2401" s="99">
        <f>+D2401*F2401</f>
        <v>0</v>
      </c>
      <c r="I2401" s="76">
        <f t="shared" si="979"/>
        <v>18</v>
      </c>
      <c r="J2401" s="100">
        <f>$AN$22</f>
        <v>41092</v>
      </c>
      <c r="K2401" s="101">
        <v>1</v>
      </c>
      <c r="L2401" s="261">
        <v>10.5</v>
      </c>
      <c r="M2401" s="232">
        <f t="shared" si="994"/>
        <v>0.33333333333333331</v>
      </c>
      <c r="N2401" s="241">
        <f t="shared" si="986"/>
        <v>0.70833333333333337</v>
      </c>
      <c r="O2401" s="244">
        <f t="shared" si="980"/>
        <v>9.0000000000000018</v>
      </c>
      <c r="P2401" s="245" t="str">
        <f t="shared" si="992"/>
        <v>1</v>
      </c>
      <c r="Q2401" s="257">
        <f t="shared" si="981"/>
        <v>8.0000000000000018</v>
      </c>
      <c r="R2401" s="102">
        <f t="shared" si="993"/>
        <v>2.4999999999999982</v>
      </c>
      <c r="S2401" s="103">
        <f t="shared" si="987"/>
        <v>1</v>
      </c>
      <c r="T2401" s="104">
        <f t="shared" si="988"/>
        <v>1.4999999999999982</v>
      </c>
      <c r="U2401" s="104">
        <f t="shared" si="989"/>
        <v>0</v>
      </c>
      <c r="V2401" s="104">
        <f t="shared" si="990"/>
        <v>0</v>
      </c>
      <c r="W2401" s="105">
        <f t="shared" si="991"/>
        <v>2.4999999999999982</v>
      </c>
      <c r="X2401" s="96"/>
      <c r="Y2401" s="106" t="str">
        <f>$AO$22</f>
        <v>D</v>
      </c>
      <c r="Z2401" s="262" t="str">
        <f t="shared" si="982"/>
        <v>Mon</v>
      </c>
      <c r="AA2401" s="107">
        <f t="shared" si="983"/>
        <v>0</v>
      </c>
      <c r="AB2401" s="107">
        <f t="shared" si="984"/>
        <v>0</v>
      </c>
      <c r="AC2401" s="107">
        <f t="shared" si="985"/>
        <v>0</v>
      </c>
    </row>
    <row r="2402" spans="1:29" ht="12.75" customHeight="1">
      <c r="A2402" s="69"/>
      <c r="B2402" s="150" t="s">
        <v>19</v>
      </c>
      <c r="C2402" s="150"/>
      <c r="D2402" s="200"/>
      <c r="E2402" s="127"/>
      <c r="F2402" s="151"/>
      <c r="G2402" s="134" t="s">
        <v>22</v>
      </c>
      <c r="H2402" s="152">
        <f>SUM(H2393:H2401)</f>
        <v>2253032.6011560694</v>
      </c>
      <c r="I2402" s="76">
        <f t="shared" si="979"/>
        <v>19</v>
      </c>
      <c r="J2402" s="100">
        <f>$AN$23</f>
        <v>41093</v>
      </c>
      <c r="K2402" s="101">
        <v>1</v>
      </c>
      <c r="L2402" s="261">
        <v>9</v>
      </c>
      <c r="M2402" s="232">
        <f t="shared" si="994"/>
        <v>0.33333333333333331</v>
      </c>
      <c r="N2402" s="241">
        <f t="shared" si="986"/>
        <v>0.70833333333333337</v>
      </c>
      <c r="O2402" s="244">
        <f t="shared" si="980"/>
        <v>9.0000000000000018</v>
      </c>
      <c r="P2402" s="245" t="str">
        <f t="shared" si="992"/>
        <v>1</v>
      </c>
      <c r="Q2402" s="257">
        <f t="shared" si="981"/>
        <v>8.0000000000000018</v>
      </c>
      <c r="R2402" s="102">
        <f t="shared" si="993"/>
        <v>0.99999999999999822</v>
      </c>
      <c r="S2402" s="103">
        <f t="shared" si="987"/>
        <v>1</v>
      </c>
      <c r="T2402" s="104">
        <f t="shared" si="988"/>
        <v>0</v>
      </c>
      <c r="U2402" s="104">
        <f t="shared" si="989"/>
        <v>0</v>
      </c>
      <c r="V2402" s="104">
        <f t="shared" si="990"/>
        <v>0</v>
      </c>
      <c r="W2402" s="105">
        <f t="shared" si="991"/>
        <v>0.99999999999999822</v>
      </c>
      <c r="X2402" s="96"/>
      <c r="Y2402" s="106" t="str">
        <f>$AO$23</f>
        <v>D</v>
      </c>
      <c r="Z2402" s="207" t="str">
        <f t="shared" si="982"/>
        <v>Tue</v>
      </c>
      <c r="AA2402" s="107">
        <f t="shared" si="983"/>
        <v>0</v>
      </c>
      <c r="AB2402" s="107">
        <f t="shared" si="984"/>
        <v>0</v>
      </c>
      <c r="AC2402" s="107">
        <f t="shared" si="985"/>
        <v>0</v>
      </c>
    </row>
    <row r="2403" spans="1:29" ht="12.75" customHeight="1">
      <c r="A2403" s="69"/>
      <c r="B2403" s="131" t="s">
        <v>25</v>
      </c>
      <c r="C2403" s="70"/>
      <c r="D2403" s="200"/>
      <c r="E2403" s="127"/>
      <c r="F2403" s="151"/>
      <c r="G2403" s="74"/>
      <c r="H2403" s="75"/>
      <c r="I2403" s="76">
        <f t="shared" si="979"/>
        <v>20</v>
      </c>
      <c r="J2403" s="100">
        <f>$AN$24</f>
        <v>41094</v>
      </c>
      <c r="K2403" s="101">
        <v>1</v>
      </c>
      <c r="L2403" s="261">
        <v>11</v>
      </c>
      <c r="M2403" s="232">
        <f t="shared" si="994"/>
        <v>0.33333333333333331</v>
      </c>
      <c r="N2403" s="241">
        <f t="shared" si="986"/>
        <v>0.70833333333333337</v>
      </c>
      <c r="O2403" s="244">
        <f t="shared" si="980"/>
        <v>9.0000000000000018</v>
      </c>
      <c r="P2403" s="245" t="str">
        <f t="shared" si="992"/>
        <v>1</v>
      </c>
      <c r="Q2403" s="257">
        <f t="shared" si="981"/>
        <v>8.0000000000000018</v>
      </c>
      <c r="R2403" s="102">
        <f t="shared" si="993"/>
        <v>2.9999999999999982</v>
      </c>
      <c r="S2403" s="103">
        <f t="shared" si="987"/>
        <v>1</v>
      </c>
      <c r="T2403" s="104">
        <f t="shared" si="988"/>
        <v>1.9999999999999982</v>
      </c>
      <c r="U2403" s="104">
        <f t="shared" si="989"/>
        <v>0</v>
      </c>
      <c r="V2403" s="104">
        <f t="shared" si="990"/>
        <v>0</v>
      </c>
      <c r="W2403" s="105">
        <f t="shared" si="991"/>
        <v>2.9999999999999982</v>
      </c>
      <c r="X2403" s="96"/>
      <c r="Y2403" s="106" t="str">
        <f>$AO$24</f>
        <v>D</v>
      </c>
      <c r="Z2403" s="207" t="str">
        <f t="shared" si="982"/>
        <v>Wed</v>
      </c>
      <c r="AA2403" s="107">
        <f t="shared" si="983"/>
        <v>0</v>
      </c>
      <c r="AB2403" s="107">
        <f t="shared" si="984"/>
        <v>0</v>
      </c>
      <c r="AC2403" s="107">
        <f t="shared" si="985"/>
        <v>0</v>
      </c>
    </row>
    <row r="2404" spans="1:29" ht="12.75" customHeight="1">
      <c r="A2404" s="69"/>
      <c r="B2404" s="124" t="s">
        <v>26</v>
      </c>
      <c r="C2404" s="125" t="s">
        <v>22</v>
      </c>
      <c r="D2404" s="153">
        <f>-H2393</f>
        <v>-1244560</v>
      </c>
      <c r="E2404" s="127" t="s">
        <v>24</v>
      </c>
      <c r="F2404" s="149">
        <v>0.02</v>
      </c>
      <c r="G2404" s="134" t="s">
        <v>22</v>
      </c>
      <c r="H2404" s="130">
        <f>F2404*D2404</f>
        <v>-24891.200000000001</v>
      </c>
      <c r="I2404" s="76">
        <f t="shared" si="979"/>
        <v>21</v>
      </c>
      <c r="J2404" s="100">
        <f>$AN$25</f>
        <v>41095</v>
      </c>
      <c r="K2404" s="101">
        <v>1</v>
      </c>
      <c r="L2404" s="261">
        <v>11</v>
      </c>
      <c r="M2404" s="232">
        <f t="shared" si="994"/>
        <v>0.33333333333333331</v>
      </c>
      <c r="N2404" s="241">
        <f t="shared" si="986"/>
        <v>0.70833333333333337</v>
      </c>
      <c r="O2404" s="244">
        <f t="shared" si="980"/>
        <v>9.0000000000000018</v>
      </c>
      <c r="P2404" s="245" t="str">
        <f t="shared" si="992"/>
        <v>1</v>
      </c>
      <c r="Q2404" s="257">
        <f t="shared" si="981"/>
        <v>8.0000000000000018</v>
      </c>
      <c r="R2404" s="102">
        <f t="shared" si="993"/>
        <v>2.9999999999999982</v>
      </c>
      <c r="S2404" s="103">
        <f t="shared" si="987"/>
        <v>1</v>
      </c>
      <c r="T2404" s="104">
        <f t="shared" si="988"/>
        <v>1.9999999999999982</v>
      </c>
      <c r="U2404" s="104">
        <f t="shared" si="989"/>
        <v>0</v>
      </c>
      <c r="V2404" s="104">
        <f t="shared" si="990"/>
        <v>0</v>
      </c>
      <c r="W2404" s="105">
        <f t="shared" si="991"/>
        <v>2.9999999999999982</v>
      </c>
      <c r="X2404" s="96"/>
      <c r="Y2404" s="106" t="str">
        <f>$AO$25</f>
        <v>D</v>
      </c>
      <c r="Z2404" s="207" t="str">
        <f t="shared" si="982"/>
        <v>Thu</v>
      </c>
      <c r="AA2404" s="107">
        <f t="shared" si="983"/>
        <v>0</v>
      </c>
      <c r="AB2404" s="107">
        <f t="shared" si="984"/>
        <v>0</v>
      </c>
      <c r="AC2404" s="107">
        <f t="shared" si="985"/>
        <v>0</v>
      </c>
    </row>
    <row r="2405" spans="1:29" ht="12.75" customHeight="1">
      <c r="A2405" s="69"/>
      <c r="B2405" s="124" t="s">
        <v>47</v>
      </c>
      <c r="C2405" s="125" t="s">
        <v>22</v>
      </c>
      <c r="D2405" s="200"/>
      <c r="E2405" s="127"/>
      <c r="F2405" s="155"/>
      <c r="G2405" s="134" t="s">
        <v>22</v>
      </c>
      <c r="H2405" s="130">
        <f>SUM(AA2420:AC2420)*-F2393/21</f>
        <v>0</v>
      </c>
      <c r="I2405" s="76">
        <f t="shared" si="979"/>
        <v>22</v>
      </c>
      <c r="J2405" s="100">
        <f>$AN$26</f>
        <v>41096</v>
      </c>
      <c r="K2405" s="101">
        <v>1</v>
      </c>
      <c r="L2405" s="261">
        <v>11</v>
      </c>
      <c r="M2405" s="232">
        <f t="shared" si="994"/>
        <v>0.33333333333333331</v>
      </c>
      <c r="N2405" s="241">
        <f t="shared" si="986"/>
        <v>0.70833333333333337</v>
      </c>
      <c r="O2405" s="244">
        <f t="shared" si="980"/>
        <v>9.0000000000000018</v>
      </c>
      <c r="P2405" s="245" t="str">
        <f t="shared" si="992"/>
        <v>1</v>
      </c>
      <c r="Q2405" s="257">
        <f t="shared" si="981"/>
        <v>8.0000000000000018</v>
      </c>
      <c r="R2405" s="102">
        <f t="shared" si="993"/>
        <v>2.9999999999999982</v>
      </c>
      <c r="S2405" s="103">
        <f t="shared" si="987"/>
        <v>1</v>
      </c>
      <c r="T2405" s="104">
        <f t="shared" si="988"/>
        <v>1.9999999999999982</v>
      </c>
      <c r="U2405" s="104">
        <f t="shared" si="989"/>
        <v>0</v>
      </c>
      <c r="V2405" s="104">
        <f t="shared" si="990"/>
        <v>0</v>
      </c>
      <c r="W2405" s="105">
        <f t="shared" si="991"/>
        <v>2.9999999999999982</v>
      </c>
      <c r="X2405" s="96"/>
      <c r="Y2405" s="106" t="str">
        <f>$AO$26</f>
        <v>D</v>
      </c>
      <c r="Z2405" s="207" t="str">
        <f t="shared" si="982"/>
        <v>Fri</v>
      </c>
      <c r="AA2405" s="107">
        <f t="shared" si="983"/>
        <v>0</v>
      </c>
      <c r="AB2405" s="107">
        <f t="shared" si="984"/>
        <v>0</v>
      </c>
      <c r="AC2405" s="107">
        <f t="shared" si="985"/>
        <v>0</v>
      </c>
    </row>
    <row r="2406" spans="1:29" ht="12.75" customHeight="1">
      <c r="A2406" s="69"/>
      <c r="B2406" s="124" t="s">
        <v>27</v>
      </c>
      <c r="C2406" s="125" t="s">
        <v>22</v>
      </c>
      <c r="D2406" s="200"/>
      <c r="E2406" s="127"/>
      <c r="F2406" s="155"/>
      <c r="G2406" s="134" t="s">
        <v>22</v>
      </c>
      <c r="H2406" s="156">
        <f>+F2412</f>
        <v>-40110.5</v>
      </c>
      <c r="I2406" s="76">
        <f t="shared" si="979"/>
        <v>23</v>
      </c>
      <c r="J2406" s="100">
        <f>$AN$27</f>
        <v>41097</v>
      </c>
      <c r="K2406" s="339" t="s">
        <v>63</v>
      </c>
      <c r="L2406" s="261">
        <v>10</v>
      </c>
      <c r="M2406" s="232">
        <f t="shared" si="994"/>
        <v>0</v>
      </c>
      <c r="N2406" s="241">
        <f t="shared" si="986"/>
        <v>0</v>
      </c>
      <c r="O2406" s="244">
        <f t="shared" si="980"/>
        <v>0</v>
      </c>
      <c r="P2406" s="245">
        <f t="shared" si="992"/>
        <v>0</v>
      </c>
      <c r="Q2406" s="257">
        <f t="shared" si="981"/>
        <v>0</v>
      </c>
      <c r="R2406" s="102">
        <f t="shared" si="993"/>
        <v>10</v>
      </c>
      <c r="S2406" s="103">
        <f t="shared" si="987"/>
        <v>0</v>
      </c>
      <c r="T2406" s="104">
        <f t="shared" si="988"/>
        <v>7</v>
      </c>
      <c r="U2406" s="104">
        <f t="shared" si="989"/>
        <v>1</v>
      </c>
      <c r="V2406" s="104">
        <f t="shared" si="990"/>
        <v>2</v>
      </c>
      <c r="W2406" s="105">
        <f t="shared" si="991"/>
        <v>10</v>
      </c>
      <c r="X2406" s="96"/>
      <c r="Y2406" s="106" t="str">
        <f>$AO$27</f>
        <v>M</v>
      </c>
      <c r="Z2406" s="207" t="str">
        <f t="shared" si="982"/>
        <v>Sat</v>
      </c>
      <c r="AA2406" s="107">
        <f t="shared" si="983"/>
        <v>0</v>
      </c>
      <c r="AB2406" s="107">
        <f t="shared" si="984"/>
        <v>0</v>
      </c>
      <c r="AC2406" s="107">
        <f t="shared" si="985"/>
        <v>0</v>
      </c>
    </row>
    <row r="2407" spans="1:29" ht="12.75" customHeight="1">
      <c r="A2407" s="69"/>
      <c r="B2407" s="98"/>
      <c r="C2407" s="98"/>
      <c r="D2407" s="158" t="s">
        <v>28</v>
      </c>
      <c r="E2407" s="159"/>
      <c r="F2407" s="160">
        <f>VLOOKUP(C2386,$AD$1:$AG$6,2)</f>
        <v>-1320000</v>
      </c>
      <c r="G2407" s="160"/>
      <c r="H2407" s="99"/>
      <c r="I2407" s="76">
        <f t="shared" si="979"/>
        <v>24</v>
      </c>
      <c r="J2407" s="100">
        <f>$AN$28</f>
        <v>41098</v>
      </c>
      <c r="K2407" s="101" t="s">
        <v>50</v>
      </c>
      <c r="L2407" s="261"/>
      <c r="M2407" s="232">
        <f t="shared" si="994"/>
        <v>0</v>
      </c>
      <c r="N2407" s="241">
        <f t="shared" si="986"/>
        <v>0</v>
      </c>
      <c r="O2407" s="244">
        <f t="shared" si="980"/>
        <v>0</v>
      </c>
      <c r="P2407" s="245">
        <f t="shared" si="992"/>
        <v>0</v>
      </c>
      <c r="Q2407" s="257">
        <f t="shared" si="981"/>
        <v>0</v>
      </c>
      <c r="R2407" s="102">
        <f t="shared" si="993"/>
        <v>0</v>
      </c>
      <c r="S2407" s="103">
        <f t="shared" si="987"/>
        <v>0</v>
      </c>
      <c r="T2407" s="104">
        <f t="shared" si="988"/>
        <v>0</v>
      </c>
      <c r="U2407" s="104">
        <f t="shared" si="989"/>
        <v>0</v>
      </c>
      <c r="V2407" s="104">
        <f t="shared" si="990"/>
        <v>0</v>
      </c>
      <c r="W2407" s="105">
        <f t="shared" si="991"/>
        <v>0</v>
      </c>
      <c r="X2407" s="96"/>
      <c r="Y2407" s="106" t="str">
        <f>$AO$28</f>
        <v>M</v>
      </c>
      <c r="Z2407" s="262" t="str">
        <f t="shared" si="982"/>
        <v>Sun</v>
      </c>
      <c r="AA2407" s="107">
        <f t="shared" si="983"/>
        <v>0</v>
      </c>
      <c r="AB2407" s="107">
        <f t="shared" si="984"/>
        <v>0</v>
      </c>
      <c r="AC2407" s="107">
        <f t="shared" si="985"/>
        <v>0</v>
      </c>
    </row>
    <row r="2408" spans="1:29" ht="12.75" customHeight="1">
      <c r="A2408" s="69"/>
      <c r="B2408" s="98"/>
      <c r="C2408" s="98"/>
      <c r="D2408" s="162" t="s">
        <v>26</v>
      </c>
      <c r="E2408" s="159"/>
      <c r="F2408" s="163">
        <f>+(H2393)*0.54%</f>
        <v>6720.6240000000007</v>
      </c>
      <c r="G2408" s="163"/>
      <c r="H2408" s="99"/>
      <c r="I2408" s="76">
        <f t="shared" si="979"/>
        <v>25</v>
      </c>
      <c r="J2408" s="100">
        <f>$AN$29</f>
        <v>41099</v>
      </c>
      <c r="K2408" s="101">
        <v>1</v>
      </c>
      <c r="L2408" s="261">
        <v>11</v>
      </c>
      <c r="M2408" s="232">
        <f t="shared" si="994"/>
        <v>0.33333333333333331</v>
      </c>
      <c r="N2408" s="241">
        <f t="shared" si="986"/>
        <v>0.70833333333333337</v>
      </c>
      <c r="O2408" s="244">
        <f t="shared" si="980"/>
        <v>9.0000000000000018</v>
      </c>
      <c r="P2408" s="245" t="str">
        <f t="shared" si="992"/>
        <v>1</v>
      </c>
      <c r="Q2408" s="257">
        <f t="shared" si="981"/>
        <v>8.0000000000000018</v>
      </c>
      <c r="R2408" s="102">
        <f t="shared" si="993"/>
        <v>2.9999999999999982</v>
      </c>
      <c r="S2408" s="103">
        <f t="shared" si="987"/>
        <v>1</v>
      </c>
      <c r="T2408" s="104">
        <f t="shared" si="988"/>
        <v>1.9999999999999982</v>
      </c>
      <c r="U2408" s="104">
        <f t="shared" si="989"/>
        <v>0</v>
      </c>
      <c r="V2408" s="104">
        <f t="shared" si="990"/>
        <v>0</v>
      </c>
      <c r="W2408" s="105">
        <f t="shared" si="991"/>
        <v>2.9999999999999982</v>
      </c>
      <c r="X2408" s="96"/>
      <c r="Y2408" s="106" t="str">
        <f>$AO$29</f>
        <v>D</v>
      </c>
      <c r="Z2408" s="262" t="str">
        <f t="shared" si="982"/>
        <v>Mon</v>
      </c>
      <c r="AA2408" s="107">
        <f t="shared" si="983"/>
        <v>0</v>
      </c>
      <c r="AB2408" s="107">
        <f t="shared" si="984"/>
        <v>0</v>
      </c>
      <c r="AC2408" s="107">
        <f t="shared" si="985"/>
        <v>0</v>
      </c>
    </row>
    <row r="2409" spans="1:29" ht="12.75" customHeight="1">
      <c r="A2409" s="69"/>
      <c r="B2409" s="98"/>
      <c r="C2409" s="98"/>
      <c r="D2409" s="162" t="s">
        <v>29</v>
      </c>
      <c r="E2409" s="159"/>
      <c r="F2409" s="160">
        <f>-IF(H2402*5%&gt;500000,500000,H2402*5%)</f>
        <v>-112651.63005780347</v>
      </c>
      <c r="G2409" s="160"/>
      <c r="H2409" s="99"/>
      <c r="I2409" s="76">
        <f t="shared" si="979"/>
        <v>26</v>
      </c>
      <c r="J2409" s="100">
        <f>$AN$30</f>
        <v>41100</v>
      </c>
      <c r="K2409" s="101">
        <v>1</v>
      </c>
      <c r="L2409" s="261">
        <v>10</v>
      </c>
      <c r="M2409" s="232">
        <f t="shared" si="994"/>
        <v>0.33333333333333331</v>
      </c>
      <c r="N2409" s="241">
        <f t="shared" si="986"/>
        <v>0.70833333333333337</v>
      </c>
      <c r="O2409" s="244">
        <f t="shared" si="980"/>
        <v>9.0000000000000018</v>
      </c>
      <c r="P2409" s="245" t="str">
        <f t="shared" si="992"/>
        <v>1</v>
      </c>
      <c r="Q2409" s="257">
        <f t="shared" si="981"/>
        <v>8.0000000000000018</v>
      </c>
      <c r="R2409" s="102">
        <f t="shared" si="993"/>
        <v>1.9999999999999982</v>
      </c>
      <c r="S2409" s="103">
        <f t="shared" si="987"/>
        <v>1</v>
      </c>
      <c r="T2409" s="104">
        <f t="shared" si="988"/>
        <v>0.99999999999999822</v>
      </c>
      <c r="U2409" s="104">
        <f t="shared" si="989"/>
        <v>0</v>
      </c>
      <c r="V2409" s="104">
        <f t="shared" si="990"/>
        <v>0</v>
      </c>
      <c r="W2409" s="105">
        <f t="shared" si="991"/>
        <v>1.9999999999999982</v>
      </c>
      <c r="X2409" s="96"/>
      <c r="Y2409" s="106" t="str">
        <f>$AO$30</f>
        <v>D</v>
      </c>
      <c r="Z2409" s="207" t="str">
        <f t="shared" si="982"/>
        <v>Tue</v>
      </c>
      <c r="AA2409" s="107">
        <f t="shared" si="983"/>
        <v>0</v>
      </c>
      <c r="AB2409" s="107">
        <f t="shared" si="984"/>
        <v>0</v>
      </c>
      <c r="AC2409" s="107">
        <f t="shared" si="985"/>
        <v>0</v>
      </c>
    </row>
    <row r="2410" spans="1:29" ht="12.75" customHeight="1">
      <c r="A2410" s="69"/>
      <c r="B2410" s="98"/>
      <c r="C2410" s="98"/>
      <c r="D2410" s="162" t="s">
        <v>30</v>
      </c>
      <c r="E2410" s="159"/>
      <c r="F2410" s="163">
        <f>ROUND(H2402+H2404+F2408+F2409,0)*12</f>
        <v>25466520</v>
      </c>
      <c r="G2410" s="163"/>
      <c r="H2410" s="99"/>
      <c r="I2410" s="76">
        <f t="shared" si="979"/>
        <v>27</v>
      </c>
      <c r="J2410" s="100">
        <f>$AN$31</f>
        <v>41101</v>
      </c>
      <c r="K2410" s="101">
        <v>1</v>
      </c>
      <c r="L2410" s="261">
        <v>10</v>
      </c>
      <c r="M2410" s="232">
        <f t="shared" si="994"/>
        <v>0.33333333333333331</v>
      </c>
      <c r="N2410" s="241">
        <f t="shared" si="986"/>
        <v>0.70833333333333337</v>
      </c>
      <c r="O2410" s="244">
        <f t="shared" si="980"/>
        <v>9.0000000000000018</v>
      </c>
      <c r="P2410" s="245" t="str">
        <f t="shared" si="992"/>
        <v>1</v>
      </c>
      <c r="Q2410" s="257">
        <f t="shared" si="981"/>
        <v>8.0000000000000018</v>
      </c>
      <c r="R2410" s="102">
        <f t="shared" si="993"/>
        <v>1.9999999999999982</v>
      </c>
      <c r="S2410" s="103">
        <f t="shared" si="987"/>
        <v>1</v>
      </c>
      <c r="T2410" s="104">
        <f t="shared" si="988"/>
        <v>0.99999999999999822</v>
      </c>
      <c r="U2410" s="104">
        <f t="shared" si="989"/>
        <v>0</v>
      </c>
      <c r="V2410" s="104">
        <f t="shared" si="990"/>
        <v>0</v>
      </c>
      <c r="W2410" s="105">
        <f t="shared" si="991"/>
        <v>1.9999999999999982</v>
      </c>
      <c r="X2410" s="96"/>
      <c r="Y2410" s="106" t="str">
        <f>$AO$31</f>
        <v>D</v>
      </c>
      <c r="Z2410" s="207" t="str">
        <f t="shared" si="982"/>
        <v>Wed</v>
      </c>
      <c r="AA2410" s="107">
        <f t="shared" si="983"/>
        <v>0</v>
      </c>
      <c r="AB2410" s="107">
        <f t="shared" si="984"/>
        <v>0</v>
      </c>
      <c r="AC2410" s="107">
        <f t="shared" si="985"/>
        <v>0</v>
      </c>
    </row>
    <row r="2411" spans="1:29" ht="12.75" customHeight="1">
      <c r="A2411" s="69"/>
      <c r="B2411" s="98"/>
      <c r="C2411" s="98"/>
      <c r="D2411" s="168" t="s">
        <v>31</v>
      </c>
      <c r="E2411" s="159"/>
      <c r="F2411" s="169">
        <f>(F2410)+(F2407*12)</f>
        <v>9626520</v>
      </c>
      <c r="G2411" s="169"/>
      <c r="H2411" s="99"/>
      <c r="I2411" s="76">
        <f t="shared" si="979"/>
        <v>28</v>
      </c>
      <c r="J2411" s="100">
        <f>$AN$32</f>
        <v>41102</v>
      </c>
      <c r="K2411" s="101">
        <v>1</v>
      </c>
      <c r="L2411" s="261">
        <v>8</v>
      </c>
      <c r="M2411" s="232">
        <f t="shared" si="994"/>
        <v>0.33333333333333331</v>
      </c>
      <c r="N2411" s="241">
        <f t="shared" si="986"/>
        <v>0.70833333333333337</v>
      </c>
      <c r="O2411" s="244">
        <f t="shared" si="980"/>
        <v>9.0000000000000018</v>
      </c>
      <c r="P2411" s="245" t="str">
        <f t="shared" si="992"/>
        <v>1</v>
      </c>
      <c r="Q2411" s="257">
        <f t="shared" si="981"/>
        <v>8.0000000000000018</v>
      </c>
      <c r="R2411" s="102">
        <f t="shared" si="993"/>
        <v>0</v>
      </c>
      <c r="S2411" s="103">
        <f t="shared" si="987"/>
        <v>0</v>
      </c>
      <c r="T2411" s="104">
        <f t="shared" si="988"/>
        <v>0</v>
      </c>
      <c r="U2411" s="104">
        <f t="shared" si="989"/>
        <v>0</v>
      </c>
      <c r="V2411" s="104">
        <f t="shared" si="990"/>
        <v>0</v>
      </c>
      <c r="W2411" s="105">
        <f t="shared" si="991"/>
        <v>0</v>
      </c>
      <c r="X2411" s="96"/>
      <c r="Y2411" s="106" t="str">
        <f>$AO$32</f>
        <v>D</v>
      </c>
      <c r="Z2411" s="207" t="str">
        <f t="shared" si="982"/>
        <v>Thu</v>
      </c>
      <c r="AA2411" s="107">
        <f t="shared" si="983"/>
        <v>0</v>
      </c>
      <c r="AB2411" s="107">
        <f t="shared" si="984"/>
        <v>0</v>
      </c>
      <c r="AC2411" s="107">
        <f t="shared" si="985"/>
        <v>0</v>
      </c>
    </row>
    <row r="2412" spans="1:29" ht="12.75" customHeight="1">
      <c r="A2412" s="69"/>
      <c r="B2412" s="98"/>
      <c r="C2412" s="98"/>
      <c r="D2412" s="168" t="s">
        <v>32</v>
      </c>
      <c r="E2412" s="159"/>
      <c r="F2412" s="170">
        <f>-(IF(F2411&lt;=0,0,IF(F2411&lt;=50000000,F2411*0.05,IF(F2411&lt;=200000000,(F2411-50000000)*0.15+2500000,IF(F2411&lt;=500000000,(F2411-250000000)*0.25+32500000,(F2411-500000000)*0.3+95000000)))))/12</f>
        <v>-40110.5</v>
      </c>
      <c r="G2412" s="171">
        <f>-(IF(F2412&lt;=0,0,IF(F2412&lt;=50000000,F2412*0.05,IF(F2412&lt;=200000000,(F2412-50000000)*0.15+2500000,IF(F2412&lt;=500000000,(F2412-250000000)*0.25+32500000,(F2412-500000000)*0.3+95000000)))))/12</f>
        <v>0</v>
      </c>
      <c r="H2412" s="99"/>
      <c r="I2412" s="76">
        <f t="shared" si="979"/>
        <v>29</v>
      </c>
      <c r="J2412" s="100">
        <f>$AN$33</f>
        <v>41103</v>
      </c>
      <c r="K2412" s="101">
        <v>1</v>
      </c>
      <c r="L2412" s="261">
        <v>11</v>
      </c>
      <c r="M2412" s="232">
        <f t="shared" si="994"/>
        <v>0.33333333333333331</v>
      </c>
      <c r="N2412" s="241">
        <f t="shared" si="986"/>
        <v>0.70833333333333337</v>
      </c>
      <c r="O2412" s="244">
        <f t="shared" si="980"/>
        <v>9.0000000000000018</v>
      </c>
      <c r="P2412" s="245" t="str">
        <f t="shared" si="992"/>
        <v>1</v>
      </c>
      <c r="Q2412" s="257">
        <f t="shared" si="981"/>
        <v>8.0000000000000018</v>
      </c>
      <c r="R2412" s="102">
        <f t="shared" si="993"/>
        <v>2.9999999999999982</v>
      </c>
      <c r="S2412" s="103">
        <f t="shared" si="987"/>
        <v>1</v>
      </c>
      <c r="T2412" s="104">
        <f t="shared" si="988"/>
        <v>1.9999999999999982</v>
      </c>
      <c r="U2412" s="104">
        <f t="shared" si="989"/>
        <v>0</v>
      </c>
      <c r="V2412" s="104">
        <f t="shared" si="990"/>
        <v>0</v>
      </c>
      <c r="W2412" s="105">
        <f t="shared" si="991"/>
        <v>2.9999999999999982</v>
      </c>
      <c r="X2412" s="96"/>
      <c r="Y2412" s="106" t="str">
        <f>$AO$33</f>
        <v>D</v>
      </c>
      <c r="Z2412" s="207" t="str">
        <f t="shared" si="982"/>
        <v>Fri</v>
      </c>
      <c r="AA2412" s="107">
        <f t="shared" si="983"/>
        <v>0</v>
      </c>
      <c r="AB2412" s="107">
        <f t="shared" si="984"/>
        <v>0</v>
      </c>
      <c r="AC2412" s="107">
        <f t="shared" si="985"/>
        <v>0</v>
      </c>
    </row>
    <row r="2413" spans="1:29" ht="12.75" customHeight="1">
      <c r="A2413" s="69"/>
      <c r="B2413" s="98"/>
      <c r="C2413" s="125"/>
      <c r="D2413" s="172"/>
      <c r="E2413" s="173"/>
      <c r="F2413" s="174"/>
      <c r="G2413" s="72"/>
      <c r="H2413" s="175"/>
      <c r="I2413" s="76">
        <f t="shared" si="979"/>
        <v>30</v>
      </c>
      <c r="J2413" s="100">
        <f>$AN$34</f>
        <v>41104</v>
      </c>
      <c r="K2413" s="101" t="s">
        <v>50</v>
      </c>
      <c r="L2413" s="261"/>
      <c r="M2413" s="232">
        <f t="shared" si="994"/>
        <v>0</v>
      </c>
      <c r="N2413" s="241">
        <f t="shared" si="986"/>
        <v>0</v>
      </c>
      <c r="O2413" s="244">
        <f t="shared" si="980"/>
        <v>0</v>
      </c>
      <c r="P2413" s="245">
        <f t="shared" si="992"/>
        <v>0</v>
      </c>
      <c r="Q2413" s="257">
        <f t="shared" si="981"/>
        <v>0</v>
      </c>
      <c r="R2413" s="102">
        <f t="shared" si="993"/>
        <v>0</v>
      </c>
      <c r="S2413" s="103">
        <f t="shared" si="987"/>
        <v>0</v>
      </c>
      <c r="T2413" s="104">
        <f t="shared" si="988"/>
        <v>0</v>
      </c>
      <c r="U2413" s="104">
        <f t="shared" si="989"/>
        <v>0</v>
      </c>
      <c r="V2413" s="104">
        <f t="shared" si="990"/>
        <v>0</v>
      </c>
      <c r="W2413" s="105">
        <f t="shared" si="991"/>
        <v>0</v>
      </c>
      <c r="X2413" s="96"/>
      <c r="Y2413" s="106" t="str">
        <f>$AO$34</f>
        <v>M</v>
      </c>
      <c r="Z2413" s="207" t="str">
        <f t="shared" si="982"/>
        <v>Sat</v>
      </c>
      <c r="AA2413" s="107">
        <f t="shared" si="983"/>
        <v>0</v>
      </c>
      <c r="AB2413" s="107">
        <f t="shared" si="984"/>
        <v>0</v>
      </c>
      <c r="AC2413" s="107">
        <f t="shared" si="985"/>
        <v>0</v>
      </c>
    </row>
    <row r="2414" spans="1:29" ht="12.75" customHeight="1">
      <c r="A2414" s="69"/>
      <c r="B2414" s="176" t="s">
        <v>33</v>
      </c>
      <c r="C2414" s="177"/>
      <c r="D2414" s="178"/>
      <c r="E2414" s="127"/>
      <c r="F2414" s="179"/>
      <c r="G2414" s="180" t="s">
        <v>22</v>
      </c>
      <c r="H2414" s="152">
        <f>+H2402+H2404+H2405+H2406</f>
        <v>2188030.9011560692</v>
      </c>
      <c r="I2414" s="76">
        <f t="shared" si="979"/>
        <v>31</v>
      </c>
      <c r="J2414" s="100">
        <f>$AN$35</f>
        <v>41105</v>
      </c>
      <c r="K2414" s="101" t="s">
        <v>50</v>
      </c>
      <c r="L2414" s="261"/>
      <c r="M2414" s="232">
        <f t="shared" si="994"/>
        <v>0</v>
      </c>
      <c r="N2414" s="241">
        <f t="shared" si="986"/>
        <v>0</v>
      </c>
      <c r="O2414" s="244">
        <f t="shared" si="980"/>
        <v>0</v>
      </c>
      <c r="P2414" s="245">
        <f t="shared" si="992"/>
        <v>0</v>
      </c>
      <c r="Q2414" s="257">
        <f t="shared" si="981"/>
        <v>0</v>
      </c>
      <c r="R2414" s="102">
        <f t="shared" si="993"/>
        <v>0</v>
      </c>
      <c r="S2414" s="103">
        <f t="shared" si="987"/>
        <v>0</v>
      </c>
      <c r="T2414" s="104">
        <f t="shared" si="988"/>
        <v>0</v>
      </c>
      <c r="U2414" s="104">
        <f t="shared" si="989"/>
        <v>0</v>
      </c>
      <c r="V2414" s="104">
        <f t="shared" si="990"/>
        <v>0</v>
      </c>
      <c r="W2414" s="105">
        <f t="shared" si="991"/>
        <v>0</v>
      </c>
      <c r="X2414" s="96"/>
      <c r="Y2414" s="106" t="str">
        <f>$AO$35</f>
        <v>M</v>
      </c>
      <c r="Z2414" s="262" t="str">
        <f t="shared" si="982"/>
        <v>Sun</v>
      </c>
      <c r="AA2414" s="107">
        <f t="shared" si="983"/>
        <v>0</v>
      </c>
      <c r="AB2414" s="107">
        <f t="shared" si="984"/>
        <v>0</v>
      </c>
      <c r="AC2414" s="107">
        <f t="shared" si="985"/>
        <v>0</v>
      </c>
    </row>
    <row r="2415" spans="1:29" ht="12.75" customHeight="1">
      <c r="A2415" s="69"/>
      <c r="B2415" s="70"/>
      <c r="C2415" s="70"/>
      <c r="D2415" s="200"/>
      <c r="E2415" s="127"/>
      <c r="F2415" s="155"/>
      <c r="G2415" s="74"/>
      <c r="H2415" s="75"/>
      <c r="I2415" s="76">
        <f t="shared" si="979"/>
        <v>32</v>
      </c>
      <c r="J2415" s="100">
        <f>$AN$36</f>
        <v>41106</v>
      </c>
      <c r="K2415" s="101">
        <v>1</v>
      </c>
      <c r="L2415" s="261">
        <v>8</v>
      </c>
      <c r="M2415" s="232">
        <f t="shared" si="994"/>
        <v>0.33333333333333331</v>
      </c>
      <c r="N2415" s="241">
        <f t="shared" si="986"/>
        <v>0.70833333333333337</v>
      </c>
      <c r="O2415" s="244">
        <f t="shared" si="980"/>
        <v>9.0000000000000018</v>
      </c>
      <c r="P2415" s="245" t="str">
        <f t="shared" si="992"/>
        <v>1</v>
      </c>
      <c r="Q2415" s="257">
        <f t="shared" si="981"/>
        <v>8.0000000000000018</v>
      </c>
      <c r="R2415" s="102">
        <f t="shared" si="993"/>
        <v>0</v>
      </c>
      <c r="S2415" s="103">
        <f t="shared" si="987"/>
        <v>0</v>
      </c>
      <c r="T2415" s="104">
        <f t="shared" si="988"/>
        <v>0</v>
      </c>
      <c r="U2415" s="104">
        <f t="shared" si="989"/>
        <v>0</v>
      </c>
      <c r="V2415" s="104">
        <f t="shared" si="990"/>
        <v>0</v>
      </c>
      <c r="W2415" s="105">
        <f t="shared" si="991"/>
        <v>0</v>
      </c>
      <c r="X2415" s="96"/>
      <c r="Y2415" s="106" t="str">
        <f>$AO$36</f>
        <v>D</v>
      </c>
      <c r="Z2415" s="262" t="str">
        <f t="shared" si="982"/>
        <v>Mon</v>
      </c>
      <c r="AA2415" s="107">
        <f t="shared" si="983"/>
        <v>0</v>
      </c>
      <c r="AB2415" s="107">
        <f t="shared" si="984"/>
        <v>0</v>
      </c>
      <c r="AC2415" s="107">
        <f t="shared" si="985"/>
        <v>0</v>
      </c>
    </row>
    <row r="2416" spans="1:29" ht="12.75" customHeight="1">
      <c r="A2416" s="69"/>
      <c r="B2416" s="181" t="s">
        <v>34</v>
      </c>
      <c r="C2416" s="181"/>
      <c r="D2416" s="72"/>
      <c r="E2416" s="73"/>
      <c r="F2416" s="72"/>
      <c r="G2416" s="181" t="s">
        <v>35</v>
      </c>
      <c r="H2416" s="99"/>
      <c r="I2416" s="76">
        <f t="shared" si="979"/>
        <v>33</v>
      </c>
      <c r="J2416" s="100">
        <f>$AN$37</f>
        <v>41107</v>
      </c>
      <c r="K2416" s="101">
        <v>1</v>
      </c>
      <c r="L2416" s="261">
        <v>11</v>
      </c>
      <c r="M2416" s="232">
        <f t="shared" si="994"/>
        <v>0.33333333333333331</v>
      </c>
      <c r="N2416" s="241">
        <f t="shared" si="986"/>
        <v>0.70833333333333337</v>
      </c>
      <c r="O2416" s="244">
        <f t="shared" si="980"/>
        <v>9.0000000000000018</v>
      </c>
      <c r="P2416" s="245" t="str">
        <f t="shared" si="992"/>
        <v>1</v>
      </c>
      <c r="Q2416" s="257">
        <f t="shared" si="981"/>
        <v>8.0000000000000018</v>
      </c>
      <c r="R2416" s="102">
        <f t="shared" si="993"/>
        <v>2.9999999999999982</v>
      </c>
      <c r="S2416" s="103">
        <f t="shared" si="987"/>
        <v>1</v>
      </c>
      <c r="T2416" s="104">
        <f t="shared" si="988"/>
        <v>1.9999999999999982</v>
      </c>
      <c r="U2416" s="104">
        <f t="shared" si="989"/>
        <v>0</v>
      </c>
      <c r="V2416" s="104">
        <f t="shared" si="990"/>
        <v>0</v>
      </c>
      <c r="W2416" s="105">
        <f t="shared" si="991"/>
        <v>2.9999999999999982</v>
      </c>
      <c r="X2416" s="96"/>
      <c r="Y2416" s="106" t="str">
        <f>$AO$37</f>
        <v>D</v>
      </c>
      <c r="Z2416" s="207" t="str">
        <f t="shared" si="982"/>
        <v>Tue</v>
      </c>
      <c r="AA2416" s="107">
        <f t="shared" si="983"/>
        <v>0</v>
      </c>
      <c r="AB2416" s="107">
        <f t="shared" si="984"/>
        <v>0</v>
      </c>
      <c r="AC2416" s="107">
        <f t="shared" si="985"/>
        <v>0</v>
      </c>
    </row>
    <row r="2417" spans="1:29" ht="12.75" customHeight="1">
      <c r="A2417" s="69"/>
      <c r="B2417" s="181"/>
      <c r="C2417" s="181"/>
      <c r="D2417" s="72"/>
      <c r="E2417" s="73"/>
      <c r="F2417" s="72"/>
      <c r="G2417" s="181"/>
      <c r="H2417" s="99"/>
      <c r="I2417" s="76">
        <f t="shared" si="979"/>
        <v>34</v>
      </c>
      <c r="J2417" s="100">
        <f>$AN$38</f>
        <v>41108</v>
      </c>
      <c r="K2417" s="101">
        <v>1</v>
      </c>
      <c r="L2417" s="261">
        <v>11</v>
      </c>
      <c r="M2417" s="232">
        <f t="shared" si="994"/>
        <v>0.33333333333333331</v>
      </c>
      <c r="N2417" s="241">
        <f t="shared" si="986"/>
        <v>0.70833333333333337</v>
      </c>
      <c r="O2417" s="244">
        <f t="shared" si="980"/>
        <v>9.0000000000000018</v>
      </c>
      <c r="P2417" s="245" t="str">
        <f t="shared" si="992"/>
        <v>1</v>
      </c>
      <c r="Q2417" s="257">
        <f t="shared" si="981"/>
        <v>8.0000000000000018</v>
      </c>
      <c r="R2417" s="102">
        <f t="shared" si="993"/>
        <v>2.9999999999999982</v>
      </c>
      <c r="S2417" s="103">
        <f t="shared" si="987"/>
        <v>1</v>
      </c>
      <c r="T2417" s="104">
        <f t="shared" si="988"/>
        <v>1.9999999999999982</v>
      </c>
      <c r="U2417" s="104">
        <f t="shared" si="989"/>
        <v>0</v>
      </c>
      <c r="V2417" s="104">
        <f t="shared" si="990"/>
        <v>0</v>
      </c>
      <c r="W2417" s="105">
        <f t="shared" si="991"/>
        <v>2.9999999999999982</v>
      </c>
      <c r="X2417" s="96"/>
      <c r="Y2417" s="106" t="str">
        <f>$AO$38</f>
        <v>D</v>
      </c>
      <c r="Z2417" s="207" t="str">
        <f t="shared" si="982"/>
        <v>Wed</v>
      </c>
      <c r="AA2417" s="107">
        <f t="shared" si="983"/>
        <v>0</v>
      </c>
      <c r="AB2417" s="107">
        <f t="shared" si="984"/>
        <v>0</v>
      </c>
      <c r="AC2417" s="107">
        <f t="shared" si="985"/>
        <v>0</v>
      </c>
    </row>
    <row r="2418" spans="1:29" ht="12.75" customHeight="1">
      <c r="A2418" s="69"/>
      <c r="B2418" s="181"/>
      <c r="C2418" s="181"/>
      <c r="D2418" s="72"/>
      <c r="E2418" s="73"/>
      <c r="F2418" s="72"/>
      <c r="G2418" s="181"/>
      <c r="H2418" s="99"/>
      <c r="I2418" s="76">
        <f t="shared" si="979"/>
        <v>35</v>
      </c>
      <c r="J2418" s="100"/>
      <c r="K2418" s="101"/>
      <c r="L2418" s="261"/>
      <c r="M2418" s="232"/>
      <c r="N2418" s="241"/>
      <c r="O2418" s="244"/>
      <c r="P2418" s="245"/>
      <c r="Q2418" s="257"/>
      <c r="R2418" s="102"/>
      <c r="S2418" s="103"/>
      <c r="T2418" s="104"/>
      <c r="U2418" s="104"/>
      <c r="V2418" s="104"/>
      <c r="W2418" s="105"/>
      <c r="X2418" s="96"/>
      <c r="Y2418" s="106"/>
      <c r="Z2418" s="207" t="str">
        <f t="shared" si="982"/>
        <v>Sat</v>
      </c>
      <c r="AA2418" s="107">
        <f>COUNTIF(K2418,"S")</f>
        <v>0</v>
      </c>
      <c r="AB2418" s="107">
        <f>COUNTIF(K2418,"I")</f>
        <v>0</v>
      </c>
      <c r="AC2418" s="107">
        <f>COUNTIF(K2418,"A")</f>
        <v>0</v>
      </c>
    </row>
    <row r="2419" spans="1:29" ht="12.75" customHeight="1">
      <c r="A2419" s="69"/>
      <c r="B2419" s="181"/>
      <c r="C2419" s="181"/>
      <c r="D2419" s="72"/>
      <c r="E2419" s="73"/>
      <c r="F2419" s="72"/>
      <c r="G2419" s="181"/>
      <c r="H2419" s="99"/>
      <c r="I2419" s="76">
        <f t="shared" si="979"/>
        <v>36</v>
      </c>
      <c r="J2419" s="210" t="s">
        <v>19</v>
      </c>
      <c r="K2419" s="211"/>
      <c r="L2419" s="251"/>
      <c r="M2419" s="212" t="s">
        <v>45</v>
      </c>
      <c r="N2419" s="212" t="s">
        <v>46</v>
      </c>
      <c r="O2419" s="242"/>
      <c r="P2419" s="243"/>
      <c r="Q2419" s="258"/>
      <c r="R2419" s="212"/>
      <c r="S2419" s="213"/>
      <c r="T2419" s="214"/>
      <c r="U2419" s="214"/>
      <c r="V2419" s="215"/>
      <c r="W2419" s="216" t="s">
        <v>36</v>
      </c>
      <c r="X2419" s="182"/>
      <c r="Y2419" s="183" t="s">
        <v>37</v>
      </c>
      <c r="Z2419" s="83"/>
      <c r="AA2419" s="84"/>
      <c r="AB2419" s="84"/>
      <c r="AC2419" s="96"/>
    </row>
    <row r="2420" spans="1:29" ht="12.75" customHeight="1">
      <c r="A2420" s="69"/>
      <c r="B2420" s="184" t="str">
        <f>C2384</f>
        <v>ADE</v>
      </c>
      <c r="C2420" s="181"/>
      <c r="D2420" s="72"/>
      <c r="E2420" s="73"/>
      <c r="F2420" s="72"/>
      <c r="G2420" s="181" t="s">
        <v>38</v>
      </c>
      <c r="H2420" s="99"/>
      <c r="I2420" s="76">
        <f t="shared" si="979"/>
        <v>37</v>
      </c>
      <c r="J2420" s="333">
        <f>+K2420+L2420</f>
        <v>23</v>
      </c>
      <c r="K2420" s="334">
        <f>+COUNTIF(K2387:K2418,"1")+COUNTIF(K2387:K2418,"2")+COUNTIF(K2387:K2418,"L2")+COUNTIF(K2387:K2418,"L1")</f>
        <v>23</v>
      </c>
      <c r="L2420" s="334">
        <f>+COUNTIF(K2387:K2418,"2")+COUNTIF(K2387:K2418,"L2")</f>
        <v>0</v>
      </c>
      <c r="M2420" s="334">
        <f>+COUNTIF(K2387:K2418,"1")+COUNTIF(K2387:K2418,"L1")</f>
        <v>23</v>
      </c>
      <c r="N2420" s="185"/>
      <c r="O2420" s="185"/>
      <c r="P2420" s="101"/>
      <c r="Q2420" s="259"/>
      <c r="R2420" s="185">
        <f>+COUNTIF(K2388:K2418,"S2")</f>
        <v>0</v>
      </c>
      <c r="S2420" s="102">
        <f>SUM(S2388:S2418)</f>
        <v>16</v>
      </c>
      <c r="T2420" s="102">
        <f>SUM(T2388:T2418)</f>
        <v>41.499999999999993</v>
      </c>
      <c r="U2420" s="102">
        <f>SUM(U2388:U2418)</f>
        <v>2</v>
      </c>
      <c r="V2420" s="102">
        <f>SUM(V2388:V2418)</f>
        <v>2</v>
      </c>
      <c r="W2420" s="105">
        <f>+(S2420*1.5)+(T2420*2)+(U2420*3)+(V2420*4)</f>
        <v>120.99999999999999</v>
      </c>
      <c r="X2420" s="186"/>
      <c r="Y2420" s="187">
        <f>+COUNTIF(Y2388:Y2418,"D")</f>
        <v>22</v>
      </c>
      <c r="Z2420" s="83"/>
      <c r="AA2420" s="102">
        <f>SUM(AA2388:AA2418)</f>
        <v>0</v>
      </c>
      <c r="AB2420" s="102">
        <f>SUM(AB2388:AB2418)</f>
        <v>0</v>
      </c>
      <c r="AC2420" s="102">
        <f>SUM(AC2388:AC2418)</f>
        <v>0</v>
      </c>
    </row>
    <row r="2421" spans="1:29" ht="12.75" customHeight="1">
      <c r="A2421" s="69"/>
      <c r="B2421" s="263"/>
      <c r="C2421" s="189" t="s">
        <v>57</v>
      </c>
      <c r="D2421" s="189"/>
      <c r="E2421" s="190"/>
      <c r="F2421" s="72"/>
      <c r="G2421" s="72"/>
      <c r="H2421" s="99"/>
      <c r="I2421" s="76">
        <f t="shared" si="979"/>
        <v>38</v>
      </c>
      <c r="J2421" s="191"/>
      <c r="K2421" s="192"/>
      <c r="L2421" s="252"/>
      <c r="M2421" s="193"/>
      <c r="N2421" s="193"/>
      <c r="O2421" s="193"/>
      <c r="P2421" s="239"/>
      <c r="Q2421" s="260"/>
      <c r="R2421" s="194">
        <f>S2420+T2420+U2420+V2420</f>
        <v>61.499999999999993</v>
      </c>
      <c r="S2421" s="103"/>
      <c r="T2421" s="103"/>
      <c r="U2421" s="103"/>
      <c r="V2421" s="103"/>
      <c r="W2421" s="103"/>
      <c r="X2421" s="195"/>
      <c r="Y2421" s="187"/>
      <c r="Z2421" s="196"/>
      <c r="AA2421" s="196"/>
      <c r="AB2421" s="196"/>
      <c r="AC2421" s="197"/>
    </row>
    <row r="2423" spans="1:29" ht="12.75" customHeight="1">
      <c r="A2423" s="52">
        <f>A2384+1</f>
        <v>63</v>
      </c>
      <c r="B2423" s="53" t="s">
        <v>2</v>
      </c>
      <c r="C2423" s="54" t="s">
        <v>201</v>
      </c>
      <c r="D2423" s="55"/>
      <c r="E2423" s="56" t="s">
        <v>55</v>
      </c>
      <c r="F2423" s="209" t="s">
        <v>138</v>
      </c>
      <c r="G2423" s="57"/>
      <c r="H2423" s="58"/>
      <c r="I2423" s="59">
        <v>1</v>
      </c>
      <c r="J2423" s="486" t="str">
        <f>+C2423</f>
        <v>ADE</v>
      </c>
      <c r="K2423" s="486"/>
      <c r="L2423" s="486"/>
      <c r="M2423" s="486"/>
      <c r="N2423" s="486"/>
      <c r="O2423" s="486"/>
      <c r="P2423" s="486"/>
      <c r="Q2423" s="486"/>
      <c r="R2423" s="486"/>
      <c r="S2423" s="486"/>
      <c r="T2423" s="486"/>
      <c r="U2423" s="486"/>
      <c r="V2423" s="486"/>
      <c r="W2423" s="486"/>
      <c r="X2423" s="60"/>
      <c r="Y2423" s="61"/>
      <c r="Z2423" s="62"/>
      <c r="AA2423" s="63"/>
      <c r="AB2423" s="63"/>
      <c r="AC2423" s="64"/>
    </row>
    <row r="2424" spans="1:29" ht="12.75" customHeight="1">
      <c r="A2424" s="69"/>
      <c r="B2424" s="70" t="s">
        <v>3</v>
      </c>
      <c r="C2424" s="71" t="s">
        <v>62</v>
      </c>
      <c r="D2424" s="72"/>
      <c r="E2424" s="73"/>
      <c r="F2424" s="72"/>
      <c r="G2424" s="74"/>
      <c r="H2424" s="75"/>
      <c r="I2424" s="76">
        <f t="shared" ref="I2424:I2460" si="995">+I2423+1</f>
        <v>2</v>
      </c>
      <c r="J2424" s="77" t="s">
        <v>4</v>
      </c>
      <c r="K2424" s="78"/>
      <c r="L2424" s="248"/>
      <c r="M2424" s="79"/>
      <c r="N2424" s="79"/>
      <c r="O2424" s="79"/>
      <c r="P2424" s="236"/>
      <c r="Q2424" s="254"/>
      <c r="R2424" s="79"/>
      <c r="S2424" s="79"/>
      <c r="T2424" s="79"/>
      <c r="U2424" s="79"/>
      <c r="V2424" s="79"/>
      <c r="W2424" s="80" t="str">
        <f>$Y$1</f>
        <v>Period: 1 May 2012 - 31 May 2012</v>
      </c>
      <c r="X2424" s="81"/>
      <c r="Y2424" s="82"/>
      <c r="Z2424" s="83"/>
      <c r="AA2424" s="84"/>
      <c r="AB2424" s="84"/>
      <c r="AC2424" s="85"/>
    </row>
    <row r="2425" spans="1:29" ht="12.75" customHeight="1">
      <c r="A2425" s="69"/>
      <c r="B2425" s="70" t="s">
        <v>6</v>
      </c>
      <c r="C2425" s="71" t="s">
        <v>5</v>
      </c>
      <c r="D2425" s="72"/>
      <c r="E2425" s="73"/>
      <c r="F2425" s="91"/>
      <c r="G2425" s="91"/>
      <c r="H2425" s="92"/>
      <c r="I2425" s="76">
        <f t="shared" si="995"/>
        <v>3</v>
      </c>
      <c r="J2425" s="487" t="s">
        <v>7</v>
      </c>
      <c r="K2425" s="488" t="s">
        <v>8</v>
      </c>
      <c r="L2425" s="249"/>
      <c r="M2425" s="489" t="s">
        <v>49</v>
      </c>
      <c r="N2425" s="490"/>
      <c r="O2425" s="220"/>
      <c r="P2425" s="237"/>
      <c r="Q2425" s="255"/>
      <c r="R2425" s="491" t="s">
        <v>64</v>
      </c>
      <c r="S2425" s="493" t="s">
        <v>9</v>
      </c>
      <c r="T2425" s="493"/>
      <c r="U2425" s="493"/>
      <c r="V2425" s="493"/>
      <c r="W2425" s="494" t="s">
        <v>10</v>
      </c>
      <c r="X2425" s="93"/>
      <c r="Y2425" s="94"/>
      <c r="Z2425" s="83"/>
      <c r="AA2425" s="84"/>
      <c r="AB2425" s="84"/>
      <c r="AC2425" s="85"/>
    </row>
    <row r="2426" spans="1:29" ht="12.75" customHeight="1">
      <c r="A2426" s="69"/>
      <c r="B2426" s="70" t="s">
        <v>48</v>
      </c>
      <c r="C2426" s="71"/>
      <c r="D2426" s="72"/>
      <c r="E2426" s="73"/>
      <c r="F2426" s="91"/>
      <c r="G2426" s="91"/>
      <c r="H2426" s="92"/>
      <c r="I2426" s="76">
        <f t="shared" si="995"/>
        <v>4</v>
      </c>
      <c r="J2426" s="487"/>
      <c r="K2426" s="488"/>
      <c r="L2426" s="250"/>
      <c r="M2426" s="231" t="s">
        <v>11</v>
      </c>
      <c r="N2426" s="231" t="s">
        <v>12</v>
      </c>
      <c r="O2426" s="231"/>
      <c r="P2426" s="238"/>
      <c r="Q2426" s="256" t="s">
        <v>67</v>
      </c>
      <c r="R2426" s="492"/>
      <c r="S2426" s="201">
        <v>1.5</v>
      </c>
      <c r="T2426" s="201">
        <v>2</v>
      </c>
      <c r="U2426" s="201">
        <v>3</v>
      </c>
      <c r="V2426" s="201">
        <v>4</v>
      </c>
      <c r="W2426" s="494"/>
      <c r="X2426" s="93"/>
      <c r="Y2426" s="94"/>
      <c r="Z2426" s="83"/>
      <c r="AA2426" s="95" t="s">
        <v>13</v>
      </c>
      <c r="AB2426" s="95" t="s">
        <v>14</v>
      </c>
      <c r="AC2426" s="96" t="s">
        <v>15</v>
      </c>
    </row>
    <row r="2427" spans="1:29" ht="12.75" customHeight="1">
      <c r="A2427" s="69"/>
      <c r="B2427" s="70" t="s">
        <v>16</v>
      </c>
      <c r="C2427" s="71"/>
      <c r="D2427" s="72"/>
      <c r="E2427" s="73"/>
      <c r="F2427" s="98"/>
      <c r="G2427" s="72"/>
      <c r="H2427" s="99"/>
      <c r="I2427" s="76">
        <f t="shared" si="995"/>
        <v>5</v>
      </c>
      <c r="J2427" s="100">
        <f>$AN$9</f>
        <v>41079</v>
      </c>
      <c r="K2427" s="101">
        <v>1</v>
      </c>
      <c r="L2427" s="261">
        <v>11</v>
      </c>
      <c r="M2427" s="232">
        <f>VLOOKUP(K2427,$AE$23:$AG$30,2,0)</f>
        <v>0.33333333333333331</v>
      </c>
      <c r="N2427" s="241">
        <f>VLOOKUP(K2427,$AE$23:$AG$30,3,0)</f>
        <v>0.70833333333333337</v>
      </c>
      <c r="O2427" s="244">
        <f t="shared" ref="O2427:O2456" si="996">(N2427-M2427)*24</f>
        <v>9.0000000000000018</v>
      </c>
      <c r="P2427" s="245" t="str">
        <f>+IF(((N2427-M2427)*24)&gt;4,"1",0)</f>
        <v>1</v>
      </c>
      <c r="Q2427" s="257">
        <f t="shared" ref="Q2427:Q2456" si="997">O2427-P2427</f>
        <v>8.0000000000000018</v>
      </c>
      <c r="R2427" s="102">
        <f>+L2427-Q2427</f>
        <v>2.9999999999999982</v>
      </c>
      <c r="S2427" s="103">
        <f>IF(AND(Y2427="d",W2427&gt;0),1,0)</f>
        <v>1</v>
      </c>
      <c r="T2427" s="104">
        <f>IF(AND(Y2427="D",W2427-S2427&lt;0),0,IF(AND(Y2427="M",W2427&gt;=7),7,IF(AND(Y2427="M",W2427&lt;7),W2427,IF(W2427-S2427&lt;0,0,IF(AND(Y2427="D",W2427-S2427&gt;=7),7,IF(AND(Y2427="D",W2427-S2427&lt;7),W2427-S2427,0))))))</f>
        <v>1.9999999999999982</v>
      </c>
      <c r="U2427" s="104">
        <f>IF(AND(Y2427="D",W2427&lt;1),0,IF(AND(Y2427="D",W2427-S2427-T2427&gt;0,W2427-S2427-T2427&lt;1),W2427-S2427-T2427,IF(AND(Y2427="D",W2427-S2427-T2427&gt;=1),1,IF(AND(Y2427="M",W2427-T2427&gt;=1),1,IF(AND(Y2427="M",W2427-T2427&lt;1),W2427-T2427,0)))))</f>
        <v>0</v>
      </c>
      <c r="V2427" s="104">
        <f>IF(AND(Y2427="D",W2427&lt;1),0,IF(AND(Y2427="D",W2427-S2427-T2427-U2427&gt;0),W2427-S2427-T2427-U2427,IF(AND(Y2427="M",W2427-T2427-U2427&gt;0),W2427-T2427-U2427,0)))</f>
        <v>0</v>
      </c>
      <c r="W2427" s="105">
        <f>+R2427</f>
        <v>2.9999999999999982</v>
      </c>
      <c r="X2427" s="96"/>
      <c r="Y2427" s="106" t="str">
        <f>$AO$9</f>
        <v>D</v>
      </c>
      <c r="Z2427" s="207" t="str">
        <f t="shared" ref="Z2427:Z2457" si="998">TEXT(WEEKDAY(J2427),"ddd")</f>
        <v>Tue</v>
      </c>
      <c r="AA2427" s="107">
        <f t="shared" ref="AA2427:AA2456" si="999">COUNTIF(K2427,"S")</f>
        <v>0</v>
      </c>
      <c r="AB2427" s="107">
        <f t="shared" ref="AB2427:AB2456" si="1000">COUNTIF(K2427,"I")</f>
        <v>0</v>
      </c>
      <c r="AC2427" s="107">
        <f t="shared" ref="AC2427:AC2456" si="1001">COUNTIF(K2427,"A")</f>
        <v>0</v>
      </c>
    </row>
    <row r="2428" spans="1:29" ht="12.75" customHeight="1">
      <c r="A2428" s="69"/>
      <c r="B2428" s="70" t="s">
        <v>18</v>
      </c>
      <c r="C2428" s="108" t="s">
        <v>61</v>
      </c>
      <c r="D2428" s="109"/>
      <c r="E2428" s="73"/>
      <c r="F2428" s="110"/>
      <c r="G2428" s="72"/>
      <c r="H2428" s="99"/>
      <c r="I2428" s="76">
        <f t="shared" si="995"/>
        <v>6</v>
      </c>
      <c r="J2428" s="100">
        <f>$AN$10</f>
        <v>41080</v>
      </c>
      <c r="K2428" s="101">
        <v>1</v>
      </c>
      <c r="L2428" s="261">
        <v>11</v>
      </c>
      <c r="M2428" s="232">
        <f>VLOOKUP(K2428,$AE$23:$AG$30,2,0)</f>
        <v>0.33333333333333331</v>
      </c>
      <c r="N2428" s="241">
        <f t="shared" ref="N2428:N2456" si="1002">VLOOKUP(K2428,$AE$23:$AG$30,3,0)</f>
        <v>0.70833333333333337</v>
      </c>
      <c r="O2428" s="244">
        <f t="shared" si="996"/>
        <v>9.0000000000000018</v>
      </c>
      <c r="P2428" s="245" t="str">
        <f>+IF(((N2428-M2428)*24)&gt;4,"1",0)</f>
        <v>1</v>
      </c>
      <c r="Q2428" s="257">
        <f t="shared" si="997"/>
        <v>8.0000000000000018</v>
      </c>
      <c r="R2428" s="102">
        <f>+L2428-Q2428</f>
        <v>2.9999999999999982</v>
      </c>
      <c r="S2428" s="103">
        <f t="shared" ref="S2428:S2456" si="1003">IF(AND(Y2428="d",W2428&gt;0),1,0)</f>
        <v>1</v>
      </c>
      <c r="T2428" s="104">
        <f t="shared" ref="T2428:T2456" si="1004">IF(AND(Y2428="D",W2428-S2428&lt;0),0,IF(AND(Y2428="M",W2428&gt;=7),7,IF(AND(Y2428="M",W2428&lt;7),W2428,IF(W2428-S2428&lt;0,0,IF(AND(Y2428="D",W2428-S2428&gt;=7),7,IF(AND(Y2428="D",W2428-S2428&lt;7),W2428-S2428,0))))))</f>
        <v>1.9999999999999982</v>
      </c>
      <c r="U2428" s="104">
        <f t="shared" ref="U2428:U2456" si="1005">IF(AND(Y2428="D",W2428&lt;1),0,IF(AND(Y2428="D",W2428-S2428-T2428&gt;0,W2428-S2428-T2428&lt;1),W2428-S2428-T2428,IF(AND(Y2428="D",W2428-S2428-T2428&gt;=1),1,IF(AND(Y2428="M",W2428-T2428&gt;=1),1,IF(AND(Y2428="M",W2428-T2428&lt;1),W2428-T2428,0)))))</f>
        <v>0</v>
      </c>
      <c r="V2428" s="104">
        <f t="shared" ref="V2428:V2456" si="1006">IF(AND(Y2428="D",W2428&lt;1),0,IF(AND(Y2428="D",W2428-S2428-T2428-U2428&gt;0),W2428-S2428-T2428-U2428,IF(AND(Y2428="M",W2428-T2428-U2428&gt;0),W2428-T2428-U2428,0)))</f>
        <v>0</v>
      </c>
      <c r="W2428" s="105">
        <f t="shared" ref="W2428:W2456" si="1007">+R2428</f>
        <v>2.9999999999999982</v>
      </c>
      <c r="X2428" s="96"/>
      <c r="Y2428" s="106" t="str">
        <f>$AO$10</f>
        <v>D</v>
      </c>
      <c r="Z2428" s="207" t="str">
        <f t="shared" si="998"/>
        <v>Wed</v>
      </c>
      <c r="AA2428" s="107">
        <f t="shared" si="999"/>
        <v>0</v>
      </c>
      <c r="AB2428" s="107">
        <f t="shared" si="1000"/>
        <v>0</v>
      </c>
      <c r="AC2428" s="107">
        <f t="shared" si="1001"/>
        <v>0</v>
      </c>
    </row>
    <row r="2429" spans="1:29" ht="12.75" customHeight="1">
      <c r="A2429" s="69"/>
      <c r="B2429" s="98" t="s">
        <v>20</v>
      </c>
      <c r="C2429" s="199">
        <v>40245</v>
      </c>
      <c r="D2429" s="199">
        <v>41340</v>
      </c>
      <c r="E2429" s="73"/>
      <c r="F2429" s="72"/>
      <c r="G2429" s="72"/>
      <c r="H2429" s="99"/>
      <c r="I2429" s="76">
        <f t="shared" si="995"/>
        <v>7</v>
      </c>
      <c r="J2429" s="100">
        <f>$AN$11</f>
        <v>41081</v>
      </c>
      <c r="K2429" s="101">
        <v>1</v>
      </c>
      <c r="L2429" s="261">
        <v>10</v>
      </c>
      <c r="M2429" s="232">
        <f>VLOOKUP(K2429,$AE$23:$AG$30,2,0)</f>
        <v>0.33333333333333331</v>
      </c>
      <c r="N2429" s="241">
        <f t="shared" si="1002"/>
        <v>0.70833333333333337</v>
      </c>
      <c r="O2429" s="244">
        <f t="shared" si="996"/>
        <v>9.0000000000000018</v>
      </c>
      <c r="P2429" s="245" t="str">
        <f t="shared" ref="P2429:P2456" si="1008">+IF(((N2429-M2429)*24)&gt;4,"1",0)</f>
        <v>1</v>
      </c>
      <c r="Q2429" s="257">
        <f t="shared" si="997"/>
        <v>8.0000000000000018</v>
      </c>
      <c r="R2429" s="102">
        <f t="shared" ref="R2429:R2456" si="1009">+L2429-Q2429</f>
        <v>1.9999999999999982</v>
      </c>
      <c r="S2429" s="103">
        <f t="shared" si="1003"/>
        <v>1</v>
      </c>
      <c r="T2429" s="104">
        <f t="shared" si="1004"/>
        <v>0.99999999999999822</v>
      </c>
      <c r="U2429" s="104">
        <f t="shared" si="1005"/>
        <v>0</v>
      </c>
      <c r="V2429" s="104">
        <f t="shared" si="1006"/>
        <v>0</v>
      </c>
      <c r="W2429" s="105">
        <f t="shared" si="1007"/>
        <v>1.9999999999999982</v>
      </c>
      <c r="X2429" s="96"/>
      <c r="Y2429" s="106" t="str">
        <f>$AO$11</f>
        <v>D</v>
      </c>
      <c r="Z2429" s="207" t="str">
        <f t="shared" si="998"/>
        <v>Thu</v>
      </c>
      <c r="AA2429" s="107">
        <f t="shared" si="999"/>
        <v>0</v>
      </c>
      <c r="AB2429" s="107">
        <f t="shared" si="1000"/>
        <v>0</v>
      </c>
      <c r="AC2429" s="107">
        <f t="shared" si="1001"/>
        <v>0</v>
      </c>
    </row>
    <row r="2430" spans="1:29" ht="12.75" customHeight="1">
      <c r="A2430" s="69"/>
      <c r="B2430" s="98"/>
      <c r="C2430" s="98"/>
      <c r="D2430" s="72"/>
      <c r="E2430" s="73"/>
      <c r="F2430" s="72"/>
      <c r="G2430" s="72"/>
      <c r="H2430" s="99"/>
      <c r="I2430" s="76">
        <f t="shared" si="995"/>
        <v>8</v>
      </c>
      <c r="J2430" s="100">
        <f>$AN$12</f>
        <v>41082</v>
      </c>
      <c r="K2430" s="101">
        <v>1</v>
      </c>
      <c r="L2430" s="261">
        <v>8</v>
      </c>
      <c r="M2430" s="232">
        <f t="shared" ref="M2430:M2456" si="1010">VLOOKUP(K2430,$AE$23:$AG$30,2,0)</f>
        <v>0.33333333333333331</v>
      </c>
      <c r="N2430" s="241">
        <f t="shared" si="1002"/>
        <v>0.70833333333333337</v>
      </c>
      <c r="O2430" s="244">
        <f t="shared" si="996"/>
        <v>9.0000000000000018</v>
      </c>
      <c r="P2430" s="245" t="str">
        <f t="shared" si="1008"/>
        <v>1</v>
      </c>
      <c r="Q2430" s="257">
        <f t="shared" si="997"/>
        <v>8.0000000000000018</v>
      </c>
      <c r="R2430" s="102">
        <f t="shared" si="1009"/>
        <v>0</v>
      </c>
      <c r="S2430" s="103">
        <f t="shared" si="1003"/>
        <v>0</v>
      </c>
      <c r="T2430" s="104">
        <f t="shared" si="1004"/>
        <v>0</v>
      </c>
      <c r="U2430" s="104">
        <f t="shared" si="1005"/>
        <v>0</v>
      </c>
      <c r="V2430" s="104">
        <f t="shared" si="1006"/>
        <v>0</v>
      </c>
      <c r="W2430" s="105">
        <f t="shared" si="1007"/>
        <v>0</v>
      </c>
      <c r="X2430" s="96"/>
      <c r="Y2430" s="106" t="str">
        <f>$AO$12</f>
        <v>D</v>
      </c>
      <c r="Z2430" s="207" t="str">
        <f t="shared" si="998"/>
        <v>Fri</v>
      </c>
      <c r="AA2430" s="107">
        <f t="shared" si="999"/>
        <v>0</v>
      </c>
      <c r="AB2430" s="107">
        <f t="shared" si="1000"/>
        <v>0</v>
      </c>
      <c r="AC2430" s="107">
        <f t="shared" si="1001"/>
        <v>0</v>
      </c>
    </row>
    <row r="2431" spans="1:29" ht="12.75" customHeight="1">
      <c r="A2431" s="69"/>
      <c r="B2431" s="98"/>
      <c r="C2431" s="98"/>
      <c r="D2431" s="72"/>
      <c r="E2431" s="73"/>
      <c r="F2431" s="198"/>
      <c r="G2431" s="72"/>
      <c r="H2431" s="99"/>
      <c r="I2431" s="76">
        <f t="shared" si="995"/>
        <v>9</v>
      </c>
      <c r="J2431" s="100">
        <f>$AN$13</f>
        <v>41083</v>
      </c>
      <c r="K2431" s="339" t="s">
        <v>50</v>
      </c>
      <c r="L2431" s="261"/>
      <c r="M2431" s="232">
        <f t="shared" si="1010"/>
        <v>0</v>
      </c>
      <c r="N2431" s="241">
        <f t="shared" si="1002"/>
        <v>0</v>
      </c>
      <c r="O2431" s="244">
        <f t="shared" si="996"/>
        <v>0</v>
      </c>
      <c r="P2431" s="245">
        <f t="shared" si="1008"/>
        <v>0</v>
      </c>
      <c r="Q2431" s="257">
        <f t="shared" si="997"/>
        <v>0</v>
      </c>
      <c r="R2431" s="102">
        <f t="shared" si="1009"/>
        <v>0</v>
      </c>
      <c r="S2431" s="103">
        <f t="shared" si="1003"/>
        <v>0</v>
      </c>
      <c r="T2431" s="104">
        <f t="shared" si="1004"/>
        <v>0</v>
      </c>
      <c r="U2431" s="104">
        <f t="shared" si="1005"/>
        <v>0</v>
      </c>
      <c r="V2431" s="104">
        <f t="shared" si="1006"/>
        <v>0</v>
      </c>
      <c r="W2431" s="105">
        <f t="shared" si="1007"/>
        <v>0</v>
      </c>
      <c r="X2431" s="96"/>
      <c r="Y2431" s="106" t="str">
        <f>$AO$13</f>
        <v>M</v>
      </c>
      <c r="Z2431" s="207" t="str">
        <f t="shared" si="998"/>
        <v>Sat</v>
      </c>
      <c r="AA2431" s="107">
        <f t="shared" si="999"/>
        <v>0</v>
      </c>
      <c r="AB2431" s="107">
        <f t="shared" si="1000"/>
        <v>0</v>
      </c>
      <c r="AC2431" s="107">
        <f t="shared" si="1001"/>
        <v>0</v>
      </c>
    </row>
    <row r="2432" spans="1:29" ht="12.75" customHeight="1">
      <c r="A2432" s="69"/>
      <c r="B2432" s="124" t="s">
        <v>21</v>
      </c>
      <c r="C2432" s="125" t="s">
        <v>22</v>
      </c>
      <c r="D2432" s="126"/>
      <c r="E2432" s="127"/>
      <c r="F2432" s="198">
        <v>1244560</v>
      </c>
      <c r="G2432" s="129" t="s">
        <v>22</v>
      </c>
      <c r="H2432" s="130">
        <f>+F2432</f>
        <v>1244560</v>
      </c>
      <c r="I2432" s="76">
        <f t="shared" si="995"/>
        <v>10</v>
      </c>
      <c r="J2432" s="100">
        <f>$AN$14</f>
        <v>41084</v>
      </c>
      <c r="K2432" s="339" t="s">
        <v>50</v>
      </c>
      <c r="L2432" s="261"/>
      <c r="M2432" s="232">
        <f t="shared" si="1010"/>
        <v>0</v>
      </c>
      <c r="N2432" s="241">
        <f t="shared" si="1002"/>
        <v>0</v>
      </c>
      <c r="O2432" s="244">
        <f t="shared" si="996"/>
        <v>0</v>
      </c>
      <c r="P2432" s="245">
        <f t="shared" si="1008"/>
        <v>0</v>
      </c>
      <c r="Q2432" s="257">
        <f t="shared" si="997"/>
        <v>0</v>
      </c>
      <c r="R2432" s="102">
        <f t="shared" si="1009"/>
        <v>0</v>
      </c>
      <c r="S2432" s="103">
        <f t="shared" si="1003"/>
        <v>0</v>
      </c>
      <c r="T2432" s="104">
        <f t="shared" si="1004"/>
        <v>0</v>
      </c>
      <c r="U2432" s="104">
        <f t="shared" si="1005"/>
        <v>0</v>
      </c>
      <c r="V2432" s="104">
        <f t="shared" si="1006"/>
        <v>0</v>
      </c>
      <c r="W2432" s="105">
        <f t="shared" si="1007"/>
        <v>0</v>
      </c>
      <c r="X2432" s="96"/>
      <c r="Y2432" s="106" t="str">
        <f>$AO$14</f>
        <v>M</v>
      </c>
      <c r="Z2432" s="262" t="str">
        <f t="shared" si="998"/>
        <v>Sun</v>
      </c>
      <c r="AA2432" s="107">
        <f t="shared" si="999"/>
        <v>0</v>
      </c>
      <c r="AB2432" s="107">
        <f t="shared" si="1000"/>
        <v>0</v>
      </c>
      <c r="AC2432" s="107">
        <f t="shared" si="1001"/>
        <v>0</v>
      </c>
    </row>
    <row r="2433" spans="1:29" ht="12.75" customHeight="1">
      <c r="A2433" s="69"/>
      <c r="B2433" s="124" t="s">
        <v>23</v>
      </c>
      <c r="C2433" s="125" t="s">
        <v>22</v>
      </c>
      <c r="D2433" s="133">
        <f>+F2432/173</f>
        <v>7193.9884393063585</v>
      </c>
      <c r="E2433" s="127" t="s">
        <v>24</v>
      </c>
      <c r="F2433" s="128">
        <f>+W2459</f>
        <v>145.49999999999997</v>
      </c>
      <c r="G2433" s="134" t="s">
        <v>22</v>
      </c>
      <c r="H2433" s="130">
        <f>F2433*D2433</f>
        <v>1046725.3179190749</v>
      </c>
      <c r="I2433" s="76">
        <f t="shared" si="995"/>
        <v>11</v>
      </c>
      <c r="J2433" s="100">
        <f>$AN$15</f>
        <v>41085</v>
      </c>
      <c r="K2433" s="101">
        <v>1</v>
      </c>
      <c r="L2433" s="261">
        <v>11</v>
      </c>
      <c r="M2433" s="232">
        <f t="shared" si="1010"/>
        <v>0.33333333333333331</v>
      </c>
      <c r="N2433" s="241">
        <f t="shared" si="1002"/>
        <v>0.70833333333333337</v>
      </c>
      <c r="O2433" s="244">
        <f t="shared" si="996"/>
        <v>9.0000000000000018</v>
      </c>
      <c r="P2433" s="245" t="str">
        <f t="shared" si="1008"/>
        <v>1</v>
      </c>
      <c r="Q2433" s="257">
        <f t="shared" si="997"/>
        <v>8.0000000000000018</v>
      </c>
      <c r="R2433" s="102">
        <f t="shared" si="1009"/>
        <v>2.9999999999999982</v>
      </c>
      <c r="S2433" s="103">
        <f t="shared" si="1003"/>
        <v>1</v>
      </c>
      <c r="T2433" s="104">
        <f t="shared" si="1004"/>
        <v>1.9999999999999982</v>
      </c>
      <c r="U2433" s="104">
        <f t="shared" si="1005"/>
        <v>0</v>
      </c>
      <c r="V2433" s="104">
        <f t="shared" si="1006"/>
        <v>0</v>
      </c>
      <c r="W2433" s="105">
        <f t="shared" si="1007"/>
        <v>2.9999999999999982</v>
      </c>
      <c r="X2433" s="96"/>
      <c r="Y2433" s="106" t="str">
        <f>$AO$15</f>
        <v>D</v>
      </c>
      <c r="Z2433" s="262" t="str">
        <f t="shared" si="998"/>
        <v>Mon</v>
      </c>
      <c r="AA2433" s="107">
        <f t="shared" si="999"/>
        <v>0</v>
      </c>
      <c r="AB2433" s="107">
        <f t="shared" si="1000"/>
        <v>0</v>
      </c>
      <c r="AC2433" s="107">
        <f t="shared" si="1001"/>
        <v>0</v>
      </c>
    </row>
    <row r="2434" spans="1:29" ht="12.75" customHeight="1">
      <c r="A2434" s="69"/>
      <c r="B2434" s="124" t="s">
        <v>65</v>
      </c>
      <c r="C2434" s="125" t="s">
        <v>22</v>
      </c>
      <c r="D2434" s="133">
        <v>6000</v>
      </c>
      <c r="E2434" s="127" t="s">
        <v>24</v>
      </c>
      <c r="F2434" s="203">
        <f>+K2459</f>
        <v>24</v>
      </c>
      <c r="G2434" s="134" t="s">
        <v>22</v>
      </c>
      <c r="H2434" s="130">
        <f>F2434*D2434</f>
        <v>144000</v>
      </c>
      <c r="I2434" s="76">
        <f t="shared" si="995"/>
        <v>12</v>
      </c>
      <c r="J2434" s="100">
        <f>$AN$16</f>
        <v>41086</v>
      </c>
      <c r="K2434" s="101">
        <v>1</v>
      </c>
      <c r="L2434" s="261">
        <v>11</v>
      </c>
      <c r="M2434" s="232">
        <f t="shared" si="1010"/>
        <v>0.33333333333333331</v>
      </c>
      <c r="N2434" s="241">
        <f t="shared" si="1002"/>
        <v>0.70833333333333337</v>
      </c>
      <c r="O2434" s="244">
        <f t="shared" si="996"/>
        <v>9.0000000000000018</v>
      </c>
      <c r="P2434" s="245" t="str">
        <f t="shared" si="1008"/>
        <v>1</v>
      </c>
      <c r="Q2434" s="257">
        <f t="shared" si="997"/>
        <v>8.0000000000000018</v>
      </c>
      <c r="R2434" s="102">
        <f t="shared" si="1009"/>
        <v>2.9999999999999982</v>
      </c>
      <c r="S2434" s="103">
        <f t="shared" si="1003"/>
        <v>1</v>
      </c>
      <c r="T2434" s="104">
        <f t="shared" si="1004"/>
        <v>1.9999999999999982</v>
      </c>
      <c r="U2434" s="104">
        <f t="shared" si="1005"/>
        <v>0</v>
      </c>
      <c r="V2434" s="104">
        <f t="shared" si="1006"/>
        <v>0</v>
      </c>
      <c r="W2434" s="105">
        <f t="shared" si="1007"/>
        <v>2.9999999999999982</v>
      </c>
      <c r="X2434" s="96"/>
      <c r="Y2434" s="106" t="str">
        <f>$AO$16</f>
        <v>D</v>
      </c>
      <c r="Z2434" s="207" t="str">
        <f t="shared" si="998"/>
        <v>Tue</v>
      </c>
      <c r="AA2434" s="107">
        <f t="shared" si="999"/>
        <v>0</v>
      </c>
      <c r="AB2434" s="107">
        <f t="shared" si="1000"/>
        <v>0</v>
      </c>
      <c r="AC2434" s="107">
        <f t="shared" si="1001"/>
        <v>0</v>
      </c>
    </row>
    <row r="2435" spans="1:29" ht="12.75" customHeight="1">
      <c r="A2435" s="69"/>
      <c r="B2435" s="124" t="s">
        <v>66</v>
      </c>
      <c r="C2435" s="125" t="s">
        <v>22</v>
      </c>
      <c r="D2435" s="200">
        <v>4000</v>
      </c>
      <c r="E2435" s="127" t="s">
        <v>24</v>
      </c>
      <c r="F2435" s="139">
        <f>+L2459</f>
        <v>0</v>
      </c>
      <c r="G2435" s="134" t="s">
        <v>22</v>
      </c>
      <c r="H2435" s="130">
        <f>F2435*D2435</f>
        <v>0</v>
      </c>
      <c r="I2435" s="76">
        <f t="shared" si="995"/>
        <v>13</v>
      </c>
      <c r="J2435" s="100">
        <f>$AN$17</f>
        <v>41087</v>
      </c>
      <c r="K2435" s="101">
        <v>1</v>
      </c>
      <c r="L2435" s="261">
        <v>11</v>
      </c>
      <c r="M2435" s="232">
        <f t="shared" si="1010"/>
        <v>0.33333333333333331</v>
      </c>
      <c r="N2435" s="241">
        <f t="shared" si="1002"/>
        <v>0.70833333333333337</v>
      </c>
      <c r="O2435" s="244">
        <f t="shared" si="996"/>
        <v>9.0000000000000018</v>
      </c>
      <c r="P2435" s="245" t="str">
        <f t="shared" si="1008"/>
        <v>1</v>
      </c>
      <c r="Q2435" s="257">
        <f t="shared" si="997"/>
        <v>8.0000000000000018</v>
      </c>
      <c r="R2435" s="102">
        <f t="shared" si="1009"/>
        <v>2.9999999999999982</v>
      </c>
      <c r="S2435" s="103">
        <f t="shared" si="1003"/>
        <v>1</v>
      </c>
      <c r="T2435" s="104">
        <f t="shared" si="1004"/>
        <v>1.9999999999999982</v>
      </c>
      <c r="U2435" s="104">
        <f t="shared" si="1005"/>
        <v>0</v>
      </c>
      <c r="V2435" s="104">
        <f t="shared" si="1006"/>
        <v>0</v>
      </c>
      <c r="W2435" s="105">
        <f t="shared" si="1007"/>
        <v>2.9999999999999982</v>
      </c>
      <c r="X2435" s="96"/>
      <c r="Y2435" s="106" t="str">
        <f>$AO$17</f>
        <v>D</v>
      </c>
      <c r="Z2435" s="207" t="str">
        <f t="shared" si="998"/>
        <v>Wed</v>
      </c>
      <c r="AA2435" s="107">
        <f t="shared" si="999"/>
        <v>0</v>
      </c>
      <c r="AB2435" s="107">
        <f t="shared" si="1000"/>
        <v>0</v>
      </c>
      <c r="AC2435" s="107">
        <f t="shared" si="1001"/>
        <v>0</v>
      </c>
    </row>
    <row r="2436" spans="1:29" ht="12.75" customHeight="1">
      <c r="A2436" s="69"/>
      <c r="B2436" s="335" t="s">
        <v>75</v>
      </c>
      <c r="C2436" s="336" t="s">
        <v>22</v>
      </c>
      <c r="D2436" s="337"/>
      <c r="E2436" s="127" t="s">
        <v>24</v>
      </c>
      <c r="F2436" s="338">
        <f>+M2459</f>
        <v>24</v>
      </c>
      <c r="G2436" s="142" t="s">
        <v>22</v>
      </c>
      <c r="H2436" s="143">
        <f>+F2436*D2436</f>
        <v>0</v>
      </c>
      <c r="I2436" s="76">
        <f t="shared" si="995"/>
        <v>14</v>
      </c>
      <c r="J2436" s="100">
        <f>$AN$18</f>
        <v>41088</v>
      </c>
      <c r="K2436" s="101">
        <v>1</v>
      </c>
      <c r="L2436" s="261">
        <v>8</v>
      </c>
      <c r="M2436" s="232">
        <f t="shared" si="1010"/>
        <v>0.33333333333333331</v>
      </c>
      <c r="N2436" s="241">
        <f t="shared" si="1002"/>
        <v>0.70833333333333337</v>
      </c>
      <c r="O2436" s="244">
        <f t="shared" si="996"/>
        <v>9.0000000000000018</v>
      </c>
      <c r="P2436" s="245" t="str">
        <f t="shared" si="1008"/>
        <v>1</v>
      </c>
      <c r="Q2436" s="257">
        <f t="shared" si="997"/>
        <v>8.0000000000000018</v>
      </c>
      <c r="R2436" s="102">
        <f t="shared" si="1009"/>
        <v>0</v>
      </c>
      <c r="S2436" s="103">
        <f t="shared" si="1003"/>
        <v>0</v>
      </c>
      <c r="T2436" s="104">
        <f t="shared" si="1004"/>
        <v>0</v>
      </c>
      <c r="U2436" s="104">
        <f t="shared" si="1005"/>
        <v>0</v>
      </c>
      <c r="V2436" s="104">
        <f t="shared" si="1006"/>
        <v>0</v>
      </c>
      <c r="W2436" s="105">
        <f t="shared" si="1007"/>
        <v>0</v>
      </c>
      <c r="X2436" s="96"/>
      <c r="Y2436" s="106" t="str">
        <f>$AO$18</f>
        <v>D</v>
      </c>
      <c r="Z2436" s="207" t="str">
        <f t="shared" si="998"/>
        <v>Thu</v>
      </c>
      <c r="AA2436" s="107">
        <f t="shared" si="999"/>
        <v>0</v>
      </c>
      <c r="AB2436" s="107">
        <f t="shared" si="1000"/>
        <v>0</v>
      </c>
      <c r="AC2436" s="107">
        <f t="shared" si="1001"/>
        <v>0</v>
      </c>
    </row>
    <row r="2437" spans="1:29" ht="12.75" customHeight="1">
      <c r="A2437" s="69"/>
      <c r="B2437" s="124"/>
      <c r="C2437" s="70"/>
      <c r="D2437" s="202"/>
      <c r="E2437" s="140"/>
      <c r="F2437" s="141"/>
      <c r="G2437" s="74" t="s">
        <v>22</v>
      </c>
      <c r="H2437" s="99">
        <f>+D2437*F2437</f>
        <v>0</v>
      </c>
      <c r="I2437" s="76">
        <f t="shared" si="995"/>
        <v>15</v>
      </c>
      <c r="J2437" s="100">
        <f>$AN$19</f>
        <v>41089</v>
      </c>
      <c r="K2437" s="101">
        <v>1</v>
      </c>
      <c r="L2437" s="261">
        <v>11</v>
      </c>
      <c r="M2437" s="232">
        <f t="shared" si="1010"/>
        <v>0.33333333333333331</v>
      </c>
      <c r="N2437" s="241">
        <f t="shared" si="1002"/>
        <v>0.70833333333333337</v>
      </c>
      <c r="O2437" s="244">
        <f t="shared" si="996"/>
        <v>9.0000000000000018</v>
      </c>
      <c r="P2437" s="245" t="str">
        <f t="shared" si="1008"/>
        <v>1</v>
      </c>
      <c r="Q2437" s="257">
        <f t="shared" si="997"/>
        <v>8.0000000000000018</v>
      </c>
      <c r="R2437" s="102">
        <f t="shared" si="1009"/>
        <v>2.9999999999999982</v>
      </c>
      <c r="S2437" s="103">
        <f t="shared" si="1003"/>
        <v>1</v>
      </c>
      <c r="T2437" s="104">
        <f t="shared" si="1004"/>
        <v>1.9999999999999982</v>
      </c>
      <c r="U2437" s="104">
        <f t="shared" si="1005"/>
        <v>0</v>
      </c>
      <c r="V2437" s="104">
        <f t="shared" si="1006"/>
        <v>0</v>
      </c>
      <c r="W2437" s="105">
        <f t="shared" si="1007"/>
        <v>2.9999999999999982</v>
      </c>
      <c r="X2437" s="96"/>
      <c r="Y2437" s="106" t="str">
        <f>$AO$19</f>
        <v>D</v>
      </c>
      <c r="Z2437" s="207" t="str">
        <f t="shared" si="998"/>
        <v>Fri</v>
      </c>
      <c r="AA2437" s="107">
        <f t="shared" si="999"/>
        <v>0</v>
      </c>
      <c r="AB2437" s="107">
        <f t="shared" si="1000"/>
        <v>0</v>
      </c>
      <c r="AC2437" s="107">
        <f t="shared" si="1001"/>
        <v>0</v>
      </c>
    </row>
    <row r="2438" spans="1:29" ht="12.75" customHeight="1">
      <c r="A2438" s="69"/>
      <c r="B2438" s="124"/>
      <c r="C2438" s="70"/>
      <c r="D2438" s="202"/>
      <c r="E2438" s="140"/>
      <c r="F2438" s="139"/>
      <c r="G2438" s="74" t="s">
        <v>22</v>
      </c>
      <c r="H2438" s="99">
        <f>+D2438*F2438</f>
        <v>0</v>
      </c>
      <c r="I2438" s="76">
        <f t="shared" si="995"/>
        <v>16</v>
      </c>
      <c r="J2438" s="100">
        <f>$AN$20</f>
        <v>41090</v>
      </c>
      <c r="K2438" s="101" t="s">
        <v>63</v>
      </c>
      <c r="L2438" s="261">
        <v>11</v>
      </c>
      <c r="M2438" s="232">
        <f t="shared" si="1010"/>
        <v>0</v>
      </c>
      <c r="N2438" s="241">
        <f t="shared" si="1002"/>
        <v>0</v>
      </c>
      <c r="O2438" s="244">
        <f t="shared" si="996"/>
        <v>0</v>
      </c>
      <c r="P2438" s="245">
        <f t="shared" si="1008"/>
        <v>0</v>
      </c>
      <c r="Q2438" s="257">
        <f t="shared" si="997"/>
        <v>0</v>
      </c>
      <c r="R2438" s="102">
        <f t="shared" si="1009"/>
        <v>11</v>
      </c>
      <c r="S2438" s="103">
        <f t="shared" si="1003"/>
        <v>0</v>
      </c>
      <c r="T2438" s="104">
        <f t="shared" si="1004"/>
        <v>7</v>
      </c>
      <c r="U2438" s="104">
        <f t="shared" si="1005"/>
        <v>1</v>
      </c>
      <c r="V2438" s="104">
        <f t="shared" si="1006"/>
        <v>3</v>
      </c>
      <c r="W2438" s="105">
        <f t="shared" si="1007"/>
        <v>11</v>
      </c>
      <c r="X2438" s="96"/>
      <c r="Y2438" s="106" t="str">
        <f>$AO$20</f>
        <v>M</v>
      </c>
      <c r="Z2438" s="207" t="str">
        <f t="shared" si="998"/>
        <v>Sat</v>
      </c>
      <c r="AA2438" s="107">
        <f t="shared" si="999"/>
        <v>0</v>
      </c>
      <c r="AB2438" s="107">
        <f t="shared" si="1000"/>
        <v>0</v>
      </c>
      <c r="AC2438" s="107">
        <f t="shared" si="1001"/>
        <v>0</v>
      </c>
    </row>
    <row r="2439" spans="1:29" ht="12.75" customHeight="1">
      <c r="A2439" s="69"/>
      <c r="B2439" s="124" t="s">
        <v>56</v>
      </c>
      <c r="C2439" s="70" t="s">
        <v>22</v>
      </c>
      <c r="D2439" s="202"/>
      <c r="E2439" s="140"/>
      <c r="F2439" s="141"/>
      <c r="G2439" s="74" t="s">
        <v>22</v>
      </c>
      <c r="H2439" s="99">
        <v>0</v>
      </c>
      <c r="I2439" s="76">
        <f t="shared" si="995"/>
        <v>17</v>
      </c>
      <c r="J2439" s="100">
        <f>$AN$21</f>
        <v>41091</v>
      </c>
      <c r="K2439" s="101" t="s">
        <v>50</v>
      </c>
      <c r="L2439" s="261"/>
      <c r="M2439" s="232">
        <f t="shared" si="1010"/>
        <v>0</v>
      </c>
      <c r="N2439" s="241">
        <f t="shared" si="1002"/>
        <v>0</v>
      </c>
      <c r="O2439" s="244">
        <f t="shared" si="996"/>
        <v>0</v>
      </c>
      <c r="P2439" s="245">
        <f t="shared" si="1008"/>
        <v>0</v>
      </c>
      <c r="Q2439" s="257">
        <f t="shared" si="997"/>
        <v>0</v>
      </c>
      <c r="R2439" s="102">
        <f t="shared" si="1009"/>
        <v>0</v>
      </c>
      <c r="S2439" s="103">
        <f t="shared" si="1003"/>
        <v>0</v>
      </c>
      <c r="T2439" s="104">
        <f t="shared" si="1004"/>
        <v>0</v>
      </c>
      <c r="U2439" s="104">
        <f t="shared" si="1005"/>
        <v>0</v>
      </c>
      <c r="V2439" s="104">
        <f t="shared" si="1006"/>
        <v>0</v>
      </c>
      <c r="W2439" s="105">
        <f t="shared" si="1007"/>
        <v>0</v>
      </c>
      <c r="X2439" s="96"/>
      <c r="Y2439" s="106" t="str">
        <f>$AO$21</f>
        <v>M</v>
      </c>
      <c r="Z2439" s="262" t="str">
        <f t="shared" si="998"/>
        <v>Sun</v>
      </c>
      <c r="AA2439" s="107">
        <f t="shared" si="999"/>
        <v>0</v>
      </c>
      <c r="AB2439" s="107">
        <f t="shared" si="1000"/>
        <v>0</v>
      </c>
      <c r="AC2439" s="107">
        <f t="shared" si="1001"/>
        <v>0</v>
      </c>
    </row>
    <row r="2440" spans="1:29" ht="12.75" customHeight="1">
      <c r="A2440" s="69"/>
      <c r="B2440" s="124"/>
      <c r="C2440" s="70"/>
      <c r="D2440" s="202"/>
      <c r="E2440" s="140"/>
      <c r="F2440" s="139"/>
      <c r="G2440" s="74" t="s">
        <v>22</v>
      </c>
      <c r="H2440" s="99">
        <f>+D2440*F2440</f>
        <v>0</v>
      </c>
      <c r="I2440" s="76">
        <f t="shared" si="995"/>
        <v>18</v>
      </c>
      <c r="J2440" s="100">
        <f>$AN$22</f>
        <v>41092</v>
      </c>
      <c r="K2440" s="101">
        <v>1</v>
      </c>
      <c r="L2440" s="261">
        <v>11</v>
      </c>
      <c r="M2440" s="232">
        <f t="shared" si="1010"/>
        <v>0.33333333333333331</v>
      </c>
      <c r="N2440" s="241">
        <f t="shared" si="1002"/>
        <v>0.70833333333333337</v>
      </c>
      <c r="O2440" s="244">
        <f t="shared" si="996"/>
        <v>9.0000000000000018</v>
      </c>
      <c r="P2440" s="245" t="str">
        <f t="shared" si="1008"/>
        <v>1</v>
      </c>
      <c r="Q2440" s="257">
        <f t="shared" si="997"/>
        <v>8.0000000000000018</v>
      </c>
      <c r="R2440" s="102">
        <f t="shared" si="1009"/>
        <v>2.9999999999999982</v>
      </c>
      <c r="S2440" s="103">
        <f t="shared" si="1003"/>
        <v>1</v>
      </c>
      <c r="T2440" s="104">
        <f t="shared" si="1004"/>
        <v>1.9999999999999982</v>
      </c>
      <c r="U2440" s="104">
        <f t="shared" si="1005"/>
        <v>0</v>
      </c>
      <c r="V2440" s="104">
        <f t="shared" si="1006"/>
        <v>0</v>
      </c>
      <c r="W2440" s="105">
        <f t="shared" si="1007"/>
        <v>2.9999999999999982</v>
      </c>
      <c r="X2440" s="96"/>
      <c r="Y2440" s="106" t="str">
        <f>$AO$22</f>
        <v>D</v>
      </c>
      <c r="Z2440" s="262" t="str">
        <f t="shared" si="998"/>
        <v>Mon</v>
      </c>
      <c r="AA2440" s="107">
        <f t="shared" si="999"/>
        <v>0</v>
      </c>
      <c r="AB2440" s="107">
        <f t="shared" si="1000"/>
        <v>0</v>
      </c>
      <c r="AC2440" s="107">
        <f t="shared" si="1001"/>
        <v>0</v>
      </c>
    </row>
    <row r="2441" spans="1:29" ht="12.75" customHeight="1">
      <c r="A2441" s="69"/>
      <c r="B2441" s="150" t="s">
        <v>19</v>
      </c>
      <c r="C2441" s="150"/>
      <c r="D2441" s="200"/>
      <c r="E2441" s="127"/>
      <c r="F2441" s="151"/>
      <c r="G2441" s="134" t="s">
        <v>22</v>
      </c>
      <c r="H2441" s="152">
        <f>SUM(H2432:H2440)</f>
        <v>2435285.317919075</v>
      </c>
      <c r="I2441" s="76">
        <f t="shared" si="995"/>
        <v>19</v>
      </c>
      <c r="J2441" s="100">
        <f>$AN$23</f>
        <v>41093</v>
      </c>
      <c r="K2441" s="101">
        <v>1</v>
      </c>
      <c r="L2441" s="261">
        <v>8</v>
      </c>
      <c r="M2441" s="232">
        <f t="shared" si="1010"/>
        <v>0.33333333333333331</v>
      </c>
      <c r="N2441" s="241">
        <f t="shared" si="1002"/>
        <v>0.70833333333333337</v>
      </c>
      <c r="O2441" s="244">
        <f t="shared" si="996"/>
        <v>9.0000000000000018</v>
      </c>
      <c r="P2441" s="245" t="str">
        <f t="shared" si="1008"/>
        <v>1</v>
      </c>
      <c r="Q2441" s="257">
        <f t="shared" si="997"/>
        <v>8.0000000000000018</v>
      </c>
      <c r="R2441" s="102">
        <f t="shared" si="1009"/>
        <v>0</v>
      </c>
      <c r="S2441" s="103">
        <f t="shared" si="1003"/>
        <v>0</v>
      </c>
      <c r="T2441" s="104">
        <f t="shared" si="1004"/>
        <v>0</v>
      </c>
      <c r="U2441" s="104">
        <f t="shared" si="1005"/>
        <v>0</v>
      </c>
      <c r="V2441" s="104">
        <f t="shared" si="1006"/>
        <v>0</v>
      </c>
      <c r="W2441" s="105">
        <f t="shared" si="1007"/>
        <v>0</v>
      </c>
      <c r="X2441" s="96"/>
      <c r="Y2441" s="106" t="str">
        <f>$AO$23</f>
        <v>D</v>
      </c>
      <c r="Z2441" s="207" t="str">
        <f t="shared" si="998"/>
        <v>Tue</v>
      </c>
      <c r="AA2441" s="107">
        <f t="shared" si="999"/>
        <v>0</v>
      </c>
      <c r="AB2441" s="107">
        <f t="shared" si="1000"/>
        <v>0</v>
      </c>
      <c r="AC2441" s="107">
        <f t="shared" si="1001"/>
        <v>0</v>
      </c>
    </row>
    <row r="2442" spans="1:29" ht="12.75" customHeight="1">
      <c r="A2442" s="69"/>
      <c r="B2442" s="131" t="s">
        <v>25</v>
      </c>
      <c r="C2442" s="70"/>
      <c r="D2442" s="200"/>
      <c r="E2442" s="127"/>
      <c r="F2442" s="151"/>
      <c r="G2442" s="74"/>
      <c r="H2442" s="75"/>
      <c r="I2442" s="76">
        <f t="shared" si="995"/>
        <v>20</v>
      </c>
      <c r="J2442" s="100">
        <f>$AN$24</f>
        <v>41094</v>
      </c>
      <c r="K2442" s="101">
        <v>1</v>
      </c>
      <c r="L2442" s="261"/>
      <c r="M2442" s="232">
        <f t="shared" si="1010"/>
        <v>0.33333333333333331</v>
      </c>
      <c r="N2442" s="241">
        <f t="shared" si="1002"/>
        <v>0.70833333333333337</v>
      </c>
      <c r="O2442" s="244">
        <f t="shared" si="996"/>
        <v>9.0000000000000018</v>
      </c>
      <c r="P2442" s="245" t="str">
        <f t="shared" si="1008"/>
        <v>1</v>
      </c>
      <c r="Q2442" s="257">
        <f t="shared" si="997"/>
        <v>8.0000000000000018</v>
      </c>
      <c r="R2442" s="102">
        <f t="shared" si="1009"/>
        <v>-8.0000000000000018</v>
      </c>
      <c r="S2442" s="103">
        <f t="shared" si="1003"/>
        <v>0</v>
      </c>
      <c r="T2442" s="104">
        <f t="shared" si="1004"/>
        <v>0</v>
      </c>
      <c r="U2442" s="104">
        <f t="shared" si="1005"/>
        <v>0</v>
      </c>
      <c r="V2442" s="104">
        <f t="shared" si="1006"/>
        <v>0</v>
      </c>
      <c r="W2442" s="105">
        <f t="shared" si="1007"/>
        <v>-8.0000000000000018</v>
      </c>
      <c r="X2442" s="96"/>
      <c r="Y2442" s="106" t="str">
        <f>$AO$24</f>
        <v>D</v>
      </c>
      <c r="Z2442" s="207" t="str">
        <f t="shared" si="998"/>
        <v>Wed</v>
      </c>
      <c r="AA2442" s="107">
        <v>1</v>
      </c>
      <c r="AB2442" s="107">
        <f t="shared" si="1000"/>
        <v>0</v>
      </c>
      <c r="AC2442" s="107">
        <f t="shared" si="1001"/>
        <v>0</v>
      </c>
    </row>
    <row r="2443" spans="1:29" ht="12.75" customHeight="1">
      <c r="A2443" s="69"/>
      <c r="B2443" s="124" t="s">
        <v>26</v>
      </c>
      <c r="C2443" s="125" t="s">
        <v>22</v>
      </c>
      <c r="D2443" s="153">
        <f>-H2432</f>
        <v>-1244560</v>
      </c>
      <c r="E2443" s="127" t="s">
        <v>24</v>
      </c>
      <c r="F2443" s="149">
        <v>0.02</v>
      </c>
      <c r="G2443" s="134" t="s">
        <v>22</v>
      </c>
      <c r="H2443" s="130">
        <f>F2443*D2443</f>
        <v>-24891.200000000001</v>
      </c>
      <c r="I2443" s="76">
        <f t="shared" si="995"/>
        <v>21</v>
      </c>
      <c r="J2443" s="100">
        <f>$AN$25</f>
        <v>41095</v>
      </c>
      <c r="K2443" s="101">
        <v>1</v>
      </c>
      <c r="L2443" s="261">
        <v>11</v>
      </c>
      <c r="M2443" s="232">
        <f t="shared" si="1010"/>
        <v>0.33333333333333331</v>
      </c>
      <c r="N2443" s="241">
        <f t="shared" si="1002"/>
        <v>0.70833333333333337</v>
      </c>
      <c r="O2443" s="244">
        <f t="shared" si="996"/>
        <v>9.0000000000000018</v>
      </c>
      <c r="P2443" s="245" t="str">
        <f t="shared" si="1008"/>
        <v>1</v>
      </c>
      <c r="Q2443" s="257">
        <f t="shared" si="997"/>
        <v>8.0000000000000018</v>
      </c>
      <c r="R2443" s="102">
        <f t="shared" si="1009"/>
        <v>2.9999999999999982</v>
      </c>
      <c r="S2443" s="103">
        <f t="shared" si="1003"/>
        <v>1</v>
      </c>
      <c r="T2443" s="104">
        <f t="shared" si="1004"/>
        <v>1.9999999999999982</v>
      </c>
      <c r="U2443" s="104">
        <f t="shared" si="1005"/>
        <v>0</v>
      </c>
      <c r="V2443" s="104">
        <f t="shared" si="1006"/>
        <v>0</v>
      </c>
      <c r="W2443" s="105">
        <f t="shared" si="1007"/>
        <v>2.9999999999999982</v>
      </c>
      <c r="X2443" s="96"/>
      <c r="Y2443" s="106" t="str">
        <f>$AO$25</f>
        <v>D</v>
      </c>
      <c r="Z2443" s="207" t="str">
        <f t="shared" si="998"/>
        <v>Thu</v>
      </c>
      <c r="AA2443" s="107">
        <f t="shared" si="999"/>
        <v>0</v>
      </c>
      <c r="AB2443" s="107">
        <f t="shared" si="1000"/>
        <v>0</v>
      </c>
      <c r="AC2443" s="107">
        <f t="shared" si="1001"/>
        <v>0</v>
      </c>
    </row>
    <row r="2444" spans="1:29" ht="12.75" customHeight="1">
      <c r="A2444" s="69"/>
      <c r="B2444" s="124" t="s">
        <v>47</v>
      </c>
      <c r="C2444" s="125" t="s">
        <v>22</v>
      </c>
      <c r="D2444" s="200"/>
      <c r="E2444" s="127"/>
      <c r="F2444" s="155"/>
      <c r="G2444" s="134" t="s">
        <v>22</v>
      </c>
      <c r="H2444" s="130">
        <f>SUM(AA2459:AC2459)*-F2432/21</f>
        <v>-59264.761904761908</v>
      </c>
      <c r="I2444" s="76">
        <f t="shared" si="995"/>
        <v>22</v>
      </c>
      <c r="J2444" s="100">
        <f>$AN$26</f>
        <v>41096</v>
      </c>
      <c r="K2444" s="101">
        <v>1</v>
      </c>
      <c r="L2444" s="261">
        <v>10</v>
      </c>
      <c r="M2444" s="232">
        <f t="shared" si="1010"/>
        <v>0.33333333333333331</v>
      </c>
      <c r="N2444" s="241">
        <f t="shared" si="1002"/>
        <v>0.70833333333333337</v>
      </c>
      <c r="O2444" s="244">
        <f t="shared" si="996"/>
        <v>9.0000000000000018</v>
      </c>
      <c r="P2444" s="245" t="str">
        <f t="shared" si="1008"/>
        <v>1</v>
      </c>
      <c r="Q2444" s="257">
        <f t="shared" si="997"/>
        <v>8.0000000000000018</v>
      </c>
      <c r="R2444" s="102">
        <f t="shared" si="1009"/>
        <v>1.9999999999999982</v>
      </c>
      <c r="S2444" s="103">
        <f t="shared" si="1003"/>
        <v>1</v>
      </c>
      <c r="T2444" s="104">
        <f t="shared" si="1004"/>
        <v>0.99999999999999822</v>
      </c>
      <c r="U2444" s="104">
        <f t="shared" si="1005"/>
        <v>0</v>
      </c>
      <c r="V2444" s="104">
        <f t="shared" si="1006"/>
        <v>0</v>
      </c>
      <c r="W2444" s="105">
        <f t="shared" si="1007"/>
        <v>1.9999999999999982</v>
      </c>
      <c r="X2444" s="96"/>
      <c r="Y2444" s="106" t="str">
        <f>$AO$26</f>
        <v>D</v>
      </c>
      <c r="Z2444" s="207" t="str">
        <f t="shared" si="998"/>
        <v>Fri</v>
      </c>
      <c r="AA2444" s="107">
        <f t="shared" si="999"/>
        <v>0</v>
      </c>
      <c r="AB2444" s="107">
        <f t="shared" si="1000"/>
        <v>0</v>
      </c>
      <c r="AC2444" s="107">
        <f t="shared" si="1001"/>
        <v>0</v>
      </c>
    </row>
    <row r="2445" spans="1:29" ht="12.75" customHeight="1">
      <c r="A2445" s="69"/>
      <c r="B2445" s="124" t="s">
        <v>27</v>
      </c>
      <c r="C2445" s="125" t="s">
        <v>22</v>
      </c>
      <c r="D2445" s="200"/>
      <c r="E2445" s="127"/>
      <c r="F2445" s="155"/>
      <c r="G2445" s="134" t="s">
        <v>22</v>
      </c>
      <c r="H2445" s="156">
        <f>+F2451</f>
        <v>-48767.5</v>
      </c>
      <c r="I2445" s="76">
        <f t="shared" si="995"/>
        <v>23</v>
      </c>
      <c r="J2445" s="100">
        <f>$AN$27</f>
        <v>41097</v>
      </c>
      <c r="K2445" s="339" t="s">
        <v>63</v>
      </c>
      <c r="L2445" s="261">
        <v>11</v>
      </c>
      <c r="M2445" s="232">
        <f t="shared" si="1010"/>
        <v>0</v>
      </c>
      <c r="N2445" s="241">
        <f t="shared" si="1002"/>
        <v>0</v>
      </c>
      <c r="O2445" s="244">
        <f t="shared" si="996"/>
        <v>0</v>
      </c>
      <c r="P2445" s="245">
        <f t="shared" si="1008"/>
        <v>0</v>
      </c>
      <c r="Q2445" s="257">
        <f t="shared" si="997"/>
        <v>0</v>
      </c>
      <c r="R2445" s="102">
        <f t="shared" si="1009"/>
        <v>11</v>
      </c>
      <c r="S2445" s="103">
        <f t="shared" si="1003"/>
        <v>0</v>
      </c>
      <c r="T2445" s="104">
        <f t="shared" si="1004"/>
        <v>7</v>
      </c>
      <c r="U2445" s="104">
        <f t="shared" si="1005"/>
        <v>1</v>
      </c>
      <c r="V2445" s="104">
        <f t="shared" si="1006"/>
        <v>3</v>
      </c>
      <c r="W2445" s="105">
        <f t="shared" si="1007"/>
        <v>11</v>
      </c>
      <c r="X2445" s="96"/>
      <c r="Y2445" s="106" t="str">
        <f>$AO$27</f>
        <v>M</v>
      </c>
      <c r="Z2445" s="207" t="str">
        <f t="shared" si="998"/>
        <v>Sat</v>
      </c>
      <c r="AA2445" s="107">
        <f t="shared" si="999"/>
        <v>0</v>
      </c>
      <c r="AB2445" s="107">
        <f t="shared" si="1000"/>
        <v>0</v>
      </c>
      <c r="AC2445" s="107">
        <f t="shared" si="1001"/>
        <v>0</v>
      </c>
    </row>
    <row r="2446" spans="1:29" ht="12.75" customHeight="1">
      <c r="A2446" s="69"/>
      <c r="B2446" s="98"/>
      <c r="C2446" s="98"/>
      <c r="D2446" s="158" t="s">
        <v>28</v>
      </c>
      <c r="E2446" s="159"/>
      <c r="F2446" s="160">
        <f>VLOOKUP(C2425,$AD$1:$AG$6,2)</f>
        <v>-1320000</v>
      </c>
      <c r="G2446" s="160"/>
      <c r="H2446" s="99"/>
      <c r="I2446" s="76">
        <f t="shared" si="995"/>
        <v>24</v>
      </c>
      <c r="J2446" s="100">
        <f>$AN$28</f>
        <v>41098</v>
      </c>
      <c r="K2446" s="101" t="s">
        <v>50</v>
      </c>
      <c r="L2446" s="261"/>
      <c r="M2446" s="232">
        <f t="shared" si="1010"/>
        <v>0</v>
      </c>
      <c r="N2446" s="241">
        <f t="shared" si="1002"/>
        <v>0</v>
      </c>
      <c r="O2446" s="244">
        <f t="shared" si="996"/>
        <v>0</v>
      </c>
      <c r="P2446" s="245">
        <f t="shared" si="1008"/>
        <v>0</v>
      </c>
      <c r="Q2446" s="257">
        <f t="shared" si="997"/>
        <v>0</v>
      </c>
      <c r="R2446" s="102">
        <f t="shared" si="1009"/>
        <v>0</v>
      </c>
      <c r="S2446" s="103">
        <f t="shared" si="1003"/>
        <v>0</v>
      </c>
      <c r="T2446" s="104">
        <f t="shared" si="1004"/>
        <v>0</v>
      </c>
      <c r="U2446" s="104">
        <f t="shared" si="1005"/>
        <v>0</v>
      </c>
      <c r="V2446" s="104">
        <f t="shared" si="1006"/>
        <v>0</v>
      </c>
      <c r="W2446" s="105">
        <f t="shared" si="1007"/>
        <v>0</v>
      </c>
      <c r="X2446" s="96"/>
      <c r="Y2446" s="106" t="str">
        <f>$AO$28</f>
        <v>M</v>
      </c>
      <c r="Z2446" s="262" t="str">
        <f t="shared" si="998"/>
        <v>Sun</v>
      </c>
      <c r="AA2446" s="107">
        <f t="shared" si="999"/>
        <v>0</v>
      </c>
      <c r="AB2446" s="107">
        <f t="shared" si="1000"/>
        <v>0</v>
      </c>
      <c r="AC2446" s="107">
        <f t="shared" si="1001"/>
        <v>0</v>
      </c>
    </row>
    <row r="2447" spans="1:29" ht="12.75" customHeight="1">
      <c r="A2447" s="69"/>
      <c r="B2447" s="98"/>
      <c r="C2447" s="98"/>
      <c r="D2447" s="162" t="s">
        <v>26</v>
      </c>
      <c r="E2447" s="159"/>
      <c r="F2447" s="163">
        <f>+(H2432)*0.54%</f>
        <v>6720.6240000000007</v>
      </c>
      <c r="G2447" s="163"/>
      <c r="H2447" s="99"/>
      <c r="I2447" s="76">
        <f t="shared" si="995"/>
        <v>25</v>
      </c>
      <c r="J2447" s="100">
        <f>$AN$29</f>
        <v>41099</v>
      </c>
      <c r="K2447" s="101">
        <v>1</v>
      </c>
      <c r="L2447" s="261">
        <v>11</v>
      </c>
      <c r="M2447" s="232">
        <f t="shared" si="1010"/>
        <v>0.33333333333333331</v>
      </c>
      <c r="N2447" s="241">
        <f t="shared" si="1002"/>
        <v>0.70833333333333337</v>
      </c>
      <c r="O2447" s="244">
        <f t="shared" si="996"/>
        <v>9.0000000000000018</v>
      </c>
      <c r="P2447" s="245" t="str">
        <f t="shared" si="1008"/>
        <v>1</v>
      </c>
      <c r="Q2447" s="257">
        <f t="shared" si="997"/>
        <v>8.0000000000000018</v>
      </c>
      <c r="R2447" s="102">
        <f t="shared" si="1009"/>
        <v>2.9999999999999982</v>
      </c>
      <c r="S2447" s="103">
        <f t="shared" si="1003"/>
        <v>1</v>
      </c>
      <c r="T2447" s="104">
        <f t="shared" si="1004"/>
        <v>1.9999999999999982</v>
      </c>
      <c r="U2447" s="104">
        <f t="shared" si="1005"/>
        <v>0</v>
      </c>
      <c r="V2447" s="104">
        <f t="shared" si="1006"/>
        <v>0</v>
      </c>
      <c r="W2447" s="105">
        <f t="shared" si="1007"/>
        <v>2.9999999999999982</v>
      </c>
      <c r="X2447" s="96"/>
      <c r="Y2447" s="106" t="str">
        <f>$AO$29</f>
        <v>D</v>
      </c>
      <c r="Z2447" s="262" t="str">
        <f t="shared" si="998"/>
        <v>Mon</v>
      </c>
      <c r="AA2447" s="107">
        <f t="shared" si="999"/>
        <v>0</v>
      </c>
      <c r="AB2447" s="107">
        <f t="shared" si="1000"/>
        <v>0</v>
      </c>
      <c r="AC2447" s="107">
        <f t="shared" si="1001"/>
        <v>0</v>
      </c>
    </row>
    <row r="2448" spans="1:29" ht="12.75" customHeight="1">
      <c r="A2448" s="69"/>
      <c r="B2448" s="98"/>
      <c r="C2448" s="98"/>
      <c r="D2448" s="162" t="s">
        <v>29</v>
      </c>
      <c r="E2448" s="159"/>
      <c r="F2448" s="160">
        <f>-IF(H2441*5%&gt;500000,500000,H2441*5%)</f>
        <v>-121764.26589595375</v>
      </c>
      <c r="G2448" s="160"/>
      <c r="H2448" s="99"/>
      <c r="I2448" s="76">
        <f t="shared" si="995"/>
        <v>26</v>
      </c>
      <c r="J2448" s="100">
        <f>$AN$30</f>
        <v>41100</v>
      </c>
      <c r="K2448" s="101">
        <v>1</v>
      </c>
      <c r="L2448" s="261">
        <v>10</v>
      </c>
      <c r="M2448" s="232">
        <f t="shared" si="1010"/>
        <v>0.33333333333333331</v>
      </c>
      <c r="N2448" s="241">
        <f t="shared" si="1002"/>
        <v>0.70833333333333337</v>
      </c>
      <c r="O2448" s="244">
        <f t="shared" si="996"/>
        <v>9.0000000000000018</v>
      </c>
      <c r="P2448" s="245" t="str">
        <f t="shared" si="1008"/>
        <v>1</v>
      </c>
      <c r="Q2448" s="257">
        <f t="shared" si="997"/>
        <v>8.0000000000000018</v>
      </c>
      <c r="R2448" s="102">
        <f t="shared" si="1009"/>
        <v>1.9999999999999982</v>
      </c>
      <c r="S2448" s="103">
        <f t="shared" si="1003"/>
        <v>1</v>
      </c>
      <c r="T2448" s="104">
        <f t="shared" si="1004"/>
        <v>0.99999999999999822</v>
      </c>
      <c r="U2448" s="104">
        <f t="shared" si="1005"/>
        <v>0</v>
      </c>
      <c r="V2448" s="104">
        <f t="shared" si="1006"/>
        <v>0</v>
      </c>
      <c r="W2448" s="105">
        <f t="shared" si="1007"/>
        <v>1.9999999999999982</v>
      </c>
      <c r="X2448" s="96"/>
      <c r="Y2448" s="106" t="str">
        <f>$AO$30</f>
        <v>D</v>
      </c>
      <c r="Z2448" s="207" t="str">
        <f t="shared" si="998"/>
        <v>Tue</v>
      </c>
      <c r="AA2448" s="107">
        <f t="shared" si="999"/>
        <v>0</v>
      </c>
      <c r="AB2448" s="107">
        <f t="shared" si="1000"/>
        <v>0</v>
      </c>
      <c r="AC2448" s="107">
        <f t="shared" si="1001"/>
        <v>0</v>
      </c>
    </row>
    <row r="2449" spans="1:29" ht="12.75" customHeight="1">
      <c r="A2449" s="69"/>
      <c r="B2449" s="98"/>
      <c r="C2449" s="98"/>
      <c r="D2449" s="162" t="s">
        <v>30</v>
      </c>
      <c r="E2449" s="159"/>
      <c r="F2449" s="163">
        <f>ROUND(H2441+H2443+F2447+F2448,0)*12</f>
        <v>27544200</v>
      </c>
      <c r="G2449" s="163"/>
      <c r="H2449" s="99"/>
      <c r="I2449" s="76">
        <f t="shared" si="995"/>
        <v>27</v>
      </c>
      <c r="J2449" s="100">
        <f>$AN$31</f>
        <v>41101</v>
      </c>
      <c r="K2449" s="101">
        <v>1</v>
      </c>
      <c r="L2449" s="261">
        <v>11</v>
      </c>
      <c r="M2449" s="232">
        <f t="shared" si="1010"/>
        <v>0.33333333333333331</v>
      </c>
      <c r="N2449" s="241">
        <f t="shared" si="1002"/>
        <v>0.70833333333333337</v>
      </c>
      <c r="O2449" s="244">
        <f t="shared" si="996"/>
        <v>9.0000000000000018</v>
      </c>
      <c r="P2449" s="245" t="str">
        <f t="shared" si="1008"/>
        <v>1</v>
      </c>
      <c r="Q2449" s="257">
        <f t="shared" si="997"/>
        <v>8.0000000000000018</v>
      </c>
      <c r="R2449" s="102">
        <f t="shared" si="1009"/>
        <v>2.9999999999999982</v>
      </c>
      <c r="S2449" s="103">
        <f t="shared" si="1003"/>
        <v>1</v>
      </c>
      <c r="T2449" s="104">
        <f t="shared" si="1004"/>
        <v>1.9999999999999982</v>
      </c>
      <c r="U2449" s="104">
        <f t="shared" si="1005"/>
        <v>0</v>
      </c>
      <c r="V2449" s="104">
        <f t="shared" si="1006"/>
        <v>0</v>
      </c>
      <c r="W2449" s="105">
        <f t="shared" si="1007"/>
        <v>2.9999999999999982</v>
      </c>
      <c r="X2449" s="96"/>
      <c r="Y2449" s="106" t="str">
        <f>$AO$31</f>
        <v>D</v>
      </c>
      <c r="Z2449" s="207" t="str">
        <f t="shared" si="998"/>
        <v>Wed</v>
      </c>
      <c r="AA2449" s="107">
        <f t="shared" si="999"/>
        <v>0</v>
      </c>
      <c r="AB2449" s="107">
        <f t="shared" si="1000"/>
        <v>0</v>
      </c>
      <c r="AC2449" s="107">
        <f t="shared" si="1001"/>
        <v>0</v>
      </c>
    </row>
    <row r="2450" spans="1:29" ht="12.75" customHeight="1">
      <c r="A2450" s="69"/>
      <c r="B2450" s="98"/>
      <c r="C2450" s="98"/>
      <c r="D2450" s="168" t="s">
        <v>31</v>
      </c>
      <c r="E2450" s="159"/>
      <c r="F2450" s="169">
        <f>(F2449)+(F2446*12)</f>
        <v>11704200</v>
      </c>
      <c r="G2450" s="169"/>
      <c r="H2450" s="99"/>
      <c r="I2450" s="76">
        <f t="shared" si="995"/>
        <v>28</v>
      </c>
      <c r="J2450" s="100">
        <f>$AN$32</f>
        <v>41102</v>
      </c>
      <c r="K2450" s="101">
        <v>1</v>
      </c>
      <c r="L2450" s="261">
        <v>8</v>
      </c>
      <c r="M2450" s="232">
        <f t="shared" si="1010"/>
        <v>0.33333333333333331</v>
      </c>
      <c r="N2450" s="241">
        <f t="shared" si="1002"/>
        <v>0.70833333333333337</v>
      </c>
      <c r="O2450" s="244">
        <f t="shared" si="996"/>
        <v>9.0000000000000018</v>
      </c>
      <c r="P2450" s="245" t="str">
        <f t="shared" si="1008"/>
        <v>1</v>
      </c>
      <c r="Q2450" s="257">
        <f t="shared" si="997"/>
        <v>8.0000000000000018</v>
      </c>
      <c r="R2450" s="102">
        <f t="shared" si="1009"/>
        <v>0</v>
      </c>
      <c r="S2450" s="103">
        <f t="shared" si="1003"/>
        <v>0</v>
      </c>
      <c r="T2450" s="104">
        <f t="shared" si="1004"/>
        <v>0</v>
      </c>
      <c r="U2450" s="104">
        <f t="shared" si="1005"/>
        <v>0</v>
      </c>
      <c r="V2450" s="104">
        <f t="shared" si="1006"/>
        <v>0</v>
      </c>
      <c r="W2450" s="105">
        <f t="shared" si="1007"/>
        <v>0</v>
      </c>
      <c r="X2450" s="96"/>
      <c r="Y2450" s="106" t="str">
        <f>$AO$32</f>
        <v>D</v>
      </c>
      <c r="Z2450" s="207" t="str">
        <f t="shared" si="998"/>
        <v>Thu</v>
      </c>
      <c r="AA2450" s="107">
        <f t="shared" si="999"/>
        <v>0</v>
      </c>
      <c r="AB2450" s="107">
        <f t="shared" si="1000"/>
        <v>0</v>
      </c>
      <c r="AC2450" s="107">
        <f t="shared" si="1001"/>
        <v>0</v>
      </c>
    </row>
    <row r="2451" spans="1:29" ht="12.75" customHeight="1">
      <c r="A2451" s="69"/>
      <c r="B2451" s="98"/>
      <c r="C2451" s="98"/>
      <c r="D2451" s="168" t="s">
        <v>32</v>
      </c>
      <c r="E2451" s="159"/>
      <c r="F2451" s="170">
        <f>-(IF(F2450&lt;=0,0,IF(F2450&lt;=50000000,F2450*0.05,IF(F2450&lt;=200000000,(F2450-50000000)*0.15+2500000,IF(F2450&lt;=500000000,(F2450-250000000)*0.25+32500000,(F2450-500000000)*0.3+95000000)))))/12</f>
        <v>-48767.5</v>
      </c>
      <c r="G2451" s="171">
        <f>-(IF(F2451&lt;=0,0,IF(F2451&lt;=50000000,F2451*0.05,IF(F2451&lt;=200000000,(F2451-50000000)*0.15+2500000,IF(F2451&lt;=500000000,(F2451-250000000)*0.25+32500000,(F2451-500000000)*0.3+95000000)))))/12</f>
        <v>0</v>
      </c>
      <c r="H2451" s="99"/>
      <c r="I2451" s="76">
        <f t="shared" si="995"/>
        <v>29</v>
      </c>
      <c r="J2451" s="100">
        <f>$AN$33</f>
        <v>41103</v>
      </c>
      <c r="K2451" s="101">
        <v>1</v>
      </c>
      <c r="L2451" s="261">
        <v>11</v>
      </c>
      <c r="M2451" s="232">
        <f t="shared" si="1010"/>
        <v>0.33333333333333331</v>
      </c>
      <c r="N2451" s="241">
        <f t="shared" si="1002"/>
        <v>0.70833333333333337</v>
      </c>
      <c r="O2451" s="244">
        <f t="shared" si="996"/>
        <v>9.0000000000000018</v>
      </c>
      <c r="P2451" s="245" t="str">
        <f t="shared" si="1008"/>
        <v>1</v>
      </c>
      <c r="Q2451" s="257">
        <f t="shared" si="997"/>
        <v>8.0000000000000018</v>
      </c>
      <c r="R2451" s="102">
        <f t="shared" si="1009"/>
        <v>2.9999999999999982</v>
      </c>
      <c r="S2451" s="103">
        <f t="shared" si="1003"/>
        <v>1</v>
      </c>
      <c r="T2451" s="104">
        <f t="shared" si="1004"/>
        <v>1.9999999999999982</v>
      </c>
      <c r="U2451" s="104">
        <f t="shared" si="1005"/>
        <v>0</v>
      </c>
      <c r="V2451" s="104">
        <f t="shared" si="1006"/>
        <v>0</v>
      </c>
      <c r="W2451" s="105">
        <f t="shared" si="1007"/>
        <v>2.9999999999999982</v>
      </c>
      <c r="X2451" s="96"/>
      <c r="Y2451" s="106" t="str">
        <f>$AO$33</f>
        <v>D</v>
      </c>
      <c r="Z2451" s="207" t="str">
        <f t="shared" si="998"/>
        <v>Fri</v>
      </c>
      <c r="AA2451" s="107">
        <f t="shared" si="999"/>
        <v>0</v>
      </c>
      <c r="AB2451" s="107">
        <f t="shared" si="1000"/>
        <v>0</v>
      </c>
      <c r="AC2451" s="107">
        <f t="shared" si="1001"/>
        <v>0</v>
      </c>
    </row>
    <row r="2452" spans="1:29" ht="12.75" customHeight="1">
      <c r="A2452" s="69"/>
      <c r="B2452" s="98"/>
      <c r="C2452" s="125"/>
      <c r="D2452" s="172"/>
      <c r="E2452" s="173"/>
      <c r="F2452" s="174"/>
      <c r="G2452" s="72"/>
      <c r="H2452" s="175"/>
      <c r="I2452" s="76">
        <f t="shared" si="995"/>
        <v>30</v>
      </c>
      <c r="J2452" s="100">
        <f>$AN$34</f>
        <v>41104</v>
      </c>
      <c r="K2452" s="101" t="s">
        <v>50</v>
      </c>
      <c r="L2452" s="261"/>
      <c r="M2452" s="232">
        <f t="shared" si="1010"/>
        <v>0</v>
      </c>
      <c r="N2452" s="241">
        <f t="shared" si="1002"/>
        <v>0</v>
      </c>
      <c r="O2452" s="244">
        <f t="shared" si="996"/>
        <v>0</v>
      </c>
      <c r="P2452" s="245">
        <f t="shared" si="1008"/>
        <v>0</v>
      </c>
      <c r="Q2452" s="257">
        <f t="shared" si="997"/>
        <v>0</v>
      </c>
      <c r="R2452" s="102">
        <f t="shared" si="1009"/>
        <v>0</v>
      </c>
      <c r="S2452" s="103">
        <f t="shared" si="1003"/>
        <v>0</v>
      </c>
      <c r="T2452" s="104">
        <f t="shared" si="1004"/>
        <v>0</v>
      </c>
      <c r="U2452" s="104">
        <f t="shared" si="1005"/>
        <v>0</v>
      </c>
      <c r="V2452" s="104">
        <f t="shared" si="1006"/>
        <v>0</v>
      </c>
      <c r="W2452" s="105">
        <f t="shared" si="1007"/>
        <v>0</v>
      </c>
      <c r="X2452" s="96"/>
      <c r="Y2452" s="106" t="str">
        <f>$AO$34</f>
        <v>M</v>
      </c>
      <c r="Z2452" s="207" t="str">
        <f t="shared" si="998"/>
        <v>Sat</v>
      </c>
      <c r="AA2452" s="107">
        <f t="shared" si="999"/>
        <v>0</v>
      </c>
      <c r="AB2452" s="107">
        <f t="shared" si="1000"/>
        <v>0</v>
      </c>
      <c r="AC2452" s="107">
        <f t="shared" si="1001"/>
        <v>0</v>
      </c>
    </row>
    <row r="2453" spans="1:29" ht="12.75" customHeight="1">
      <c r="A2453" s="69"/>
      <c r="B2453" s="176" t="s">
        <v>33</v>
      </c>
      <c r="C2453" s="177"/>
      <c r="D2453" s="178"/>
      <c r="E2453" s="127"/>
      <c r="F2453" s="179"/>
      <c r="G2453" s="180" t="s">
        <v>22</v>
      </c>
      <c r="H2453" s="152">
        <f>+H2441+H2443+H2444+H2445</f>
        <v>2302361.8560143127</v>
      </c>
      <c r="I2453" s="76">
        <f t="shared" si="995"/>
        <v>31</v>
      </c>
      <c r="J2453" s="100">
        <f>$AN$35</f>
        <v>41105</v>
      </c>
      <c r="K2453" s="101" t="s">
        <v>50</v>
      </c>
      <c r="L2453" s="261"/>
      <c r="M2453" s="232">
        <f t="shared" si="1010"/>
        <v>0</v>
      </c>
      <c r="N2453" s="241">
        <f t="shared" si="1002"/>
        <v>0</v>
      </c>
      <c r="O2453" s="244">
        <f t="shared" si="996"/>
        <v>0</v>
      </c>
      <c r="P2453" s="245">
        <f t="shared" si="1008"/>
        <v>0</v>
      </c>
      <c r="Q2453" s="257">
        <f t="shared" si="997"/>
        <v>0</v>
      </c>
      <c r="R2453" s="102">
        <f t="shared" si="1009"/>
        <v>0</v>
      </c>
      <c r="S2453" s="103">
        <f t="shared" si="1003"/>
        <v>0</v>
      </c>
      <c r="T2453" s="104">
        <f t="shared" si="1004"/>
        <v>0</v>
      </c>
      <c r="U2453" s="104">
        <f t="shared" si="1005"/>
        <v>0</v>
      </c>
      <c r="V2453" s="104">
        <f t="shared" si="1006"/>
        <v>0</v>
      </c>
      <c r="W2453" s="105">
        <f t="shared" si="1007"/>
        <v>0</v>
      </c>
      <c r="X2453" s="96"/>
      <c r="Y2453" s="106" t="str">
        <f>$AO$35</f>
        <v>M</v>
      </c>
      <c r="Z2453" s="262" t="str">
        <f t="shared" si="998"/>
        <v>Sun</v>
      </c>
      <c r="AA2453" s="107">
        <f t="shared" si="999"/>
        <v>0</v>
      </c>
      <c r="AB2453" s="107">
        <f t="shared" si="1000"/>
        <v>0</v>
      </c>
      <c r="AC2453" s="107">
        <f t="shared" si="1001"/>
        <v>0</v>
      </c>
    </row>
    <row r="2454" spans="1:29" ht="12.75" customHeight="1">
      <c r="A2454" s="69"/>
      <c r="B2454" s="70"/>
      <c r="C2454" s="70"/>
      <c r="D2454" s="200"/>
      <c r="E2454" s="127"/>
      <c r="F2454" s="155"/>
      <c r="G2454" s="74"/>
      <c r="H2454" s="75"/>
      <c r="I2454" s="76">
        <f t="shared" si="995"/>
        <v>32</v>
      </c>
      <c r="J2454" s="100">
        <f>$AN$36</f>
        <v>41106</v>
      </c>
      <c r="K2454" s="101">
        <v>1</v>
      </c>
      <c r="L2454" s="261">
        <v>11</v>
      </c>
      <c r="M2454" s="232">
        <f t="shared" si="1010"/>
        <v>0.33333333333333331</v>
      </c>
      <c r="N2454" s="241">
        <f t="shared" si="1002"/>
        <v>0.70833333333333337</v>
      </c>
      <c r="O2454" s="244">
        <f t="shared" si="996"/>
        <v>9.0000000000000018</v>
      </c>
      <c r="P2454" s="245" t="str">
        <f t="shared" si="1008"/>
        <v>1</v>
      </c>
      <c r="Q2454" s="257">
        <f t="shared" si="997"/>
        <v>8.0000000000000018</v>
      </c>
      <c r="R2454" s="102">
        <f t="shared" si="1009"/>
        <v>2.9999999999999982</v>
      </c>
      <c r="S2454" s="103">
        <f t="shared" si="1003"/>
        <v>1</v>
      </c>
      <c r="T2454" s="104">
        <f t="shared" si="1004"/>
        <v>1.9999999999999982</v>
      </c>
      <c r="U2454" s="104">
        <f t="shared" si="1005"/>
        <v>0</v>
      </c>
      <c r="V2454" s="104">
        <f t="shared" si="1006"/>
        <v>0</v>
      </c>
      <c r="W2454" s="105">
        <f t="shared" si="1007"/>
        <v>2.9999999999999982</v>
      </c>
      <c r="X2454" s="96"/>
      <c r="Y2454" s="106" t="str">
        <f>$AO$36</f>
        <v>D</v>
      </c>
      <c r="Z2454" s="262" t="str">
        <f t="shared" si="998"/>
        <v>Mon</v>
      </c>
      <c r="AA2454" s="107">
        <f t="shared" si="999"/>
        <v>0</v>
      </c>
      <c r="AB2454" s="107">
        <f t="shared" si="1000"/>
        <v>0</v>
      </c>
      <c r="AC2454" s="107">
        <f t="shared" si="1001"/>
        <v>0</v>
      </c>
    </row>
    <row r="2455" spans="1:29" ht="12.75" customHeight="1">
      <c r="A2455" s="69"/>
      <c r="B2455" s="181" t="s">
        <v>34</v>
      </c>
      <c r="C2455" s="181"/>
      <c r="D2455" s="72"/>
      <c r="E2455" s="73"/>
      <c r="F2455" s="72"/>
      <c r="G2455" s="181" t="s">
        <v>35</v>
      </c>
      <c r="H2455" s="99"/>
      <c r="I2455" s="76">
        <f t="shared" si="995"/>
        <v>33</v>
      </c>
      <c r="J2455" s="100">
        <f>$AN$37</f>
        <v>41107</v>
      </c>
      <c r="K2455" s="101">
        <v>1</v>
      </c>
      <c r="L2455" s="261">
        <v>11</v>
      </c>
      <c r="M2455" s="232">
        <f t="shared" si="1010"/>
        <v>0.33333333333333331</v>
      </c>
      <c r="N2455" s="241">
        <f t="shared" si="1002"/>
        <v>0.70833333333333337</v>
      </c>
      <c r="O2455" s="244">
        <f t="shared" si="996"/>
        <v>9.0000000000000018</v>
      </c>
      <c r="P2455" s="245" t="str">
        <f t="shared" si="1008"/>
        <v>1</v>
      </c>
      <c r="Q2455" s="257">
        <f t="shared" si="997"/>
        <v>8.0000000000000018</v>
      </c>
      <c r="R2455" s="102">
        <f t="shared" si="1009"/>
        <v>2.9999999999999982</v>
      </c>
      <c r="S2455" s="103">
        <f t="shared" si="1003"/>
        <v>1</v>
      </c>
      <c r="T2455" s="104">
        <f t="shared" si="1004"/>
        <v>1.9999999999999982</v>
      </c>
      <c r="U2455" s="104">
        <f t="shared" si="1005"/>
        <v>0</v>
      </c>
      <c r="V2455" s="104">
        <f t="shared" si="1006"/>
        <v>0</v>
      </c>
      <c r="W2455" s="105">
        <f t="shared" si="1007"/>
        <v>2.9999999999999982</v>
      </c>
      <c r="X2455" s="96"/>
      <c r="Y2455" s="106" t="str">
        <f>$AO$37</f>
        <v>D</v>
      </c>
      <c r="Z2455" s="207" t="str">
        <f t="shared" si="998"/>
        <v>Tue</v>
      </c>
      <c r="AA2455" s="107">
        <f t="shared" si="999"/>
        <v>0</v>
      </c>
      <c r="AB2455" s="107">
        <f t="shared" si="1000"/>
        <v>0</v>
      </c>
      <c r="AC2455" s="107">
        <f t="shared" si="1001"/>
        <v>0</v>
      </c>
    </row>
    <row r="2456" spans="1:29" ht="12.75" customHeight="1">
      <c r="A2456" s="69"/>
      <c r="B2456" s="181"/>
      <c r="C2456" s="181"/>
      <c r="D2456" s="72"/>
      <c r="E2456" s="73"/>
      <c r="F2456" s="72"/>
      <c r="G2456" s="181"/>
      <c r="H2456" s="99"/>
      <c r="I2456" s="76">
        <f t="shared" si="995"/>
        <v>34</v>
      </c>
      <c r="J2456" s="100">
        <f>$AN$38</f>
        <v>41108</v>
      </c>
      <c r="K2456" s="101">
        <v>1</v>
      </c>
      <c r="L2456" s="261">
        <v>11</v>
      </c>
      <c r="M2456" s="232">
        <f t="shared" si="1010"/>
        <v>0.33333333333333331</v>
      </c>
      <c r="N2456" s="241">
        <f t="shared" si="1002"/>
        <v>0.70833333333333337</v>
      </c>
      <c r="O2456" s="244">
        <f t="shared" si="996"/>
        <v>9.0000000000000018</v>
      </c>
      <c r="P2456" s="245" t="str">
        <f t="shared" si="1008"/>
        <v>1</v>
      </c>
      <c r="Q2456" s="257">
        <f t="shared" si="997"/>
        <v>8.0000000000000018</v>
      </c>
      <c r="R2456" s="102">
        <f t="shared" si="1009"/>
        <v>2.9999999999999982</v>
      </c>
      <c r="S2456" s="103">
        <f t="shared" si="1003"/>
        <v>1</v>
      </c>
      <c r="T2456" s="104">
        <f t="shared" si="1004"/>
        <v>1.9999999999999982</v>
      </c>
      <c r="U2456" s="104">
        <f t="shared" si="1005"/>
        <v>0</v>
      </c>
      <c r="V2456" s="104">
        <f t="shared" si="1006"/>
        <v>0</v>
      </c>
      <c r="W2456" s="105">
        <f t="shared" si="1007"/>
        <v>2.9999999999999982</v>
      </c>
      <c r="X2456" s="96"/>
      <c r="Y2456" s="106" t="str">
        <f>$AO$38</f>
        <v>D</v>
      </c>
      <c r="Z2456" s="207" t="str">
        <f t="shared" si="998"/>
        <v>Wed</v>
      </c>
      <c r="AA2456" s="107">
        <f t="shared" si="999"/>
        <v>0</v>
      </c>
      <c r="AB2456" s="107">
        <f t="shared" si="1000"/>
        <v>0</v>
      </c>
      <c r="AC2456" s="107">
        <f t="shared" si="1001"/>
        <v>0</v>
      </c>
    </row>
    <row r="2457" spans="1:29" ht="12.75" customHeight="1">
      <c r="A2457" s="69"/>
      <c r="B2457" s="181"/>
      <c r="C2457" s="181"/>
      <c r="D2457" s="72"/>
      <c r="E2457" s="73"/>
      <c r="F2457" s="72"/>
      <c r="G2457" s="181"/>
      <c r="H2457" s="99"/>
      <c r="I2457" s="76">
        <f t="shared" si="995"/>
        <v>35</v>
      </c>
      <c r="J2457" s="100"/>
      <c r="K2457" s="101"/>
      <c r="L2457" s="261"/>
      <c r="M2457" s="232"/>
      <c r="N2457" s="241"/>
      <c r="O2457" s="244"/>
      <c r="P2457" s="245"/>
      <c r="Q2457" s="257"/>
      <c r="R2457" s="102"/>
      <c r="S2457" s="103"/>
      <c r="T2457" s="104"/>
      <c r="U2457" s="104"/>
      <c r="V2457" s="104"/>
      <c r="W2457" s="105"/>
      <c r="X2457" s="96"/>
      <c r="Y2457" s="106"/>
      <c r="Z2457" s="207" t="str">
        <f t="shared" si="998"/>
        <v>Sat</v>
      </c>
      <c r="AA2457" s="107">
        <f>COUNTIF(K2457,"S")</f>
        <v>0</v>
      </c>
      <c r="AB2457" s="107">
        <f>COUNTIF(K2457,"I")</f>
        <v>0</v>
      </c>
      <c r="AC2457" s="107">
        <f>COUNTIF(K2457,"A")</f>
        <v>0</v>
      </c>
    </row>
    <row r="2458" spans="1:29" ht="12.75" customHeight="1">
      <c r="A2458" s="69"/>
      <c r="B2458" s="181"/>
      <c r="C2458" s="181"/>
      <c r="D2458" s="72"/>
      <c r="E2458" s="73"/>
      <c r="F2458" s="72"/>
      <c r="G2458" s="181"/>
      <c r="H2458" s="99"/>
      <c r="I2458" s="76">
        <f t="shared" si="995"/>
        <v>36</v>
      </c>
      <c r="J2458" s="210" t="s">
        <v>19</v>
      </c>
      <c r="K2458" s="211"/>
      <c r="L2458" s="251"/>
      <c r="M2458" s="212" t="s">
        <v>45</v>
      </c>
      <c r="N2458" s="212" t="s">
        <v>46</v>
      </c>
      <c r="O2458" s="242"/>
      <c r="P2458" s="243"/>
      <c r="Q2458" s="258"/>
      <c r="R2458" s="212"/>
      <c r="S2458" s="213"/>
      <c r="T2458" s="214"/>
      <c r="U2458" s="214"/>
      <c r="V2458" s="215"/>
      <c r="W2458" s="216" t="s">
        <v>36</v>
      </c>
      <c r="X2458" s="182"/>
      <c r="Y2458" s="183" t="s">
        <v>37</v>
      </c>
      <c r="Z2458" s="83"/>
      <c r="AA2458" s="84"/>
      <c r="AB2458" s="84"/>
      <c r="AC2458" s="96"/>
    </row>
    <row r="2459" spans="1:29" ht="12.75" customHeight="1">
      <c r="A2459" s="69"/>
      <c r="B2459" s="184" t="str">
        <f>C2423</f>
        <v>ADE</v>
      </c>
      <c r="C2459" s="181"/>
      <c r="D2459" s="72"/>
      <c r="E2459" s="73"/>
      <c r="F2459" s="72"/>
      <c r="G2459" s="181" t="s">
        <v>38</v>
      </c>
      <c r="H2459" s="99"/>
      <c r="I2459" s="76">
        <f t="shared" si="995"/>
        <v>37</v>
      </c>
      <c r="J2459" s="333">
        <f>+K2459+L2459</f>
        <v>24</v>
      </c>
      <c r="K2459" s="334">
        <f>+COUNTIF(K2426:K2457,"1")+COUNTIF(K2426:K2457,"2")+COUNTIF(K2426:K2457,"L2")+COUNTIF(K2426:K2457,"L1")</f>
        <v>24</v>
      </c>
      <c r="L2459" s="334">
        <f>+COUNTIF(K2426:K2457,"2")+COUNTIF(K2426:K2457,"L2")</f>
        <v>0</v>
      </c>
      <c r="M2459" s="334">
        <f>+COUNTIF(K2426:K2457,"1")+COUNTIF(K2426:K2457,"L1")</f>
        <v>24</v>
      </c>
      <c r="N2459" s="185"/>
      <c r="O2459" s="185"/>
      <c r="P2459" s="101"/>
      <c r="Q2459" s="259"/>
      <c r="R2459" s="185">
        <f>+COUNTIF(K2427:K2457,"S2")</f>
        <v>0</v>
      </c>
      <c r="S2459" s="102">
        <f>SUM(S2427:S2457)</f>
        <v>17</v>
      </c>
      <c r="T2459" s="102">
        <f>SUM(T2427:T2457)</f>
        <v>44.999999999999986</v>
      </c>
      <c r="U2459" s="102">
        <f>SUM(U2427:U2457)</f>
        <v>2</v>
      </c>
      <c r="V2459" s="102">
        <f>SUM(V2427:V2457)</f>
        <v>6</v>
      </c>
      <c r="W2459" s="105">
        <f>+(S2459*1.5)+(T2459*2)+(U2459*3)+(V2459*4)</f>
        <v>145.49999999999997</v>
      </c>
      <c r="X2459" s="186"/>
      <c r="Y2459" s="187">
        <f>+COUNTIF(Y2427:Y2457,"D")</f>
        <v>22</v>
      </c>
      <c r="Z2459" s="83"/>
      <c r="AA2459" s="102">
        <f>SUM(AA2427:AA2457)</f>
        <v>1</v>
      </c>
      <c r="AB2459" s="102">
        <f>SUM(AB2427:AB2457)</f>
        <v>0</v>
      </c>
      <c r="AC2459" s="102">
        <f>SUM(AC2427:AC2457)</f>
        <v>0</v>
      </c>
    </row>
    <row r="2460" spans="1:29" ht="12.75" customHeight="1">
      <c r="A2460" s="69"/>
      <c r="B2460" s="263"/>
      <c r="C2460" s="189" t="s">
        <v>57</v>
      </c>
      <c r="D2460" s="189"/>
      <c r="E2460" s="190"/>
      <c r="F2460" s="72"/>
      <c r="G2460" s="72"/>
      <c r="H2460" s="99"/>
      <c r="I2460" s="76">
        <f t="shared" si="995"/>
        <v>38</v>
      </c>
      <c r="J2460" s="191"/>
      <c r="K2460" s="192"/>
      <c r="L2460" s="252"/>
      <c r="M2460" s="193"/>
      <c r="N2460" s="193"/>
      <c r="O2460" s="193"/>
      <c r="P2460" s="239"/>
      <c r="Q2460" s="260"/>
      <c r="R2460" s="194">
        <f>S2459+T2459+U2459+V2459</f>
        <v>69.999999999999986</v>
      </c>
      <c r="S2460" s="103"/>
      <c r="T2460" s="103"/>
      <c r="U2460" s="103"/>
      <c r="V2460" s="103"/>
      <c r="W2460" s="103"/>
      <c r="X2460" s="195"/>
      <c r="Y2460" s="187"/>
      <c r="Z2460" s="196"/>
      <c r="AA2460" s="196"/>
      <c r="AB2460" s="196"/>
      <c r="AC2460" s="197"/>
    </row>
    <row r="2462" spans="1:29" ht="12.75" customHeight="1">
      <c r="A2462" s="52">
        <f>A2423+1</f>
        <v>64</v>
      </c>
      <c r="B2462" s="53" t="s">
        <v>2</v>
      </c>
      <c r="C2462" s="54" t="s">
        <v>201</v>
      </c>
      <c r="D2462" s="55"/>
      <c r="E2462" s="56" t="s">
        <v>55</v>
      </c>
      <c r="F2462" s="209" t="s">
        <v>139</v>
      </c>
      <c r="G2462" s="57"/>
      <c r="H2462" s="58"/>
      <c r="I2462" s="59">
        <v>1</v>
      </c>
      <c r="J2462" s="486" t="str">
        <f>+C2462</f>
        <v>ADE</v>
      </c>
      <c r="K2462" s="486"/>
      <c r="L2462" s="486"/>
      <c r="M2462" s="486"/>
      <c r="N2462" s="486"/>
      <c r="O2462" s="486"/>
      <c r="P2462" s="486"/>
      <c r="Q2462" s="486"/>
      <c r="R2462" s="486"/>
      <c r="S2462" s="486"/>
      <c r="T2462" s="486"/>
      <c r="U2462" s="486"/>
      <c r="V2462" s="486"/>
      <c r="W2462" s="486"/>
      <c r="X2462" s="60"/>
      <c r="Y2462" s="61"/>
      <c r="Z2462" s="62"/>
      <c r="AA2462" s="63"/>
      <c r="AB2462" s="63"/>
      <c r="AC2462" s="64"/>
    </row>
    <row r="2463" spans="1:29" ht="12.75" customHeight="1">
      <c r="A2463" s="69"/>
      <c r="B2463" s="70" t="s">
        <v>3</v>
      </c>
      <c r="C2463" s="71" t="s">
        <v>62</v>
      </c>
      <c r="D2463" s="72"/>
      <c r="E2463" s="73"/>
      <c r="F2463" s="72"/>
      <c r="G2463" s="74"/>
      <c r="H2463" s="75"/>
      <c r="I2463" s="76">
        <f t="shared" ref="I2463:I2499" si="1011">+I2462+1</f>
        <v>2</v>
      </c>
      <c r="J2463" s="77" t="s">
        <v>4</v>
      </c>
      <c r="K2463" s="78"/>
      <c r="L2463" s="248"/>
      <c r="M2463" s="79"/>
      <c r="N2463" s="79"/>
      <c r="O2463" s="79"/>
      <c r="P2463" s="236"/>
      <c r="Q2463" s="254"/>
      <c r="R2463" s="79"/>
      <c r="S2463" s="79"/>
      <c r="T2463" s="79"/>
      <c r="U2463" s="79"/>
      <c r="V2463" s="79"/>
      <c r="W2463" s="80" t="str">
        <f>$Y$1</f>
        <v>Period: 1 May 2012 - 31 May 2012</v>
      </c>
      <c r="X2463" s="81"/>
      <c r="Y2463" s="82"/>
      <c r="Z2463" s="83"/>
      <c r="AA2463" s="84"/>
      <c r="AB2463" s="84"/>
      <c r="AC2463" s="85"/>
    </row>
    <row r="2464" spans="1:29" ht="12.75" customHeight="1">
      <c r="A2464" s="69"/>
      <c r="B2464" s="70" t="s">
        <v>6</v>
      </c>
      <c r="C2464" s="71" t="s">
        <v>5</v>
      </c>
      <c r="D2464" s="72"/>
      <c r="E2464" s="73"/>
      <c r="F2464" s="91"/>
      <c r="G2464" s="91"/>
      <c r="H2464" s="92"/>
      <c r="I2464" s="76">
        <f t="shared" si="1011"/>
        <v>3</v>
      </c>
      <c r="J2464" s="487" t="s">
        <v>7</v>
      </c>
      <c r="K2464" s="488" t="s">
        <v>8</v>
      </c>
      <c r="L2464" s="249"/>
      <c r="M2464" s="489" t="s">
        <v>49</v>
      </c>
      <c r="N2464" s="490"/>
      <c r="O2464" s="220"/>
      <c r="P2464" s="237"/>
      <c r="Q2464" s="255"/>
      <c r="R2464" s="491" t="s">
        <v>64</v>
      </c>
      <c r="S2464" s="493" t="s">
        <v>9</v>
      </c>
      <c r="T2464" s="493"/>
      <c r="U2464" s="493"/>
      <c r="V2464" s="493"/>
      <c r="W2464" s="494" t="s">
        <v>10</v>
      </c>
      <c r="X2464" s="93"/>
      <c r="Y2464" s="94"/>
      <c r="Z2464" s="83"/>
      <c r="AA2464" s="84"/>
      <c r="AB2464" s="84"/>
      <c r="AC2464" s="85"/>
    </row>
    <row r="2465" spans="1:29" ht="12.75" customHeight="1">
      <c r="A2465" s="69"/>
      <c r="B2465" s="70" t="s">
        <v>48</v>
      </c>
      <c r="C2465" s="71"/>
      <c r="D2465" s="72"/>
      <c r="E2465" s="73"/>
      <c r="F2465" s="91"/>
      <c r="G2465" s="91"/>
      <c r="H2465" s="92"/>
      <c r="I2465" s="76">
        <f t="shared" si="1011"/>
        <v>4</v>
      </c>
      <c r="J2465" s="487"/>
      <c r="K2465" s="488"/>
      <c r="L2465" s="250"/>
      <c r="M2465" s="231" t="s">
        <v>11</v>
      </c>
      <c r="N2465" s="231" t="s">
        <v>12</v>
      </c>
      <c r="O2465" s="231"/>
      <c r="P2465" s="238"/>
      <c r="Q2465" s="256" t="s">
        <v>67</v>
      </c>
      <c r="R2465" s="492"/>
      <c r="S2465" s="201">
        <v>1.5</v>
      </c>
      <c r="T2465" s="201">
        <v>2</v>
      </c>
      <c r="U2465" s="201">
        <v>3</v>
      </c>
      <c r="V2465" s="201">
        <v>4</v>
      </c>
      <c r="W2465" s="494"/>
      <c r="X2465" s="93"/>
      <c r="Y2465" s="94"/>
      <c r="Z2465" s="83"/>
      <c r="AA2465" s="95" t="s">
        <v>13</v>
      </c>
      <c r="AB2465" s="95" t="s">
        <v>14</v>
      </c>
      <c r="AC2465" s="96" t="s">
        <v>15</v>
      </c>
    </row>
    <row r="2466" spans="1:29" ht="12.75" customHeight="1">
      <c r="A2466" s="69"/>
      <c r="B2466" s="70" t="s">
        <v>16</v>
      </c>
      <c r="C2466" s="71"/>
      <c r="D2466" s="72"/>
      <c r="E2466" s="73"/>
      <c r="F2466" s="98"/>
      <c r="G2466" s="72"/>
      <c r="H2466" s="99"/>
      <c r="I2466" s="76">
        <f t="shared" si="1011"/>
        <v>5</v>
      </c>
      <c r="J2466" s="100">
        <f>$AN$9</f>
        <v>41079</v>
      </c>
      <c r="K2466" s="101">
        <v>1</v>
      </c>
      <c r="L2466" s="261">
        <v>10.5</v>
      </c>
      <c r="M2466" s="232">
        <f>VLOOKUP(K2466,$AE$23:$AG$30,2,0)</f>
        <v>0.33333333333333331</v>
      </c>
      <c r="N2466" s="241">
        <f>VLOOKUP(K2466,$AE$23:$AG$30,3,0)</f>
        <v>0.70833333333333337</v>
      </c>
      <c r="O2466" s="244">
        <f t="shared" ref="O2466:O2495" si="1012">(N2466-M2466)*24</f>
        <v>9.0000000000000018</v>
      </c>
      <c r="P2466" s="245" t="str">
        <f>+IF(((N2466-M2466)*24)&gt;4,"1",0)</f>
        <v>1</v>
      </c>
      <c r="Q2466" s="257">
        <f t="shared" ref="Q2466:Q2495" si="1013">O2466-P2466</f>
        <v>8.0000000000000018</v>
      </c>
      <c r="R2466" s="102">
        <f>+L2466-Q2466</f>
        <v>2.4999999999999982</v>
      </c>
      <c r="S2466" s="103">
        <f>IF(AND(Y2466="d",W2466&gt;0),1,0)</f>
        <v>1</v>
      </c>
      <c r="T2466" s="104">
        <f>IF(AND(Y2466="D",W2466-S2466&lt;0),0,IF(AND(Y2466="M",W2466&gt;=7),7,IF(AND(Y2466="M",W2466&lt;7),W2466,IF(W2466-S2466&lt;0,0,IF(AND(Y2466="D",W2466-S2466&gt;=7),7,IF(AND(Y2466="D",W2466-S2466&lt;7),W2466-S2466,0))))))</f>
        <v>1.4999999999999982</v>
      </c>
      <c r="U2466" s="104">
        <f>IF(AND(Y2466="D",W2466&lt;1),0,IF(AND(Y2466="D",W2466-S2466-T2466&gt;0,W2466-S2466-T2466&lt;1),W2466-S2466-T2466,IF(AND(Y2466="D",W2466-S2466-T2466&gt;=1),1,IF(AND(Y2466="M",W2466-T2466&gt;=1),1,IF(AND(Y2466="M",W2466-T2466&lt;1),W2466-T2466,0)))))</f>
        <v>0</v>
      </c>
      <c r="V2466" s="104">
        <f>IF(AND(Y2466="D",W2466&lt;1),0,IF(AND(Y2466="D",W2466-S2466-T2466-U2466&gt;0),W2466-S2466-T2466-U2466,IF(AND(Y2466="M",W2466-T2466-U2466&gt;0),W2466-T2466-U2466,0)))</f>
        <v>0</v>
      </c>
      <c r="W2466" s="105">
        <f>+R2466</f>
        <v>2.4999999999999982</v>
      </c>
      <c r="X2466" s="96"/>
      <c r="Y2466" s="106" t="str">
        <f>$AO$9</f>
        <v>D</v>
      </c>
      <c r="Z2466" s="207" t="str">
        <f t="shared" ref="Z2466:Z2496" si="1014">TEXT(WEEKDAY(J2466),"ddd")</f>
        <v>Tue</v>
      </c>
      <c r="AA2466" s="107">
        <f t="shared" ref="AA2466:AA2495" si="1015">COUNTIF(K2466,"S")</f>
        <v>0</v>
      </c>
      <c r="AB2466" s="107">
        <f t="shared" ref="AB2466:AB2495" si="1016">COUNTIF(K2466,"I")</f>
        <v>0</v>
      </c>
      <c r="AC2466" s="107">
        <f t="shared" ref="AC2466:AC2495" si="1017">COUNTIF(K2466,"A")</f>
        <v>0</v>
      </c>
    </row>
    <row r="2467" spans="1:29" ht="12.75" customHeight="1">
      <c r="A2467" s="69"/>
      <c r="B2467" s="70" t="s">
        <v>18</v>
      </c>
      <c r="C2467" s="108" t="s">
        <v>61</v>
      </c>
      <c r="D2467" s="109"/>
      <c r="E2467" s="73"/>
      <c r="F2467" s="110"/>
      <c r="G2467" s="72"/>
      <c r="H2467" s="99"/>
      <c r="I2467" s="76">
        <f t="shared" si="1011"/>
        <v>6</v>
      </c>
      <c r="J2467" s="100">
        <f>$AN$10</f>
        <v>41080</v>
      </c>
      <c r="K2467" s="101">
        <v>1</v>
      </c>
      <c r="L2467" s="261">
        <v>10</v>
      </c>
      <c r="M2467" s="232">
        <f>VLOOKUP(K2467,$AE$23:$AG$30,2,0)</f>
        <v>0.33333333333333331</v>
      </c>
      <c r="N2467" s="241">
        <f t="shared" ref="N2467:N2495" si="1018">VLOOKUP(K2467,$AE$23:$AG$30,3,0)</f>
        <v>0.70833333333333337</v>
      </c>
      <c r="O2467" s="244">
        <f t="shared" si="1012"/>
        <v>9.0000000000000018</v>
      </c>
      <c r="P2467" s="245" t="str">
        <f>+IF(((N2467-M2467)*24)&gt;4,"1",0)</f>
        <v>1</v>
      </c>
      <c r="Q2467" s="257">
        <f t="shared" si="1013"/>
        <v>8.0000000000000018</v>
      </c>
      <c r="R2467" s="102">
        <f>+L2467-Q2467</f>
        <v>1.9999999999999982</v>
      </c>
      <c r="S2467" s="103">
        <f t="shared" ref="S2467:S2495" si="1019">IF(AND(Y2467="d",W2467&gt;0),1,0)</f>
        <v>1</v>
      </c>
      <c r="T2467" s="104">
        <f t="shared" ref="T2467:T2495" si="1020">IF(AND(Y2467="D",W2467-S2467&lt;0),0,IF(AND(Y2467="M",W2467&gt;=7),7,IF(AND(Y2467="M",W2467&lt;7),W2467,IF(W2467-S2467&lt;0,0,IF(AND(Y2467="D",W2467-S2467&gt;=7),7,IF(AND(Y2467="D",W2467-S2467&lt;7),W2467-S2467,0))))))</f>
        <v>0.99999999999999822</v>
      </c>
      <c r="U2467" s="104">
        <f t="shared" ref="U2467:U2495" si="1021">IF(AND(Y2467="D",W2467&lt;1),0,IF(AND(Y2467="D",W2467-S2467-T2467&gt;0,W2467-S2467-T2467&lt;1),W2467-S2467-T2467,IF(AND(Y2467="D",W2467-S2467-T2467&gt;=1),1,IF(AND(Y2467="M",W2467-T2467&gt;=1),1,IF(AND(Y2467="M",W2467-T2467&lt;1),W2467-T2467,0)))))</f>
        <v>0</v>
      </c>
      <c r="V2467" s="104">
        <f t="shared" ref="V2467:V2495" si="1022">IF(AND(Y2467="D",W2467&lt;1),0,IF(AND(Y2467="D",W2467-S2467-T2467-U2467&gt;0),W2467-S2467-T2467-U2467,IF(AND(Y2467="M",W2467-T2467-U2467&gt;0),W2467-T2467-U2467,0)))</f>
        <v>0</v>
      </c>
      <c r="W2467" s="105">
        <f t="shared" ref="W2467:W2495" si="1023">+R2467</f>
        <v>1.9999999999999982</v>
      </c>
      <c r="X2467" s="96"/>
      <c r="Y2467" s="106" t="str">
        <f>$AO$10</f>
        <v>D</v>
      </c>
      <c r="Z2467" s="207" t="str">
        <f t="shared" si="1014"/>
        <v>Wed</v>
      </c>
      <c r="AA2467" s="107">
        <f t="shared" si="1015"/>
        <v>0</v>
      </c>
      <c r="AB2467" s="107">
        <f t="shared" si="1016"/>
        <v>0</v>
      </c>
      <c r="AC2467" s="107">
        <f t="shared" si="1017"/>
        <v>0</v>
      </c>
    </row>
    <row r="2468" spans="1:29" ht="12.75" customHeight="1">
      <c r="A2468" s="69"/>
      <c r="B2468" s="98" t="s">
        <v>20</v>
      </c>
      <c r="C2468" s="199">
        <v>40245</v>
      </c>
      <c r="D2468" s="199">
        <v>41340</v>
      </c>
      <c r="E2468" s="73"/>
      <c r="F2468" s="72"/>
      <c r="G2468" s="72"/>
      <c r="H2468" s="99"/>
      <c r="I2468" s="76">
        <f t="shared" si="1011"/>
        <v>7</v>
      </c>
      <c r="J2468" s="100">
        <f>$AN$11</f>
        <v>41081</v>
      </c>
      <c r="K2468" s="101">
        <v>1</v>
      </c>
      <c r="L2468" s="261">
        <v>10</v>
      </c>
      <c r="M2468" s="232">
        <f>VLOOKUP(K2468,$AE$23:$AG$30,2,0)</f>
        <v>0.33333333333333331</v>
      </c>
      <c r="N2468" s="241">
        <f t="shared" si="1018"/>
        <v>0.70833333333333337</v>
      </c>
      <c r="O2468" s="244">
        <f t="shared" si="1012"/>
        <v>9.0000000000000018</v>
      </c>
      <c r="P2468" s="245" t="str">
        <f t="shared" ref="P2468:P2495" si="1024">+IF(((N2468-M2468)*24)&gt;4,"1",0)</f>
        <v>1</v>
      </c>
      <c r="Q2468" s="257">
        <f t="shared" si="1013"/>
        <v>8.0000000000000018</v>
      </c>
      <c r="R2468" s="102">
        <f t="shared" ref="R2468:R2495" si="1025">+L2468-Q2468</f>
        <v>1.9999999999999982</v>
      </c>
      <c r="S2468" s="103">
        <f t="shared" si="1019"/>
        <v>1</v>
      </c>
      <c r="T2468" s="104">
        <f t="shared" si="1020"/>
        <v>0.99999999999999822</v>
      </c>
      <c r="U2468" s="104">
        <f t="shared" si="1021"/>
        <v>0</v>
      </c>
      <c r="V2468" s="104">
        <f t="shared" si="1022"/>
        <v>0</v>
      </c>
      <c r="W2468" s="105">
        <f t="shared" si="1023"/>
        <v>1.9999999999999982</v>
      </c>
      <c r="X2468" s="96"/>
      <c r="Y2468" s="106" t="str">
        <f>$AO$11</f>
        <v>D</v>
      </c>
      <c r="Z2468" s="207" t="str">
        <f t="shared" si="1014"/>
        <v>Thu</v>
      </c>
      <c r="AA2468" s="107">
        <f t="shared" si="1015"/>
        <v>0</v>
      </c>
      <c r="AB2468" s="107">
        <f t="shared" si="1016"/>
        <v>0</v>
      </c>
      <c r="AC2468" s="107">
        <f t="shared" si="1017"/>
        <v>0</v>
      </c>
    </row>
    <row r="2469" spans="1:29" ht="12.75" customHeight="1">
      <c r="A2469" s="69"/>
      <c r="B2469" s="98"/>
      <c r="C2469" s="98"/>
      <c r="D2469" s="72"/>
      <c r="E2469" s="73"/>
      <c r="F2469" s="72"/>
      <c r="G2469" s="72"/>
      <c r="H2469" s="99"/>
      <c r="I2469" s="76">
        <f t="shared" si="1011"/>
        <v>8</v>
      </c>
      <c r="J2469" s="100">
        <f>$AN$12</f>
        <v>41082</v>
      </c>
      <c r="K2469" s="101">
        <v>1</v>
      </c>
      <c r="L2469" s="261">
        <v>8</v>
      </c>
      <c r="M2469" s="232">
        <f t="shared" ref="M2469:M2495" si="1026">VLOOKUP(K2469,$AE$23:$AG$30,2,0)</f>
        <v>0.33333333333333331</v>
      </c>
      <c r="N2469" s="241">
        <f t="shared" si="1018"/>
        <v>0.70833333333333337</v>
      </c>
      <c r="O2469" s="244">
        <f t="shared" si="1012"/>
        <v>9.0000000000000018</v>
      </c>
      <c r="P2469" s="245" t="str">
        <f t="shared" si="1024"/>
        <v>1</v>
      </c>
      <c r="Q2469" s="257">
        <f t="shared" si="1013"/>
        <v>8.0000000000000018</v>
      </c>
      <c r="R2469" s="102">
        <f t="shared" si="1025"/>
        <v>0</v>
      </c>
      <c r="S2469" s="103">
        <f t="shared" si="1019"/>
        <v>0</v>
      </c>
      <c r="T2469" s="104">
        <f t="shared" si="1020"/>
        <v>0</v>
      </c>
      <c r="U2469" s="104">
        <f t="shared" si="1021"/>
        <v>0</v>
      </c>
      <c r="V2469" s="104">
        <f t="shared" si="1022"/>
        <v>0</v>
      </c>
      <c r="W2469" s="105">
        <f t="shared" si="1023"/>
        <v>0</v>
      </c>
      <c r="X2469" s="96"/>
      <c r="Y2469" s="106" t="str">
        <f>$AO$12</f>
        <v>D</v>
      </c>
      <c r="Z2469" s="207" t="str">
        <f t="shared" si="1014"/>
        <v>Fri</v>
      </c>
      <c r="AA2469" s="107">
        <f t="shared" si="1015"/>
        <v>0</v>
      </c>
      <c r="AB2469" s="107">
        <f t="shared" si="1016"/>
        <v>0</v>
      </c>
      <c r="AC2469" s="107">
        <f t="shared" si="1017"/>
        <v>0</v>
      </c>
    </row>
    <row r="2470" spans="1:29" ht="12.75" customHeight="1">
      <c r="A2470" s="69"/>
      <c r="B2470" s="98"/>
      <c r="C2470" s="98"/>
      <c r="D2470" s="72"/>
      <c r="E2470" s="73"/>
      <c r="F2470" s="198"/>
      <c r="G2470" s="72"/>
      <c r="H2470" s="99"/>
      <c r="I2470" s="76">
        <f t="shared" si="1011"/>
        <v>9</v>
      </c>
      <c r="J2470" s="100">
        <f>$AN$13</f>
        <v>41083</v>
      </c>
      <c r="K2470" s="339" t="s">
        <v>50</v>
      </c>
      <c r="L2470" s="261"/>
      <c r="M2470" s="232">
        <f t="shared" si="1026"/>
        <v>0</v>
      </c>
      <c r="N2470" s="241">
        <f t="shared" si="1018"/>
        <v>0</v>
      </c>
      <c r="O2470" s="244">
        <f t="shared" si="1012"/>
        <v>0</v>
      </c>
      <c r="P2470" s="245">
        <f t="shared" si="1024"/>
        <v>0</v>
      </c>
      <c r="Q2470" s="257">
        <f t="shared" si="1013"/>
        <v>0</v>
      </c>
      <c r="R2470" s="102">
        <f t="shared" si="1025"/>
        <v>0</v>
      </c>
      <c r="S2470" s="103">
        <f t="shared" si="1019"/>
        <v>0</v>
      </c>
      <c r="T2470" s="104">
        <f t="shared" si="1020"/>
        <v>0</v>
      </c>
      <c r="U2470" s="104">
        <f t="shared" si="1021"/>
        <v>0</v>
      </c>
      <c r="V2470" s="104">
        <f t="shared" si="1022"/>
        <v>0</v>
      </c>
      <c r="W2470" s="105">
        <f t="shared" si="1023"/>
        <v>0</v>
      </c>
      <c r="X2470" s="96"/>
      <c r="Y2470" s="106" t="str">
        <f>$AO$13</f>
        <v>M</v>
      </c>
      <c r="Z2470" s="207" t="str">
        <f t="shared" si="1014"/>
        <v>Sat</v>
      </c>
      <c r="AA2470" s="107">
        <f t="shared" si="1015"/>
        <v>0</v>
      </c>
      <c r="AB2470" s="107">
        <f t="shared" si="1016"/>
        <v>0</v>
      </c>
      <c r="AC2470" s="107">
        <f t="shared" si="1017"/>
        <v>0</v>
      </c>
    </row>
    <row r="2471" spans="1:29" ht="12.75" customHeight="1">
      <c r="A2471" s="69"/>
      <c r="B2471" s="124" t="s">
        <v>21</v>
      </c>
      <c r="C2471" s="125" t="s">
        <v>22</v>
      </c>
      <c r="D2471" s="126"/>
      <c r="E2471" s="127"/>
      <c r="F2471" s="198">
        <v>1244560</v>
      </c>
      <c r="G2471" s="129" t="s">
        <v>22</v>
      </c>
      <c r="H2471" s="130">
        <f>+F2471</f>
        <v>1244560</v>
      </c>
      <c r="I2471" s="76">
        <f t="shared" si="1011"/>
        <v>10</v>
      </c>
      <c r="J2471" s="100">
        <f>$AN$14</f>
        <v>41084</v>
      </c>
      <c r="K2471" s="339" t="s">
        <v>50</v>
      </c>
      <c r="L2471" s="261"/>
      <c r="M2471" s="232">
        <f t="shared" si="1026"/>
        <v>0</v>
      </c>
      <c r="N2471" s="241">
        <f t="shared" si="1018"/>
        <v>0</v>
      </c>
      <c r="O2471" s="244">
        <f t="shared" si="1012"/>
        <v>0</v>
      </c>
      <c r="P2471" s="245">
        <f t="shared" si="1024"/>
        <v>0</v>
      </c>
      <c r="Q2471" s="257">
        <f t="shared" si="1013"/>
        <v>0</v>
      </c>
      <c r="R2471" s="102">
        <f t="shared" si="1025"/>
        <v>0</v>
      </c>
      <c r="S2471" s="103">
        <f t="shared" si="1019"/>
        <v>0</v>
      </c>
      <c r="T2471" s="104">
        <f t="shared" si="1020"/>
        <v>0</v>
      </c>
      <c r="U2471" s="104">
        <f t="shared" si="1021"/>
        <v>0</v>
      </c>
      <c r="V2471" s="104">
        <f t="shared" si="1022"/>
        <v>0</v>
      </c>
      <c r="W2471" s="105">
        <f t="shared" si="1023"/>
        <v>0</v>
      </c>
      <c r="X2471" s="96"/>
      <c r="Y2471" s="106" t="str">
        <f>$AO$14</f>
        <v>M</v>
      </c>
      <c r="Z2471" s="262" t="str">
        <f t="shared" si="1014"/>
        <v>Sun</v>
      </c>
      <c r="AA2471" s="107">
        <f t="shared" si="1015"/>
        <v>0</v>
      </c>
      <c r="AB2471" s="107">
        <f t="shared" si="1016"/>
        <v>0</v>
      </c>
      <c r="AC2471" s="107">
        <f t="shared" si="1017"/>
        <v>0</v>
      </c>
    </row>
    <row r="2472" spans="1:29" ht="12.75" customHeight="1">
      <c r="A2472" s="69"/>
      <c r="B2472" s="124" t="s">
        <v>23</v>
      </c>
      <c r="C2472" s="125" t="s">
        <v>22</v>
      </c>
      <c r="D2472" s="133">
        <f>+F2471/173</f>
        <v>7193.9884393063585</v>
      </c>
      <c r="E2472" s="127" t="s">
        <v>24</v>
      </c>
      <c r="F2472" s="128">
        <f>+W2498</f>
        <v>139.99999999999997</v>
      </c>
      <c r="G2472" s="134" t="s">
        <v>22</v>
      </c>
      <c r="H2472" s="130">
        <f>F2472*D2472</f>
        <v>1007158.38150289</v>
      </c>
      <c r="I2472" s="76">
        <f t="shared" si="1011"/>
        <v>11</v>
      </c>
      <c r="J2472" s="100">
        <f>$AN$15</f>
        <v>41085</v>
      </c>
      <c r="K2472" s="101">
        <v>1</v>
      </c>
      <c r="L2472" s="261">
        <v>11</v>
      </c>
      <c r="M2472" s="232">
        <f t="shared" si="1026"/>
        <v>0.33333333333333331</v>
      </c>
      <c r="N2472" s="241">
        <f t="shared" si="1018"/>
        <v>0.70833333333333337</v>
      </c>
      <c r="O2472" s="244">
        <f t="shared" si="1012"/>
        <v>9.0000000000000018</v>
      </c>
      <c r="P2472" s="245" t="str">
        <f t="shared" si="1024"/>
        <v>1</v>
      </c>
      <c r="Q2472" s="257">
        <f t="shared" si="1013"/>
        <v>8.0000000000000018</v>
      </c>
      <c r="R2472" s="102">
        <f t="shared" si="1025"/>
        <v>2.9999999999999982</v>
      </c>
      <c r="S2472" s="103">
        <f t="shared" si="1019"/>
        <v>1</v>
      </c>
      <c r="T2472" s="104">
        <f t="shared" si="1020"/>
        <v>1.9999999999999982</v>
      </c>
      <c r="U2472" s="104">
        <f t="shared" si="1021"/>
        <v>0</v>
      </c>
      <c r="V2472" s="104">
        <f t="shared" si="1022"/>
        <v>0</v>
      </c>
      <c r="W2472" s="105">
        <f t="shared" si="1023"/>
        <v>2.9999999999999982</v>
      </c>
      <c r="X2472" s="96"/>
      <c r="Y2472" s="106" t="str">
        <f>$AO$15</f>
        <v>D</v>
      </c>
      <c r="Z2472" s="262" t="str">
        <f t="shared" si="1014"/>
        <v>Mon</v>
      </c>
      <c r="AA2472" s="107">
        <f t="shared" si="1015"/>
        <v>0</v>
      </c>
      <c r="AB2472" s="107">
        <f t="shared" si="1016"/>
        <v>0</v>
      </c>
      <c r="AC2472" s="107">
        <f t="shared" si="1017"/>
        <v>0</v>
      </c>
    </row>
    <row r="2473" spans="1:29" ht="12.75" customHeight="1">
      <c r="A2473" s="69"/>
      <c r="B2473" s="124" t="s">
        <v>65</v>
      </c>
      <c r="C2473" s="125" t="s">
        <v>22</v>
      </c>
      <c r="D2473" s="133">
        <v>6000</v>
      </c>
      <c r="E2473" s="127" t="s">
        <v>24</v>
      </c>
      <c r="F2473" s="203">
        <f>+K2498</f>
        <v>23</v>
      </c>
      <c r="G2473" s="134" t="s">
        <v>22</v>
      </c>
      <c r="H2473" s="130">
        <f>F2473*D2473</f>
        <v>138000</v>
      </c>
      <c r="I2473" s="76">
        <f t="shared" si="1011"/>
        <v>12</v>
      </c>
      <c r="J2473" s="100">
        <f>$AN$16</f>
        <v>41086</v>
      </c>
      <c r="K2473" s="101">
        <v>1</v>
      </c>
      <c r="L2473" s="261">
        <v>11</v>
      </c>
      <c r="M2473" s="232">
        <f t="shared" si="1026"/>
        <v>0.33333333333333331</v>
      </c>
      <c r="N2473" s="241">
        <f t="shared" si="1018"/>
        <v>0.70833333333333337</v>
      </c>
      <c r="O2473" s="244">
        <f t="shared" si="1012"/>
        <v>9.0000000000000018</v>
      </c>
      <c r="P2473" s="245" t="str">
        <f t="shared" si="1024"/>
        <v>1</v>
      </c>
      <c r="Q2473" s="257">
        <f t="shared" si="1013"/>
        <v>8.0000000000000018</v>
      </c>
      <c r="R2473" s="102">
        <f t="shared" si="1025"/>
        <v>2.9999999999999982</v>
      </c>
      <c r="S2473" s="103">
        <f t="shared" si="1019"/>
        <v>1</v>
      </c>
      <c r="T2473" s="104">
        <f t="shared" si="1020"/>
        <v>1.9999999999999982</v>
      </c>
      <c r="U2473" s="104">
        <f t="shared" si="1021"/>
        <v>0</v>
      </c>
      <c r="V2473" s="104">
        <f t="shared" si="1022"/>
        <v>0</v>
      </c>
      <c r="W2473" s="105">
        <f t="shared" si="1023"/>
        <v>2.9999999999999982</v>
      </c>
      <c r="X2473" s="96"/>
      <c r="Y2473" s="106" t="str">
        <f>$AO$16</f>
        <v>D</v>
      </c>
      <c r="Z2473" s="207" t="str">
        <f t="shared" si="1014"/>
        <v>Tue</v>
      </c>
      <c r="AA2473" s="107">
        <f t="shared" si="1015"/>
        <v>0</v>
      </c>
      <c r="AB2473" s="107">
        <f t="shared" si="1016"/>
        <v>0</v>
      </c>
      <c r="AC2473" s="107">
        <f t="shared" si="1017"/>
        <v>0</v>
      </c>
    </row>
    <row r="2474" spans="1:29" ht="12.75" customHeight="1">
      <c r="A2474" s="69"/>
      <c r="B2474" s="124" t="s">
        <v>66</v>
      </c>
      <c r="C2474" s="125" t="s">
        <v>22</v>
      </c>
      <c r="D2474" s="200">
        <v>4000</v>
      </c>
      <c r="E2474" s="127" t="s">
        <v>24</v>
      </c>
      <c r="F2474" s="139">
        <f>+L2498</f>
        <v>0</v>
      </c>
      <c r="G2474" s="134" t="s">
        <v>22</v>
      </c>
      <c r="H2474" s="130">
        <f>F2474*D2474</f>
        <v>0</v>
      </c>
      <c r="I2474" s="76">
        <f t="shared" si="1011"/>
        <v>13</v>
      </c>
      <c r="J2474" s="100">
        <f>$AN$17</f>
        <v>41087</v>
      </c>
      <c r="K2474" s="101">
        <v>1</v>
      </c>
      <c r="L2474" s="261">
        <v>9</v>
      </c>
      <c r="M2474" s="232">
        <f t="shared" si="1026"/>
        <v>0.33333333333333331</v>
      </c>
      <c r="N2474" s="241">
        <f t="shared" si="1018"/>
        <v>0.70833333333333337</v>
      </c>
      <c r="O2474" s="244">
        <f t="shared" si="1012"/>
        <v>9.0000000000000018</v>
      </c>
      <c r="P2474" s="245" t="str">
        <f t="shared" si="1024"/>
        <v>1</v>
      </c>
      <c r="Q2474" s="257">
        <f t="shared" si="1013"/>
        <v>8.0000000000000018</v>
      </c>
      <c r="R2474" s="102">
        <f t="shared" si="1025"/>
        <v>0.99999999999999822</v>
      </c>
      <c r="S2474" s="103">
        <f t="shared" si="1019"/>
        <v>1</v>
      </c>
      <c r="T2474" s="104">
        <f t="shared" si="1020"/>
        <v>0</v>
      </c>
      <c r="U2474" s="104">
        <f t="shared" si="1021"/>
        <v>0</v>
      </c>
      <c r="V2474" s="104">
        <f t="shared" si="1022"/>
        <v>0</v>
      </c>
      <c r="W2474" s="105">
        <f t="shared" si="1023"/>
        <v>0.99999999999999822</v>
      </c>
      <c r="X2474" s="96"/>
      <c r="Y2474" s="106" t="str">
        <f>$AO$17</f>
        <v>D</v>
      </c>
      <c r="Z2474" s="207" t="str">
        <f t="shared" si="1014"/>
        <v>Wed</v>
      </c>
      <c r="AA2474" s="107">
        <f t="shared" si="1015"/>
        <v>0</v>
      </c>
      <c r="AB2474" s="107">
        <f t="shared" si="1016"/>
        <v>0</v>
      </c>
      <c r="AC2474" s="107">
        <f t="shared" si="1017"/>
        <v>0</v>
      </c>
    </row>
    <row r="2475" spans="1:29" ht="12.75" customHeight="1">
      <c r="A2475" s="69"/>
      <c r="B2475" s="335" t="s">
        <v>75</v>
      </c>
      <c r="C2475" s="336" t="s">
        <v>22</v>
      </c>
      <c r="D2475" s="337"/>
      <c r="E2475" s="127" t="s">
        <v>24</v>
      </c>
      <c r="F2475" s="338">
        <f>+M2498</f>
        <v>23</v>
      </c>
      <c r="G2475" s="142" t="s">
        <v>22</v>
      </c>
      <c r="H2475" s="143">
        <f>+F2475*D2475</f>
        <v>0</v>
      </c>
      <c r="I2475" s="76">
        <f t="shared" si="1011"/>
        <v>14</v>
      </c>
      <c r="J2475" s="100">
        <f>$AN$18</f>
        <v>41088</v>
      </c>
      <c r="K2475" s="101">
        <v>1</v>
      </c>
      <c r="L2475" s="261">
        <v>11</v>
      </c>
      <c r="M2475" s="232">
        <f t="shared" si="1026"/>
        <v>0.33333333333333331</v>
      </c>
      <c r="N2475" s="241">
        <f t="shared" si="1018"/>
        <v>0.70833333333333337</v>
      </c>
      <c r="O2475" s="244">
        <f t="shared" si="1012"/>
        <v>9.0000000000000018</v>
      </c>
      <c r="P2475" s="245" t="str">
        <f t="shared" si="1024"/>
        <v>1</v>
      </c>
      <c r="Q2475" s="257">
        <f t="shared" si="1013"/>
        <v>8.0000000000000018</v>
      </c>
      <c r="R2475" s="102">
        <f t="shared" si="1025"/>
        <v>2.9999999999999982</v>
      </c>
      <c r="S2475" s="103">
        <f t="shared" si="1019"/>
        <v>1</v>
      </c>
      <c r="T2475" s="104">
        <f t="shared" si="1020"/>
        <v>1.9999999999999982</v>
      </c>
      <c r="U2475" s="104">
        <f t="shared" si="1021"/>
        <v>0</v>
      </c>
      <c r="V2475" s="104">
        <f t="shared" si="1022"/>
        <v>0</v>
      </c>
      <c r="W2475" s="105">
        <f t="shared" si="1023"/>
        <v>2.9999999999999982</v>
      </c>
      <c r="X2475" s="96"/>
      <c r="Y2475" s="106" t="str">
        <f>$AO$18</f>
        <v>D</v>
      </c>
      <c r="Z2475" s="207" t="str">
        <f t="shared" si="1014"/>
        <v>Thu</v>
      </c>
      <c r="AA2475" s="107">
        <f t="shared" si="1015"/>
        <v>0</v>
      </c>
      <c r="AB2475" s="107">
        <f t="shared" si="1016"/>
        <v>0</v>
      </c>
      <c r="AC2475" s="107">
        <f t="shared" si="1017"/>
        <v>0</v>
      </c>
    </row>
    <row r="2476" spans="1:29" ht="12.75" customHeight="1">
      <c r="A2476" s="69"/>
      <c r="B2476" s="124"/>
      <c r="C2476" s="70"/>
      <c r="D2476" s="202"/>
      <c r="E2476" s="140"/>
      <c r="F2476" s="141"/>
      <c r="G2476" s="74" t="s">
        <v>22</v>
      </c>
      <c r="H2476" s="99">
        <f>+D2476*F2476</f>
        <v>0</v>
      </c>
      <c r="I2476" s="76">
        <f t="shared" si="1011"/>
        <v>15</v>
      </c>
      <c r="J2476" s="100">
        <f>$AN$19</f>
        <v>41089</v>
      </c>
      <c r="K2476" s="101">
        <v>1</v>
      </c>
      <c r="L2476" s="261">
        <v>11</v>
      </c>
      <c r="M2476" s="232">
        <f t="shared" si="1026"/>
        <v>0.33333333333333331</v>
      </c>
      <c r="N2476" s="241">
        <f t="shared" si="1018"/>
        <v>0.70833333333333337</v>
      </c>
      <c r="O2476" s="244">
        <f t="shared" si="1012"/>
        <v>9.0000000000000018</v>
      </c>
      <c r="P2476" s="245" t="str">
        <f t="shared" si="1024"/>
        <v>1</v>
      </c>
      <c r="Q2476" s="257">
        <f t="shared" si="1013"/>
        <v>8.0000000000000018</v>
      </c>
      <c r="R2476" s="102">
        <f t="shared" si="1025"/>
        <v>2.9999999999999982</v>
      </c>
      <c r="S2476" s="103">
        <f t="shared" si="1019"/>
        <v>1</v>
      </c>
      <c r="T2476" s="104">
        <f t="shared" si="1020"/>
        <v>1.9999999999999982</v>
      </c>
      <c r="U2476" s="104">
        <f t="shared" si="1021"/>
        <v>0</v>
      </c>
      <c r="V2476" s="104">
        <f t="shared" si="1022"/>
        <v>0</v>
      </c>
      <c r="W2476" s="105">
        <f t="shared" si="1023"/>
        <v>2.9999999999999982</v>
      </c>
      <c r="X2476" s="96"/>
      <c r="Y2476" s="106" t="str">
        <f>$AO$19</f>
        <v>D</v>
      </c>
      <c r="Z2476" s="207" t="str">
        <f t="shared" si="1014"/>
        <v>Fri</v>
      </c>
      <c r="AA2476" s="107">
        <f t="shared" si="1015"/>
        <v>0</v>
      </c>
      <c r="AB2476" s="107">
        <f t="shared" si="1016"/>
        <v>0</v>
      </c>
      <c r="AC2476" s="107">
        <f t="shared" si="1017"/>
        <v>0</v>
      </c>
    </row>
    <row r="2477" spans="1:29" ht="12.75" customHeight="1">
      <c r="A2477" s="69"/>
      <c r="B2477" s="124"/>
      <c r="C2477" s="70"/>
      <c r="D2477" s="202"/>
      <c r="E2477" s="140"/>
      <c r="F2477" s="139"/>
      <c r="G2477" s="74" t="s">
        <v>22</v>
      </c>
      <c r="H2477" s="99">
        <f>+D2477*F2477</f>
        <v>0</v>
      </c>
      <c r="I2477" s="76">
        <f t="shared" si="1011"/>
        <v>16</v>
      </c>
      <c r="J2477" s="100">
        <f>$AN$20</f>
        <v>41090</v>
      </c>
      <c r="K2477" s="101" t="s">
        <v>63</v>
      </c>
      <c r="L2477" s="261">
        <v>11</v>
      </c>
      <c r="M2477" s="232">
        <f t="shared" si="1026"/>
        <v>0</v>
      </c>
      <c r="N2477" s="241">
        <f t="shared" si="1018"/>
        <v>0</v>
      </c>
      <c r="O2477" s="244">
        <f t="shared" si="1012"/>
        <v>0</v>
      </c>
      <c r="P2477" s="245">
        <f t="shared" si="1024"/>
        <v>0</v>
      </c>
      <c r="Q2477" s="257">
        <f t="shared" si="1013"/>
        <v>0</v>
      </c>
      <c r="R2477" s="102">
        <f t="shared" si="1025"/>
        <v>11</v>
      </c>
      <c r="S2477" s="103">
        <f t="shared" si="1019"/>
        <v>0</v>
      </c>
      <c r="T2477" s="104">
        <f t="shared" si="1020"/>
        <v>7</v>
      </c>
      <c r="U2477" s="104">
        <f t="shared" si="1021"/>
        <v>1</v>
      </c>
      <c r="V2477" s="104">
        <f t="shared" si="1022"/>
        <v>3</v>
      </c>
      <c r="W2477" s="105">
        <f t="shared" si="1023"/>
        <v>11</v>
      </c>
      <c r="X2477" s="96"/>
      <c r="Y2477" s="106" t="str">
        <f>$AO$20</f>
        <v>M</v>
      </c>
      <c r="Z2477" s="207" t="str">
        <f t="shared" si="1014"/>
        <v>Sat</v>
      </c>
      <c r="AA2477" s="107">
        <f t="shared" si="1015"/>
        <v>0</v>
      </c>
      <c r="AB2477" s="107">
        <f t="shared" si="1016"/>
        <v>0</v>
      </c>
      <c r="AC2477" s="107">
        <f t="shared" si="1017"/>
        <v>0</v>
      </c>
    </row>
    <row r="2478" spans="1:29" ht="12.75" customHeight="1">
      <c r="A2478" s="69"/>
      <c r="B2478" s="124" t="s">
        <v>56</v>
      </c>
      <c r="C2478" s="70" t="s">
        <v>22</v>
      </c>
      <c r="D2478" s="202"/>
      <c r="E2478" s="140"/>
      <c r="F2478" s="141"/>
      <c r="G2478" s="74" t="s">
        <v>22</v>
      </c>
      <c r="H2478" s="99">
        <v>0</v>
      </c>
      <c r="I2478" s="76">
        <f t="shared" si="1011"/>
        <v>17</v>
      </c>
      <c r="J2478" s="100">
        <f>$AN$21</f>
        <v>41091</v>
      </c>
      <c r="K2478" s="101" t="s">
        <v>50</v>
      </c>
      <c r="L2478" s="261"/>
      <c r="M2478" s="232">
        <f t="shared" si="1026"/>
        <v>0</v>
      </c>
      <c r="N2478" s="241">
        <f t="shared" si="1018"/>
        <v>0</v>
      </c>
      <c r="O2478" s="244">
        <f t="shared" si="1012"/>
        <v>0</v>
      </c>
      <c r="P2478" s="245">
        <f t="shared" si="1024"/>
        <v>0</v>
      </c>
      <c r="Q2478" s="257">
        <f t="shared" si="1013"/>
        <v>0</v>
      </c>
      <c r="R2478" s="102">
        <f t="shared" si="1025"/>
        <v>0</v>
      </c>
      <c r="S2478" s="103">
        <f t="shared" si="1019"/>
        <v>0</v>
      </c>
      <c r="T2478" s="104">
        <f t="shared" si="1020"/>
        <v>0</v>
      </c>
      <c r="U2478" s="104">
        <f t="shared" si="1021"/>
        <v>0</v>
      </c>
      <c r="V2478" s="104">
        <f t="shared" si="1022"/>
        <v>0</v>
      </c>
      <c r="W2478" s="105">
        <f t="shared" si="1023"/>
        <v>0</v>
      </c>
      <c r="X2478" s="96"/>
      <c r="Y2478" s="106" t="str">
        <f>$AO$21</f>
        <v>M</v>
      </c>
      <c r="Z2478" s="262" t="str">
        <f t="shared" si="1014"/>
        <v>Sun</v>
      </c>
      <c r="AA2478" s="107">
        <f t="shared" si="1015"/>
        <v>0</v>
      </c>
      <c r="AB2478" s="107">
        <f t="shared" si="1016"/>
        <v>0</v>
      </c>
      <c r="AC2478" s="107">
        <f t="shared" si="1017"/>
        <v>0</v>
      </c>
    </row>
    <row r="2479" spans="1:29" ht="12.75" customHeight="1">
      <c r="A2479" s="69"/>
      <c r="B2479" s="124"/>
      <c r="C2479" s="70"/>
      <c r="D2479" s="202"/>
      <c r="E2479" s="140"/>
      <c r="F2479" s="139"/>
      <c r="G2479" s="74" t="s">
        <v>22</v>
      </c>
      <c r="H2479" s="99">
        <f>+D2479*F2479</f>
        <v>0</v>
      </c>
      <c r="I2479" s="76">
        <f t="shared" si="1011"/>
        <v>18</v>
      </c>
      <c r="J2479" s="100">
        <f>$AN$22</f>
        <v>41092</v>
      </c>
      <c r="K2479" s="101">
        <v>1</v>
      </c>
      <c r="L2479" s="261">
        <v>10.5</v>
      </c>
      <c r="M2479" s="232">
        <f t="shared" si="1026"/>
        <v>0.33333333333333331</v>
      </c>
      <c r="N2479" s="241">
        <f t="shared" si="1018"/>
        <v>0.70833333333333337</v>
      </c>
      <c r="O2479" s="244">
        <f t="shared" si="1012"/>
        <v>9.0000000000000018</v>
      </c>
      <c r="P2479" s="245" t="str">
        <f t="shared" si="1024"/>
        <v>1</v>
      </c>
      <c r="Q2479" s="257">
        <f t="shared" si="1013"/>
        <v>8.0000000000000018</v>
      </c>
      <c r="R2479" s="102">
        <f t="shared" si="1025"/>
        <v>2.4999999999999982</v>
      </c>
      <c r="S2479" s="103">
        <f t="shared" si="1019"/>
        <v>1</v>
      </c>
      <c r="T2479" s="104">
        <f t="shared" si="1020"/>
        <v>1.4999999999999982</v>
      </c>
      <c r="U2479" s="104">
        <f t="shared" si="1021"/>
        <v>0</v>
      </c>
      <c r="V2479" s="104">
        <f t="shared" si="1022"/>
        <v>0</v>
      </c>
      <c r="W2479" s="105">
        <f t="shared" si="1023"/>
        <v>2.4999999999999982</v>
      </c>
      <c r="X2479" s="96"/>
      <c r="Y2479" s="106" t="str">
        <f>$AO$22</f>
        <v>D</v>
      </c>
      <c r="Z2479" s="262" t="str">
        <f t="shared" si="1014"/>
        <v>Mon</v>
      </c>
      <c r="AA2479" s="107">
        <f t="shared" si="1015"/>
        <v>0</v>
      </c>
      <c r="AB2479" s="107">
        <f t="shared" si="1016"/>
        <v>0</v>
      </c>
      <c r="AC2479" s="107">
        <f t="shared" si="1017"/>
        <v>0</v>
      </c>
    </row>
    <row r="2480" spans="1:29" ht="12.75" customHeight="1">
      <c r="A2480" s="69"/>
      <c r="B2480" s="150" t="s">
        <v>19</v>
      </c>
      <c r="C2480" s="150"/>
      <c r="D2480" s="200"/>
      <c r="E2480" s="127"/>
      <c r="F2480" s="151"/>
      <c r="G2480" s="134" t="s">
        <v>22</v>
      </c>
      <c r="H2480" s="152">
        <f>SUM(H2471:H2479)</f>
        <v>2389718.38150289</v>
      </c>
      <c r="I2480" s="76">
        <f t="shared" si="1011"/>
        <v>19</v>
      </c>
      <c r="J2480" s="100">
        <f>$AN$23</f>
        <v>41093</v>
      </c>
      <c r="K2480" s="101">
        <v>1</v>
      </c>
      <c r="L2480" s="261">
        <v>11</v>
      </c>
      <c r="M2480" s="232">
        <f t="shared" si="1026"/>
        <v>0.33333333333333331</v>
      </c>
      <c r="N2480" s="241">
        <f t="shared" si="1018"/>
        <v>0.70833333333333337</v>
      </c>
      <c r="O2480" s="244">
        <f t="shared" si="1012"/>
        <v>9.0000000000000018</v>
      </c>
      <c r="P2480" s="245" t="str">
        <f t="shared" si="1024"/>
        <v>1</v>
      </c>
      <c r="Q2480" s="257">
        <f t="shared" si="1013"/>
        <v>8.0000000000000018</v>
      </c>
      <c r="R2480" s="102">
        <f t="shared" si="1025"/>
        <v>2.9999999999999982</v>
      </c>
      <c r="S2480" s="103">
        <f t="shared" si="1019"/>
        <v>1</v>
      </c>
      <c r="T2480" s="104">
        <f t="shared" si="1020"/>
        <v>1.9999999999999982</v>
      </c>
      <c r="U2480" s="104">
        <f t="shared" si="1021"/>
        <v>0</v>
      </c>
      <c r="V2480" s="104">
        <f t="shared" si="1022"/>
        <v>0</v>
      </c>
      <c r="W2480" s="105">
        <f t="shared" si="1023"/>
        <v>2.9999999999999982</v>
      </c>
      <c r="X2480" s="96"/>
      <c r="Y2480" s="106" t="str">
        <f>$AO$23</f>
        <v>D</v>
      </c>
      <c r="Z2480" s="207" t="str">
        <f t="shared" si="1014"/>
        <v>Tue</v>
      </c>
      <c r="AA2480" s="107">
        <f t="shared" si="1015"/>
        <v>0</v>
      </c>
      <c r="AB2480" s="107">
        <f t="shared" si="1016"/>
        <v>0</v>
      </c>
      <c r="AC2480" s="107">
        <f t="shared" si="1017"/>
        <v>0</v>
      </c>
    </row>
    <row r="2481" spans="1:29" ht="12.75" customHeight="1">
      <c r="A2481" s="69"/>
      <c r="B2481" s="131" t="s">
        <v>25</v>
      </c>
      <c r="C2481" s="70"/>
      <c r="D2481" s="200"/>
      <c r="E2481" s="127"/>
      <c r="F2481" s="151"/>
      <c r="G2481" s="74"/>
      <c r="H2481" s="75"/>
      <c r="I2481" s="76">
        <f t="shared" si="1011"/>
        <v>20</v>
      </c>
      <c r="J2481" s="100">
        <f>$AN$24</f>
        <v>41094</v>
      </c>
      <c r="K2481" s="101">
        <v>1</v>
      </c>
      <c r="L2481" s="261">
        <v>10</v>
      </c>
      <c r="M2481" s="232">
        <f t="shared" si="1026"/>
        <v>0.33333333333333331</v>
      </c>
      <c r="N2481" s="241">
        <f t="shared" si="1018"/>
        <v>0.70833333333333337</v>
      </c>
      <c r="O2481" s="244">
        <f t="shared" si="1012"/>
        <v>9.0000000000000018</v>
      </c>
      <c r="P2481" s="245" t="str">
        <f t="shared" si="1024"/>
        <v>1</v>
      </c>
      <c r="Q2481" s="257">
        <f t="shared" si="1013"/>
        <v>8.0000000000000018</v>
      </c>
      <c r="R2481" s="102">
        <f t="shared" si="1025"/>
        <v>1.9999999999999982</v>
      </c>
      <c r="S2481" s="103">
        <f t="shared" si="1019"/>
        <v>1</v>
      </c>
      <c r="T2481" s="104">
        <f t="shared" si="1020"/>
        <v>0.99999999999999822</v>
      </c>
      <c r="U2481" s="104">
        <f t="shared" si="1021"/>
        <v>0</v>
      </c>
      <c r="V2481" s="104">
        <f t="shared" si="1022"/>
        <v>0</v>
      </c>
      <c r="W2481" s="105">
        <f t="shared" si="1023"/>
        <v>1.9999999999999982</v>
      </c>
      <c r="X2481" s="96"/>
      <c r="Y2481" s="106" t="str">
        <f>$AO$24</f>
        <v>D</v>
      </c>
      <c r="Z2481" s="207" t="str">
        <f t="shared" si="1014"/>
        <v>Wed</v>
      </c>
      <c r="AA2481" s="107">
        <f t="shared" si="1015"/>
        <v>0</v>
      </c>
      <c r="AB2481" s="107">
        <f t="shared" si="1016"/>
        <v>0</v>
      </c>
      <c r="AC2481" s="107">
        <f t="shared" si="1017"/>
        <v>0</v>
      </c>
    </row>
    <row r="2482" spans="1:29" ht="12.75" customHeight="1">
      <c r="A2482" s="69"/>
      <c r="B2482" s="124" t="s">
        <v>26</v>
      </c>
      <c r="C2482" s="125" t="s">
        <v>22</v>
      </c>
      <c r="D2482" s="153">
        <f>-H2471</f>
        <v>-1244560</v>
      </c>
      <c r="E2482" s="127" t="s">
        <v>24</v>
      </c>
      <c r="F2482" s="149">
        <v>0.02</v>
      </c>
      <c r="G2482" s="134" t="s">
        <v>22</v>
      </c>
      <c r="H2482" s="130">
        <f>F2482*D2482</f>
        <v>-24891.200000000001</v>
      </c>
      <c r="I2482" s="76">
        <f t="shared" si="1011"/>
        <v>21</v>
      </c>
      <c r="J2482" s="100">
        <f>$AN$25</f>
        <v>41095</v>
      </c>
      <c r="K2482" s="101">
        <v>1</v>
      </c>
      <c r="L2482" s="261">
        <v>11</v>
      </c>
      <c r="M2482" s="232">
        <f t="shared" si="1026"/>
        <v>0.33333333333333331</v>
      </c>
      <c r="N2482" s="241">
        <f t="shared" si="1018"/>
        <v>0.70833333333333337</v>
      </c>
      <c r="O2482" s="244">
        <f t="shared" si="1012"/>
        <v>9.0000000000000018</v>
      </c>
      <c r="P2482" s="245" t="str">
        <f t="shared" si="1024"/>
        <v>1</v>
      </c>
      <c r="Q2482" s="257">
        <f t="shared" si="1013"/>
        <v>8.0000000000000018</v>
      </c>
      <c r="R2482" s="102">
        <f t="shared" si="1025"/>
        <v>2.9999999999999982</v>
      </c>
      <c r="S2482" s="103">
        <f t="shared" si="1019"/>
        <v>1</v>
      </c>
      <c r="T2482" s="104">
        <f t="shared" si="1020"/>
        <v>1.9999999999999982</v>
      </c>
      <c r="U2482" s="104">
        <f t="shared" si="1021"/>
        <v>0</v>
      </c>
      <c r="V2482" s="104">
        <f t="shared" si="1022"/>
        <v>0</v>
      </c>
      <c r="W2482" s="105">
        <f t="shared" si="1023"/>
        <v>2.9999999999999982</v>
      </c>
      <c r="X2482" s="96"/>
      <c r="Y2482" s="106" t="str">
        <f>$AO$25</f>
        <v>D</v>
      </c>
      <c r="Z2482" s="207" t="str">
        <f t="shared" si="1014"/>
        <v>Thu</v>
      </c>
      <c r="AA2482" s="107">
        <f t="shared" si="1015"/>
        <v>0</v>
      </c>
      <c r="AB2482" s="107">
        <f t="shared" si="1016"/>
        <v>0</v>
      </c>
      <c r="AC2482" s="107">
        <f t="shared" si="1017"/>
        <v>0</v>
      </c>
    </row>
    <row r="2483" spans="1:29" ht="12.75" customHeight="1">
      <c r="A2483" s="69"/>
      <c r="B2483" s="124" t="s">
        <v>47</v>
      </c>
      <c r="C2483" s="125" t="s">
        <v>22</v>
      </c>
      <c r="D2483" s="200"/>
      <c r="E2483" s="127"/>
      <c r="F2483" s="155"/>
      <c r="G2483" s="134" t="s">
        <v>22</v>
      </c>
      <c r="H2483" s="130">
        <f>SUM(AA2498:AC2498)*-F2471/21</f>
        <v>0</v>
      </c>
      <c r="I2483" s="76">
        <f t="shared" si="1011"/>
        <v>22</v>
      </c>
      <c r="J2483" s="100">
        <f>$AN$26</f>
        <v>41096</v>
      </c>
      <c r="K2483" s="101">
        <v>1</v>
      </c>
      <c r="L2483" s="261">
        <v>10</v>
      </c>
      <c r="M2483" s="232">
        <f t="shared" si="1026"/>
        <v>0.33333333333333331</v>
      </c>
      <c r="N2483" s="241">
        <f t="shared" si="1018"/>
        <v>0.70833333333333337</v>
      </c>
      <c r="O2483" s="244">
        <f t="shared" si="1012"/>
        <v>9.0000000000000018</v>
      </c>
      <c r="P2483" s="245" t="str">
        <f t="shared" si="1024"/>
        <v>1</v>
      </c>
      <c r="Q2483" s="257">
        <f t="shared" si="1013"/>
        <v>8.0000000000000018</v>
      </c>
      <c r="R2483" s="102">
        <f t="shared" si="1025"/>
        <v>1.9999999999999982</v>
      </c>
      <c r="S2483" s="103">
        <f t="shared" si="1019"/>
        <v>1</v>
      </c>
      <c r="T2483" s="104">
        <f t="shared" si="1020"/>
        <v>0.99999999999999822</v>
      </c>
      <c r="U2483" s="104">
        <f t="shared" si="1021"/>
        <v>0</v>
      </c>
      <c r="V2483" s="104">
        <f t="shared" si="1022"/>
        <v>0</v>
      </c>
      <c r="W2483" s="105">
        <f t="shared" si="1023"/>
        <v>1.9999999999999982</v>
      </c>
      <c r="X2483" s="96"/>
      <c r="Y2483" s="106" t="str">
        <f>$AO$26</f>
        <v>D</v>
      </c>
      <c r="Z2483" s="207" t="str">
        <f t="shared" si="1014"/>
        <v>Fri</v>
      </c>
      <c r="AA2483" s="107">
        <f t="shared" si="1015"/>
        <v>0</v>
      </c>
      <c r="AB2483" s="107">
        <f t="shared" si="1016"/>
        <v>0</v>
      </c>
      <c r="AC2483" s="107">
        <f t="shared" si="1017"/>
        <v>0</v>
      </c>
    </row>
    <row r="2484" spans="1:29" ht="12.75" customHeight="1">
      <c r="A2484" s="69"/>
      <c r="B2484" s="124" t="s">
        <v>27</v>
      </c>
      <c r="C2484" s="125" t="s">
        <v>22</v>
      </c>
      <c r="D2484" s="200"/>
      <c r="E2484" s="127"/>
      <c r="F2484" s="155"/>
      <c r="G2484" s="134" t="s">
        <v>22</v>
      </c>
      <c r="H2484" s="156">
        <f>+F2490</f>
        <v>-46603.100000000006</v>
      </c>
      <c r="I2484" s="76">
        <f t="shared" si="1011"/>
        <v>23</v>
      </c>
      <c r="J2484" s="100">
        <f>$AN$27</f>
        <v>41097</v>
      </c>
      <c r="K2484" s="101" t="s">
        <v>50</v>
      </c>
      <c r="L2484" s="261">
        <v>8</v>
      </c>
      <c r="M2484" s="232">
        <f t="shared" si="1026"/>
        <v>0</v>
      </c>
      <c r="N2484" s="241">
        <f t="shared" si="1018"/>
        <v>0</v>
      </c>
      <c r="O2484" s="244">
        <f t="shared" si="1012"/>
        <v>0</v>
      </c>
      <c r="P2484" s="245">
        <f t="shared" si="1024"/>
        <v>0</v>
      </c>
      <c r="Q2484" s="257">
        <f t="shared" si="1013"/>
        <v>0</v>
      </c>
      <c r="R2484" s="102">
        <f t="shared" si="1025"/>
        <v>8</v>
      </c>
      <c r="S2484" s="103">
        <f t="shared" si="1019"/>
        <v>0</v>
      </c>
      <c r="T2484" s="104">
        <f t="shared" si="1020"/>
        <v>7</v>
      </c>
      <c r="U2484" s="104">
        <f t="shared" si="1021"/>
        <v>1</v>
      </c>
      <c r="V2484" s="104">
        <f t="shared" si="1022"/>
        <v>0</v>
      </c>
      <c r="W2484" s="105">
        <f t="shared" si="1023"/>
        <v>8</v>
      </c>
      <c r="X2484" s="96"/>
      <c r="Y2484" s="106" t="str">
        <f>$AO$27</f>
        <v>M</v>
      </c>
      <c r="Z2484" s="207" t="str">
        <f t="shared" si="1014"/>
        <v>Sat</v>
      </c>
      <c r="AA2484" s="107">
        <f t="shared" si="1015"/>
        <v>0</v>
      </c>
      <c r="AB2484" s="107">
        <f t="shared" si="1016"/>
        <v>0</v>
      </c>
      <c r="AC2484" s="107">
        <f t="shared" si="1017"/>
        <v>0</v>
      </c>
    </row>
    <row r="2485" spans="1:29" ht="12.75" customHeight="1">
      <c r="A2485" s="69"/>
      <c r="B2485" s="98"/>
      <c r="C2485" s="98"/>
      <c r="D2485" s="158" t="s">
        <v>28</v>
      </c>
      <c r="E2485" s="159"/>
      <c r="F2485" s="160">
        <f>VLOOKUP(C2464,$AD$1:$AG$6,2)</f>
        <v>-1320000</v>
      </c>
      <c r="G2485" s="160"/>
      <c r="H2485" s="99"/>
      <c r="I2485" s="76">
        <f t="shared" si="1011"/>
        <v>24</v>
      </c>
      <c r="J2485" s="100">
        <f>$AN$28</f>
        <v>41098</v>
      </c>
      <c r="K2485" s="101" t="s">
        <v>50</v>
      </c>
      <c r="L2485" s="261"/>
      <c r="M2485" s="232">
        <f t="shared" si="1026"/>
        <v>0</v>
      </c>
      <c r="N2485" s="241">
        <f t="shared" si="1018"/>
        <v>0</v>
      </c>
      <c r="O2485" s="244">
        <f t="shared" si="1012"/>
        <v>0</v>
      </c>
      <c r="P2485" s="245">
        <f t="shared" si="1024"/>
        <v>0</v>
      </c>
      <c r="Q2485" s="257">
        <f t="shared" si="1013"/>
        <v>0</v>
      </c>
      <c r="R2485" s="102">
        <f t="shared" si="1025"/>
        <v>0</v>
      </c>
      <c r="S2485" s="103">
        <f t="shared" si="1019"/>
        <v>0</v>
      </c>
      <c r="T2485" s="104">
        <f t="shared" si="1020"/>
        <v>0</v>
      </c>
      <c r="U2485" s="104">
        <f t="shared" si="1021"/>
        <v>0</v>
      </c>
      <c r="V2485" s="104">
        <f t="shared" si="1022"/>
        <v>0</v>
      </c>
      <c r="W2485" s="105">
        <f t="shared" si="1023"/>
        <v>0</v>
      </c>
      <c r="X2485" s="96"/>
      <c r="Y2485" s="106" t="str">
        <f>$AO$28</f>
        <v>M</v>
      </c>
      <c r="Z2485" s="262" t="str">
        <f t="shared" si="1014"/>
        <v>Sun</v>
      </c>
      <c r="AA2485" s="107">
        <f t="shared" si="1015"/>
        <v>0</v>
      </c>
      <c r="AB2485" s="107">
        <f t="shared" si="1016"/>
        <v>0</v>
      </c>
      <c r="AC2485" s="107">
        <f t="shared" si="1017"/>
        <v>0</v>
      </c>
    </row>
    <row r="2486" spans="1:29" ht="12.75" customHeight="1">
      <c r="A2486" s="69"/>
      <c r="B2486" s="98"/>
      <c r="C2486" s="98"/>
      <c r="D2486" s="162" t="s">
        <v>26</v>
      </c>
      <c r="E2486" s="159"/>
      <c r="F2486" s="163">
        <f>+(H2471)*0.54%</f>
        <v>6720.6240000000007</v>
      </c>
      <c r="G2486" s="163"/>
      <c r="H2486" s="99"/>
      <c r="I2486" s="76">
        <f t="shared" si="1011"/>
        <v>25</v>
      </c>
      <c r="J2486" s="100">
        <f>$AN$29</f>
        <v>41099</v>
      </c>
      <c r="K2486" s="101">
        <v>1</v>
      </c>
      <c r="L2486" s="261">
        <v>11</v>
      </c>
      <c r="M2486" s="232">
        <f t="shared" si="1026"/>
        <v>0.33333333333333331</v>
      </c>
      <c r="N2486" s="241">
        <f t="shared" si="1018"/>
        <v>0.70833333333333337</v>
      </c>
      <c r="O2486" s="244">
        <f t="shared" si="1012"/>
        <v>9.0000000000000018</v>
      </c>
      <c r="P2486" s="245" t="str">
        <f t="shared" si="1024"/>
        <v>1</v>
      </c>
      <c r="Q2486" s="257">
        <f t="shared" si="1013"/>
        <v>8.0000000000000018</v>
      </c>
      <c r="R2486" s="102">
        <f t="shared" si="1025"/>
        <v>2.9999999999999982</v>
      </c>
      <c r="S2486" s="103">
        <f t="shared" si="1019"/>
        <v>1</v>
      </c>
      <c r="T2486" s="104">
        <f t="shared" si="1020"/>
        <v>1.9999999999999982</v>
      </c>
      <c r="U2486" s="104">
        <f t="shared" si="1021"/>
        <v>0</v>
      </c>
      <c r="V2486" s="104">
        <f t="shared" si="1022"/>
        <v>0</v>
      </c>
      <c r="W2486" s="105">
        <f t="shared" si="1023"/>
        <v>2.9999999999999982</v>
      </c>
      <c r="X2486" s="96"/>
      <c r="Y2486" s="106" t="str">
        <f>$AO$29</f>
        <v>D</v>
      </c>
      <c r="Z2486" s="262" t="str">
        <f t="shared" si="1014"/>
        <v>Mon</v>
      </c>
      <c r="AA2486" s="107">
        <f t="shared" si="1015"/>
        <v>0</v>
      </c>
      <c r="AB2486" s="107">
        <f t="shared" si="1016"/>
        <v>0</v>
      </c>
      <c r="AC2486" s="107">
        <f t="shared" si="1017"/>
        <v>0</v>
      </c>
    </row>
    <row r="2487" spans="1:29" ht="12.75" customHeight="1">
      <c r="A2487" s="69"/>
      <c r="B2487" s="98"/>
      <c r="C2487" s="98"/>
      <c r="D2487" s="162" t="s">
        <v>29</v>
      </c>
      <c r="E2487" s="159"/>
      <c r="F2487" s="160">
        <f>-IF(H2480*5%&gt;500000,500000,H2480*5%)</f>
        <v>-119485.91907514451</v>
      </c>
      <c r="G2487" s="160"/>
      <c r="H2487" s="99"/>
      <c r="I2487" s="76">
        <f t="shared" si="1011"/>
        <v>26</v>
      </c>
      <c r="J2487" s="100">
        <f>$AN$30</f>
        <v>41100</v>
      </c>
      <c r="K2487" s="101">
        <v>1</v>
      </c>
      <c r="L2487" s="261">
        <v>10</v>
      </c>
      <c r="M2487" s="232">
        <f t="shared" si="1026"/>
        <v>0.33333333333333331</v>
      </c>
      <c r="N2487" s="241">
        <f t="shared" si="1018"/>
        <v>0.70833333333333337</v>
      </c>
      <c r="O2487" s="244">
        <f t="shared" si="1012"/>
        <v>9.0000000000000018</v>
      </c>
      <c r="P2487" s="245" t="str">
        <f t="shared" si="1024"/>
        <v>1</v>
      </c>
      <c r="Q2487" s="257">
        <f t="shared" si="1013"/>
        <v>8.0000000000000018</v>
      </c>
      <c r="R2487" s="102">
        <f t="shared" si="1025"/>
        <v>1.9999999999999982</v>
      </c>
      <c r="S2487" s="103">
        <f t="shared" si="1019"/>
        <v>1</v>
      </c>
      <c r="T2487" s="104">
        <f t="shared" si="1020"/>
        <v>0.99999999999999822</v>
      </c>
      <c r="U2487" s="104">
        <f t="shared" si="1021"/>
        <v>0</v>
      </c>
      <c r="V2487" s="104">
        <f t="shared" si="1022"/>
        <v>0</v>
      </c>
      <c r="W2487" s="105">
        <f t="shared" si="1023"/>
        <v>1.9999999999999982</v>
      </c>
      <c r="X2487" s="96"/>
      <c r="Y2487" s="106" t="str">
        <f>$AO$30</f>
        <v>D</v>
      </c>
      <c r="Z2487" s="207" t="str">
        <f t="shared" si="1014"/>
        <v>Tue</v>
      </c>
      <c r="AA2487" s="107">
        <f t="shared" si="1015"/>
        <v>0</v>
      </c>
      <c r="AB2487" s="107">
        <f t="shared" si="1016"/>
        <v>0</v>
      </c>
      <c r="AC2487" s="107">
        <f t="shared" si="1017"/>
        <v>0</v>
      </c>
    </row>
    <row r="2488" spans="1:29" ht="12.75" customHeight="1">
      <c r="A2488" s="69"/>
      <c r="B2488" s="98"/>
      <c r="C2488" s="98"/>
      <c r="D2488" s="162" t="s">
        <v>30</v>
      </c>
      <c r="E2488" s="159"/>
      <c r="F2488" s="163">
        <f>ROUND(H2480+H2482+F2486+F2487,0)*12</f>
        <v>27024744</v>
      </c>
      <c r="G2488" s="163"/>
      <c r="H2488" s="99"/>
      <c r="I2488" s="76">
        <f t="shared" si="1011"/>
        <v>27</v>
      </c>
      <c r="J2488" s="100">
        <f>$AN$31</f>
        <v>41101</v>
      </c>
      <c r="K2488" s="101">
        <v>1</v>
      </c>
      <c r="L2488" s="261">
        <v>11</v>
      </c>
      <c r="M2488" s="232">
        <f t="shared" si="1026"/>
        <v>0.33333333333333331</v>
      </c>
      <c r="N2488" s="241">
        <f t="shared" si="1018"/>
        <v>0.70833333333333337</v>
      </c>
      <c r="O2488" s="244">
        <f t="shared" si="1012"/>
        <v>9.0000000000000018</v>
      </c>
      <c r="P2488" s="245" t="str">
        <f t="shared" si="1024"/>
        <v>1</v>
      </c>
      <c r="Q2488" s="257">
        <f t="shared" si="1013"/>
        <v>8.0000000000000018</v>
      </c>
      <c r="R2488" s="102">
        <f t="shared" si="1025"/>
        <v>2.9999999999999982</v>
      </c>
      <c r="S2488" s="103">
        <f t="shared" si="1019"/>
        <v>1</v>
      </c>
      <c r="T2488" s="104">
        <f t="shared" si="1020"/>
        <v>1.9999999999999982</v>
      </c>
      <c r="U2488" s="104">
        <f t="shared" si="1021"/>
        <v>0</v>
      </c>
      <c r="V2488" s="104">
        <f t="shared" si="1022"/>
        <v>0</v>
      </c>
      <c r="W2488" s="105">
        <f t="shared" si="1023"/>
        <v>2.9999999999999982</v>
      </c>
      <c r="X2488" s="96"/>
      <c r="Y2488" s="106" t="str">
        <f>$AO$31</f>
        <v>D</v>
      </c>
      <c r="Z2488" s="207" t="str">
        <f t="shared" si="1014"/>
        <v>Wed</v>
      </c>
      <c r="AA2488" s="107">
        <f t="shared" si="1015"/>
        <v>0</v>
      </c>
      <c r="AB2488" s="107">
        <f t="shared" si="1016"/>
        <v>0</v>
      </c>
      <c r="AC2488" s="107">
        <f t="shared" si="1017"/>
        <v>0</v>
      </c>
    </row>
    <row r="2489" spans="1:29" ht="12.75" customHeight="1">
      <c r="A2489" s="69"/>
      <c r="B2489" s="98"/>
      <c r="C2489" s="98"/>
      <c r="D2489" s="168" t="s">
        <v>31</v>
      </c>
      <c r="E2489" s="159"/>
      <c r="F2489" s="169">
        <f>(F2488)+(F2485*12)</f>
        <v>11184744</v>
      </c>
      <c r="G2489" s="169"/>
      <c r="H2489" s="99"/>
      <c r="I2489" s="76">
        <f t="shared" si="1011"/>
        <v>28</v>
      </c>
      <c r="J2489" s="100">
        <f>$AN$32</f>
        <v>41102</v>
      </c>
      <c r="K2489" s="101">
        <v>1</v>
      </c>
      <c r="L2489" s="261">
        <v>8</v>
      </c>
      <c r="M2489" s="232">
        <f t="shared" si="1026"/>
        <v>0.33333333333333331</v>
      </c>
      <c r="N2489" s="241">
        <f t="shared" si="1018"/>
        <v>0.70833333333333337</v>
      </c>
      <c r="O2489" s="244">
        <f t="shared" si="1012"/>
        <v>9.0000000000000018</v>
      </c>
      <c r="P2489" s="245" t="str">
        <f t="shared" si="1024"/>
        <v>1</v>
      </c>
      <c r="Q2489" s="257">
        <f t="shared" si="1013"/>
        <v>8.0000000000000018</v>
      </c>
      <c r="R2489" s="102">
        <f t="shared" si="1025"/>
        <v>0</v>
      </c>
      <c r="S2489" s="103">
        <f t="shared" si="1019"/>
        <v>0</v>
      </c>
      <c r="T2489" s="104">
        <f t="shared" si="1020"/>
        <v>0</v>
      </c>
      <c r="U2489" s="104">
        <f t="shared" si="1021"/>
        <v>0</v>
      </c>
      <c r="V2489" s="104">
        <f t="shared" si="1022"/>
        <v>0</v>
      </c>
      <c r="W2489" s="105">
        <f t="shared" si="1023"/>
        <v>0</v>
      </c>
      <c r="X2489" s="96"/>
      <c r="Y2489" s="106" t="str">
        <f>$AO$32</f>
        <v>D</v>
      </c>
      <c r="Z2489" s="207" t="str">
        <f t="shared" si="1014"/>
        <v>Thu</v>
      </c>
      <c r="AA2489" s="107">
        <f t="shared" si="1015"/>
        <v>0</v>
      </c>
      <c r="AB2489" s="107">
        <f t="shared" si="1016"/>
        <v>0</v>
      </c>
      <c r="AC2489" s="107">
        <f t="shared" si="1017"/>
        <v>0</v>
      </c>
    </row>
    <row r="2490" spans="1:29" ht="12.75" customHeight="1">
      <c r="A2490" s="69"/>
      <c r="B2490" s="98"/>
      <c r="C2490" s="98"/>
      <c r="D2490" s="168" t="s">
        <v>32</v>
      </c>
      <c r="E2490" s="159"/>
      <c r="F2490" s="170">
        <f>-(IF(F2489&lt;=0,0,IF(F2489&lt;=50000000,F2489*0.05,IF(F2489&lt;=200000000,(F2489-50000000)*0.15+2500000,IF(F2489&lt;=500000000,(F2489-250000000)*0.25+32500000,(F2489-500000000)*0.3+95000000)))))/12</f>
        <v>-46603.100000000006</v>
      </c>
      <c r="G2490" s="171">
        <f>-(IF(F2490&lt;=0,0,IF(F2490&lt;=50000000,F2490*0.05,IF(F2490&lt;=200000000,(F2490-50000000)*0.15+2500000,IF(F2490&lt;=500000000,(F2490-250000000)*0.25+32500000,(F2490-500000000)*0.3+95000000)))))/12</f>
        <v>0</v>
      </c>
      <c r="H2490" s="99"/>
      <c r="I2490" s="76">
        <f t="shared" si="1011"/>
        <v>29</v>
      </c>
      <c r="J2490" s="100">
        <f>$AN$33</f>
        <v>41103</v>
      </c>
      <c r="K2490" s="101">
        <v>1</v>
      </c>
      <c r="L2490" s="261">
        <v>11</v>
      </c>
      <c r="M2490" s="232">
        <f t="shared" si="1026"/>
        <v>0.33333333333333331</v>
      </c>
      <c r="N2490" s="241">
        <f t="shared" si="1018"/>
        <v>0.70833333333333337</v>
      </c>
      <c r="O2490" s="244">
        <f t="shared" si="1012"/>
        <v>9.0000000000000018</v>
      </c>
      <c r="P2490" s="245" t="str">
        <f t="shared" si="1024"/>
        <v>1</v>
      </c>
      <c r="Q2490" s="257">
        <f t="shared" si="1013"/>
        <v>8.0000000000000018</v>
      </c>
      <c r="R2490" s="102">
        <f t="shared" si="1025"/>
        <v>2.9999999999999982</v>
      </c>
      <c r="S2490" s="103">
        <f t="shared" si="1019"/>
        <v>1</v>
      </c>
      <c r="T2490" s="104">
        <f t="shared" si="1020"/>
        <v>1.9999999999999982</v>
      </c>
      <c r="U2490" s="104">
        <f t="shared" si="1021"/>
        <v>0</v>
      </c>
      <c r="V2490" s="104">
        <f t="shared" si="1022"/>
        <v>0</v>
      </c>
      <c r="W2490" s="105">
        <f t="shared" si="1023"/>
        <v>2.9999999999999982</v>
      </c>
      <c r="X2490" s="96"/>
      <c r="Y2490" s="106" t="str">
        <f>$AO$33</f>
        <v>D</v>
      </c>
      <c r="Z2490" s="207" t="str">
        <f t="shared" si="1014"/>
        <v>Fri</v>
      </c>
      <c r="AA2490" s="107">
        <f t="shared" si="1015"/>
        <v>0</v>
      </c>
      <c r="AB2490" s="107">
        <f t="shared" si="1016"/>
        <v>0</v>
      </c>
      <c r="AC2490" s="107">
        <f t="shared" si="1017"/>
        <v>0</v>
      </c>
    </row>
    <row r="2491" spans="1:29" ht="12.75" customHeight="1">
      <c r="A2491" s="69"/>
      <c r="B2491" s="98"/>
      <c r="C2491" s="125"/>
      <c r="D2491" s="172"/>
      <c r="E2491" s="173"/>
      <c r="F2491" s="174"/>
      <c r="G2491" s="72"/>
      <c r="H2491" s="175"/>
      <c r="I2491" s="76">
        <f t="shared" si="1011"/>
        <v>30</v>
      </c>
      <c r="J2491" s="100">
        <f>$AN$34</f>
        <v>41104</v>
      </c>
      <c r="K2491" s="101" t="s">
        <v>50</v>
      </c>
      <c r="L2491" s="261"/>
      <c r="M2491" s="232">
        <f t="shared" si="1026"/>
        <v>0</v>
      </c>
      <c r="N2491" s="241">
        <f t="shared" si="1018"/>
        <v>0</v>
      </c>
      <c r="O2491" s="244">
        <f t="shared" si="1012"/>
        <v>0</v>
      </c>
      <c r="P2491" s="245">
        <f t="shared" si="1024"/>
        <v>0</v>
      </c>
      <c r="Q2491" s="257">
        <f t="shared" si="1013"/>
        <v>0</v>
      </c>
      <c r="R2491" s="102">
        <f t="shared" si="1025"/>
        <v>0</v>
      </c>
      <c r="S2491" s="103">
        <f t="shared" si="1019"/>
        <v>0</v>
      </c>
      <c r="T2491" s="104">
        <f t="shared" si="1020"/>
        <v>0</v>
      </c>
      <c r="U2491" s="104">
        <f t="shared" si="1021"/>
        <v>0</v>
      </c>
      <c r="V2491" s="104">
        <f t="shared" si="1022"/>
        <v>0</v>
      </c>
      <c r="W2491" s="105">
        <f t="shared" si="1023"/>
        <v>0</v>
      </c>
      <c r="X2491" s="96"/>
      <c r="Y2491" s="106" t="str">
        <f>$AO$34</f>
        <v>M</v>
      </c>
      <c r="Z2491" s="207" t="str">
        <f t="shared" si="1014"/>
        <v>Sat</v>
      </c>
      <c r="AA2491" s="107">
        <f t="shared" si="1015"/>
        <v>0</v>
      </c>
      <c r="AB2491" s="107">
        <f t="shared" si="1016"/>
        <v>0</v>
      </c>
      <c r="AC2491" s="107">
        <f t="shared" si="1017"/>
        <v>0</v>
      </c>
    </row>
    <row r="2492" spans="1:29" ht="12.75" customHeight="1">
      <c r="A2492" s="69"/>
      <c r="B2492" s="176" t="s">
        <v>33</v>
      </c>
      <c r="C2492" s="177"/>
      <c r="D2492" s="178"/>
      <c r="E2492" s="127"/>
      <c r="F2492" s="179"/>
      <c r="G2492" s="180" t="s">
        <v>22</v>
      </c>
      <c r="H2492" s="152">
        <f>+H2480+H2482+H2483+H2484</f>
        <v>2318224.0815028897</v>
      </c>
      <c r="I2492" s="76">
        <f t="shared" si="1011"/>
        <v>31</v>
      </c>
      <c r="J2492" s="100">
        <f>$AN$35</f>
        <v>41105</v>
      </c>
      <c r="K2492" s="101" t="s">
        <v>50</v>
      </c>
      <c r="L2492" s="261"/>
      <c r="M2492" s="232">
        <f t="shared" si="1026"/>
        <v>0</v>
      </c>
      <c r="N2492" s="241">
        <f t="shared" si="1018"/>
        <v>0</v>
      </c>
      <c r="O2492" s="244">
        <f t="shared" si="1012"/>
        <v>0</v>
      </c>
      <c r="P2492" s="245">
        <f t="shared" si="1024"/>
        <v>0</v>
      </c>
      <c r="Q2492" s="257">
        <f t="shared" si="1013"/>
        <v>0</v>
      </c>
      <c r="R2492" s="102">
        <f t="shared" si="1025"/>
        <v>0</v>
      </c>
      <c r="S2492" s="103">
        <f t="shared" si="1019"/>
        <v>0</v>
      </c>
      <c r="T2492" s="104">
        <f t="shared" si="1020"/>
        <v>0</v>
      </c>
      <c r="U2492" s="104">
        <f t="shared" si="1021"/>
        <v>0</v>
      </c>
      <c r="V2492" s="104">
        <f t="shared" si="1022"/>
        <v>0</v>
      </c>
      <c r="W2492" s="105">
        <f t="shared" si="1023"/>
        <v>0</v>
      </c>
      <c r="X2492" s="96"/>
      <c r="Y2492" s="106" t="str">
        <f>$AO$35</f>
        <v>M</v>
      </c>
      <c r="Z2492" s="262" t="str">
        <f t="shared" si="1014"/>
        <v>Sun</v>
      </c>
      <c r="AA2492" s="107">
        <f t="shared" si="1015"/>
        <v>0</v>
      </c>
      <c r="AB2492" s="107">
        <f t="shared" si="1016"/>
        <v>0</v>
      </c>
      <c r="AC2492" s="107">
        <f t="shared" si="1017"/>
        <v>0</v>
      </c>
    </row>
    <row r="2493" spans="1:29" ht="12.75" customHeight="1">
      <c r="A2493" s="69"/>
      <c r="B2493" s="70"/>
      <c r="C2493" s="70"/>
      <c r="D2493" s="200"/>
      <c r="E2493" s="127"/>
      <c r="F2493" s="155"/>
      <c r="G2493" s="74"/>
      <c r="H2493" s="75"/>
      <c r="I2493" s="76">
        <f t="shared" si="1011"/>
        <v>32</v>
      </c>
      <c r="J2493" s="100">
        <f>$AN$36</f>
        <v>41106</v>
      </c>
      <c r="K2493" s="101">
        <v>1</v>
      </c>
      <c r="L2493" s="261">
        <v>11</v>
      </c>
      <c r="M2493" s="232">
        <f t="shared" si="1026"/>
        <v>0.33333333333333331</v>
      </c>
      <c r="N2493" s="241">
        <f t="shared" si="1018"/>
        <v>0.70833333333333337</v>
      </c>
      <c r="O2493" s="244">
        <f t="shared" si="1012"/>
        <v>9.0000000000000018</v>
      </c>
      <c r="P2493" s="245" t="str">
        <f t="shared" si="1024"/>
        <v>1</v>
      </c>
      <c r="Q2493" s="257">
        <f t="shared" si="1013"/>
        <v>8.0000000000000018</v>
      </c>
      <c r="R2493" s="102">
        <f t="shared" si="1025"/>
        <v>2.9999999999999982</v>
      </c>
      <c r="S2493" s="103">
        <f t="shared" si="1019"/>
        <v>1</v>
      </c>
      <c r="T2493" s="104">
        <f t="shared" si="1020"/>
        <v>1.9999999999999982</v>
      </c>
      <c r="U2493" s="104">
        <f t="shared" si="1021"/>
        <v>0</v>
      </c>
      <c r="V2493" s="104">
        <f t="shared" si="1022"/>
        <v>0</v>
      </c>
      <c r="W2493" s="105">
        <f t="shared" si="1023"/>
        <v>2.9999999999999982</v>
      </c>
      <c r="X2493" s="96"/>
      <c r="Y2493" s="106" t="str">
        <f>$AO$36</f>
        <v>D</v>
      </c>
      <c r="Z2493" s="262" t="str">
        <f t="shared" si="1014"/>
        <v>Mon</v>
      </c>
      <c r="AA2493" s="107">
        <f t="shared" si="1015"/>
        <v>0</v>
      </c>
      <c r="AB2493" s="107">
        <f t="shared" si="1016"/>
        <v>0</v>
      </c>
      <c r="AC2493" s="107">
        <f t="shared" si="1017"/>
        <v>0</v>
      </c>
    </row>
    <row r="2494" spans="1:29" ht="12.75" customHeight="1">
      <c r="A2494" s="69"/>
      <c r="B2494" s="181" t="s">
        <v>34</v>
      </c>
      <c r="C2494" s="181"/>
      <c r="D2494" s="72"/>
      <c r="E2494" s="73"/>
      <c r="F2494" s="72"/>
      <c r="G2494" s="181" t="s">
        <v>35</v>
      </c>
      <c r="H2494" s="99"/>
      <c r="I2494" s="76">
        <f t="shared" si="1011"/>
        <v>33</v>
      </c>
      <c r="J2494" s="100">
        <f>$AN$37</f>
        <v>41107</v>
      </c>
      <c r="K2494" s="101">
        <v>1</v>
      </c>
      <c r="L2494" s="261">
        <v>11</v>
      </c>
      <c r="M2494" s="232">
        <f t="shared" si="1026"/>
        <v>0.33333333333333331</v>
      </c>
      <c r="N2494" s="241">
        <f t="shared" si="1018"/>
        <v>0.70833333333333337</v>
      </c>
      <c r="O2494" s="244">
        <f t="shared" si="1012"/>
        <v>9.0000000000000018</v>
      </c>
      <c r="P2494" s="245" t="str">
        <f t="shared" si="1024"/>
        <v>1</v>
      </c>
      <c r="Q2494" s="257">
        <f t="shared" si="1013"/>
        <v>8.0000000000000018</v>
      </c>
      <c r="R2494" s="102">
        <f t="shared" si="1025"/>
        <v>2.9999999999999982</v>
      </c>
      <c r="S2494" s="103">
        <f t="shared" si="1019"/>
        <v>1</v>
      </c>
      <c r="T2494" s="104">
        <f t="shared" si="1020"/>
        <v>1.9999999999999982</v>
      </c>
      <c r="U2494" s="104">
        <f t="shared" si="1021"/>
        <v>0</v>
      </c>
      <c r="V2494" s="104">
        <f t="shared" si="1022"/>
        <v>0</v>
      </c>
      <c r="W2494" s="105">
        <f t="shared" si="1023"/>
        <v>2.9999999999999982</v>
      </c>
      <c r="X2494" s="96"/>
      <c r="Y2494" s="106" t="str">
        <f>$AO$37</f>
        <v>D</v>
      </c>
      <c r="Z2494" s="207" t="str">
        <f t="shared" si="1014"/>
        <v>Tue</v>
      </c>
      <c r="AA2494" s="107">
        <f t="shared" si="1015"/>
        <v>0</v>
      </c>
      <c r="AB2494" s="107">
        <f t="shared" si="1016"/>
        <v>0</v>
      </c>
      <c r="AC2494" s="107">
        <f t="shared" si="1017"/>
        <v>0</v>
      </c>
    </row>
    <row r="2495" spans="1:29" ht="12.75" customHeight="1">
      <c r="A2495" s="69"/>
      <c r="B2495" s="181"/>
      <c r="C2495" s="181"/>
      <c r="D2495" s="72"/>
      <c r="E2495" s="73"/>
      <c r="F2495" s="72"/>
      <c r="G2495" s="181"/>
      <c r="H2495" s="99"/>
      <c r="I2495" s="76">
        <f t="shared" si="1011"/>
        <v>34</v>
      </c>
      <c r="J2495" s="100">
        <f>$AN$38</f>
        <v>41108</v>
      </c>
      <c r="K2495" s="101">
        <v>1</v>
      </c>
      <c r="L2495" s="261">
        <v>11</v>
      </c>
      <c r="M2495" s="232">
        <f t="shared" si="1026"/>
        <v>0.33333333333333331</v>
      </c>
      <c r="N2495" s="241">
        <f t="shared" si="1018"/>
        <v>0.70833333333333337</v>
      </c>
      <c r="O2495" s="244">
        <f t="shared" si="1012"/>
        <v>9.0000000000000018</v>
      </c>
      <c r="P2495" s="245" t="str">
        <f t="shared" si="1024"/>
        <v>1</v>
      </c>
      <c r="Q2495" s="257">
        <f t="shared" si="1013"/>
        <v>8.0000000000000018</v>
      </c>
      <c r="R2495" s="102">
        <f t="shared" si="1025"/>
        <v>2.9999999999999982</v>
      </c>
      <c r="S2495" s="103">
        <f t="shared" si="1019"/>
        <v>1</v>
      </c>
      <c r="T2495" s="104">
        <f t="shared" si="1020"/>
        <v>1.9999999999999982</v>
      </c>
      <c r="U2495" s="104">
        <f t="shared" si="1021"/>
        <v>0</v>
      </c>
      <c r="V2495" s="104">
        <f t="shared" si="1022"/>
        <v>0</v>
      </c>
      <c r="W2495" s="105">
        <f t="shared" si="1023"/>
        <v>2.9999999999999982</v>
      </c>
      <c r="X2495" s="96"/>
      <c r="Y2495" s="106" t="str">
        <f>$AO$38</f>
        <v>D</v>
      </c>
      <c r="Z2495" s="207" t="str">
        <f t="shared" si="1014"/>
        <v>Wed</v>
      </c>
      <c r="AA2495" s="107">
        <f t="shared" si="1015"/>
        <v>0</v>
      </c>
      <c r="AB2495" s="107">
        <f t="shared" si="1016"/>
        <v>0</v>
      </c>
      <c r="AC2495" s="107">
        <f t="shared" si="1017"/>
        <v>0</v>
      </c>
    </row>
    <row r="2496" spans="1:29" ht="12.75" customHeight="1">
      <c r="A2496" s="69"/>
      <c r="B2496" s="181"/>
      <c r="C2496" s="181"/>
      <c r="D2496" s="72"/>
      <c r="E2496" s="73"/>
      <c r="F2496" s="72"/>
      <c r="G2496" s="181"/>
      <c r="H2496" s="99"/>
      <c r="I2496" s="76">
        <f t="shared" si="1011"/>
        <v>35</v>
      </c>
      <c r="J2496" s="100"/>
      <c r="K2496" s="101"/>
      <c r="L2496" s="261"/>
      <c r="M2496" s="232"/>
      <c r="N2496" s="241"/>
      <c r="O2496" s="244"/>
      <c r="P2496" s="245"/>
      <c r="Q2496" s="257"/>
      <c r="R2496" s="102"/>
      <c r="S2496" s="103"/>
      <c r="T2496" s="104"/>
      <c r="U2496" s="104"/>
      <c r="V2496" s="104"/>
      <c r="W2496" s="105"/>
      <c r="X2496" s="96"/>
      <c r="Y2496" s="106" t="str">
        <f>$AO$39</f>
        <v>D</v>
      </c>
      <c r="Z2496" s="207" t="str">
        <f t="shared" si="1014"/>
        <v>Sat</v>
      </c>
      <c r="AA2496" s="107">
        <f>COUNTIF(K2496,"S")</f>
        <v>0</v>
      </c>
      <c r="AB2496" s="107">
        <f>COUNTIF(K2496,"I")</f>
        <v>0</v>
      </c>
      <c r="AC2496" s="107">
        <f>COUNTIF(K2496,"A")</f>
        <v>0</v>
      </c>
    </row>
    <row r="2497" spans="1:29" ht="12.75" customHeight="1">
      <c r="A2497" s="69"/>
      <c r="B2497" s="181"/>
      <c r="C2497" s="181"/>
      <c r="D2497" s="72"/>
      <c r="E2497" s="73"/>
      <c r="F2497" s="72"/>
      <c r="G2497" s="181"/>
      <c r="H2497" s="99"/>
      <c r="I2497" s="76">
        <f t="shared" si="1011"/>
        <v>36</v>
      </c>
      <c r="J2497" s="210" t="s">
        <v>19</v>
      </c>
      <c r="K2497" s="211"/>
      <c r="L2497" s="251"/>
      <c r="M2497" s="212" t="s">
        <v>45</v>
      </c>
      <c r="N2497" s="212" t="s">
        <v>46</v>
      </c>
      <c r="O2497" s="242"/>
      <c r="P2497" s="243"/>
      <c r="Q2497" s="258"/>
      <c r="R2497" s="212"/>
      <c r="S2497" s="213"/>
      <c r="T2497" s="214"/>
      <c r="U2497" s="214"/>
      <c r="V2497" s="215"/>
      <c r="W2497" s="216" t="s">
        <v>36</v>
      </c>
      <c r="X2497" s="182"/>
      <c r="Y2497" s="183" t="s">
        <v>37</v>
      </c>
      <c r="Z2497" s="83"/>
      <c r="AA2497" s="84"/>
      <c r="AB2497" s="84"/>
      <c r="AC2497" s="96"/>
    </row>
    <row r="2498" spans="1:29" ht="12.75" customHeight="1">
      <c r="A2498" s="69"/>
      <c r="B2498" s="184" t="str">
        <f>C2462</f>
        <v>ADE</v>
      </c>
      <c r="C2498" s="181"/>
      <c r="D2498" s="72"/>
      <c r="E2498" s="73"/>
      <c r="F2498" s="72"/>
      <c r="G2498" s="181" t="s">
        <v>38</v>
      </c>
      <c r="H2498" s="99"/>
      <c r="I2498" s="76">
        <f t="shared" si="1011"/>
        <v>37</v>
      </c>
      <c r="J2498" s="333">
        <f>+K2498+L2498</f>
        <v>23</v>
      </c>
      <c r="K2498" s="334">
        <f>+COUNTIF(K2465:K2496,"1")+COUNTIF(K2465:K2496,"2")+COUNTIF(K2465:K2496,"L2")+COUNTIF(K2465:K2496,"L1")</f>
        <v>23</v>
      </c>
      <c r="L2498" s="334">
        <f>+COUNTIF(K2465:K2496,"2")+COUNTIF(K2465:K2496,"L2")</f>
        <v>0</v>
      </c>
      <c r="M2498" s="334">
        <f>+COUNTIF(K2465:K2496,"1")+COUNTIF(K2465:K2496,"L1")</f>
        <v>23</v>
      </c>
      <c r="N2498" s="185"/>
      <c r="O2498" s="185"/>
      <c r="P2498" s="101"/>
      <c r="Q2498" s="259"/>
      <c r="R2498" s="185">
        <f>+COUNTIF(K2466:K2496,"S2")</f>
        <v>0</v>
      </c>
      <c r="S2498" s="102">
        <f>SUM(S2466:S2496)</f>
        <v>20</v>
      </c>
      <c r="T2498" s="102">
        <f>SUM(T2466:T2496)</f>
        <v>45.999999999999986</v>
      </c>
      <c r="U2498" s="102">
        <f>SUM(U2466:U2496)</f>
        <v>2</v>
      </c>
      <c r="V2498" s="102">
        <f>SUM(V2466:V2496)</f>
        <v>3</v>
      </c>
      <c r="W2498" s="105">
        <f>+(S2498*1.5)+(T2498*2)+(U2498*3)+(V2498*4)</f>
        <v>139.99999999999997</v>
      </c>
      <c r="X2498" s="186"/>
      <c r="Y2498" s="187">
        <f>+COUNTIF(Y2466:Y2496,"D")</f>
        <v>23</v>
      </c>
      <c r="Z2498" s="83"/>
      <c r="AA2498" s="102">
        <f>SUM(AA2466:AA2496)</f>
        <v>0</v>
      </c>
      <c r="AB2498" s="102">
        <f>SUM(AB2466:AB2496)</f>
        <v>0</v>
      </c>
      <c r="AC2498" s="102">
        <f>SUM(AC2466:AC2496)</f>
        <v>0</v>
      </c>
    </row>
    <row r="2499" spans="1:29" ht="12.75" customHeight="1">
      <c r="A2499" s="69"/>
      <c r="B2499" s="263"/>
      <c r="C2499" s="189" t="s">
        <v>57</v>
      </c>
      <c r="D2499" s="189"/>
      <c r="E2499" s="190"/>
      <c r="F2499" s="72"/>
      <c r="G2499" s="72"/>
      <c r="H2499" s="99"/>
      <c r="I2499" s="76">
        <f t="shared" si="1011"/>
        <v>38</v>
      </c>
      <c r="J2499" s="191"/>
      <c r="K2499" s="192"/>
      <c r="L2499" s="252"/>
      <c r="M2499" s="193"/>
      <c r="N2499" s="193"/>
      <c r="O2499" s="193"/>
      <c r="P2499" s="239"/>
      <c r="Q2499" s="260"/>
      <c r="R2499" s="194">
        <f>S2498+T2498+U2498+V2498</f>
        <v>70.999999999999986</v>
      </c>
      <c r="S2499" s="103"/>
      <c r="T2499" s="103"/>
      <c r="U2499" s="103"/>
      <c r="V2499" s="103"/>
      <c r="W2499" s="103"/>
      <c r="X2499" s="195"/>
      <c r="Y2499" s="187"/>
      <c r="Z2499" s="196"/>
      <c r="AA2499" s="196"/>
      <c r="AB2499" s="196"/>
      <c r="AC2499" s="197"/>
    </row>
    <row r="2501" spans="1:29" ht="12.75" customHeight="1">
      <c r="A2501" s="52">
        <f>A2462+1</f>
        <v>65</v>
      </c>
      <c r="B2501" s="53" t="s">
        <v>2</v>
      </c>
      <c r="C2501" s="54" t="s">
        <v>201</v>
      </c>
      <c r="D2501" s="55"/>
      <c r="E2501" s="56" t="s">
        <v>55</v>
      </c>
      <c r="F2501" s="209" t="s">
        <v>140</v>
      </c>
      <c r="G2501" s="57"/>
      <c r="H2501" s="58"/>
      <c r="I2501" s="59">
        <v>1</v>
      </c>
      <c r="J2501" s="486" t="str">
        <f>+C2501</f>
        <v>ADE</v>
      </c>
      <c r="K2501" s="486"/>
      <c r="L2501" s="486"/>
      <c r="M2501" s="486"/>
      <c r="N2501" s="486"/>
      <c r="O2501" s="486"/>
      <c r="P2501" s="486"/>
      <c r="Q2501" s="486"/>
      <c r="R2501" s="486"/>
      <c r="S2501" s="486"/>
      <c r="T2501" s="486"/>
      <c r="U2501" s="486"/>
      <c r="V2501" s="486"/>
      <c r="W2501" s="486"/>
      <c r="X2501" s="60"/>
      <c r="Y2501" s="61"/>
      <c r="Z2501" s="62"/>
      <c r="AA2501" s="63"/>
      <c r="AB2501" s="63"/>
      <c r="AC2501" s="64"/>
    </row>
    <row r="2502" spans="1:29" ht="12.75" customHeight="1">
      <c r="A2502" s="69"/>
      <c r="B2502" s="70" t="s">
        <v>3</v>
      </c>
      <c r="C2502" s="71" t="s">
        <v>62</v>
      </c>
      <c r="D2502" s="72"/>
      <c r="E2502" s="73"/>
      <c r="F2502" s="72"/>
      <c r="G2502" s="74"/>
      <c r="H2502" s="75"/>
      <c r="I2502" s="76">
        <f t="shared" ref="I2502:I2538" si="1027">+I2501+1</f>
        <v>2</v>
      </c>
      <c r="J2502" s="77" t="s">
        <v>4</v>
      </c>
      <c r="K2502" s="78"/>
      <c r="L2502" s="248"/>
      <c r="M2502" s="79"/>
      <c r="N2502" s="79"/>
      <c r="O2502" s="79"/>
      <c r="P2502" s="236"/>
      <c r="Q2502" s="254"/>
      <c r="R2502" s="79"/>
      <c r="S2502" s="79"/>
      <c r="T2502" s="79"/>
      <c r="U2502" s="79"/>
      <c r="V2502" s="79"/>
      <c r="W2502" s="80" t="str">
        <f>$Y$1</f>
        <v>Period: 1 May 2012 - 31 May 2012</v>
      </c>
      <c r="X2502" s="81"/>
      <c r="Y2502" s="82"/>
      <c r="Z2502" s="83"/>
      <c r="AA2502" s="84"/>
      <c r="AB2502" s="84"/>
      <c r="AC2502" s="85"/>
    </row>
    <row r="2503" spans="1:29" ht="12.75" customHeight="1">
      <c r="A2503" s="69"/>
      <c r="B2503" s="70" t="s">
        <v>6</v>
      </c>
      <c r="C2503" s="71" t="s">
        <v>5</v>
      </c>
      <c r="D2503" s="72"/>
      <c r="E2503" s="73"/>
      <c r="F2503" s="91"/>
      <c r="G2503" s="91"/>
      <c r="H2503" s="92"/>
      <c r="I2503" s="76">
        <f t="shared" si="1027"/>
        <v>3</v>
      </c>
      <c r="J2503" s="487" t="s">
        <v>7</v>
      </c>
      <c r="K2503" s="488" t="s">
        <v>8</v>
      </c>
      <c r="L2503" s="249"/>
      <c r="M2503" s="489" t="s">
        <v>49</v>
      </c>
      <c r="N2503" s="490"/>
      <c r="O2503" s="220"/>
      <c r="P2503" s="237"/>
      <c r="Q2503" s="255"/>
      <c r="R2503" s="491" t="s">
        <v>64</v>
      </c>
      <c r="S2503" s="493" t="s">
        <v>9</v>
      </c>
      <c r="T2503" s="493"/>
      <c r="U2503" s="493"/>
      <c r="V2503" s="493"/>
      <c r="W2503" s="494" t="s">
        <v>10</v>
      </c>
      <c r="X2503" s="93"/>
      <c r="Y2503" s="94"/>
      <c r="Z2503" s="83"/>
      <c r="AA2503" s="84"/>
      <c r="AB2503" s="84"/>
      <c r="AC2503" s="85"/>
    </row>
    <row r="2504" spans="1:29" ht="12.75" customHeight="1">
      <c r="A2504" s="69"/>
      <c r="B2504" s="70" t="s">
        <v>48</v>
      </c>
      <c r="C2504" s="71"/>
      <c r="D2504" s="72"/>
      <c r="E2504" s="73"/>
      <c r="F2504" s="91"/>
      <c r="G2504" s="91"/>
      <c r="H2504" s="92"/>
      <c r="I2504" s="76">
        <f t="shared" si="1027"/>
        <v>4</v>
      </c>
      <c r="J2504" s="487"/>
      <c r="K2504" s="488"/>
      <c r="L2504" s="250"/>
      <c r="M2504" s="231" t="s">
        <v>11</v>
      </c>
      <c r="N2504" s="231" t="s">
        <v>12</v>
      </c>
      <c r="O2504" s="231"/>
      <c r="P2504" s="238"/>
      <c r="Q2504" s="256" t="s">
        <v>67</v>
      </c>
      <c r="R2504" s="492"/>
      <c r="S2504" s="201">
        <v>1.5</v>
      </c>
      <c r="T2504" s="201">
        <v>2</v>
      </c>
      <c r="U2504" s="201">
        <v>3</v>
      </c>
      <c r="V2504" s="201">
        <v>4</v>
      </c>
      <c r="W2504" s="494"/>
      <c r="X2504" s="93"/>
      <c r="Y2504" s="94"/>
      <c r="Z2504" s="83"/>
      <c r="AA2504" s="95" t="s">
        <v>13</v>
      </c>
      <c r="AB2504" s="95" t="s">
        <v>14</v>
      </c>
      <c r="AC2504" s="96" t="s">
        <v>15</v>
      </c>
    </row>
    <row r="2505" spans="1:29" ht="12.75" customHeight="1">
      <c r="A2505" s="69"/>
      <c r="B2505" s="70" t="s">
        <v>16</v>
      </c>
      <c r="C2505" s="71"/>
      <c r="D2505" s="72"/>
      <c r="E2505" s="73"/>
      <c r="F2505" s="98"/>
      <c r="G2505" s="72"/>
      <c r="H2505" s="99"/>
      <c r="I2505" s="76">
        <f t="shared" si="1027"/>
        <v>5</v>
      </c>
      <c r="J2505" s="100">
        <f>$AN$9</f>
        <v>41079</v>
      </c>
      <c r="K2505" s="101"/>
      <c r="L2505" s="261">
        <v>8</v>
      </c>
      <c r="M2505" s="232">
        <f>VLOOKUP(K2505,$AE$23:$AG$30,2,0)</f>
        <v>0</v>
      </c>
      <c r="N2505" s="241">
        <f>VLOOKUP(K2505,$AE$23:$AG$30,3,0)</f>
        <v>0</v>
      </c>
      <c r="O2505" s="244">
        <f t="shared" ref="O2505:O2534" si="1028">(N2505-M2505)*24</f>
        <v>0</v>
      </c>
      <c r="P2505" s="245">
        <f>+IF(((N2505-M2505)*24)&gt;4,"1",0)</f>
        <v>0</v>
      </c>
      <c r="Q2505" s="257">
        <f t="shared" ref="Q2505:Q2534" si="1029">O2505-P2505</f>
        <v>0</v>
      </c>
      <c r="R2505" s="102">
        <f>+L2505-Q2505</f>
        <v>8</v>
      </c>
      <c r="S2505" s="103">
        <f>IF(AND(Y2505="d",W2505&gt;0),1,0)</f>
        <v>1</v>
      </c>
      <c r="T2505" s="104">
        <f>IF(AND(Y2505="D",W2505-S2505&lt;0),0,IF(AND(Y2505="M",W2505&gt;=7),7,IF(AND(Y2505="M",W2505&lt;7),W2505,IF(W2505-S2505&lt;0,0,IF(AND(Y2505="D",W2505-S2505&gt;=7),7,IF(AND(Y2505="D",W2505-S2505&lt;7),W2505-S2505,0))))))</f>
        <v>7</v>
      </c>
      <c r="U2505" s="104">
        <f>IF(AND(Y2505="D",W2505&lt;1),0,IF(AND(Y2505="D",W2505-S2505-T2505&gt;0,W2505-S2505-T2505&lt;1),W2505-S2505-T2505,IF(AND(Y2505="D",W2505-S2505-T2505&gt;=1),1,IF(AND(Y2505="M",W2505-T2505&gt;=1),1,IF(AND(Y2505="M",W2505-T2505&lt;1),W2505-T2505,0)))))</f>
        <v>0</v>
      </c>
      <c r="V2505" s="104">
        <f>IF(AND(Y2505="D",W2505&lt;1),0,IF(AND(Y2505="D",W2505-S2505-T2505-U2505&gt;0),W2505-S2505-T2505-U2505,IF(AND(Y2505="M",W2505-T2505-U2505&gt;0),W2505-T2505-U2505,0)))</f>
        <v>0</v>
      </c>
      <c r="W2505" s="105">
        <f>+R2505</f>
        <v>8</v>
      </c>
      <c r="X2505" s="96"/>
      <c r="Y2505" s="106" t="str">
        <f>$AO$9</f>
        <v>D</v>
      </c>
      <c r="Z2505" s="207" t="str">
        <f t="shared" ref="Z2505:Z2535" si="1030">TEXT(WEEKDAY(J2505),"ddd")</f>
        <v>Tue</v>
      </c>
      <c r="AA2505" s="107">
        <f t="shared" ref="AA2505:AA2534" si="1031">COUNTIF(K2505,"S")</f>
        <v>0</v>
      </c>
      <c r="AB2505" s="107">
        <f t="shared" ref="AB2505:AB2534" si="1032">COUNTIF(K2505,"I")</f>
        <v>0</v>
      </c>
      <c r="AC2505" s="107">
        <f t="shared" ref="AC2505:AC2534" si="1033">COUNTIF(K2505,"A")</f>
        <v>0</v>
      </c>
    </row>
    <row r="2506" spans="1:29" ht="12.75" customHeight="1">
      <c r="A2506" s="69"/>
      <c r="B2506" s="70" t="s">
        <v>18</v>
      </c>
      <c r="C2506" s="108" t="s">
        <v>61</v>
      </c>
      <c r="D2506" s="109"/>
      <c r="E2506" s="73"/>
      <c r="F2506" s="110"/>
      <c r="G2506" s="72"/>
      <c r="H2506" s="99"/>
      <c r="I2506" s="76">
        <f t="shared" si="1027"/>
        <v>6</v>
      </c>
      <c r="J2506" s="100">
        <f>$AN$10</f>
        <v>41080</v>
      </c>
      <c r="K2506" s="101"/>
      <c r="L2506" s="261">
        <v>9</v>
      </c>
      <c r="M2506" s="232">
        <f>VLOOKUP(K2506,$AE$23:$AG$30,2,0)</f>
        <v>0</v>
      </c>
      <c r="N2506" s="241">
        <f t="shared" ref="N2506:N2534" si="1034">VLOOKUP(K2506,$AE$23:$AG$30,3,0)</f>
        <v>0</v>
      </c>
      <c r="O2506" s="244">
        <f t="shared" si="1028"/>
        <v>0</v>
      </c>
      <c r="P2506" s="245">
        <f>+IF(((N2506-M2506)*24)&gt;4,"1",0)</f>
        <v>0</v>
      </c>
      <c r="Q2506" s="257">
        <f t="shared" si="1029"/>
        <v>0</v>
      </c>
      <c r="R2506" s="102">
        <f>+L2506-Q2506</f>
        <v>9</v>
      </c>
      <c r="S2506" s="103">
        <f t="shared" ref="S2506:S2534" si="1035">IF(AND(Y2506="d",W2506&gt;0),1,0)</f>
        <v>1</v>
      </c>
      <c r="T2506" s="104">
        <f t="shared" ref="T2506:T2534" si="1036">IF(AND(Y2506="D",W2506-S2506&lt;0),0,IF(AND(Y2506="M",W2506&gt;=7),7,IF(AND(Y2506="M",W2506&lt;7),W2506,IF(W2506-S2506&lt;0,0,IF(AND(Y2506="D",W2506-S2506&gt;=7),7,IF(AND(Y2506="D",W2506-S2506&lt;7),W2506-S2506,0))))))</f>
        <v>7</v>
      </c>
      <c r="U2506" s="104">
        <f t="shared" ref="U2506:U2534" si="1037">IF(AND(Y2506="D",W2506&lt;1),0,IF(AND(Y2506="D",W2506-S2506-T2506&gt;0,W2506-S2506-T2506&lt;1),W2506-S2506-T2506,IF(AND(Y2506="D",W2506-S2506-T2506&gt;=1),1,IF(AND(Y2506="M",W2506-T2506&gt;=1),1,IF(AND(Y2506="M",W2506-T2506&lt;1),W2506-T2506,0)))))</f>
        <v>1</v>
      </c>
      <c r="V2506" s="104">
        <f t="shared" ref="V2506:V2534" si="1038">IF(AND(Y2506="D",W2506&lt;1),0,IF(AND(Y2506="D",W2506-S2506-T2506-U2506&gt;0),W2506-S2506-T2506-U2506,IF(AND(Y2506="M",W2506-T2506-U2506&gt;0),W2506-T2506-U2506,0)))</f>
        <v>0</v>
      </c>
      <c r="W2506" s="105">
        <f t="shared" ref="W2506:W2534" si="1039">+R2506</f>
        <v>9</v>
      </c>
      <c r="X2506" s="96"/>
      <c r="Y2506" s="106" t="str">
        <f>$AO$10</f>
        <v>D</v>
      </c>
      <c r="Z2506" s="207" t="str">
        <f t="shared" si="1030"/>
        <v>Wed</v>
      </c>
      <c r="AA2506" s="107">
        <f t="shared" si="1031"/>
        <v>0</v>
      </c>
      <c r="AB2506" s="107">
        <f t="shared" si="1032"/>
        <v>0</v>
      </c>
      <c r="AC2506" s="107">
        <f t="shared" si="1033"/>
        <v>0</v>
      </c>
    </row>
    <row r="2507" spans="1:29" ht="12.75" customHeight="1">
      <c r="A2507" s="69"/>
      <c r="B2507" s="98" t="s">
        <v>20</v>
      </c>
      <c r="C2507" s="199">
        <v>40245</v>
      </c>
      <c r="D2507" s="199">
        <v>41340</v>
      </c>
      <c r="E2507" s="73"/>
      <c r="F2507" s="72"/>
      <c r="G2507" s="72"/>
      <c r="H2507" s="99"/>
      <c r="I2507" s="76">
        <f t="shared" si="1027"/>
        <v>7</v>
      </c>
      <c r="J2507" s="100">
        <f>$AN$11</f>
        <v>41081</v>
      </c>
      <c r="K2507" s="271"/>
      <c r="L2507" s="272"/>
      <c r="M2507" s="232">
        <f>VLOOKUP(K2507,$AE$23:$AG$30,2,0)</f>
        <v>0</v>
      </c>
      <c r="N2507" s="241">
        <f t="shared" si="1034"/>
        <v>0</v>
      </c>
      <c r="O2507" s="244">
        <f t="shared" si="1028"/>
        <v>0</v>
      </c>
      <c r="P2507" s="245">
        <f t="shared" ref="P2507:P2534" si="1040">+IF(((N2507-M2507)*24)&gt;4,"1",0)</f>
        <v>0</v>
      </c>
      <c r="Q2507" s="257">
        <f t="shared" si="1029"/>
        <v>0</v>
      </c>
      <c r="R2507" s="102">
        <f t="shared" ref="R2507:R2534" si="1041">+L2507-Q2507</f>
        <v>0</v>
      </c>
      <c r="S2507" s="103">
        <f t="shared" si="1035"/>
        <v>0</v>
      </c>
      <c r="T2507" s="104">
        <f t="shared" si="1036"/>
        <v>0</v>
      </c>
      <c r="U2507" s="104">
        <f t="shared" si="1037"/>
        <v>0</v>
      </c>
      <c r="V2507" s="104">
        <f t="shared" si="1038"/>
        <v>0</v>
      </c>
      <c r="W2507" s="105">
        <f t="shared" si="1039"/>
        <v>0</v>
      </c>
      <c r="X2507" s="96"/>
      <c r="Y2507" s="106" t="str">
        <f>$AO$11</f>
        <v>D</v>
      </c>
      <c r="Z2507" s="207" t="str">
        <f t="shared" si="1030"/>
        <v>Thu</v>
      </c>
      <c r="AA2507" s="107">
        <f t="shared" si="1031"/>
        <v>0</v>
      </c>
      <c r="AB2507" s="107">
        <f t="shared" si="1032"/>
        <v>0</v>
      </c>
      <c r="AC2507" s="107">
        <f t="shared" si="1033"/>
        <v>0</v>
      </c>
    </row>
    <row r="2508" spans="1:29" ht="12.75" customHeight="1">
      <c r="A2508" s="69"/>
      <c r="B2508" s="98"/>
      <c r="C2508" s="98"/>
      <c r="D2508" s="72"/>
      <c r="E2508" s="73"/>
      <c r="F2508" s="72"/>
      <c r="G2508" s="72"/>
      <c r="H2508" s="99"/>
      <c r="I2508" s="76">
        <f t="shared" si="1027"/>
        <v>8</v>
      </c>
      <c r="J2508" s="100">
        <f>$AN$12</f>
        <v>41082</v>
      </c>
      <c r="K2508" s="101"/>
      <c r="L2508" s="261">
        <v>8</v>
      </c>
      <c r="M2508" s="232">
        <f t="shared" ref="M2508:M2534" si="1042">VLOOKUP(K2508,$AE$23:$AG$30,2,0)</f>
        <v>0</v>
      </c>
      <c r="N2508" s="241">
        <f t="shared" si="1034"/>
        <v>0</v>
      </c>
      <c r="O2508" s="244">
        <f t="shared" si="1028"/>
        <v>0</v>
      </c>
      <c r="P2508" s="245">
        <f t="shared" si="1040"/>
        <v>0</v>
      </c>
      <c r="Q2508" s="257">
        <f t="shared" si="1029"/>
        <v>0</v>
      </c>
      <c r="R2508" s="102">
        <f t="shared" si="1041"/>
        <v>8</v>
      </c>
      <c r="S2508" s="103">
        <f t="shared" si="1035"/>
        <v>1</v>
      </c>
      <c r="T2508" s="104">
        <f t="shared" si="1036"/>
        <v>7</v>
      </c>
      <c r="U2508" s="104">
        <f t="shared" si="1037"/>
        <v>0</v>
      </c>
      <c r="V2508" s="104">
        <f t="shared" si="1038"/>
        <v>0</v>
      </c>
      <c r="W2508" s="105">
        <f t="shared" si="1039"/>
        <v>8</v>
      </c>
      <c r="X2508" s="96"/>
      <c r="Y2508" s="106" t="str">
        <f>$AO$12</f>
        <v>D</v>
      </c>
      <c r="Z2508" s="207" t="str">
        <f t="shared" si="1030"/>
        <v>Fri</v>
      </c>
      <c r="AA2508" s="107">
        <f t="shared" si="1031"/>
        <v>0</v>
      </c>
      <c r="AB2508" s="107">
        <f t="shared" si="1032"/>
        <v>0</v>
      </c>
      <c r="AC2508" s="107">
        <f t="shared" si="1033"/>
        <v>0</v>
      </c>
    </row>
    <row r="2509" spans="1:29" ht="12.75" customHeight="1">
      <c r="A2509" s="69"/>
      <c r="B2509" s="98"/>
      <c r="C2509" s="98"/>
      <c r="D2509" s="72"/>
      <c r="E2509" s="73"/>
      <c r="F2509" s="198"/>
      <c r="G2509" s="72"/>
      <c r="H2509" s="99"/>
      <c r="I2509" s="76">
        <f t="shared" si="1027"/>
        <v>9</v>
      </c>
      <c r="J2509" s="100">
        <f>$AN$13</f>
        <v>41083</v>
      </c>
      <c r="K2509" s="339" t="s">
        <v>50</v>
      </c>
      <c r="L2509" s="261"/>
      <c r="M2509" s="232">
        <f t="shared" si="1042"/>
        <v>0</v>
      </c>
      <c r="N2509" s="241">
        <f t="shared" si="1034"/>
        <v>0</v>
      </c>
      <c r="O2509" s="244">
        <f t="shared" si="1028"/>
        <v>0</v>
      </c>
      <c r="P2509" s="245">
        <f t="shared" si="1040"/>
        <v>0</v>
      </c>
      <c r="Q2509" s="257">
        <f t="shared" si="1029"/>
        <v>0</v>
      </c>
      <c r="R2509" s="102">
        <f t="shared" si="1041"/>
        <v>0</v>
      </c>
      <c r="S2509" s="103">
        <f t="shared" si="1035"/>
        <v>0</v>
      </c>
      <c r="T2509" s="104">
        <f t="shared" si="1036"/>
        <v>0</v>
      </c>
      <c r="U2509" s="104">
        <f t="shared" si="1037"/>
        <v>0</v>
      </c>
      <c r="V2509" s="104">
        <f t="shared" si="1038"/>
        <v>0</v>
      </c>
      <c r="W2509" s="105">
        <f t="shared" si="1039"/>
        <v>0</v>
      </c>
      <c r="X2509" s="96"/>
      <c r="Y2509" s="106" t="str">
        <f>$AO$13</f>
        <v>M</v>
      </c>
      <c r="Z2509" s="207" t="str">
        <f t="shared" si="1030"/>
        <v>Sat</v>
      </c>
      <c r="AA2509" s="107">
        <f t="shared" si="1031"/>
        <v>0</v>
      </c>
      <c r="AB2509" s="107">
        <f t="shared" si="1032"/>
        <v>0</v>
      </c>
      <c r="AC2509" s="107">
        <f t="shared" si="1033"/>
        <v>0</v>
      </c>
    </row>
    <row r="2510" spans="1:29" ht="12.75" customHeight="1">
      <c r="A2510" s="69"/>
      <c r="B2510" s="124" t="s">
        <v>21</v>
      </c>
      <c r="C2510" s="125" t="s">
        <v>22</v>
      </c>
      <c r="D2510" s="126"/>
      <c r="E2510" s="127"/>
      <c r="F2510" s="198">
        <v>1244560</v>
      </c>
      <c r="G2510" s="129" t="s">
        <v>22</v>
      </c>
      <c r="H2510" s="130">
        <f>+F2510</f>
        <v>1244560</v>
      </c>
      <c r="I2510" s="76">
        <f t="shared" si="1027"/>
        <v>10</v>
      </c>
      <c r="J2510" s="100">
        <f>$AN$14</f>
        <v>41084</v>
      </c>
      <c r="K2510" s="339" t="s">
        <v>50</v>
      </c>
      <c r="L2510" s="261"/>
      <c r="M2510" s="232">
        <f t="shared" si="1042"/>
        <v>0</v>
      </c>
      <c r="N2510" s="241">
        <f t="shared" si="1034"/>
        <v>0</v>
      </c>
      <c r="O2510" s="244">
        <f t="shared" si="1028"/>
        <v>0</v>
      </c>
      <c r="P2510" s="245">
        <f t="shared" si="1040"/>
        <v>0</v>
      </c>
      <c r="Q2510" s="257">
        <f t="shared" si="1029"/>
        <v>0</v>
      </c>
      <c r="R2510" s="102">
        <f t="shared" si="1041"/>
        <v>0</v>
      </c>
      <c r="S2510" s="103">
        <f t="shared" si="1035"/>
        <v>0</v>
      </c>
      <c r="T2510" s="104">
        <f t="shared" si="1036"/>
        <v>0</v>
      </c>
      <c r="U2510" s="104">
        <f t="shared" si="1037"/>
        <v>0</v>
      </c>
      <c r="V2510" s="104">
        <f t="shared" si="1038"/>
        <v>0</v>
      </c>
      <c r="W2510" s="105">
        <f t="shared" si="1039"/>
        <v>0</v>
      </c>
      <c r="X2510" s="96"/>
      <c r="Y2510" s="106" t="str">
        <f>$AO$14</f>
        <v>M</v>
      </c>
      <c r="Z2510" s="262" t="str">
        <f t="shared" si="1030"/>
        <v>Sun</v>
      </c>
      <c r="AA2510" s="107">
        <f t="shared" si="1031"/>
        <v>0</v>
      </c>
      <c r="AB2510" s="107">
        <f t="shared" si="1032"/>
        <v>0</v>
      </c>
      <c r="AC2510" s="107">
        <f t="shared" si="1033"/>
        <v>0</v>
      </c>
    </row>
    <row r="2511" spans="1:29" ht="12.75" customHeight="1">
      <c r="A2511" s="69"/>
      <c r="B2511" s="124" t="s">
        <v>23</v>
      </c>
      <c r="C2511" s="125" t="s">
        <v>22</v>
      </c>
      <c r="D2511" s="133">
        <f>+F2510/173</f>
        <v>7193.9884393063585</v>
      </c>
      <c r="E2511" s="127" t="s">
        <v>24</v>
      </c>
      <c r="F2511" s="128">
        <f>+W2537</f>
        <v>216</v>
      </c>
      <c r="G2511" s="134" t="s">
        <v>22</v>
      </c>
      <c r="H2511" s="130">
        <f>F2511*D2511</f>
        <v>1553901.5028901733</v>
      </c>
      <c r="I2511" s="76">
        <f t="shared" si="1027"/>
        <v>11</v>
      </c>
      <c r="J2511" s="100">
        <f>$AN$15</f>
        <v>41085</v>
      </c>
      <c r="K2511" s="101"/>
      <c r="L2511" s="261">
        <v>8</v>
      </c>
      <c r="M2511" s="232">
        <f t="shared" si="1042"/>
        <v>0</v>
      </c>
      <c r="N2511" s="241">
        <f t="shared" si="1034"/>
        <v>0</v>
      </c>
      <c r="O2511" s="244">
        <f t="shared" si="1028"/>
        <v>0</v>
      </c>
      <c r="P2511" s="245">
        <f t="shared" si="1040"/>
        <v>0</v>
      </c>
      <c r="Q2511" s="257">
        <f t="shared" si="1029"/>
        <v>0</v>
      </c>
      <c r="R2511" s="102">
        <f t="shared" si="1041"/>
        <v>8</v>
      </c>
      <c r="S2511" s="103">
        <f t="shared" si="1035"/>
        <v>1</v>
      </c>
      <c r="T2511" s="104">
        <f t="shared" si="1036"/>
        <v>7</v>
      </c>
      <c r="U2511" s="104">
        <f t="shared" si="1037"/>
        <v>0</v>
      </c>
      <c r="V2511" s="104">
        <f t="shared" si="1038"/>
        <v>0</v>
      </c>
      <c r="W2511" s="105">
        <f t="shared" si="1039"/>
        <v>8</v>
      </c>
      <c r="X2511" s="96"/>
      <c r="Y2511" s="106" t="str">
        <f>$AO$15</f>
        <v>D</v>
      </c>
      <c r="Z2511" s="262" t="str">
        <f t="shared" si="1030"/>
        <v>Mon</v>
      </c>
      <c r="AA2511" s="107">
        <f t="shared" si="1031"/>
        <v>0</v>
      </c>
      <c r="AB2511" s="107">
        <f t="shared" si="1032"/>
        <v>0</v>
      </c>
      <c r="AC2511" s="107">
        <f t="shared" si="1033"/>
        <v>0</v>
      </c>
    </row>
    <row r="2512" spans="1:29" ht="12.75" customHeight="1">
      <c r="A2512" s="69"/>
      <c r="B2512" s="124" t="s">
        <v>65</v>
      </c>
      <c r="C2512" s="125" t="s">
        <v>22</v>
      </c>
      <c r="D2512" s="133">
        <v>6000</v>
      </c>
      <c r="E2512" s="127" t="s">
        <v>24</v>
      </c>
      <c r="F2512" s="203">
        <f>+K2537</f>
        <v>13</v>
      </c>
      <c r="G2512" s="134" t="s">
        <v>22</v>
      </c>
      <c r="H2512" s="130">
        <f>F2512*D2512</f>
        <v>78000</v>
      </c>
      <c r="I2512" s="76">
        <f t="shared" si="1027"/>
        <v>12</v>
      </c>
      <c r="J2512" s="100">
        <f>$AN$16</f>
        <v>41086</v>
      </c>
      <c r="K2512" s="101"/>
      <c r="L2512" s="261">
        <v>8</v>
      </c>
      <c r="M2512" s="232">
        <f t="shared" si="1042"/>
        <v>0</v>
      </c>
      <c r="N2512" s="241">
        <f t="shared" si="1034"/>
        <v>0</v>
      </c>
      <c r="O2512" s="244">
        <f t="shared" si="1028"/>
        <v>0</v>
      </c>
      <c r="P2512" s="245">
        <f t="shared" si="1040"/>
        <v>0</v>
      </c>
      <c r="Q2512" s="257">
        <f t="shared" si="1029"/>
        <v>0</v>
      </c>
      <c r="R2512" s="102">
        <f t="shared" si="1041"/>
        <v>8</v>
      </c>
      <c r="S2512" s="103">
        <f t="shared" si="1035"/>
        <v>1</v>
      </c>
      <c r="T2512" s="104">
        <f t="shared" si="1036"/>
        <v>7</v>
      </c>
      <c r="U2512" s="104">
        <f t="shared" si="1037"/>
        <v>0</v>
      </c>
      <c r="V2512" s="104">
        <f t="shared" si="1038"/>
        <v>0</v>
      </c>
      <c r="W2512" s="105">
        <f t="shared" si="1039"/>
        <v>8</v>
      </c>
      <c r="X2512" s="96"/>
      <c r="Y2512" s="106" t="str">
        <f>$AO$16</f>
        <v>D</v>
      </c>
      <c r="Z2512" s="207" t="str">
        <f t="shared" si="1030"/>
        <v>Tue</v>
      </c>
      <c r="AA2512" s="107">
        <f t="shared" si="1031"/>
        <v>0</v>
      </c>
      <c r="AB2512" s="107">
        <f t="shared" si="1032"/>
        <v>0</v>
      </c>
      <c r="AC2512" s="107">
        <f t="shared" si="1033"/>
        <v>0</v>
      </c>
    </row>
    <row r="2513" spans="1:29" ht="12.75" customHeight="1">
      <c r="A2513" s="69"/>
      <c r="B2513" s="124" t="s">
        <v>66</v>
      </c>
      <c r="C2513" s="125" t="s">
        <v>22</v>
      </c>
      <c r="D2513" s="200">
        <v>4000</v>
      </c>
      <c r="E2513" s="127" t="s">
        <v>24</v>
      </c>
      <c r="F2513" s="139">
        <f>+L2537</f>
        <v>0</v>
      </c>
      <c r="G2513" s="134" t="s">
        <v>22</v>
      </c>
      <c r="H2513" s="130">
        <f>F2513*D2513</f>
        <v>0</v>
      </c>
      <c r="I2513" s="76">
        <f t="shared" si="1027"/>
        <v>13</v>
      </c>
      <c r="J2513" s="100">
        <f>$AN$17</f>
        <v>41087</v>
      </c>
      <c r="K2513" s="101"/>
      <c r="L2513" s="261">
        <v>11</v>
      </c>
      <c r="M2513" s="232">
        <f t="shared" si="1042"/>
        <v>0</v>
      </c>
      <c r="N2513" s="241">
        <f t="shared" si="1034"/>
        <v>0</v>
      </c>
      <c r="O2513" s="244">
        <f t="shared" si="1028"/>
        <v>0</v>
      </c>
      <c r="P2513" s="245">
        <f t="shared" si="1040"/>
        <v>0</v>
      </c>
      <c r="Q2513" s="257">
        <f t="shared" si="1029"/>
        <v>0</v>
      </c>
      <c r="R2513" s="102">
        <f t="shared" si="1041"/>
        <v>11</v>
      </c>
      <c r="S2513" s="103">
        <f t="shared" si="1035"/>
        <v>1</v>
      </c>
      <c r="T2513" s="104">
        <f t="shared" si="1036"/>
        <v>7</v>
      </c>
      <c r="U2513" s="104">
        <f t="shared" si="1037"/>
        <v>1</v>
      </c>
      <c r="V2513" s="104">
        <f t="shared" si="1038"/>
        <v>2</v>
      </c>
      <c r="W2513" s="105">
        <f t="shared" si="1039"/>
        <v>11</v>
      </c>
      <c r="X2513" s="96"/>
      <c r="Y2513" s="106" t="str">
        <f>$AO$17</f>
        <v>D</v>
      </c>
      <c r="Z2513" s="207" t="str">
        <f t="shared" si="1030"/>
        <v>Wed</v>
      </c>
      <c r="AA2513" s="107">
        <f t="shared" si="1031"/>
        <v>0</v>
      </c>
      <c r="AB2513" s="107">
        <f t="shared" si="1032"/>
        <v>0</v>
      </c>
      <c r="AC2513" s="107">
        <f t="shared" si="1033"/>
        <v>0</v>
      </c>
    </row>
    <row r="2514" spans="1:29" ht="12.75" customHeight="1">
      <c r="A2514" s="69"/>
      <c r="B2514" s="335" t="s">
        <v>75</v>
      </c>
      <c r="C2514" s="336" t="s">
        <v>22</v>
      </c>
      <c r="D2514" s="337"/>
      <c r="E2514" s="127" t="s">
        <v>24</v>
      </c>
      <c r="F2514" s="338">
        <f>+M2537</f>
        <v>13</v>
      </c>
      <c r="G2514" s="142" t="s">
        <v>22</v>
      </c>
      <c r="H2514" s="143">
        <f>+F2514*D2514</f>
        <v>0</v>
      </c>
      <c r="I2514" s="76">
        <f t="shared" si="1027"/>
        <v>14</v>
      </c>
      <c r="J2514" s="100">
        <f>$AN$18</f>
        <v>41088</v>
      </c>
      <c r="K2514" s="101"/>
      <c r="L2514" s="261">
        <v>11</v>
      </c>
      <c r="M2514" s="232">
        <f t="shared" si="1042"/>
        <v>0</v>
      </c>
      <c r="N2514" s="241">
        <f t="shared" si="1034"/>
        <v>0</v>
      </c>
      <c r="O2514" s="244">
        <f t="shared" si="1028"/>
        <v>0</v>
      </c>
      <c r="P2514" s="245">
        <f t="shared" si="1040"/>
        <v>0</v>
      </c>
      <c r="Q2514" s="257">
        <f t="shared" si="1029"/>
        <v>0</v>
      </c>
      <c r="R2514" s="102">
        <f t="shared" si="1041"/>
        <v>11</v>
      </c>
      <c r="S2514" s="103">
        <f t="shared" si="1035"/>
        <v>1</v>
      </c>
      <c r="T2514" s="104">
        <f t="shared" si="1036"/>
        <v>7</v>
      </c>
      <c r="U2514" s="104">
        <f t="shared" si="1037"/>
        <v>1</v>
      </c>
      <c r="V2514" s="104">
        <f t="shared" si="1038"/>
        <v>2</v>
      </c>
      <c r="W2514" s="105">
        <f t="shared" si="1039"/>
        <v>11</v>
      </c>
      <c r="X2514" s="96"/>
      <c r="Y2514" s="106" t="str">
        <f>$AO$18</f>
        <v>D</v>
      </c>
      <c r="Z2514" s="207" t="str">
        <f t="shared" si="1030"/>
        <v>Thu</v>
      </c>
      <c r="AA2514" s="107">
        <f t="shared" si="1031"/>
        <v>0</v>
      </c>
      <c r="AB2514" s="107">
        <f t="shared" si="1032"/>
        <v>0</v>
      </c>
      <c r="AC2514" s="107">
        <f t="shared" si="1033"/>
        <v>0</v>
      </c>
    </row>
    <row r="2515" spans="1:29" ht="12.75" customHeight="1">
      <c r="A2515" s="69"/>
      <c r="B2515" s="124"/>
      <c r="C2515" s="70"/>
      <c r="D2515" s="202"/>
      <c r="E2515" s="140"/>
      <c r="F2515" s="141"/>
      <c r="G2515" s="74" t="s">
        <v>22</v>
      </c>
      <c r="H2515" s="99">
        <f>+D2515*F2515</f>
        <v>0</v>
      </c>
      <c r="I2515" s="76">
        <f t="shared" si="1027"/>
        <v>15</v>
      </c>
      <c r="J2515" s="100">
        <f>$AN$19</f>
        <v>41089</v>
      </c>
      <c r="K2515" s="101"/>
      <c r="L2515" s="261">
        <v>11</v>
      </c>
      <c r="M2515" s="232">
        <f t="shared" si="1042"/>
        <v>0</v>
      </c>
      <c r="N2515" s="241">
        <f t="shared" si="1034"/>
        <v>0</v>
      </c>
      <c r="O2515" s="244">
        <f t="shared" si="1028"/>
        <v>0</v>
      </c>
      <c r="P2515" s="245">
        <f t="shared" si="1040"/>
        <v>0</v>
      </c>
      <c r="Q2515" s="257">
        <f t="shared" si="1029"/>
        <v>0</v>
      </c>
      <c r="R2515" s="102">
        <f t="shared" si="1041"/>
        <v>11</v>
      </c>
      <c r="S2515" s="103">
        <f t="shared" si="1035"/>
        <v>1</v>
      </c>
      <c r="T2515" s="104">
        <f t="shared" si="1036"/>
        <v>7</v>
      </c>
      <c r="U2515" s="104">
        <f t="shared" si="1037"/>
        <v>1</v>
      </c>
      <c r="V2515" s="104">
        <f t="shared" si="1038"/>
        <v>2</v>
      </c>
      <c r="W2515" s="105">
        <f t="shared" si="1039"/>
        <v>11</v>
      </c>
      <c r="X2515" s="96"/>
      <c r="Y2515" s="106" t="str">
        <f>$AO$19</f>
        <v>D</v>
      </c>
      <c r="Z2515" s="207" t="str">
        <f t="shared" si="1030"/>
        <v>Fri</v>
      </c>
      <c r="AA2515" s="107">
        <f t="shared" si="1031"/>
        <v>0</v>
      </c>
      <c r="AB2515" s="107">
        <f t="shared" si="1032"/>
        <v>0</v>
      </c>
      <c r="AC2515" s="107">
        <f t="shared" si="1033"/>
        <v>0</v>
      </c>
    </row>
    <row r="2516" spans="1:29" ht="12.75" customHeight="1">
      <c r="A2516" s="69"/>
      <c r="B2516" s="124"/>
      <c r="C2516" s="70"/>
      <c r="D2516" s="202"/>
      <c r="E2516" s="140"/>
      <c r="F2516" s="139"/>
      <c r="G2516" s="74" t="s">
        <v>22</v>
      </c>
      <c r="H2516" s="99">
        <f>+D2516*F2516</f>
        <v>0</v>
      </c>
      <c r="I2516" s="76">
        <f t="shared" si="1027"/>
        <v>16</v>
      </c>
      <c r="J2516" s="100">
        <f>$AN$20</f>
        <v>41090</v>
      </c>
      <c r="K2516" s="101" t="s">
        <v>50</v>
      </c>
      <c r="L2516" s="261">
        <v>6</v>
      </c>
      <c r="M2516" s="232">
        <f t="shared" si="1042"/>
        <v>0</v>
      </c>
      <c r="N2516" s="241">
        <f t="shared" si="1034"/>
        <v>0</v>
      </c>
      <c r="O2516" s="244">
        <f t="shared" si="1028"/>
        <v>0</v>
      </c>
      <c r="P2516" s="245">
        <f t="shared" si="1040"/>
        <v>0</v>
      </c>
      <c r="Q2516" s="257">
        <f t="shared" si="1029"/>
        <v>0</v>
      </c>
      <c r="R2516" s="102">
        <f t="shared" si="1041"/>
        <v>6</v>
      </c>
      <c r="S2516" s="103">
        <f t="shared" si="1035"/>
        <v>0</v>
      </c>
      <c r="T2516" s="104">
        <f t="shared" si="1036"/>
        <v>6</v>
      </c>
      <c r="U2516" s="104">
        <f t="shared" si="1037"/>
        <v>0</v>
      </c>
      <c r="V2516" s="104">
        <f t="shared" si="1038"/>
        <v>0</v>
      </c>
      <c r="W2516" s="105">
        <f t="shared" si="1039"/>
        <v>6</v>
      </c>
      <c r="X2516" s="96"/>
      <c r="Y2516" s="106" t="str">
        <f>$AO$20</f>
        <v>M</v>
      </c>
      <c r="Z2516" s="207" t="str">
        <f t="shared" si="1030"/>
        <v>Sat</v>
      </c>
      <c r="AA2516" s="107">
        <f t="shared" si="1031"/>
        <v>0</v>
      </c>
      <c r="AB2516" s="107">
        <f t="shared" si="1032"/>
        <v>0</v>
      </c>
      <c r="AC2516" s="107">
        <f t="shared" si="1033"/>
        <v>0</v>
      </c>
    </row>
    <row r="2517" spans="1:29" ht="12.75" customHeight="1">
      <c r="A2517" s="69"/>
      <c r="B2517" s="124" t="s">
        <v>56</v>
      </c>
      <c r="C2517" s="70" t="s">
        <v>22</v>
      </c>
      <c r="D2517" s="202"/>
      <c r="E2517" s="140"/>
      <c r="F2517" s="141"/>
      <c r="G2517" s="74" t="s">
        <v>22</v>
      </c>
      <c r="H2517" s="99">
        <v>0</v>
      </c>
      <c r="I2517" s="76">
        <f t="shared" si="1027"/>
        <v>17</v>
      </c>
      <c r="J2517" s="100">
        <f>$AN$21</f>
        <v>41091</v>
      </c>
      <c r="K2517" s="101" t="s">
        <v>50</v>
      </c>
      <c r="L2517" s="261"/>
      <c r="M2517" s="232">
        <f t="shared" si="1042"/>
        <v>0</v>
      </c>
      <c r="N2517" s="241">
        <f t="shared" si="1034"/>
        <v>0</v>
      </c>
      <c r="O2517" s="244">
        <f t="shared" si="1028"/>
        <v>0</v>
      </c>
      <c r="P2517" s="245">
        <f t="shared" si="1040"/>
        <v>0</v>
      </c>
      <c r="Q2517" s="257">
        <f t="shared" si="1029"/>
        <v>0</v>
      </c>
      <c r="R2517" s="102">
        <f t="shared" si="1041"/>
        <v>0</v>
      </c>
      <c r="S2517" s="103">
        <f t="shared" si="1035"/>
        <v>0</v>
      </c>
      <c r="T2517" s="104">
        <f t="shared" si="1036"/>
        <v>0</v>
      </c>
      <c r="U2517" s="104">
        <f t="shared" si="1037"/>
        <v>0</v>
      </c>
      <c r="V2517" s="104">
        <f t="shared" si="1038"/>
        <v>0</v>
      </c>
      <c r="W2517" s="105">
        <f t="shared" si="1039"/>
        <v>0</v>
      </c>
      <c r="X2517" s="96"/>
      <c r="Y2517" s="106" t="str">
        <f>$AO$21</f>
        <v>M</v>
      </c>
      <c r="Z2517" s="262" t="str">
        <f t="shared" si="1030"/>
        <v>Sun</v>
      </c>
      <c r="AA2517" s="107">
        <f t="shared" si="1031"/>
        <v>0</v>
      </c>
      <c r="AB2517" s="107">
        <f t="shared" si="1032"/>
        <v>0</v>
      </c>
      <c r="AC2517" s="107">
        <f t="shared" si="1033"/>
        <v>0</v>
      </c>
    </row>
    <row r="2518" spans="1:29" ht="12.75" customHeight="1">
      <c r="A2518" s="69"/>
      <c r="B2518" s="124"/>
      <c r="C2518" s="70"/>
      <c r="D2518" s="202"/>
      <c r="E2518" s="140"/>
      <c r="F2518" s="139"/>
      <c r="G2518" s="74" t="s">
        <v>22</v>
      </c>
      <c r="H2518" s="99">
        <f>+D2518*F2518</f>
        <v>0</v>
      </c>
      <c r="I2518" s="76">
        <f t="shared" si="1027"/>
        <v>18</v>
      </c>
      <c r="J2518" s="100">
        <f>$AN$22</f>
        <v>41092</v>
      </c>
      <c r="K2518" s="101">
        <v>1</v>
      </c>
      <c r="L2518" s="261">
        <v>10</v>
      </c>
      <c r="M2518" s="232">
        <f t="shared" si="1042"/>
        <v>0.33333333333333331</v>
      </c>
      <c r="N2518" s="241">
        <f t="shared" si="1034"/>
        <v>0.70833333333333337</v>
      </c>
      <c r="O2518" s="244">
        <f t="shared" si="1028"/>
        <v>9.0000000000000018</v>
      </c>
      <c r="P2518" s="245" t="str">
        <f t="shared" si="1040"/>
        <v>1</v>
      </c>
      <c r="Q2518" s="257">
        <f t="shared" si="1029"/>
        <v>8.0000000000000018</v>
      </c>
      <c r="R2518" s="102">
        <f t="shared" si="1041"/>
        <v>1.9999999999999982</v>
      </c>
      <c r="S2518" s="103">
        <f t="shared" si="1035"/>
        <v>1</v>
      </c>
      <c r="T2518" s="104">
        <f t="shared" si="1036"/>
        <v>0.99999999999999822</v>
      </c>
      <c r="U2518" s="104">
        <f t="shared" si="1037"/>
        <v>0</v>
      </c>
      <c r="V2518" s="104">
        <f t="shared" si="1038"/>
        <v>0</v>
      </c>
      <c r="W2518" s="105">
        <f t="shared" si="1039"/>
        <v>1.9999999999999982</v>
      </c>
      <c r="X2518" s="96"/>
      <c r="Y2518" s="106" t="str">
        <f>$AO$22</f>
        <v>D</v>
      </c>
      <c r="Z2518" s="262" t="str">
        <f t="shared" si="1030"/>
        <v>Mon</v>
      </c>
      <c r="AA2518" s="107">
        <f t="shared" si="1031"/>
        <v>0</v>
      </c>
      <c r="AB2518" s="107">
        <f t="shared" si="1032"/>
        <v>0</v>
      </c>
      <c r="AC2518" s="107">
        <f t="shared" si="1033"/>
        <v>0</v>
      </c>
    </row>
    <row r="2519" spans="1:29" ht="12.75" customHeight="1">
      <c r="A2519" s="69"/>
      <c r="B2519" s="150" t="s">
        <v>19</v>
      </c>
      <c r="C2519" s="150"/>
      <c r="D2519" s="200"/>
      <c r="E2519" s="127"/>
      <c r="F2519" s="151"/>
      <c r="G2519" s="134" t="s">
        <v>22</v>
      </c>
      <c r="H2519" s="152">
        <f>SUM(H2510:H2518)</f>
        <v>2876461.5028901733</v>
      </c>
      <c r="I2519" s="76">
        <f t="shared" si="1027"/>
        <v>19</v>
      </c>
      <c r="J2519" s="100">
        <f>$AN$23</f>
        <v>41093</v>
      </c>
      <c r="K2519" s="101">
        <v>1</v>
      </c>
      <c r="L2519" s="261">
        <v>10</v>
      </c>
      <c r="M2519" s="232">
        <f t="shared" si="1042"/>
        <v>0.33333333333333331</v>
      </c>
      <c r="N2519" s="241">
        <f t="shared" si="1034"/>
        <v>0.70833333333333337</v>
      </c>
      <c r="O2519" s="244">
        <f t="shared" si="1028"/>
        <v>9.0000000000000018</v>
      </c>
      <c r="P2519" s="245" t="str">
        <f t="shared" si="1040"/>
        <v>1</v>
      </c>
      <c r="Q2519" s="257">
        <f t="shared" si="1029"/>
        <v>8.0000000000000018</v>
      </c>
      <c r="R2519" s="102">
        <f t="shared" si="1041"/>
        <v>1.9999999999999982</v>
      </c>
      <c r="S2519" s="103">
        <f t="shared" si="1035"/>
        <v>1</v>
      </c>
      <c r="T2519" s="104">
        <f t="shared" si="1036"/>
        <v>0.99999999999999822</v>
      </c>
      <c r="U2519" s="104">
        <f t="shared" si="1037"/>
        <v>0</v>
      </c>
      <c r="V2519" s="104">
        <f t="shared" si="1038"/>
        <v>0</v>
      </c>
      <c r="W2519" s="105">
        <f t="shared" si="1039"/>
        <v>1.9999999999999982</v>
      </c>
      <c r="X2519" s="96"/>
      <c r="Y2519" s="106" t="str">
        <f>$AO$23</f>
        <v>D</v>
      </c>
      <c r="Z2519" s="207" t="str">
        <f t="shared" si="1030"/>
        <v>Tue</v>
      </c>
      <c r="AA2519" s="107">
        <f t="shared" si="1031"/>
        <v>0</v>
      </c>
      <c r="AB2519" s="107">
        <f t="shared" si="1032"/>
        <v>0</v>
      </c>
      <c r="AC2519" s="107">
        <f t="shared" si="1033"/>
        <v>0</v>
      </c>
    </row>
    <row r="2520" spans="1:29" ht="12.75" customHeight="1">
      <c r="A2520" s="69"/>
      <c r="B2520" s="131" t="s">
        <v>25</v>
      </c>
      <c r="C2520" s="70"/>
      <c r="D2520" s="200"/>
      <c r="E2520" s="127"/>
      <c r="F2520" s="151"/>
      <c r="G2520" s="74"/>
      <c r="H2520" s="75"/>
      <c r="I2520" s="76">
        <f t="shared" si="1027"/>
        <v>20</v>
      </c>
      <c r="J2520" s="100">
        <f>$AN$24</f>
        <v>41094</v>
      </c>
      <c r="K2520" s="101">
        <v>1</v>
      </c>
      <c r="L2520" s="261">
        <v>11</v>
      </c>
      <c r="M2520" s="232">
        <f t="shared" si="1042"/>
        <v>0.33333333333333331</v>
      </c>
      <c r="N2520" s="241">
        <f t="shared" si="1034"/>
        <v>0.70833333333333337</v>
      </c>
      <c r="O2520" s="244">
        <f t="shared" si="1028"/>
        <v>9.0000000000000018</v>
      </c>
      <c r="P2520" s="245" t="str">
        <f t="shared" si="1040"/>
        <v>1</v>
      </c>
      <c r="Q2520" s="257">
        <f t="shared" si="1029"/>
        <v>8.0000000000000018</v>
      </c>
      <c r="R2520" s="102">
        <f t="shared" si="1041"/>
        <v>2.9999999999999982</v>
      </c>
      <c r="S2520" s="103">
        <f t="shared" si="1035"/>
        <v>1</v>
      </c>
      <c r="T2520" s="104">
        <f t="shared" si="1036"/>
        <v>1.9999999999999982</v>
      </c>
      <c r="U2520" s="104">
        <f t="shared" si="1037"/>
        <v>0</v>
      </c>
      <c r="V2520" s="104">
        <f t="shared" si="1038"/>
        <v>0</v>
      </c>
      <c r="W2520" s="105">
        <f t="shared" si="1039"/>
        <v>2.9999999999999982</v>
      </c>
      <c r="X2520" s="96"/>
      <c r="Y2520" s="106" t="str">
        <f>$AO$24</f>
        <v>D</v>
      </c>
      <c r="Z2520" s="207" t="str">
        <f t="shared" si="1030"/>
        <v>Wed</v>
      </c>
      <c r="AA2520" s="107">
        <f t="shared" si="1031"/>
        <v>0</v>
      </c>
      <c r="AB2520" s="107">
        <f t="shared" si="1032"/>
        <v>0</v>
      </c>
      <c r="AC2520" s="107">
        <f t="shared" si="1033"/>
        <v>0</v>
      </c>
    </row>
    <row r="2521" spans="1:29" ht="12.75" customHeight="1">
      <c r="A2521" s="69"/>
      <c r="B2521" s="124" t="s">
        <v>26</v>
      </c>
      <c r="C2521" s="125" t="s">
        <v>22</v>
      </c>
      <c r="D2521" s="153">
        <f>-H2510</f>
        <v>-1244560</v>
      </c>
      <c r="E2521" s="127" t="s">
        <v>24</v>
      </c>
      <c r="F2521" s="149">
        <v>0.02</v>
      </c>
      <c r="G2521" s="134" t="s">
        <v>22</v>
      </c>
      <c r="H2521" s="130">
        <f>F2521*D2521</f>
        <v>-24891.200000000001</v>
      </c>
      <c r="I2521" s="76">
        <f t="shared" si="1027"/>
        <v>21</v>
      </c>
      <c r="J2521" s="100">
        <f>$AN$25</f>
        <v>41095</v>
      </c>
      <c r="K2521" s="101">
        <v>1</v>
      </c>
      <c r="L2521" s="261">
        <v>11</v>
      </c>
      <c r="M2521" s="232">
        <f t="shared" si="1042"/>
        <v>0.33333333333333331</v>
      </c>
      <c r="N2521" s="241">
        <f t="shared" si="1034"/>
        <v>0.70833333333333337</v>
      </c>
      <c r="O2521" s="244">
        <f t="shared" si="1028"/>
        <v>9.0000000000000018</v>
      </c>
      <c r="P2521" s="245" t="str">
        <f t="shared" si="1040"/>
        <v>1</v>
      </c>
      <c r="Q2521" s="257">
        <f t="shared" si="1029"/>
        <v>8.0000000000000018</v>
      </c>
      <c r="R2521" s="102">
        <f t="shared" si="1041"/>
        <v>2.9999999999999982</v>
      </c>
      <c r="S2521" s="103">
        <f t="shared" si="1035"/>
        <v>1</v>
      </c>
      <c r="T2521" s="104">
        <f t="shared" si="1036"/>
        <v>1.9999999999999982</v>
      </c>
      <c r="U2521" s="104">
        <f t="shared" si="1037"/>
        <v>0</v>
      </c>
      <c r="V2521" s="104">
        <f t="shared" si="1038"/>
        <v>0</v>
      </c>
      <c r="W2521" s="105">
        <f t="shared" si="1039"/>
        <v>2.9999999999999982</v>
      </c>
      <c r="X2521" s="96"/>
      <c r="Y2521" s="106" t="str">
        <f>$AO$25</f>
        <v>D</v>
      </c>
      <c r="Z2521" s="207" t="str">
        <f t="shared" si="1030"/>
        <v>Thu</v>
      </c>
      <c r="AA2521" s="107">
        <f t="shared" si="1031"/>
        <v>0</v>
      </c>
      <c r="AB2521" s="107">
        <f t="shared" si="1032"/>
        <v>0</v>
      </c>
      <c r="AC2521" s="107">
        <f t="shared" si="1033"/>
        <v>0</v>
      </c>
    </row>
    <row r="2522" spans="1:29" ht="12.75" customHeight="1">
      <c r="A2522" s="69"/>
      <c r="B2522" s="124" t="s">
        <v>47</v>
      </c>
      <c r="C2522" s="125" t="s">
        <v>22</v>
      </c>
      <c r="D2522" s="200"/>
      <c r="E2522" s="127"/>
      <c r="F2522" s="155"/>
      <c r="G2522" s="134" t="s">
        <v>22</v>
      </c>
      <c r="H2522" s="130">
        <f>SUM(AA2537:AC2537)*-F2510/21</f>
        <v>0</v>
      </c>
      <c r="I2522" s="76">
        <f t="shared" si="1027"/>
        <v>22</v>
      </c>
      <c r="J2522" s="100">
        <f>$AN$26</f>
        <v>41096</v>
      </c>
      <c r="K2522" s="101">
        <v>1</v>
      </c>
      <c r="L2522" s="261">
        <v>10</v>
      </c>
      <c r="M2522" s="232">
        <f t="shared" si="1042"/>
        <v>0.33333333333333331</v>
      </c>
      <c r="N2522" s="241">
        <f t="shared" si="1034"/>
        <v>0.70833333333333337</v>
      </c>
      <c r="O2522" s="244">
        <f t="shared" si="1028"/>
        <v>9.0000000000000018</v>
      </c>
      <c r="P2522" s="245" t="str">
        <f t="shared" si="1040"/>
        <v>1</v>
      </c>
      <c r="Q2522" s="257">
        <f t="shared" si="1029"/>
        <v>8.0000000000000018</v>
      </c>
      <c r="R2522" s="102">
        <f t="shared" si="1041"/>
        <v>1.9999999999999982</v>
      </c>
      <c r="S2522" s="103">
        <f t="shared" si="1035"/>
        <v>1</v>
      </c>
      <c r="T2522" s="104">
        <f t="shared" si="1036"/>
        <v>0.99999999999999822</v>
      </c>
      <c r="U2522" s="104">
        <f t="shared" si="1037"/>
        <v>0</v>
      </c>
      <c r="V2522" s="104">
        <f t="shared" si="1038"/>
        <v>0</v>
      </c>
      <c r="W2522" s="105">
        <f t="shared" si="1039"/>
        <v>1.9999999999999982</v>
      </c>
      <c r="X2522" s="96"/>
      <c r="Y2522" s="106" t="str">
        <f>$AO$26</f>
        <v>D</v>
      </c>
      <c r="Z2522" s="207" t="str">
        <f t="shared" si="1030"/>
        <v>Fri</v>
      </c>
      <c r="AA2522" s="107">
        <f t="shared" si="1031"/>
        <v>0</v>
      </c>
      <c r="AB2522" s="107">
        <f t="shared" si="1032"/>
        <v>0</v>
      </c>
      <c r="AC2522" s="107">
        <f t="shared" si="1033"/>
        <v>0</v>
      </c>
    </row>
    <row r="2523" spans="1:29" ht="12.75" customHeight="1">
      <c r="A2523" s="69"/>
      <c r="B2523" s="124" t="s">
        <v>27</v>
      </c>
      <c r="C2523" s="125" t="s">
        <v>22</v>
      </c>
      <c r="D2523" s="200"/>
      <c r="E2523" s="127"/>
      <c r="F2523" s="155"/>
      <c r="G2523" s="134" t="s">
        <v>22</v>
      </c>
      <c r="H2523" s="156">
        <f>+F2529</f>
        <v>-69723.400000000009</v>
      </c>
      <c r="I2523" s="76">
        <f t="shared" si="1027"/>
        <v>23</v>
      </c>
      <c r="J2523" s="100">
        <f>$AN$27</f>
        <v>41097</v>
      </c>
      <c r="K2523" s="101" t="s">
        <v>50</v>
      </c>
      <c r="L2523" s="261"/>
      <c r="M2523" s="232">
        <f t="shared" si="1042"/>
        <v>0</v>
      </c>
      <c r="N2523" s="241">
        <f t="shared" si="1034"/>
        <v>0</v>
      </c>
      <c r="O2523" s="244">
        <f t="shared" si="1028"/>
        <v>0</v>
      </c>
      <c r="P2523" s="245">
        <f t="shared" si="1040"/>
        <v>0</v>
      </c>
      <c r="Q2523" s="257">
        <f t="shared" si="1029"/>
        <v>0</v>
      </c>
      <c r="R2523" s="102">
        <f t="shared" si="1041"/>
        <v>0</v>
      </c>
      <c r="S2523" s="103">
        <f t="shared" si="1035"/>
        <v>0</v>
      </c>
      <c r="T2523" s="104">
        <f t="shared" si="1036"/>
        <v>0</v>
      </c>
      <c r="U2523" s="104">
        <f t="shared" si="1037"/>
        <v>0</v>
      </c>
      <c r="V2523" s="104">
        <f t="shared" si="1038"/>
        <v>0</v>
      </c>
      <c r="W2523" s="105">
        <f t="shared" si="1039"/>
        <v>0</v>
      </c>
      <c r="X2523" s="96"/>
      <c r="Y2523" s="106" t="str">
        <f>$AO$27</f>
        <v>M</v>
      </c>
      <c r="Z2523" s="207" t="str">
        <f t="shared" si="1030"/>
        <v>Sat</v>
      </c>
      <c r="AA2523" s="107">
        <f t="shared" si="1031"/>
        <v>0</v>
      </c>
      <c r="AB2523" s="107">
        <f t="shared" si="1032"/>
        <v>0</v>
      </c>
      <c r="AC2523" s="107">
        <f t="shared" si="1033"/>
        <v>0</v>
      </c>
    </row>
    <row r="2524" spans="1:29" ht="12.75" customHeight="1">
      <c r="A2524" s="69"/>
      <c r="B2524" s="98"/>
      <c r="C2524" s="98"/>
      <c r="D2524" s="158" t="s">
        <v>28</v>
      </c>
      <c r="E2524" s="159"/>
      <c r="F2524" s="160">
        <f>VLOOKUP(C2503,$AD$1:$AG$6,2)</f>
        <v>-1320000</v>
      </c>
      <c r="G2524" s="160"/>
      <c r="H2524" s="99"/>
      <c r="I2524" s="76">
        <f t="shared" si="1027"/>
        <v>24</v>
      </c>
      <c r="J2524" s="100">
        <f>$AN$28</f>
        <v>41098</v>
      </c>
      <c r="K2524" s="101" t="s">
        <v>50</v>
      </c>
      <c r="L2524" s="261"/>
      <c r="M2524" s="232">
        <f t="shared" si="1042"/>
        <v>0</v>
      </c>
      <c r="N2524" s="241">
        <f t="shared" si="1034"/>
        <v>0</v>
      </c>
      <c r="O2524" s="244">
        <f t="shared" si="1028"/>
        <v>0</v>
      </c>
      <c r="P2524" s="245">
        <f t="shared" si="1040"/>
        <v>0</v>
      </c>
      <c r="Q2524" s="257">
        <f t="shared" si="1029"/>
        <v>0</v>
      </c>
      <c r="R2524" s="102">
        <f t="shared" si="1041"/>
        <v>0</v>
      </c>
      <c r="S2524" s="103">
        <f t="shared" si="1035"/>
        <v>0</v>
      </c>
      <c r="T2524" s="104">
        <f t="shared" si="1036"/>
        <v>0</v>
      </c>
      <c r="U2524" s="104">
        <f t="shared" si="1037"/>
        <v>0</v>
      </c>
      <c r="V2524" s="104">
        <f t="shared" si="1038"/>
        <v>0</v>
      </c>
      <c r="W2524" s="105">
        <f t="shared" si="1039"/>
        <v>0</v>
      </c>
      <c r="X2524" s="96"/>
      <c r="Y2524" s="106" t="str">
        <f>$AO$28</f>
        <v>M</v>
      </c>
      <c r="Z2524" s="262" t="str">
        <f t="shared" si="1030"/>
        <v>Sun</v>
      </c>
      <c r="AA2524" s="107">
        <f t="shared" si="1031"/>
        <v>0</v>
      </c>
      <c r="AB2524" s="107">
        <f t="shared" si="1032"/>
        <v>0</v>
      </c>
      <c r="AC2524" s="107">
        <f t="shared" si="1033"/>
        <v>0</v>
      </c>
    </row>
    <row r="2525" spans="1:29" ht="12.75" customHeight="1">
      <c r="A2525" s="69"/>
      <c r="B2525" s="98"/>
      <c r="C2525" s="98"/>
      <c r="D2525" s="162" t="s">
        <v>26</v>
      </c>
      <c r="E2525" s="159"/>
      <c r="F2525" s="163">
        <f>+(H2510)*0.54%</f>
        <v>6720.6240000000007</v>
      </c>
      <c r="G2525" s="163"/>
      <c r="H2525" s="99"/>
      <c r="I2525" s="76">
        <f t="shared" si="1027"/>
        <v>25</v>
      </c>
      <c r="J2525" s="100">
        <f>$AN$29</f>
        <v>41099</v>
      </c>
      <c r="K2525" s="101">
        <v>1</v>
      </c>
      <c r="L2525" s="261">
        <v>10</v>
      </c>
      <c r="M2525" s="232">
        <f t="shared" si="1042"/>
        <v>0.33333333333333331</v>
      </c>
      <c r="N2525" s="241">
        <f t="shared" si="1034"/>
        <v>0.70833333333333337</v>
      </c>
      <c r="O2525" s="244">
        <f t="shared" si="1028"/>
        <v>9.0000000000000018</v>
      </c>
      <c r="P2525" s="245" t="str">
        <f t="shared" si="1040"/>
        <v>1</v>
      </c>
      <c r="Q2525" s="257">
        <f t="shared" si="1029"/>
        <v>8.0000000000000018</v>
      </c>
      <c r="R2525" s="102">
        <f t="shared" si="1041"/>
        <v>1.9999999999999982</v>
      </c>
      <c r="S2525" s="103">
        <f t="shared" si="1035"/>
        <v>1</v>
      </c>
      <c r="T2525" s="104">
        <f t="shared" si="1036"/>
        <v>0.99999999999999822</v>
      </c>
      <c r="U2525" s="104">
        <f t="shared" si="1037"/>
        <v>0</v>
      </c>
      <c r="V2525" s="104">
        <f t="shared" si="1038"/>
        <v>0</v>
      </c>
      <c r="W2525" s="105">
        <f t="shared" si="1039"/>
        <v>1.9999999999999982</v>
      </c>
      <c r="X2525" s="96"/>
      <c r="Y2525" s="106" t="str">
        <f>$AO$29</f>
        <v>D</v>
      </c>
      <c r="Z2525" s="262" t="str">
        <f t="shared" si="1030"/>
        <v>Mon</v>
      </c>
      <c r="AA2525" s="107">
        <f t="shared" si="1031"/>
        <v>0</v>
      </c>
      <c r="AB2525" s="107">
        <f t="shared" si="1032"/>
        <v>0</v>
      </c>
      <c r="AC2525" s="107">
        <f t="shared" si="1033"/>
        <v>0</v>
      </c>
    </row>
    <row r="2526" spans="1:29" ht="12.75" customHeight="1">
      <c r="A2526" s="69"/>
      <c r="B2526" s="98"/>
      <c r="C2526" s="98"/>
      <c r="D2526" s="162" t="s">
        <v>29</v>
      </c>
      <c r="E2526" s="159"/>
      <c r="F2526" s="160">
        <f>-IF(H2519*5%&gt;500000,500000,H2519*5%)</f>
        <v>-143823.07514450868</v>
      </c>
      <c r="G2526" s="160"/>
      <c r="H2526" s="99"/>
      <c r="I2526" s="76">
        <f t="shared" si="1027"/>
        <v>26</v>
      </c>
      <c r="J2526" s="100">
        <f>$AN$30</f>
        <v>41100</v>
      </c>
      <c r="K2526" s="101">
        <v>1</v>
      </c>
      <c r="L2526" s="261">
        <v>10</v>
      </c>
      <c r="M2526" s="232">
        <f t="shared" si="1042"/>
        <v>0.33333333333333331</v>
      </c>
      <c r="N2526" s="241">
        <f t="shared" si="1034"/>
        <v>0.70833333333333337</v>
      </c>
      <c r="O2526" s="244">
        <f t="shared" si="1028"/>
        <v>9.0000000000000018</v>
      </c>
      <c r="P2526" s="245" t="str">
        <f t="shared" si="1040"/>
        <v>1</v>
      </c>
      <c r="Q2526" s="257">
        <f t="shared" si="1029"/>
        <v>8.0000000000000018</v>
      </c>
      <c r="R2526" s="102">
        <f t="shared" si="1041"/>
        <v>1.9999999999999982</v>
      </c>
      <c r="S2526" s="103">
        <f t="shared" si="1035"/>
        <v>1</v>
      </c>
      <c r="T2526" s="104">
        <f t="shared" si="1036"/>
        <v>0.99999999999999822</v>
      </c>
      <c r="U2526" s="104">
        <f t="shared" si="1037"/>
        <v>0</v>
      </c>
      <c r="V2526" s="104">
        <f t="shared" si="1038"/>
        <v>0</v>
      </c>
      <c r="W2526" s="105">
        <f t="shared" si="1039"/>
        <v>1.9999999999999982</v>
      </c>
      <c r="X2526" s="96"/>
      <c r="Y2526" s="106" t="str">
        <f>$AO$30</f>
        <v>D</v>
      </c>
      <c r="Z2526" s="207" t="str">
        <f t="shared" si="1030"/>
        <v>Tue</v>
      </c>
      <c r="AA2526" s="107">
        <f t="shared" si="1031"/>
        <v>0</v>
      </c>
      <c r="AB2526" s="107">
        <f t="shared" si="1032"/>
        <v>0</v>
      </c>
      <c r="AC2526" s="107">
        <f t="shared" si="1033"/>
        <v>0</v>
      </c>
    </row>
    <row r="2527" spans="1:29" ht="12.75" customHeight="1">
      <c r="A2527" s="69"/>
      <c r="B2527" s="98"/>
      <c r="C2527" s="98"/>
      <c r="D2527" s="162" t="s">
        <v>30</v>
      </c>
      <c r="E2527" s="159"/>
      <c r="F2527" s="163">
        <f>ROUND(H2519+H2521+F2525+F2526,0)*12</f>
        <v>32573616</v>
      </c>
      <c r="G2527" s="163"/>
      <c r="H2527" s="99"/>
      <c r="I2527" s="76">
        <f t="shared" si="1027"/>
        <v>27</v>
      </c>
      <c r="J2527" s="100">
        <f>$AN$31</f>
        <v>41101</v>
      </c>
      <c r="K2527" s="101">
        <v>1</v>
      </c>
      <c r="L2527" s="261">
        <v>11</v>
      </c>
      <c r="M2527" s="232">
        <f t="shared" si="1042"/>
        <v>0.33333333333333331</v>
      </c>
      <c r="N2527" s="241">
        <f t="shared" si="1034"/>
        <v>0.70833333333333337</v>
      </c>
      <c r="O2527" s="244">
        <f t="shared" si="1028"/>
        <v>9.0000000000000018</v>
      </c>
      <c r="P2527" s="245" t="str">
        <f t="shared" si="1040"/>
        <v>1</v>
      </c>
      <c r="Q2527" s="257">
        <f t="shared" si="1029"/>
        <v>8.0000000000000018</v>
      </c>
      <c r="R2527" s="102">
        <f t="shared" si="1041"/>
        <v>2.9999999999999982</v>
      </c>
      <c r="S2527" s="103">
        <f t="shared" si="1035"/>
        <v>1</v>
      </c>
      <c r="T2527" s="104">
        <f t="shared" si="1036"/>
        <v>1.9999999999999982</v>
      </c>
      <c r="U2527" s="104">
        <f t="shared" si="1037"/>
        <v>0</v>
      </c>
      <c r="V2527" s="104">
        <f t="shared" si="1038"/>
        <v>0</v>
      </c>
      <c r="W2527" s="105">
        <f t="shared" si="1039"/>
        <v>2.9999999999999982</v>
      </c>
      <c r="X2527" s="96"/>
      <c r="Y2527" s="106" t="str">
        <f>$AO$31</f>
        <v>D</v>
      </c>
      <c r="Z2527" s="207" t="str">
        <f t="shared" si="1030"/>
        <v>Wed</v>
      </c>
      <c r="AA2527" s="107">
        <f t="shared" si="1031"/>
        <v>0</v>
      </c>
      <c r="AB2527" s="107">
        <f t="shared" si="1032"/>
        <v>0</v>
      </c>
      <c r="AC2527" s="107">
        <f t="shared" si="1033"/>
        <v>0</v>
      </c>
    </row>
    <row r="2528" spans="1:29" ht="12.75" customHeight="1">
      <c r="A2528" s="69"/>
      <c r="B2528" s="98"/>
      <c r="C2528" s="98"/>
      <c r="D2528" s="168" t="s">
        <v>31</v>
      </c>
      <c r="E2528" s="159"/>
      <c r="F2528" s="169">
        <f>(F2527)+(F2524*12)</f>
        <v>16733616</v>
      </c>
      <c r="G2528" s="169"/>
      <c r="H2528" s="99"/>
      <c r="I2528" s="76">
        <f t="shared" si="1027"/>
        <v>28</v>
      </c>
      <c r="J2528" s="100">
        <f>$AN$32</f>
        <v>41102</v>
      </c>
      <c r="K2528" s="101">
        <v>1</v>
      </c>
      <c r="L2528" s="261">
        <v>8</v>
      </c>
      <c r="M2528" s="232">
        <f t="shared" si="1042"/>
        <v>0.33333333333333331</v>
      </c>
      <c r="N2528" s="241">
        <f t="shared" si="1034"/>
        <v>0.70833333333333337</v>
      </c>
      <c r="O2528" s="244">
        <f t="shared" si="1028"/>
        <v>9.0000000000000018</v>
      </c>
      <c r="P2528" s="245" t="str">
        <f t="shared" si="1040"/>
        <v>1</v>
      </c>
      <c r="Q2528" s="257">
        <f t="shared" si="1029"/>
        <v>8.0000000000000018</v>
      </c>
      <c r="R2528" s="102">
        <f t="shared" si="1041"/>
        <v>0</v>
      </c>
      <c r="S2528" s="103">
        <f t="shared" si="1035"/>
        <v>0</v>
      </c>
      <c r="T2528" s="104">
        <f t="shared" si="1036"/>
        <v>0</v>
      </c>
      <c r="U2528" s="104">
        <f t="shared" si="1037"/>
        <v>0</v>
      </c>
      <c r="V2528" s="104">
        <f t="shared" si="1038"/>
        <v>0</v>
      </c>
      <c r="W2528" s="105">
        <f t="shared" si="1039"/>
        <v>0</v>
      </c>
      <c r="X2528" s="96"/>
      <c r="Y2528" s="106" t="str">
        <f>$AO$32</f>
        <v>D</v>
      </c>
      <c r="Z2528" s="207" t="str">
        <f t="shared" si="1030"/>
        <v>Thu</v>
      </c>
      <c r="AA2528" s="107">
        <f t="shared" si="1031"/>
        <v>0</v>
      </c>
      <c r="AB2528" s="107">
        <f t="shared" si="1032"/>
        <v>0</v>
      </c>
      <c r="AC2528" s="107">
        <f t="shared" si="1033"/>
        <v>0</v>
      </c>
    </row>
    <row r="2529" spans="1:29" ht="12.75" customHeight="1">
      <c r="A2529" s="69"/>
      <c r="B2529" s="98"/>
      <c r="C2529" s="98"/>
      <c r="D2529" s="168" t="s">
        <v>32</v>
      </c>
      <c r="E2529" s="159"/>
      <c r="F2529" s="170">
        <f>-(IF(F2528&lt;=0,0,IF(F2528&lt;=50000000,F2528*0.05,IF(F2528&lt;=200000000,(F2528-50000000)*0.15+2500000,IF(F2528&lt;=500000000,(F2528-250000000)*0.25+32500000,(F2528-500000000)*0.3+95000000)))))/12</f>
        <v>-69723.400000000009</v>
      </c>
      <c r="G2529" s="171">
        <f>-(IF(F2529&lt;=0,0,IF(F2529&lt;=50000000,F2529*0.05,IF(F2529&lt;=200000000,(F2529-50000000)*0.15+2500000,IF(F2529&lt;=500000000,(F2529-250000000)*0.25+32500000,(F2529-500000000)*0.3+95000000)))))/12</f>
        <v>0</v>
      </c>
      <c r="H2529" s="99"/>
      <c r="I2529" s="76">
        <f t="shared" si="1027"/>
        <v>29</v>
      </c>
      <c r="J2529" s="100">
        <f>$AN$33</f>
        <v>41103</v>
      </c>
      <c r="K2529" s="101">
        <v>1</v>
      </c>
      <c r="L2529" s="261">
        <v>10</v>
      </c>
      <c r="M2529" s="232">
        <f t="shared" si="1042"/>
        <v>0.33333333333333331</v>
      </c>
      <c r="N2529" s="241">
        <f t="shared" si="1034"/>
        <v>0.70833333333333337</v>
      </c>
      <c r="O2529" s="244">
        <f t="shared" si="1028"/>
        <v>9.0000000000000018</v>
      </c>
      <c r="P2529" s="245" t="str">
        <f t="shared" si="1040"/>
        <v>1</v>
      </c>
      <c r="Q2529" s="257">
        <f t="shared" si="1029"/>
        <v>8.0000000000000018</v>
      </c>
      <c r="R2529" s="102">
        <f t="shared" si="1041"/>
        <v>1.9999999999999982</v>
      </c>
      <c r="S2529" s="103">
        <f t="shared" si="1035"/>
        <v>1</v>
      </c>
      <c r="T2529" s="104">
        <f t="shared" si="1036"/>
        <v>0.99999999999999822</v>
      </c>
      <c r="U2529" s="104">
        <f t="shared" si="1037"/>
        <v>0</v>
      </c>
      <c r="V2529" s="104">
        <f t="shared" si="1038"/>
        <v>0</v>
      </c>
      <c r="W2529" s="105">
        <f t="shared" si="1039"/>
        <v>1.9999999999999982</v>
      </c>
      <c r="X2529" s="96"/>
      <c r="Y2529" s="106" t="str">
        <f>$AO$33</f>
        <v>D</v>
      </c>
      <c r="Z2529" s="207" t="str">
        <f t="shared" si="1030"/>
        <v>Fri</v>
      </c>
      <c r="AA2529" s="107">
        <f t="shared" si="1031"/>
        <v>0</v>
      </c>
      <c r="AB2529" s="107">
        <f t="shared" si="1032"/>
        <v>0</v>
      </c>
      <c r="AC2529" s="107">
        <f t="shared" si="1033"/>
        <v>0</v>
      </c>
    </row>
    <row r="2530" spans="1:29" ht="12.75" customHeight="1">
      <c r="A2530" s="69"/>
      <c r="B2530" s="98"/>
      <c r="C2530" s="125"/>
      <c r="D2530" s="172"/>
      <c r="E2530" s="173"/>
      <c r="F2530" s="174"/>
      <c r="G2530" s="72"/>
      <c r="H2530" s="175"/>
      <c r="I2530" s="76">
        <f t="shared" si="1027"/>
        <v>30</v>
      </c>
      <c r="J2530" s="100">
        <f>$AN$34</f>
        <v>41104</v>
      </c>
      <c r="K2530" s="101" t="s">
        <v>50</v>
      </c>
      <c r="L2530" s="261"/>
      <c r="M2530" s="232">
        <f t="shared" si="1042"/>
        <v>0</v>
      </c>
      <c r="N2530" s="241">
        <f t="shared" si="1034"/>
        <v>0</v>
      </c>
      <c r="O2530" s="244">
        <f t="shared" si="1028"/>
        <v>0</v>
      </c>
      <c r="P2530" s="245">
        <f t="shared" si="1040"/>
        <v>0</v>
      </c>
      <c r="Q2530" s="257">
        <f t="shared" si="1029"/>
        <v>0</v>
      </c>
      <c r="R2530" s="102">
        <f t="shared" si="1041"/>
        <v>0</v>
      </c>
      <c r="S2530" s="103">
        <f t="shared" si="1035"/>
        <v>0</v>
      </c>
      <c r="T2530" s="104">
        <f t="shared" si="1036"/>
        <v>0</v>
      </c>
      <c r="U2530" s="104">
        <f t="shared" si="1037"/>
        <v>0</v>
      </c>
      <c r="V2530" s="104">
        <f t="shared" si="1038"/>
        <v>0</v>
      </c>
      <c r="W2530" s="105">
        <f t="shared" si="1039"/>
        <v>0</v>
      </c>
      <c r="X2530" s="96"/>
      <c r="Y2530" s="106" t="str">
        <f>$AO$34</f>
        <v>M</v>
      </c>
      <c r="Z2530" s="207" t="str">
        <f t="shared" si="1030"/>
        <v>Sat</v>
      </c>
      <c r="AA2530" s="107">
        <f t="shared" si="1031"/>
        <v>0</v>
      </c>
      <c r="AB2530" s="107">
        <f t="shared" si="1032"/>
        <v>0</v>
      </c>
      <c r="AC2530" s="107">
        <f t="shared" si="1033"/>
        <v>0</v>
      </c>
    </row>
    <row r="2531" spans="1:29" ht="12.75" customHeight="1">
      <c r="A2531" s="69"/>
      <c r="B2531" s="176" t="s">
        <v>33</v>
      </c>
      <c r="C2531" s="177"/>
      <c r="D2531" s="178"/>
      <c r="E2531" s="127"/>
      <c r="F2531" s="179"/>
      <c r="G2531" s="180" t="s">
        <v>22</v>
      </c>
      <c r="H2531" s="152">
        <f>+H2519+H2521+H2522+H2523</f>
        <v>2781846.9028901733</v>
      </c>
      <c r="I2531" s="76">
        <f t="shared" si="1027"/>
        <v>31</v>
      </c>
      <c r="J2531" s="100">
        <f>$AN$35</f>
        <v>41105</v>
      </c>
      <c r="K2531" s="101" t="s">
        <v>50</v>
      </c>
      <c r="L2531" s="261"/>
      <c r="M2531" s="232">
        <f t="shared" si="1042"/>
        <v>0</v>
      </c>
      <c r="N2531" s="241">
        <f t="shared" si="1034"/>
        <v>0</v>
      </c>
      <c r="O2531" s="244">
        <f t="shared" si="1028"/>
        <v>0</v>
      </c>
      <c r="P2531" s="245">
        <f t="shared" si="1040"/>
        <v>0</v>
      </c>
      <c r="Q2531" s="257">
        <f t="shared" si="1029"/>
        <v>0</v>
      </c>
      <c r="R2531" s="102">
        <f t="shared" si="1041"/>
        <v>0</v>
      </c>
      <c r="S2531" s="103">
        <f t="shared" si="1035"/>
        <v>0</v>
      </c>
      <c r="T2531" s="104">
        <f t="shared" si="1036"/>
        <v>0</v>
      </c>
      <c r="U2531" s="104">
        <f t="shared" si="1037"/>
        <v>0</v>
      </c>
      <c r="V2531" s="104">
        <f t="shared" si="1038"/>
        <v>0</v>
      </c>
      <c r="W2531" s="105">
        <f t="shared" si="1039"/>
        <v>0</v>
      </c>
      <c r="X2531" s="96"/>
      <c r="Y2531" s="106" t="str">
        <f>$AO$35</f>
        <v>M</v>
      </c>
      <c r="Z2531" s="262" t="str">
        <f t="shared" si="1030"/>
        <v>Sun</v>
      </c>
      <c r="AA2531" s="107">
        <f t="shared" si="1031"/>
        <v>0</v>
      </c>
      <c r="AB2531" s="107">
        <f t="shared" si="1032"/>
        <v>0</v>
      </c>
      <c r="AC2531" s="107">
        <f t="shared" si="1033"/>
        <v>0</v>
      </c>
    </row>
    <row r="2532" spans="1:29" ht="12.75" customHeight="1">
      <c r="A2532" s="69"/>
      <c r="B2532" s="70"/>
      <c r="C2532" s="70"/>
      <c r="D2532" s="200"/>
      <c r="E2532" s="127"/>
      <c r="F2532" s="155"/>
      <c r="G2532" s="74"/>
      <c r="H2532" s="75"/>
      <c r="I2532" s="76">
        <f t="shared" si="1027"/>
        <v>32</v>
      </c>
      <c r="J2532" s="100">
        <f>$AN$36</f>
        <v>41106</v>
      </c>
      <c r="K2532" s="101">
        <v>1</v>
      </c>
      <c r="L2532" s="261">
        <v>10</v>
      </c>
      <c r="M2532" s="232">
        <f t="shared" si="1042"/>
        <v>0.33333333333333331</v>
      </c>
      <c r="N2532" s="241">
        <f t="shared" si="1034"/>
        <v>0.70833333333333337</v>
      </c>
      <c r="O2532" s="244">
        <f t="shared" si="1028"/>
        <v>9.0000000000000018</v>
      </c>
      <c r="P2532" s="245" t="str">
        <f t="shared" si="1040"/>
        <v>1</v>
      </c>
      <c r="Q2532" s="257">
        <f t="shared" si="1029"/>
        <v>8.0000000000000018</v>
      </c>
      <c r="R2532" s="102">
        <f t="shared" si="1041"/>
        <v>1.9999999999999982</v>
      </c>
      <c r="S2532" s="103">
        <f t="shared" si="1035"/>
        <v>1</v>
      </c>
      <c r="T2532" s="104">
        <f t="shared" si="1036"/>
        <v>0.99999999999999822</v>
      </c>
      <c r="U2532" s="104">
        <f t="shared" si="1037"/>
        <v>0</v>
      </c>
      <c r="V2532" s="104">
        <f t="shared" si="1038"/>
        <v>0</v>
      </c>
      <c r="W2532" s="105">
        <f t="shared" si="1039"/>
        <v>1.9999999999999982</v>
      </c>
      <c r="X2532" s="96"/>
      <c r="Y2532" s="106" t="str">
        <f>$AO$36</f>
        <v>D</v>
      </c>
      <c r="Z2532" s="262" t="str">
        <f t="shared" si="1030"/>
        <v>Mon</v>
      </c>
      <c r="AA2532" s="107">
        <f t="shared" si="1031"/>
        <v>0</v>
      </c>
      <c r="AB2532" s="107">
        <f t="shared" si="1032"/>
        <v>0</v>
      </c>
      <c r="AC2532" s="107">
        <f t="shared" si="1033"/>
        <v>0</v>
      </c>
    </row>
    <row r="2533" spans="1:29" ht="12.75" customHeight="1">
      <c r="A2533" s="69"/>
      <c r="B2533" s="181" t="s">
        <v>34</v>
      </c>
      <c r="C2533" s="181"/>
      <c r="D2533" s="72"/>
      <c r="E2533" s="73"/>
      <c r="F2533" s="72"/>
      <c r="G2533" s="181" t="s">
        <v>35</v>
      </c>
      <c r="H2533" s="99"/>
      <c r="I2533" s="76">
        <f t="shared" si="1027"/>
        <v>33</v>
      </c>
      <c r="J2533" s="100">
        <f>$AN$37</f>
        <v>41107</v>
      </c>
      <c r="K2533" s="101">
        <v>1</v>
      </c>
      <c r="L2533" s="261">
        <v>9</v>
      </c>
      <c r="M2533" s="232">
        <f t="shared" si="1042"/>
        <v>0.33333333333333331</v>
      </c>
      <c r="N2533" s="241">
        <f t="shared" si="1034"/>
        <v>0.70833333333333337</v>
      </c>
      <c r="O2533" s="244">
        <f t="shared" si="1028"/>
        <v>9.0000000000000018</v>
      </c>
      <c r="P2533" s="245" t="str">
        <f t="shared" si="1040"/>
        <v>1</v>
      </c>
      <c r="Q2533" s="257">
        <f t="shared" si="1029"/>
        <v>8.0000000000000018</v>
      </c>
      <c r="R2533" s="102">
        <f t="shared" si="1041"/>
        <v>0.99999999999999822</v>
      </c>
      <c r="S2533" s="103">
        <f t="shared" si="1035"/>
        <v>1</v>
      </c>
      <c r="T2533" s="104">
        <f t="shared" si="1036"/>
        <v>0</v>
      </c>
      <c r="U2533" s="104">
        <f t="shared" si="1037"/>
        <v>0</v>
      </c>
      <c r="V2533" s="104">
        <f t="shared" si="1038"/>
        <v>0</v>
      </c>
      <c r="W2533" s="105">
        <f t="shared" si="1039"/>
        <v>0.99999999999999822</v>
      </c>
      <c r="X2533" s="96"/>
      <c r="Y2533" s="106" t="str">
        <f>$AO$37</f>
        <v>D</v>
      </c>
      <c r="Z2533" s="207" t="str">
        <f t="shared" si="1030"/>
        <v>Tue</v>
      </c>
      <c r="AA2533" s="107">
        <f t="shared" si="1031"/>
        <v>0</v>
      </c>
      <c r="AB2533" s="107">
        <f t="shared" si="1032"/>
        <v>0</v>
      </c>
      <c r="AC2533" s="107">
        <f t="shared" si="1033"/>
        <v>0</v>
      </c>
    </row>
    <row r="2534" spans="1:29" ht="12.75" customHeight="1">
      <c r="A2534" s="69"/>
      <c r="B2534" s="181"/>
      <c r="C2534" s="181"/>
      <c r="D2534" s="72"/>
      <c r="E2534" s="73"/>
      <c r="F2534" s="72"/>
      <c r="G2534" s="181"/>
      <c r="H2534" s="99"/>
      <c r="I2534" s="76">
        <f t="shared" si="1027"/>
        <v>34</v>
      </c>
      <c r="J2534" s="100">
        <f>$AN$38</f>
        <v>41108</v>
      </c>
      <c r="K2534" s="101">
        <v>1</v>
      </c>
      <c r="L2534" s="261">
        <v>9</v>
      </c>
      <c r="M2534" s="232">
        <f t="shared" si="1042"/>
        <v>0.33333333333333331</v>
      </c>
      <c r="N2534" s="241">
        <f t="shared" si="1034"/>
        <v>0.70833333333333337</v>
      </c>
      <c r="O2534" s="244">
        <f t="shared" si="1028"/>
        <v>9.0000000000000018</v>
      </c>
      <c r="P2534" s="245" t="str">
        <f t="shared" si="1040"/>
        <v>1</v>
      </c>
      <c r="Q2534" s="257">
        <f t="shared" si="1029"/>
        <v>8.0000000000000018</v>
      </c>
      <c r="R2534" s="102">
        <f t="shared" si="1041"/>
        <v>0.99999999999999822</v>
      </c>
      <c r="S2534" s="103">
        <f t="shared" si="1035"/>
        <v>1</v>
      </c>
      <c r="T2534" s="104">
        <f t="shared" si="1036"/>
        <v>0</v>
      </c>
      <c r="U2534" s="104">
        <f t="shared" si="1037"/>
        <v>0</v>
      </c>
      <c r="V2534" s="104">
        <f t="shared" si="1038"/>
        <v>0</v>
      </c>
      <c r="W2534" s="105">
        <f t="shared" si="1039"/>
        <v>0.99999999999999822</v>
      </c>
      <c r="X2534" s="96"/>
      <c r="Y2534" s="106" t="str">
        <f>$AO$38</f>
        <v>D</v>
      </c>
      <c r="Z2534" s="207" t="str">
        <f t="shared" si="1030"/>
        <v>Wed</v>
      </c>
      <c r="AA2534" s="107">
        <f t="shared" si="1031"/>
        <v>0</v>
      </c>
      <c r="AB2534" s="107">
        <f t="shared" si="1032"/>
        <v>0</v>
      </c>
      <c r="AC2534" s="107">
        <f t="shared" si="1033"/>
        <v>0</v>
      </c>
    </row>
    <row r="2535" spans="1:29" ht="12.75" customHeight="1">
      <c r="A2535" s="69"/>
      <c r="B2535" s="181"/>
      <c r="C2535" s="181"/>
      <c r="D2535" s="72"/>
      <c r="E2535" s="73"/>
      <c r="F2535" s="72"/>
      <c r="G2535" s="181"/>
      <c r="H2535" s="99"/>
      <c r="I2535" s="76">
        <f t="shared" si="1027"/>
        <v>35</v>
      </c>
      <c r="J2535" s="100"/>
      <c r="K2535" s="101"/>
      <c r="L2535" s="261"/>
      <c r="M2535" s="232"/>
      <c r="N2535" s="241"/>
      <c r="O2535" s="244"/>
      <c r="P2535" s="245"/>
      <c r="Q2535" s="257"/>
      <c r="R2535" s="102"/>
      <c r="S2535" s="103"/>
      <c r="T2535" s="104"/>
      <c r="U2535" s="104"/>
      <c r="V2535" s="104"/>
      <c r="W2535" s="105"/>
      <c r="X2535" s="96"/>
      <c r="Y2535" s="106"/>
      <c r="Z2535" s="207" t="str">
        <f t="shared" si="1030"/>
        <v>Sat</v>
      </c>
      <c r="AA2535" s="107">
        <f>COUNTIF(K2535,"S")</f>
        <v>0</v>
      </c>
      <c r="AB2535" s="107">
        <f>COUNTIF(K2535,"I")</f>
        <v>0</v>
      </c>
      <c r="AC2535" s="107">
        <f>COUNTIF(K2535,"A")</f>
        <v>0</v>
      </c>
    </row>
    <row r="2536" spans="1:29" ht="12.75" customHeight="1">
      <c r="A2536" s="69"/>
      <c r="B2536" s="181"/>
      <c r="C2536" s="181"/>
      <c r="D2536" s="72"/>
      <c r="E2536" s="73"/>
      <c r="F2536" s="72"/>
      <c r="G2536" s="181"/>
      <c r="H2536" s="99"/>
      <c r="I2536" s="76">
        <f t="shared" si="1027"/>
        <v>36</v>
      </c>
      <c r="J2536" s="210" t="s">
        <v>19</v>
      </c>
      <c r="K2536" s="211"/>
      <c r="L2536" s="251"/>
      <c r="M2536" s="212" t="s">
        <v>45</v>
      </c>
      <c r="N2536" s="212" t="s">
        <v>46</v>
      </c>
      <c r="O2536" s="242"/>
      <c r="P2536" s="243"/>
      <c r="Q2536" s="258"/>
      <c r="R2536" s="212"/>
      <c r="S2536" s="213"/>
      <c r="T2536" s="214"/>
      <c r="U2536" s="214"/>
      <c r="V2536" s="215"/>
      <c r="W2536" s="216" t="s">
        <v>36</v>
      </c>
      <c r="X2536" s="182"/>
      <c r="Y2536" s="183" t="s">
        <v>37</v>
      </c>
      <c r="Z2536" s="83"/>
      <c r="AA2536" s="84"/>
      <c r="AB2536" s="84"/>
      <c r="AC2536" s="96"/>
    </row>
    <row r="2537" spans="1:29" ht="12.75" customHeight="1">
      <c r="A2537" s="69"/>
      <c r="B2537" s="184" t="str">
        <f>C2501</f>
        <v>ADE</v>
      </c>
      <c r="C2537" s="181"/>
      <c r="D2537" s="72"/>
      <c r="E2537" s="73"/>
      <c r="F2537" s="72"/>
      <c r="G2537" s="181" t="s">
        <v>38</v>
      </c>
      <c r="H2537" s="99"/>
      <c r="I2537" s="76">
        <f t="shared" si="1027"/>
        <v>37</v>
      </c>
      <c r="J2537" s="333">
        <f>+K2537+L2537</f>
        <v>13</v>
      </c>
      <c r="K2537" s="334">
        <f>+COUNTIF(K2504:K2535,"1")+COUNTIF(K2504:K2535,"2")+COUNTIF(K2504:K2535,"L2")+COUNTIF(K2504:K2535,"L1")</f>
        <v>13</v>
      </c>
      <c r="L2537" s="334">
        <f>+COUNTIF(K2504:K2535,"2")+COUNTIF(K2504:K2535,"L2")</f>
        <v>0</v>
      </c>
      <c r="M2537" s="334">
        <f>+COUNTIF(K2504:K2535,"1")+COUNTIF(K2504:K2535,"L1")</f>
        <v>13</v>
      </c>
      <c r="N2537" s="185"/>
      <c r="O2537" s="185"/>
      <c r="P2537" s="101"/>
      <c r="Q2537" s="259"/>
      <c r="R2537" s="185">
        <f>+COUNTIF(K2505:K2535,"S2")</f>
        <v>0</v>
      </c>
      <c r="S2537" s="102">
        <f>SUM(S2505:S2535)</f>
        <v>20</v>
      </c>
      <c r="T2537" s="102">
        <f>SUM(T2505:T2535)</f>
        <v>75</v>
      </c>
      <c r="U2537" s="102">
        <f>SUM(U2505:U2535)</f>
        <v>4</v>
      </c>
      <c r="V2537" s="102">
        <f>SUM(V2505:V2535)</f>
        <v>6</v>
      </c>
      <c r="W2537" s="105">
        <f>+(S2537*1.5)+(T2537*2)+(U2537*3)+(V2537*4)</f>
        <v>216</v>
      </c>
      <c r="X2537" s="186"/>
      <c r="Y2537" s="187">
        <f>+COUNTIF(Y2505:Y2535,"D")</f>
        <v>22</v>
      </c>
      <c r="Z2537" s="83"/>
      <c r="AA2537" s="102">
        <f>SUM(AA2505:AA2535)</f>
        <v>0</v>
      </c>
      <c r="AB2537" s="102">
        <f>SUM(AB2505:AB2535)</f>
        <v>0</v>
      </c>
      <c r="AC2537" s="102">
        <f>SUM(AC2505:AC2535)</f>
        <v>0</v>
      </c>
    </row>
    <row r="2538" spans="1:29" ht="12.75" customHeight="1">
      <c r="A2538" s="69"/>
      <c r="B2538" s="263"/>
      <c r="C2538" s="189" t="s">
        <v>57</v>
      </c>
      <c r="D2538" s="189"/>
      <c r="E2538" s="190"/>
      <c r="F2538" s="72"/>
      <c r="G2538" s="72"/>
      <c r="H2538" s="99"/>
      <c r="I2538" s="76">
        <f t="shared" si="1027"/>
        <v>38</v>
      </c>
      <c r="J2538" s="191"/>
      <c r="K2538" s="192"/>
      <c r="L2538" s="252"/>
      <c r="M2538" s="193"/>
      <c r="N2538" s="193"/>
      <c r="O2538" s="193"/>
      <c r="P2538" s="239"/>
      <c r="Q2538" s="260"/>
      <c r="R2538" s="194">
        <f>S2537+T2537+U2537+V2537</f>
        <v>105</v>
      </c>
      <c r="S2538" s="103"/>
      <c r="T2538" s="103"/>
      <c r="U2538" s="103"/>
      <c r="V2538" s="103"/>
      <c r="W2538" s="103"/>
      <c r="X2538" s="195"/>
      <c r="Y2538" s="187"/>
      <c r="Z2538" s="196"/>
      <c r="AA2538" s="196"/>
      <c r="AB2538" s="196"/>
      <c r="AC2538" s="197"/>
    </row>
    <row r="2540" spans="1:29" ht="12.75" customHeight="1">
      <c r="A2540" s="52">
        <f>A2501+1</f>
        <v>66</v>
      </c>
      <c r="B2540" s="53" t="s">
        <v>2</v>
      </c>
      <c r="C2540" s="54" t="s">
        <v>201</v>
      </c>
      <c r="D2540" s="55"/>
      <c r="E2540" s="56" t="s">
        <v>55</v>
      </c>
      <c r="F2540" s="209" t="s">
        <v>141</v>
      </c>
      <c r="G2540" s="57"/>
      <c r="H2540" s="58"/>
      <c r="I2540" s="59">
        <v>1</v>
      </c>
      <c r="J2540" s="486" t="str">
        <f>+C2540</f>
        <v>ADE</v>
      </c>
      <c r="K2540" s="486"/>
      <c r="L2540" s="486"/>
      <c r="M2540" s="486"/>
      <c r="N2540" s="486"/>
      <c r="O2540" s="486"/>
      <c r="P2540" s="486"/>
      <c r="Q2540" s="486"/>
      <c r="R2540" s="486"/>
      <c r="S2540" s="486"/>
      <c r="T2540" s="486"/>
      <c r="U2540" s="486"/>
      <c r="V2540" s="486"/>
      <c r="W2540" s="486"/>
      <c r="X2540" s="60"/>
      <c r="Y2540" s="61"/>
      <c r="Z2540" s="62"/>
      <c r="AA2540" s="63"/>
      <c r="AB2540" s="63"/>
      <c r="AC2540" s="64"/>
    </row>
    <row r="2541" spans="1:29" ht="12.75" customHeight="1">
      <c r="A2541" s="69"/>
      <c r="B2541" s="70" t="s">
        <v>3</v>
      </c>
      <c r="C2541" s="71" t="s">
        <v>62</v>
      </c>
      <c r="D2541" s="72"/>
      <c r="E2541" s="73"/>
      <c r="F2541" s="72"/>
      <c r="G2541" s="74"/>
      <c r="H2541" s="75"/>
      <c r="I2541" s="76">
        <f t="shared" ref="I2541:I2577" si="1043">+I2540+1</f>
        <v>2</v>
      </c>
      <c r="J2541" s="77" t="s">
        <v>4</v>
      </c>
      <c r="K2541" s="78"/>
      <c r="L2541" s="248"/>
      <c r="M2541" s="79"/>
      <c r="N2541" s="79"/>
      <c r="O2541" s="79"/>
      <c r="P2541" s="236"/>
      <c r="Q2541" s="254"/>
      <c r="R2541" s="79"/>
      <c r="S2541" s="79"/>
      <c r="T2541" s="79"/>
      <c r="U2541" s="79"/>
      <c r="V2541" s="79"/>
      <c r="W2541" s="80" t="str">
        <f>$Y$1</f>
        <v>Period: 1 May 2012 - 31 May 2012</v>
      </c>
      <c r="X2541" s="81"/>
      <c r="Y2541" s="82"/>
      <c r="Z2541" s="83"/>
      <c r="AA2541" s="84"/>
      <c r="AB2541" s="84"/>
      <c r="AC2541" s="85"/>
    </row>
    <row r="2542" spans="1:29" ht="12.75" customHeight="1">
      <c r="A2542" s="69"/>
      <c r="B2542" s="70" t="s">
        <v>6</v>
      </c>
      <c r="C2542" s="71" t="s">
        <v>5</v>
      </c>
      <c r="D2542" s="72"/>
      <c r="E2542" s="73"/>
      <c r="F2542" s="91"/>
      <c r="G2542" s="91"/>
      <c r="H2542" s="92"/>
      <c r="I2542" s="76">
        <f t="shared" si="1043"/>
        <v>3</v>
      </c>
      <c r="J2542" s="487" t="s">
        <v>7</v>
      </c>
      <c r="K2542" s="488" t="s">
        <v>8</v>
      </c>
      <c r="L2542" s="249"/>
      <c r="M2542" s="489" t="s">
        <v>49</v>
      </c>
      <c r="N2542" s="490"/>
      <c r="O2542" s="220"/>
      <c r="P2542" s="237"/>
      <c r="Q2542" s="255"/>
      <c r="R2542" s="491" t="s">
        <v>64</v>
      </c>
      <c r="S2542" s="493" t="s">
        <v>9</v>
      </c>
      <c r="T2542" s="493"/>
      <c r="U2542" s="493"/>
      <c r="V2542" s="493"/>
      <c r="W2542" s="494" t="s">
        <v>10</v>
      </c>
      <c r="X2542" s="93"/>
      <c r="Y2542" s="94"/>
      <c r="Z2542" s="83"/>
      <c r="AA2542" s="84"/>
      <c r="AB2542" s="84"/>
      <c r="AC2542" s="85"/>
    </row>
    <row r="2543" spans="1:29" ht="12.75" customHeight="1">
      <c r="A2543" s="69"/>
      <c r="B2543" s="70" t="s">
        <v>48</v>
      </c>
      <c r="C2543" s="71"/>
      <c r="D2543" s="72"/>
      <c r="E2543" s="73"/>
      <c r="F2543" s="91"/>
      <c r="G2543" s="91"/>
      <c r="H2543" s="92"/>
      <c r="I2543" s="76">
        <f t="shared" si="1043"/>
        <v>4</v>
      </c>
      <c r="J2543" s="487"/>
      <c r="K2543" s="488"/>
      <c r="L2543" s="250"/>
      <c r="M2543" s="231" t="s">
        <v>11</v>
      </c>
      <c r="N2543" s="231" t="s">
        <v>12</v>
      </c>
      <c r="O2543" s="231"/>
      <c r="P2543" s="238"/>
      <c r="Q2543" s="256" t="s">
        <v>67</v>
      </c>
      <c r="R2543" s="492"/>
      <c r="S2543" s="201">
        <v>1.5</v>
      </c>
      <c r="T2543" s="201">
        <v>2</v>
      </c>
      <c r="U2543" s="201">
        <v>3</v>
      </c>
      <c r="V2543" s="201">
        <v>4</v>
      </c>
      <c r="W2543" s="494"/>
      <c r="X2543" s="93"/>
      <c r="Y2543" s="94"/>
      <c r="Z2543" s="83"/>
      <c r="AA2543" s="95" t="s">
        <v>13</v>
      </c>
      <c r="AB2543" s="95" t="s">
        <v>14</v>
      </c>
      <c r="AC2543" s="96" t="s">
        <v>15</v>
      </c>
    </row>
    <row r="2544" spans="1:29" ht="12.75" customHeight="1">
      <c r="A2544" s="69"/>
      <c r="B2544" s="70" t="s">
        <v>16</v>
      </c>
      <c r="C2544" s="71"/>
      <c r="D2544" s="72"/>
      <c r="E2544" s="73"/>
      <c r="F2544" s="98"/>
      <c r="G2544" s="72"/>
      <c r="H2544" s="99"/>
      <c r="I2544" s="76">
        <f t="shared" si="1043"/>
        <v>5</v>
      </c>
      <c r="J2544" s="100">
        <f>$AN$9</f>
        <v>41079</v>
      </c>
      <c r="K2544" s="101">
        <v>1</v>
      </c>
      <c r="L2544" s="261">
        <v>8</v>
      </c>
      <c r="M2544" s="232">
        <f>VLOOKUP(K2544,$AE$23:$AG$30,2,0)</f>
        <v>0.33333333333333331</v>
      </c>
      <c r="N2544" s="241">
        <f>VLOOKUP(K2544,$AE$23:$AG$30,3,0)</f>
        <v>0.70833333333333337</v>
      </c>
      <c r="O2544" s="244">
        <f t="shared" ref="O2544:O2573" si="1044">(N2544-M2544)*24</f>
        <v>9.0000000000000018</v>
      </c>
      <c r="P2544" s="245" t="str">
        <f>+IF(((N2544-M2544)*24)&gt;4,"1",0)</f>
        <v>1</v>
      </c>
      <c r="Q2544" s="257">
        <f t="shared" ref="Q2544:Q2573" si="1045">O2544-P2544</f>
        <v>8.0000000000000018</v>
      </c>
      <c r="R2544" s="102">
        <f>+L2544-Q2544</f>
        <v>0</v>
      </c>
      <c r="S2544" s="103">
        <f>IF(AND(Y2544="d",W2544&gt;0),1,0)</f>
        <v>0</v>
      </c>
      <c r="T2544" s="104">
        <f>IF(AND(Y2544="D",W2544-S2544&lt;0),0,IF(AND(Y2544="M",W2544&gt;=7),7,IF(AND(Y2544="M",W2544&lt;7),W2544,IF(W2544-S2544&lt;0,0,IF(AND(Y2544="D",W2544-S2544&gt;=7),7,IF(AND(Y2544="D",W2544-S2544&lt;7),W2544-S2544,0))))))</f>
        <v>0</v>
      </c>
      <c r="U2544" s="104">
        <f>IF(AND(Y2544="D",W2544&lt;1),0,IF(AND(Y2544="D",W2544-S2544-T2544&gt;0,W2544-S2544-T2544&lt;1),W2544-S2544-T2544,IF(AND(Y2544="D",W2544-S2544-T2544&gt;=1),1,IF(AND(Y2544="M",W2544-T2544&gt;=1),1,IF(AND(Y2544="M",W2544-T2544&lt;1),W2544-T2544,0)))))</f>
        <v>0</v>
      </c>
      <c r="V2544" s="104">
        <f>IF(AND(Y2544="D",W2544&lt;1),0,IF(AND(Y2544="D",W2544-S2544-T2544-U2544&gt;0),W2544-S2544-T2544-U2544,IF(AND(Y2544="M",W2544-T2544-U2544&gt;0),W2544-T2544-U2544,0)))</f>
        <v>0</v>
      </c>
      <c r="W2544" s="105">
        <f>+R2544</f>
        <v>0</v>
      </c>
      <c r="X2544" s="96"/>
      <c r="Y2544" s="106" t="str">
        <f>$AO$9</f>
        <v>D</v>
      </c>
      <c r="Z2544" s="207" t="str">
        <f t="shared" ref="Z2544:Z2574" si="1046">TEXT(WEEKDAY(J2544),"ddd")</f>
        <v>Tue</v>
      </c>
      <c r="AA2544" s="107">
        <f t="shared" ref="AA2544:AA2573" si="1047">COUNTIF(K2544,"S")</f>
        <v>0</v>
      </c>
      <c r="AB2544" s="107">
        <f t="shared" ref="AB2544:AB2573" si="1048">COUNTIF(K2544,"I")</f>
        <v>0</v>
      </c>
      <c r="AC2544" s="107">
        <f t="shared" ref="AC2544:AC2573" si="1049">COUNTIF(K2544,"A")</f>
        <v>0</v>
      </c>
    </row>
    <row r="2545" spans="1:29" ht="12.75" customHeight="1">
      <c r="A2545" s="69"/>
      <c r="B2545" s="70" t="s">
        <v>18</v>
      </c>
      <c r="C2545" s="108" t="s">
        <v>61</v>
      </c>
      <c r="D2545" s="109"/>
      <c r="E2545" s="73"/>
      <c r="F2545" s="110"/>
      <c r="G2545" s="72"/>
      <c r="H2545" s="99"/>
      <c r="I2545" s="76">
        <f t="shared" si="1043"/>
        <v>6</v>
      </c>
      <c r="J2545" s="100">
        <f>$AN$10</f>
        <v>41080</v>
      </c>
      <c r="K2545" s="101">
        <v>1</v>
      </c>
      <c r="L2545" s="261">
        <v>9</v>
      </c>
      <c r="M2545" s="232">
        <f>VLOOKUP(K2545,$AE$23:$AG$30,2,0)</f>
        <v>0.33333333333333331</v>
      </c>
      <c r="N2545" s="241">
        <f t="shared" ref="N2545:N2573" si="1050">VLOOKUP(K2545,$AE$23:$AG$30,3,0)</f>
        <v>0.70833333333333337</v>
      </c>
      <c r="O2545" s="244">
        <f t="shared" si="1044"/>
        <v>9.0000000000000018</v>
      </c>
      <c r="P2545" s="245" t="str">
        <f>+IF(((N2545-M2545)*24)&gt;4,"1",0)</f>
        <v>1</v>
      </c>
      <c r="Q2545" s="257">
        <f t="shared" si="1045"/>
        <v>8.0000000000000018</v>
      </c>
      <c r="R2545" s="102">
        <f>+L2545-Q2545</f>
        <v>0.99999999999999822</v>
      </c>
      <c r="S2545" s="103">
        <f t="shared" ref="S2545:S2573" si="1051">IF(AND(Y2545="d",W2545&gt;0),1,0)</f>
        <v>1</v>
      </c>
      <c r="T2545" s="104">
        <f t="shared" ref="T2545:T2573" si="1052">IF(AND(Y2545="D",W2545-S2545&lt;0),0,IF(AND(Y2545="M",W2545&gt;=7),7,IF(AND(Y2545="M",W2545&lt;7),W2545,IF(W2545-S2545&lt;0,0,IF(AND(Y2545="D",W2545-S2545&gt;=7),7,IF(AND(Y2545="D",W2545-S2545&lt;7),W2545-S2545,0))))))</f>
        <v>0</v>
      </c>
      <c r="U2545" s="104">
        <f t="shared" ref="U2545:U2573" si="1053">IF(AND(Y2545="D",W2545&lt;1),0,IF(AND(Y2545="D",W2545-S2545-T2545&gt;0,W2545-S2545-T2545&lt;1),W2545-S2545-T2545,IF(AND(Y2545="D",W2545-S2545-T2545&gt;=1),1,IF(AND(Y2545="M",W2545-T2545&gt;=1),1,IF(AND(Y2545="M",W2545-T2545&lt;1),W2545-T2545,0)))))</f>
        <v>0</v>
      </c>
      <c r="V2545" s="104">
        <f t="shared" ref="V2545:V2573" si="1054">IF(AND(Y2545="D",W2545&lt;1),0,IF(AND(Y2545="D",W2545-S2545-T2545-U2545&gt;0),W2545-S2545-T2545-U2545,IF(AND(Y2545="M",W2545-T2545-U2545&gt;0),W2545-T2545-U2545,0)))</f>
        <v>0</v>
      </c>
      <c r="W2545" s="105">
        <f t="shared" ref="W2545:W2573" si="1055">+R2545</f>
        <v>0.99999999999999822</v>
      </c>
      <c r="X2545" s="96"/>
      <c r="Y2545" s="106" t="str">
        <f>$AO$10</f>
        <v>D</v>
      </c>
      <c r="Z2545" s="207" t="str">
        <f t="shared" si="1046"/>
        <v>Wed</v>
      </c>
      <c r="AA2545" s="107">
        <f t="shared" si="1047"/>
        <v>0</v>
      </c>
      <c r="AB2545" s="107">
        <f t="shared" si="1048"/>
        <v>0</v>
      </c>
      <c r="AC2545" s="107">
        <f t="shared" si="1049"/>
        <v>0</v>
      </c>
    </row>
    <row r="2546" spans="1:29" ht="12.75" customHeight="1">
      <c r="A2546" s="69"/>
      <c r="B2546" s="98" t="s">
        <v>20</v>
      </c>
      <c r="C2546" s="199">
        <v>40245</v>
      </c>
      <c r="D2546" s="199">
        <v>41340</v>
      </c>
      <c r="E2546" s="73"/>
      <c r="F2546" s="72"/>
      <c r="G2546" s="72"/>
      <c r="H2546" s="99"/>
      <c r="I2546" s="76">
        <f t="shared" si="1043"/>
        <v>7</v>
      </c>
      <c r="J2546" s="100">
        <f>$AN$11</f>
        <v>41081</v>
      </c>
      <c r="K2546" s="101">
        <v>1</v>
      </c>
      <c r="L2546" s="261">
        <v>8</v>
      </c>
      <c r="M2546" s="232">
        <f>VLOOKUP(K2546,$AE$23:$AG$30,2,0)</f>
        <v>0.33333333333333331</v>
      </c>
      <c r="N2546" s="241">
        <f t="shared" si="1050"/>
        <v>0.70833333333333337</v>
      </c>
      <c r="O2546" s="244">
        <f t="shared" si="1044"/>
        <v>9.0000000000000018</v>
      </c>
      <c r="P2546" s="245" t="str">
        <f t="shared" ref="P2546:P2573" si="1056">+IF(((N2546-M2546)*24)&gt;4,"1",0)</f>
        <v>1</v>
      </c>
      <c r="Q2546" s="257">
        <f t="shared" si="1045"/>
        <v>8.0000000000000018</v>
      </c>
      <c r="R2546" s="102">
        <f t="shared" ref="R2546:R2573" si="1057">+L2546-Q2546</f>
        <v>0</v>
      </c>
      <c r="S2546" s="103">
        <f t="shared" si="1051"/>
        <v>0</v>
      </c>
      <c r="T2546" s="104">
        <f t="shared" si="1052"/>
        <v>0</v>
      </c>
      <c r="U2546" s="104">
        <f t="shared" si="1053"/>
        <v>0</v>
      </c>
      <c r="V2546" s="104">
        <f t="shared" si="1054"/>
        <v>0</v>
      </c>
      <c r="W2546" s="105">
        <f t="shared" si="1055"/>
        <v>0</v>
      </c>
      <c r="X2546" s="96"/>
      <c r="Y2546" s="106" t="str">
        <f>$AO$11</f>
        <v>D</v>
      </c>
      <c r="Z2546" s="207" t="str">
        <f t="shared" si="1046"/>
        <v>Thu</v>
      </c>
      <c r="AA2546" s="107">
        <f t="shared" si="1047"/>
        <v>0</v>
      </c>
      <c r="AB2546" s="107">
        <f t="shared" si="1048"/>
        <v>0</v>
      </c>
      <c r="AC2546" s="107">
        <f t="shared" si="1049"/>
        <v>0</v>
      </c>
    </row>
    <row r="2547" spans="1:29" ht="12.75" customHeight="1">
      <c r="A2547" s="69"/>
      <c r="B2547" s="98"/>
      <c r="C2547" s="98"/>
      <c r="D2547" s="72"/>
      <c r="E2547" s="73"/>
      <c r="F2547" s="72"/>
      <c r="G2547" s="72"/>
      <c r="H2547" s="99"/>
      <c r="I2547" s="76">
        <f t="shared" si="1043"/>
        <v>8</v>
      </c>
      <c r="J2547" s="100">
        <f>$AN$12</f>
        <v>41082</v>
      </c>
      <c r="K2547" s="101">
        <v>1</v>
      </c>
      <c r="L2547" s="261">
        <v>8</v>
      </c>
      <c r="M2547" s="232">
        <f t="shared" ref="M2547:M2573" si="1058">VLOOKUP(K2547,$AE$23:$AG$30,2,0)</f>
        <v>0.33333333333333331</v>
      </c>
      <c r="N2547" s="241">
        <f t="shared" si="1050"/>
        <v>0.70833333333333337</v>
      </c>
      <c r="O2547" s="244">
        <f t="shared" si="1044"/>
        <v>9.0000000000000018</v>
      </c>
      <c r="P2547" s="245" t="str">
        <f t="shared" si="1056"/>
        <v>1</v>
      </c>
      <c r="Q2547" s="257">
        <f t="shared" si="1045"/>
        <v>8.0000000000000018</v>
      </c>
      <c r="R2547" s="102">
        <f t="shared" si="1057"/>
        <v>0</v>
      </c>
      <c r="S2547" s="103">
        <f t="shared" si="1051"/>
        <v>0</v>
      </c>
      <c r="T2547" s="104">
        <f t="shared" si="1052"/>
        <v>0</v>
      </c>
      <c r="U2547" s="104">
        <f t="shared" si="1053"/>
        <v>0</v>
      </c>
      <c r="V2547" s="104">
        <f t="shared" si="1054"/>
        <v>0</v>
      </c>
      <c r="W2547" s="105">
        <f t="shared" si="1055"/>
        <v>0</v>
      </c>
      <c r="X2547" s="96"/>
      <c r="Y2547" s="106" t="str">
        <f>$AO$12</f>
        <v>D</v>
      </c>
      <c r="Z2547" s="207" t="str">
        <f t="shared" si="1046"/>
        <v>Fri</v>
      </c>
      <c r="AA2547" s="107">
        <f t="shared" si="1047"/>
        <v>0</v>
      </c>
      <c r="AB2547" s="107">
        <f t="shared" si="1048"/>
        <v>0</v>
      </c>
      <c r="AC2547" s="107">
        <f t="shared" si="1049"/>
        <v>0</v>
      </c>
    </row>
    <row r="2548" spans="1:29" ht="12.75" customHeight="1">
      <c r="A2548" s="69"/>
      <c r="B2548" s="98"/>
      <c r="C2548" s="98"/>
      <c r="D2548" s="72"/>
      <c r="E2548" s="73"/>
      <c r="F2548" s="198"/>
      <c r="G2548" s="72"/>
      <c r="H2548" s="99"/>
      <c r="I2548" s="76">
        <f t="shared" si="1043"/>
        <v>9</v>
      </c>
      <c r="J2548" s="100">
        <f>$AN$13</f>
        <v>41083</v>
      </c>
      <c r="K2548" s="339" t="s">
        <v>50</v>
      </c>
      <c r="L2548" s="261"/>
      <c r="M2548" s="232">
        <f t="shared" si="1058"/>
        <v>0</v>
      </c>
      <c r="N2548" s="241">
        <f t="shared" si="1050"/>
        <v>0</v>
      </c>
      <c r="O2548" s="244">
        <f t="shared" si="1044"/>
        <v>0</v>
      </c>
      <c r="P2548" s="245">
        <f t="shared" si="1056"/>
        <v>0</v>
      </c>
      <c r="Q2548" s="257">
        <f t="shared" si="1045"/>
        <v>0</v>
      </c>
      <c r="R2548" s="102">
        <f t="shared" si="1057"/>
        <v>0</v>
      </c>
      <c r="S2548" s="103">
        <f t="shared" si="1051"/>
        <v>0</v>
      </c>
      <c r="T2548" s="104">
        <f t="shared" si="1052"/>
        <v>0</v>
      </c>
      <c r="U2548" s="104">
        <f t="shared" si="1053"/>
        <v>0</v>
      </c>
      <c r="V2548" s="104">
        <f t="shared" si="1054"/>
        <v>0</v>
      </c>
      <c r="W2548" s="105">
        <f t="shared" si="1055"/>
        <v>0</v>
      </c>
      <c r="X2548" s="96"/>
      <c r="Y2548" s="106" t="str">
        <f>$AO$13</f>
        <v>M</v>
      </c>
      <c r="Z2548" s="207" t="str">
        <f t="shared" si="1046"/>
        <v>Sat</v>
      </c>
      <c r="AA2548" s="107">
        <f t="shared" si="1047"/>
        <v>0</v>
      </c>
      <c r="AB2548" s="107">
        <f t="shared" si="1048"/>
        <v>0</v>
      </c>
      <c r="AC2548" s="107">
        <f t="shared" si="1049"/>
        <v>0</v>
      </c>
    </row>
    <row r="2549" spans="1:29" ht="12.75" customHeight="1">
      <c r="A2549" s="69"/>
      <c r="B2549" s="124" t="s">
        <v>21</v>
      </c>
      <c r="C2549" s="125" t="s">
        <v>22</v>
      </c>
      <c r="D2549" s="126"/>
      <c r="E2549" s="127"/>
      <c r="F2549" s="198">
        <v>1244560</v>
      </c>
      <c r="G2549" s="129" t="s">
        <v>22</v>
      </c>
      <c r="H2549" s="130">
        <f>+F2549</f>
        <v>1244560</v>
      </c>
      <c r="I2549" s="76">
        <f t="shared" si="1043"/>
        <v>10</v>
      </c>
      <c r="J2549" s="100">
        <f>$AN$14</f>
        <v>41084</v>
      </c>
      <c r="K2549" s="339" t="s">
        <v>50</v>
      </c>
      <c r="L2549" s="261"/>
      <c r="M2549" s="232">
        <f t="shared" si="1058"/>
        <v>0</v>
      </c>
      <c r="N2549" s="241">
        <f t="shared" si="1050"/>
        <v>0</v>
      </c>
      <c r="O2549" s="244">
        <f t="shared" si="1044"/>
        <v>0</v>
      </c>
      <c r="P2549" s="245">
        <f t="shared" si="1056"/>
        <v>0</v>
      </c>
      <c r="Q2549" s="257">
        <f t="shared" si="1045"/>
        <v>0</v>
      </c>
      <c r="R2549" s="102">
        <f t="shared" si="1057"/>
        <v>0</v>
      </c>
      <c r="S2549" s="103">
        <f t="shared" si="1051"/>
        <v>0</v>
      </c>
      <c r="T2549" s="104">
        <f t="shared" si="1052"/>
        <v>0</v>
      </c>
      <c r="U2549" s="104">
        <f t="shared" si="1053"/>
        <v>0</v>
      </c>
      <c r="V2549" s="104">
        <f t="shared" si="1054"/>
        <v>0</v>
      </c>
      <c r="W2549" s="105">
        <f t="shared" si="1055"/>
        <v>0</v>
      </c>
      <c r="X2549" s="96"/>
      <c r="Y2549" s="106" t="str">
        <f>$AO$14</f>
        <v>M</v>
      </c>
      <c r="Z2549" s="262" t="str">
        <f t="shared" si="1046"/>
        <v>Sun</v>
      </c>
      <c r="AA2549" s="107">
        <f t="shared" si="1047"/>
        <v>0</v>
      </c>
      <c r="AB2549" s="107">
        <f t="shared" si="1048"/>
        <v>0</v>
      </c>
      <c r="AC2549" s="107">
        <f t="shared" si="1049"/>
        <v>0</v>
      </c>
    </row>
    <row r="2550" spans="1:29" ht="12.75" customHeight="1">
      <c r="A2550" s="69"/>
      <c r="B2550" s="124" t="s">
        <v>23</v>
      </c>
      <c r="C2550" s="125" t="s">
        <v>22</v>
      </c>
      <c r="D2550" s="133">
        <f>+F2549/173</f>
        <v>7193.9884393063585</v>
      </c>
      <c r="E2550" s="127" t="s">
        <v>24</v>
      </c>
      <c r="F2550" s="128">
        <f>+W2576</f>
        <v>24.999999999999982</v>
      </c>
      <c r="G2550" s="134" t="s">
        <v>22</v>
      </c>
      <c r="H2550" s="130">
        <f>F2550*D2550</f>
        <v>179849.71098265884</v>
      </c>
      <c r="I2550" s="76">
        <f t="shared" si="1043"/>
        <v>11</v>
      </c>
      <c r="J2550" s="100">
        <f>$AN$15</f>
        <v>41085</v>
      </c>
      <c r="K2550" s="101">
        <v>1</v>
      </c>
      <c r="L2550" s="261">
        <v>8</v>
      </c>
      <c r="M2550" s="232">
        <f t="shared" si="1058"/>
        <v>0.33333333333333331</v>
      </c>
      <c r="N2550" s="241">
        <f t="shared" si="1050"/>
        <v>0.70833333333333337</v>
      </c>
      <c r="O2550" s="244">
        <f t="shared" si="1044"/>
        <v>9.0000000000000018</v>
      </c>
      <c r="P2550" s="245" t="str">
        <f t="shared" si="1056"/>
        <v>1</v>
      </c>
      <c r="Q2550" s="257">
        <f t="shared" si="1045"/>
        <v>8.0000000000000018</v>
      </c>
      <c r="R2550" s="102">
        <f t="shared" si="1057"/>
        <v>0</v>
      </c>
      <c r="S2550" s="103">
        <f t="shared" si="1051"/>
        <v>0</v>
      </c>
      <c r="T2550" s="104">
        <f t="shared" si="1052"/>
        <v>0</v>
      </c>
      <c r="U2550" s="104">
        <f t="shared" si="1053"/>
        <v>0</v>
      </c>
      <c r="V2550" s="104">
        <f t="shared" si="1054"/>
        <v>0</v>
      </c>
      <c r="W2550" s="105">
        <f t="shared" si="1055"/>
        <v>0</v>
      </c>
      <c r="X2550" s="96"/>
      <c r="Y2550" s="106" t="str">
        <f>$AO$15</f>
        <v>D</v>
      </c>
      <c r="Z2550" s="262" t="str">
        <f t="shared" si="1046"/>
        <v>Mon</v>
      </c>
      <c r="AA2550" s="107">
        <f t="shared" si="1047"/>
        <v>0</v>
      </c>
      <c r="AB2550" s="107">
        <f t="shared" si="1048"/>
        <v>0</v>
      </c>
      <c r="AC2550" s="107">
        <f t="shared" si="1049"/>
        <v>0</v>
      </c>
    </row>
    <row r="2551" spans="1:29" ht="12.75" customHeight="1">
      <c r="A2551" s="69"/>
      <c r="B2551" s="124" t="s">
        <v>65</v>
      </c>
      <c r="C2551" s="125" t="s">
        <v>22</v>
      </c>
      <c r="D2551" s="133">
        <v>6000</v>
      </c>
      <c r="E2551" s="127" t="s">
        <v>24</v>
      </c>
      <c r="F2551" s="203">
        <f>+K2576</f>
        <v>22</v>
      </c>
      <c r="G2551" s="134" t="s">
        <v>22</v>
      </c>
      <c r="H2551" s="130">
        <f>F2551*D2551</f>
        <v>132000</v>
      </c>
      <c r="I2551" s="76">
        <f t="shared" si="1043"/>
        <v>12</v>
      </c>
      <c r="J2551" s="100">
        <f>$AN$16</f>
        <v>41086</v>
      </c>
      <c r="K2551" s="101">
        <v>1</v>
      </c>
      <c r="L2551" s="261">
        <v>8</v>
      </c>
      <c r="M2551" s="232">
        <f t="shared" si="1058"/>
        <v>0.33333333333333331</v>
      </c>
      <c r="N2551" s="241">
        <f t="shared" si="1050"/>
        <v>0.70833333333333337</v>
      </c>
      <c r="O2551" s="244">
        <f t="shared" si="1044"/>
        <v>9.0000000000000018</v>
      </c>
      <c r="P2551" s="245" t="str">
        <f t="shared" si="1056"/>
        <v>1</v>
      </c>
      <c r="Q2551" s="257">
        <f t="shared" si="1045"/>
        <v>8.0000000000000018</v>
      </c>
      <c r="R2551" s="102">
        <f t="shared" si="1057"/>
        <v>0</v>
      </c>
      <c r="S2551" s="103">
        <f t="shared" si="1051"/>
        <v>0</v>
      </c>
      <c r="T2551" s="104">
        <f t="shared" si="1052"/>
        <v>0</v>
      </c>
      <c r="U2551" s="104">
        <f t="shared" si="1053"/>
        <v>0</v>
      </c>
      <c r="V2551" s="104">
        <f t="shared" si="1054"/>
        <v>0</v>
      </c>
      <c r="W2551" s="105">
        <f t="shared" si="1055"/>
        <v>0</v>
      </c>
      <c r="X2551" s="96"/>
      <c r="Y2551" s="106" t="str">
        <f>$AO$16</f>
        <v>D</v>
      </c>
      <c r="Z2551" s="207" t="str">
        <f t="shared" si="1046"/>
        <v>Tue</v>
      </c>
      <c r="AA2551" s="107">
        <f t="shared" si="1047"/>
        <v>0</v>
      </c>
      <c r="AB2551" s="107">
        <f t="shared" si="1048"/>
        <v>0</v>
      </c>
      <c r="AC2551" s="107">
        <f t="shared" si="1049"/>
        <v>0</v>
      </c>
    </row>
    <row r="2552" spans="1:29" ht="12.75" customHeight="1">
      <c r="A2552" s="69"/>
      <c r="B2552" s="124" t="s">
        <v>66</v>
      </c>
      <c r="C2552" s="125" t="s">
        <v>22</v>
      </c>
      <c r="D2552" s="200">
        <v>4000</v>
      </c>
      <c r="E2552" s="127" t="s">
        <v>24</v>
      </c>
      <c r="F2552" s="139">
        <f>+L2576</f>
        <v>0</v>
      </c>
      <c r="G2552" s="134" t="s">
        <v>22</v>
      </c>
      <c r="H2552" s="130">
        <f>F2552*D2552</f>
        <v>0</v>
      </c>
      <c r="I2552" s="76">
        <f t="shared" si="1043"/>
        <v>13</v>
      </c>
      <c r="J2552" s="100">
        <f>$AN$17</f>
        <v>41087</v>
      </c>
      <c r="K2552" s="101">
        <v>1</v>
      </c>
      <c r="L2552" s="261">
        <v>9</v>
      </c>
      <c r="M2552" s="232">
        <f t="shared" si="1058"/>
        <v>0.33333333333333331</v>
      </c>
      <c r="N2552" s="241">
        <f t="shared" si="1050"/>
        <v>0.70833333333333337</v>
      </c>
      <c r="O2552" s="244">
        <f t="shared" si="1044"/>
        <v>9.0000000000000018</v>
      </c>
      <c r="P2552" s="245" t="str">
        <f t="shared" si="1056"/>
        <v>1</v>
      </c>
      <c r="Q2552" s="257">
        <f t="shared" si="1045"/>
        <v>8.0000000000000018</v>
      </c>
      <c r="R2552" s="102">
        <f t="shared" si="1057"/>
        <v>0.99999999999999822</v>
      </c>
      <c r="S2552" s="103">
        <f t="shared" si="1051"/>
        <v>1</v>
      </c>
      <c r="T2552" s="104">
        <f t="shared" si="1052"/>
        <v>0</v>
      </c>
      <c r="U2552" s="104">
        <f t="shared" si="1053"/>
        <v>0</v>
      </c>
      <c r="V2552" s="104">
        <f t="shared" si="1054"/>
        <v>0</v>
      </c>
      <c r="W2552" s="105">
        <f t="shared" si="1055"/>
        <v>0.99999999999999822</v>
      </c>
      <c r="X2552" s="96"/>
      <c r="Y2552" s="106" t="str">
        <f>$AO$17</f>
        <v>D</v>
      </c>
      <c r="Z2552" s="207" t="str">
        <f t="shared" si="1046"/>
        <v>Wed</v>
      </c>
      <c r="AA2552" s="107">
        <f t="shared" si="1047"/>
        <v>0</v>
      </c>
      <c r="AB2552" s="107">
        <f t="shared" si="1048"/>
        <v>0</v>
      </c>
      <c r="AC2552" s="107">
        <f t="shared" si="1049"/>
        <v>0</v>
      </c>
    </row>
    <row r="2553" spans="1:29" ht="12.75" customHeight="1">
      <c r="A2553" s="69"/>
      <c r="B2553" s="335" t="s">
        <v>75</v>
      </c>
      <c r="C2553" s="336" t="s">
        <v>22</v>
      </c>
      <c r="D2553" s="337"/>
      <c r="E2553" s="127" t="s">
        <v>24</v>
      </c>
      <c r="F2553" s="338">
        <f>+M2576</f>
        <v>22</v>
      </c>
      <c r="G2553" s="142" t="s">
        <v>22</v>
      </c>
      <c r="H2553" s="143">
        <f>+F2553*D2553</f>
        <v>0</v>
      </c>
      <c r="I2553" s="76">
        <f t="shared" si="1043"/>
        <v>14</v>
      </c>
      <c r="J2553" s="100">
        <f>$AN$18</f>
        <v>41088</v>
      </c>
      <c r="K2553" s="101">
        <v>1</v>
      </c>
      <c r="L2553" s="261">
        <v>8</v>
      </c>
      <c r="M2553" s="232">
        <f t="shared" si="1058"/>
        <v>0.33333333333333331</v>
      </c>
      <c r="N2553" s="241">
        <f t="shared" si="1050"/>
        <v>0.70833333333333337</v>
      </c>
      <c r="O2553" s="244">
        <f t="shared" si="1044"/>
        <v>9.0000000000000018</v>
      </c>
      <c r="P2553" s="245" t="str">
        <f t="shared" si="1056"/>
        <v>1</v>
      </c>
      <c r="Q2553" s="257">
        <f t="shared" si="1045"/>
        <v>8.0000000000000018</v>
      </c>
      <c r="R2553" s="102">
        <f t="shared" si="1057"/>
        <v>0</v>
      </c>
      <c r="S2553" s="103">
        <f t="shared" si="1051"/>
        <v>0</v>
      </c>
      <c r="T2553" s="104">
        <f t="shared" si="1052"/>
        <v>0</v>
      </c>
      <c r="U2553" s="104">
        <f t="shared" si="1053"/>
        <v>0</v>
      </c>
      <c r="V2553" s="104">
        <f t="shared" si="1054"/>
        <v>0</v>
      </c>
      <c r="W2553" s="105">
        <f t="shared" si="1055"/>
        <v>0</v>
      </c>
      <c r="X2553" s="96"/>
      <c r="Y2553" s="106" t="str">
        <f>$AO$18</f>
        <v>D</v>
      </c>
      <c r="Z2553" s="207" t="str">
        <f t="shared" si="1046"/>
        <v>Thu</v>
      </c>
      <c r="AA2553" s="107">
        <f t="shared" si="1047"/>
        <v>0</v>
      </c>
      <c r="AB2553" s="107">
        <f t="shared" si="1048"/>
        <v>0</v>
      </c>
      <c r="AC2553" s="107">
        <f t="shared" si="1049"/>
        <v>0</v>
      </c>
    </row>
    <row r="2554" spans="1:29" ht="12.75" customHeight="1">
      <c r="A2554" s="69"/>
      <c r="B2554" s="124"/>
      <c r="C2554" s="70"/>
      <c r="D2554" s="202"/>
      <c r="E2554" s="140"/>
      <c r="F2554" s="141"/>
      <c r="G2554" s="74" t="s">
        <v>22</v>
      </c>
      <c r="H2554" s="99">
        <f>+D2554*F2554</f>
        <v>0</v>
      </c>
      <c r="I2554" s="76">
        <f t="shared" si="1043"/>
        <v>15</v>
      </c>
      <c r="J2554" s="100">
        <f>$AN$19</f>
        <v>41089</v>
      </c>
      <c r="K2554" s="101">
        <v>1</v>
      </c>
      <c r="L2554" s="261">
        <v>10</v>
      </c>
      <c r="M2554" s="232">
        <f t="shared" si="1058"/>
        <v>0.33333333333333331</v>
      </c>
      <c r="N2554" s="241">
        <f t="shared" si="1050"/>
        <v>0.70833333333333337</v>
      </c>
      <c r="O2554" s="244">
        <f t="shared" si="1044"/>
        <v>9.0000000000000018</v>
      </c>
      <c r="P2554" s="245" t="str">
        <f t="shared" si="1056"/>
        <v>1</v>
      </c>
      <c r="Q2554" s="257">
        <f t="shared" si="1045"/>
        <v>8.0000000000000018</v>
      </c>
      <c r="R2554" s="102">
        <f t="shared" si="1057"/>
        <v>1.9999999999999982</v>
      </c>
      <c r="S2554" s="103">
        <f t="shared" si="1051"/>
        <v>1</v>
      </c>
      <c r="T2554" s="104">
        <f t="shared" si="1052"/>
        <v>0.99999999999999822</v>
      </c>
      <c r="U2554" s="104">
        <f t="shared" si="1053"/>
        <v>0</v>
      </c>
      <c r="V2554" s="104">
        <f t="shared" si="1054"/>
        <v>0</v>
      </c>
      <c r="W2554" s="105">
        <f t="shared" si="1055"/>
        <v>1.9999999999999982</v>
      </c>
      <c r="X2554" s="96"/>
      <c r="Y2554" s="106" t="str">
        <f>$AO$19</f>
        <v>D</v>
      </c>
      <c r="Z2554" s="207" t="str">
        <f t="shared" si="1046"/>
        <v>Fri</v>
      </c>
      <c r="AA2554" s="107">
        <f t="shared" si="1047"/>
        <v>0</v>
      </c>
      <c r="AB2554" s="107">
        <f t="shared" si="1048"/>
        <v>0</v>
      </c>
      <c r="AC2554" s="107">
        <f t="shared" si="1049"/>
        <v>0</v>
      </c>
    </row>
    <row r="2555" spans="1:29" ht="12.75" customHeight="1">
      <c r="A2555" s="69"/>
      <c r="B2555" s="124"/>
      <c r="C2555" s="70"/>
      <c r="D2555" s="202"/>
      <c r="E2555" s="140"/>
      <c r="F2555" s="139"/>
      <c r="G2555" s="74" t="s">
        <v>22</v>
      </c>
      <c r="H2555" s="99">
        <f>+D2555*F2555</f>
        <v>0</v>
      </c>
      <c r="I2555" s="76">
        <f t="shared" si="1043"/>
        <v>16</v>
      </c>
      <c r="J2555" s="100">
        <f>$AN$20</f>
        <v>41090</v>
      </c>
      <c r="K2555" s="339" t="s">
        <v>50</v>
      </c>
      <c r="L2555" s="261"/>
      <c r="M2555" s="232">
        <f t="shared" si="1058"/>
        <v>0</v>
      </c>
      <c r="N2555" s="241">
        <f t="shared" si="1050"/>
        <v>0</v>
      </c>
      <c r="O2555" s="244">
        <f t="shared" si="1044"/>
        <v>0</v>
      </c>
      <c r="P2555" s="245">
        <f t="shared" si="1056"/>
        <v>0</v>
      </c>
      <c r="Q2555" s="257">
        <f t="shared" si="1045"/>
        <v>0</v>
      </c>
      <c r="R2555" s="102">
        <f t="shared" si="1057"/>
        <v>0</v>
      </c>
      <c r="S2555" s="103">
        <f t="shared" si="1051"/>
        <v>0</v>
      </c>
      <c r="T2555" s="104">
        <f t="shared" si="1052"/>
        <v>0</v>
      </c>
      <c r="U2555" s="104">
        <f t="shared" si="1053"/>
        <v>0</v>
      </c>
      <c r="V2555" s="104">
        <f t="shared" si="1054"/>
        <v>0</v>
      </c>
      <c r="W2555" s="105">
        <f t="shared" si="1055"/>
        <v>0</v>
      </c>
      <c r="X2555" s="96"/>
      <c r="Y2555" s="106" t="str">
        <f>$AO$20</f>
        <v>M</v>
      </c>
      <c r="Z2555" s="207" t="str">
        <f t="shared" si="1046"/>
        <v>Sat</v>
      </c>
      <c r="AA2555" s="107">
        <f t="shared" si="1047"/>
        <v>0</v>
      </c>
      <c r="AB2555" s="107">
        <f t="shared" si="1048"/>
        <v>0</v>
      </c>
      <c r="AC2555" s="107">
        <f t="shared" si="1049"/>
        <v>0</v>
      </c>
    </row>
    <row r="2556" spans="1:29" ht="12.75" customHeight="1">
      <c r="A2556" s="69"/>
      <c r="B2556" s="124" t="s">
        <v>56</v>
      </c>
      <c r="C2556" s="70" t="s">
        <v>22</v>
      </c>
      <c r="D2556" s="202"/>
      <c r="E2556" s="140"/>
      <c r="F2556" s="141"/>
      <c r="G2556" s="74" t="s">
        <v>22</v>
      </c>
      <c r="H2556" s="99">
        <v>0</v>
      </c>
      <c r="I2556" s="76">
        <f t="shared" si="1043"/>
        <v>17</v>
      </c>
      <c r="J2556" s="100">
        <f>$AN$21</f>
        <v>41091</v>
      </c>
      <c r="K2556" s="101" t="s">
        <v>50</v>
      </c>
      <c r="L2556" s="261"/>
      <c r="M2556" s="232">
        <f t="shared" si="1058"/>
        <v>0</v>
      </c>
      <c r="N2556" s="241">
        <f t="shared" si="1050"/>
        <v>0</v>
      </c>
      <c r="O2556" s="244">
        <f t="shared" si="1044"/>
        <v>0</v>
      </c>
      <c r="P2556" s="245">
        <f t="shared" si="1056"/>
        <v>0</v>
      </c>
      <c r="Q2556" s="257">
        <f t="shared" si="1045"/>
        <v>0</v>
      </c>
      <c r="R2556" s="102">
        <f t="shared" si="1057"/>
        <v>0</v>
      </c>
      <c r="S2556" s="103">
        <f t="shared" si="1051"/>
        <v>0</v>
      </c>
      <c r="T2556" s="104">
        <f t="shared" si="1052"/>
        <v>0</v>
      </c>
      <c r="U2556" s="104">
        <f t="shared" si="1053"/>
        <v>0</v>
      </c>
      <c r="V2556" s="104">
        <f t="shared" si="1054"/>
        <v>0</v>
      </c>
      <c r="W2556" s="105">
        <f t="shared" si="1055"/>
        <v>0</v>
      </c>
      <c r="X2556" s="96"/>
      <c r="Y2556" s="106" t="str">
        <f>$AO$21</f>
        <v>M</v>
      </c>
      <c r="Z2556" s="262" t="str">
        <f t="shared" si="1046"/>
        <v>Sun</v>
      </c>
      <c r="AA2556" s="107">
        <f t="shared" si="1047"/>
        <v>0</v>
      </c>
      <c r="AB2556" s="107">
        <f t="shared" si="1048"/>
        <v>0</v>
      </c>
      <c r="AC2556" s="107">
        <f t="shared" si="1049"/>
        <v>0</v>
      </c>
    </row>
    <row r="2557" spans="1:29" ht="12.75" customHeight="1">
      <c r="A2557" s="69"/>
      <c r="B2557" s="124"/>
      <c r="C2557" s="70"/>
      <c r="D2557" s="202"/>
      <c r="E2557" s="140"/>
      <c r="F2557" s="139"/>
      <c r="G2557" s="74" t="s">
        <v>22</v>
      </c>
      <c r="H2557" s="99">
        <f>+D2557*F2557</f>
        <v>0</v>
      </c>
      <c r="I2557" s="76">
        <f t="shared" si="1043"/>
        <v>18</v>
      </c>
      <c r="J2557" s="100">
        <f>$AN$22</f>
        <v>41092</v>
      </c>
      <c r="K2557" s="101">
        <v>1</v>
      </c>
      <c r="L2557" s="261">
        <v>10</v>
      </c>
      <c r="M2557" s="232">
        <f t="shared" si="1058"/>
        <v>0.33333333333333331</v>
      </c>
      <c r="N2557" s="241">
        <f t="shared" si="1050"/>
        <v>0.70833333333333337</v>
      </c>
      <c r="O2557" s="244">
        <f t="shared" si="1044"/>
        <v>9.0000000000000018</v>
      </c>
      <c r="P2557" s="245" t="str">
        <f t="shared" si="1056"/>
        <v>1</v>
      </c>
      <c r="Q2557" s="257">
        <f t="shared" si="1045"/>
        <v>8.0000000000000018</v>
      </c>
      <c r="R2557" s="102">
        <f t="shared" si="1057"/>
        <v>1.9999999999999982</v>
      </c>
      <c r="S2557" s="103">
        <f t="shared" si="1051"/>
        <v>1</v>
      </c>
      <c r="T2557" s="104">
        <f t="shared" si="1052"/>
        <v>0.99999999999999822</v>
      </c>
      <c r="U2557" s="104">
        <f t="shared" si="1053"/>
        <v>0</v>
      </c>
      <c r="V2557" s="104">
        <f t="shared" si="1054"/>
        <v>0</v>
      </c>
      <c r="W2557" s="105">
        <f t="shared" si="1055"/>
        <v>1.9999999999999982</v>
      </c>
      <c r="X2557" s="96"/>
      <c r="Y2557" s="106" t="str">
        <f>$AO$22</f>
        <v>D</v>
      </c>
      <c r="Z2557" s="262" t="str">
        <f t="shared" si="1046"/>
        <v>Mon</v>
      </c>
      <c r="AA2557" s="107">
        <f t="shared" si="1047"/>
        <v>0</v>
      </c>
      <c r="AB2557" s="107">
        <f t="shared" si="1048"/>
        <v>0</v>
      </c>
      <c r="AC2557" s="107">
        <f t="shared" si="1049"/>
        <v>0</v>
      </c>
    </row>
    <row r="2558" spans="1:29" ht="12.75" customHeight="1">
      <c r="A2558" s="69"/>
      <c r="B2558" s="150" t="s">
        <v>19</v>
      </c>
      <c r="C2558" s="150"/>
      <c r="D2558" s="200"/>
      <c r="E2558" s="127"/>
      <c r="F2558" s="151"/>
      <c r="G2558" s="134" t="s">
        <v>22</v>
      </c>
      <c r="H2558" s="152">
        <f>SUM(H2549:H2557)</f>
        <v>1556409.7109826589</v>
      </c>
      <c r="I2558" s="76">
        <f t="shared" si="1043"/>
        <v>19</v>
      </c>
      <c r="J2558" s="100">
        <f>$AN$23</f>
        <v>41093</v>
      </c>
      <c r="K2558" s="101">
        <v>1</v>
      </c>
      <c r="L2558" s="261">
        <v>10</v>
      </c>
      <c r="M2558" s="232">
        <f t="shared" si="1058"/>
        <v>0.33333333333333331</v>
      </c>
      <c r="N2558" s="241">
        <f t="shared" si="1050"/>
        <v>0.70833333333333337</v>
      </c>
      <c r="O2558" s="244">
        <f t="shared" si="1044"/>
        <v>9.0000000000000018</v>
      </c>
      <c r="P2558" s="245" t="str">
        <f t="shared" si="1056"/>
        <v>1</v>
      </c>
      <c r="Q2558" s="257">
        <f t="shared" si="1045"/>
        <v>8.0000000000000018</v>
      </c>
      <c r="R2558" s="102">
        <f t="shared" si="1057"/>
        <v>1.9999999999999982</v>
      </c>
      <c r="S2558" s="103">
        <f t="shared" si="1051"/>
        <v>1</v>
      </c>
      <c r="T2558" s="104">
        <f t="shared" si="1052"/>
        <v>0.99999999999999822</v>
      </c>
      <c r="U2558" s="104">
        <f t="shared" si="1053"/>
        <v>0</v>
      </c>
      <c r="V2558" s="104">
        <f t="shared" si="1054"/>
        <v>0</v>
      </c>
      <c r="W2558" s="105">
        <f t="shared" si="1055"/>
        <v>1.9999999999999982</v>
      </c>
      <c r="X2558" s="96"/>
      <c r="Y2558" s="106" t="str">
        <f>$AO$23</f>
        <v>D</v>
      </c>
      <c r="Z2558" s="207" t="str">
        <f t="shared" si="1046"/>
        <v>Tue</v>
      </c>
      <c r="AA2558" s="107">
        <f t="shared" si="1047"/>
        <v>0</v>
      </c>
      <c r="AB2558" s="107">
        <f t="shared" si="1048"/>
        <v>0</v>
      </c>
      <c r="AC2558" s="107">
        <f t="shared" si="1049"/>
        <v>0</v>
      </c>
    </row>
    <row r="2559" spans="1:29" ht="12.75" customHeight="1">
      <c r="A2559" s="69"/>
      <c r="B2559" s="131" t="s">
        <v>25</v>
      </c>
      <c r="C2559" s="70"/>
      <c r="D2559" s="200"/>
      <c r="E2559" s="127"/>
      <c r="F2559" s="151"/>
      <c r="G2559" s="74"/>
      <c r="H2559" s="75"/>
      <c r="I2559" s="76">
        <f t="shared" si="1043"/>
        <v>20</v>
      </c>
      <c r="J2559" s="100">
        <f>$AN$24</f>
        <v>41094</v>
      </c>
      <c r="K2559" s="101">
        <v>1</v>
      </c>
      <c r="L2559" s="261">
        <v>9</v>
      </c>
      <c r="M2559" s="232">
        <f t="shared" si="1058"/>
        <v>0.33333333333333331</v>
      </c>
      <c r="N2559" s="241">
        <f t="shared" si="1050"/>
        <v>0.70833333333333337</v>
      </c>
      <c r="O2559" s="244">
        <f t="shared" si="1044"/>
        <v>9.0000000000000018</v>
      </c>
      <c r="P2559" s="245" t="str">
        <f t="shared" si="1056"/>
        <v>1</v>
      </c>
      <c r="Q2559" s="257">
        <f t="shared" si="1045"/>
        <v>8.0000000000000018</v>
      </c>
      <c r="R2559" s="102">
        <f t="shared" si="1057"/>
        <v>0.99999999999999822</v>
      </c>
      <c r="S2559" s="103">
        <f t="shared" si="1051"/>
        <v>1</v>
      </c>
      <c r="T2559" s="104">
        <f t="shared" si="1052"/>
        <v>0</v>
      </c>
      <c r="U2559" s="104">
        <f t="shared" si="1053"/>
        <v>0</v>
      </c>
      <c r="V2559" s="104">
        <f t="shared" si="1054"/>
        <v>0</v>
      </c>
      <c r="W2559" s="105">
        <f t="shared" si="1055"/>
        <v>0.99999999999999822</v>
      </c>
      <c r="X2559" s="96"/>
      <c r="Y2559" s="106" t="str">
        <f>$AO$24</f>
        <v>D</v>
      </c>
      <c r="Z2559" s="207" t="str">
        <f t="shared" si="1046"/>
        <v>Wed</v>
      </c>
      <c r="AA2559" s="107">
        <f t="shared" si="1047"/>
        <v>0</v>
      </c>
      <c r="AB2559" s="107">
        <f t="shared" si="1048"/>
        <v>0</v>
      </c>
      <c r="AC2559" s="107">
        <f t="shared" si="1049"/>
        <v>0</v>
      </c>
    </row>
    <row r="2560" spans="1:29" ht="12.75" customHeight="1">
      <c r="A2560" s="69"/>
      <c r="B2560" s="124" t="s">
        <v>26</v>
      </c>
      <c r="C2560" s="125" t="s">
        <v>22</v>
      </c>
      <c r="D2560" s="153">
        <f>-H2549</f>
        <v>-1244560</v>
      </c>
      <c r="E2560" s="127" t="s">
        <v>24</v>
      </c>
      <c r="F2560" s="149">
        <v>0.02</v>
      </c>
      <c r="G2560" s="134" t="s">
        <v>22</v>
      </c>
      <c r="H2560" s="130">
        <f>F2560*D2560</f>
        <v>-24891.200000000001</v>
      </c>
      <c r="I2560" s="76">
        <f t="shared" si="1043"/>
        <v>21</v>
      </c>
      <c r="J2560" s="100">
        <f>$AN$25</f>
        <v>41095</v>
      </c>
      <c r="K2560" s="101">
        <v>1</v>
      </c>
      <c r="L2560" s="261">
        <v>10</v>
      </c>
      <c r="M2560" s="232">
        <f t="shared" si="1058"/>
        <v>0.33333333333333331</v>
      </c>
      <c r="N2560" s="241">
        <f t="shared" si="1050"/>
        <v>0.70833333333333337</v>
      </c>
      <c r="O2560" s="244">
        <f t="shared" si="1044"/>
        <v>9.0000000000000018</v>
      </c>
      <c r="P2560" s="245" t="str">
        <f t="shared" si="1056"/>
        <v>1</v>
      </c>
      <c r="Q2560" s="257">
        <f t="shared" si="1045"/>
        <v>8.0000000000000018</v>
      </c>
      <c r="R2560" s="102">
        <f t="shared" si="1057"/>
        <v>1.9999999999999982</v>
      </c>
      <c r="S2560" s="103">
        <f t="shared" si="1051"/>
        <v>1</v>
      </c>
      <c r="T2560" s="104">
        <f t="shared" si="1052"/>
        <v>0.99999999999999822</v>
      </c>
      <c r="U2560" s="104">
        <f t="shared" si="1053"/>
        <v>0</v>
      </c>
      <c r="V2560" s="104">
        <f t="shared" si="1054"/>
        <v>0</v>
      </c>
      <c r="W2560" s="105">
        <f t="shared" si="1055"/>
        <v>1.9999999999999982</v>
      </c>
      <c r="X2560" s="96"/>
      <c r="Y2560" s="106" t="str">
        <f>$AO$25</f>
        <v>D</v>
      </c>
      <c r="Z2560" s="207" t="str">
        <f t="shared" si="1046"/>
        <v>Thu</v>
      </c>
      <c r="AA2560" s="107">
        <f t="shared" si="1047"/>
        <v>0</v>
      </c>
      <c r="AB2560" s="107">
        <f t="shared" si="1048"/>
        <v>0</v>
      </c>
      <c r="AC2560" s="107">
        <f t="shared" si="1049"/>
        <v>0</v>
      </c>
    </row>
    <row r="2561" spans="1:29" ht="12.75" customHeight="1">
      <c r="A2561" s="69"/>
      <c r="B2561" s="124" t="s">
        <v>47</v>
      </c>
      <c r="C2561" s="125" t="s">
        <v>22</v>
      </c>
      <c r="D2561" s="200"/>
      <c r="E2561" s="127"/>
      <c r="F2561" s="155"/>
      <c r="G2561" s="134" t="s">
        <v>22</v>
      </c>
      <c r="H2561" s="130">
        <f>SUM(AA2576:AC2576)*-F2549/21</f>
        <v>0</v>
      </c>
      <c r="I2561" s="76">
        <f t="shared" si="1043"/>
        <v>22</v>
      </c>
      <c r="J2561" s="100">
        <f>$AN$26</f>
        <v>41096</v>
      </c>
      <c r="K2561" s="101">
        <v>1</v>
      </c>
      <c r="L2561" s="261">
        <v>8</v>
      </c>
      <c r="M2561" s="232">
        <f t="shared" si="1058"/>
        <v>0.33333333333333331</v>
      </c>
      <c r="N2561" s="241">
        <f t="shared" si="1050"/>
        <v>0.70833333333333337</v>
      </c>
      <c r="O2561" s="244">
        <f t="shared" si="1044"/>
        <v>9.0000000000000018</v>
      </c>
      <c r="P2561" s="245" t="str">
        <f t="shared" si="1056"/>
        <v>1</v>
      </c>
      <c r="Q2561" s="257">
        <f t="shared" si="1045"/>
        <v>8.0000000000000018</v>
      </c>
      <c r="R2561" s="102">
        <f t="shared" si="1057"/>
        <v>0</v>
      </c>
      <c r="S2561" s="103">
        <f t="shared" si="1051"/>
        <v>0</v>
      </c>
      <c r="T2561" s="104">
        <f t="shared" si="1052"/>
        <v>0</v>
      </c>
      <c r="U2561" s="104">
        <f t="shared" si="1053"/>
        <v>0</v>
      </c>
      <c r="V2561" s="104">
        <f t="shared" si="1054"/>
        <v>0</v>
      </c>
      <c r="W2561" s="105">
        <f t="shared" si="1055"/>
        <v>0</v>
      </c>
      <c r="X2561" s="96"/>
      <c r="Y2561" s="106" t="str">
        <f>$AO$26</f>
        <v>D</v>
      </c>
      <c r="Z2561" s="207" t="str">
        <f t="shared" si="1046"/>
        <v>Fri</v>
      </c>
      <c r="AA2561" s="107">
        <f t="shared" si="1047"/>
        <v>0</v>
      </c>
      <c r="AB2561" s="107">
        <f t="shared" si="1048"/>
        <v>0</v>
      </c>
      <c r="AC2561" s="107">
        <f t="shared" si="1049"/>
        <v>0</v>
      </c>
    </row>
    <row r="2562" spans="1:29" ht="12.75" customHeight="1">
      <c r="A2562" s="69"/>
      <c r="B2562" s="124" t="s">
        <v>27</v>
      </c>
      <c r="C2562" s="125" t="s">
        <v>22</v>
      </c>
      <c r="D2562" s="200"/>
      <c r="E2562" s="127"/>
      <c r="F2562" s="155"/>
      <c r="G2562" s="134" t="s">
        <v>22</v>
      </c>
      <c r="H2562" s="156">
        <f>+F2568</f>
        <v>-7020.9500000000007</v>
      </c>
      <c r="I2562" s="76">
        <f t="shared" si="1043"/>
        <v>23</v>
      </c>
      <c r="J2562" s="100">
        <f>$AN$27</f>
        <v>41097</v>
      </c>
      <c r="K2562" s="101" t="s">
        <v>50</v>
      </c>
      <c r="L2562" s="261"/>
      <c r="M2562" s="232">
        <f t="shared" si="1058"/>
        <v>0</v>
      </c>
      <c r="N2562" s="241">
        <f t="shared" si="1050"/>
        <v>0</v>
      </c>
      <c r="O2562" s="244">
        <f t="shared" si="1044"/>
        <v>0</v>
      </c>
      <c r="P2562" s="245">
        <f t="shared" si="1056"/>
        <v>0</v>
      </c>
      <c r="Q2562" s="257">
        <f t="shared" si="1045"/>
        <v>0</v>
      </c>
      <c r="R2562" s="102">
        <f t="shared" si="1057"/>
        <v>0</v>
      </c>
      <c r="S2562" s="103">
        <f t="shared" si="1051"/>
        <v>0</v>
      </c>
      <c r="T2562" s="104">
        <f t="shared" si="1052"/>
        <v>0</v>
      </c>
      <c r="U2562" s="104">
        <f t="shared" si="1053"/>
        <v>0</v>
      </c>
      <c r="V2562" s="104">
        <f t="shared" si="1054"/>
        <v>0</v>
      </c>
      <c r="W2562" s="105">
        <f t="shared" si="1055"/>
        <v>0</v>
      </c>
      <c r="X2562" s="96"/>
      <c r="Y2562" s="106" t="str">
        <f>$AO$27</f>
        <v>M</v>
      </c>
      <c r="Z2562" s="207" t="str">
        <f t="shared" si="1046"/>
        <v>Sat</v>
      </c>
      <c r="AA2562" s="107">
        <f t="shared" si="1047"/>
        <v>0</v>
      </c>
      <c r="AB2562" s="107">
        <f t="shared" si="1048"/>
        <v>0</v>
      </c>
      <c r="AC2562" s="107">
        <f t="shared" si="1049"/>
        <v>0</v>
      </c>
    </row>
    <row r="2563" spans="1:29" ht="12.75" customHeight="1">
      <c r="A2563" s="69"/>
      <c r="B2563" s="98"/>
      <c r="C2563" s="98"/>
      <c r="D2563" s="158" t="s">
        <v>28</v>
      </c>
      <c r="E2563" s="159"/>
      <c r="F2563" s="160">
        <f>VLOOKUP(C2542,$AD$1:$AG$6,2)</f>
        <v>-1320000</v>
      </c>
      <c r="G2563" s="160"/>
      <c r="H2563" s="99"/>
      <c r="I2563" s="76">
        <f t="shared" si="1043"/>
        <v>24</v>
      </c>
      <c r="J2563" s="100">
        <f>$AN$28</f>
        <v>41098</v>
      </c>
      <c r="K2563" s="101" t="s">
        <v>50</v>
      </c>
      <c r="L2563" s="261"/>
      <c r="M2563" s="232">
        <f t="shared" si="1058"/>
        <v>0</v>
      </c>
      <c r="N2563" s="241">
        <f t="shared" si="1050"/>
        <v>0</v>
      </c>
      <c r="O2563" s="244">
        <f t="shared" si="1044"/>
        <v>0</v>
      </c>
      <c r="P2563" s="245">
        <f t="shared" si="1056"/>
        <v>0</v>
      </c>
      <c r="Q2563" s="257">
        <f t="shared" si="1045"/>
        <v>0</v>
      </c>
      <c r="R2563" s="102">
        <f t="shared" si="1057"/>
        <v>0</v>
      </c>
      <c r="S2563" s="103">
        <f t="shared" si="1051"/>
        <v>0</v>
      </c>
      <c r="T2563" s="104">
        <f t="shared" si="1052"/>
        <v>0</v>
      </c>
      <c r="U2563" s="104">
        <f t="shared" si="1053"/>
        <v>0</v>
      </c>
      <c r="V2563" s="104">
        <f t="shared" si="1054"/>
        <v>0</v>
      </c>
      <c r="W2563" s="105">
        <f t="shared" si="1055"/>
        <v>0</v>
      </c>
      <c r="X2563" s="96"/>
      <c r="Y2563" s="106" t="str">
        <f>$AO$28</f>
        <v>M</v>
      </c>
      <c r="Z2563" s="262" t="str">
        <f t="shared" si="1046"/>
        <v>Sun</v>
      </c>
      <c r="AA2563" s="107">
        <f t="shared" si="1047"/>
        <v>0</v>
      </c>
      <c r="AB2563" s="107">
        <f t="shared" si="1048"/>
        <v>0</v>
      </c>
      <c r="AC2563" s="107">
        <f t="shared" si="1049"/>
        <v>0</v>
      </c>
    </row>
    <row r="2564" spans="1:29" ht="12.75" customHeight="1">
      <c r="A2564" s="69"/>
      <c r="B2564" s="98"/>
      <c r="C2564" s="98"/>
      <c r="D2564" s="162" t="s">
        <v>26</v>
      </c>
      <c r="E2564" s="159"/>
      <c r="F2564" s="163">
        <f>+(H2549)*0.54%</f>
        <v>6720.6240000000007</v>
      </c>
      <c r="G2564" s="163"/>
      <c r="H2564" s="99"/>
      <c r="I2564" s="76">
        <f t="shared" si="1043"/>
        <v>25</v>
      </c>
      <c r="J2564" s="100">
        <f>$AN$29</f>
        <v>41099</v>
      </c>
      <c r="K2564" s="101">
        <v>1</v>
      </c>
      <c r="L2564" s="261">
        <v>10</v>
      </c>
      <c r="M2564" s="232">
        <f t="shared" si="1058"/>
        <v>0.33333333333333331</v>
      </c>
      <c r="N2564" s="241">
        <f t="shared" si="1050"/>
        <v>0.70833333333333337</v>
      </c>
      <c r="O2564" s="244">
        <f t="shared" si="1044"/>
        <v>9.0000000000000018</v>
      </c>
      <c r="P2564" s="245" t="str">
        <f t="shared" si="1056"/>
        <v>1</v>
      </c>
      <c r="Q2564" s="257">
        <f t="shared" si="1045"/>
        <v>8.0000000000000018</v>
      </c>
      <c r="R2564" s="102">
        <f t="shared" si="1057"/>
        <v>1.9999999999999982</v>
      </c>
      <c r="S2564" s="103">
        <f t="shared" si="1051"/>
        <v>1</v>
      </c>
      <c r="T2564" s="104">
        <f t="shared" si="1052"/>
        <v>0.99999999999999822</v>
      </c>
      <c r="U2564" s="104">
        <f t="shared" si="1053"/>
        <v>0</v>
      </c>
      <c r="V2564" s="104">
        <f t="shared" si="1054"/>
        <v>0</v>
      </c>
      <c r="W2564" s="105">
        <f t="shared" si="1055"/>
        <v>1.9999999999999982</v>
      </c>
      <c r="X2564" s="96"/>
      <c r="Y2564" s="106" t="str">
        <f>$AO$29</f>
        <v>D</v>
      </c>
      <c r="Z2564" s="262" t="str">
        <f t="shared" si="1046"/>
        <v>Mon</v>
      </c>
      <c r="AA2564" s="107">
        <f t="shared" si="1047"/>
        <v>0</v>
      </c>
      <c r="AB2564" s="107">
        <f t="shared" si="1048"/>
        <v>0</v>
      </c>
      <c r="AC2564" s="107">
        <f t="shared" si="1049"/>
        <v>0</v>
      </c>
    </row>
    <row r="2565" spans="1:29" ht="12.75" customHeight="1">
      <c r="A2565" s="69"/>
      <c r="B2565" s="98"/>
      <c r="C2565" s="98"/>
      <c r="D2565" s="162" t="s">
        <v>29</v>
      </c>
      <c r="E2565" s="159"/>
      <c r="F2565" s="160">
        <f>-IF(H2558*5%&gt;500000,500000,H2558*5%)</f>
        <v>-77820.485549132951</v>
      </c>
      <c r="G2565" s="160"/>
      <c r="H2565" s="99"/>
      <c r="I2565" s="76">
        <f t="shared" si="1043"/>
        <v>26</v>
      </c>
      <c r="J2565" s="100">
        <f>$AN$30</f>
        <v>41100</v>
      </c>
      <c r="K2565" s="101">
        <v>1</v>
      </c>
      <c r="L2565" s="261">
        <v>8</v>
      </c>
      <c r="M2565" s="232">
        <f t="shared" si="1058"/>
        <v>0.33333333333333331</v>
      </c>
      <c r="N2565" s="241">
        <f t="shared" si="1050"/>
        <v>0.70833333333333337</v>
      </c>
      <c r="O2565" s="244">
        <f t="shared" si="1044"/>
        <v>9.0000000000000018</v>
      </c>
      <c r="P2565" s="245" t="str">
        <f t="shared" si="1056"/>
        <v>1</v>
      </c>
      <c r="Q2565" s="257">
        <f t="shared" si="1045"/>
        <v>8.0000000000000018</v>
      </c>
      <c r="R2565" s="102">
        <f t="shared" si="1057"/>
        <v>0</v>
      </c>
      <c r="S2565" s="103">
        <f t="shared" si="1051"/>
        <v>0</v>
      </c>
      <c r="T2565" s="104">
        <f t="shared" si="1052"/>
        <v>0</v>
      </c>
      <c r="U2565" s="104">
        <f t="shared" si="1053"/>
        <v>0</v>
      </c>
      <c r="V2565" s="104">
        <f t="shared" si="1054"/>
        <v>0</v>
      </c>
      <c r="W2565" s="105">
        <f t="shared" si="1055"/>
        <v>0</v>
      </c>
      <c r="X2565" s="96"/>
      <c r="Y2565" s="106" t="str">
        <f>$AO$30</f>
        <v>D</v>
      </c>
      <c r="Z2565" s="207" t="str">
        <f t="shared" si="1046"/>
        <v>Tue</v>
      </c>
      <c r="AA2565" s="107">
        <f t="shared" si="1047"/>
        <v>0</v>
      </c>
      <c r="AB2565" s="107">
        <f t="shared" si="1048"/>
        <v>0</v>
      </c>
      <c r="AC2565" s="107">
        <f t="shared" si="1049"/>
        <v>0</v>
      </c>
    </row>
    <row r="2566" spans="1:29" ht="12.75" customHeight="1">
      <c r="A2566" s="69"/>
      <c r="B2566" s="98"/>
      <c r="C2566" s="98"/>
      <c r="D2566" s="162" t="s">
        <v>30</v>
      </c>
      <c r="E2566" s="159"/>
      <c r="F2566" s="163">
        <f>ROUND(H2558+H2560+F2564+F2565,0)*12</f>
        <v>17525028</v>
      </c>
      <c r="G2566" s="163"/>
      <c r="H2566" s="99"/>
      <c r="I2566" s="76">
        <f t="shared" si="1043"/>
        <v>27</v>
      </c>
      <c r="J2566" s="100">
        <f>$AN$31</f>
        <v>41101</v>
      </c>
      <c r="K2566" s="101">
        <v>1</v>
      </c>
      <c r="L2566" s="261">
        <v>9</v>
      </c>
      <c r="M2566" s="232">
        <f t="shared" si="1058"/>
        <v>0.33333333333333331</v>
      </c>
      <c r="N2566" s="241">
        <f t="shared" si="1050"/>
        <v>0.70833333333333337</v>
      </c>
      <c r="O2566" s="244">
        <f t="shared" si="1044"/>
        <v>9.0000000000000018</v>
      </c>
      <c r="P2566" s="245" t="str">
        <f t="shared" si="1056"/>
        <v>1</v>
      </c>
      <c r="Q2566" s="257">
        <f t="shared" si="1045"/>
        <v>8.0000000000000018</v>
      </c>
      <c r="R2566" s="102">
        <f t="shared" si="1057"/>
        <v>0.99999999999999822</v>
      </c>
      <c r="S2566" s="103">
        <f t="shared" si="1051"/>
        <v>1</v>
      </c>
      <c r="T2566" s="104">
        <f t="shared" si="1052"/>
        <v>0</v>
      </c>
      <c r="U2566" s="104">
        <f t="shared" si="1053"/>
        <v>0</v>
      </c>
      <c r="V2566" s="104">
        <f t="shared" si="1054"/>
        <v>0</v>
      </c>
      <c r="W2566" s="105">
        <f t="shared" si="1055"/>
        <v>0.99999999999999822</v>
      </c>
      <c r="X2566" s="96"/>
      <c r="Y2566" s="106" t="str">
        <f>$AO$31</f>
        <v>D</v>
      </c>
      <c r="Z2566" s="207" t="str">
        <f t="shared" si="1046"/>
        <v>Wed</v>
      </c>
      <c r="AA2566" s="107">
        <f t="shared" si="1047"/>
        <v>0</v>
      </c>
      <c r="AB2566" s="107">
        <f t="shared" si="1048"/>
        <v>0</v>
      </c>
      <c r="AC2566" s="107">
        <f t="shared" si="1049"/>
        <v>0</v>
      </c>
    </row>
    <row r="2567" spans="1:29" ht="12.75" customHeight="1">
      <c r="A2567" s="69"/>
      <c r="B2567" s="98"/>
      <c r="C2567" s="98"/>
      <c r="D2567" s="168" t="s">
        <v>31</v>
      </c>
      <c r="E2567" s="159"/>
      <c r="F2567" s="169">
        <f>(F2566)+(F2563*12)</f>
        <v>1685028</v>
      </c>
      <c r="G2567" s="169"/>
      <c r="H2567" s="99"/>
      <c r="I2567" s="76">
        <f t="shared" si="1043"/>
        <v>28</v>
      </c>
      <c r="J2567" s="100">
        <f>$AN$32</f>
        <v>41102</v>
      </c>
      <c r="K2567" s="101">
        <v>1</v>
      </c>
      <c r="L2567" s="261">
        <v>8</v>
      </c>
      <c r="M2567" s="232">
        <f t="shared" si="1058"/>
        <v>0.33333333333333331</v>
      </c>
      <c r="N2567" s="241">
        <f t="shared" si="1050"/>
        <v>0.70833333333333337</v>
      </c>
      <c r="O2567" s="244">
        <f t="shared" si="1044"/>
        <v>9.0000000000000018</v>
      </c>
      <c r="P2567" s="245" t="str">
        <f t="shared" si="1056"/>
        <v>1</v>
      </c>
      <c r="Q2567" s="257">
        <f t="shared" si="1045"/>
        <v>8.0000000000000018</v>
      </c>
      <c r="R2567" s="102">
        <f t="shared" si="1057"/>
        <v>0</v>
      </c>
      <c r="S2567" s="103">
        <f t="shared" si="1051"/>
        <v>0</v>
      </c>
      <c r="T2567" s="104">
        <f t="shared" si="1052"/>
        <v>0</v>
      </c>
      <c r="U2567" s="104">
        <f t="shared" si="1053"/>
        <v>0</v>
      </c>
      <c r="V2567" s="104">
        <f t="shared" si="1054"/>
        <v>0</v>
      </c>
      <c r="W2567" s="105">
        <f t="shared" si="1055"/>
        <v>0</v>
      </c>
      <c r="X2567" s="96"/>
      <c r="Y2567" s="106" t="str">
        <f>$AO$32</f>
        <v>D</v>
      </c>
      <c r="Z2567" s="207" t="str">
        <f t="shared" si="1046"/>
        <v>Thu</v>
      </c>
      <c r="AA2567" s="107">
        <f t="shared" si="1047"/>
        <v>0</v>
      </c>
      <c r="AB2567" s="107">
        <f t="shared" si="1048"/>
        <v>0</v>
      </c>
      <c r="AC2567" s="107">
        <f t="shared" si="1049"/>
        <v>0</v>
      </c>
    </row>
    <row r="2568" spans="1:29" ht="12.75" customHeight="1">
      <c r="A2568" s="69"/>
      <c r="B2568" s="98"/>
      <c r="C2568" s="98"/>
      <c r="D2568" s="168" t="s">
        <v>32</v>
      </c>
      <c r="E2568" s="159"/>
      <c r="F2568" s="170">
        <f>-(IF(F2567&lt;=0,0,IF(F2567&lt;=50000000,F2567*0.05,IF(F2567&lt;=200000000,(F2567-50000000)*0.15+2500000,IF(F2567&lt;=500000000,(F2567-250000000)*0.25+32500000,(F2567-500000000)*0.3+95000000)))))/12</f>
        <v>-7020.9500000000007</v>
      </c>
      <c r="G2568" s="171">
        <f>-(IF(F2568&lt;=0,0,IF(F2568&lt;=50000000,F2568*0.05,IF(F2568&lt;=200000000,(F2568-50000000)*0.15+2500000,IF(F2568&lt;=500000000,(F2568-250000000)*0.25+32500000,(F2568-500000000)*0.3+95000000)))))/12</f>
        <v>0</v>
      </c>
      <c r="H2568" s="99"/>
      <c r="I2568" s="76">
        <f t="shared" si="1043"/>
        <v>29</v>
      </c>
      <c r="J2568" s="100">
        <f>$AN$33</f>
        <v>41103</v>
      </c>
      <c r="K2568" s="101">
        <v>1</v>
      </c>
      <c r="L2568" s="261">
        <v>8</v>
      </c>
      <c r="M2568" s="232">
        <f t="shared" si="1058"/>
        <v>0.33333333333333331</v>
      </c>
      <c r="N2568" s="241">
        <f t="shared" si="1050"/>
        <v>0.70833333333333337</v>
      </c>
      <c r="O2568" s="244">
        <f t="shared" si="1044"/>
        <v>9.0000000000000018</v>
      </c>
      <c r="P2568" s="245" t="str">
        <f t="shared" si="1056"/>
        <v>1</v>
      </c>
      <c r="Q2568" s="257">
        <f t="shared" si="1045"/>
        <v>8.0000000000000018</v>
      </c>
      <c r="R2568" s="102">
        <f t="shared" si="1057"/>
        <v>0</v>
      </c>
      <c r="S2568" s="103">
        <f t="shared" si="1051"/>
        <v>0</v>
      </c>
      <c r="T2568" s="104">
        <f t="shared" si="1052"/>
        <v>0</v>
      </c>
      <c r="U2568" s="104">
        <f t="shared" si="1053"/>
        <v>0</v>
      </c>
      <c r="V2568" s="104">
        <f t="shared" si="1054"/>
        <v>0</v>
      </c>
      <c r="W2568" s="105">
        <f t="shared" si="1055"/>
        <v>0</v>
      </c>
      <c r="X2568" s="96"/>
      <c r="Y2568" s="106" t="str">
        <f>$AO$33</f>
        <v>D</v>
      </c>
      <c r="Z2568" s="207" t="str">
        <f t="shared" si="1046"/>
        <v>Fri</v>
      </c>
      <c r="AA2568" s="107">
        <f t="shared" si="1047"/>
        <v>0</v>
      </c>
      <c r="AB2568" s="107">
        <f t="shared" si="1048"/>
        <v>0</v>
      </c>
      <c r="AC2568" s="107">
        <f t="shared" si="1049"/>
        <v>0</v>
      </c>
    </row>
    <row r="2569" spans="1:29" ht="12.75" customHeight="1">
      <c r="A2569" s="69"/>
      <c r="B2569" s="98"/>
      <c r="C2569" s="125"/>
      <c r="D2569" s="172"/>
      <c r="E2569" s="173"/>
      <c r="F2569" s="174"/>
      <c r="G2569" s="72"/>
      <c r="H2569" s="175"/>
      <c r="I2569" s="76">
        <f t="shared" si="1043"/>
        <v>30</v>
      </c>
      <c r="J2569" s="100">
        <f>$AN$34</f>
        <v>41104</v>
      </c>
      <c r="K2569" s="101" t="s">
        <v>50</v>
      </c>
      <c r="L2569" s="261"/>
      <c r="M2569" s="232">
        <f t="shared" si="1058"/>
        <v>0</v>
      </c>
      <c r="N2569" s="241">
        <f t="shared" si="1050"/>
        <v>0</v>
      </c>
      <c r="O2569" s="244">
        <f t="shared" si="1044"/>
        <v>0</v>
      </c>
      <c r="P2569" s="245">
        <f t="shared" si="1056"/>
        <v>0</v>
      </c>
      <c r="Q2569" s="257">
        <f t="shared" si="1045"/>
        <v>0</v>
      </c>
      <c r="R2569" s="102">
        <f t="shared" si="1057"/>
        <v>0</v>
      </c>
      <c r="S2569" s="103">
        <f t="shared" si="1051"/>
        <v>0</v>
      </c>
      <c r="T2569" s="104">
        <f t="shared" si="1052"/>
        <v>0</v>
      </c>
      <c r="U2569" s="104">
        <f t="shared" si="1053"/>
        <v>0</v>
      </c>
      <c r="V2569" s="104">
        <f t="shared" si="1054"/>
        <v>0</v>
      </c>
      <c r="W2569" s="105">
        <f t="shared" si="1055"/>
        <v>0</v>
      </c>
      <c r="X2569" s="96"/>
      <c r="Y2569" s="106" t="str">
        <f>$AO$34</f>
        <v>M</v>
      </c>
      <c r="Z2569" s="207" t="str">
        <f t="shared" si="1046"/>
        <v>Sat</v>
      </c>
      <c r="AA2569" s="107">
        <f t="shared" si="1047"/>
        <v>0</v>
      </c>
      <c r="AB2569" s="107">
        <f t="shared" si="1048"/>
        <v>0</v>
      </c>
      <c r="AC2569" s="107">
        <f t="shared" si="1049"/>
        <v>0</v>
      </c>
    </row>
    <row r="2570" spans="1:29" ht="12.75" customHeight="1">
      <c r="A2570" s="69"/>
      <c r="B2570" s="176" t="s">
        <v>33</v>
      </c>
      <c r="C2570" s="177"/>
      <c r="D2570" s="178"/>
      <c r="E2570" s="127"/>
      <c r="F2570" s="179"/>
      <c r="G2570" s="180" t="s">
        <v>22</v>
      </c>
      <c r="H2570" s="152">
        <f>+H2558+H2560+H2561+H2562</f>
        <v>1524497.560982659</v>
      </c>
      <c r="I2570" s="76">
        <f t="shared" si="1043"/>
        <v>31</v>
      </c>
      <c r="J2570" s="100">
        <f>$AN$35</f>
        <v>41105</v>
      </c>
      <c r="K2570" s="101" t="s">
        <v>50</v>
      </c>
      <c r="L2570" s="261"/>
      <c r="M2570" s="232">
        <f t="shared" si="1058"/>
        <v>0</v>
      </c>
      <c r="N2570" s="241">
        <f t="shared" si="1050"/>
        <v>0</v>
      </c>
      <c r="O2570" s="244">
        <f t="shared" si="1044"/>
        <v>0</v>
      </c>
      <c r="P2570" s="245">
        <f t="shared" si="1056"/>
        <v>0</v>
      </c>
      <c r="Q2570" s="257">
        <f t="shared" si="1045"/>
        <v>0</v>
      </c>
      <c r="R2570" s="102">
        <f t="shared" si="1057"/>
        <v>0</v>
      </c>
      <c r="S2570" s="103">
        <f t="shared" si="1051"/>
        <v>0</v>
      </c>
      <c r="T2570" s="104">
        <f t="shared" si="1052"/>
        <v>0</v>
      </c>
      <c r="U2570" s="104">
        <f t="shared" si="1053"/>
        <v>0</v>
      </c>
      <c r="V2570" s="104">
        <f t="shared" si="1054"/>
        <v>0</v>
      </c>
      <c r="W2570" s="105">
        <f t="shared" si="1055"/>
        <v>0</v>
      </c>
      <c r="X2570" s="96"/>
      <c r="Y2570" s="106" t="str">
        <f>$AO$35</f>
        <v>M</v>
      </c>
      <c r="Z2570" s="262" t="str">
        <f t="shared" si="1046"/>
        <v>Sun</v>
      </c>
      <c r="AA2570" s="107">
        <f t="shared" si="1047"/>
        <v>0</v>
      </c>
      <c r="AB2570" s="107">
        <f t="shared" si="1048"/>
        <v>0</v>
      </c>
      <c r="AC2570" s="107">
        <f t="shared" si="1049"/>
        <v>0</v>
      </c>
    </row>
    <row r="2571" spans="1:29" ht="12.75" customHeight="1">
      <c r="A2571" s="69"/>
      <c r="B2571" s="70"/>
      <c r="C2571" s="70"/>
      <c r="D2571" s="200"/>
      <c r="E2571" s="127"/>
      <c r="F2571" s="155"/>
      <c r="G2571" s="74"/>
      <c r="H2571" s="75"/>
      <c r="I2571" s="76">
        <f t="shared" si="1043"/>
        <v>32</v>
      </c>
      <c r="J2571" s="100">
        <f>$AN$36</f>
        <v>41106</v>
      </c>
      <c r="K2571" s="101">
        <v>1</v>
      </c>
      <c r="L2571" s="261">
        <v>8</v>
      </c>
      <c r="M2571" s="232">
        <f t="shared" si="1058"/>
        <v>0.33333333333333331</v>
      </c>
      <c r="N2571" s="241">
        <f t="shared" si="1050"/>
        <v>0.70833333333333337</v>
      </c>
      <c r="O2571" s="244">
        <f t="shared" si="1044"/>
        <v>9.0000000000000018</v>
      </c>
      <c r="P2571" s="245" t="str">
        <f t="shared" si="1056"/>
        <v>1</v>
      </c>
      <c r="Q2571" s="257">
        <f t="shared" si="1045"/>
        <v>8.0000000000000018</v>
      </c>
      <c r="R2571" s="102">
        <f t="shared" si="1057"/>
        <v>0</v>
      </c>
      <c r="S2571" s="103">
        <f t="shared" si="1051"/>
        <v>0</v>
      </c>
      <c r="T2571" s="104">
        <f t="shared" si="1052"/>
        <v>0</v>
      </c>
      <c r="U2571" s="104">
        <f t="shared" si="1053"/>
        <v>0</v>
      </c>
      <c r="V2571" s="104">
        <f t="shared" si="1054"/>
        <v>0</v>
      </c>
      <c r="W2571" s="105">
        <f t="shared" si="1055"/>
        <v>0</v>
      </c>
      <c r="X2571" s="96"/>
      <c r="Y2571" s="106" t="str">
        <f>$AO$36</f>
        <v>D</v>
      </c>
      <c r="Z2571" s="262" t="str">
        <f t="shared" si="1046"/>
        <v>Mon</v>
      </c>
      <c r="AA2571" s="107">
        <f t="shared" si="1047"/>
        <v>0</v>
      </c>
      <c r="AB2571" s="107">
        <f t="shared" si="1048"/>
        <v>0</v>
      </c>
      <c r="AC2571" s="107">
        <f t="shared" si="1049"/>
        <v>0</v>
      </c>
    </row>
    <row r="2572" spans="1:29" ht="12.75" customHeight="1">
      <c r="A2572" s="69"/>
      <c r="B2572" s="181" t="s">
        <v>34</v>
      </c>
      <c r="C2572" s="181"/>
      <c r="D2572" s="72"/>
      <c r="E2572" s="73"/>
      <c r="F2572" s="72"/>
      <c r="G2572" s="181" t="s">
        <v>35</v>
      </c>
      <c r="H2572" s="99"/>
      <c r="I2572" s="76">
        <f t="shared" si="1043"/>
        <v>33</v>
      </c>
      <c r="J2572" s="100">
        <f>$AN$37</f>
        <v>41107</v>
      </c>
      <c r="K2572" s="101">
        <v>1</v>
      </c>
      <c r="L2572" s="261">
        <v>8</v>
      </c>
      <c r="M2572" s="232">
        <f t="shared" si="1058"/>
        <v>0.33333333333333331</v>
      </c>
      <c r="N2572" s="241">
        <f t="shared" si="1050"/>
        <v>0.70833333333333337</v>
      </c>
      <c r="O2572" s="244">
        <f t="shared" si="1044"/>
        <v>9.0000000000000018</v>
      </c>
      <c r="P2572" s="245" t="str">
        <f t="shared" si="1056"/>
        <v>1</v>
      </c>
      <c r="Q2572" s="257">
        <f t="shared" si="1045"/>
        <v>8.0000000000000018</v>
      </c>
      <c r="R2572" s="102">
        <f t="shared" si="1057"/>
        <v>0</v>
      </c>
      <c r="S2572" s="103">
        <f t="shared" si="1051"/>
        <v>0</v>
      </c>
      <c r="T2572" s="104">
        <f t="shared" si="1052"/>
        <v>0</v>
      </c>
      <c r="U2572" s="104">
        <f t="shared" si="1053"/>
        <v>0</v>
      </c>
      <c r="V2572" s="104">
        <f t="shared" si="1054"/>
        <v>0</v>
      </c>
      <c r="W2572" s="105">
        <f t="shared" si="1055"/>
        <v>0</v>
      </c>
      <c r="X2572" s="96"/>
      <c r="Y2572" s="106" t="str">
        <f>$AO$37</f>
        <v>D</v>
      </c>
      <c r="Z2572" s="207" t="str">
        <f t="shared" si="1046"/>
        <v>Tue</v>
      </c>
      <c r="AA2572" s="107">
        <f t="shared" si="1047"/>
        <v>0</v>
      </c>
      <c r="AB2572" s="107">
        <f t="shared" si="1048"/>
        <v>0</v>
      </c>
      <c r="AC2572" s="107">
        <f t="shared" si="1049"/>
        <v>0</v>
      </c>
    </row>
    <row r="2573" spans="1:29" ht="12.75" customHeight="1">
      <c r="A2573" s="69"/>
      <c r="B2573" s="181"/>
      <c r="C2573" s="181"/>
      <c r="D2573" s="72"/>
      <c r="E2573" s="73"/>
      <c r="F2573" s="72"/>
      <c r="G2573" s="181"/>
      <c r="H2573" s="99"/>
      <c r="I2573" s="76">
        <f t="shared" si="1043"/>
        <v>34</v>
      </c>
      <c r="J2573" s="100">
        <f>$AN$38</f>
        <v>41108</v>
      </c>
      <c r="K2573" s="101">
        <v>1</v>
      </c>
      <c r="L2573" s="261">
        <v>9</v>
      </c>
      <c r="M2573" s="232">
        <f t="shared" si="1058"/>
        <v>0.33333333333333331</v>
      </c>
      <c r="N2573" s="241">
        <f t="shared" si="1050"/>
        <v>0.70833333333333337</v>
      </c>
      <c r="O2573" s="244">
        <f t="shared" si="1044"/>
        <v>9.0000000000000018</v>
      </c>
      <c r="P2573" s="245" t="str">
        <f t="shared" si="1056"/>
        <v>1</v>
      </c>
      <c r="Q2573" s="257">
        <f t="shared" si="1045"/>
        <v>8.0000000000000018</v>
      </c>
      <c r="R2573" s="102">
        <f t="shared" si="1057"/>
        <v>0.99999999999999822</v>
      </c>
      <c r="S2573" s="103">
        <f t="shared" si="1051"/>
        <v>1</v>
      </c>
      <c r="T2573" s="104">
        <f t="shared" si="1052"/>
        <v>0</v>
      </c>
      <c r="U2573" s="104">
        <f t="shared" si="1053"/>
        <v>0</v>
      </c>
      <c r="V2573" s="104">
        <f t="shared" si="1054"/>
        <v>0</v>
      </c>
      <c r="W2573" s="105">
        <f t="shared" si="1055"/>
        <v>0.99999999999999822</v>
      </c>
      <c r="X2573" s="96"/>
      <c r="Y2573" s="106" t="str">
        <f>$AO$38</f>
        <v>D</v>
      </c>
      <c r="Z2573" s="207" t="str">
        <f t="shared" si="1046"/>
        <v>Wed</v>
      </c>
      <c r="AA2573" s="107">
        <f t="shared" si="1047"/>
        <v>0</v>
      </c>
      <c r="AB2573" s="107">
        <f t="shared" si="1048"/>
        <v>0</v>
      </c>
      <c r="AC2573" s="107">
        <f t="shared" si="1049"/>
        <v>0</v>
      </c>
    </row>
    <row r="2574" spans="1:29" ht="12.75" customHeight="1">
      <c r="A2574" s="69"/>
      <c r="B2574" s="181"/>
      <c r="C2574" s="181"/>
      <c r="D2574" s="72"/>
      <c r="E2574" s="73"/>
      <c r="F2574" s="72"/>
      <c r="G2574" s="181"/>
      <c r="H2574" s="99"/>
      <c r="I2574" s="76">
        <f t="shared" si="1043"/>
        <v>35</v>
      </c>
      <c r="J2574" s="100"/>
      <c r="K2574" s="101"/>
      <c r="L2574" s="261"/>
      <c r="M2574" s="232"/>
      <c r="N2574" s="241"/>
      <c r="O2574" s="244"/>
      <c r="P2574" s="245"/>
      <c r="Q2574" s="257"/>
      <c r="R2574" s="102"/>
      <c r="S2574" s="103"/>
      <c r="T2574" s="104"/>
      <c r="U2574" s="104"/>
      <c r="V2574" s="104"/>
      <c r="W2574" s="105"/>
      <c r="X2574" s="96"/>
      <c r="Y2574" s="106"/>
      <c r="Z2574" s="207" t="str">
        <f t="shared" si="1046"/>
        <v>Sat</v>
      </c>
      <c r="AA2574" s="107">
        <f>COUNTIF(K2574,"S")</f>
        <v>0</v>
      </c>
      <c r="AB2574" s="107">
        <f>COUNTIF(K2574,"I")</f>
        <v>0</v>
      </c>
      <c r="AC2574" s="107">
        <f>COUNTIF(K2574,"A")</f>
        <v>0</v>
      </c>
    </row>
    <row r="2575" spans="1:29" ht="12.75" customHeight="1">
      <c r="A2575" s="69"/>
      <c r="B2575" s="181"/>
      <c r="C2575" s="181"/>
      <c r="D2575" s="72"/>
      <c r="E2575" s="73"/>
      <c r="F2575" s="72"/>
      <c r="G2575" s="181"/>
      <c r="H2575" s="99"/>
      <c r="I2575" s="76">
        <f t="shared" si="1043"/>
        <v>36</v>
      </c>
      <c r="J2575" s="210" t="s">
        <v>19</v>
      </c>
      <c r="K2575" s="211"/>
      <c r="L2575" s="251"/>
      <c r="M2575" s="212" t="s">
        <v>45</v>
      </c>
      <c r="N2575" s="212" t="s">
        <v>46</v>
      </c>
      <c r="O2575" s="242"/>
      <c r="P2575" s="243"/>
      <c r="Q2575" s="258"/>
      <c r="R2575" s="212"/>
      <c r="S2575" s="213"/>
      <c r="T2575" s="214"/>
      <c r="U2575" s="214"/>
      <c r="V2575" s="215"/>
      <c r="W2575" s="216" t="s">
        <v>36</v>
      </c>
      <c r="X2575" s="182"/>
      <c r="Y2575" s="183" t="s">
        <v>37</v>
      </c>
      <c r="Z2575" s="83"/>
      <c r="AA2575" s="84"/>
      <c r="AB2575" s="84"/>
      <c r="AC2575" s="96"/>
    </row>
    <row r="2576" spans="1:29" ht="12.75" customHeight="1">
      <c r="A2576" s="69"/>
      <c r="B2576" s="184" t="str">
        <f>C2540</f>
        <v>ADE</v>
      </c>
      <c r="C2576" s="181"/>
      <c r="D2576" s="72"/>
      <c r="E2576" s="73"/>
      <c r="F2576" s="72"/>
      <c r="G2576" s="181" t="s">
        <v>38</v>
      </c>
      <c r="H2576" s="99"/>
      <c r="I2576" s="76">
        <f t="shared" si="1043"/>
        <v>37</v>
      </c>
      <c r="J2576" s="333">
        <f>+K2576+L2576</f>
        <v>22</v>
      </c>
      <c r="K2576" s="334">
        <f>+COUNTIF(K2543:K2574,"1")+COUNTIF(K2543:K2574,"2")+COUNTIF(K2543:K2574,"L2")+COUNTIF(K2543:K2574,"L1")</f>
        <v>22</v>
      </c>
      <c r="L2576" s="334">
        <f>+COUNTIF(K2543:K2574,"2")+COUNTIF(K2543:K2574,"L2")</f>
        <v>0</v>
      </c>
      <c r="M2576" s="334">
        <f>+COUNTIF(K2543:K2574,"1")+COUNTIF(K2543:K2574,"L1")</f>
        <v>22</v>
      </c>
      <c r="N2576" s="185"/>
      <c r="O2576" s="185"/>
      <c r="P2576" s="101"/>
      <c r="Q2576" s="259"/>
      <c r="R2576" s="185">
        <f>+COUNTIF(K2544:K2574,"S2")</f>
        <v>0</v>
      </c>
      <c r="S2576" s="102">
        <f>SUM(S2544:S2574)</f>
        <v>10</v>
      </c>
      <c r="T2576" s="102">
        <f>SUM(T2544:T2574)</f>
        <v>4.9999999999999911</v>
      </c>
      <c r="U2576" s="102">
        <f>SUM(U2544:U2574)</f>
        <v>0</v>
      </c>
      <c r="V2576" s="102">
        <f>SUM(V2544:V2574)</f>
        <v>0</v>
      </c>
      <c r="W2576" s="105">
        <f>+(S2576*1.5)+(T2576*2)+(U2576*3)+(V2576*4)</f>
        <v>24.999999999999982</v>
      </c>
      <c r="X2576" s="186"/>
      <c r="Y2576" s="187">
        <f>+COUNTIF(Y2544:Y2574,"D")</f>
        <v>22</v>
      </c>
      <c r="Z2576" s="83"/>
      <c r="AA2576" s="102">
        <f>SUM(AA2544:AA2574)</f>
        <v>0</v>
      </c>
      <c r="AB2576" s="102">
        <f>SUM(AB2544:AB2574)</f>
        <v>0</v>
      </c>
      <c r="AC2576" s="102">
        <f>SUM(AC2544:AC2574)</f>
        <v>0</v>
      </c>
    </row>
    <row r="2577" spans="1:29" ht="12.75" customHeight="1">
      <c r="A2577" s="69"/>
      <c r="B2577" s="263"/>
      <c r="C2577" s="189" t="s">
        <v>57</v>
      </c>
      <c r="D2577" s="189"/>
      <c r="E2577" s="190"/>
      <c r="F2577" s="72"/>
      <c r="G2577" s="72"/>
      <c r="H2577" s="99"/>
      <c r="I2577" s="76">
        <f t="shared" si="1043"/>
        <v>38</v>
      </c>
      <c r="J2577" s="191"/>
      <c r="K2577" s="192"/>
      <c r="L2577" s="252"/>
      <c r="M2577" s="193"/>
      <c r="N2577" s="193"/>
      <c r="O2577" s="193"/>
      <c r="P2577" s="239"/>
      <c r="Q2577" s="260"/>
      <c r="R2577" s="194">
        <f>S2576+T2576+U2576+V2576</f>
        <v>14.999999999999991</v>
      </c>
      <c r="S2577" s="103"/>
      <c r="T2577" s="103"/>
      <c r="U2577" s="103"/>
      <c r="V2577" s="103"/>
      <c r="W2577" s="103"/>
      <c r="X2577" s="195"/>
      <c r="Y2577" s="187"/>
      <c r="Z2577" s="196"/>
      <c r="AA2577" s="196"/>
      <c r="AB2577" s="196"/>
      <c r="AC2577" s="197"/>
    </row>
    <row r="2579" spans="1:29" ht="12.75" customHeight="1">
      <c r="A2579" s="52">
        <f>A2540+1</f>
        <v>67</v>
      </c>
      <c r="B2579" s="53" t="s">
        <v>2</v>
      </c>
      <c r="C2579" s="54" t="s">
        <v>201</v>
      </c>
      <c r="D2579" s="55"/>
      <c r="E2579" s="56" t="s">
        <v>55</v>
      </c>
      <c r="F2579" s="209" t="s">
        <v>142</v>
      </c>
      <c r="G2579" s="57"/>
      <c r="H2579" s="58"/>
      <c r="I2579" s="59">
        <v>1</v>
      </c>
      <c r="J2579" s="486" t="str">
        <f>+C2579</f>
        <v>ADE</v>
      </c>
      <c r="K2579" s="486"/>
      <c r="L2579" s="486"/>
      <c r="M2579" s="486"/>
      <c r="N2579" s="486"/>
      <c r="O2579" s="486"/>
      <c r="P2579" s="486"/>
      <c r="Q2579" s="486"/>
      <c r="R2579" s="486"/>
      <c r="S2579" s="486"/>
      <c r="T2579" s="486"/>
      <c r="U2579" s="486"/>
      <c r="V2579" s="486"/>
      <c r="W2579" s="486"/>
      <c r="X2579" s="60"/>
      <c r="Y2579" s="61"/>
      <c r="Z2579" s="62"/>
      <c r="AA2579" s="63"/>
      <c r="AB2579" s="63"/>
      <c r="AC2579" s="64"/>
    </row>
    <row r="2580" spans="1:29" ht="12.75" customHeight="1">
      <c r="A2580" s="69"/>
      <c r="B2580" s="70" t="s">
        <v>3</v>
      </c>
      <c r="C2580" s="71" t="s">
        <v>62</v>
      </c>
      <c r="D2580" s="72"/>
      <c r="E2580" s="73"/>
      <c r="F2580" s="72"/>
      <c r="G2580" s="74"/>
      <c r="H2580" s="75"/>
      <c r="I2580" s="76">
        <f t="shared" ref="I2580:I2616" si="1059">+I2579+1</f>
        <v>2</v>
      </c>
      <c r="J2580" s="77" t="s">
        <v>4</v>
      </c>
      <c r="K2580" s="78"/>
      <c r="L2580" s="248"/>
      <c r="M2580" s="79"/>
      <c r="N2580" s="79"/>
      <c r="O2580" s="79"/>
      <c r="P2580" s="236"/>
      <c r="Q2580" s="254"/>
      <c r="R2580" s="79"/>
      <c r="S2580" s="79"/>
      <c r="T2580" s="79"/>
      <c r="U2580" s="79"/>
      <c r="V2580" s="79"/>
      <c r="W2580" s="80" t="str">
        <f>$Y$1</f>
        <v>Period: 1 May 2012 - 31 May 2012</v>
      </c>
      <c r="X2580" s="81"/>
      <c r="Y2580" s="82"/>
      <c r="Z2580" s="83"/>
      <c r="AA2580" s="84"/>
      <c r="AB2580" s="84"/>
      <c r="AC2580" s="85"/>
    </row>
    <row r="2581" spans="1:29" ht="12.75" customHeight="1">
      <c r="A2581" s="69"/>
      <c r="B2581" s="70" t="s">
        <v>6</v>
      </c>
      <c r="C2581" s="71" t="s">
        <v>5</v>
      </c>
      <c r="D2581" s="72"/>
      <c r="E2581" s="73"/>
      <c r="F2581" s="91"/>
      <c r="G2581" s="91"/>
      <c r="H2581" s="92"/>
      <c r="I2581" s="76">
        <f t="shared" si="1059"/>
        <v>3</v>
      </c>
      <c r="J2581" s="487" t="s">
        <v>7</v>
      </c>
      <c r="K2581" s="488" t="s">
        <v>8</v>
      </c>
      <c r="L2581" s="249"/>
      <c r="M2581" s="489" t="s">
        <v>49</v>
      </c>
      <c r="N2581" s="490"/>
      <c r="O2581" s="220"/>
      <c r="P2581" s="237"/>
      <c r="Q2581" s="255"/>
      <c r="R2581" s="491" t="s">
        <v>64</v>
      </c>
      <c r="S2581" s="493" t="s">
        <v>9</v>
      </c>
      <c r="T2581" s="493"/>
      <c r="U2581" s="493"/>
      <c r="V2581" s="493"/>
      <c r="W2581" s="494" t="s">
        <v>10</v>
      </c>
      <c r="X2581" s="93"/>
      <c r="Y2581" s="94"/>
      <c r="Z2581" s="83"/>
      <c r="AA2581" s="84"/>
      <c r="AB2581" s="84"/>
      <c r="AC2581" s="85"/>
    </row>
    <row r="2582" spans="1:29" ht="12.75" customHeight="1">
      <c r="A2582" s="69"/>
      <c r="B2582" s="70" t="s">
        <v>48</v>
      </c>
      <c r="C2582" s="71"/>
      <c r="D2582" s="72"/>
      <c r="E2582" s="73"/>
      <c r="F2582" s="91"/>
      <c r="G2582" s="91"/>
      <c r="H2582" s="92"/>
      <c r="I2582" s="76">
        <f t="shared" si="1059"/>
        <v>4</v>
      </c>
      <c r="J2582" s="487"/>
      <c r="K2582" s="488"/>
      <c r="L2582" s="250"/>
      <c r="M2582" s="231" t="s">
        <v>11</v>
      </c>
      <c r="N2582" s="231" t="s">
        <v>12</v>
      </c>
      <c r="O2582" s="231"/>
      <c r="P2582" s="238"/>
      <c r="Q2582" s="256" t="s">
        <v>67</v>
      </c>
      <c r="R2582" s="492"/>
      <c r="S2582" s="201">
        <v>1.5</v>
      </c>
      <c r="T2582" s="201">
        <v>2</v>
      </c>
      <c r="U2582" s="201">
        <v>3</v>
      </c>
      <c r="V2582" s="201">
        <v>4</v>
      </c>
      <c r="W2582" s="494"/>
      <c r="X2582" s="93"/>
      <c r="Y2582" s="94"/>
      <c r="Z2582" s="83"/>
      <c r="AA2582" s="95" t="s">
        <v>13</v>
      </c>
      <c r="AB2582" s="95" t="s">
        <v>14</v>
      </c>
      <c r="AC2582" s="96" t="s">
        <v>15</v>
      </c>
    </row>
    <row r="2583" spans="1:29" ht="12.75" customHeight="1">
      <c r="A2583" s="69"/>
      <c r="B2583" s="70" t="s">
        <v>16</v>
      </c>
      <c r="C2583" s="71"/>
      <c r="D2583" s="72"/>
      <c r="E2583" s="73"/>
      <c r="F2583" s="98"/>
      <c r="G2583" s="72"/>
      <c r="H2583" s="99"/>
      <c r="I2583" s="76">
        <f t="shared" si="1059"/>
        <v>5</v>
      </c>
      <c r="J2583" s="100">
        <f>$AN$9</f>
        <v>41079</v>
      </c>
      <c r="K2583" s="101">
        <v>1</v>
      </c>
      <c r="L2583" s="261">
        <v>8</v>
      </c>
      <c r="M2583" s="232">
        <f>VLOOKUP(K2583,$AE$23:$AG$30,2,0)</f>
        <v>0.33333333333333331</v>
      </c>
      <c r="N2583" s="241">
        <f>VLOOKUP(K2583,$AE$23:$AG$30,3,0)</f>
        <v>0.70833333333333337</v>
      </c>
      <c r="O2583" s="244">
        <f t="shared" ref="O2583:O2612" si="1060">(N2583-M2583)*24</f>
        <v>9.0000000000000018</v>
      </c>
      <c r="P2583" s="245" t="str">
        <f>+IF(((N2583-M2583)*24)&gt;4,"1",0)</f>
        <v>1</v>
      </c>
      <c r="Q2583" s="257">
        <f t="shared" ref="Q2583:Q2612" si="1061">O2583-P2583</f>
        <v>8.0000000000000018</v>
      </c>
      <c r="R2583" s="102">
        <f>+L2583-Q2583</f>
        <v>0</v>
      </c>
      <c r="S2583" s="103">
        <f>IF(AND(Y2583="d",W2583&gt;0),1,0)</f>
        <v>0</v>
      </c>
      <c r="T2583" s="104">
        <f>IF(AND(Y2583="D",W2583-S2583&lt;0),0,IF(AND(Y2583="M",W2583&gt;=7),7,IF(AND(Y2583="M",W2583&lt;7),W2583,IF(W2583-S2583&lt;0,0,IF(AND(Y2583="D",W2583-S2583&gt;=7),7,IF(AND(Y2583="D",W2583-S2583&lt;7),W2583-S2583,0))))))</f>
        <v>0</v>
      </c>
      <c r="U2583" s="104">
        <f>IF(AND(Y2583="D",W2583&lt;1),0,IF(AND(Y2583="D",W2583-S2583-T2583&gt;0,W2583-S2583-T2583&lt;1),W2583-S2583-T2583,IF(AND(Y2583="D",W2583-S2583-T2583&gt;=1),1,IF(AND(Y2583="M",W2583-T2583&gt;=1),1,IF(AND(Y2583="M",W2583-T2583&lt;1),W2583-T2583,0)))))</f>
        <v>0</v>
      </c>
      <c r="V2583" s="104">
        <f>IF(AND(Y2583="D",W2583&lt;1),0,IF(AND(Y2583="D",W2583-S2583-T2583-U2583&gt;0),W2583-S2583-T2583-U2583,IF(AND(Y2583="M",W2583-T2583-U2583&gt;0),W2583-T2583-U2583,0)))</f>
        <v>0</v>
      </c>
      <c r="W2583" s="105">
        <f>+R2583</f>
        <v>0</v>
      </c>
      <c r="X2583" s="96"/>
      <c r="Y2583" s="106" t="str">
        <f>$AO$9</f>
        <v>D</v>
      </c>
      <c r="Z2583" s="207" t="str">
        <f t="shared" ref="Z2583:Z2613" si="1062">TEXT(WEEKDAY(J2583),"ddd")</f>
        <v>Tue</v>
      </c>
      <c r="AA2583" s="107">
        <f t="shared" ref="AA2583:AA2612" si="1063">COUNTIF(K2583,"S")</f>
        <v>0</v>
      </c>
      <c r="AB2583" s="107">
        <f t="shared" ref="AB2583:AB2612" si="1064">COUNTIF(K2583,"I")</f>
        <v>0</v>
      </c>
      <c r="AC2583" s="107">
        <f t="shared" ref="AC2583:AC2612" si="1065">COUNTIF(K2583,"A")</f>
        <v>0</v>
      </c>
    </row>
    <row r="2584" spans="1:29" ht="12.75" customHeight="1">
      <c r="A2584" s="69"/>
      <c r="B2584" s="70" t="s">
        <v>18</v>
      </c>
      <c r="C2584" s="108" t="s">
        <v>61</v>
      </c>
      <c r="D2584" s="109"/>
      <c r="E2584" s="73"/>
      <c r="F2584" s="110"/>
      <c r="G2584" s="72"/>
      <c r="H2584" s="99"/>
      <c r="I2584" s="76">
        <f t="shared" si="1059"/>
        <v>6</v>
      </c>
      <c r="J2584" s="100">
        <f>$AN$10</f>
        <v>41080</v>
      </c>
      <c r="K2584" s="101">
        <v>1</v>
      </c>
      <c r="L2584" s="261">
        <v>8</v>
      </c>
      <c r="M2584" s="232">
        <f>VLOOKUP(K2584,$AE$23:$AG$30,2,0)</f>
        <v>0.33333333333333331</v>
      </c>
      <c r="N2584" s="241">
        <f t="shared" ref="N2584:N2612" si="1066">VLOOKUP(K2584,$AE$23:$AG$30,3,0)</f>
        <v>0.70833333333333337</v>
      </c>
      <c r="O2584" s="244">
        <f t="shared" si="1060"/>
        <v>9.0000000000000018</v>
      </c>
      <c r="P2584" s="245" t="str">
        <f>+IF(((N2584-M2584)*24)&gt;4,"1",0)</f>
        <v>1</v>
      </c>
      <c r="Q2584" s="257">
        <f t="shared" si="1061"/>
        <v>8.0000000000000018</v>
      </c>
      <c r="R2584" s="102">
        <f>+L2584-Q2584</f>
        <v>0</v>
      </c>
      <c r="S2584" s="103">
        <f t="shared" ref="S2584:S2612" si="1067">IF(AND(Y2584="d",W2584&gt;0),1,0)</f>
        <v>0</v>
      </c>
      <c r="T2584" s="104">
        <f t="shared" ref="T2584:T2612" si="1068">IF(AND(Y2584="D",W2584-S2584&lt;0),0,IF(AND(Y2584="M",W2584&gt;=7),7,IF(AND(Y2584="M",W2584&lt;7),W2584,IF(W2584-S2584&lt;0,0,IF(AND(Y2584="D",W2584-S2584&gt;=7),7,IF(AND(Y2584="D",W2584-S2584&lt;7),W2584-S2584,0))))))</f>
        <v>0</v>
      </c>
      <c r="U2584" s="104">
        <f t="shared" ref="U2584:U2612" si="1069">IF(AND(Y2584="D",W2584&lt;1),0,IF(AND(Y2584="D",W2584-S2584-T2584&gt;0,W2584-S2584-T2584&lt;1),W2584-S2584-T2584,IF(AND(Y2584="D",W2584-S2584-T2584&gt;=1),1,IF(AND(Y2584="M",W2584-T2584&gt;=1),1,IF(AND(Y2584="M",W2584-T2584&lt;1),W2584-T2584,0)))))</f>
        <v>0</v>
      </c>
      <c r="V2584" s="104">
        <f t="shared" ref="V2584:V2612" si="1070">IF(AND(Y2584="D",W2584&lt;1),0,IF(AND(Y2584="D",W2584-S2584-T2584-U2584&gt;0),W2584-S2584-T2584-U2584,IF(AND(Y2584="M",W2584-T2584-U2584&gt;0),W2584-T2584-U2584,0)))</f>
        <v>0</v>
      </c>
      <c r="W2584" s="105">
        <f t="shared" ref="W2584:W2612" si="1071">+R2584</f>
        <v>0</v>
      </c>
      <c r="X2584" s="96"/>
      <c r="Y2584" s="106" t="str">
        <f>$AO$10</f>
        <v>D</v>
      </c>
      <c r="Z2584" s="207" t="str">
        <f t="shared" si="1062"/>
        <v>Wed</v>
      </c>
      <c r="AA2584" s="107">
        <f t="shared" si="1063"/>
        <v>0</v>
      </c>
      <c r="AB2584" s="107">
        <f t="shared" si="1064"/>
        <v>0</v>
      </c>
      <c r="AC2584" s="107">
        <f t="shared" si="1065"/>
        <v>0</v>
      </c>
    </row>
    <row r="2585" spans="1:29" ht="12.75" customHeight="1">
      <c r="A2585" s="69"/>
      <c r="B2585" s="98" t="s">
        <v>20</v>
      </c>
      <c r="C2585" s="199">
        <v>40245</v>
      </c>
      <c r="D2585" s="199">
        <v>41340</v>
      </c>
      <c r="E2585" s="73"/>
      <c r="F2585" s="72"/>
      <c r="G2585" s="72"/>
      <c r="H2585" s="99"/>
      <c r="I2585" s="76">
        <f t="shared" si="1059"/>
        <v>7</v>
      </c>
      <c r="J2585" s="100">
        <f>$AN$11</f>
        <v>41081</v>
      </c>
      <c r="K2585" s="101">
        <v>1</v>
      </c>
      <c r="L2585" s="261">
        <v>8</v>
      </c>
      <c r="M2585" s="232">
        <f>VLOOKUP(K2585,$AE$23:$AG$30,2,0)</f>
        <v>0.33333333333333331</v>
      </c>
      <c r="N2585" s="241">
        <f t="shared" si="1066"/>
        <v>0.70833333333333337</v>
      </c>
      <c r="O2585" s="244">
        <f t="shared" si="1060"/>
        <v>9.0000000000000018</v>
      </c>
      <c r="P2585" s="245" t="str">
        <f t="shared" ref="P2585:P2612" si="1072">+IF(((N2585-M2585)*24)&gt;4,"1",0)</f>
        <v>1</v>
      </c>
      <c r="Q2585" s="257">
        <f t="shared" si="1061"/>
        <v>8.0000000000000018</v>
      </c>
      <c r="R2585" s="102">
        <f t="shared" ref="R2585:R2612" si="1073">+L2585-Q2585</f>
        <v>0</v>
      </c>
      <c r="S2585" s="103">
        <f t="shared" si="1067"/>
        <v>0</v>
      </c>
      <c r="T2585" s="104">
        <f t="shared" si="1068"/>
        <v>0</v>
      </c>
      <c r="U2585" s="104">
        <f t="shared" si="1069"/>
        <v>0</v>
      </c>
      <c r="V2585" s="104">
        <f t="shared" si="1070"/>
        <v>0</v>
      </c>
      <c r="W2585" s="105">
        <f t="shared" si="1071"/>
        <v>0</v>
      </c>
      <c r="X2585" s="96"/>
      <c r="Y2585" s="106" t="str">
        <f>$AO$11</f>
        <v>D</v>
      </c>
      <c r="Z2585" s="207" t="str">
        <f t="shared" si="1062"/>
        <v>Thu</v>
      </c>
      <c r="AA2585" s="107">
        <f t="shared" si="1063"/>
        <v>0</v>
      </c>
      <c r="AB2585" s="107">
        <f t="shared" si="1064"/>
        <v>0</v>
      </c>
      <c r="AC2585" s="107">
        <f t="shared" si="1065"/>
        <v>0</v>
      </c>
    </row>
    <row r="2586" spans="1:29" ht="12.75" customHeight="1">
      <c r="A2586" s="69"/>
      <c r="B2586" s="98"/>
      <c r="C2586" s="98"/>
      <c r="D2586" s="72"/>
      <c r="E2586" s="73"/>
      <c r="F2586" s="72"/>
      <c r="G2586" s="72"/>
      <c r="H2586" s="99"/>
      <c r="I2586" s="76">
        <f t="shared" si="1059"/>
        <v>8</v>
      </c>
      <c r="J2586" s="100">
        <f>$AN$12</f>
        <v>41082</v>
      </c>
      <c r="K2586" s="101">
        <v>1</v>
      </c>
      <c r="L2586" s="261">
        <v>8</v>
      </c>
      <c r="M2586" s="232">
        <f t="shared" ref="M2586:M2612" si="1074">VLOOKUP(K2586,$AE$23:$AG$30,2,0)</f>
        <v>0.33333333333333331</v>
      </c>
      <c r="N2586" s="241">
        <f t="shared" si="1066"/>
        <v>0.70833333333333337</v>
      </c>
      <c r="O2586" s="244">
        <f t="shared" si="1060"/>
        <v>9.0000000000000018</v>
      </c>
      <c r="P2586" s="245" t="str">
        <f t="shared" si="1072"/>
        <v>1</v>
      </c>
      <c r="Q2586" s="257">
        <f t="shared" si="1061"/>
        <v>8.0000000000000018</v>
      </c>
      <c r="R2586" s="102">
        <f t="shared" si="1073"/>
        <v>0</v>
      </c>
      <c r="S2586" s="103">
        <f t="shared" si="1067"/>
        <v>0</v>
      </c>
      <c r="T2586" s="104">
        <f t="shared" si="1068"/>
        <v>0</v>
      </c>
      <c r="U2586" s="104">
        <f t="shared" si="1069"/>
        <v>0</v>
      </c>
      <c r="V2586" s="104">
        <f t="shared" si="1070"/>
        <v>0</v>
      </c>
      <c r="W2586" s="105">
        <f t="shared" si="1071"/>
        <v>0</v>
      </c>
      <c r="X2586" s="96"/>
      <c r="Y2586" s="106" t="str">
        <f>$AO$12</f>
        <v>D</v>
      </c>
      <c r="Z2586" s="207" t="str">
        <f t="shared" si="1062"/>
        <v>Fri</v>
      </c>
      <c r="AA2586" s="107">
        <f t="shared" si="1063"/>
        <v>0</v>
      </c>
      <c r="AB2586" s="107">
        <f t="shared" si="1064"/>
        <v>0</v>
      </c>
      <c r="AC2586" s="107">
        <f t="shared" si="1065"/>
        <v>0</v>
      </c>
    </row>
    <row r="2587" spans="1:29" ht="12.75" customHeight="1">
      <c r="A2587" s="69"/>
      <c r="B2587" s="98"/>
      <c r="C2587" s="98"/>
      <c r="D2587" s="72"/>
      <c r="E2587" s="73"/>
      <c r="F2587" s="198"/>
      <c r="G2587" s="72"/>
      <c r="H2587" s="99"/>
      <c r="I2587" s="76">
        <f t="shared" si="1059"/>
        <v>9</v>
      </c>
      <c r="J2587" s="100">
        <f>$AN$13</f>
        <v>41083</v>
      </c>
      <c r="K2587" s="339" t="s">
        <v>50</v>
      </c>
      <c r="L2587" s="261"/>
      <c r="M2587" s="232">
        <f t="shared" si="1074"/>
        <v>0</v>
      </c>
      <c r="N2587" s="241">
        <f t="shared" si="1066"/>
        <v>0</v>
      </c>
      <c r="O2587" s="244">
        <f t="shared" si="1060"/>
        <v>0</v>
      </c>
      <c r="P2587" s="245">
        <f t="shared" si="1072"/>
        <v>0</v>
      </c>
      <c r="Q2587" s="257">
        <f t="shared" si="1061"/>
        <v>0</v>
      </c>
      <c r="R2587" s="102">
        <f t="shared" si="1073"/>
        <v>0</v>
      </c>
      <c r="S2587" s="103">
        <f t="shared" si="1067"/>
        <v>0</v>
      </c>
      <c r="T2587" s="104">
        <f t="shared" si="1068"/>
        <v>0</v>
      </c>
      <c r="U2587" s="104">
        <f t="shared" si="1069"/>
        <v>0</v>
      </c>
      <c r="V2587" s="104">
        <f t="shared" si="1070"/>
        <v>0</v>
      </c>
      <c r="W2587" s="105">
        <f t="shared" si="1071"/>
        <v>0</v>
      </c>
      <c r="X2587" s="96"/>
      <c r="Y2587" s="106" t="str">
        <f>$AO$13</f>
        <v>M</v>
      </c>
      <c r="Z2587" s="207" t="str">
        <f t="shared" si="1062"/>
        <v>Sat</v>
      </c>
      <c r="AA2587" s="107">
        <f t="shared" si="1063"/>
        <v>0</v>
      </c>
      <c r="AB2587" s="107">
        <f t="shared" si="1064"/>
        <v>0</v>
      </c>
      <c r="AC2587" s="107">
        <f t="shared" si="1065"/>
        <v>0</v>
      </c>
    </row>
    <row r="2588" spans="1:29" ht="12.75" customHeight="1">
      <c r="A2588" s="69"/>
      <c r="B2588" s="124" t="s">
        <v>21</v>
      </c>
      <c r="C2588" s="125" t="s">
        <v>22</v>
      </c>
      <c r="D2588" s="126"/>
      <c r="E2588" s="127"/>
      <c r="F2588" s="198">
        <v>1244560</v>
      </c>
      <c r="G2588" s="129" t="s">
        <v>22</v>
      </c>
      <c r="H2588" s="130">
        <f>+F2588</f>
        <v>1244560</v>
      </c>
      <c r="I2588" s="76">
        <f t="shared" si="1059"/>
        <v>10</v>
      </c>
      <c r="J2588" s="100">
        <f>$AN$14</f>
        <v>41084</v>
      </c>
      <c r="K2588" s="339" t="s">
        <v>50</v>
      </c>
      <c r="L2588" s="261"/>
      <c r="M2588" s="232">
        <f t="shared" si="1074"/>
        <v>0</v>
      </c>
      <c r="N2588" s="241">
        <f t="shared" si="1066"/>
        <v>0</v>
      </c>
      <c r="O2588" s="244">
        <f t="shared" si="1060"/>
        <v>0</v>
      </c>
      <c r="P2588" s="245">
        <f t="shared" si="1072"/>
        <v>0</v>
      </c>
      <c r="Q2588" s="257">
        <f t="shared" si="1061"/>
        <v>0</v>
      </c>
      <c r="R2588" s="102">
        <f t="shared" si="1073"/>
        <v>0</v>
      </c>
      <c r="S2588" s="103">
        <f t="shared" si="1067"/>
        <v>0</v>
      </c>
      <c r="T2588" s="104">
        <f t="shared" si="1068"/>
        <v>0</v>
      </c>
      <c r="U2588" s="104">
        <f t="shared" si="1069"/>
        <v>0</v>
      </c>
      <c r="V2588" s="104">
        <f t="shared" si="1070"/>
        <v>0</v>
      </c>
      <c r="W2588" s="105">
        <f t="shared" si="1071"/>
        <v>0</v>
      </c>
      <c r="X2588" s="96"/>
      <c r="Y2588" s="106" t="str">
        <f>$AO$14</f>
        <v>M</v>
      </c>
      <c r="Z2588" s="262" t="str">
        <f t="shared" si="1062"/>
        <v>Sun</v>
      </c>
      <c r="AA2588" s="107">
        <f t="shared" si="1063"/>
        <v>0</v>
      </c>
      <c r="AB2588" s="107">
        <f t="shared" si="1064"/>
        <v>0</v>
      </c>
      <c r="AC2588" s="107">
        <f t="shared" si="1065"/>
        <v>0</v>
      </c>
    </row>
    <row r="2589" spans="1:29" ht="12.75" customHeight="1">
      <c r="A2589" s="69"/>
      <c r="B2589" s="124" t="s">
        <v>23</v>
      </c>
      <c r="C2589" s="125" t="s">
        <v>22</v>
      </c>
      <c r="D2589" s="133">
        <f>+F2588/173</f>
        <v>7193.9884393063585</v>
      </c>
      <c r="E2589" s="127" t="s">
        <v>24</v>
      </c>
      <c r="F2589" s="128">
        <f>+W2615</f>
        <v>210.00000000000003</v>
      </c>
      <c r="G2589" s="134" t="s">
        <v>22</v>
      </c>
      <c r="H2589" s="130">
        <f>F2589*D2589</f>
        <v>1510737.5722543355</v>
      </c>
      <c r="I2589" s="76">
        <f t="shared" si="1059"/>
        <v>11</v>
      </c>
      <c r="J2589" s="100">
        <f>$AN$15</f>
        <v>41085</v>
      </c>
      <c r="K2589" s="101">
        <v>2</v>
      </c>
      <c r="L2589" s="261">
        <v>11</v>
      </c>
      <c r="M2589" s="232">
        <f t="shared" si="1074"/>
        <v>0.83333333333333337</v>
      </c>
      <c r="N2589" s="241">
        <f t="shared" si="1066"/>
        <v>1.2083333333333333</v>
      </c>
      <c r="O2589" s="244">
        <f t="shared" si="1060"/>
        <v>8.9999999999999964</v>
      </c>
      <c r="P2589" s="245" t="str">
        <f t="shared" si="1072"/>
        <v>1</v>
      </c>
      <c r="Q2589" s="257">
        <f t="shared" si="1061"/>
        <v>7.9999999999999964</v>
      </c>
      <c r="R2589" s="102">
        <f t="shared" si="1073"/>
        <v>3.0000000000000036</v>
      </c>
      <c r="S2589" s="103">
        <f t="shared" si="1067"/>
        <v>1</v>
      </c>
      <c r="T2589" s="104">
        <f t="shared" si="1068"/>
        <v>2.0000000000000036</v>
      </c>
      <c r="U2589" s="104">
        <f t="shared" si="1069"/>
        <v>0</v>
      </c>
      <c r="V2589" s="104">
        <f t="shared" si="1070"/>
        <v>0</v>
      </c>
      <c r="W2589" s="105">
        <f t="shared" si="1071"/>
        <v>3.0000000000000036</v>
      </c>
      <c r="X2589" s="96"/>
      <c r="Y2589" s="106" t="str">
        <f>$AO$15</f>
        <v>D</v>
      </c>
      <c r="Z2589" s="262" t="str">
        <f t="shared" si="1062"/>
        <v>Mon</v>
      </c>
      <c r="AA2589" s="107">
        <f t="shared" si="1063"/>
        <v>0</v>
      </c>
      <c r="AB2589" s="107">
        <f t="shared" si="1064"/>
        <v>0</v>
      </c>
      <c r="AC2589" s="107">
        <f t="shared" si="1065"/>
        <v>0</v>
      </c>
    </row>
    <row r="2590" spans="1:29" ht="12.75" customHeight="1">
      <c r="A2590" s="69"/>
      <c r="B2590" s="124" t="s">
        <v>65</v>
      </c>
      <c r="C2590" s="125" t="s">
        <v>22</v>
      </c>
      <c r="D2590" s="133">
        <v>6000</v>
      </c>
      <c r="E2590" s="127" t="s">
        <v>24</v>
      </c>
      <c r="F2590" s="203">
        <f>+K2615</f>
        <v>26</v>
      </c>
      <c r="G2590" s="134" t="s">
        <v>22</v>
      </c>
      <c r="H2590" s="130">
        <f>F2590*D2590</f>
        <v>156000</v>
      </c>
      <c r="I2590" s="76">
        <f t="shared" si="1059"/>
        <v>12</v>
      </c>
      <c r="J2590" s="100">
        <f>$AN$16</f>
        <v>41086</v>
      </c>
      <c r="K2590" s="101">
        <v>2</v>
      </c>
      <c r="L2590" s="261">
        <v>11</v>
      </c>
      <c r="M2590" s="232">
        <f t="shared" si="1074"/>
        <v>0.83333333333333337</v>
      </c>
      <c r="N2590" s="241">
        <f t="shared" si="1066"/>
        <v>1.2083333333333333</v>
      </c>
      <c r="O2590" s="244">
        <f t="shared" si="1060"/>
        <v>8.9999999999999964</v>
      </c>
      <c r="P2590" s="245" t="str">
        <f t="shared" si="1072"/>
        <v>1</v>
      </c>
      <c r="Q2590" s="257">
        <f t="shared" si="1061"/>
        <v>7.9999999999999964</v>
      </c>
      <c r="R2590" s="102">
        <f t="shared" si="1073"/>
        <v>3.0000000000000036</v>
      </c>
      <c r="S2590" s="103">
        <f t="shared" si="1067"/>
        <v>1</v>
      </c>
      <c r="T2590" s="104">
        <f t="shared" si="1068"/>
        <v>2.0000000000000036</v>
      </c>
      <c r="U2590" s="104">
        <f t="shared" si="1069"/>
        <v>0</v>
      </c>
      <c r="V2590" s="104">
        <f t="shared" si="1070"/>
        <v>0</v>
      </c>
      <c r="W2590" s="105">
        <f t="shared" si="1071"/>
        <v>3.0000000000000036</v>
      </c>
      <c r="X2590" s="96"/>
      <c r="Y2590" s="106" t="str">
        <f>$AO$16</f>
        <v>D</v>
      </c>
      <c r="Z2590" s="207" t="str">
        <f t="shared" si="1062"/>
        <v>Tue</v>
      </c>
      <c r="AA2590" s="107">
        <f t="shared" si="1063"/>
        <v>0</v>
      </c>
      <c r="AB2590" s="107">
        <f t="shared" si="1064"/>
        <v>0</v>
      </c>
      <c r="AC2590" s="107">
        <f t="shared" si="1065"/>
        <v>0</v>
      </c>
    </row>
    <row r="2591" spans="1:29" ht="12.75" customHeight="1">
      <c r="A2591" s="69"/>
      <c r="B2591" s="124" t="s">
        <v>66</v>
      </c>
      <c r="C2591" s="125" t="s">
        <v>22</v>
      </c>
      <c r="D2591" s="200">
        <v>4000</v>
      </c>
      <c r="E2591" s="127" t="s">
        <v>24</v>
      </c>
      <c r="F2591" s="139">
        <f>+L2615</f>
        <v>14</v>
      </c>
      <c r="G2591" s="134" t="s">
        <v>22</v>
      </c>
      <c r="H2591" s="130">
        <f>F2591*D2591</f>
        <v>56000</v>
      </c>
      <c r="I2591" s="76">
        <f t="shared" si="1059"/>
        <v>13</v>
      </c>
      <c r="J2591" s="100">
        <f>$AN$17</f>
        <v>41087</v>
      </c>
      <c r="K2591" s="101">
        <v>2</v>
      </c>
      <c r="L2591" s="261">
        <v>11</v>
      </c>
      <c r="M2591" s="232">
        <f t="shared" si="1074"/>
        <v>0.83333333333333337</v>
      </c>
      <c r="N2591" s="241">
        <f t="shared" si="1066"/>
        <v>1.2083333333333333</v>
      </c>
      <c r="O2591" s="244">
        <f t="shared" si="1060"/>
        <v>8.9999999999999964</v>
      </c>
      <c r="P2591" s="245" t="str">
        <f t="shared" si="1072"/>
        <v>1</v>
      </c>
      <c r="Q2591" s="257">
        <f t="shared" si="1061"/>
        <v>7.9999999999999964</v>
      </c>
      <c r="R2591" s="102">
        <f t="shared" si="1073"/>
        <v>3.0000000000000036</v>
      </c>
      <c r="S2591" s="103">
        <f t="shared" si="1067"/>
        <v>1</v>
      </c>
      <c r="T2591" s="104">
        <f t="shared" si="1068"/>
        <v>2.0000000000000036</v>
      </c>
      <c r="U2591" s="104">
        <f t="shared" si="1069"/>
        <v>0</v>
      </c>
      <c r="V2591" s="104">
        <f t="shared" si="1070"/>
        <v>0</v>
      </c>
      <c r="W2591" s="105">
        <f t="shared" si="1071"/>
        <v>3.0000000000000036</v>
      </c>
      <c r="X2591" s="96"/>
      <c r="Y2591" s="106" t="str">
        <f>$AO$17</f>
        <v>D</v>
      </c>
      <c r="Z2591" s="207" t="str">
        <f t="shared" si="1062"/>
        <v>Wed</v>
      </c>
      <c r="AA2591" s="107">
        <f t="shared" si="1063"/>
        <v>0</v>
      </c>
      <c r="AB2591" s="107">
        <f t="shared" si="1064"/>
        <v>0</v>
      </c>
      <c r="AC2591" s="107">
        <f t="shared" si="1065"/>
        <v>0</v>
      </c>
    </row>
    <row r="2592" spans="1:29" ht="12.75" customHeight="1">
      <c r="A2592" s="69"/>
      <c r="B2592" s="335" t="s">
        <v>75</v>
      </c>
      <c r="C2592" s="336" t="s">
        <v>22</v>
      </c>
      <c r="D2592" s="337"/>
      <c r="E2592" s="127" t="s">
        <v>24</v>
      </c>
      <c r="F2592" s="338">
        <f>+M2615</f>
        <v>12</v>
      </c>
      <c r="G2592" s="142" t="s">
        <v>22</v>
      </c>
      <c r="H2592" s="143">
        <f>+F2592*D2592</f>
        <v>0</v>
      </c>
      <c r="I2592" s="76">
        <f t="shared" si="1059"/>
        <v>14</v>
      </c>
      <c r="J2592" s="100">
        <f>$AN$18</f>
        <v>41088</v>
      </c>
      <c r="K2592" s="101">
        <v>2</v>
      </c>
      <c r="L2592" s="261">
        <v>10.5</v>
      </c>
      <c r="M2592" s="232">
        <f t="shared" si="1074"/>
        <v>0.83333333333333337</v>
      </c>
      <c r="N2592" s="241">
        <f t="shared" si="1066"/>
        <v>1.2083333333333333</v>
      </c>
      <c r="O2592" s="244">
        <f t="shared" si="1060"/>
        <v>8.9999999999999964</v>
      </c>
      <c r="P2592" s="245" t="str">
        <f t="shared" si="1072"/>
        <v>1</v>
      </c>
      <c r="Q2592" s="257">
        <f t="shared" si="1061"/>
        <v>7.9999999999999964</v>
      </c>
      <c r="R2592" s="102">
        <f t="shared" si="1073"/>
        <v>2.5000000000000036</v>
      </c>
      <c r="S2592" s="103">
        <f t="shared" si="1067"/>
        <v>1</v>
      </c>
      <c r="T2592" s="104">
        <f t="shared" si="1068"/>
        <v>1.5000000000000036</v>
      </c>
      <c r="U2592" s="104">
        <f t="shared" si="1069"/>
        <v>0</v>
      </c>
      <c r="V2592" s="104">
        <f t="shared" si="1070"/>
        <v>0</v>
      </c>
      <c r="W2592" s="105">
        <f t="shared" si="1071"/>
        <v>2.5000000000000036</v>
      </c>
      <c r="X2592" s="96"/>
      <c r="Y2592" s="106" t="str">
        <f>$AO$18</f>
        <v>D</v>
      </c>
      <c r="Z2592" s="207" t="str">
        <f t="shared" si="1062"/>
        <v>Thu</v>
      </c>
      <c r="AA2592" s="107">
        <f t="shared" si="1063"/>
        <v>0</v>
      </c>
      <c r="AB2592" s="107">
        <f t="shared" si="1064"/>
        <v>0</v>
      </c>
      <c r="AC2592" s="107">
        <f t="shared" si="1065"/>
        <v>0</v>
      </c>
    </row>
    <row r="2593" spans="1:29" ht="12.75" customHeight="1">
      <c r="A2593" s="69"/>
      <c r="B2593" s="124"/>
      <c r="C2593" s="70"/>
      <c r="D2593" s="202"/>
      <c r="E2593" s="140"/>
      <c r="F2593" s="141"/>
      <c r="G2593" s="74" t="s">
        <v>22</v>
      </c>
      <c r="H2593" s="99">
        <f>+D2593*F2593</f>
        <v>0</v>
      </c>
      <c r="I2593" s="76">
        <f t="shared" si="1059"/>
        <v>15</v>
      </c>
      <c r="J2593" s="100">
        <f>$AN$19</f>
        <v>41089</v>
      </c>
      <c r="K2593" s="101">
        <v>2</v>
      </c>
      <c r="L2593" s="261">
        <v>11</v>
      </c>
      <c r="M2593" s="232">
        <f t="shared" si="1074"/>
        <v>0.83333333333333337</v>
      </c>
      <c r="N2593" s="241">
        <f t="shared" si="1066"/>
        <v>1.2083333333333333</v>
      </c>
      <c r="O2593" s="244">
        <f t="shared" si="1060"/>
        <v>8.9999999999999964</v>
      </c>
      <c r="P2593" s="245" t="str">
        <f t="shared" si="1072"/>
        <v>1</v>
      </c>
      <c r="Q2593" s="257">
        <f t="shared" si="1061"/>
        <v>7.9999999999999964</v>
      </c>
      <c r="R2593" s="102">
        <f t="shared" si="1073"/>
        <v>3.0000000000000036</v>
      </c>
      <c r="S2593" s="103">
        <f t="shared" si="1067"/>
        <v>1</v>
      </c>
      <c r="T2593" s="104">
        <f t="shared" si="1068"/>
        <v>2.0000000000000036</v>
      </c>
      <c r="U2593" s="104">
        <f t="shared" si="1069"/>
        <v>0</v>
      </c>
      <c r="V2593" s="104">
        <f t="shared" si="1070"/>
        <v>0</v>
      </c>
      <c r="W2593" s="105">
        <f t="shared" si="1071"/>
        <v>3.0000000000000036</v>
      </c>
      <c r="X2593" s="96"/>
      <c r="Y2593" s="106" t="str">
        <f>$AO$19</f>
        <v>D</v>
      </c>
      <c r="Z2593" s="207" t="str">
        <f t="shared" si="1062"/>
        <v>Fri</v>
      </c>
      <c r="AA2593" s="107">
        <f t="shared" si="1063"/>
        <v>0</v>
      </c>
      <c r="AB2593" s="107">
        <f t="shared" si="1064"/>
        <v>0</v>
      </c>
      <c r="AC2593" s="107">
        <f t="shared" si="1065"/>
        <v>0</v>
      </c>
    </row>
    <row r="2594" spans="1:29" ht="12.75" customHeight="1">
      <c r="A2594" s="69"/>
      <c r="B2594" s="124"/>
      <c r="C2594" s="70"/>
      <c r="D2594" s="202"/>
      <c r="E2594" s="140"/>
      <c r="F2594" s="139"/>
      <c r="G2594" s="74" t="s">
        <v>22</v>
      </c>
      <c r="H2594" s="99">
        <f>+D2594*F2594</f>
        <v>0</v>
      </c>
      <c r="I2594" s="76">
        <f t="shared" si="1059"/>
        <v>16</v>
      </c>
      <c r="J2594" s="100">
        <f>$AN$20</f>
        <v>41090</v>
      </c>
      <c r="K2594" s="101" t="s">
        <v>72</v>
      </c>
      <c r="L2594" s="261">
        <v>11</v>
      </c>
      <c r="M2594" s="232">
        <f t="shared" si="1074"/>
        <v>0</v>
      </c>
      <c r="N2594" s="241">
        <f t="shared" si="1066"/>
        <v>0</v>
      </c>
      <c r="O2594" s="244">
        <f t="shared" si="1060"/>
        <v>0</v>
      </c>
      <c r="P2594" s="245">
        <f t="shared" si="1072"/>
        <v>0</v>
      </c>
      <c r="Q2594" s="257">
        <f t="shared" si="1061"/>
        <v>0</v>
      </c>
      <c r="R2594" s="102">
        <f t="shared" si="1073"/>
        <v>11</v>
      </c>
      <c r="S2594" s="103">
        <f t="shared" si="1067"/>
        <v>0</v>
      </c>
      <c r="T2594" s="104">
        <f t="shared" si="1068"/>
        <v>7</v>
      </c>
      <c r="U2594" s="104">
        <f t="shared" si="1069"/>
        <v>1</v>
      </c>
      <c r="V2594" s="104">
        <f t="shared" si="1070"/>
        <v>3</v>
      </c>
      <c r="W2594" s="105">
        <f t="shared" si="1071"/>
        <v>11</v>
      </c>
      <c r="X2594" s="96"/>
      <c r="Y2594" s="106" t="str">
        <f>$AO$20</f>
        <v>M</v>
      </c>
      <c r="Z2594" s="207" t="str">
        <f t="shared" si="1062"/>
        <v>Sat</v>
      </c>
      <c r="AA2594" s="107">
        <f t="shared" si="1063"/>
        <v>0</v>
      </c>
      <c r="AB2594" s="107">
        <f t="shared" si="1064"/>
        <v>0</v>
      </c>
      <c r="AC2594" s="107">
        <f t="shared" si="1065"/>
        <v>0</v>
      </c>
    </row>
    <row r="2595" spans="1:29" ht="12.75" customHeight="1">
      <c r="A2595" s="69"/>
      <c r="B2595" s="124" t="s">
        <v>56</v>
      </c>
      <c r="C2595" s="70" t="s">
        <v>22</v>
      </c>
      <c r="D2595" s="202"/>
      <c r="E2595" s="140"/>
      <c r="F2595" s="141"/>
      <c r="G2595" s="74" t="s">
        <v>22</v>
      </c>
      <c r="H2595" s="99">
        <v>0</v>
      </c>
      <c r="I2595" s="76">
        <f t="shared" si="1059"/>
        <v>17</v>
      </c>
      <c r="J2595" s="100">
        <f>$AN$21</f>
        <v>41091</v>
      </c>
      <c r="K2595" s="101" t="s">
        <v>50</v>
      </c>
      <c r="L2595" s="261"/>
      <c r="M2595" s="232">
        <f t="shared" si="1074"/>
        <v>0</v>
      </c>
      <c r="N2595" s="241">
        <f t="shared" si="1066"/>
        <v>0</v>
      </c>
      <c r="O2595" s="244">
        <f t="shared" si="1060"/>
        <v>0</v>
      </c>
      <c r="P2595" s="245">
        <f t="shared" si="1072"/>
        <v>0</v>
      </c>
      <c r="Q2595" s="257">
        <f t="shared" si="1061"/>
        <v>0</v>
      </c>
      <c r="R2595" s="102">
        <f t="shared" si="1073"/>
        <v>0</v>
      </c>
      <c r="S2595" s="103">
        <f t="shared" si="1067"/>
        <v>0</v>
      </c>
      <c r="T2595" s="104">
        <f t="shared" si="1068"/>
        <v>0</v>
      </c>
      <c r="U2595" s="104">
        <f t="shared" si="1069"/>
        <v>0</v>
      </c>
      <c r="V2595" s="104">
        <f t="shared" si="1070"/>
        <v>0</v>
      </c>
      <c r="W2595" s="105">
        <f t="shared" si="1071"/>
        <v>0</v>
      </c>
      <c r="X2595" s="96"/>
      <c r="Y2595" s="106" t="str">
        <f>$AO$21</f>
        <v>M</v>
      </c>
      <c r="Z2595" s="262" t="str">
        <f t="shared" si="1062"/>
        <v>Sun</v>
      </c>
      <c r="AA2595" s="107">
        <f t="shared" si="1063"/>
        <v>0</v>
      </c>
      <c r="AB2595" s="107">
        <f t="shared" si="1064"/>
        <v>0</v>
      </c>
      <c r="AC2595" s="107">
        <f t="shared" si="1065"/>
        <v>0</v>
      </c>
    </row>
    <row r="2596" spans="1:29" ht="12.75" customHeight="1">
      <c r="A2596" s="69"/>
      <c r="B2596" s="124"/>
      <c r="C2596" s="70"/>
      <c r="D2596" s="202"/>
      <c r="E2596" s="140"/>
      <c r="F2596" s="139"/>
      <c r="G2596" s="74" t="s">
        <v>22</v>
      </c>
      <c r="H2596" s="99">
        <f>+D2596*F2596</f>
        <v>0</v>
      </c>
      <c r="I2596" s="76">
        <f t="shared" si="1059"/>
        <v>18</v>
      </c>
      <c r="J2596" s="100">
        <f>$AN$22</f>
        <v>41092</v>
      </c>
      <c r="K2596" s="101">
        <v>1</v>
      </c>
      <c r="L2596" s="261">
        <v>11</v>
      </c>
      <c r="M2596" s="232">
        <f t="shared" si="1074"/>
        <v>0.33333333333333331</v>
      </c>
      <c r="N2596" s="241">
        <f t="shared" si="1066"/>
        <v>0.70833333333333337</v>
      </c>
      <c r="O2596" s="244">
        <f t="shared" si="1060"/>
        <v>9.0000000000000018</v>
      </c>
      <c r="P2596" s="245" t="str">
        <f t="shared" si="1072"/>
        <v>1</v>
      </c>
      <c r="Q2596" s="257">
        <f t="shared" si="1061"/>
        <v>8.0000000000000018</v>
      </c>
      <c r="R2596" s="102">
        <f t="shared" si="1073"/>
        <v>2.9999999999999982</v>
      </c>
      <c r="S2596" s="103">
        <f t="shared" si="1067"/>
        <v>1</v>
      </c>
      <c r="T2596" s="104">
        <f t="shared" si="1068"/>
        <v>1.9999999999999982</v>
      </c>
      <c r="U2596" s="104">
        <f t="shared" si="1069"/>
        <v>0</v>
      </c>
      <c r="V2596" s="104">
        <f t="shared" si="1070"/>
        <v>0</v>
      </c>
      <c r="W2596" s="105">
        <f t="shared" si="1071"/>
        <v>2.9999999999999982</v>
      </c>
      <c r="X2596" s="96"/>
      <c r="Y2596" s="106" t="str">
        <f>$AO$22</f>
        <v>D</v>
      </c>
      <c r="Z2596" s="262" t="str">
        <f t="shared" si="1062"/>
        <v>Mon</v>
      </c>
      <c r="AA2596" s="107">
        <f t="shared" si="1063"/>
        <v>0</v>
      </c>
      <c r="AB2596" s="107">
        <f t="shared" si="1064"/>
        <v>0</v>
      </c>
      <c r="AC2596" s="107">
        <f t="shared" si="1065"/>
        <v>0</v>
      </c>
    </row>
    <row r="2597" spans="1:29" ht="12.75" customHeight="1">
      <c r="A2597" s="69"/>
      <c r="B2597" s="150" t="s">
        <v>19</v>
      </c>
      <c r="C2597" s="150"/>
      <c r="D2597" s="200"/>
      <c r="E2597" s="127"/>
      <c r="F2597" s="151"/>
      <c r="G2597" s="134" t="s">
        <v>22</v>
      </c>
      <c r="H2597" s="152">
        <f>SUM(H2588:H2596)</f>
        <v>2967297.5722543355</v>
      </c>
      <c r="I2597" s="76">
        <f t="shared" si="1059"/>
        <v>19</v>
      </c>
      <c r="J2597" s="100">
        <f>$AN$23</f>
        <v>41093</v>
      </c>
      <c r="K2597" s="101">
        <v>1</v>
      </c>
      <c r="L2597" s="261">
        <v>11</v>
      </c>
      <c r="M2597" s="232">
        <f t="shared" si="1074"/>
        <v>0.33333333333333331</v>
      </c>
      <c r="N2597" s="241">
        <f t="shared" si="1066"/>
        <v>0.70833333333333337</v>
      </c>
      <c r="O2597" s="244">
        <f t="shared" si="1060"/>
        <v>9.0000000000000018</v>
      </c>
      <c r="P2597" s="245" t="str">
        <f t="shared" si="1072"/>
        <v>1</v>
      </c>
      <c r="Q2597" s="257">
        <f t="shared" si="1061"/>
        <v>8.0000000000000018</v>
      </c>
      <c r="R2597" s="102">
        <f t="shared" si="1073"/>
        <v>2.9999999999999982</v>
      </c>
      <c r="S2597" s="103">
        <f t="shared" si="1067"/>
        <v>1</v>
      </c>
      <c r="T2597" s="104">
        <f t="shared" si="1068"/>
        <v>1.9999999999999982</v>
      </c>
      <c r="U2597" s="104">
        <f t="shared" si="1069"/>
        <v>0</v>
      </c>
      <c r="V2597" s="104">
        <f t="shared" si="1070"/>
        <v>0</v>
      </c>
      <c r="W2597" s="105">
        <f t="shared" si="1071"/>
        <v>2.9999999999999982</v>
      </c>
      <c r="X2597" s="96"/>
      <c r="Y2597" s="106" t="str">
        <f>$AO$23</f>
        <v>D</v>
      </c>
      <c r="Z2597" s="207" t="str">
        <f t="shared" si="1062"/>
        <v>Tue</v>
      </c>
      <c r="AA2597" s="107">
        <f t="shared" si="1063"/>
        <v>0</v>
      </c>
      <c r="AB2597" s="107">
        <f t="shared" si="1064"/>
        <v>0</v>
      </c>
      <c r="AC2597" s="107">
        <f t="shared" si="1065"/>
        <v>0</v>
      </c>
    </row>
    <row r="2598" spans="1:29" ht="12.75" customHeight="1">
      <c r="A2598" s="69"/>
      <c r="B2598" s="131" t="s">
        <v>25</v>
      </c>
      <c r="C2598" s="70"/>
      <c r="D2598" s="200"/>
      <c r="E2598" s="127"/>
      <c r="F2598" s="151"/>
      <c r="G2598" s="74"/>
      <c r="H2598" s="75"/>
      <c r="I2598" s="76">
        <f t="shared" si="1059"/>
        <v>20</v>
      </c>
      <c r="J2598" s="100">
        <f>$AN$24</f>
        <v>41094</v>
      </c>
      <c r="K2598" s="101">
        <v>1</v>
      </c>
      <c r="L2598" s="261">
        <v>11</v>
      </c>
      <c r="M2598" s="232">
        <f t="shared" si="1074"/>
        <v>0.33333333333333331</v>
      </c>
      <c r="N2598" s="241">
        <f t="shared" si="1066"/>
        <v>0.70833333333333337</v>
      </c>
      <c r="O2598" s="244">
        <f t="shared" si="1060"/>
        <v>9.0000000000000018</v>
      </c>
      <c r="P2598" s="245" t="str">
        <f t="shared" si="1072"/>
        <v>1</v>
      </c>
      <c r="Q2598" s="257">
        <f t="shared" si="1061"/>
        <v>8.0000000000000018</v>
      </c>
      <c r="R2598" s="102">
        <f t="shared" si="1073"/>
        <v>2.9999999999999982</v>
      </c>
      <c r="S2598" s="103">
        <f t="shared" si="1067"/>
        <v>1</v>
      </c>
      <c r="T2598" s="104">
        <f t="shared" si="1068"/>
        <v>1.9999999999999982</v>
      </c>
      <c r="U2598" s="104">
        <f t="shared" si="1069"/>
        <v>0</v>
      </c>
      <c r="V2598" s="104">
        <f t="shared" si="1070"/>
        <v>0</v>
      </c>
      <c r="W2598" s="105">
        <f t="shared" si="1071"/>
        <v>2.9999999999999982</v>
      </c>
      <c r="X2598" s="96"/>
      <c r="Y2598" s="106" t="str">
        <f>$AO$24</f>
        <v>D</v>
      </c>
      <c r="Z2598" s="207" t="str">
        <f t="shared" si="1062"/>
        <v>Wed</v>
      </c>
      <c r="AA2598" s="107">
        <f t="shared" si="1063"/>
        <v>0</v>
      </c>
      <c r="AB2598" s="107">
        <f t="shared" si="1064"/>
        <v>0</v>
      </c>
      <c r="AC2598" s="107">
        <f t="shared" si="1065"/>
        <v>0</v>
      </c>
    </row>
    <row r="2599" spans="1:29" ht="12.75" customHeight="1">
      <c r="A2599" s="69"/>
      <c r="B2599" s="124" t="s">
        <v>26</v>
      </c>
      <c r="C2599" s="125" t="s">
        <v>22</v>
      </c>
      <c r="D2599" s="153">
        <f>-H2588</f>
        <v>-1244560</v>
      </c>
      <c r="E2599" s="127" t="s">
        <v>24</v>
      </c>
      <c r="F2599" s="149">
        <v>0.02</v>
      </c>
      <c r="G2599" s="134" t="s">
        <v>22</v>
      </c>
      <c r="H2599" s="130">
        <f>F2599*D2599</f>
        <v>-24891.200000000001</v>
      </c>
      <c r="I2599" s="76">
        <f t="shared" si="1059"/>
        <v>21</v>
      </c>
      <c r="J2599" s="100">
        <f>$AN$25</f>
        <v>41095</v>
      </c>
      <c r="K2599" s="101">
        <v>1</v>
      </c>
      <c r="L2599" s="261">
        <v>11</v>
      </c>
      <c r="M2599" s="232">
        <f t="shared" si="1074"/>
        <v>0.33333333333333331</v>
      </c>
      <c r="N2599" s="241">
        <f t="shared" si="1066"/>
        <v>0.70833333333333337</v>
      </c>
      <c r="O2599" s="244">
        <f t="shared" si="1060"/>
        <v>9.0000000000000018</v>
      </c>
      <c r="P2599" s="245" t="str">
        <f t="shared" si="1072"/>
        <v>1</v>
      </c>
      <c r="Q2599" s="257">
        <f t="shared" si="1061"/>
        <v>8.0000000000000018</v>
      </c>
      <c r="R2599" s="102">
        <f t="shared" si="1073"/>
        <v>2.9999999999999982</v>
      </c>
      <c r="S2599" s="103">
        <f t="shared" si="1067"/>
        <v>1</v>
      </c>
      <c r="T2599" s="104">
        <f t="shared" si="1068"/>
        <v>1.9999999999999982</v>
      </c>
      <c r="U2599" s="104">
        <f t="shared" si="1069"/>
        <v>0</v>
      </c>
      <c r="V2599" s="104">
        <f t="shared" si="1070"/>
        <v>0</v>
      </c>
      <c r="W2599" s="105">
        <f t="shared" si="1071"/>
        <v>2.9999999999999982</v>
      </c>
      <c r="X2599" s="96"/>
      <c r="Y2599" s="106" t="str">
        <f>$AO$25</f>
        <v>D</v>
      </c>
      <c r="Z2599" s="207" t="str">
        <f t="shared" si="1062"/>
        <v>Thu</v>
      </c>
      <c r="AA2599" s="107">
        <f t="shared" si="1063"/>
        <v>0</v>
      </c>
      <c r="AB2599" s="107">
        <f t="shared" si="1064"/>
        <v>0</v>
      </c>
      <c r="AC2599" s="107">
        <f t="shared" si="1065"/>
        <v>0</v>
      </c>
    </row>
    <row r="2600" spans="1:29" ht="12.75" customHeight="1">
      <c r="A2600" s="69"/>
      <c r="B2600" s="124" t="s">
        <v>47</v>
      </c>
      <c r="C2600" s="125" t="s">
        <v>22</v>
      </c>
      <c r="D2600" s="200"/>
      <c r="E2600" s="127"/>
      <c r="F2600" s="155"/>
      <c r="G2600" s="134" t="s">
        <v>22</v>
      </c>
      <c r="H2600" s="130">
        <f>SUM(AA2615:AC2615)*-F2588/21</f>
        <v>0</v>
      </c>
      <c r="I2600" s="76">
        <f t="shared" si="1059"/>
        <v>22</v>
      </c>
      <c r="J2600" s="100">
        <f>$AN$26</f>
        <v>41096</v>
      </c>
      <c r="K2600" s="101">
        <v>1</v>
      </c>
      <c r="L2600" s="261">
        <v>11</v>
      </c>
      <c r="M2600" s="232">
        <f t="shared" si="1074"/>
        <v>0.33333333333333331</v>
      </c>
      <c r="N2600" s="241">
        <f t="shared" si="1066"/>
        <v>0.70833333333333337</v>
      </c>
      <c r="O2600" s="244">
        <f t="shared" si="1060"/>
        <v>9.0000000000000018</v>
      </c>
      <c r="P2600" s="245" t="str">
        <f t="shared" si="1072"/>
        <v>1</v>
      </c>
      <c r="Q2600" s="257">
        <f t="shared" si="1061"/>
        <v>8.0000000000000018</v>
      </c>
      <c r="R2600" s="102">
        <f t="shared" si="1073"/>
        <v>2.9999999999999982</v>
      </c>
      <c r="S2600" s="103">
        <f t="shared" si="1067"/>
        <v>1</v>
      </c>
      <c r="T2600" s="104">
        <f t="shared" si="1068"/>
        <v>1.9999999999999982</v>
      </c>
      <c r="U2600" s="104">
        <f t="shared" si="1069"/>
        <v>0</v>
      </c>
      <c r="V2600" s="104">
        <f t="shared" si="1070"/>
        <v>0</v>
      </c>
      <c r="W2600" s="105">
        <f t="shared" si="1071"/>
        <v>2.9999999999999982</v>
      </c>
      <c r="X2600" s="96"/>
      <c r="Y2600" s="106" t="str">
        <f>$AO$26</f>
        <v>D</v>
      </c>
      <c r="Z2600" s="207" t="str">
        <f t="shared" si="1062"/>
        <v>Fri</v>
      </c>
      <c r="AA2600" s="107">
        <f t="shared" si="1063"/>
        <v>0</v>
      </c>
      <c r="AB2600" s="107">
        <f t="shared" si="1064"/>
        <v>0</v>
      </c>
      <c r="AC2600" s="107">
        <f t="shared" si="1065"/>
        <v>0</v>
      </c>
    </row>
    <row r="2601" spans="1:29" ht="12.75" customHeight="1">
      <c r="A2601" s="69"/>
      <c r="B2601" s="124" t="s">
        <v>27</v>
      </c>
      <c r="C2601" s="125" t="s">
        <v>22</v>
      </c>
      <c r="D2601" s="200"/>
      <c r="E2601" s="127"/>
      <c r="F2601" s="155"/>
      <c r="G2601" s="134" t="s">
        <v>22</v>
      </c>
      <c r="H2601" s="156">
        <f>+F2607</f>
        <v>-74038.100000000006</v>
      </c>
      <c r="I2601" s="76">
        <f t="shared" si="1059"/>
        <v>23</v>
      </c>
      <c r="J2601" s="100">
        <f>$AN$27</f>
        <v>41097</v>
      </c>
      <c r="K2601" s="339" t="s">
        <v>72</v>
      </c>
      <c r="L2601" s="261">
        <v>10</v>
      </c>
      <c r="M2601" s="232">
        <f t="shared" si="1074"/>
        <v>0</v>
      </c>
      <c r="N2601" s="241">
        <f t="shared" si="1066"/>
        <v>0</v>
      </c>
      <c r="O2601" s="244">
        <f t="shared" si="1060"/>
        <v>0</v>
      </c>
      <c r="P2601" s="245">
        <f t="shared" si="1072"/>
        <v>0</v>
      </c>
      <c r="Q2601" s="257">
        <f t="shared" si="1061"/>
        <v>0</v>
      </c>
      <c r="R2601" s="102">
        <f t="shared" si="1073"/>
        <v>10</v>
      </c>
      <c r="S2601" s="103">
        <f t="shared" si="1067"/>
        <v>0</v>
      </c>
      <c r="T2601" s="104">
        <f t="shared" si="1068"/>
        <v>7</v>
      </c>
      <c r="U2601" s="104">
        <f t="shared" si="1069"/>
        <v>1</v>
      </c>
      <c r="V2601" s="104">
        <f t="shared" si="1070"/>
        <v>2</v>
      </c>
      <c r="W2601" s="105">
        <f t="shared" si="1071"/>
        <v>10</v>
      </c>
      <c r="X2601" s="96"/>
      <c r="Y2601" s="106" t="str">
        <f>$AO$27</f>
        <v>M</v>
      </c>
      <c r="Z2601" s="207" t="str">
        <f t="shared" si="1062"/>
        <v>Sat</v>
      </c>
      <c r="AA2601" s="107">
        <f t="shared" si="1063"/>
        <v>0</v>
      </c>
      <c r="AB2601" s="107">
        <f t="shared" si="1064"/>
        <v>0</v>
      </c>
      <c r="AC2601" s="107">
        <f t="shared" si="1065"/>
        <v>0</v>
      </c>
    </row>
    <row r="2602" spans="1:29" ht="12.75" customHeight="1">
      <c r="A2602" s="69"/>
      <c r="B2602" s="98"/>
      <c r="C2602" s="98"/>
      <c r="D2602" s="158" t="s">
        <v>28</v>
      </c>
      <c r="E2602" s="159"/>
      <c r="F2602" s="160">
        <f>VLOOKUP(C2581,$AD$1:$AG$6,2)</f>
        <v>-1320000</v>
      </c>
      <c r="G2602" s="160"/>
      <c r="H2602" s="99"/>
      <c r="I2602" s="76">
        <f t="shared" si="1059"/>
        <v>24</v>
      </c>
      <c r="J2602" s="100">
        <f>$AN$28</f>
        <v>41098</v>
      </c>
      <c r="K2602" s="339" t="s">
        <v>72</v>
      </c>
      <c r="L2602" s="261">
        <v>11</v>
      </c>
      <c r="M2602" s="232">
        <f t="shared" si="1074"/>
        <v>0</v>
      </c>
      <c r="N2602" s="241">
        <f t="shared" si="1066"/>
        <v>0</v>
      </c>
      <c r="O2602" s="244">
        <f t="shared" si="1060"/>
        <v>0</v>
      </c>
      <c r="P2602" s="245">
        <f t="shared" si="1072"/>
        <v>0</v>
      </c>
      <c r="Q2602" s="257">
        <f t="shared" si="1061"/>
        <v>0</v>
      </c>
      <c r="R2602" s="102">
        <f t="shared" si="1073"/>
        <v>11</v>
      </c>
      <c r="S2602" s="103">
        <f t="shared" si="1067"/>
        <v>0</v>
      </c>
      <c r="T2602" s="104">
        <f t="shared" si="1068"/>
        <v>7</v>
      </c>
      <c r="U2602" s="104">
        <f t="shared" si="1069"/>
        <v>1</v>
      </c>
      <c r="V2602" s="104">
        <f t="shared" si="1070"/>
        <v>3</v>
      </c>
      <c r="W2602" s="105">
        <f t="shared" si="1071"/>
        <v>11</v>
      </c>
      <c r="X2602" s="96"/>
      <c r="Y2602" s="106" t="str">
        <f>$AO$28</f>
        <v>M</v>
      </c>
      <c r="Z2602" s="262" t="str">
        <f t="shared" si="1062"/>
        <v>Sun</v>
      </c>
      <c r="AA2602" s="107">
        <f t="shared" si="1063"/>
        <v>0</v>
      </c>
      <c r="AB2602" s="107">
        <f t="shared" si="1064"/>
        <v>0</v>
      </c>
      <c r="AC2602" s="107">
        <f t="shared" si="1065"/>
        <v>0</v>
      </c>
    </row>
    <row r="2603" spans="1:29" ht="12.75" customHeight="1">
      <c r="A2603" s="69"/>
      <c r="B2603" s="98"/>
      <c r="C2603" s="98"/>
      <c r="D2603" s="162" t="s">
        <v>26</v>
      </c>
      <c r="E2603" s="159"/>
      <c r="F2603" s="163">
        <f>+(H2588)*0.54%</f>
        <v>6720.6240000000007</v>
      </c>
      <c r="G2603" s="163"/>
      <c r="H2603" s="99"/>
      <c r="I2603" s="76">
        <f t="shared" si="1059"/>
        <v>25</v>
      </c>
      <c r="J2603" s="100">
        <f>$AN$29</f>
        <v>41099</v>
      </c>
      <c r="K2603" s="101">
        <v>2</v>
      </c>
      <c r="L2603" s="261">
        <v>11</v>
      </c>
      <c r="M2603" s="232">
        <f t="shared" si="1074"/>
        <v>0.83333333333333337</v>
      </c>
      <c r="N2603" s="241">
        <f t="shared" si="1066"/>
        <v>1.2083333333333333</v>
      </c>
      <c r="O2603" s="244">
        <f t="shared" si="1060"/>
        <v>8.9999999999999964</v>
      </c>
      <c r="P2603" s="245" t="str">
        <f t="shared" si="1072"/>
        <v>1</v>
      </c>
      <c r="Q2603" s="257">
        <f t="shared" si="1061"/>
        <v>7.9999999999999964</v>
      </c>
      <c r="R2603" s="102">
        <f t="shared" si="1073"/>
        <v>3.0000000000000036</v>
      </c>
      <c r="S2603" s="103">
        <f t="shared" si="1067"/>
        <v>1</v>
      </c>
      <c r="T2603" s="104">
        <f t="shared" si="1068"/>
        <v>2.0000000000000036</v>
      </c>
      <c r="U2603" s="104">
        <f t="shared" si="1069"/>
        <v>0</v>
      </c>
      <c r="V2603" s="104">
        <f t="shared" si="1070"/>
        <v>0</v>
      </c>
      <c r="W2603" s="105">
        <f t="shared" si="1071"/>
        <v>3.0000000000000036</v>
      </c>
      <c r="X2603" s="96"/>
      <c r="Y2603" s="106" t="str">
        <f>$AO$29</f>
        <v>D</v>
      </c>
      <c r="Z2603" s="262" t="str">
        <f t="shared" si="1062"/>
        <v>Mon</v>
      </c>
      <c r="AA2603" s="107">
        <f t="shared" si="1063"/>
        <v>0</v>
      </c>
      <c r="AB2603" s="107">
        <f t="shared" si="1064"/>
        <v>0</v>
      </c>
      <c r="AC2603" s="107">
        <f t="shared" si="1065"/>
        <v>0</v>
      </c>
    </row>
    <row r="2604" spans="1:29" ht="12.75" customHeight="1">
      <c r="A2604" s="69"/>
      <c r="B2604" s="98"/>
      <c r="C2604" s="98"/>
      <c r="D2604" s="162" t="s">
        <v>29</v>
      </c>
      <c r="E2604" s="159"/>
      <c r="F2604" s="160">
        <f>-IF(H2597*5%&gt;500000,500000,H2597*5%)</f>
        <v>-148364.87861271677</v>
      </c>
      <c r="G2604" s="160"/>
      <c r="H2604" s="99"/>
      <c r="I2604" s="76">
        <f t="shared" si="1059"/>
        <v>26</v>
      </c>
      <c r="J2604" s="100">
        <f>$AN$30</f>
        <v>41100</v>
      </c>
      <c r="K2604" s="101">
        <v>2</v>
      </c>
      <c r="L2604" s="261">
        <v>11</v>
      </c>
      <c r="M2604" s="232">
        <f t="shared" si="1074"/>
        <v>0.83333333333333337</v>
      </c>
      <c r="N2604" s="241">
        <f t="shared" si="1066"/>
        <v>1.2083333333333333</v>
      </c>
      <c r="O2604" s="244">
        <f t="shared" si="1060"/>
        <v>8.9999999999999964</v>
      </c>
      <c r="P2604" s="245" t="str">
        <f t="shared" si="1072"/>
        <v>1</v>
      </c>
      <c r="Q2604" s="257">
        <f t="shared" si="1061"/>
        <v>7.9999999999999964</v>
      </c>
      <c r="R2604" s="102">
        <f t="shared" si="1073"/>
        <v>3.0000000000000036</v>
      </c>
      <c r="S2604" s="103">
        <f t="shared" si="1067"/>
        <v>1</v>
      </c>
      <c r="T2604" s="104">
        <f t="shared" si="1068"/>
        <v>2.0000000000000036</v>
      </c>
      <c r="U2604" s="104">
        <f t="shared" si="1069"/>
        <v>0</v>
      </c>
      <c r="V2604" s="104">
        <f t="shared" si="1070"/>
        <v>0</v>
      </c>
      <c r="W2604" s="105">
        <f t="shared" si="1071"/>
        <v>3.0000000000000036</v>
      </c>
      <c r="X2604" s="96"/>
      <c r="Y2604" s="106" t="str">
        <f>$AO$30</f>
        <v>D</v>
      </c>
      <c r="Z2604" s="207" t="str">
        <f t="shared" si="1062"/>
        <v>Tue</v>
      </c>
      <c r="AA2604" s="107">
        <f t="shared" si="1063"/>
        <v>0</v>
      </c>
      <c r="AB2604" s="107">
        <f t="shared" si="1064"/>
        <v>0</v>
      </c>
      <c r="AC2604" s="107">
        <f t="shared" si="1065"/>
        <v>0</v>
      </c>
    </row>
    <row r="2605" spans="1:29" ht="12.75" customHeight="1">
      <c r="A2605" s="69"/>
      <c r="B2605" s="98"/>
      <c r="C2605" s="98"/>
      <c r="D2605" s="162" t="s">
        <v>30</v>
      </c>
      <c r="E2605" s="159"/>
      <c r="F2605" s="163">
        <f>ROUND(H2597+H2599+F2603+F2604,0)*12</f>
        <v>33609144</v>
      </c>
      <c r="G2605" s="163"/>
      <c r="H2605" s="99"/>
      <c r="I2605" s="76">
        <f t="shared" si="1059"/>
        <v>27</v>
      </c>
      <c r="J2605" s="100">
        <f>$AN$31</f>
        <v>41101</v>
      </c>
      <c r="K2605" s="101">
        <v>2</v>
      </c>
      <c r="L2605" s="261">
        <v>11</v>
      </c>
      <c r="M2605" s="232">
        <f t="shared" si="1074"/>
        <v>0.83333333333333337</v>
      </c>
      <c r="N2605" s="241">
        <f t="shared" si="1066"/>
        <v>1.2083333333333333</v>
      </c>
      <c r="O2605" s="244">
        <f t="shared" si="1060"/>
        <v>8.9999999999999964</v>
      </c>
      <c r="P2605" s="245" t="str">
        <f t="shared" si="1072"/>
        <v>1</v>
      </c>
      <c r="Q2605" s="257">
        <f t="shared" si="1061"/>
        <v>7.9999999999999964</v>
      </c>
      <c r="R2605" s="102">
        <f t="shared" si="1073"/>
        <v>3.0000000000000036</v>
      </c>
      <c r="S2605" s="103">
        <f t="shared" si="1067"/>
        <v>1</v>
      </c>
      <c r="T2605" s="104">
        <f t="shared" si="1068"/>
        <v>2.0000000000000036</v>
      </c>
      <c r="U2605" s="104">
        <f t="shared" si="1069"/>
        <v>0</v>
      </c>
      <c r="V2605" s="104">
        <f t="shared" si="1070"/>
        <v>0</v>
      </c>
      <c r="W2605" s="105">
        <f t="shared" si="1071"/>
        <v>3.0000000000000036</v>
      </c>
      <c r="X2605" s="96"/>
      <c r="Y2605" s="106" t="str">
        <f>$AO$31</f>
        <v>D</v>
      </c>
      <c r="Z2605" s="207" t="str">
        <f t="shared" si="1062"/>
        <v>Wed</v>
      </c>
      <c r="AA2605" s="107">
        <f t="shared" si="1063"/>
        <v>0</v>
      </c>
      <c r="AB2605" s="107">
        <f t="shared" si="1064"/>
        <v>0</v>
      </c>
      <c r="AC2605" s="107">
        <f t="shared" si="1065"/>
        <v>0</v>
      </c>
    </row>
    <row r="2606" spans="1:29" ht="12.75" customHeight="1">
      <c r="A2606" s="69"/>
      <c r="B2606" s="98"/>
      <c r="C2606" s="98"/>
      <c r="D2606" s="168" t="s">
        <v>31</v>
      </c>
      <c r="E2606" s="159"/>
      <c r="F2606" s="169">
        <f>(F2605)+(F2602*12)</f>
        <v>17769144</v>
      </c>
      <c r="G2606" s="169"/>
      <c r="H2606" s="99"/>
      <c r="I2606" s="76">
        <f t="shared" si="1059"/>
        <v>28</v>
      </c>
      <c r="J2606" s="100">
        <f>$AN$32</f>
        <v>41102</v>
      </c>
      <c r="K2606" s="101">
        <v>2</v>
      </c>
      <c r="L2606" s="261">
        <v>11</v>
      </c>
      <c r="M2606" s="232">
        <f t="shared" si="1074"/>
        <v>0.83333333333333337</v>
      </c>
      <c r="N2606" s="241">
        <f t="shared" si="1066"/>
        <v>1.2083333333333333</v>
      </c>
      <c r="O2606" s="244">
        <f t="shared" si="1060"/>
        <v>8.9999999999999964</v>
      </c>
      <c r="P2606" s="245" t="str">
        <f t="shared" si="1072"/>
        <v>1</v>
      </c>
      <c r="Q2606" s="257">
        <f t="shared" si="1061"/>
        <v>7.9999999999999964</v>
      </c>
      <c r="R2606" s="102">
        <f t="shared" si="1073"/>
        <v>3.0000000000000036</v>
      </c>
      <c r="S2606" s="103">
        <f t="shared" si="1067"/>
        <v>1</v>
      </c>
      <c r="T2606" s="104">
        <f t="shared" si="1068"/>
        <v>2.0000000000000036</v>
      </c>
      <c r="U2606" s="104">
        <f t="shared" si="1069"/>
        <v>0</v>
      </c>
      <c r="V2606" s="104">
        <f t="shared" si="1070"/>
        <v>0</v>
      </c>
      <c r="W2606" s="105">
        <f t="shared" si="1071"/>
        <v>3.0000000000000036</v>
      </c>
      <c r="X2606" s="96"/>
      <c r="Y2606" s="106" t="str">
        <f>$AO$32</f>
        <v>D</v>
      </c>
      <c r="Z2606" s="207" t="str">
        <f t="shared" si="1062"/>
        <v>Thu</v>
      </c>
      <c r="AA2606" s="107">
        <f t="shared" si="1063"/>
        <v>0</v>
      </c>
      <c r="AB2606" s="107">
        <f t="shared" si="1064"/>
        <v>0</v>
      </c>
      <c r="AC2606" s="107">
        <f t="shared" si="1065"/>
        <v>0</v>
      </c>
    </row>
    <row r="2607" spans="1:29" ht="12.75" customHeight="1">
      <c r="A2607" s="69"/>
      <c r="B2607" s="98"/>
      <c r="C2607" s="98"/>
      <c r="D2607" s="168" t="s">
        <v>32</v>
      </c>
      <c r="E2607" s="159"/>
      <c r="F2607" s="170">
        <f>-(IF(F2606&lt;=0,0,IF(F2606&lt;=50000000,F2606*0.05,IF(F2606&lt;=200000000,(F2606-50000000)*0.15+2500000,IF(F2606&lt;=500000000,(F2606-250000000)*0.25+32500000,(F2606-500000000)*0.3+95000000)))))/12</f>
        <v>-74038.100000000006</v>
      </c>
      <c r="G2607" s="171">
        <f>-(IF(F2607&lt;=0,0,IF(F2607&lt;=50000000,F2607*0.05,IF(F2607&lt;=200000000,(F2607-50000000)*0.15+2500000,IF(F2607&lt;=500000000,(F2607-250000000)*0.25+32500000,(F2607-500000000)*0.3+95000000)))))/12</f>
        <v>0</v>
      </c>
      <c r="H2607" s="99"/>
      <c r="I2607" s="76">
        <f t="shared" si="1059"/>
        <v>29</v>
      </c>
      <c r="J2607" s="100">
        <f>$AN$33</f>
        <v>41103</v>
      </c>
      <c r="K2607" s="101">
        <v>2</v>
      </c>
      <c r="L2607" s="261">
        <v>11</v>
      </c>
      <c r="M2607" s="232">
        <f t="shared" si="1074"/>
        <v>0.83333333333333337</v>
      </c>
      <c r="N2607" s="241">
        <f t="shared" si="1066"/>
        <v>1.2083333333333333</v>
      </c>
      <c r="O2607" s="244">
        <f t="shared" si="1060"/>
        <v>8.9999999999999964</v>
      </c>
      <c r="P2607" s="245" t="str">
        <f t="shared" si="1072"/>
        <v>1</v>
      </c>
      <c r="Q2607" s="257">
        <f t="shared" si="1061"/>
        <v>7.9999999999999964</v>
      </c>
      <c r="R2607" s="102">
        <f t="shared" si="1073"/>
        <v>3.0000000000000036</v>
      </c>
      <c r="S2607" s="103">
        <f t="shared" si="1067"/>
        <v>1</v>
      </c>
      <c r="T2607" s="104">
        <f t="shared" si="1068"/>
        <v>2.0000000000000036</v>
      </c>
      <c r="U2607" s="104">
        <f t="shared" si="1069"/>
        <v>0</v>
      </c>
      <c r="V2607" s="104">
        <f t="shared" si="1070"/>
        <v>0</v>
      </c>
      <c r="W2607" s="105">
        <f t="shared" si="1071"/>
        <v>3.0000000000000036</v>
      </c>
      <c r="X2607" s="96"/>
      <c r="Y2607" s="106" t="str">
        <f>$AO$33</f>
        <v>D</v>
      </c>
      <c r="Z2607" s="207" t="str">
        <f t="shared" si="1062"/>
        <v>Fri</v>
      </c>
      <c r="AA2607" s="107">
        <f t="shared" si="1063"/>
        <v>0</v>
      </c>
      <c r="AB2607" s="107">
        <f t="shared" si="1064"/>
        <v>0</v>
      </c>
      <c r="AC2607" s="107">
        <f t="shared" si="1065"/>
        <v>0</v>
      </c>
    </row>
    <row r="2608" spans="1:29" ht="12.75" customHeight="1">
      <c r="A2608" s="69"/>
      <c r="B2608" s="98"/>
      <c r="C2608" s="125"/>
      <c r="D2608" s="172"/>
      <c r="E2608" s="173"/>
      <c r="F2608" s="174"/>
      <c r="G2608" s="72"/>
      <c r="H2608" s="175"/>
      <c r="I2608" s="76">
        <f t="shared" si="1059"/>
        <v>30</v>
      </c>
      <c r="J2608" s="100">
        <f>$AN$34</f>
        <v>41104</v>
      </c>
      <c r="K2608" s="339" t="s">
        <v>72</v>
      </c>
      <c r="L2608" s="261">
        <v>11</v>
      </c>
      <c r="M2608" s="232">
        <f t="shared" si="1074"/>
        <v>0</v>
      </c>
      <c r="N2608" s="241">
        <f t="shared" si="1066"/>
        <v>0</v>
      </c>
      <c r="O2608" s="244">
        <f t="shared" si="1060"/>
        <v>0</v>
      </c>
      <c r="P2608" s="245">
        <f t="shared" si="1072"/>
        <v>0</v>
      </c>
      <c r="Q2608" s="257">
        <f t="shared" si="1061"/>
        <v>0</v>
      </c>
      <c r="R2608" s="102">
        <f t="shared" si="1073"/>
        <v>11</v>
      </c>
      <c r="S2608" s="103">
        <f t="shared" si="1067"/>
        <v>0</v>
      </c>
      <c r="T2608" s="104">
        <f t="shared" si="1068"/>
        <v>7</v>
      </c>
      <c r="U2608" s="104">
        <f t="shared" si="1069"/>
        <v>1</v>
      </c>
      <c r="V2608" s="104">
        <f t="shared" si="1070"/>
        <v>3</v>
      </c>
      <c r="W2608" s="105">
        <f t="shared" si="1071"/>
        <v>11</v>
      </c>
      <c r="X2608" s="96"/>
      <c r="Y2608" s="106" t="str">
        <f>$AO$34</f>
        <v>M</v>
      </c>
      <c r="Z2608" s="207" t="str">
        <f t="shared" si="1062"/>
        <v>Sat</v>
      </c>
      <c r="AA2608" s="107">
        <f t="shared" si="1063"/>
        <v>0</v>
      </c>
      <c r="AB2608" s="107">
        <f t="shared" si="1064"/>
        <v>0</v>
      </c>
      <c r="AC2608" s="107">
        <f t="shared" si="1065"/>
        <v>0</v>
      </c>
    </row>
    <row r="2609" spans="1:29" ht="12.75" customHeight="1">
      <c r="A2609" s="69"/>
      <c r="B2609" s="176" t="s">
        <v>33</v>
      </c>
      <c r="C2609" s="177"/>
      <c r="D2609" s="178"/>
      <c r="E2609" s="127"/>
      <c r="F2609" s="179"/>
      <c r="G2609" s="180" t="s">
        <v>22</v>
      </c>
      <c r="H2609" s="152">
        <f>+H2597+H2599+H2600+H2601</f>
        <v>2868368.2722543352</v>
      </c>
      <c r="I2609" s="76">
        <f t="shared" si="1059"/>
        <v>31</v>
      </c>
      <c r="J2609" s="100">
        <f>$AN$35</f>
        <v>41105</v>
      </c>
      <c r="K2609" s="101" t="s">
        <v>50</v>
      </c>
      <c r="L2609" s="261"/>
      <c r="M2609" s="232">
        <f t="shared" si="1074"/>
        <v>0</v>
      </c>
      <c r="N2609" s="241">
        <f t="shared" si="1066"/>
        <v>0</v>
      </c>
      <c r="O2609" s="244">
        <f t="shared" si="1060"/>
        <v>0</v>
      </c>
      <c r="P2609" s="245">
        <f t="shared" si="1072"/>
        <v>0</v>
      </c>
      <c r="Q2609" s="257">
        <f t="shared" si="1061"/>
        <v>0</v>
      </c>
      <c r="R2609" s="102">
        <f t="shared" si="1073"/>
        <v>0</v>
      </c>
      <c r="S2609" s="103">
        <f t="shared" si="1067"/>
        <v>0</v>
      </c>
      <c r="T2609" s="104">
        <f t="shared" si="1068"/>
        <v>0</v>
      </c>
      <c r="U2609" s="104">
        <f t="shared" si="1069"/>
        <v>0</v>
      </c>
      <c r="V2609" s="104">
        <f t="shared" si="1070"/>
        <v>0</v>
      </c>
      <c r="W2609" s="105">
        <f t="shared" si="1071"/>
        <v>0</v>
      </c>
      <c r="X2609" s="96"/>
      <c r="Y2609" s="106" t="str">
        <f>$AO$35</f>
        <v>M</v>
      </c>
      <c r="Z2609" s="262" t="str">
        <f t="shared" si="1062"/>
        <v>Sun</v>
      </c>
      <c r="AA2609" s="107">
        <f t="shared" si="1063"/>
        <v>0</v>
      </c>
      <c r="AB2609" s="107">
        <f t="shared" si="1064"/>
        <v>0</v>
      </c>
      <c r="AC2609" s="107">
        <f t="shared" si="1065"/>
        <v>0</v>
      </c>
    </row>
    <row r="2610" spans="1:29" ht="12.75" customHeight="1">
      <c r="A2610" s="69"/>
      <c r="B2610" s="70"/>
      <c r="C2610" s="70"/>
      <c r="D2610" s="200"/>
      <c r="E2610" s="127"/>
      <c r="F2610" s="155"/>
      <c r="G2610" s="74"/>
      <c r="H2610" s="75"/>
      <c r="I2610" s="76">
        <f t="shared" si="1059"/>
        <v>32</v>
      </c>
      <c r="J2610" s="100">
        <f>$AN$36</f>
        <v>41106</v>
      </c>
      <c r="K2610" s="101">
        <v>1</v>
      </c>
      <c r="L2610" s="261">
        <v>11</v>
      </c>
      <c r="M2610" s="232">
        <f t="shared" si="1074"/>
        <v>0.33333333333333331</v>
      </c>
      <c r="N2610" s="241">
        <f t="shared" si="1066"/>
        <v>0.70833333333333337</v>
      </c>
      <c r="O2610" s="244">
        <f t="shared" si="1060"/>
        <v>9.0000000000000018</v>
      </c>
      <c r="P2610" s="245" t="str">
        <f t="shared" si="1072"/>
        <v>1</v>
      </c>
      <c r="Q2610" s="257">
        <f t="shared" si="1061"/>
        <v>8.0000000000000018</v>
      </c>
      <c r="R2610" s="102">
        <f t="shared" si="1073"/>
        <v>2.9999999999999982</v>
      </c>
      <c r="S2610" s="103">
        <f t="shared" si="1067"/>
        <v>1</v>
      </c>
      <c r="T2610" s="104">
        <f t="shared" si="1068"/>
        <v>1.9999999999999982</v>
      </c>
      <c r="U2610" s="104">
        <f t="shared" si="1069"/>
        <v>0</v>
      </c>
      <c r="V2610" s="104">
        <f t="shared" si="1070"/>
        <v>0</v>
      </c>
      <c r="W2610" s="105">
        <f t="shared" si="1071"/>
        <v>2.9999999999999982</v>
      </c>
      <c r="X2610" s="96"/>
      <c r="Y2610" s="106" t="str">
        <f>$AO$36</f>
        <v>D</v>
      </c>
      <c r="Z2610" s="262" t="str">
        <f t="shared" si="1062"/>
        <v>Mon</v>
      </c>
      <c r="AA2610" s="107">
        <f t="shared" si="1063"/>
        <v>0</v>
      </c>
      <c r="AB2610" s="107">
        <f t="shared" si="1064"/>
        <v>0</v>
      </c>
      <c r="AC2610" s="107">
        <f t="shared" si="1065"/>
        <v>0</v>
      </c>
    </row>
    <row r="2611" spans="1:29" ht="12.75" customHeight="1">
      <c r="A2611" s="69"/>
      <c r="B2611" s="181" t="s">
        <v>34</v>
      </c>
      <c r="C2611" s="181"/>
      <c r="D2611" s="72"/>
      <c r="E2611" s="73"/>
      <c r="F2611" s="72"/>
      <c r="G2611" s="181" t="s">
        <v>35</v>
      </c>
      <c r="H2611" s="99"/>
      <c r="I2611" s="76">
        <f t="shared" si="1059"/>
        <v>33</v>
      </c>
      <c r="J2611" s="100">
        <f>$AN$37</f>
        <v>41107</v>
      </c>
      <c r="K2611" s="101">
        <v>1</v>
      </c>
      <c r="L2611" s="261">
        <v>11</v>
      </c>
      <c r="M2611" s="232">
        <f t="shared" si="1074"/>
        <v>0.33333333333333331</v>
      </c>
      <c r="N2611" s="241">
        <f t="shared" si="1066"/>
        <v>0.70833333333333337</v>
      </c>
      <c r="O2611" s="244">
        <f t="shared" si="1060"/>
        <v>9.0000000000000018</v>
      </c>
      <c r="P2611" s="245" t="str">
        <f t="shared" si="1072"/>
        <v>1</v>
      </c>
      <c r="Q2611" s="257">
        <f t="shared" si="1061"/>
        <v>8.0000000000000018</v>
      </c>
      <c r="R2611" s="102">
        <f t="shared" si="1073"/>
        <v>2.9999999999999982</v>
      </c>
      <c r="S2611" s="103">
        <f t="shared" si="1067"/>
        <v>1</v>
      </c>
      <c r="T2611" s="104">
        <f t="shared" si="1068"/>
        <v>1.9999999999999982</v>
      </c>
      <c r="U2611" s="104">
        <f t="shared" si="1069"/>
        <v>0</v>
      </c>
      <c r="V2611" s="104">
        <f t="shared" si="1070"/>
        <v>0</v>
      </c>
      <c r="W2611" s="105">
        <f t="shared" si="1071"/>
        <v>2.9999999999999982</v>
      </c>
      <c r="X2611" s="96"/>
      <c r="Y2611" s="106" t="str">
        <f>$AO$37</f>
        <v>D</v>
      </c>
      <c r="Z2611" s="207" t="str">
        <f t="shared" si="1062"/>
        <v>Tue</v>
      </c>
      <c r="AA2611" s="107">
        <f t="shared" si="1063"/>
        <v>0</v>
      </c>
      <c r="AB2611" s="107">
        <f t="shared" si="1064"/>
        <v>0</v>
      </c>
      <c r="AC2611" s="107">
        <f t="shared" si="1065"/>
        <v>0</v>
      </c>
    </row>
    <row r="2612" spans="1:29" ht="12.75" customHeight="1">
      <c r="A2612" s="69"/>
      <c r="B2612" s="181"/>
      <c r="C2612" s="181"/>
      <c r="D2612" s="72"/>
      <c r="E2612" s="73"/>
      <c r="F2612" s="72"/>
      <c r="G2612" s="181"/>
      <c r="H2612" s="99"/>
      <c r="I2612" s="76">
        <f t="shared" si="1059"/>
        <v>34</v>
      </c>
      <c r="J2612" s="100">
        <f>$AN$38</f>
        <v>41108</v>
      </c>
      <c r="K2612" s="101">
        <v>1</v>
      </c>
      <c r="L2612" s="261">
        <v>11</v>
      </c>
      <c r="M2612" s="232">
        <f t="shared" si="1074"/>
        <v>0.33333333333333331</v>
      </c>
      <c r="N2612" s="241">
        <f t="shared" si="1066"/>
        <v>0.70833333333333337</v>
      </c>
      <c r="O2612" s="244">
        <f t="shared" si="1060"/>
        <v>9.0000000000000018</v>
      </c>
      <c r="P2612" s="245" t="str">
        <f t="shared" si="1072"/>
        <v>1</v>
      </c>
      <c r="Q2612" s="257">
        <f t="shared" si="1061"/>
        <v>8.0000000000000018</v>
      </c>
      <c r="R2612" s="102">
        <f t="shared" si="1073"/>
        <v>2.9999999999999982</v>
      </c>
      <c r="S2612" s="103">
        <f t="shared" si="1067"/>
        <v>1</v>
      </c>
      <c r="T2612" s="104">
        <f t="shared" si="1068"/>
        <v>1.9999999999999982</v>
      </c>
      <c r="U2612" s="104">
        <f t="shared" si="1069"/>
        <v>0</v>
      </c>
      <c r="V2612" s="104">
        <f t="shared" si="1070"/>
        <v>0</v>
      </c>
      <c r="W2612" s="105">
        <f t="shared" si="1071"/>
        <v>2.9999999999999982</v>
      </c>
      <c r="X2612" s="96"/>
      <c r="Y2612" s="106" t="str">
        <f>$AO$38</f>
        <v>D</v>
      </c>
      <c r="Z2612" s="207" t="str">
        <f t="shared" si="1062"/>
        <v>Wed</v>
      </c>
      <c r="AA2612" s="107">
        <f t="shared" si="1063"/>
        <v>0</v>
      </c>
      <c r="AB2612" s="107">
        <f t="shared" si="1064"/>
        <v>0</v>
      </c>
      <c r="AC2612" s="107">
        <f t="shared" si="1065"/>
        <v>0</v>
      </c>
    </row>
    <row r="2613" spans="1:29" ht="12.75" customHeight="1">
      <c r="A2613" s="69"/>
      <c r="B2613" s="181"/>
      <c r="C2613" s="181"/>
      <c r="D2613" s="72"/>
      <c r="E2613" s="73"/>
      <c r="F2613" s="72"/>
      <c r="G2613" s="181"/>
      <c r="H2613" s="99"/>
      <c r="I2613" s="76">
        <f t="shared" si="1059"/>
        <v>35</v>
      </c>
      <c r="J2613" s="100"/>
      <c r="K2613" s="101"/>
      <c r="L2613" s="261"/>
      <c r="M2613" s="232"/>
      <c r="N2613" s="241"/>
      <c r="O2613" s="244"/>
      <c r="P2613" s="245"/>
      <c r="Q2613" s="257"/>
      <c r="R2613" s="102"/>
      <c r="S2613" s="103"/>
      <c r="T2613" s="104"/>
      <c r="U2613" s="104"/>
      <c r="V2613" s="104"/>
      <c r="W2613" s="105"/>
      <c r="X2613" s="96"/>
      <c r="Y2613" s="106"/>
      <c r="Z2613" s="207" t="str">
        <f t="shared" si="1062"/>
        <v>Sat</v>
      </c>
      <c r="AA2613" s="107">
        <f>COUNTIF(K2613,"S")</f>
        <v>0</v>
      </c>
      <c r="AB2613" s="107">
        <f>COUNTIF(K2613,"I")</f>
        <v>0</v>
      </c>
      <c r="AC2613" s="107">
        <f>COUNTIF(K2613,"A")</f>
        <v>0</v>
      </c>
    </row>
    <row r="2614" spans="1:29" ht="12.75" customHeight="1">
      <c r="A2614" s="69"/>
      <c r="B2614" s="181"/>
      <c r="C2614" s="181"/>
      <c r="D2614" s="72"/>
      <c r="E2614" s="73"/>
      <c r="F2614" s="72"/>
      <c r="G2614" s="181"/>
      <c r="H2614" s="99"/>
      <c r="I2614" s="76">
        <f t="shared" si="1059"/>
        <v>36</v>
      </c>
      <c r="J2614" s="210" t="s">
        <v>19</v>
      </c>
      <c r="K2614" s="211"/>
      <c r="L2614" s="251"/>
      <c r="M2614" s="212" t="s">
        <v>45</v>
      </c>
      <c r="N2614" s="212" t="s">
        <v>46</v>
      </c>
      <c r="O2614" s="242"/>
      <c r="P2614" s="243"/>
      <c r="Q2614" s="258"/>
      <c r="R2614" s="212"/>
      <c r="S2614" s="213"/>
      <c r="T2614" s="214"/>
      <c r="U2614" s="214"/>
      <c r="V2614" s="215"/>
      <c r="W2614" s="216" t="s">
        <v>36</v>
      </c>
      <c r="X2614" s="182"/>
      <c r="Y2614" s="183" t="s">
        <v>37</v>
      </c>
      <c r="Z2614" s="83"/>
      <c r="AA2614" s="84"/>
      <c r="AB2614" s="84"/>
      <c r="AC2614" s="96"/>
    </row>
    <row r="2615" spans="1:29" ht="12.75" customHeight="1">
      <c r="A2615" s="69"/>
      <c r="B2615" s="184" t="str">
        <f>C2579</f>
        <v>ADE</v>
      </c>
      <c r="C2615" s="181"/>
      <c r="D2615" s="72"/>
      <c r="E2615" s="73"/>
      <c r="F2615" s="72"/>
      <c r="G2615" s="181" t="s">
        <v>38</v>
      </c>
      <c r="H2615" s="99"/>
      <c r="I2615" s="76">
        <f t="shared" si="1059"/>
        <v>37</v>
      </c>
      <c r="J2615" s="333">
        <f>+K2615+L2615</f>
        <v>40</v>
      </c>
      <c r="K2615" s="334">
        <f>+COUNTIF(K2582:K2613,"1")+COUNTIF(K2582:K2613,"2")+COUNTIF(K2582:K2613,"L2")+COUNTIF(K2582:K2613,"L1")</f>
        <v>26</v>
      </c>
      <c r="L2615" s="334">
        <f>+COUNTIF(K2582:K2613,"2")+COUNTIF(K2582:K2613,"L2")</f>
        <v>14</v>
      </c>
      <c r="M2615" s="334">
        <f>+COUNTIF(K2582:K2613,"1")+COUNTIF(K2582:K2613,"L1")</f>
        <v>12</v>
      </c>
      <c r="N2615" s="185"/>
      <c r="O2615" s="185"/>
      <c r="P2615" s="101"/>
      <c r="Q2615" s="259"/>
      <c r="R2615" s="185">
        <f>+COUNTIF(K2583:K2613,"S2")</f>
        <v>0</v>
      </c>
      <c r="S2615" s="102">
        <f>SUM(S2583:S2613)</f>
        <v>18</v>
      </c>
      <c r="T2615" s="102">
        <f>SUM(T2583:T2613)</f>
        <v>63.500000000000014</v>
      </c>
      <c r="U2615" s="102">
        <f>SUM(U2583:U2613)</f>
        <v>4</v>
      </c>
      <c r="V2615" s="102">
        <f>SUM(V2583:V2613)</f>
        <v>11</v>
      </c>
      <c r="W2615" s="105">
        <f>+(S2615*1.5)+(T2615*2)+(U2615*3)+(V2615*4)</f>
        <v>210.00000000000003</v>
      </c>
      <c r="X2615" s="186"/>
      <c r="Y2615" s="187">
        <f>+COUNTIF(Y2583:Y2613,"D")</f>
        <v>22</v>
      </c>
      <c r="Z2615" s="83"/>
      <c r="AA2615" s="102">
        <f>SUM(AA2583:AA2613)</f>
        <v>0</v>
      </c>
      <c r="AB2615" s="102">
        <f>SUM(AB2583:AB2613)</f>
        <v>0</v>
      </c>
      <c r="AC2615" s="102">
        <f>SUM(AC2583:AC2613)</f>
        <v>0</v>
      </c>
    </row>
    <row r="2616" spans="1:29" ht="12.75" customHeight="1">
      <c r="A2616" s="69"/>
      <c r="B2616" s="263"/>
      <c r="C2616" s="189" t="s">
        <v>57</v>
      </c>
      <c r="D2616" s="189"/>
      <c r="E2616" s="190"/>
      <c r="F2616" s="72"/>
      <c r="G2616" s="72"/>
      <c r="H2616" s="99"/>
      <c r="I2616" s="76">
        <f t="shared" si="1059"/>
        <v>38</v>
      </c>
      <c r="J2616" s="191"/>
      <c r="K2616" s="192"/>
      <c r="L2616" s="252"/>
      <c r="M2616" s="193"/>
      <c r="N2616" s="193"/>
      <c r="O2616" s="193"/>
      <c r="P2616" s="239"/>
      <c r="Q2616" s="260"/>
      <c r="R2616" s="194">
        <f>S2615+T2615+U2615+V2615</f>
        <v>96.500000000000014</v>
      </c>
      <c r="S2616" s="103"/>
      <c r="T2616" s="103"/>
      <c r="U2616" s="103"/>
      <c r="V2616" s="103"/>
      <c r="W2616" s="103"/>
      <c r="X2616" s="195"/>
      <c r="Y2616" s="187"/>
      <c r="Z2616" s="196"/>
      <c r="AA2616" s="196"/>
      <c r="AB2616" s="196"/>
      <c r="AC2616" s="197"/>
    </row>
    <row r="2618" spans="1:29" ht="12.75" customHeight="1">
      <c r="A2618" s="52">
        <f>A2579+1</f>
        <v>68</v>
      </c>
      <c r="B2618" s="53" t="s">
        <v>2</v>
      </c>
      <c r="C2618" s="54" t="s">
        <v>201</v>
      </c>
      <c r="D2618" s="55"/>
      <c r="E2618" s="56" t="s">
        <v>55</v>
      </c>
      <c r="F2618" s="209" t="s">
        <v>143</v>
      </c>
      <c r="G2618" s="57"/>
      <c r="H2618" s="58"/>
      <c r="I2618" s="59">
        <v>1</v>
      </c>
      <c r="J2618" s="486" t="str">
        <f>+C2618</f>
        <v>ADE</v>
      </c>
      <c r="K2618" s="486"/>
      <c r="L2618" s="486"/>
      <c r="M2618" s="486"/>
      <c r="N2618" s="486"/>
      <c r="O2618" s="486"/>
      <c r="P2618" s="486"/>
      <c r="Q2618" s="486"/>
      <c r="R2618" s="486"/>
      <c r="S2618" s="486"/>
      <c r="T2618" s="486"/>
      <c r="U2618" s="486"/>
      <c r="V2618" s="486"/>
      <c r="W2618" s="486"/>
      <c r="X2618" s="60"/>
      <c r="Y2618" s="61"/>
      <c r="Z2618" s="62"/>
      <c r="AA2618" s="63"/>
      <c r="AB2618" s="63"/>
      <c r="AC2618" s="64"/>
    </row>
    <row r="2619" spans="1:29" ht="12.75" customHeight="1">
      <c r="A2619" s="69"/>
      <c r="B2619" s="70" t="s">
        <v>3</v>
      </c>
      <c r="C2619" s="71" t="s">
        <v>62</v>
      </c>
      <c r="D2619" s="72"/>
      <c r="E2619" s="73"/>
      <c r="F2619" s="72"/>
      <c r="G2619" s="74"/>
      <c r="H2619" s="75"/>
      <c r="I2619" s="76">
        <f t="shared" ref="I2619:I2655" si="1075">+I2618+1</f>
        <v>2</v>
      </c>
      <c r="J2619" s="77" t="s">
        <v>4</v>
      </c>
      <c r="K2619" s="78"/>
      <c r="L2619" s="248"/>
      <c r="M2619" s="79"/>
      <c r="N2619" s="79"/>
      <c r="O2619" s="79"/>
      <c r="P2619" s="236"/>
      <c r="Q2619" s="254"/>
      <c r="R2619" s="79"/>
      <c r="S2619" s="79"/>
      <c r="T2619" s="79"/>
      <c r="U2619" s="79"/>
      <c r="V2619" s="79"/>
      <c r="W2619" s="80" t="str">
        <f>$Y$1</f>
        <v>Period: 1 May 2012 - 31 May 2012</v>
      </c>
      <c r="X2619" s="81"/>
      <c r="Y2619" s="82"/>
      <c r="Z2619" s="83"/>
      <c r="AA2619" s="84"/>
      <c r="AB2619" s="84"/>
      <c r="AC2619" s="85"/>
    </row>
    <row r="2620" spans="1:29" ht="12.75" customHeight="1">
      <c r="A2620" s="69"/>
      <c r="B2620" s="70" t="s">
        <v>6</v>
      </c>
      <c r="C2620" s="71" t="s">
        <v>5</v>
      </c>
      <c r="D2620" s="72"/>
      <c r="E2620" s="73"/>
      <c r="F2620" s="91"/>
      <c r="G2620" s="91"/>
      <c r="H2620" s="92"/>
      <c r="I2620" s="76">
        <f t="shared" si="1075"/>
        <v>3</v>
      </c>
      <c r="J2620" s="487" t="s">
        <v>7</v>
      </c>
      <c r="K2620" s="488" t="s">
        <v>8</v>
      </c>
      <c r="L2620" s="249"/>
      <c r="M2620" s="489" t="s">
        <v>49</v>
      </c>
      <c r="N2620" s="490"/>
      <c r="O2620" s="220"/>
      <c r="P2620" s="237"/>
      <c r="Q2620" s="255"/>
      <c r="R2620" s="491" t="s">
        <v>64</v>
      </c>
      <c r="S2620" s="493" t="s">
        <v>9</v>
      </c>
      <c r="T2620" s="493"/>
      <c r="U2620" s="493"/>
      <c r="V2620" s="493"/>
      <c r="W2620" s="494" t="s">
        <v>10</v>
      </c>
      <c r="X2620" s="93"/>
      <c r="Y2620" s="94"/>
      <c r="Z2620" s="83"/>
      <c r="AA2620" s="84"/>
      <c r="AB2620" s="84"/>
      <c r="AC2620" s="85"/>
    </row>
    <row r="2621" spans="1:29" ht="12.75" customHeight="1">
      <c r="A2621" s="69"/>
      <c r="B2621" s="70" t="s">
        <v>48</v>
      </c>
      <c r="C2621" s="71"/>
      <c r="D2621" s="72"/>
      <c r="E2621" s="73"/>
      <c r="F2621" s="91"/>
      <c r="G2621" s="91"/>
      <c r="H2621" s="92"/>
      <c r="I2621" s="76">
        <f t="shared" si="1075"/>
        <v>4</v>
      </c>
      <c r="J2621" s="487"/>
      <c r="K2621" s="488"/>
      <c r="L2621" s="250"/>
      <c r="M2621" s="231" t="s">
        <v>11</v>
      </c>
      <c r="N2621" s="231" t="s">
        <v>12</v>
      </c>
      <c r="O2621" s="231"/>
      <c r="P2621" s="238"/>
      <c r="Q2621" s="256" t="s">
        <v>67</v>
      </c>
      <c r="R2621" s="492"/>
      <c r="S2621" s="201">
        <v>1.5</v>
      </c>
      <c r="T2621" s="201">
        <v>2</v>
      </c>
      <c r="U2621" s="201">
        <v>3</v>
      </c>
      <c r="V2621" s="201">
        <v>4</v>
      </c>
      <c r="W2621" s="494"/>
      <c r="X2621" s="93"/>
      <c r="Y2621" s="94"/>
      <c r="Z2621" s="83"/>
      <c r="AA2621" s="95" t="s">
        <v>13</v>
      </c>
      <c r="AB2621" s="95" t="s">
        <v>14</v>
      </c>
      <c r="AC2621" s="96" t="s">
        <v>15</v>
      </c>
    </row>
    <row r="2622" spans="1:29" ht="12.75" customHeight="1">
      <c r="A2622" s="69"/>
      <c r="B2622" s="70" t="s">
        <v>16</v>
      </c>
      <c r="C2622" s="71"/>
      <c r="D2622" s="72"/>
      <c r="E2622" s="73"/>
      <c r="F2622" s="98"/>
      <c r="G2622" s="72"/>
      <c r="H2622" s="99"/>
      <c r="I2622" s="76">
        <f t="shared" si="1075"/>
        <v>5</v>
      </c>
      <c r="J2622" s="100">
        <f>$AN$9</f>
        <v>41079</v>
      </c>
      <c r="K2622" s="101">
        <v>1</v>
      </c>
      <c r="L2622" s="261">
        <v>10</v>
      </c>
      <c r="M2622" s="232">
        <f>VLOOKUP(K2622,$AE$23:$AG$30,2,0)</f>
        <v>0.33333333333333331</v>
      </c>
      <c r="N2622" s="241">
        <f>VLOOKUP(K2622,$AE$23:$AG$30,3,0)</f>
        <v>0.70833333333333337</v>
      </c>
      <c r="O2622" s="244">
        <f t="shared" ref="O2622:O2651" si="1076">(N2622-M2622)*24</f>
        <v>9.0000000000000018</v>
      </c>
      <c r="P2622" s="245" t="str">
        <f>+IF(((N2622-M2622)*24)&gt;4,"1",0)</f>
        <v>1</v>
      </c>
      <c r="Q2622" s="257">
        <f t="shared" ref="Q2622:Q2651" si="1077">O2622-P2622</f>
        <v>8.0000000000000018</v>
      </c>
      <c r="R2622" s="102">
        <f>+L2622-Q2622</f>
        <v>1.9999999999999982</v>
      </c>
      <c r="S2622" s="103">
        <f>IF(AND(Y2622="d",W2622&gt;0),1,0)</f>
        <v>1</v>
      </c>
      <c r="T2622" s="104">
        <f>IF(AND(Y2622="D",W2622-S2622&lt;0),0,IF(AND(Y2622="M",W2622&gt;=7),7,IF(AND(Y2622="M",W2622&lt;7),W2622,IF(W2622-S2622&lt;0,0,IF(AND(Y2622="D",W2622-S2622&gt;=7),7,IF(AND(Y2622="D",W2622-S2622&lt;7),W2622-S2622,0))))))</f>
        <v>0.99999999999999822</v>
      </c>
      <c r="U2622" s="104">
        <f>IF(AND(Y2622="D",W2622&lt;1),0,IF(AND(Y2622="D",W2622-S2622-T2622&gt;0,W2622-S2622-T2622&lt;1),W2622-S2622-T2622,IF(AND(Y2622="D",W2622-S2622-T2622&gt;=1),1,IF(AND(Y2622="M",W2622-T2622&gt;=1),1,IF(AND(Y2622="M",W2622-T2622&lt;1),W2622-T2622,0)))))</f>
        <v>0</v>
      </c>
      <c r="V2622" s="104">
        <f>IF(AND(Y2622="D",W2622&lt;1),0,IF(AND(Y2622="D",W2622-S2622-T2622-U2622&gt;0),W2622-S2622-T2622-U2622,IF(AND(Y2622="M",W2622-T2622-U2622&gt;0),W2622-T2622-U2622,0)))</f>
        <v>0</v>
      </c>
      <c r="W2622" s="105">
        <f>+R2622</f>
        <v>1.9999999999999982</v>
      </c>
      <c r="X2622" s="96"/>
      <c r="Y2622" s="106" t="str">
        <f>$AO$9</f>
        <v>D</v>
      </c>
      <c r="Z2622" s="207" t="str">
        <f t="shared" ref="Z2622:Z2652" si="1078">TEXT(WEEKDAY(J2622),"ddd")</f>
        <v>Tue</v>
      </c>
      <c r="AA2622" s="107">
        <f t="shared" ref="AA2622:AA2651" si="1079">COUNTIF(K2622,"S")</f>
        <v>0</v>
      </c>
      <c r="AB2622" s="107">
        <f t="shared" ref="AB2622:AB2651" si="1080">COUNTIF(K2622,"I")</f>
        <v>0</v>
      </c>
      <c r="AC2622" s="107">
        <f t="shared" ref="AC2622:AC2651" si="1081">COUNTIF(K2622,"A")</f>
        <v>0</v>
      </c>
    </row>
    <row r="2623" spans="1:29" ht="12.75" customHeight="1">
      <c r="A2623" s="69"/>
      <c r="B2623" s="70" t="s">
        <v>18</v>
      </c>
      <c r="C2623" s="108" t="s">
        <v>61</v>
      </c>
      <c r="D2623" s="109"/>
      <c r="E2623" s="73"/>
      <c r="F2623" s="110"/>
      <c r="G2623" s="72"/>
      <c r="H2623" s="99"/>
      <c r="I2623" s="76">
        <f t="shared" si="1075"/>
        <v>6</v>
      </c>
      <c r="J2623" s="100">
        <f>$AN$10</f>
        <v>41080</v>
      </c>
      <c r="K2623" s="101">
        <v>1</v>
      </c>
      <c r="L2623" s="261">
        <v>11</v>
      </c>
      <c r="M2623" s="232">
        <f>VLOOKUP(K2623,$AE$23:$AG$30,2,0)</f>
        <v>0.33333333333333331</v>
      </c>
      <c r="N2623" s="241">
        <f t="shared" ref="N2623:N2651" si="1082">VLOOKUP(K2623,$AE$23:$AG$30,3,0)</f>
        <v>0.70833333333333337</v>
      </c>
      <c r="O2623" s="244">
        <f t="shared" si="1076"/>
        <v>9.0000000000000018</v>
      </c>
      <c r="P2623" s="245" t="str">
        <f>+IF(((N2623-M2623)*24)&gt;4,"1",0)</f>
        <v>1</v>
      </c>
      <c r="Q2623" s="257">
        <f t="shared" si="1077"/>
        <v>8.0000000000000018</v>
      </c>
      <c r="R2623" s="102">
        <f>+L2623-Q2623</f>
        <v>2.9999999999999982</v>
      </c>
      <c r="S2623" s="103">
        <f t="shared" ref="S2623:S2651" si="1083">IF(AND(Y2623="d",W2623&gt;0),1,0)</f>
        <v>1</v>
      </c>
      <c r="T2623" s="104">
        <f t="shared" ref="T2623:T2651" si="1084">IF(AND(Y2623="D",W2623-S2623&lt;0),0,IF(AND(Y2623="M",W2623&gt;=7),7,IF(AND(Y2623="M",W2623&lt;7),W2623,IF(W2623-S2623&lt;0,0,IF(AND(Y2623="D",W2623-S2623&gt;=7),7,IF(AND(Y2623="D",W2623-S2623&lt;7),W2623-S2623,0))))))</f>
        <v>1.9999999999999982</v>
      </c>
      <c r="U2623" s="104">
        <f t="shared" ref="U2623:U2651" si="1085">IF(AND(Y2623="D",W2623&lt;1),0,IF(AND(Y2623="D",W2623-S2623-T2623&gt;0,W2623-S2623-T2623&lt;1),W2623-S2623-T2623,IF(AND(Y2623="D",W2623-S2623-T2623&gt;=1),1,IF(AND(Y2623="M",W2623-T2623&gt;=1),1,IF(AND(Y2623="M",W2623-T2623&lt;1),W2623-T2623,0)))))</f>
        <v>0</v>
      </c>
      <c r="V2623" s="104">
        <f t="shared" ref="V2623:V2651" si="1086">IF(AND(Y2623="D",W2623&lt;1),0,IF(AND(Y2623="D",W2623-S2623-T2623-U2623&gt;0),W2623-S2623-T2623-U2623,IF(AND(Y2623="M",W2623-T2623-U2623&gt;0),W2623-T2623-U2623,0)))</f>
        <v>0</v>
      </c>
      <c r="W2623" s="105">
        <f t="shared" ref="W2623:W2651" si="1087">+R2623</f>
        <v>2.9999999999999982</v>
      </c>
      <c r="X2623" s="96"/>
      <c r="Y2623" s="106" t="str">
        <f>$AO$10</f>
        <v>D</v>
      </c>
      <c r="Z2623" s="207" t="str">
        <f t="shared" si="1078"/>
        <v>Wed</v>
      </c>
      <c r="AA2623" s="107">
        <f t="shared" si="1079"/>
        <v>0</v>
      </c>
      <c r="AB2623" s="107">
        <f t="shared" si="1080"/>
        <v>0</v>
      </c>
      <c r="AC2623" s="107">
        <f t="shared" si="1081"/>
        <v>0</v>
      </c>
    </row>
    <row r="2624" spans="1:29" ht="12.75" customHeight="1">
      <c r="A2624" s="69"/>
      <c r="B2624" s="98" t="s">
        <v>20</v>
      </c>
      <c r="C2624" s="199">
        <v>40245</v>
      </c>
      <c r="D2624" s="199">
        <v>41340</v>
      </c>
      <c r="E2624" s="73"/>
      <c r="F2624" s="72"/>
      <c r="G2624" s="72"/>
      <c r="H2624" s="99"/>
      <c r="I2624" s="76">
        <f t="shared" si="1075"/>
        <v>7</v>
      </c>
      <c r="J2624" s="100">
        <f>$AN$11</f>
        <v>41081</v>
      </c>
      <c r="K2624" s="101">
        <v>1</v>
      </c>
      <c r="L2624" s="261">
        <v>11</v>
      </c>
      <c r="M2624" s="232">
        <f>VLOOKUP(K2624,$AE$23:$AG$30,2,0)</f>
        <v>0.33333333333333331</v>
      </c>
      <c r="N2624" s="241">
        <f t="shared" si="1082"/>
        <v>0.70833333333333337</v>
      </c>
      <c r="O2624" s="244">
        <f t="shared" si="1076"/>
        <v>9.0000000000000018</v>
      </c>
      <c r="P2624" s="245" t="str">
        <f t="shared" ref="P2624:P2651" si="1088">+IF(((N2624-M2624)*24)&gt;4,"1",0)</f>
        <v>1</v>
      </c>
      <c r="Q2624" s="257">
        <f t="shared" si="1077"/>
        <v>8.0000000000000018</v>
      </c>
      <c r="R2624" s="102">
        <f t="shared" ref="R2624:R2651" si="1089">+L2624-Q2624</f>
        <v>2.9999999999999982</v>
      </c>
      <c r="S2624" s="103">
        <f t="shared" si="1083"/>
        <v>1</v>
      </c>
      <c r="T2624" s="104">
        <f t="shared" si="1084"/>
        <v>1.9999999999999982</v>
      </c>
      <c r="U2624" s="104">
        <f t="shared" si="1085"/>
        <v>0</v>
      </c>
      <c r="V2624" s="104">
        <f t="shared" si="1086"/>
        <v>0</v>
      </c>
      <c r="W2624" s="105">
        <f t="shared" si="1087"/>
        <v>2.9999999999999982</v>
      </c>
      <c r="X2624" s="96"/>
      <c r="Y2624" s="106" t="str">
        <f>$AO$11</f>
        <v>D</v>
      </c>
      <c r="Z2624" s="207" t="str">
        <f t="shared" si="1078"/>
        <v>Thu</v>
      </c>
      <c r="AA2624" s="107">
        <f t="shared" si="1079"/>
        <v>0</v>
      </c>
      <c r="AB2624" s="107">
        <f t="shared" si="1080"/>
        <v>0</v>
      </c>
      <c r="AC2624" s="107">
        <f t="shared" si="1081"/>
        <v>0</v>
      </c>
    </row>
    <row r="2625" spans="1:29" ht="12.75" customHeight="1">
      <c r="A2625" s="69"/>
      <c r="B2625" s="98"/>
      <c r="C2625" s="98"/>
      <c r="D2625" s="72"/>
      <c r="E2625" s="73"/>
      <c r="F2625" s="72"/>
      <c r="G2625" s="72"/>
      <c r="H2625" s="99"/>
      <c r="I2625" s="76">
        <f t="shared" si="1075"/>
        <v>8</v>
      </c>
      <c r="J2625" s="100">
        <f>$AN$12</f>
        <v>41082</v>
      </c>
      <c r="K2625" s="101">
        <v>1</v>
      </c>
      <c r="L2625" s="261">
        <v>8</v>
      </c>
      <c r="M2625" s="232">
        <f t="shared" ref="M2625:M2651" si="1090">VLOOKUP(K2625,$AE$23:$AG$30,2,0)</f>
        <v>0.33333333333333331</v>
      </c>
      <c r="N2625" s="241">
        <f t="shared" si="1082"/>
        <v>0.70833333333333337</v>
      </c>
      <c r="O2625" s="244">
        <f t="shared" si="1076"/>
        <v>9.0000000000000018</v>
      </c>
      <c r="P2625" s="245" t="str">
        <f t="shared" si="1088"/>
        <v>1</v>
      </c>
      <c r="Q2625" s="257">
        <f t="shared" si="1077"/>
        <v>8.0000000000000018</v>
      </c>
      <c r="R2625" s="102">
        <f t="shared" si="1089"/>
        <v>0</v>
      </c>
      <c r="S2625" s="103">
        <f t="shared" si="1083"/>
        <v>0</v>
      </c>
      <c r="T2625" s="104">
        <f t="shared" si="1084"/>
        <v>0</v>
      </c>
      <c r="U2625" s="104">
        <f t="shared" si="1085"/>
        <v>0</v>
      </c>
      <c r="V2625" s="104">
        <f t="shared" si="1086"/>
        <v>0</v>
      </c>
      <c r="W2625" s="105">
        <f t="shared" si="1087"/>
        <v>0</v>
      </c>
      <c r="X2625" s="96"/>
      <c r="Y2625" s="106" t="str">
        <f>$AO$12</f>
        <v>D</v>
      </c>
      <c r="Z2625" s="207" t="str">
        <f t="shared" si="1078"/>
        <v>Fri</v>
      </c>
      <c r="AA2625" s="107">
        <f t="shared" si="1079"/>
        <v>0</v>
      </c>
      <c r="AB2625" s="107">
        <f t="shared" si="1080"/>
        <v>0</v>
      </c>
      <c r="AC2625" s="107">
        <f t="shared" si="1081"/>
        <v>0</v>
      </c>
    </row>
    <row r="2626" spans="1:29" ht="12.75" customHeight="1">
      <c r="A2626" s="69"/>
      <c r="B2626" s="98"/>
      <c r="C2626" s="98"/>
      <c r="D2626" s="72"/>
      <c r="E2626" s="73"/>
      <c r="F2626" s="198"/>
      <c r="G2626" s="72"/>
      <c r="H2626" s="99"/>
      <c r="I2626" s="76">
        <f t="shared" si="1075"/>
        <v>9</v>
      </c>
      <c r="J2626" s="100">
        <f>$AN$13</f>
        <v>41083</v>
      </c>
      <c r="K2626" s="339" t="s">
        <v>50</v>
      </c>
      <c r="L2626" s="261"/>
      <c r="M2626" s="232">
        <f t="shared" si="1090"/>
        <v>0</v>
      </c>
      <c r="N2626" s="241">
        <f t="shared" si="1082"/>
        <v>0</v>
      </c>
      <c r="O2626" s="244">
        <f t="shared" si="1076"/>
        <v>0</v>
      </c>
      <c r="P2626" s="245">
        <f t="shared" si="1088"/>
        <v>0</v>
      </c>
      <c r="Q2626" s="257">
        <f t="shared" si="1077"/>
        <v>0</v>
      </c>
      <c r="R2626" s="102">
        <f t="shared" si="1089"/>
        <v>0</v>
      </c>
      <c r="S2626" s="103">
        <f t="shared" si="1083"/>
        <v>0</v>
      </c>
      <c r="T2626" s="104">
        <f t="shared" si="1084"/>
        <v>0</v>
      </c>
      <c r="U2626" s="104">
        <f t="shared" si="1085"/>
        <v>0</v>
      </c>
      <c r="V2626" s="104">
        <f t="shared" si="1086"/>
        <v>0</v>
      </c>
      <c r="W2626" s="105">
        <f t="shared" si="1087"/>
        <v>0</v>
      </c>
      <c r="X2626" s="96"/>
      <c r="Y2626" s="106" t="str">
        <f>$AO$13</f>
        <v>M</v>
      </c>
      <c r="Z2626" s="207" t="str">
        <f t="shared" si="1078"/>
        <v>Sat</v>
      </c>
      <c r="AA2626" s="107">
        <f t="shared" si="1079"/>
        <v>0</v>
      </c>
      <c r="AB2626" s="107">
        <f t="shared" si="1080"/>
        <v>0</v>
      </c>
      <c r="AC2626" s="107">
        <f t="shared" si="1081"/>
        <v>0</v>
      </c>
    </row>
    <row r="2627" spans="1:29" ht="12.75" customHeight="1">
      <c r="A2627" s="69"/>
      <c r="B2627" s="124" t="s">
        <v>21</v>
      </c>
      <c r="C2627" s="125" t="s">
        <v>22</v>
      </c>
      <c r="D2627" s="126"/>
      <c r="E2627" s="127"/>
      <c r="F2627" s="198">
        <v>1244560</v>
      </c>
      <c r="G2627" s="129" t="s">
        <v>22</v>
      </c>
      <c r="H2627" s="130">
        <f>+F2627</f>
        <v>1244560</v>
      </c>
      <c r="I2627" s="76">
        <f t="shared" si="1075"/>
        <v>10</v>
      </c>
      <c r="J2627" s="100">
        <f>$AN$14</f>
        <v>41084</v>
      </c>
      <c r="K2627" s="339" t="s">
        <v>50</v>
      </c>
      <c r="L2627" s="261"/>
      <c r="M2627" s="232">
        <f t="shared" si="1090"/>
        <v>0</v>
      </c>
      <c r="N2627" s="241">
        <f t="shared" si="1082"/>
        <v>0</v>
      </c>
      <c r="O2627" s="244">
        <f t="shared" si="1076"/>
        <v>0</v>
      </c>
      <c r="P2627" s="245">
        <f t="shared" si="1088"/>
        <v>0</v>
      </c>
      <c r="Q2627" s="257">
        <f t="shared" si="1077"/>
        <v>0</v>
      </c>
      <c r="R2627" s="102">
        <f t="shared" si="1089"/>
        <v>0</v>
      </c>
      <c r="S2627" s="103">
        <f t="shared" si="1083"/>
        <v>0</v>
      </c>
      <c r="T2627" s="104">
        <f t="shared" si="1084"/>
        <v>0</v>
      </c>
      <c r="U2627" s="104">
        <f t="shared" si="1085"/>
        <v>0</v>
      </c>
      <c r="V2627" s="104">
        <f t="shared" si="1086"/>
        <v>0</v>
      </c>
      <c r="W2627" s="105">
        <f t="shared" si="1087"/>
        <v>0</v>
      </c>
      <c r="X2627" s="96"/>
      <c r="Y2627" s="106" t="str">
        <f>$AO$14</f>
        <v>M</v>
      </c>
      <c r="Z2627" s="262" t="str">
        <f t="shared" si="1078"/>
        <v>Sun</v>
      </c>
      <c r="AA2627" s="107">
        <f t="shared" si="1079"/>
        <v>0</v>
      </c>
      <c r="AB2627" s="107">
        <f t="shared" si="1080"/>
        <v>0</v>
      </c>
      <c r="AC2627" s="107">
        <f t="shared" si="1081"/>
        <v>0</v>
      </c>
    </row>
    <row r="2628" spans="1:29" ht="12.75" customHeight="1">
      <c r="A2628" s="69"/>
      <c r="B2628" s="124" t="s">
        <v>23</v>
      </c>
      <c r="C2628" s="125" t="s">
        <v>22</v>
      </c>
      <c r="D2628" s="133">
        <f>+F2627/173</f>
        <v>7193.9884393063585</v>
      </c>
      <c r="E2628" s="127" t="s">
        <v>24</v>
      </c>
      <c r="F2628" s="128">
        <f>+W2654</f>
        <v>113.50000000000003</v>
      </c>
      <c r="G2628" s="134" t="s">
        <v>22</v>
      </c>
      <c r="H2628" s="130">
        <f>F2628*D2628</f>
        <v>816517.6878612719</v>
      </c>
      <c r="I2628" s="76">
        <f t="shared" si="1075"/>
        <v>11</v>
      </c>
      <c r="J2628" s="100">
        <f>$AN$15</f>
        <v>41085</v>
      </c>
      <c r="K2628" s="101">
        <v>2</v>
      </c>
      <c r="L2628" s="261">
        <v>10.5</v>
      </c>
      <c r="M2628" s="232">
        <f t="shared" si="1090"/>
        <v>0.83333333333333337</v>
      </c>
      <c r="N2628" s="241">
        <f t="shared" si="1082"/>
        <v>1.2083333333333333</v>
      </c>
      <c r="O2628" s="244">
        <f t="shared" si="1076"/>
        <v>8.9999999999999964</v>
      </c>
      <c r="P2628" s="245" t="str">
        <f t="shared" si="1088"/>
        <v>1</v>
      </c>
      <c r="Q2628" s="257">
        <f t="shared" si="1077"/>
        <v>7.9999999999999964</v>
      </c>
      <c r="R2628" s="102">
        <f t="shared" si="1089"/>
        <v>2.5000000000000036</v>
      </c>
      <c r="S2628" s="103">
        <f t="shared" si="1083"/>
        <v>1</v>
      </c>
      <c r="T2628" s="104">
        <f t="shared" si="1084"/>
        <v>1.5000000000000036</v>
      </c>
      <c r="U2628" s="104">
        <f t="shared" si="1085"/>
        <v>0</v>
      </c>
      <c r="V2628" s="104">
        <f t="shared" si="1086"/>
        <v>0</v>
      </c>
      <c r="W2628" s="105">
        <f t="shared" si="1087"/>
        <v>2.5000000000000036</v>
      </c>
      <c r="X2628" s="96"/>
      <c r="Y2628" s="106" t="str">
        <f>$AO$15</f>
        <v>D</v>
      </c>
      <c r="Z2628" s="262" t="str">
        <f t="shared" si="1078"/>
        <v>Mon</v>
      </c>
      <c r="AA2628" s="107">
        <f t="shared" si="1079"/>
        <v>0</v>
      </c>
      <c r="AB2628" s="107">
        <f t="shared" si="1080"/>
        <v>0</v>
      </c>
      <c r="AC2628" s="107">
        <f t="shared" si="1081"/>
        <v>0</v>
      </c>
    </row>
    <row r="2629" spans="1:29" ht="12.75" customHeight="1">
      <c r="A2629" s="69"/>
      <c r="B2629" s="124" t="s">
        <v>65</v>
      </c>
      <c r="C2629" s="125" t="s">
        <v>22</v>
      </c>
      <c r="D2629" s="133">
        <v>6000</v>
      </c>
      <c r="E2629" s="127" t="s">
        <v>24</v>
      </c>
      <c r="F2629" s="203">
        <f>+K2654</f>
        <v>22</v>
      </c>
      <c r="G2629" s="134" t="s">
        <v>22</v>
      </c>
      <c r="H2629" s="130">
        <f>F2629*D2629</f>
        <v>132000</v>
      </c>
      <c r="I2629" s="76">
        <f t="shared" si="1075"/>
        <v>12</v>
      </c>
      <c r="J2629" s="100">
        <f>$AN$16</f>
        <v>41086</v>
      </c>
      <c r="K2629" s="101">
        <v>2</v>
      </c>
      <c r="L2629" s="261">
        <v>11</v>
      </c>
      <c r="M2629" s="232">
        <f t="shared" si="1090"/>
        <v>0.83333333333333337</v>
      </c>
      <c r="N2629" s="241">
        <f t="shared" si="1082"/>
        <v>1.2083333333333333</v>
      </c>
      <c r="O2629" s="244">
        <f t="shared" si="1076"/>
        <v>8.9999999999999964</v>
      </c>
      <c r="P2629" s="245" t="str">
        <f t="shared" si="1088"/>
        <v>1</v>
      </c>
      <c r="Q2629" s="257">
        <f t="shared" si="1077"/>
        <v>7.9999999999999964</v>
      </c>
      <c r="R2629" s="102">
        <f t="shared" si="1089"/>
        <v>3.0000000000000036</v>
      </c>
      <c r="S2629" s="103">
        <f t="shared" si="1083"/>
        <v>1</v>
      </c>
      <c r="T2629" s="104">
        <f t="shared" si="1084"/>
        <v>2.0000000000000036</v>
      </c>
      <c r="U2629" s="104">
        <f t="shared" si="1085"/>
        <v>0</v>
      </c>
      <c r="V2629" s="104">
        <f t="shared" si="1086"/>
        <v>0</v>
      </c>
      <c r="W2629" s="105">
        <f t="shared" si="1087"/>
        <v>3.0000000000000036</v>
      </c>
      <c r="X2629" s="96"/>
      <c r="Y2629" s="106" t="str">
        <f>$AO$16</f>
        <v>D</v>
      </c>
      <c r="Z2629" s="207" t="str">
        <f t="shared" si="1078"/>
        <v>Tue</v>
      </c>
      <c r="AA2629" s="107">
        <f t="shared" si="1079"/>
        <v>0</v>
      </c>
      <c r="AB2629" s="107">
        <f t="shared" si="1080"/>
        <v>0</v>
      </c>
      <c r="AC2629" s="107">
        <f t="shared" si="1081"/>
        <v>0</v>
      </c>
    </row>
    <row r="2630" spans="1:29" ht="12.75" customHeight="1">
      <c r="A2630" s="69"/>
      <c r="B2630" s="124" t="s">
        <v>66</v>
      </c>
      <c r="C2630" s="125" t="s">
        <v>22</v>
      </c>
      <c r="D2630" s="200">
        <v>4000</v>
      </c>
      <c r="E2630" s="127" t="s">
        <v>24</v>
      </c>
      <c r="F2630" s="139">
        <f>+L2654</f>
        <v>10</v>
      </c>
      <c r="G2630" s="134" t="s">
        <v>22</v>
      </c>
      <c r="H2630" s="130">
        <f>F2630*D2630</f>
        <v>40000</v>
      </c>
      <c r="I2630" s="76">
        <f t="shared" si="1075"/>
        <v>13</v>
      </c>
      <c r="J2630" s="100">
        <f>$AN$17</f>
        <v>41087</v>
      </c>
      <c r="K2630" s="101">
        <v>2</v>
      </c>
      <c r="L2630" s="261">
        <v>10</v>
      </c>
      <c r="M2630" s="232">
        <f t="shared" si="1090"/>
        <v>0.83333333333333337</v>
      </c>
      <c r="N2630" s="241">
        <f t="shared" si="1082"/>
        <v>1.2083333333333333</v>
      </c>
      <c r="O2630" s="244">
        <f t="shared" si="1076"/>
        <v>8.9999999999999964</v>
      </c>
      <c r="P2630" s="245" t="str">
        <f t="shared" si="1088"/>
        <v>1</v>
      </c>
      <c r="Q2630" s="257">
        <f t="shared" si="1077"/>
        <v>7.9999999999999964</v>
      </c>
      <c r="R2630" s="102">
        <f t="shared" si="1089"/>
        <v>2.0000000000000036</v>
      </c>
      <c r="S2630" s="103">
        <f t="shared" si="1083"/>
        <v>1</v>
      </c>
      <c r="T2630" s="104">
        <f t="shared" si="1084"/>
        <v>1.0000000000000036</v>
      </c>
      <c r="U2630" s="104">
        <f t="shared" si="1085"/>
        <v>0</v>
      </c>
      <c r="V2630" s="104">
        <f t="shared" si="1086"/>
        <v>0</v>
      </c>
      <c r="W2630" s="105">
        <f t="shared" si="1087"/>
        <v>2.0000000000000036</v>
      </c>
      <c r="X2630" s="96"/>
      <c r="Y2630" s="106" t="str">
        <f>$AO$17</f>
        <v>D</v>
      </c>
      <c r="Z2630" s="207" t="str">
        <f t="shared" si="1078"/>
        <v>Wed</v>
      </c>
      <c r="AA2630" s="107">
        <f t="shared" si="1079"/>
        <v>0</v>
      </c>
      <c r="AB2630" s="107">
        <f t="shared" si="1080"/>
        <v>0</v>
      </c>
      <c r="AC2630" s="107">
        <f t="shared" si="1081"/>
        <v>0</v>
      </c>
    </row>
    <row r="2631" spans="1:29" ht="12.75" customHeight="1">
      <c r="A2631" s="69"/>
      <c r="B2631" s="335" t="s">
        <v>75</v>
      </c>
      <c r="C2631" s="336" t="s">
        <v>22</v>
      </c>
      <c r="D2631" s="337"/>
      <c r="E2631" s="127" t="s">
        <v>24</v>
      </c>
      <c r="F2631" s="338">
        <f>+M2654</f>
        <v>12</v>
      </c>
      <c r="G2631" s="142" t="s">
        <v>22</v>
      </c>
      <c r="H2631" s="143">
        <f>+F2631*D2631</f>
        <v>0</v>
      </c>
      <c r="I2631" s="76">
        <f t="shared" si="1075"/>
        <v>14</v>
      </c>
      <c r="J2631" s="100">
        <f>$AN$18</f>
        <v>41088</v>
      </c>
      <c r="K2631" s="101">
        <v>2</v>
      </c>
      <c r="L2631" s="261">
        <v>10.5</v>
      </c>
      <c r="M2631" s="232">
        <f t="shared" si="1090"/>
        <v>0.83333333333333337</v>
      </c>
      <c r="N2631" s="241">
        <f t="shared" si="1082"/>
        <v>1.2083333333333333</v>
      </c>
      <c r="O2631" s="244">
        <f t="shared" si="1076"/>
        <v>8.9999999999999964</v>
      </c>
      <c r="P2631" s="245" t="str">
        <f t="shared" si="1088"/>
        <v>1</v>
      </c>
      <c r="Q2631" s="257">
        <f t="shared" si="1077"/>
        <v>7.9999999999999964</v>
      </c>
      <c r="R2631" s="102">
        <f t="shared" si="1089"/>
        <v>2.5000000000000036</v>
      </c>
      <c r="S2631" s="103">
        <f t="shared" si="1083"/>
        <v>1</v>
      </c>
      <c r="T2631" s="104">
        <f t="shared" si="1084"/>
        <v>1.5000000000000036</v>
      </c>
      <c r="U2631" s="104">
        <f t="shared" si="1085"/>
        <v>0</v>
      </c>
      <c r="V2631" s="104">
        <f t="shared" si="1086"/>
        <v>0</v>
      </c>
      <c r="W2631" s="105">
        <f t="shared" si="1087"/>
        <v>2.5000000000000036</v>
      </c>
      <c r="X2631" s="96"/>
      <c r="Y2631" s="106" t="str">
        <f>$AO$18</f>
        <v>D</v>
      </c>
      <c r="Z2631" s="207" t="str">
        <f t="shared" si="1078"/>
        <v>Thu</v>
      </c>
      <c r="AA2631" s="107">
        <f t="shared" si="1079"/>
        <v>0</v>
      </c>
      <c r="AB2631" s="107">
        <f t="shared" si="1080"/>
        <v>0</v>
      </c>
      <c r="AC2631" s="107">
        <f t="shared" si="1081"/>
        <v>0</v>
      </c>
    </row>
    <row r="2632" spans="1:29" ht="12.75" customHeight="1">
      <c r="A2632" s="69"/>
      <c r="B2632" s="124"/>
      <c r="C2632" s="70"/>
      <c r="D2632" s="202"/>
      <c r="E2632" s="140"/>
      <c r="F2632" s="141"/>
      <c r="G2632" s="74" t="s">
        <v>22</v>
      </c>
      <c r="H2632" s="99">
        <f>+D2632*F2632</f>
        <v>0</v>
      </c>
      <c r="I2632" s="76">
        <f t="shared" si="1075"/>
        <v>15</v>
      </c>
      <c r="J2632" s="100">
        <f>$AN$19</f>
        <v>41089</v>
      </c>
      <c r="K2632" s="101">
        <v>2</v>
      </c>
      <c r="L2632" s="261">
        <v>8</v>
      </c>
      <c r="M2632" s="232">
        <f t="shared" si="1090"/>
        <v>0.83333333333333337</v>
      </c>
      <c r="N2632" s="241">
        <f t="shared" si="1082"/>
        <v>1.2083333333333333</v>
      </c>
      <c r="O2632" s="244">
        <f t="shared" si="1076"/>
        <v>8.9999999999999964</v>
      </c>
      <c r="P2632" s="245" t="str">
        <f t="shared" si="1088"/>
        <v>1</v>
      </c>
      <c r="Q2632" s="257">
        <f t="shared" si="1077"/>
        <v>7.9999999999999964</v>
      </c>
      <c r="R2632" s="102">
        <f t="shared" si="1089"/>
        <v>0</v>
      </c>
      <c r="S2632" s="103">
        <f t="shared" si="1083"/>
        <v>0</v>
      </c>
      <c r="T2632" s="104">
        <f t="shared" si="1084"/>
        <v>0</v>
      </c>
      <c r="U2632" s="104">
        <f t="shared" si="1085"/>
        <v>0</v>
      </c>
      <c r="V2632" s="104">
        <f t="shared" si="1086"/>
        <v>0</v>
      </c>
      <c r="W2632" s="105">
        <f t="shared" si="1087"/>
        <v>0</v>
      </c>
      <c r="X2632" s="96"/>
      <c r="Y2632" s="106" t="str">
        <f>$AO$19</f>
        <v>D</v>
      </c>
      <c r="Z2632" s="207" t="str">
        <f t="shared" si="1078"/>
        <v>Fri</v>
      </c>
      <c r="AA2632" s="107">
        <f t="shared" si="1079"/>
        <v>0</v>
      </c>
      <c r="AB2632" s="107">
        <f t="shared" si="1080"/>
        <v>0</v>
      </c>
      <c r="AC2632" s="107">
        <f t="shared" si="1081"/>
        <v>0</v>
      </c>
    </row>
    <row r="2633" spans="1:29" ht="12.75" customHeight="1">
      <c r="A2633" s="69"/>
      <c r="B2633" s="124"/>
      <c r="C2633" s="70"/>
      <c r="D2633" s="202"/>
      <c r="E2633" s="140"/>
      <c r="F2633" s="139"/>
      <c r="G2633" s="74" t="s">
        <v>22</v>
      </c>
      <c r="H2633" s="99">
        <f>+D2633*F2633</f>
        <v>0</v>
      </c>
      <c r="I2633" s="76">
        <f t="shared" si="1075"/>
        <v>16</v>
      </c>
      <c r="J2633" s="100">
        <f>$AN$20</f>
        <v>41090</v>
      </c>
      <c r="K2633" s="101" t="s">
        <v>50</v>
      </c>
      <c r="L2633" s="261"/>
      <c r="M2633" s="232">
        <f t="shared" si="1090"/>
        <v>0</v>
      </c>
      <c r="N2633" s="241">
        <f t="shared" si="1082"/>
        <v>0</v>
      </c>
      <c r="O2633" s="244">
        <f t="shared" si="1076"/>
        <v>0</v>
      </c>
      <c r="P2633" s="245">
        <f t="shared" si="1088"/>
        <v>0</v>
      </c>
      <c r="Q2633" s="257">
        <f t="shared" si="1077"/>
        <v>0</v>
      </c>
      <c r="R2633" s="102">
        <f t="shared" si="1089"/>
        <v>0</v>
      </c>
      <c r="S2633" s="103">
        <f t="shared" si="1083"/>
        <v>0</v>
      </c>
      <c r="T2633" s="104">
        <f t="shared" si="1084"/>
        <v>0</v>
      </c>
      <c r="U2633" s="104">
        <f t="shared" si="1085"/>
        <v>0</v>
      </c>
      <c r="V2633" s="104">
        <f t="shared" si="1086"/>
        <v>0</v>
      </c>
      <c r="W2633" s="105">
        <f t="shared" si="1087"/>
        <v>0</v>
      </c>
      <c r="X2633" s="96"/>
      <c r="Y2633" s="106" t="str">
        <f>$AO$20</f>
        <v>M</v>
      </c>
      <c r="Z2633" s="207" t="str">
        <f t="shared" si="1078"/>
        <v>Sat</v>
      </c>
      <c r="AA2633" s="107">
        <f t="shared" si="1079"/>
        <v>0</v>
      </c>
      <c r="AB2633" s="107">
        <f t="shared" si="1080"/>
        <v>0</v>
      </c>
      <c r="AC2633" s="107">
        <f t="shared" si="1081"/>
        <v>0</v>
      </c>
    </row>
    <row r="2634" spans="1:29" ht="12.75" customHeight="1">
      <c r="A2634" s="69"/>
      <c r="B2634" s="124" t="s">
        <v>56</v>
      </c>
      <c r="C2634" s="70" t="s">
        <v>22</v>
      </c>
      <c r="D2634" s="202"/>
      <c r="E2634" s="140"/>
      <c r="F2634" s="141"/>
      <c r="G2634" s="74" t="s">
        <v>22</v>
      </c>
      <c r="H2634" s="99">
        <v>0</v>
      </c>
      <c r="I2634" s="76">
        <f t="shared" si="1075"/>
        <v>17</v>
      </c>
      <c r="J2634" s="100">
        <f>$AN$21</f>
        <v>41091</v>
      </c>
      <c r="K2634" s="101" t="s">
        <v>50</v>
      </c>
      <c r="L2634" s="261"/>
      <c r="M2634" s="232">
        <f t="shared" si="1090"/>
        <v>0</v>
      </c>
      <c r="N2634" s="241">
        <f t="shared" si="1082"/>
        <v>0</v>
      </c>
      <c r="O2634" s="244">
        <f t="shared" si="1076"/>
        <v>0</v>
      </c>
      <c r="P2634" s="245">
        <f t="shared" si="1088"/>
        <v>0</v>
      </c>
      <c r="Q2634" s="257">
        <f t="shared" si="1077"/>
        <v>0</v>
      </c>
      <c r="R2634" s="102">
        <f t="shared" si="1089"/>
        <v>0</v>
      </c>
      <c r="S2634" s="103">
        <f t="shared" si="1083"/>
        <v>0</v>
      </c>
      <c r="T2634" s="104">
        <f t="shared" si="1084"/>
        <v>0</v>
      </c>
      <c r="U2634" s="104">
        <f t="shared" si="1085"/>
        <v>0</v>
      </c>
      <c r="V2634" s="104">
        <f t="shared" si="1086"/>
        <v>0</v>
      </c>
      <c r="W2634" s="105">
        <f t="shared" si="1087"/>
        <v>0</v>
      </c>
      <c r="X2634" s="96"/>
      <c r="Y2634" s="106" t="str">
        <f>$AO$21</f>
        <v>M</v>
      </c>
      <c r="Z2634" s="262" t="str">
        <f t="shared" si="1078"/>
        <v>Sun</v>
      </c>
      <c r="AA2634" s="107">
        <f t="shared" si="1079"/>
        <v>0</v>
      </c>
      <c r="AB2634" s="107">
        <f t="shared" si="1080"/>
        <v>0</v>
      </c>
      <c r="AC2634" s="107">
        <f t="shared" si="1081"/>
        <v>0</v>
      </c>
    </row>
    <row r="2635" spans="1:29" ht="12.75" customHeight="1">
      <c r="A2635" s="69"/>
      <c r="B2635" s="124"/>
      <c r="C2635" s="70"/>
      <c r="D2635" s="202"/>
      <c r="E2635" s="140"/>
      <c r="F2635" s="139"/>
      <c r="G2635" s="74" t="s">
        <v>22</v>
      </c>
      <c r="H2635" s="99">
        <f>+D2635*F2635</f>
        <v>0</v>
      </c>
      <c r="I2635" s="76">
        <f t="shared" si="1075"/>
        <v>18</v>
      </c>
      <c r="J2635" s="100">
        <f>$AN$22</f>
        <v>41092</v>
      </c>
      <c r="K2635" s="101">
        <v>1</v>
      </c>
      <c r="L2635" s="261">
        <v>11</v>
      </c>
      <c r="M2635" s="232">
        <f t="shared" si="1090"/>
        <v>0.33333333333333331</v>
      </c>
      <c r="N2635" s="241">
        <f t="shared" si="1082"/>
        <v>0.70833333333333337</v>
      </c>
      <c r="O2635" s="244">
        <f t="shared" si="1076"/>
        <v>9.0000000000000018</v>
      </c>
      <c r="P2635" s="245" t="str">
        <f t="shared" si="1088"/>
        <v>1</v>
      </c>
      <c r="Q2635" s="257">
        <f t="shared" si="1077"/>
        <v>8.0000000000000018</v>
      </c>
      <c r="R2635" s="102">
        <f t="shared" si="1089"/>
        <v>2.9999999999999982</v>
      </c>
      <c r="S2635" s="103">
        <f t="shared" si="1083"/>
        <v>1</v>
      </c>
      <c r="T2635" s="104">
        <f t="shared" si="1084"/>
        <v>1.9999999999999982</v>
      </c>
      <c r="U2635" s="104">
        <f t="shared" si="1085"/>
        <v>0</v>
      </c>
      <c r="V2635" s="104">
        <f t="shared" si="1086"/>
        <v>0</v>
      </c>
      <c r="W2635" s="105">
        <f t="shared" si="1087"/>
        <v>2.9999999999999982</v>
      </c>
      <c r="X2635" s="96"/>
      <c r="Y2635" s="106" t="str">
        <f>$AO$22</f>
        <v>D</v>
      </c>
      <c r="Z2635" s="262" t="str">
        <f t="shared" si="1078"/>
        <v>Mon</v>
      </c>
      <c r="AA2635" s="107">
        <f t="shared" si="1079"/>
        <v>0</v>
      </c>
      <c r="AB2635" s="107">
        <f t="shared" si="1080"/>
        <v>0</v>
      </c>
      <c r="AC2635" s="107">
        <f t="shared" si="1081"/>
        <v>0</v>
      </c>
    </row>
    <row r="2636" spans="1:29" ht="12.75" customHeight="1">
      <c r="A2636" s="69"/>
      <c r="B2636" s="150" t="s">
        <v>19</v>
      </c>
      <c r="C2636" s="150"/>
      <c r="D2636" s="200"/>
      <c r="E2636" s="127"/>
      <c r="F2636" s="151"/>
      <c r="G2636" s="134" t="s">
        <v>22</v>
      </c>
      <c r="H2636" s="152">
        <f>SUM(H2627:H2635)</f>
        <v>2233077.6878612721</v>
      </c>
      <c r="I2636" s="76">
        <f t="shared" si="1075"/>
        <v>19</v>
      </c>
      <c r="J2636" s="100">
        <f>$AN$23</f>
        <v>41093</v>
      </c>
      <c r="K2636" s="101">
        <v>1</v>
      </c>
      <c r="L2636" s="261">
        <v>11</v>
      </c>
      <c r="M2636" s="232">
        <f t="shared" si="1090"/>
        <v>0.33333333333333331</v>
      </c>
      <c r="N2636" s="241">
        <f t="shared" si="1082"/>
        <v>0.70833333333333337</v>
      </c>
      <c r="O2636" s="244">
        <f t="shared" si="1076"/>
        <v>9.0000000000000018</v>
      </c>
      <c r="P2636" s="245" t="str">
        <f t="shared" si="1088"/>
        <v>1</v>
      </c>
      <c r="Q2636" s="257">
        <f t="shared" si="1077"/>
        <v>8.0000000000000018</v>
      </c>
      <c r="R2636" s="102">
        <f t="shared" si="1089"/>
        <v>2.9999999999999982</v>
      </c>
      <c r="S2636" s="103">
        <f t="shared" si="1083"/>
        <v>1</v>
      </c>
      <c r="T2636" s="104">
        <f t="shared" si="1084"/>
        <v>1.9999999999999982</v>
      </c>
      <c r="U2636" s="104">
        <f t="shared" si="1085"/>
        <v>0</v>
      </c>
      <c r="V2636" s="104">
        <f t="shared" si="1086"/>
        <v>0</v>
      </c>
      <c r="W2636" s="105">
        <f t="shared" si="1087"/>
        <v>2.9999999999999982</v>
      </c>
      <c r="X2636" s="96"/>
      <c r="Y2636" s="106" t="str">
        <f>$AO$23</f>
        <v>D</v>
      </c>
      <c r="Z2636" s="207" t="str">
        <f t="shared" si="1078"/>
        <v>Tue</v>
      </c>
      <c r="AA2636" s="107">
        <f t="shared" si="1079"/>
        <v>0</v>
      </c>
      <c r="AB2636" s="107">
        <f t="shared" si="1080"/>
        <v>0</v>
      </c>
      <c r="AC2636" s="107">
        <f t="shared" si="1081"/>
        <v>0</v>
      </c>
    </row>
    <row r="2637" spans="1:29" ht="12.75" customHeight="1">
      <c r="A2637" s="69"/>
      <c r="B2637" s="131" t="s">
        <v>25</v>
      </c>
      <c r="C2637" s="70"/>
      <c r="D2637" s="200"/>
      <c r="E2637" s="127"/>
      <c r="F2637" s="151"/>
      <c r="G2637" s="74"/>
      <c r="H2637" s="75"/>
      <c r="I2637" s="76">
        <f t="shared" si="1075"/>
        <v>20</v>
      </c>
      <c r="J2637" s="100">
        <f>$AN$24</f>
        <v>41094</v>
      </c>
      <c r="K2637" s="101">
        <v>1</v>
      </c>
      <c r="L2637" s="261">
        <v>11</v>
      </c>
      <c r="M2637" s="232">
        <f t="shared" si="1090"/>
        <v>0.33333333333333331</v>
      </c>
      <c r="N2637" s="241">
        <f t="shared" si="1082"/>
        <v>0.70833333333333337</v>
      </c>
      <c r="O2637" s="244">
        <f t="shared" si="1076"/>
        <v>9.0000000000000018</v>
      </c>
      <c r="P2637" s="245" t="str">
        <f t="shared" si="1088"/>
        <v>1</v>
      </c>
      <c r="Q2637" s="257">
        <f t="shared" si="1077"/>
        <v>8.0000000000000018</v>
      </c>
      <c r="R2637" s="102">
        <f t="shared" si="1089"/>
        <v>2.9999999999999982</v>
      </c>
      <c r="S2637" s="103">
        <f t="shared" si="1083"/>
        <v>1</v>
      </c>
      <c r="T2637" s="104">
        <f t="shared" si="1084"/>
        <v>1.9999999999999982</v>
      </c>
      <c r="U2637" s="104">
        <f t="shared" si="1085"/>
        <v>0</v>
      </c>
      <c r="V2637" s="104">
        <f t="shared" si="1086"/>
        <v>0</v>
      </c>
      <c r="W2637" s="105">
        <f t="shared" si="1087"/>
        <v>2.9999999999999982</v>
      </c>
      <c r="X2637" s="96"/>
      <c r="Y2637" s="106" t="str">
        <f>$AO$24</f>
        <v>D</v>
      </c>
      <c r="Z2637" s="207" t="str">
        <f t="shared" si="1078"/>
        <v>Wed</v>
      </c>
      <c r="AA2637" s="107">
        <f t="shared" si="1079"/>
        <v>0</v>
      </c>
      <c r="AB2637" s="107">
        <f t="shared" si="1080"/>
        <v>0</v>
      </c>
      <c r="AC2637" s="107">
        <f t="shared" si="1081"/>
        <v>0</v>
      </c>
    </row>
    <row r="2638" spans="1:29" ht="12.75" customHeight="1">
      <c r="A2638" s="69"/>
      <c r="B2638" s="124" t="s">
        <v>26</v>
      </c>
      <c r="C2638" s="125" t="s">
        <v>22</v>
      </c>
      <c r="D2638" s="153">
        <f>-H2627</f>
        <v>-1244560</v>
      </c>
      <c r="E2638" s="127" t="s">
        <v>24</v>
      </c>
      <c r="F2638" s="149">
        <v>0.02</v>
      </c>
      <c r="G2638" s="134" t="s">
        <v>22</v>
      </c>
      <c r="H2638" s="130">
        <f>F2638*D2638</f>
        <v>-24891.200000000001</v>
      </c>
      <c r="I2638" s="76">
        <f t="shared" si="1075"/>
        <v>21</v>
      </c>
      <c r="J2638" s="100">
        <f>$AN$25</f>
        <v>41095</v>
      </c>
      <c r="K2638" s="101">
        <v>1</v>
      </c>
      <c r="L2638" s="261">
        <v>11</v>
      </c>
      <c r="M2638" s="232">
        <f t="shared" si="1090"/>
        <v>0.33333333333333331</v>
      </c>
      <c r="N2638" s="241">
        <f t="shared" si="1082"/>
        <v>0.70833333333333337</v>
      </c>
      <c r="O2638" s="244">
        <f t="shared" si="1076"/>
        <v>9.0000000000000018</v>
      </c>
      <c r="P2638" s="245" t="str">
        <f t="shared" si="1088"/>
        <v>1</v>
      </c>
      <c r="Q2638" s="257">
        <f t="shared" si="1077"/>
        <v>8.0000000000000018</v>
      </c>
      <c r="R2638" s="102">
        <f t="shared" si="1089"/>
        <v>2.9999999999999982</v>
      </c>
      <c r="S2638" s="103">
        <f t="shared" si="1083"/>
        <v>1</v>
      </c>
      <c r="T2638" s="104">
        <f t="shared" si="1084"/>
        <v>1.9999999999999982</v>
      </c>
      <c r="U2638" s="104">
        <f t="shared" si="1085"/>
        <v>0</v>
      </c>
      <c r="V2638" s="104">
        <f t="shared" si="1086"/>
        <v>0</v>
      </c>
      <c r="W2638" s="105">
        <f t="shared" si="1087"/>
        <v>2.9999999999999982</v>
      </c>
      <c r="X2638" s="96"/>
      <c r="Y2638" s="106" t="str">
        <f>$AO$25</f>
        <v>D</v>
      </c>
      <c r="Z2638" s="207" t="str">
        <f t="shared" si="1078"/>
        <v>Thu</v>
      </c>
      <c r="AA2638" s="107">
        <f t="shared" si="1079"/>
        <v>0</v>
      </c>
      <c r="AB2638" s="107">
        <f t="shared" si="1080"/>
        <v>0</v>
      </c>
      <c r="AC2638" s="107">
        <f t="shared" si="1081"/>
        <v>0</v>
      </c>
    </row>
    <row r="2639" spans="1:29" ht="12.75" customHeight="1">
      <c r="A2639" s="69"/>
      <c r="B2639" s="124" t="s">
        <v>47</v>
      </c>
      <c r="C2639" s="125" t="s">
        <v>22</v>
      </c>
      <c r="D2639" s="200"/>
      <c r="E2639" s="127"/>
      <c r="F2639" s="155"/>
      <c r="G2639" s="134" t="s">
        <v>22</v>
      </c>
      <c r="H2639" s="130">
        <f>SUM(AA2654:AC2654)*-F2627/21</f>
        <v>0</v>
      </c>
      <c r="I2639" s="76">
        <f t="shared" si="1075"/>
        <v>22</v>
      </c>
      <c r="J2639" s="100">
        <f>$AN$26</f>
        <v>41096</v>
      </c>
      <c r="K2639" s="101">
        <v>1</v>
      </c>
      <c r="L2639" s="261">
        <v>10</v>
      </c>
      <c r="M2639" s="232">
        <f t="shared" si="1090"/>
        <v>0.33333333333333331</v>
      </c>
      <c r="N2639" s="241">
        <f t="shared" si="1082"/>
        <v>0.70833333333333337</v>
      </c>
      <c r="O2639" s="244">
        <f t="shared" si="1076"/>
        <v>9.0000000000000018</v>
      </c>
      <c r="P2639" s="245" t="str">
        <f t="shared" si="1088"/>
        <v>1</v>
      </c>
      <c r="Q2639" s="257">
        <f t="shared" si="1077"/>
        <v>8.0000000000000018</v>
      </c>
      <c r="R2639" s="102">
        <f t="shared" si="1089"/>
        <v>1.9999999999999982</v>
      </c>
      <c r="S2639" s="103">
        <f t="shared" si="1083"/>
        <v>1</v>
      </c>
      <c r="T2639" s="104">
        <f t="shared" si="1084"/>
        <v>0.99999999999999822</v>
      </c>
      <c r="U2639" s="104">
        <f t="shared" si="1085"/>
        <v>0</v>
      </c>
      <c r="V2639" s="104">
        <f t="shared" si="1086"/>
        <v>0</v>
      </c>
      <c r="W2639" s="105">
        <f t="shared" si="1087"/>
        <v>1.9999999999999982</v>
      </c>
      <c r="X2639" s="96"/>
      <c r="Y2639" s="106" t="str">
        <f>$AO$26</f>
        <v>D</v>
      </c>
      <c r="Z2639" s="207" t="str">
        <f t="shared" si="1078"/>
        <v>Fri</v>
      </c>
      <c r="AA2639" s="107">
        <f t="shared" si="1079"/>
        <v>0</v>
      </c>
      <c r="AB2639" s="107">
        <f t="shared" si="1080"/>
        <v>0</v>
      </c>
      <c r="AC2639" s="107">
        <f t="shared" si="1081"/>
        <v>0</v>
      </c>
    </row>
    <row r="2640" spans="1:29" ht="12.75" customHeight="1">
      <c r="A2640" s="69"/>
      <c r="B2640" s="124" t="s">
        <v>27</v>
      </c>
      <c r="C2640" s="125" t="s">
        <v>22</v>
      </c>
      <c r="D2640" s="200"/>
      <c r="E2640" s="127"/>
      <c r="F2640" s="155"/>
      <c r="G2640" s="134" t="s">
        <v>22</v>
      </c>
      <c r="H2640" s="156">
        <f>+F2646</f>
        <v>-39162.65</v>
      </c>
      <c r="I2640" s="76">
        <f t="shared" si="1075"/>
        <v>23</v>
      </c>
      <c r="J2640" s="100">
        <f>$AN$27</f>
        <v>41097</v>
      </c>
      <c r="K2640" s="101" t="s">
        <v>50</v>
      </c>
      <c r="L2640" s="261"/>
      <c r="M2640" s="232">
        <f t="shared" si="1090"/>
        <v>0</v>
      </c>
      <c r="N2640" s="241">
        <f t="shared" si="1082"/>
        <v>0</v>
      </c>
      <c r="O2640" s="244">
        <f t="shared" si="1076"/>
        <v>0</v>
      </c>
      <c r="P2640" s="245">
        <f t="shared" si="1088"/>
        <v>0</v>
      </c>
      <c r="Q2640" s="257">
        <f t="shared" si="1077"/>
        <v>0</v>
      </c>
      <c r="R2640" s="102">
        <f t="shared" si="1089"/>
        <v>0</v>
      </c>
      <c r="S2640" s="103">
        <f t="shared" si="1083"/>
        <v>0</v>
      </c>
      <c r="T2640" s="104">
        <f t="shared" si="1084"/>
        <v>0</v>
      </c>
      <c r="U2640" s="104">
        <f t="shared" si="1085"/>
        <v>0</v>
      </c>
      <c r="V2640" s="104">
        <f t="shared" si="1086"/>
        <v>0</v>
      </c>
      <c r="W2640" s="105">
        <f t="shared" si="1087"/>
        <v>0</v>
      </c>
      <c r="X2640" s="96"/>
      <c r="Y2640" s="106" t="str">
        <f>$AO$27</f>
        <v>M</v>
      </c>
      <c r="Z2640" s="207" t="str">
        <f t="shared" si="1078"/>
        <v>Sat</v>
      </c>
      <c r="AA2640" s="107">
        <f t="shared" si="1079"/>
        <v>0</v>
      </c>
      <c r="AB2640" s="107">
        <f t="shared" si="1080"/>
        <v>0</v>
      </c>
      <c r="AC2640" s="107">
        <f t="shared" si="1081"/>
        <v>0</v>
      </c>
    </row>
    <row r="2641" spans="1:29" ht="12.75" customHeight="1">
      <c r="A2641" s="69"/>
      <c r="B2641" s="98"/>
      <c r="C2641" s="98"/>
      <c r="D2641" s="158" t="s">
        <v>28</v>
      </c>
      <c r="E2641" s="159"/>
      <c r="F2641" s="160">
        <f>VLOOKUP(C2620,$AD$1:$AG$6,2)</f>
        <v>-1320000</v>
      </c>
      <c r="G2641" s="160"/>
      <c r="H2641" s="99"/>
      <c r="I2641" s="76">
        <f t="shared" si="1075"/>
        <v>24</v>
      </c>
      <c r="J2641" s="100">
        <f>$AN$28</f>
        <v>41098</v>
      </c>
      <c r="K2641" s="101" t="s">
        <v>50</v>
      </c>
      <c r="L2641" s="261"/>
      <c r="M2641" s="232">
        <f t="shared" si="1090"/>
        <v>0</v>
      </c>
      <c r="N2641" s="241">
        <f t="shared" si="1082"/>
        <v>0</v>
      </c>
      <c r="O2641" s="244">
        <f t="shared" si="1076"/>
        <v>0</v>
      </c>
      <c r="P2641" s="245">
        <f t="shared" si="1088"/>
        <v>0</v>
      </c>
      <c r="Q2641" s="257">
        <f t="shared" si="1077"/>
        <v>0</v>
      </c>
      <c r="R2641" s="102">
        <f t="shared" si="1089"/>
        <v>0</v>
      </c>
      <c r="S2641" s="103">
        <f t="shared" si="1083"/>
        <v>0</v>
      </c>
      <c r="T2641" s="104">
        <f t="shared" si="1084"/>
        <v>0</v>
      </c>
      <c r="U2641" s="104">
        <f t="shared" si="1085"/>
        <v>0</v>
      </c>
      <c r="V2641" s="104">
        <f t="shared" si="1086"/>
        <v>0</v>
      </c>
      <c r="W2641" s="105">
        <f t="shared" si="1087"/>
        <v>0</v>
      </c>
      <c r="X2641" s="96"/>
      <c r="Y2641" s="106" t="str">
        <f>$AO$28</f>
        <v>M</v>
      </c>
      <c r="Z2641" s="262" t="str">
        <f t="shared" si="1078"/>
        <v>Sun</v>
      </c>
      <c r="AA2641" s="107">
        <f t="shared" si="1079"/>
        <v>0</v>
      </c>
      <c r="AB2641" s="107">
        <f t="shared" si="1080"/>
        <v>0</v>
      </c>
      <c r="AC2641" s="107">
        <f t="shared" si="1081"/>
        <v>0</v>
      </c>
    </row>
    <row r="2642" spans="1:29" ht="12.75" customHeight="1">
      <c r="A2642" s="69"/>
      <c r="B2642" s="98"/>
      <c r="C2642" s="98"/>
      <c r="D2642" s="162" t="s">
        <v>26</v>
      </c>
      <c r="E2642" s="159"/>
      <c r="F2642" s="163">
        <f>+(H2627)*0.54%</f>
        <v>6720.6240000000007</v>
      </c>
      <c r="G2642" s="163"/>
      <c r="H2642" s="99"/>
      <c r="I2642" s="76">
        <f t="shared" si="1075"/>
        <v>25</v>
      </c>
      <c r="J2642" s="100">
        <f>$AN$29</f>
        <v>41099</v>
      </c>
      <c r="K2642" s="101">
        <v>2</v>
      </c>
      <c r="L2642" s="261">
        <v>11</v>
      </c>
      <c r="M2642" s="232">
        <f t="shared" si="1090"/>
        <v>0.83333333333333337</v>
      </c>
      <c r="N2642" s="241">
        <f t="shared" si="1082"/>
        <v>1.2083333333333333</v>
      </c>
      <c r="O2642" s="244">
        <f t="shared" si="1076"/>
        <v>8.9999999999999964</v>
      </c>
      <c r="P2642" s="245" t="str">
        <f t="shared" si="1088"/>
        <v>1</v>
      </c>
      <c r="Q2642" s="257">
        <f t="shared" si="1077"/>
        <v>7.9999999999999964</v>
      </c>
      <c r="R2642" s="102">
        <f t="shared" si="1089"/>
        <v>3.0000000000000036</v>
      </c>
      <c r="S2642" s="103">
        <f t="shared" si="1083"/>
        <v>1</v>
      </c>
      <c r="T2642" s="104">
        <f t="shared" si="1084"/>
        <v>2.0000000000000036</v>
      </c>
      <c r="U2642" s="104">
        <f t="shared" si="1085"/>
        <v>0</v>
      </c>
      <c r="V2642" s="104">
        <f t="shared" si="1086"/>
        <v>0</v>
      </c>
      <c r="W2642" s="105">
        <f t="shared" si="1087"/>
        <v>3.0000000000000036</v>
      </c>
      <c r="X2642" s="96"/>
      <c r="Y2642" s="106" t="str">
        <f>$AO$29</f>
        <v>D</v>
      </c>
      <c r="Z2642" s="262" t="str">
        <f t="shared" si="1078"/>
        <v>Mon</v>
      </c>
      <c r="AA2642" s="107">
        <f t="shared" si="1079"/>
        <v>0</v>
      </c>
      <c r="AB2642" s="107">
        <f t="shared" si="1080"/>
        <v>0</v>
      </c>
      <c r="AC2642" s="107">
        <f t="shared" si="1081"/>
        <v>0</v>
      </c>
    </row>
    <row r="2643" spans="1:29" ht="12.75" customHeight="1">
      <c r="A2643" s="69"/>
      <c r="B2643" s="98"/>
      <c r="C2643" s="98"/>
      <c r="D2643" s="162" t="s">
        <v>29</v>
      </c>
      <c r="E2643" s="159"/>
      <c r="F2643" s="160">
        <f>-IF(H2636*5%&gt;500000,500000,H2636*5%)</f>
        <v>-111653.88439306361</v>
      </c>
      <c r="G2643" s="160"/>
      <c r="H2643" s="99"/>
      <c r="I2643" s="76">
        <f t="shared" si="1075"/>
        <v>26</v>
      </c>
      <c r="J2643" s="100">
        <f>$AN$30</f>
        <v>41100</v>
      </c>
      <c r="K2643" s="101">
        <v>2</v>
      </c>
      <c r="L2643" s="261">
        <v>8</v>
      </c>
      <c r="M2643" s="232">
        <f t="shared" si="1090"/>
        <v>0.83333333333333337</v>
      </c>
      <c r="N2643" s="241">
        <f t="shared" si="1082"/>
        <v>1.2083333333333333</v>
      </c>
      <c r="O2643" s="244">
        <f t="shared" si="1076"/>
        <v>8.9999999999999964</v>
      </c>
      <c r="P2643" s="245" t="str">
        <f t="shared" si="1088"/>
        <v>1</v>
      </c>
      <c r="Q2643" s="257">
        <f t="shared" si="1077"/>
        <v>7.9999999999999964</v>
      </c>
      <c r="R2643" s="102">
        <f t="shared" si="1089"/>
        <v>0</v>
      </c>
      <c r="S2643" s="103">
        <f t="shared" si="1083"/>
        <v>0</v>
      </c>
      <c r="T2643" s="104">
        <f t="shared" si="1084"/>
        <v>0</v>
      </c>
      <c r="U2643" s="104">
        <f t="shared" si="1085"/>
        <v>0</v>
      </c>
      <c r="V2643" s="104">
        <f t="shared" si="1086"/>
        <v>0</v>
      </c>
      <c r="W2643" s="105">
        <f t="shared" si="1087"/>
        <v>0</v>
      </c>
      <c r="X2643" s="96"/>
      <c r="Y2643" s="106" t="str">
        <f>$AO$30</f>
        <v>D</v>
      </c>
      <c r="Z2643" s="207" t="str">
        <f t="shared" si="1078"/>
        <v>Tue</v>
      </c>
      <c r="AA2643" s="107">
        <f t="shared" si="1079"/>
        <v>0</v>
      </c>
      <c r="AB2643" s="107">
        <f t="shared" si="1080"/>
        <v>0</v>
      </c>
      <c r="AC2643" s="107">
        <f t="shared" si="1081"/>
        <v>0</v>
      </c>
    </row>
    <row r="2644" spans="1:29" ht="12.75" customHeight="1">
      <c r="A2644" s="69"/>
      <c r="B2644" s="98"/>
      <c r="C2644" s="98"/>
      <c r="D2644" s="162" t="s">
        <v>30</v>
      </c>
      <c r="E2644" s="159"/>
      <c r="F2644" s="163">
        <f>ROUND(H2636+H2638+F2642+F2643,0)*12</f>
        <v>25239036</v>
      </c>
      <c r="G2644" s="163"/>
      <c r="H2644" s="99"/>
      <c r="I2644" s="76">
        <f t="shared" si="1075"/>
        <v>27</v>
      </c>
      <c r="J2644" s="100">
        <f>$AN$31</f>
        <v>41101</v>
      </c>
      <c r="K2644" s="101">
        <v>2</v>
      </c>
      <c r="L2644" s="261">
        <v>11</v>
      </c>
      <c r="M2644" s="232">
        <f t="shared" si="1090"/>
        <v>0.83333333333333337</v>
      </c>
      <c r="N2644" s="241">
        <f t="shared" si="1082"/>
        <v>1.2083333333333333</v>
      </c>
      <c r="O2644" s="244">
        <f t="shared" si="1076"/>
        <v>8.9999999999999964</v>
      </c>
      <c r="P2644" s="245" t="str">
        <f t="shared" si="1088"/>
        <v>1</v>
      </c>
      <c r="Q2644" s="257">
        <f t="shared" si="1077"/>
        <v>7.9999999999999964</v>
      </c>
      <c r="R2644" s="102">
        <f t="shared" si="1089"/>
        <v>3.0000000000000036</v>
      </c>
      <c r="S2644" s="103">
        <f t="shared" si="1083"/>
        <v>1</v>
      </c>
      <c r="T2644" s="104">
        <f t="shared" si="1084"/>
        <v>2.0000000000000036</v>
      </c>
      <c r="U2644" s="104">
        <f t="shared" si="1085"/>
        <v>0</v>
      </c>
      <c r="V2644" s="104">
        <f t="shared" si="1086"/>
        <v>0</v>
      </c>
      <c r="W2644" s="105">
        <f t="shared" si="1087"/>
        <v>3.0000000000000036</v>
      </c>
      <c r="X2644" s="96"/>
      <c r="Y2644" s="106" t="str">
        <f>$AO$31</f>
        <v>D</v>
      </c>
      <c r="Z2644" s="207" t="str">
        <f t="shared" si="1078"/>
        <v>Wed</v>
      </c>
      <c r="AA2644" s="107">
        <f t="shared" si="1079"/>
        <v>0</v>
      </c>
      <c r="AB2644" s="107">
        <f t="shared" si="1080"/>
        <v>0</v>
      </c>
      <c r="AC2644" s="107">
        <f t="shared" si="1081"/>
        <v>0</v>
      </c>
    </row>
    <row r="2645" spans="1:29" ht="12.75" customHeight="1">
      <c r="A2645" s="69"/>
      <c r="B2645" s="98"/>
      <c r="C2645" s="98"/>
      <c r="D2645" s="168" t="s">
        <v>31</v>
      </c>
      <c r="E2645" s="159"/>
      <c r="F2645" s="169">
        <f>(F2644)+(F2641*12)</f>
        <v>9399036</v>
      </c>
      <c r="G2645" s="169"/>
      <c r="H2645" s="99"/>
      <c r="I2645" s="76">
        <f t="shared" si="1075"/>
        <v>28</v>
      </c>
      <c r="J2645" s="100">
        <f>$AN$32</f>
        <v>41102</v>
      </c>
      <c r="K2645" s="101">
        <v>2</v>
      </c>
      <c r="L2645" s="261">
        <v>11</v>
      </c>
      <c r="M2645" s="232">
        <f t="shared" si="1090"/>
        <v>0.83333333333333337</v>
      </c>
      <c r="N2645" s="241">
        <f t="shared" si="1082"/>
        <v>1.2083333333333333</v>
      </c>
      <c r="O2645" s="244">
        <f t="shared" si="1076"/>
        <v>8.9999999999999964</v>
      </c>
      <c r="P2645" s="245" t="str">
        <f t="shared" si="1088"/>
        <v>1</v>
      </c>
      <c r="Q2645" s="257">
        <f t="shared" si="1077"/>
        <v>7.9999999999999964</v>
      </c>
      <c r="R2645" s="102">
        <f t="shared" si="1089"/>
        <v>3.0000000000000036</v>
      </c>
      <c r="S2645" s="103">
        <f t="shared" si="1083"/>
        <v>1</v>
      </c>
      <c r="T2645" s="104">
        <f t="shared" si="1084"/>
        <v>2.0000000000000036</v>
      </c>
      <c r="U2645" s="104">
        <f t="shared" si="1085"/>
        <v>0</v>
      </c>
      <c r="V2645" s="104">
        <f t="shared" si="1086"/>
        <v>0</v>
      </c>
      <c r="W2645" s="105">
        <f t="shared" si="1087"/>
        <v>3.0000000000000036</v>
      </c>
      <c r="X2645" s="96"/>
      <c r="Y2645" s="106" t="str">
        <f>$AO$32</f>
        <v>D</v>
      </c>
      <c r="Z2645" s="207" t="str">
        <f t="shared" si="1078"/>
        <v>Thu</v>
      </c>
      <c r="AA2645" s="107">
        <f t="shared" si="1079"/>
        <v>0</v>
      </c>
      <c r="AB2645" s="107">
        <f t="shared" si="1080"/>
        <v>0</v>
      </c>
      <c r="AC2645" s="107">
        <f t="shared" si="1081"/>
        <v>0</v>
      </c>
    </row>
    <row r="2646" spans="1:29" ht="12.75" customHeight="1">
      <c r="A2646" s="69"/>
      <c r="B2646" s="98"/>
      <c r="C2646" s="98"/>
      <c r="D2646" s="168" t="s">
        <v>32</v>
      </c>
      <c r="E2646" s="159"/>
      <c r="F2646" s="170">
        <f>-(IF(F2645&lt;=0,0,IF(F2645&lt;=50000000,F2645*0.05,IF(F2645&lt;=200000000,(F2645-50000000)*0.15+2500000,IF(F2645&lt;=500000000,(F2645-250000000)*0.25+32500000,(F2645-500000000)*0.3+95000000)))))/12</f>
        <v>-39162.65</v>
      </c>
      <c r="G2646" s="171">
        <f>-(IF(F2646&lt;=0,0,IF(F2646&lt;=50000000,F2646*0.05,IF(F2646&lt;=200000000,(F2646-50000000)*0.15+2500000,IF(F2646&lt;=500000000,(F2646-250000000)*0.25+32500000,(F2646-500000000)*0.3+95000000)))))/12</f>
        <v>0</v>
      </c>
      <c r="H2646" s="99"/>
      <c r="I2646" s="76">
        <f t="shared" si="1075"/>
        <v>29</v>
      </c>
      <c r="J2646" s="100">
        <f>$AN$33</f>
        <v>41103</v>
      </c>
      <c r="K2646" s="101">
        <v>2</v>
      </c>
      <c r="L2646" s="261">
        <v>11</v>
      </c>
      <c r="M2646" s="232">
        <f t="shared" si="1090"/>
        <v>0.83333333333333337</v>
      </c>
      <c r="N2646" s="241">
        <f t="shared" si="1082"/>
        <v>1.2083333333333333</v>
      </c>
      <c r="O2646" s="244">
        <f t="shared" si="1076"/>
        <v>8.9999999999999964</v>
      </c>
      <c r="P2646" s="245" t="str">
        <f t="shared" si="1088"/>
        <v>1</v>
      </c>
      <c r="Q2646" s="257">
        <f t="shared" si="1077"/>
        <v>7.9999999999999964</v>
      </c>
      <c r="R2646" s="102">
        <f t="shared" si="1089"/>
        <v>3.0000000000000036</v>
      </c>
      <c r="S2646" s="103">
        <f t="shared" si="1083"/>
        <v>1</v>
      </c>
      <c r="T2646" s="104">
        <f t="shared" si="1084"/>
        <v>2.0000000000000036</v>
      </c>
      <c r="U2646" s="104">
        <f t="shared" si="1085"/>
        <v>0</v>
      </c>
      <c r="V2646" s="104">
        <f t="shared" si="1086"/>
        <v>0</v>
      </c>
      <c r="W2646" s="105">
        <f t="shared" si="1087"/>
        <v>3.0000000000000036</v>
      </c>
      <c r="X2646" s="96"/>
      <c r="Y2646" s="106" t="str">
        <f>$AO$33</f>
        <v>D</v>
      </c>
      <c r="Z2646" s="207" t="str">
        <f t="shared" si="1078"/>
        <v>Fri</v>
      </c>
      <c r="AA2646" s="107">
        <f t="shared" si="1079"/>
        <v>0</v>
      </c>
      <c r="AB2646" s="107">
        <f t="shared" si="1080"/>
        <v>0</v>
      </c>
      <c r="AC2646" s="107">
        <f t="shared" si="1081"/>
        <v>0</v>
      </c>
    </row>
    <row r="2647" spans="1:29" ht="12.75" customHeight="1">
      <c r="A2647" s="69"/>
      <c r="B2647" s="98"/>
      <c r="C2647" s="125"/>
      <c r="D2647" s="172"/>
      <c r="E2647" s="173"/>
      <c r="F2647" s="174"/>
      <c r="G2647" s="72"/>
      <c r="H2647" s="175"/>
      <c r="I2647" s="76">
        <f t="shared" si="1075"/>
        <v>30</v>
      </c>
      <c r="J2647" s="100">
        <f>$AN$34</f>
        <v>41104</v>
      </c>
      <c r="K2647" s="101" t="s">
        <v>50</v>
      </c>
      <c r="L2647" s="261">
        <v>8</v>
      </c>
      <c r="M2647" s="232">
        <f t="shared" si="1090"/>
        <v>0</v>
      </c>
      <c r="N2647" s="241">
        <f t="shared" si="1082"/>
        <v>0</v>
      </c>
      <c r="O2647" s="244">
        <f t="shared" si="1076"/>
        <v>0</v>
      </c>
      <c r="P2647" s="245">
        <f t="shared" si="1088"/>
        <v>0</v>
      </c>
      <c r="Q2647" s="257">
        <f t="shared" si="1077"/>
        <v>0</v>
      </c>
      <c r="R2647" s="102">
        <f t="shared" si="1089"/>
        <v>8</v>
      </c>
      <c r="S2647" s="103">
        <f t="shared" si="1083"/>
        <v>0</v>
      </c>
      <c r="T2647" s="104">
        <f t="shared" si="1084"/>
        <v>7</v>
      </c>
      <c r="U2647" s="104">
        <f t="shared" si="1085"/>
        <v>1</v>
      </c>
      <c r="V2647" s="104">
        <f t="shared" si="1086"/>
        <v>0</v>
      </c>
      <c r="W2647" s="105">
        <f t="shared" si="1087"/>
        <v>8</v>
      </c>
      <c r="X2647" s="96"/>
      <c r="Y2647" s="106" t="str">
        <f>$AO$34</f>
        <v>M</v>
      </c>
      <c r="Z2647" s="207" t="str">
        <f t="shared" si="1078"/>
        <v>Sat</v>
      </c>
      <c r="AA2647" s="107">
        <f t="shared" si="1079"/>
        <v>0</v>
      </c>
      <c r="AB2647" s="107">
        <f t="shared" si="1080"/>
        <v>0</v>
      </c>
      <c r="AC2647" s="107">
        <f t="shared" si="1081"/>
        <v>0</v>
      </c>
    </row>
    <row r="2648" spans="1:29" ht="12.75" customHeight="1">
      <c r="A2648" s="69"/>
      <c r="B2648" s="176" t="s">
        <v>33</v>
      </c>
      <c r="C2648" s="177"/>
      <c r="D2648" s="178"/>
      <c r="E2648" s="127"/>
      <c r="F2648" s="179"/>
      <c r="G2648" s="180" t="s">
        <v>22</v>
      </c>
      <c r="H2648" s="152">
        <f>+H2636+H2638+H2639+H2640</f>
        <v>2169023.837861272</v>
      </c>
      <c r="I2648" s="76">
        <f t="shared" si="1075"/>
        <v>31</v>
      </c>
      <c r="J2648" s="100">
        <f>$AN$35</f>
        <v>41105</v>
      </c>
      <c r="K2648" s="101" t="s">
        <v>50</v>
      </c>
      <c r="L2648" s="261"/>
      <c r="M2648" s="232">
        <f t="shared" si="1090"/>
        <v>0</v>
      </c>
      <c r="N2648" s="241">
        <f t="shared" si="1082"/>
        <v>0</v>
      </c>
      <c r="O2648" s="244">
        <f t="shared" si="1076"/>
        <v>0</v>
      </c>
      <c r="P2648" s="245">
        <f t="shared" si="1088"/>
        <v>0</v>
      </c>
      <c r="Q2648" s="257">
        <f t="shared" si="1077"/>
        <v>0</v>
      </c>
      <c r="R2648" s="102">
        <f t="shared" si="1089"/>
        <v>0</v>
      </c>
      <c r="S2648" s="103">
        <f t="shared" si="1083"/>
        <v>0</v>
      </c>
      <c r="T2648" s="104">
        <f t="shared" si="1084"/>
        <v>0</v>
      </c>
      <c r="U2648" s="104">
        <f t="shared" si="1085"/>
        <v>0</v>
      </c>
      <c r="V2648" s="104">
        <f t="shared" si="1086"/>
        <v>0</v>
      </c>
      <c r="W2648" s="105">
        <f t="shared" si="1087"/>
        <v>0</v>
      </c>
      <c r="X2648" s="96"/>
      <c r="Y2648" s="106" t="str">
        <f>$AO$35</f>
        <v>M</v>
      </c>
      <c r="Z2648" s="262" t="str">
        <f t="shared" si="1078"/>
        <v>Sun</v>
      </c>
      <c r="AA2648" s="107">
        <f t="shared" si="1079"/>
        <v>0</v>
      </c>
      <c r="AB2648" s="107">
        <f t="shared" si="1080"/>
        <v>0</v>
      </c>
      <c r="AC2648" s="107">
        <f t="shared" si="1081"/>
        <v>0</v>
      </c>
    </row>
    <row r="2649" spans="1:29" ht="12.75" customHeight="1">
      <c r="A2649" s="69"/>
      <c r="B2649" s="70"/>
      <c r="C2649" s="70"/>
      <c r="D2649" s="200"/>
      <c r="E2649" s="127"/>
      <c r="F2649" s="155"/>
      <c r="G2649" s="74"/>
      <c r="H2649" s="75"/>
      <c r="I2649" s="76">
        <f t="shared" si="1075"/>
        <v>32</v>
      </c>
      <c r="J2649" s="100">
        <f>$AN$36</f>
        <v>41106</v>
      </c>
      <c r="K2649" s="101">
        <v>1</v>
      </c>
      <c r="L2649" s="261">
        <v>11</v>
      </c>
      <c r="M2649" s="232">
        <f t="shared" si="1090"/>
        <v>0.33333333333333331</v>
      </c>
      <c r="N2649" s="241">
        <f t="shared" si="1082"/>
        <v>0.70833333333333337</v>
      </c>
      <c r="O2649" s="244">
        <f t="shared" si="1076"/>
        <v>9.0000000000000018</v>
      </c>
      <c r="P2649" s="245" t="str">
        <f t="shared" si="1088"/>
        <v>1</v>
      </c>
      <c r="Q2649" s="257">
        <f t="shared" si="1077"/>
        <v>8.0000000000000018</v>
      </c>
      <c r="R2649" s="102">
        <f t="shared" si="1089"/>
        <v>2.9999999999999982</v>
      </c>
      <c r="S2649" s="103">
        <f t="shared" si="1083"/>
        <v>1</v>
      </c>
      <c r="T2649" s="104">
        <f t="shared" si="1084"/>
        <v>1.9999999999999982</v>
      </c>
      <c r="U2649" s="104">
        <f t="shared" si="1085"/>
        <v>0</v>
      </c>
      <c r="V2649" s="104">
        <f t="shared" si="1086"/>
        <v>0</v>
      </c>
      <c r="W2649" s="105">
        <f t="shared" si="1087"/>
        <v>2.9999999999999982</v>
      </c>
      <c r="X2649" s="96"/>
      <c r="Y2649" s="106" t="str">
        <f>$AO$36</f>
        <v>D</v>
      </c>
      <c r="Z2649" s="262" t="str">
        <f t="shared" si="1078"/>
        <v>Mon</v>
      </c>
      <c r="AA2649" s="107">
        <f t="shared" si="1079"/>
        <v>0</v>
      </c>
      <c r="AB2649" s="107">
        <f t="shared" si="1080"/>
        <v>0</v>
      </c>
      <c r="AC2649" s="107">
        <f t="shared" si="1081"/>
        <v>0</v>
      </c>
    </row>
    <row r="2650" spans="1:29" ht="12.75" customHeight="1">
      <c r="A2650" s="69"/>
      <c r="B2650" s="181" t="s">
        <v>34</v>
      </c>
      <c r="C2650" s="181"/>
      <c r="D2650" s="72"/>
      <c r="E2650" s="73"/>
      <c r="F2650" s="72"/>
      <c r="G2650" s="181" t="s">
        <v>35</v>
      </c>
      <c r="H2650" s="99"/>
      <c r="I2650" s="76">
        <f t="shared" si="1075"/>
        <v>33</v>
      </c>
      <c r="J2650" s="100">
        <f>$AN$37</f>
        <v>41107</v>
      </c>
      <c r="K2650" s="101">
        <v>1</v>
      </c>
      <c r="L2650" s="261">
        <v>11</v>
      </c>
      <c r="M2650" s="232">
        <f t="shared" si="1090"/>
        <v>0.33333333333333331</v>
      </c>
      <c r="N2650" s="241">
        <f t="shared" si="1082"/>
        <v>0.70833333333333337</v>
      </c>
      <c r="O2650" s="244">
        <f t="shared" si="1076"/>
        <v>9.0000000000000018</v>
      </c>
      <c r="P2650" s="245" t="str">
        <f t="shared" si="1088"/>
        <v>1</v>
      </c>
      <c r="Q2650" s="257">
        <f t="shared" si="1077"/>
        <v>8.0000000000000018</v>
      </c>
      <c r="R2650" s="102">
        <f t="shared" si="1089"/>
        <v>2.9999999999999982</v>
      </c>
      <c r="S2650" s="103">
        <f t="shared" si="1083"/>
        <v>1</v>
      </c>
      <c r="T2650" s="104">
        <f t="shared" si="1084"/>
        <v>1.9999999999999982</v>
      </c>
      <c r="U2650" s="104">
        <f t="shared" si="1085"/>
        <v>0</v>
      </c>
      <c r="V2650" s="104">
        <f t="shared" si="1086"/>
        <v>0</v>
      </c>
      <c r="W2650" s="105">
        <f t="shared" si="1087"/>
        <v>2.9999999999999982</v>
      </c>
      <c r="X2650" s="96"/>
      <c r="Y2650" s="106" t="str">
        <f>$AO$37</f>
        <v>D</v>
      </c>
      <c r="Z2650" s="207" t="str">
        <f t="shared" si="1078"/>
        <v>Tue</v>
      </c>
      <c r="AA2650" s="107">
        <f t="shared" si="1079"/>
        <v>0</v>
      </c>
      <c r="AB2650" s="107">
        <f t="shared" si="1080"/>
        <v>0</v>
      </c>
      <c r="AC2650" s="107">
        <f t="shared" si="1081"/>
        <v>0</v>
      </c>
    </row>
    <row r="2651" spans="1:29" ht="12.75" customHeight="1">
      <c r="A2651" s="69"/>
      <c r="B2651" s="181"/>
      <c r="C2651" s="181"/>
      <c r="D2651" s="72"/>
      <c r="E2651" s="73"/>
      <c r="F2651" s="72"/>
      <c r="G2651" s="181"/>
      <c r="H2651" s="99"/>
      <c r="I2651" s="76">
        <f t="shared" si="1075"/>
        <v>34</v>
      </c>
      <c r="J2651" s="100">
        <f>$AN$38</f>
        <v>41108</v>
      </c>
      <c r="K2651" s="101">
        <v>1</v>
      </c>
      <c r="L2651" s="261">
        <v>11</v>
      </c>
      <c r="M2651" s="232">
        <f t="shared" si="1090"/>
        <v>0.33333333333333331</v>
      </c>
      <c r="N2651" s="241">
        <f t="shared" si="1082"/>
        <v>0.70833333333333337</v>
      </c>
      <c r="O2651" s="244">
        <f t="shared" si="1076"/>
        <v>9.0000000000000018</v>
      </c>
      <c r="P2651" s="245" t="str">
        <f t="shared" si="1088"/>
        <v>1</v>
      </c>
      <c r="Q2651" s="257">
        <f t="shared" si="1077"/>
        <v>8.0000000000000018</v>
      </c>
      <c r="R2651" s="102">
        <f t="shared" si="1089"/>
        <v>2.9999999999999982</v>
      </c>
      <c r="S2651" s="103">
        <f t="shared" si="1083"/>
        <v>1</v>
      </c>
      <c r="T2651" s="104">
        <f t="shared" si="1084"/>
        <v>1.9999999999999982</v>
      </c>
      <c r="U2651" s="104">
        <f t="shared" si="1085"/>
        <v>0</v>
      </c>
      <c r="V2651" s="104">
        <f t="shared" si="1086"/>
        <v>0</v>
      </c>
      <c r="W2651" s="105">
        <f t="shared" si="1087"/>
        <v>2.9999999999999982</v>
      </c>
      <c r="X2651" s="96"/>
      <c r="Y2651" s="106" t="str">
        <f>$AO$38</f>
        <v>D</v>
      </c>
      <c r="Z2651" s="207" t="str">
        <f t="shared" si="1078"/>
        <v>Wed</v>
      </c>
      <c r="AA2651" s="107">
        <f t="shared" si="1079"/>
        <v>0</v>
      </c>
      <c r="AB2651" s="107">
        <f t="shared" si="1080"/>
        <v>0</v>
      </c>
      <c r="AC2651" s="107">
        <f t="shared" si="1081"/>
        <v>0</v>
      </c>
    </row>
    <row r="2652" spans="1:29" ht="12.75" customHeight="1">
      <c r="A2652" s="69"/>
      <c r="B2652" s="181"/>
      <c r="C2652" s="181"/>
      <c r="D2652" s="72"/>
      <c r="E2652" s="73"/>
      <c r="F2652" s="72"/>
      <c r="G2652" s="181"/>
      <c r="H2652" s="99"/>
      <c r="I2652" s="76">
        <f t="shared" si="1075"/>
        <v>35</v>
      </c>
      <c r="J2652" s="100"/>
      <c r="K2652" s="101"/>
      <c r="L2652" s="261"/>
      <c r="M2652" s="232"/>
      <c r="N2652" s="241"/>
      <c r="O2652" s="244"/>
      <c r="P2652" s="245"/>
      <c r="Q2652" s="257"/>
      <c r="R2652" s="102"/>
      <c r="S2652" s="103"/>
      <c r="T2652" s="104"/>
      <c r="U2652" s="104"/>
      <c r="V2652" s="104"/>
      <c r="W2652" s="105"/>
      <c r="X2652" s="96"/>
      <c r="Y2652" s="106"/>
      <c r="Z2652" s="207" t="str">
        <f t="shared" si="1078"/>
        <v>Sat</v>
      </c>
      <c r="AA2652" s="107">
        <f>COUNTIF(K2652,"S")</f>
        <v>0</v>
      </c>
      <c r="AB2652" s="107">
        <f>COUNTIF(K2652,"I")</f>
        <v>0</v>
      </c>
      <c r="AC2652" s="107">
        <f>COUNTIF(K2652,"A")</f>
        <v>0</v>
      </c>
    </row>
    <row r="2653" spans="1:29" ht="12.75" customHeight="1">
      <c r="A2653" s="69"/>
      <c r="B2653" s="181"/>
      <c r="C2653" s="181"/>
      <c r="D2653" s="72"/>
      <c r="E2653" s="73"/>
      <c r="F2653" s="72"/>
      <c r="G2653" s="181"/>
      <c r="H2653" s="99"/>
      <c r="I2653" s="76">
        <f t="shared" si="1075"/>
        <v>36</v>
      </c>
      <c r="J2653" s="210" t="s">
        <v>19</v>
      </c>
      <c r="K2653" s="211"/>
      <c r="L2653" s="251"/>
      <c r="M2653" s="212" t="s">
        <v>45</v>
      </c>
      <c r="N2653" s="212" t="s">
        <v>46</v>
      </c>
      <c r="O2653" s="242"/>
      <c r="P2653" s="243"/>
      <c r="Q2653" s="258"/>
      <c r="R2653" s="212"/>
      <c r="S2653" s="213"/>
      <c r="T2653" s="214"/>
      <c r="U2653" s="214"/>
      <c r="V2653" s="215"/>
      <c r="W2653" s="216" t="s">
        <v>36</v>
      </c>
      <c r="X2653" s="182"/>
      <c r="Y2653" s="183" t="s">
        <v>37</v>
      </c>
      <c r="Z2653" s="83"/>
      <c r="AA2653" s="84"/>
      <c r="AB2653" s="84"/>
      <c r="AC2653" s="96"/>
    </row>
    <row r="2654" spans="1:29" ht="12.75" customHeight="1">
      <c r="A2654" s="69"/>
      <c r="B2654" s="184" t="str">
        <f>C2618</f>
        <v>ADE</v>
      </c>
      <c r="C2654" s="181"/>
      <c r="D2654" s="72"/>
      <c r="E2654" s="73"/>
      <c r="F2654" s="72"/>
      <c r="G2654" s="181" t="s">
        <v>38</v>
      </c>
      <c r="H2654" s="99"/>
      <c r="I2654" s="76">
        <f t="shared" si="1075"/>
        <v>37</v>
      </c>
      <c r="J2654" s="333">
        <f>+K2654+L2654</f>
        <v>32</v>
      </c>
      <c r="K2654" s="334">
        <f>+COUNTIF(K2621:K2652,"1")+COUNTIF(K2621:K2652,"2")+COUNTIF(K2621:K2652,"L2")+COUNTIF(K2621:K2652,"L1")</f>
        <v>22</v>
      </c>
      <c r="L2654" s="334">
        <f>+COUNTIF(K2621:K2652,"2")+COUNTIF(K2621:K2652,"L2")</f>
        <v>10</v>
      </c>
      <c r="M2654" s="334">
        <f>+COUNTIF(K2621:K2652,"1")+COUNTIF(K2621:K2652,"L1")</f>
        <v>12</v>
      </c>
      <c r="N2654" s="185"/>
      <c r="O2654" s="185"/>
      <c r="P2654" s="101"/>
      <c r="Q2654" s="259"/>
      <c r="R2654" s="185">
        <f>+COUNTIF(K2622:K2652,"S2")</f>
        <v>0</v>
      </c>
      <c r="S2654" s="102">
        <f>SUM(S2622:S2652)</f>
        <v>19</v>
      </c>
      <c r="T2654" s="102">
        <f>SUM(T2622:T2652)</f>
        <v>41.000000000000014</v>
      </c>
      <c r="U2654" s="102">
        <f>SUM(U2622:U2652)</f>
        <v>1</v>
      </c>
      <c r="V2654" s="102">
        <f>SUM(V2622:V2652)</f>
        <v>0</v>
      </c>
      <c r="W2654" s="105">
        <f>+(S2654*1.5)+(T2654*2)+(U2654*3)+(V2654*4)</f>
        <v>113.50000000000003</v>
      </c>
      <c r="X2654" s="186"/>
      <c r="Y2654" s="187">
        <f>+COUNTIF(Y2622:Y2652,"D")</f>
        <v>22</v>
      </c>
      <c r="Z2654" s="83"/>
      <c r="AA2654" s="102">
        <f>SUM(AA2622:AA2652)</f>
        <v>0</v>
      </c>
      <c r="AB2654" s="102">
        <f>SUM(AB2622:AB2652)</f>
        <v>0</v>
      </c>
      <c r="AC2654" s="102">
        <f>SUM(AC2622:AC2652)</f>
        <v>0</v>
      </c>
    </row>
    <row r="2655" spans="1:29" ht="12.75" customHeight="1">
      <c r="A2655" s="69"/>
      <c r="B2655" s="263"/>
      <c r="C2655" s="189" t="s">
        <v>57</v>
      </c>
      <c r="D2655" s="189"/>
      <c r="E2655" s="190"/>
      <c r="F2655" s="72"/>
      <c r="G2655" s="72"/>
      <c r="H2655" s="99"/>
      <c r="I2655" s="76">
        <f t="shared" si="1075"/>
        <v>38</v>
      </c>
      <c r="J2655" s="191"/>
      <c r="K2655" s="192"/>
      <c r="L2655" s="252"/>
      <c r="M2655" s="193"/>
      <c r="N2655" s="193"/>
      <c r="O2655" s="193"/>
      <c r="P2655" s="239"/>
      <c r="Q2655" s="260"/>
      <c r="R2655" s="194">
        <f>S2654+T2654+U2654+V2654</f>
        <v>61.000000000000014</v>
      </c>
      <c r="S2655" s="103"/>
      <c r="T2655" s="103"/>
      <c r="U2655" s="103"/>
      <c r="V2655" s="103"/>
      <c r="W2655" s="103"/>
      <c r="X2655" s="195"/>
      <c r="Y2655" s="187"/>
      <c r="Z2655" s="196"/>
      <c r="AA2655" s="196"/>
      <c r="AB2655" s="196"/>
      <c r="AC2655" s="197"/>
    </row>
    <row r="2657" spans="1:29" ht="12.75" customHeight="1">
      <c r="A2657" s="52">
        <f>A2618+1</f>
        <v>69</v>
      </c>
      <c r="B2657" s="53" t="s">
        <v>2</v>
      </c>
      <c r="C2657" s="54" t="s">
        <v>201</v>
      </c>
      <c r="D2657" s="55"/>
      <c r="E2657" s="56" t="s">
        <v>55</v>
      </c>
      <c r="F2657" s="209" t="s">
        <v>144</v>
      </c>
      <c r="G2657" s="57"/>
      <c r="H2657" s="58"/>
      <c r="I2657" s="59">
        <v>1</v>
      </c>
      <c r="J2657" s="486" t="str">
        <f>+C2657</f>
        <v>ADE</v>
      </c>
      <c r="K2657" s="486"/>
      <c r="L2657" s="486"/>
      <c r="M2657" s="486"/>
      <c r="N2657" s="486"/>
      <c r="O2657" s="486"/>
      <c r="P2657" s="486"/>
      <c r="Q2657" s="486"/>
      <c r="R2657" s="486"/>
      <c r="S2657" s="486"/>
      <c r="T2657" s="486"/>
      <c r="U2657" s="486"/>
      <c r="V2657" s="486"/>
      <c r="W2657" s="486"/>
      <c r="X2657" s="60"/>
      <c r="Y2657" s="61"/>
      <c r="Z2657" s="62"/>
      <c r="AA2657" s="63"/>
      <c r="AB2657" s="63"/>
      <c r="AC2657" s="64"/>
    </row>
    <row r="2658" spans="1:29" ht="12.75" customHeight="1">
      <c r="A2658" s="69"/>
      <c r="B2658" s="70" t="s">
        <v>3</v>
      </c>
      <c r="C2658" s="71" t="s">
        <v>62</v>
      </c>
      <c r="D2658" s="72"/>
      <c r="E2658" s="73"/>
      <c r="F2658" s="72"/>
      <c r="G2658" s="74"/>
      <c r="H2658" s="75"/>
      <c r="I2658" s="76">
        <f t="shared" ref="I2658:I2694" si="1091">+I2657+1</f>
        <v>2</v>
      </c>
      <c r="J2658" s="77" t="s">
        <v>4</v>
      </c>
      <c r="K2658" s="78"/>
      <c r="L2658" s="248"/>
      <c r="M2658" s="79"/>
      <c r="N2658" s="79"/>
      <c r="O2658" s="79"/>
      <c r="P2658" s="236"/>
      <c r="Q2658" s="254"/>
      <c r="R2658" s="79"/>
      <c r="S2658" s="79"/>
      <c r="T2658" s="79"/>
      <c r="U2658" s="79"/>
      <c r="V2658" s="79"/>
      <c r="W2658" s="80" t="str">
        <f>$Y$1</f>
        <v>Period: 1 May 2012 - 31 May 2012</v>
      </c>
      <c r="X2658" s="81"/>
      <c r="Y2658" s="82"/>
      <c r="Z2658" s="83"/>
      <c r="AA2658" s="84"/>
      <c r="AB2658" s="84"/>
      <c r="AC2658" s="85"/>
    </row>
    <row r="2659" spans="1:29" ht="12.75" customHeight="1">
      <c r="A2659" s="69"/>
      <c r="B2659" s="70" t="s">
        <v>6</v>
      </c>
      <c r="C2659" s="71" t="s">
        <v>5</v>
      </c>
      <c r="D2659" s="72"/>
      <c r="E2659" s="73"/>
      <c r="F2659" s="91"/>
      <c r="G2659" s="91"/>
      <c r="H2659" s="92"/>
      <c r="I2659" s="76">
        <f t="shared" si="1091"/>
        <v>3</v>
      </c>
      <c r="J2659" s="487" t="s">
        <v>7</v>
      </c>
      <c r="K2659" s="488" t="s">
        <v>8</v>
      </c>
      <c r="L2659" s="249"/>
      <c r="M2659" s="489" t="s">
        <v>49</v>
      </c>
      <c r="N2659" s="490"/>
      <c r="O2659" s="220"/>
      <c r="P2659" s="237"/>
      <c r="Q2659" s="255"/>
      <c r="R2659" s="491" t="s">
        <v>64</v>
      </c>
      <c r="S2659" s="493" t="s">
        <v>9</v>
      </c>
      <c r="T2659" s="493"/>
      <c r="U2659" s="493"/>
      <c r="V2659" s="493"/>
      <c r="W2659" s="494" t="s">
        <v>10</v>
      </c>
      <c r="X2659" s="93"/>
      <c r="Y2659" s="94"/>
      <c r="Z2659" s="83"/>
      <c r="AA2659" s="84"/>
      <c r="AB2659" s="84"/>
      <c r="AC2659" s="85"/>
    </row>
    <row r="2660" spans="1:29" ht="12.75" customHeight="1">
      <c r="A2660" s="69"/>
      <c r="B2660" s="70" t="s">
        <v>48</v>
      </c>
      <c r="C2660" s="71"/>
      <c r="D2660" s="72"/>
      <c r="E2660" s="73"/>
      <c r="F2660" s="91"/>
      <c r="G2660" s="91"/>
      <c r="H2660" s="92"/>
      <c r="I2660" s="76">
        <f t="shared" si="1091"/>
        <v>4</v>
      </c>
      <c r="J2660" s="487"/>
      <c r="K2660" s="488"/>
      <c r="L2660" s="250"/>
      <c r="M2660" s="231" t="s">
        <v>11</v>
      </c>
      <c r="N2660" s="231" t="s">
        <v>12</v>
      </c>
      <c r="O2660" s="231"/>
      <c r="P2660" s="238"/>
      <c r="Q2660" s="256" t="s">
        <v>67</v>
      </c>
      <c r="R2660" s="492"/>
      <c r="S2660" s="201">
        <v>1.5</v>
      </c>
      <c r="T2660" s="201">
        <v>2</v>
      </c>
      <c r="U2660" s="201">
        <v>3</v>
      </c>
      <c r="V2660" s="201">
        <v>4</v>
      </c>
      <c r="W2660" s="494"/>
      <c r="X2660" s="93"/>
      <c r="Y2660" s="94"/>
      <c r="Z2660" s="83"/>
      <c r="AA2660" s="95" t="s">
        <v>13</v>
      </c>
      <c r="AB2660" s="95" t="s">
        <v>14</v>
      </c>
      <c r="AC2660" s="96" t="s">
        <v>15</v>
      </c>
    </row>
    <row r="2661" spans="1:29" ht="12.75" customHeight="1">
      <c r="A2661" s="69"/>
      <c r="B2661" s="70" t="s">
        <v>16</v>
      </c>
      <c r="C2661" s="71"/>
      <c r="D2661" s="72"/>
      <c r="E2661" s="73"/>
      <c r="F2661" s="98"/>
      <c r="G2661" s="72"/>
      <c r="H2661" s="99"/>
      <c r="I2661" s="76">
        <f t="shared" si="1091"/>
        <v>5</v>
      </c>
      <c r="J2661" s="100">
        <f>$AN$9</f>
        <v>41079</v>
      </c>
      <c r="K2661" s="101">
        <v>2</v>
      </c>
      <c r="L2661" s="261">
        <v>8</v>
      </c>
      <c r="M2661" s="232">
        <f>VLOOKUP(K2661,$AE$23:$AG$30,2,0)</f>
        <v>0.83333333333333337</v>
      </c>
      <c r="N2661" s="241">
        <f>VLOOKUP(K2661,$AE$23:$AG$30,3,0)</f>
        <v>1.2083333333333333</v>
      </c>
      <c r="O2661" s="244">
        <f t="shared" ref="O2661:O2690" si="1092">(N2661-M2661)*24</f>
        <v>8.9999999999999964</v>
      </c>
      <c r="P2661" s="245" t="str">
        <f>+IF(((N2661-M2661)*24)&gt;4,"1",0)</f>
        <v>1</v>
      </c>
      <c r="Q2661" s="257">
        <f t="shared" ref="Q2661:Q2690" si="1093">O2661-P2661</f>
        <v>7.9999999999999964</v>
      </c>
      <c r="R2661" s="102">
        <f>+L2661-Q2661</f>
        <v>0</v>
      </c>
      <c r="S2661" s="103">
        <f>IF(AND(Y2661="d",W2661&gt;0),1,0)</f>
        <v>0</v>
      </c>
      <c r="T2661" s="104">
        <f>IF(AND(Y2661="D",W2661-S2661&lt;0),0,IF(AND(Y2661="M",W2661&gt;=7),7,IF(AND(Y2661="M",W2661&lt;7),W2661,IF(W2661-S2661&lt;0,0,IF(AND(Y2661="D",W2661-S2661&gt;=7),7,IF(AND(Y2661="D",W2661-S2661&lt;7),W2661-S2661,0))))))</f>
        <v>0</v>
      </c>
      <c r="U2661" s="104">
        <f>IF(AND(Y2661="D",W2661&lt;1),0,IF(AND(Y2661="D",W2661-S2661-T2661&gt;0,W2661-S2661-T2661&lt;1),W2661-S2661-T2661,IF(AND(Y2661="D",W2661-S2661-T2661&gt;=1),1,IF(AND(Y2661="M",W2661-T2661&gt;=1),1,IF(AND(Y2661="M",W2661-T2661&lt;1),W2661-T2661,0)))))</f>
        <v>0</v>
      </c>
      <c r="V2661" s="104">
        <f>IF(AND(Y2661="D",W2661&lt;1),0,IF(AND(Y2661="D",W2661-S2661-T2661-U2661&gt;0),W2661-S2661-T2661-U2661,IF(AND(Y2661="M",W2661-T2661-U2661&gt;0),W2661-T2661-U2661,0)))</f>
        <v>0</v>
      </c>
      <c r="W2661" s="105">
        <f>+R2661</f>
        <v>0</v>
      </c>
      <c r="X2661" s="96"/>
      <c r="Y2661" s="106" t="str">
        <f>$AO$9</f>
        <v>D</v>
      </c>
      <c r="Z2661" s="207" t="str">
        <f t="shared" ref="Z2661:Z2691" si="1094">TEXT(WEEKDAY(J2661),"ddd")</f>
        <v>Tue</v>
      </c>
      <c r="AA2661" s="107">
        <f t="shared" ref="AA2661:AA2690" si="1095">COUNTIF(K2661,"S")</f>
        <v>0</v>
      </c>
      <c r="AB2661" s="107">
        <f t="shared" ref="AB2661:AB2690" si="1096">COUNTIF(K2661,"I")</f>
        <v>0</v>
      </c>
      <c r="AC2661" s="107">
        <f t="shared" ref="AC2661:AC2690" si="1097">COUNTIF(K2661,"A")</f>
        <v>0</v>
      </c>
    </row>
    <row r="2662" spans="1:29" ht="12.75" customHeight="1">
      <c r="A2662" s="69"/>
      <c r="B2662" s="70" t="s">
        <v>18</v>
      </c>
      <c r="C2662" s="108" t="s">
        <v>61</v>
      </c>
      <c r="D2662" s="109"/>
      <c r="E2662" s="73"/>
      <c r="F2662" s="110"/>
      <c r="G2662" s="72"/>
      <c r="H2662" s="99"/>
      <c r="I2662" s="76">
        <f t="shared" si="1091"/>
        <v>6</v>
      </c>
      <c r="J2662" s="100">
        <f>$AN$10</f>
        <v>41080</v>
      </c>
      <c r="K2662" s="101">
        <v>2</v>
      </c>
      <c r="L2662" s="261">
        <v>8</v>
      </c>
      <c r="M2662" s="232">
        <f>VLOOKUP(K2662,$AE$23:$AG$30,2,0)</f>
        <v>0.83333333333333337</v>
      </c>
      <c r="N2662" s="241">
        <f t="shared" ref="N2662:N2690" si="1098">VLOOKUP(K2662,$AE$23:$AG$30,3,0)</f>
        <v>1.2083333333333333</v>
      </c>
      <c r="O2662" s="244">
        <f t="shared" si="1092"/>
        <v>8.9999999999999964</v>
      </c>
      <c r="P2662" s="245" t="str">
        <f>+IF(((N2662-M2662)*24)&gt;4,"1",0)</f>
        <v>1</v>
      </c>
      <c r="Q2662" s="257">
        <f t="shared" si="1093"/>
        <v>7.9999999999999964</v>
      </c>
      <c r="R2662" s="102">
        <f>+L2662-Q2662</f>
        <v>0</v>
      </c>
      <c r="S2662" s="103">
        <f t="shared" ref="S2662:S2690" si="1099">IF(AND(Y2662="d",W2662&gt;0),1,0)</f>
        <v>0</v>
      </c>
      <c r="T2662" s="104">
        <f t="shared" ref="T2662:T2690" si="1100">IF(AND(Y2662="D",W2662-S2662&lt;0),0,IF(AND(Y2662="M",W2662&gt;=7),7,IF(AND(Y2662="M",W2662&lt;7),W2662,IF(W2662-S2662&lt;0,0,IF(AND(Y2662="D",W2662-S2662&gt;=7),7,IF(AND(Y2662="D",W2662-S2662&lt;7),W2662-S2662,0))))))</f>
        <v>0</v>
      </c>
      <c r="U2662" s="104">
        <f t="shared" ref="U2662:U2690" si="1101">IF(AND(Y2662="D",W2662&lt;1),0,IF(AND(Y2662="D",W2662-S2662-T2662&gt;0,W2662-S2662-T2662&lt;1),W2662-S2662-T2662,IF(AND(Y2662="D",W2662-S2662-T2662&gt;=1),1,IF(AND(Y2662="M",W2662-T2662&gt;=1),1,IF(AND(Y2662="M",W2662-T2662&lt;1),W2662-T2662,0)))))</f>
        <v>0</v>
      </c>
      <c r="V2662" s="104">
        <f t="shared" ref="V2662:V2690" si="1102">IF(AND(Y2662="D",W2662&lt;1),0,IF(AND(Y2662="D",W2662-S2662-T2662-U2662&gt;0),W2662-S2662-T2662-U2662,IF(AND(Y2662="M",W2662-T2662-U2662&gt;0),W2662-T2662-U2662,0)))</f>
        <v>0</v>
      </c>
      <c r="W2662" s="105">
        <f t="shared" ref="W2662:W2690" si="1103">+R2662</f>
        <v>0</v>
      </c>
      <c r="X2662" s="96"/>
      <c r="Y2662" s="106" t="str">
        <f>$AO$10</f>
        <v>D</v>
      </c>
      <c r="Z2662" s="207" t="str">
        <f t="shared" si="1094"/>
        <v>Wed</v>
      </c>
      <c r="AA2662" s="107">
        <f t="shared" si="1095"/>
        <v>0</v>
      </c>
      <c r="AB2662" s="107">
        <f t="shared" si="1096"/>
        <v>0</v>
      </c>
      <c r="AC2662" s="107">
        <f t="shared" si="1097"/>
        <v>0</v>
      </c>
    </row>
    <row r="2663" spans="1:29" ht="12.75" customHeight="1">
      <c r="A2663" s="69"/>
      <c r="B2663" s="98" t="s">
        <v>20</v>
      </c>
      <c r="C2663" s="199">
        <v>40245</v>
      </c>
      <c r="D2663" s="199">
        <v>41340</v>
      </c>
      <c r="E2663" s="73"/>
      <c r="F2663" s="72"/>
      <c r="G2663" s="72"/>
      <c r="H2663" s="99"/>
      <c r="I2663" s="76">
        <f t="shared" si="1091"/>
        <v>7</v>
      </c>
      <c r="J2663" s="100">
        <f>$AN$11</f>
        <v>41081</v>
      </c>
      <c r="K2663" s="101">
        <v>2</v>
      </c>
      <c r="L2663" s="261">
        <v>8</v>
      </c>
      <c r="M2663" s="232">
        <f>VLOOKUP(K2663,$AE$23:$AG$30,2,0)</f>
        <v>0.83333333333333337</v>
      </c>
      <c r="N2663" s="241">
        <f t="shared" si="1098"/>
        <v>1.2083333333333333</v>
      </c>
      <c r="O2663" s="244">
        <f t="shared" si="1092"/>
        <v>8.9999999999999964</v>
      </c>
      <c r="P2663" s="245" t="str">
        <f t="shared" ref="P2663:P2690" si="1104">+IF(((N2663-M2663)*24)&gt;4,"1",0)</f>
        <v>1</v>
      </c>
      <c r="Q2663" s="257">
        <f t="shared" si="1093"/>
        <v>7.9999999999999964</v>
      </c>
      <c r="R2663" s="102">
        <f t="shared" ref="R2663:R2690" si="1105">+L2663-Q2663</f>
        <v>0</v>
      </c>
      <c r="S2663" s="103">
        <f t="shared" si="1099"/>
        <v>0</v>
      </c>
      <c r="T2663" s="104">
        <f t="shared" si="1100"/>
        <v>0</v>
      </c>
      <c r="U2663" s="104">
        <f t="shared" si="1101"/>
        <v>0</v>
      </c>
      <c r="V2663" s="104">
        <f t="shared" si="1102"/>
        <v>0</v>
      </c>
      <c r="W2663" s="105">
        <f t="shared" si="1103"/>
        <v>0</v>
      </c>
      <c r="X2663" s="96"/>
      <c r="Y2663" s="106" t="str">
        <f>$AO$11</f>
        <v>D</v>
      </c>
      <c r="Z2663" s="207" t="str">
        <f t="shared" si="1094"/>
        <v>Thu</v>
      </c>
      <c r="AA2663" s="107">
        <f t="shared" si="1095"/>
        <v>0</v>
      </c>
      <c r="AB2663" s="107">
        <f t="shared" si="1096"/>
        <v>0</v>
      </c>
      <c r="AC2663" s="107">
        <f t="shared" si="1097"/>
        <v>0</v>
      </c>
    </row>
    <row r="2664" spans="1:29" ht="12.75" customHeight="1">
      <c r="A2664" s="69"/>
      <c r="B2664" s="98"/>
      <c r="C2664" s="98"/>
      <c r="D2664" s="72"/>
      <c r="E2664" s="73"/>
      <c r="F2664" s="72"/>
      <c r="G2664" s="72"/>
      <c r="H2664" s="99"/>
      <c r="I2664" s="76">
        <f t="shared" si="1091"/>
        <v>8</v>
      </c>
      <c r="J2664" s="100">
        <f>$AN$12</f>
        <v>41082</v>
      </c>
      <c r="K2664" s="101">
        <v>2</v>
      </c>
      <c r="L2664" s="261">
        <v>8</v>
      </c>
      <c r="M2664" s="232">
        <f t="shared" ref="M2664:M2690" si="1106">VLOOKUP(K2664,$AE$23:$AG$30,2,0)</f>
        <v>0.83333333333333337</v>
      </c>
      <c r="N2664" s="241">
        <f t="shared" si="1098"/>
        <v>1.2083333333333333</v>
      </c>
      <c r="O2664" s="244">
        <f t="shared" si="1092"/>
        <v>8.9999999999999964</v>
      </c>
      <c r="P2664" s="245" t="str">
        <f t="shared" si="1104"/>
        <v>1</v>
      </c>
      <c r="Q2664" s="257">
        <f t="shared" si="1093"/>
        <v>7.9999999999999964</v>
      </c>
      <c r="R2664" s="102">
        <f t="shared" si="1105"/>
        <v>0</v>
      </c>
      <c r="S2664" s="103">
        <f t="shared" si="1099"/>
        <v>0</v>
      </c>
      <c r="T2664" s="104">
        <f t="shared" si="1100"/>
        <v>0</v>
      </c>
      <c r="U2664" s="104">
        <f t="shared" si="1101"/>
        <v>0</v>
      </c>
      <c r="V2664" s="104">
        <f t="shared" si="1102"/>
        <v>0</v>
      </c>
      <c r="W2664" s="105">
        <f t="shared" si="1103"/>
        <v>0</v>
      </c>
      <c r="X2664" s="96"/>
      <c r="Y2664" s="106" t="str">
        <f>$AO$12</f>
        <v>D</v>
      </c>
      <c r="Z2664" s="207" t="str">
        <f t="shared" si="1094"/>
        <v>Fri</v>
      </c>
      <c r="AA2664" s="107">
        <f t="shared" si="1095"/>
        <v>0</v>
      </c>
      <c r="AB2664" s="107">
        <f t="shared" si="1096"/>
        <v>0</v>
      </c>
      <c r="AC2664" s="107">
        <f t="shared" si="1097"/>
        <v>0</v>
      </c>
    </row>
    <row r="2665" spans="1:29" ht="12.75" customHeight="1">
      <c r="A2665" s="69"/>
      <c r="B2665" s="98"/>
      <c r="C2665" s="98"/>
      <c r="D2665" s="72"/>
      <c r="E2665" s="73"/>
      <c r="F2665" s="198"/>
      <c r="G2665" s="72"/>
      <c r="H2665" s="99"/>
      <c r="I2665" s="76">
        <f t="shared" si="1091"/>
        <v>9</v>
      </c>
      <c r="J2665" s="100">
        <f>$AN$13</f>
        <v>41083</v>
      </c>
      <c r="K2665" s="339" t="s">
        <v>50</v>
      </c>
      <c r="L2665" s="261"/>
      <c r="M2665" s="232">
        <f t="shared" si="1106"/>
        <v>0</v>
      </c>
      <c r="N2665" s="241">
        <f t="shared" si="1098"/>
        <v>0</v>
      </c>
      <c r="O2665" s="244">
        <f t="shared" si="1092"/>
        <v>0</v>
      </c>
      <c r="P2665" s="245">
        <f t="shared" si="1104"/>
        <v>0</v>
      </c>
      <c r="Q2665" s="257">
        <f t="shared" si="1093"/>
        <v>0</v>
      </c>
      <c r="R2665" s="102">
        <f t="shared" si="1105"/>
        <v>0</v>
      </c>
      <c r="S2665" s="103">
        <f t="shared" si="1099"/>
        <v>0</v>
      </c>
      <c r="T2665" s="104">
        <f t="shared" si="1100"/>
        <v>0</v>
      </c>
      <c r="U2665" s="104">
        <f t="shared" si="1101"/>
        <v>0</v>
      </c>
      <c r="V2665" s="104">
        <f t="shared" si="1102"/>
        <v>0</v>
      </c>
      <c r="W2665" s="105">
        <f t="shared" si="1103"/>
        <v>0</v>
      </c>
      <c r="X2665" s="96"/>
      <c r="Y2665" s="106" t="str">
        <f>$AO$13</f>
        <v>M</v>
      </c>
      <c r="Z2665" s="207" t="str">
        <f t="shared" si="1094"/>
        <v>Sat</v>
      </c>
      <c r="AA2665" s="107">
        <f t="shared" si="1095"/>
        <v>0</v>
      </c>
      <c r="AB2665" s="107">
        <f t="shared" si="1096"/>
        <v>0</v>
      </c>
      <c r="AC2665" s="107">
        <f t="shared" si="1097"/>
        <v>0</v>
      </c>
    </row>
    <row r="2666" spans="1:29" ht="12.75" customHeight="1">
      <c r="A2666" s="69"/>
      <c r="B2666" s="124" t="s">
        <v>21</v>
      </c>
      <c r="C2666" s="125" t="s">
        <v>22</v>
      </c>
      <c r="D2666" s="126"/>
      <c r="E2666" s="127"/>
      <c r="F2666" s="198">
        <v>1244560</v>
      </c>
      <c r="G2666" s="129" t="s">
        <v>22</v>
      </c>
      <c r="H2666" s="130">
        <f>+F2666</f>
        <v>1244560</v>
      </c>
      <c r="I2666" s="76">
        <f t="shared" si="1091"/>
        <v>10</v>
      </c>
      <c r="J2666" s="100">
        <f>$AN$14</f>
        <v>41084</v>
      </c>
      <c r="K2666" s="339" t="s">
        <v>50</v>
      </c>
      <c r="L2666" s="261"/>
      <c r="M2666" s="232">
        <f t="shared" si="1106"/>
        <v>0</v>
      </c>
      <c r="N2666" s="241">
        <f t="shared" si="1098"/>
        <v>0</v>
      </c>
      <c r="O2666" s="244">
        <f t="shared" si="1092"/>
        <v>0</v>
      </c>
      <c r="P2666" s="245">
        <f t="shared" si="1104"/>
        <v>0</v>
      </c>
      <c r="Q2666" s="257">
        <f t="shared" si="1093"/>
        <v>0</v>
      </c>
      <c r="R2666" s="102">
        <f t="shared" si="1105"/>
        <v>0</v>
      </c>
      <c r="S2666" s="103">
        <f t="shared" si="1099"/>
        <v>0</v>
      </c>
      <c r="T2666" s="104">
        <f t="shared" si="1100"/>
        <v>0</v>
      </c>
      <c r="U2666" s="104">
        <f t="shared" si="1101"/>
        <v>0</v>
      </c>
      <c r="V2666" s="104">
        <f t="shared" si="1102"/>
        <v>0</v>
      </c>
      <c r="W2666" s="105">
        <f t="shared" si="1103"/>
        <v>0</v>
      </c>
      <c r="X2666" s="96"/>
      <c r="Y2666" s="106" t="str">
        <f>$AO$14</f>
        <v>M</v>
      </c>
      <c r="Z2666" s="262" t="str">
        <f t="shared" si="1094"/>
        <v>Sun</v>
      </c>
      <c r="AA2666" s="107">
        <f t="shared" si="1095"/>
        <v>0</v>
      </c>
      <c r="AB2666" s="107">
        <f t="shared" si="1096"/>
        <v>0</v>
      </c>
      <c r="AC2666" s="107">
        <f t="shared" si="1097"/>
        <v>0</v>
      </c>
    </row>
    <row r="2667" spans="1:29" ht="12.75" customHeight="1">
      <c r="A2667" s="69"/>
      <c r="B2667" s="124" t="s">
        <v>23</v>
      </c>
      <c r="C2667" s="125" t="s">
        <v>22</v>
      </c>
      <c r="D2667" s="133">
        <f>+F2666/173</f>
        <v>7193.9884393063585</v>
      </c>
      <c r="E2667" s="127" t="s">
        <v>24</v>
      </c>
      <c r="F2667" s="128">
        <f>+W2693</f>
        <v>39.500000000000014</v>
      </c>
      <c r="G2667" s="134" t="s">
        <v>22</v>
      </c>
      <c r="H2667" s="130">
        <f>F2667*D2667</f>
        <v>284162.54335260123</v>
      </c>
      <c r="I2667" s="76">
        <f t="shared" si="1091"/>
        <v>11</v>
      </c>
      <c r="J2667" s="100">
        <f>$AN$15</f>
        <v>41085</v>
      </c>
      <c r="K2667" s="101">
        <v>1</v>
      </c>
      <c r="L2667" s="261">
        <v>8</v>
      </c>
      <c r="M2667" s="232">
        <f t="shared" si="1106"/>
        <v>0.33333333333333331</v>
      </c>
      <c r="N2667" s="241">
        <f t="shared" si="1098"/>
        <v>0.70833333333333337</v>
      </c>
      <c r="O2667" s="244">
        <f t="shared" si="1092"/>
        <v>9.0000000000000018</v>
      </c>
      <c r="P2667" s="245" t="str">
        <f t="shared" si="1104"/>
        <v>1</v>
      </c>
      <c r="Q2667" s="257">
        <f t="shared" si="1093"/>
        <v>8.0000000000000018</v>
      </c>
      <c r="R2667" s="102">
        <f t="shared" si="1105"/>
        <v>0</v>
      </c>
      <c r="S2667" s="103">
        <f t="shared" si="1099"/>
        <v>0</v>
      </c>
      <c r="T2667" s="104">
        <f t="shared" si="1100"/>
        <v>0</v>
      </c>
      <c r="U2667" s="104">
        <f t="shared" si="1101"/>
        <v>0</v>
      </c>
      <c r="V2667" s="104">
        <f t="shared" si="1102"/>
        <v>0</v>
      </c>
      <c r="W2667" s="105">
        <f t="shared" si="1103"/>
        <v>0</v>
      </c>
      <c r="X2667" s="96"/>
      <c r="Y2667" s="106" t="str">
        <f>$AO$15</f>
        <v>D</v>
      </c>
      <c r="Z2667" s="262" t="str">
        <f t="shared" si="1094"/>
        <v>Mon</v>
      </c>
      <c r="AA2667" s="107">
        <f t="shared" si="1095"/>
        <v>0</v>
      </c>
      <c r="AB2667" s="107">
        <f t="shared" si="1096"/>
        <v>0</v>
      </c>
      <c r="AC2667" s="107">
        <f t="shared" si="1097"/>
        <v>0</v>
      </c>
    </row>
    <row r="2668" spans="1:29" ht="12.75" customHeight="1">
      <c r="A2668" s="69"/>
      <c r="B2668" s="124" t="s">
        <v>65</v>
      </c>
      <c r="C2668" s="125" t="s">
        <v>22</v>
      </c>
      <c r="D2668" s="133">
        <v>6000</v>
      </c>
      <c r="E2668" s="127" t="s">
        <v>24</v>
      </c>
      <c r="F2668" s="203">
        <f>+K2693</f>
        <v>20</v>
      </c>
      <c r="G2668" s="134" t="s">
        <v>22</v>
      </c>
      <c r="H2668" s="130">
        <f>F2668*D2668</f>
        <v>120000</v>
      </c>
      <c r="I2668" s="76">
        <f t="shared" si="1091"/>
        <v>12</v>
      </c>
      <c r="J2668" s="100">
        <f>$AN$16</f>
        <v>41086</v>
      </c>
      <c r="K2668" s="101">
        <v>1</v>
      </c>
      <c r="L2668" s="261">
        <v>8</v>
      </c>
      <c r="M2668" s="232">
        <f t="shared" si="1106"/>
        <v>0.33333333333333331</v>
      </c>
      <c r="N2668" s="241">
        <f t="shared" si="1098"/>
        <v>0.70833333333333337</v>
      </c>
      <c r="O2668" s="244">
        <f t="shared" si="1092"/>
        <v>9.0000000000000018</v>
      </c>
      <c r="P2668" s="245" t="str">
        <f t="shared" si="1104"/>
        <v>1</v>
      </c>
      <c r="Q2668" s="257">
        <f t="shared" si="1093"/>
        <v>8.0000000000000018</v>
      </c>
      <c r="R2668" s="102">
        <f t="shared" si="1105"/>
        <v>0</v>
      </c>
      <c r="S2668" s="103">
        <f t="shared" si="1099"/>
        <v>0</v>
      </c>
      <c r="T2668" s="104">
        <f t="shared" si="1100"/>
        <v>0</v>
      </c>
      <c r="U2668" s="104">
        <f t="shared" si="1101"/>
        <v>0</v>
      </c>
      <c r="V2668" s="104">
        <f t="shared" si="1102"/>
        <v>0</v>
      </c>
      <c r="W2668" s="105">
        <f t="shared" si="1103"/>
        <v>0</v>
      </c>
      <c r="X2668" s="96"/>
      <c r="Y2668" s="106" t="str">
        <f>$AO$16</f>
        <v>D</v>
      </c>
      <c r="Z2668" s="207" t="str">
        <f t="shared" si="1094"/>
        <v>Tue</v>
      </c>
      <c r="AA2668" s="107">
        <f t="shared" si="1095"/>
        <v>0</v>
      </c>
      <c r="AB2668" s="107">
        <f t="shared" si="1096"/>
        <v>0</v>
      </c>
      <c r="AC2668" s="107">
        <f t="shared" si="1097"/>
        <v>0</v>
      </c>
    </row>
    <row r="2669" spans="1:29" ht="12.75" customHeight="1">
      <c r="A2669" s="69"/>
      <c r="B2669" s="124" t="s">
        <v>66</v>
      </c>
      <c r="C2669" s="125" t="s">
        <v>22</v>
      </c>
      <c r="D2669" s="200">
        <v>4000</v>
      </c>
      <c r="E2669" s="127" t="s">
        <v>24</v>
      </c>
      <c r="F2669" s="139">
        <f>+L2693</f>
        <v>12</v>
      </c>
      <c r="G2669" s="134" t="s">
        <v>22</v>
      </c>
      <c r="H2669" s="130">
        <f>F2669*D2669</f>
        <v>48000</v>
      </c>
      <c r="I2669" s="76">
        <f t="shared" si="1091"/>
        <v>13</v>
      </c>
      <c r="J2669" s="100">
        <f>$AN$17</f>
        <v>41087</v>
      </c>
      <c r="K2669" s="101">
        <v>1</v>
      </c>
      <c r="L2669" s="261">
        <v>9</v>
      </c>
      <c r="M2669" s="232">
        <f t="shared" si="1106"/>
        <v>0.33333333333333331</v>
      </c>
      <c r="N2669" s="241">
        <f t="shared" si="1098"/>
        <v>0.70833333333333337</v>
      </c>
      <c r="O2669" s="244">
        <f t="shared" si="1092"/>
        <v>9.0000000000000018</v>
      </c>
      <c r="P2669" s="245" t="str">
        <f t="shared" si="1104"/>
        <v>1</v>
      </c>
      <c r="Q2669" s="257">
        <f t="shared" si="1093"/>
        <v>8.0000000000000018</v>
      </c>
      <c r="R2669" s="102">
        <f t="shared" si="1105"/>
        <v>0.99999999999999822</v>
      </c>
      <c r="S2669" s="103">
        <f t="shared" si="1099"/>
        <v>1</v>
      </c>
      <c r="T2669" s="104">
        <f t="shared" si="1100"/>
        <v>0</v>
      </c>
      <c r="U2669" s="104">
        <f t="shared" si="1101"/>
        <v>0</v>
      </c>
      <c r="V2669" s="104">
        <f t="shared" si="1102"/>
        <v>0</v>
      </c>
      <c r="W2669" s="105">
        <f t="shared" si="1103"/>
        <v>0.99999999999999822</v>
      </c>
      <c r="X2669" s="96"/>
      <c r="Y2669" s="106" t="str">
        <f>$AO$17</f>
        <v>D</v>
      </c>
      <c r="Z2669" s="207" t="str">
        <f t="shared" si="1094"/>
        <v>Wed</v>
      </c>
      <c r="AA2669" s="107">
        <f t="shared" si="1095"/>
        <v>0</v>
      </c>
      <c r="AB2669" s="107">
        <f t="shared" si="1096"/>
        <v>0</v>
      </c>
      <c r="AC2669" s="107">
        <f t="shared" si="1097"/>
        <v>0</v>
      </c>
    </row>
    <row r="2670" spans="1:29" ht="12.75" customHeight="1">
      <c r="A2670" s="69"/>
      <c r="B2670" s="335" t="s">
        <v>75</v>
      </c>
      <c r="C2670" s="336" t="s">
        <v>22</v>
      </c>
      <c r="D2670" s="337"/>
      <c r="E2670" s="127" t="s">
        <v>24</v>
      </c>
      <c r="F2670" s="338">
        <f>+M2693</f>
        <v>8</v>
      </c>
      <c r="G2670" s="142" t="s">
        <v>22</v>
      </c>
      <c r="H2670" s="143">
        <f>+F2670*D2670</f>
        <v>0</v>
      </c>
      <c r="I2670" s="76">
        <f t="shared" si="1091"/>
        <v>14</v>
      </c>
      <c r="J2670" s="100">
        <f>$AN$18</f>
        <v>41088</v>
      </c>
      <c r="K2670" s="101">
        <v>1</v>
      </c>
      <c r="L2670" s="261">
        <v>11</v>
      </c>
      <c r="M2670" s="232">
        <f t="shared" si="1106"/>
        <v>0.33333333333333331</v>
      </c>
      <c r="N2670" s="241">
        <f t="shared" si="1098"/>
        <v>0.70833333333333337</v>
      </c>
      <c r="O2670" s="244">
        <f t="shared" si="1092"/>
        <v>9.0000000000000018</v>
      </c>
      <c r="P2670" s="245" t="str">
        <f t="shared" si="1104"/>
        <v>1</v>
      </c>
      <c r="Q2670" s="257">
        <f t="shared" si="1093"/>
        <v>8.0000000000000018</v>
      </c>
      <c r="R2670" s="102">
        <f t="shared" si="1105"/>
        <v>2.9999999999999982</v>
      </c>
      <c r="S2670" s="103">
        <f t="shared" si="1099"/>
        <v>1</v>
      </c>
      <c r="T2670" s="104">
        <f t="shared" si="1100"/>
        <v>1.9999999999999982</v>
      </c>
      <c r="U2670" s="104">
        <f t="shared" si="1101"/>
        <v>0</v>
      </c>
      <c r="V2670" s="104">
        <f t="shared" si="1102"/>
        <v>0</v>
      </c>
      <c r="W2670" s="105">
        <f t="shared" si="1103"/>
        <v>2.9999999999999982</v>
      </c>
      <c r="X2670" s="96"/>
      <c r="Y2670" s="106" t="str">
        <f>$AO$18</f>
        <v>D</v>
      </c>
      <c r="Z2670" s="207" t="str">
        <f t="shared" si="1094"/>
        <v>Thu</v>
      </c>
      <c r="AA2670" s="107">
        <f t="shared" si="1095"/>
        <v>0</v>
      </c>
      <c r="AB2670" s="107">
        <f t="shared" si="1096"/>
        <v>0</v>
      </c>
      <c r="AC2670" s="107">
        <f t="shared" si="1097"/>
        <v>0</v>
      </c>
    </row>
    <row r="2671" spans="1:29" ht="12.75" customHeight="1">
      <c r="A2671" s="69"/>
      <c r="B2671" s="124"/>
      <c r="C2671" s="70"/>
      <c r="D2671" s="202"/>
      <c r="E2671" s="140"/>
      <c r="F2671" s="141"/>
      <c r="G2671" s="74" t="s">
        <v>22</v>
      </c>
      <c r="H2671" s="99">
        <f>+D2671*F2671</f>
        <v>0</v>
      </c>
      <c r="I2671" s="76">
        <f t="shared" si="1091"/>
        <v>15</v>
      </c>
      <c r="J2671" s="100">
        <f>$AN$19</f>
        <v>41089</v>
      </c>
      <c r="K2671" s="101">
        <v>1</v>
      </c>
      <c r="L2671" s="261">
        <v>11</v>
      </c>
      <c r="M2671" s="232">
        <f t="shared" si="1106"/>
        <v>0.33333333333333331</v>
      </c>
      <c r="N2671" s="241">
        <f t="shared" si="1098"/>
        <v>0.70833333333333337</v>
      </c>
      <c r="O2671" s="244">
        <f t="shared" si="1092"/>
        <v>9.0000000000000018</v>
      </c>
      <c r="P2671" s="245" t="str">
        <f t="shared" si="1104"/>
        <v>1</v>
      </c>
      <c r="Q2671" s="257">
        <f t="shared" si="1093"/>
        <v>8.0000000000000018</v>
      </c>
      <c r="R2671" s="102">
        <f t="shared" si="1105"/>
        <v>2.9999999999999982</v>
      </c>
      <c r="S2671" s="103">
        <f t="shared" si="1099"/>
        <v>1</v>
      </c>
      <c r="T2671" s="104">
        <f t="shared" si="1100"/>
        <v>1.9999999999999982</v>
      </c>
      <c r="U2671" s="104">
        <f t="shared" si="1101"/>
        <v>0</v>
      </c>
      <c r="V2671" s="104">
        <f t="shared" si="1102"/>
        <v>0</v>
      </c>
      <c r="W2671" s="105">
        <f t="shared" si="1103"/>
        <v>2.9999999999999982</v>
      </c>
      <c r="X2671" s="96"/>
      <c r="Y2671" s="106" t="str">
        <f>$AO$19</f>
        <v>D</v>
      </c>
      <c r="Z2671" s="207" t="str">
        <f t="shared" si="1094"/>
        <v>Fri</v>
      </c>
      <c r="AA2671" s="107">
        <f t="shared" si="1095"/>
        <v>0</v>
      </c>
      <c r="AB2671" s="107">
        <f t="shared" si="1096"/>
        <v>0</v>
      </c>
      <c r="AC2671" s="107">
        <f t="shared" si="1097"/>
        <v>0</v>
      </c>
    </row>
    <row r="2672" spans="1:29" ht="12.75" customHeight="1">
      <c r="A2672" s="69"/>
      <c r="B2672" s="124"/>
      <c r="C2672" s="70"/>
      <c r="D2672" s="202"/>
      <c r="E2672" s="140"/>
      <c r="F2672" s="139"/>
      <c r="G2672" s="74" t="s">
        <v>22</v>
      </c>
      <c r="H2672" s="99">
        <f>+D2672*F2672</f>
        <v>0</v>
      </c>
      <c r="I2672" s="76">
        <f t="shared" si="1091"/>
        <v>16</v>
      </c>
      <c r="J2672" s="100">
        <f>$AN$20</f>
        <v>41090</v>
      </c>
      <c r="K2672" s="101" t="s">
        <v>50</v>
      </c>
      <c r="L2672" s="261"/>
      <c r="M2672" s="232">
        <f t="shared" si="1106"/>
        <v>0</v>
      </c>
      <c r="N2672" s="241">
        <f t="shared" si="1098"/>
        <v>0</v>
      </c>
      <c r="O2672" s="244">
        <f t="shared" si="1092"/>
        <v>0</v>
      </c>
      <c r="P2672" s="245">
        <f t="shared" si="1104"/>
        <v>0</v>
      </c>
      <c r="Q2672" s="257">
        <f t="shared" si="1093"/>
        <v>0</v>
      </c>
      <c r="R2672" s="102">
        <f t="shared" si="1105"/>
        <v>0</v>
      </c>
      <c r="S2672" s="103">
        <f t="shared" si="1099"/>
        <v>0</v>
      </c>
      <c r="T2672" s="104">
        <f t="shared" si="1100"/>
        <v>0</v>
      </c>
      <c r="U2672" s="104">
        <f t="shared" si="1101"/>
        <v>0</v>
      </c>
      <c r="V2672" s="104">
        <f t="shared" si="1102"/>
        <v>0</v>
      </c>
      <c r="W2672" s="105">
        <f t="shared" si="1103"/>
        <v>0</v>
      </c>
      <c r="X2672" s="96"/>
      <c r="Y2672" s="106" t="str">
        <f>$AO$20</f>
        <v>M</v>
      </c>
      <c r="Z2672" s="207" t="str">
        <f t="shared" si="1094"/>
        <v>Sat</v>
      </c>
      <c r="AA2672" s="107">
        <f t="shared" si="1095"/>
        <v>0</v>
      </c>
      <c r="AB2672" s="107">
        <f t="shared" si="1096"/>
        <v>0</v>
      </c>
      <c r="AC2672" s="107">
        <f t="shared" si="1097"/>
        <v>0</v>
      </c>
    </row>
    <row r="2673" spans="1:29" ht="12.75" customHeight="1">
      <c r="A2673" s="69"/>
      <c r="B2673" s="124" t="s">
        <v>56</v>
      </c>
      <c r="C2673" s="70" t="s">
        <v>22</v>
      </c>
      <c r="D2673" s="202"/>
      <c r="E2673" s="140"/>
      <c r="F2673" s="141"/>
      <c r="G2673" s="74" t="s">
        <v>22</v>
      </c>
      <c r="H2673" s="99">
        <v>0</v>
      </c>
      <c r="I2673" s="76">
        <f t="shared" si="1091"/>
        <v>17</v>
      </c>
      <c r="J2673" s="100">
        <f>$AN$21</f>
        <v>41091</v>
      </c>
      <c r="K2673" s="101" t="s">
        <v>50</v>
      </c>
      <c r="L2673" s="261"/>
      <c r="M2673" s="232">
        <f t="shared" si="1106"/>
        <v>0</v>
      </c>
      <c r="N2673" s="241">
        <f t="shared" si="1098"/>
        <v>0</v>
      </c>
      <c r="O2673" s="244">
        <f t="shared" si="1092"/>
        <v>0</v>
      </c>
      <c r="P2673" s="245">
        <f t="shared" si="1104"/>
        <v>0</v>
      </c>
      <c r="Q2673" s="257">
        <f t="shared" si="1093"/>
        <v>0</v>
      </c>
      <c r="R2673" s="102">
        <f t="shared" si="1105"/>
        <v>0</v>
      </c>
      <c r="S2673" s="103">
        <f t="shared" si="1099"/>
        <v>0</v>
      </c>
      <c r="T2673" s="104">
        <f t="shared" si="1100"/>
        <v>0</v>
      </c>
      <c r="U2673" s="104">
        <f t="shared" si="1101"/>
        <v>0</v>
      </c>
      <c r="V2673" s="104">
        <f t="shared" si="1102"/>
        <v>0</v>
      </c>
      <c r="W2673" s="105">
        <f t="shared" si="1103"/>
        <v>0</v>
      </c>
      <c r="X2673" s="96"/>
      <c r="Y2673" s="106" t="str">
        <f>$AO$21</f>
        <v>M</v>
      </c>
      <c r="Z2673" s="262" t="str">
        <f t="shared" si="1094"/>
        <v>Sun</v>
      </c>
      <c r="AA2673" s="107">
        <f t="shared" si="1095"/>
        <v>0</v>
      </c>
      <c r="AB2673" s="107">
        <f t="shared" si="1096"/>
        <v>0</v>
      </c>
      <c r="AC2673" s="107">
        <f t="shared" si="1097"/>
        <v>0</v>
      </c>
    </row>
    <row r="2674" spans="1:29" ht="12.75" customHeight="1">
      <c r="A2674" s="69"/>
      <c r="B2674" s="124"/>
      <c r="C2674" s="70"/>
      <c r="D2674" s="202"/>
      <c r="E2674" s="140"/>
      <c r="F2674" s="139"/>
      <c r="G2674" s="74" t="s">
        <v>22</v>
      </c>
      <c r="H2674" s="99">
        <f>+D2674*F2674</f>
        <v>0</v>
      </c>
      <c r="I2674" s="76">
        <f t="shared" si="1091"/>
        <v>18</v>
      </c>
      <c r="J2674" s="100">
        <f>$AN$22</f>
        <v>41092</v>
      </c>
      <c r="K2674" s="101">
        <v>2</v>
      </c>
      <c r="L2674" s="261">
        <v>8</v>
      </c>
      <c r="M2674" s="232">
        <f t="shared" si="1106"/>
        <v>0.83333333333333337</v>
      </c>
      <c r="N2674" s="241">
        <f t="shared" si="1098"/>
        <v>1.2083333333333333</v>
      </c>
      <c r="O2674" s="244">
        <f t="shared" si="1092"/>
        <v>8.9999999999999964</v>
      </c>
      <c r="P2674" s="245" t="str">
        <f t="shared" si="1104"/>
        <v>1</v>
      </c>
      <c r="Q2674" s="257">
        <f t="shared" si="1093"/>
        <v>7.9999999999999964</v>
      </c>
      <c r="R2674" s="102">
        <f t="shared" si="1105"/>
        <v>0</v>
      </c>
      <c r="S2674" s="103">
        <f t="shared" si="1099"/>
        <v>0</v>
      </c>
      <c r="T2674" s="104">
        <f t="shared" si="1100"/>
        <v>0</v>
      </c>
      <c r="U2674" s="104">
        <f t="shared" si="1101"/>
        <v>0</v>
      </c>
      <c r="V2674" s="104">
        <f t="shared" si="1102"/>
        <v>0</v>
      </c>
      <c r="W2674" s="105">
        <f t="shared" si="1103"/>
        <v>0</v>
      </c>
      <c r="X2674" s="96"/>
      <c r="Y2674" s="106" t="str">
        <f>$AO$22</f>
        <v>D</v>
      </c>
      <c r="Z2674" s="262" t="str">
        <f t="shared" si="1094"/>
        <v>Mon</v>
      </c>
      <c r="AA2674" s="107">
        <f t="shared" si="1095"/>
        <v>0</v>
      </c>
      <c r="AB2674" s="107">
        <f t="shared" si="1096"/>
        <v>0</v>
      </c>
      <c r="AC2674" s="107">
        <f t="shared" si="1097"/>
        <v>0</v>
      </c>
    </row>
    <row r="2675" spans="1:29" ht="12.75" customHeight="1">
      <c r="A2675" s="69"/>
      <c r="B2675" s="150" t="s">
        <v>19</v>
      </c>
      <c r="C2675" s="150"/>
      <c r="D2675" s="200"/>
      <c r="E2675" s="127"/>
      <c r="F2675" s="151"/>
      <c r="G2675" s="134" t="s">
        <v>22</v>
      </c>
      <c r="H2675" s="152">
        <f>SUM(H2666:H2674)</f>
        <v>1696722.5433526011</v>
      </c>
      <c r="I2675" s="76">
        <f t="shared" si="1091"/>
        <v>19</v>
      </c>
      <c r="J2675" s="100">
        <f>$AN$23</f>
        <v>41093</v>
      </c>
      <c r="K2675" s="101">
        <v>2</v>
      </c>
      <c r="L2675" s="261">
        <v>8</v>
      </c>
      <c r="M2675" s="232">
        <f t="shared" si="1106"/>
        <v>0.83333333333333337</v>
      </c>
      <c r="N2675" s="241">
        <f t="shared" si="1098"/>
        <v>1.2083333333333333</v>
      </c>
      <c r="O2675" s="244">
        <f t="shared" si="1092"/>
        <v>8.9999999999999964</v>
      </c>
      <c r="P2675" s="245" t="str">
        <f t="shared" si="1104"/>
        <v>1</v>
      </c>
      <c r="Q2675" s="257">
        <f t="shared" si="1093"/>
        <v>7.9999999999999964</v>
      </c>
      <c r="R2675" s="102">
        <f t="shared" si="1105"/>
        <v>0</v>
      </c>
      <c r="S2675" s="103">
        <f t="shared" si="1099"/>
        <v>0</v>
      </c>
      <c r="T2675" s="104">
        <f t="shared" si="1100"/>
        <v>0</v>
      </c>
      <c r="U2675" s="104">
        <f t="shared" si="1101"/>
        <v>0</v>
      </c>
      <c r="V2675" s="104">
        <f t="shared" si="1102"/>
        <v>0</v>
      </c>
      <c r="W2675" s="105">
        <f t="shared" si="1103"/>
        <v>0</v>
      </c>
      <c r="X2675" s="96"/>
      <c r="Y2675" s="106" t="str">
        <f>$AO$23</f>
        <v>D</v>
      </c>
      <c r="Z2675" s="207" t="str">
        <f t="shared" si="1094"/>
        <v>Tue</v>
      </c>
      <c r="AA2675" s="107">
        <f t="shared" si="1095"/>
        <v>0</v>
      </c>
      <c r="AB2675" s="107">
        <f t="shared" si="1096"/>
        <v>0</v>
      </c>
      <c r="AC2675" s="107">
        <f t="shared" si="1097"/>
        <v>0</v>
      </c>
    </row>
    <row r="2676" spans="1:29" ht="12.75" customHeight="1">
      <c r="A2676" s="69"/>
      <c r="B2676" s="131" t="s">
        <v>25</v>
      </c>
      <c r="C2676" s="70"/>
      <c r="D2676" s="200"/>
      <c r="E2676" s="127"/>
      <c r="F2676" s="151"/>
      <c r="G2676" s="74"/>
      <c r="H2676" s="75"/>
      <c r="I2676" s="76">
        <f t="shared" si="1091"/>
        <v>20</v>
      </c>
      <c r="J2676" s="100">
        <f>$AN$24</f>
        <v>41094</v>
      </c>
      <c r="K2676" s="101">
        <v>2</v>
      </c>
      <c r="L2676" s="261">
        <v>8</v>
      </c>
      <c r="M2676" s="232">
        <f t="shared" si="1106"/>
        <v>0.83333333333333337</v>
      </c>
      <c r="N2676" s="241">
        <f t="shared" si="1098"/>
        <v>1.2083333333333333</v>
      </c>
      <c r="O2676" s="244">
        <f t="shared" si="1092"/>
        <v>8.9999999999999964</v>
      </c>
      <c r="P2676" s="245" t="str">
        <f t="shared" si="1104"/>
        <v>1</v>
      </c>
      <c r="Q2676" s="257">
        <f t="shared" si="1093"/>
        <v>7.9999999999999964</v>
      </c>
      <c r="R2676" s="102">
        <f t="shared" si="1105"/>
        <v>0</v>
      </c>
      <c r="S2676" s="103">
        <f t="shared" si="1099"/>
        <v>0</v>
      </c>
      <c r="T2676" s="104">
        <f t="shared" si="1100"/>
        <v>0</v>
      </c>
      <c r="U2676" s="104">
        <f t="shared" si="1101"/>
        <v>0</v>
      </c>
      <c r="V2676" s="104">
        <f t="shared" si="1102"/>
        <v>0</v>
      </c>
      <c r="W2676" s="105">
        <f t="shared" si="1103"/>
        <v>0</v>
      </c>
      <c r="X2676" s="96"/>
      <c r="Y2676" s="106" t="str">
        <f>$AO$24</f>
        <v>D</v>
      </c>
      <c r="Z2676" s="207" t="str">
        <f t="shared" si="1094"/>
        <v>Wed</v>
      </c>
      <c r="AA2676" s="107">
        <f t="shared" si="1095"/>
        <v>0</v>
      </c>
      <c r="AB2676" s="107">
        <f t="shared" si="1096"/>
        <v>0</v>
      </c>
      <c r="AC2676" s="107">
        <f t="shared" si="1097"/>
        <v>0</v>
      </c>
    </row>
    <row r="2677" spans="1:29" ht="12.75" customHeight="1">
      <c r="A2677" s="69"/>
      <c r="B2677" s="124" t="s">
        <v>26</v>
      </c>
      <c r="C2677" s="125" t="s">
        <v>22</v>
      </c>
      <c r="D2677" s="153">
        <f>-H2666</f>
        <v>-1244560</v>
      </c>
      <c r="E2677" s="127" t="s">
        <v>24</v>
      </c>
      <c r="F2677" s="149">
        <v>0.02</v>
      </c>
      <c r="G2677" s="134" t="s">
        <v>22</v>
      </c>
      <c r="H2677" s="130">
        <f>F2677*D2677</f>
        <v>-24891.200000000001</v>
      </c>
      <c r="I2677" s="76">
        <f t="shared" si="1091"/>
        <v>21</v>
      </c>
      <c r="J2677" s="100">
        <f>$AN$25</f>
        <v>41095</v>
      </c>
      <c r="K2677" s="101">
        <v>2</v>
      </c>
      <c r="L2677" s="261">
        <v>10</v>
      </c>
      <c r="M2677" s="232">
        <f t="shared" si="1106"/>
        <v>0.83333333333333337</v>
      </c>
      <c r="N2677" s="241">
        <f t="shared" si="1098"/>
        <v>1.2083333333333333</v>
      </c>
      <c r="O2677" s="244">
        <f t="shared" si="1092"/>
        <v>8.9999999999999964</v>
      </c>
      <c r="P2677" s="245" t="str">
        <f t="shared" si="1104"/>
        <v>1</v>
      </c>
      <c r="Q2677" s="257">
        <f t="shared" si="1093"/>
        <v>7.9999999999999964</v>
      </c>
      <c r="R2677" s="102">
        <f t="shared" si="1105"/>
        <v>2.0000000000000036</v>
      </c>
      <c r="S2677" s="103">
        <f t="shared" si="1099"/>
        <v>1</v>
      </c>
      <c r="T2677" s="104">
        <f t="shared" si="1100"/>
        <v>1.0000000000000036</v>
      </c>
      <c r="U2677" s="104">
        <f t="shared" si="1101"/>
        <v>0</v>
      </c>
      <c r="V2677" s="104">
        <f t="shared" si="1102"/>
        <v>0</v>
      </c>
      <c r="W2677" s="105">
        <f t="shared" si="1103"/>
        <v>2.0000000000000036</v>
      </c>
      <c r="X2677" s="96"/>
      <c r="Y2677" s="106" t="str">
        <f>$AO$25</f>
        <v>D</v>
      </c>
      <c r="Z2677" s="207" t="str">
        <f t="shared" si="1094"/>
        <v>Thu</v>
      </c>
      <c r="AA2677" s="107">
        <f t="shared" si="1095"/>
        <v>0</v>
      </c>
      <c r="AB2677" s="107">
        <f t="shared" si="1096"/>
        <v>0</v>
      </c>
      <c r="AC2677" s="107">
        <f t="shared" si="1097"/>
        <v>0</v>
      </c>
    </row>
    <row r="2678" spans="1:29" ht="12.75" customHeight="1">
      <c r="A2678" s="69"/>
      <c r="B2678" s="124" t="s">
        <v>47</v>
      </c>
      <c r="C2678" s="125" t="s">
        <v>22</v>
      </c>
      <c r="D2678" s="200"/>
      <c r="E2678" s="127"/>
      <c r="F2678" s="155"/>
      <c r="G2678" s="134" t="s">
        <v>22</v>
      </c>
      <c r="H2678" s="130">
        <f>SUM(AA2693:AC2693)*-F2666/21</f>
        <v>-118529.52380952382</v>
      </c>
      <c r="I2678" s="76">
        <f t="shared" si="1091"/>
        <v>22</v>
      </c>
      <c r="J2678" s="100">
        <f>$AN$26</f>
        <v>41096</v>
      </c>
      <c r="K2678" s="101">
        <v>2</v>
      </c>
      <c r="L2678" s="261">
        <v>11</v>
      </c>
      <c r="M2678" s="232">
        <f t="shared" si="1106"/>
        <v>0.83333333333333337</v>
      </c>
      <c r="N2678" s="241">
        <f t="shared" si="1098"/>
        <v>1.2083333333333333</v>
      </c>
      <c r="O2678" s="244">
        <f t="shared" si="1092"/>
        <v>8.9999999999999964</v>
      </c>
      <c r="P2678" s="245" t="str">
        <f t="shared" si="1104"/>
        <v>1</v>
      </c>
      <c r="Q2678" s="257">
        <f t="shared" si="1093"/>
        <v>7.9999999999999964</v>
      </c>
      <c r="R2678" s="102">
        <f t="shared" si="1105"/>
        <v>3.0000000000000036</v>
      </c>
      <c r="S2678" s="103">
        <f t="shared" si="1099"/>
        <v>1</v>
      </c>
      <c r="T2678" s="104">
        <f t="shared" si="1100"/>
        <v>2.0000000000000036</v>
      </c>
      <c r="U2678" s="104">
        <f t="shared" si="1101"/>
        <v>0</v>
      </c>
      <c r="V2678" s="104">
        <f t="shared" si="1102"/>
        <v>0</v>
      </c>
      <c r="W2678" s="105">
        <f t="shared" si="1103"/>
        <v>3.0000000000000036</v>
      </c>
      <c r="X2678" s="96"/>
      <c r="Y2678" s="106" t="str">
        <f>$AO$26</f>
        <v>D</v>
      </c>
      <c r="Z2678" s="207" t="str">
        <f t="shared" si="1094"/>
        <v>Fri</v>
      </c>
      <c r="AA2678" s="107">
        <f t="shared" si="1095"/>
        <v>0</v>
      </c>
      <c r="AB2678" s="107">
        <f t="shared" si="1096"/>
        <v>0</v>
      </c>
      <c r="AC2678" s="107">
        <f t="shared" si="1097"/>
        <v>0</v>
      </c>
    </row>
    <row r="2679" spans="1:29" ht="12.75" customHeight="1">
      <c r="A2679" s="69"/>
      <c r="B2679" s="124" t="s">
        <v>27</v>
      </c>
      <c r="C2679" s="125" t="s">
        <v>22</v>
      </c>
      <c r="D2679" s="200"/>
      <c r="E2679" s="127"/>
      <c r="F2679" s="155"/>
      <c r="G2679" s="134" t="s">
        <v>22</v>
      </c>
      <c r="H2679" s="156">
        <f>+F2685</f>
        <v>-13685.800000000001</v>
      </c>
      <c r="I2679" s="76">
        <f t="shared" si="1091"/>
        <v>23</v>
      </c>
      <c r="J2679" s="100">
        <f>$AN$27</f>
        <v>41097</v>
      </c>
      <c r="K2679" s="101" t="s">
        <v>50</v>
      </c>
      <c r="L2679" s="261"/>
      <c r="M2679" s="232">
        <f t="shared" si="1106"/>
        <v>0</v>
      </c>
      <c r="N2679" s="241">
        <f t="shared" si="1098"/>
        <v>0</v>
      </c>
      <c r="O2679" s="244">
        <f t="shared" si="1092"/>
        <v>0</v>
      </c>
      <c r="P2679" s="245">
        <f t="shared" si="1104"/>
        <v>0</v>
      </c>
      <c r="Q2679" s="257">
        <f t="shared" si="1093"/>
        <v>0</v>
      </c>
      <c r="R2679" s="102">
        <f t="shared" si="1105"/>
        <v>0</v>
      </c>
      <c r="S2679" s="103">
        <f t="shared" si="1099"/>
        <v>0</v>
      </c>
      <c r="T2679" s="104">
        <f t="shared" si="1100"/>
        <v>0</v>
      </c>
      <c r="U2679" s="104">
        <f t="shared" si="1101"/>
        <v>0</v>
      </c>
      <c r="V2679" s="104">
        <f t="shared" si="1102"/>
        <v>0</v>
      </c>
      <c r="W2679" s="105">
        <f t="shared" si="1103"/>
        <v>0</v>
      </c>
      <c r="X2679" s="96"/>
      <c r="Y2679" s="106" t="str">
        <f>$AO$27</f>
        <v>M</v>
      </c>
      <c r="Z2679" s="207" t="str">
        <f t="shared" si="1094"/>
        <v>Sat</v>
      </c>
      <c r="AA2679" s="107">
        <f t="shared" si="1095"/>
        <v>0</v>
      </c>
      <c r="AB2679" s="107">
        <f t="shared" si="1096"/>
        <v>0</v>
      </c>
      <c r="AC2679" s="107">
        <f t="shared" si="1097"/>
        <v>0</v>
      </c>
    </row>
    <row r="2680" spans="1:29" ht="12.75" customHeight="1">
      <c r="A2680" s="69"/>
      <c r="B2680" s="98"/>
      <c r="C2680" s="98"/>
      <c r="D2680" s="158" t="s">
        <v>28</v>
      </c>
      <c r="E2680" s="159"/>
      <c r="F2680" s="160">
        <f>VLOOKUP(C2659,$AD$1:$AG$6,2)</f>
        <v>-1320000</v>
      </c>
      <c r="G2680" s="160"/>
      <c r="H2680" s="99"/>
      <c r="I2680" s="76">
        <f t="shared" si="1091"/>
        <v>24</v>
      </c>
      <c r="J2680" s="100">
        <f>$AN$28</f>
        <v>41098</v>
      </c>
      <c r="K2680" s="101" t="s">
        <v>50</v>
      </c>
      <c r="L2680" s="261"/>
      <c r="M2680" s="232">
        <f t="shared" si="1106"/>
        <v>0</v>
      </c>
      <c r="N2680" s="241">
        <f t="shared" si="1098"/>
        <v>0</v>
      </c>
      <c r="O2680" s="244">
        <f t="shared" si="1092"/>
        <v>0</v>
      </c>
      <c r="P2680" s="245">
        <f t="shared" si="1104"/>
        <v>0</v>
      </c>
      <c r="Q2680" s="257">
        <f t="shared" si="1093"/>
        <v>0</v>
      </c>
      <c r="R2680" s="102">
        <f t="shared" si="1105"/>
        <v>0</v>
      </c>
      <c r="S2680" s="103">
        <f t="shared" si="1099"/>
        <v>0</v>
      </c>
      <c r="T2680" s="104">
        <f t="shared" si="1100"/>
        <v>0</v>
      </c>
      <c r="U2680" s="104">
        <f t="shared" si="1101"/>
        <v>0</v>
      </c>
      <c r="V2680" s="104">
        <f t="shared" si="1102"/>
        <v>0</v>
      </c>
      <c r="W2680" s="105">
        <f t="shared" si="1103"/>
        <v>0</v>
      </c>
      <c r="X2680" s="96"/>
      <c r="Y2680" s="106" t="str">
        <f>$AO$28</f>
        <v>M</v>
      </c>
      <c r="Z2680" s="262" t="str">
        <f t="shared" si="1094"/>
        <v>Sun</v>
      </c>
      <c r="AA2680" s="107">
        <f t="shared" si="1095"/>
        <v>0</v>
      </c>
      <c r="AB2680" s="107">
        <f t="shared" si="1096"/>
        <v>0</v>
      </c>
      <c r="AC2680" s="107">
        <f t="shared" si="1097"/>
        <v>0</v>
      </c>
    </row>
    <row r="2681" spans="1:29" ht="12.75" customHeight="1">
      <c r="A2681" s="69"/>
      <c r="B2681" s="98"/>
      <c r="C2681" s="98"/>
      <c r="D2681" s="162" t="s">
        <v>26</v>
      </c>
      <c r="E2681" s="159"/>
      <c r="F2681" s="163">
        <f>+(H2666)*0.54%</f>
        <v>6720.6240000000007</v>
      </c>
      <c r="G2681" s="163"/>
      <c r="H2681" s="99"/>
      <c r="I2681" s="76">
        <f t="shared" si="1091"/>
        <v>25</v>
      </c>
      <c r="J2681" s="100">
        <f>$AN$29</f>
        <v>41099</v>
      </c>
      <c r="K2681" s="101"/>
      <c r="L2681" s="261"/>
      <c r="M2681" s="232">
        <f t="shared" si="1106"/>
        <v>0</v>
      </c>
      <c r="N2681" s="241">
        <f t="shared" si="1098"/>
        <v>0</v>
      </c>
      <c r="O2681" s="244">
        <f t="shared" si="1092"/>
        <v>0</v>
      </c>
      <c r="P2681" s="245">
        <f t="shared" si="1104"/>
        <v>0</v>
      </c>
      <c r="Q2681" s="257">
        <f t="shared" si="1093"/>
        <v>0</v>
      </c>
      <c r="R2681" s="102">
        <f t="shared" si="1105"/>
        <v>0</v>
      </c>
      <c r="S2681" s="103">
        <f t="shared" si="1099"/>
        <v>0</v>
      </c>
      <c r="T2681" s="104">
        <f t="shared" si="1100"/>
        <v>0</v>
      </c>
      <c r="U2681" s="104">
        <f t="shared" si="1101"/>
        <v>0</v>
      </c>
      <c r="V2681" s="104">
        <f t="shared" si="1102"/>
        <v>0</v>
      </c>
      <c r="W2681" s="105">
        <f t="shared" si="1103"/>
        <v>0</v>
      </c>
      <c r="X2681" s="96"/>
      <c r="Y2681" s="106" t="str">
        <f>$AO$29</f>
        <v>D</v>
      </c>
      <c r="Z2681" s="262" t="str">
        <f t="shared" si="1094"/>
        <v>Mon</v>
      </c>
      <c r="AA2681" s="107">
        <v>1</v>
      </c>
      <c r="AB2681" s="107">
        <f t="shared" si="1096"/>
        <v>0</v>
      </c>
      <c r="AC2681" s="107">
        <f t="shared" si="1097"/>
        <v>0</v>
      </c>
    </row>
    <row r="2682" spans="1:29" ht="12.75" customHeight="1">
      <c r="A2682" s="69"/>
      <c r="B2682" s="98"/>
      <c r="C2682" s="98"/>
      <c r="D2682" s="162" t="s">
        <v>29</v>
      </c>
      <c r="E2682" s="159"/>
      <c r="F2682" s="160">
        <f>-IF(H2675*5%&gt;500000,500000,H2675*5%)</f>
        <v>-84836.127167630068</v>
      </c>
      <c r="G2682" s="160"/>
      <c r="H2682" s="99"/>
      <c r="I2682" s="76">
        <f t="shared" si="1091"/>
        <v>26</v>
      </c>
      <c r="J2682" s="100">
        <f>$AN$30</f>
        <v>41100</v>
      </c>
      <c r="K2682" s="101"/>
      <c r="L2682" s="261"/>
      <c r="M2682" s="232">
        <f t="shared" si="1106"/>
        <v>0</v>
      </c>
      <c r="N2682" s="241">
        <f t="shared" si="1098"/>
        <v>0</v>
      </c>
      <c r="O2682" s="244">
        <f t="shared" si="1092"/>
        <v>0</v>
      </c>
      <c r="P2682" s="245">
        <f t="shared" si="1104"/>
        <v>0</v>
      </c>
      <c r="Q2682" s="257">
        <f t="shared" si="1093"/>
        <v>0</v>
      </c>
      <c r="R2682" s="102">
        <f t="shared" si="1105"/>
        <v>0</v>
      </c>
      <c r="S2682" s="103">
        <f t="shared" si="1099"/>
        <v>0</v>
      </c>
      <c r="T2682" s="104">
        <f t="shared" si="1100"/>
        <v>0</v>
      </c>
      <c r="U2682" s="104">
        <f t="shared" si="1101"/>
        <v>0</v>
      </c>
      <c r="V2682" s="104">
        <f t="shared" si="1102"/>
        <v>0</v>
      </c>
      <c r="W2682" s="105">
        <f t="shared" si="1103"/>
        <v>0</v>
      </c>
      <c r="X2682" s="96"/>
      <c r="Y2682" s="106" t="str">
        <f>$AO$30</f>
        <v>D</v>
      </c>
      <c r="Z2682" s="207" t="str">
        <f t="shared" si="1094"/>
        <v>Tue</v>
      </c>
      <c r="AA2682" s="107">
        <v>1</v>
      </c>
      <c r="AB2682" s="107">
        <f t="shared" si="1096"/>
        <v>0</v>
      </c>
      <c r="AC2682" s="107">
        <f t="shared" si="1097"/>
        <v>0</v>
      </c>
    </row>
    <row r="2683" spans="1:29" ht="12.75" customHeight="1">
      <c r="A2683" s="69"/>
      <c r="B2683" s="98"/>
      <c r="C2683" s="98"/>
      <c r="D2683" s="162" t="s">
        <v>30</v>
      </c>
      <c r="E2683" s="159"/>
      <c r="F2683" s="163">
        <f>ROUND(H2675+H2677+F2681+F2682,0)*12</f>
        <v>19124592</v>
      </c>
      <c r="G2683" s="163"/>
      <c r="H2683" s="99"/>
      <c r="I2683" s="76">
        <f t="shared" si="1091"/>
        <v>27</v>
      </c>
      <c r="J2683" s="100">
        <f>$AN$31</f>
        <v>41101</v>
      </c>
      <c r="K2683" s="101">
        <v>1</v>
      </c>
      <c r="L2683" s="261">
        <v>9</v>
      </c>
      <c r="M2683" s="232">
        <f t="shared" si="1106"/>
        <v>0.33333333333333331</v>
      </c>
      <c r="N2683" s="241">
        <f t="shared" si="1098"/>
        <v>0.70833333333333337</v>
      </c>
      <c r="O2683" s="244">
        <f t="shared" si="1092"/>
        <v>9.0000000000000018</v>
      </c>
      <c r="P2683" s="245" t="str">
        <f t="shared" si="1104"/>
        <v>1</v>
      </c>
      <c r="Q2683" s="257">
        <f t="shared" si="1093"/>
        <v>8.0000000000000018</v>
      </c>
      <c r="R2683" s="102">
        <f t="shared" si="1105"/>
        <v>0.99999999999999822</v>
      </c>
      <c r="S2683" s="103">
        <f t="shared" si="1099"/>
        <v>1</v>
      </c>
      <c r="T2683" s="104">
        <f t="shared" si="1100"/>
        <v>0</v>
      </c>
      <c r="U2683" s="104">
        <f t="shared" si="1101"/>
        <v>0</v>
      </c>
      <c r="V2683" s="104">
        <f t="shared" si="1102"/>
        <v>0</v>
      </c>
      <c r="W2683" s="105">
        <f t="shared" si="1103"/>
        <v>0.99999999999999822</v>
      </c>
      <c r="X2683" s="96"/>
      <c r="Y2683" s="106" t="str">
        <f>$AO$31</f>
        <v>D</v>
      </c>
      <c r="Z2683" s="207" t="str">
        <f t="shared" si="1094"/>
        <v>Wed</v>
      </c>
      <c r="AA2683" s="107">
        <f t="shared" si="1095"/>
        <v>0</v>
      </c>
      <c r="AB2683" s="107">
        <f t="shared" si="1096"/>
        <v>0</v>
      </c>
      <c r="AC2683" s="107">
        <f t="shared" si="1097"/>
        <v>0</v>
      </c>
    </row>
    <row r="2684" spans="1:29" ht="12.75" customHeight="1">
      <c r="A2684" s="69"/>
      <c r="B2684" s="98"/>
      <c r="C2684" s="98"/>
      <c r="D2684" s="168" t="s">
        <v>31</v>
      </c>
      <c r="E2684" s="159"/>
      <c r="F2684" s="169">
        <f>(F2683)+(F2680*12)</f>
        <v>3284592</v>
      </c>
      <c r="G2684" s="169"/>
      <c r="H2684" s="99"/>
      <c r="I2684" s="76">
        <f t="shared" si="1091"/>
        <v>28</v>
      </c>
      <c r="J2684" s="100">
        <f>$AN$32</f>
        <v>41102</v>
      </c>
      <c r="K2684" s="101">
        <v>1</v>
      </c>
      <c r="L2684" s="261">
        <v>11</v>
      </c>
      <c r="M2684" s="232">
        <f t="shared" si="1106"/>
        <v>0.33333333333333331</v>
      </c>
      <c r="N2684" s="241">
        <f t="shared" si="1098"/>
        <v>0.70833333333333337</v>
      </c>
      <c r="O2684" s="244">
        <f t="shared" si="1092"/>
        <v>9.0000000000000018</v>
      </c>
      <c r="P2684" s="245" t="str">
        <f t="shared" si="1104"/>
        <v>1</v>
      </c>
      <c r="Q2684" s="257">
        <f t="shared" si="1093"/>
        <v>8.0000000000000018</v>
      </c>
      <c r="R2684" s="102">
        <f t="shared" si="1105"/>
        <v>2.9999999999999982</v>
      </c>
      <c r="S2684" s="103">
        <f t="shared" si="1099"/>
        <v>1</v>
      </c>
      <c r="T2684" s="104">
        <f t="shared" si="1100"/>
        <v>1.9999999999999982</v>
      </c>
      <c r="U2684" s="104">
        <f t="shared" si="1101"/>
        <v>0</v>
      </c>
      <c r="V2684" s="104">
        <f t="shared" si="1102"/>
        <v>0</v>
      </c>
      <c r="W2684" s="105">
        <f t="shared" si="1103"/>
        <v>2.9999999999999982</v>
      </c>
      <c r="X2684" s="96"/>
      <c r="Y2684" s="106" t="str">
        <f>$AO$32</f>
        <v>D</v>
      </c>
      <c r="Z2684" s="207" t="str">
        <f t="shared" si="1094"/>
        <v>Thu</v>
      </c>
      <c r="AA2684" s="107">
        <f t="shared" si="1095"/>
        <v>0</v>
      </c>
      <c r="AB2684" s="107">
        <f t="shared" si="1096"/>
        <v>0</v>
      </c>
      <c r="AC2684" s="107">
        <f t="shared" si="1097"/>
        <v>0</v>
      </c>
    </row>
    <row r="2685" spans="1:29" ht="12.75" customHeight="1">
      <c r="A2685" s="69"/>
      <c r="B2685" s="98"/>
      <c r="C2685" s="98"/>
      <c r="D2685" s="168" t="s">
        <v>32</v>
      </c>
      <c r="E2685" s="159"/>
      <c r="F2685" s="170">
        <f>-(IF(F2684&lt;=0,0,IF(F2684&lt;=50000000,F2684*0.05,IF(F2684&lt;=200000000,(F2684-50000000)*0.15+2500000,IF(F2684&lt;=500000000,(F2684-250000000)*0.25+32500000,(F2684-500000000)*0.3+95000000)))))/12</f>
        <v>-13685.800000000001</v>
      </c>
      <c r="G2685" s="171">
        <f>-(IF(F2685&lt;=0,0,IF(F2685&lt;=50000000,F2685*0.05,IF(F2685&lt;=200000000,(F2685-50000000)*0.15+2500000,IF(F2685&lt;=500000000,(F2685-250000000)*0.25+32500000,(F2685-500000000)*0.3+95000000)))))/12</f>
        <v>0</v>
      </c>
      <c r="H2685" s="99"/>
      <c r="I2685" s="76">
        <f t="shared" si="1091"/>
        <v>29</v>
      </c>
      <c r="J2685" s="100">
        <f>$AN$33</f>
        <v>41103</v>
      </c>
      <c r="K2685" s="101">
        <v>1</v>
      </c>
      <c r="L2685" s="261">
        <v>8</v>
      </c>
      <c r="M2685" s="232">
        <f t="shared" si="1106"/>
        <v>0.33333333333333331</v>
      </c>
      <c r="N2685" s="241">
        <f t="shared" si="1098"/>
        <v>0.70833333333333337</v>
      </c>
      <c r="O2685" s="244">
        <f t="shared" si="1092"/>
        <v>9.0000000000000018</v>
      </c>
      <c r="P2685" s="245" t="str">
        <f t="shared" si="1104"/>
        <v>1</v>
      </c>
      <c r="Q2685" s="257">
        <f t="shared" si="1093"/>
        <v>8.0000000000000018</v>
      </c>
      <c r="R2685" s="102">
        <f t="shared" si="1105"/>
        <v>0</v>
      </c>
      <c r="S2685" s="103">
        <f t="shared" si="1099"/>
        <v>0</v>
      </c>
      <c r="T2685" s="104">
        <f t="shared" si="1100"/>
        <v>0</v>
      </c>
      <c r="U2685" s="104">
        <f t="shared" si="1101"/>
        <v>0</v>
      </c>
      <c r="V2685" s="104">
        <f t="shared" si="1102"/>
        <v>0</v>
      </c>
      <c r="W2685" s="105">
        <f t="shared" si="1103"/>
        <v>0</v>
      </c>
      <c r="X2685" s="96"/>
      <c r="Y2685" s="106" t="str">
        <f>$AO$33</f>
        <v>D</v>
      </c>
      <c r="Z2685" s="207" t="str">
        <f t="shared" si="1094"/>
        <v>Fri</v>
      </c>
      <c r="AA2685" s="107">
        <f t="shared" si="1095"/>
        <v>0</v>
      </c>
      <c r="AB2685" s="107">
        <f t="shared" si="1096"/>
        <v>0</v>
      </c>
      <c r="AC2685" s="107">
        <f t="shared" si="1097"/>
        <v>0</v>
      </c>
    </row>
    <row r="2686" spans="1:29" ht="12.75" customHeight="1">
      <c r="A2686" s="69"/>
      <c r="B2686" s="98"/>
      <c r="C2686" s="125"/>
      <c r="D2686" s="172"/>
      <c r="E2686" s="173"/>
      <c r="F2686" s="174"/>
      <c r="G2686" s="72"/>
      <c r="H2686" s="175"/>
      <c r="I2686" s="76">
        <f t="shared" si="1091"/>
        <v>30</v>
      </c>
      <c r="J2686" s="100">
        <f>$AN$34</f>
        <v>41104</v>
      </c>
      <c r="K2686" s="101" t="s">
        <v>50</v>
      </c>
      <c r="L2686" s="261"/>
      <c r="M2686" s="232">
        <f t="shared" si="1106"/>
        <v>0</v>
      </c>
      <c r="N2686" s="241">
        <f t="shared" si="1098"/>
        <v>0</v>
      </c>
      <c r="O2686" s="244">
        <f t="shared" si="1092"/>
        <v>0</v>
      </c>
      <c r="P2686" s="245">
        <f t="shared" si="1104"/>
        <v>0</v>
      </c>
      <c r="Q2686" s="257">
        <f t="shared" si="1093"/>
        <v>0</v>
      </c>
      <c r="R2686" s="102">
        <f t="shared" si="1105"/>
        <v>0</v>
      </c>
      <c r="S2686" s="103">
        <f t="shared" si="1099"/>
        <v>0</v>
      </c>
      <c r="T2686" s="104">
        <f t="shared" si="1100"/>
        <v>0</v>
      </c>
      <c r="U2686" s="104">
        <f t="shared" si="1101"/>
        <v>0</v>
      </c>
      <c r="V2686" s="104">
        <f t="shared" si="1102"/>
        <v>0</v>
      </c>
      <c r="W2686" s="105">
        <f t="shared" si="1103"/>
        <v>0</v>
      </c>
      <c r="X2686" s="96"/>
      <c r="Y2686" s="106" t="str">
        <f>$AO$34</f>
        <v>M</v>
      </c>
      <c r="Z2686" s="207" t="str">
        <f t="shared" si="1094"/>
        <v>Sat</v>
      </c>
      <c r="AA2686" s="107">
        <f t="shared" si="1095"/>
        <v>0</v>
      </c>
      <c r="AB2686" s="107">
        <f t="shared" si="1096"/>
        <v>0</v>
      </c>
      <c r="AC2686" s="107">
        <f t="shared" si="1097"/>
        <v>0</v>
      </c>
    </row>
    <row r="2687" spans="1:29" ht="12.75" customHeight="1">
      <c r="A2687" s="69"/>
      <c r="B2687" s="176" t="s">
        <v>33</v>
      </c>
      <c r="C2687" s="177"/>
      <c r="D2687" s="178"/>
      <c r="E2687" s="127"/>
      <c r="F2687" s="179"/>
      <c r="G2687" s="180" t="s">
        <v>22</v>
      </c>
      <c r="H2687" s="152">
        <f>+H2675+H2677+H2678+H2679</f>
        <v>1539616.0195430773</v>
      </c>
      <c r="I2687" s="76">
        <f t="shared" si="1091"/>
        <v>31</v>
      </c>
      <c r="J2687" s="100">
        <f>$AN$35</f>
        <v>41105</v>
      </c>
      <c r="K2687" s="101" t="s">
        <v>50</v>
      </c>
      <c r="L2687" s="261"/>
      <c r="M2687" s="232">
        <f t="shared" si="1106"/>
        <v>0</v>
      </c>
      <c r="N2687" s="241">
        <f t="shared" si="1098"/>
        <v>0</v>
      </c>
      <c r="O2687" s="244">
        <f t="shared" si="1092"/>
        <v>0</v>
      </c>
      <c r="P2687" s="245">
        <f t="shared" si="1104"/>
        <v>0</v>
      </c>
      <c r="Q2687" s="257">
        <f t="shared" si="1093"/>
        <v>0</v>
      </c>
      <c r="R2687" s="102">
        <f t="shared" si="1105"/>
        <v>0</v>
      </c>
      <c r="S2687" s="103">
        <f t="shared" si="1099"/>
        <v>0</v>
      </c>
      <c r="T2687" s="104">
        <f t="shared" si="1100"/>
        <v>0</v>
      </c>
      <c r="U2687" s="104">
        <f t="shared" si="1101"/>
        <v>0</v>
      </c>
      <c r="V2687" s="104">
        <f t="shared" si="1102"/>
        <v>0</v>
      </c>
      <c r="W2687" s="105">
        <f t="shared" si="1103"/>
        <v>0</v>
      </c>
      <c r="X2687" s="96"/>
      <c r="Y2687" s="106" t="str">
        <f>$AO$35</f>
        <v>M</v>
      </c>
      <c r="Z2687" s="262" t="str">
        <f t="shared" si="1094"/>
        <v>Sun</v>
      </c>
      <c r="AA2687" s="107">
        <f t="shared" si="1095"/>
        <v>0</v>
      </c>
      <c r="AB2687" s="107">
        <f t="shared" si="1096"/>
        <v>0</v>
      </c>
      <c r="AC2687" s="107">
        <f t="shared" si="1097"/>
        <v>0</v>
      </c>
    </row>
    <row r="2688" spans="1:29" ht="12.75" customHeight="1">
      <c r="A2688" s="69"/>
      <c r="B2688" s="70"/>
      <c r="C2688" s="70"/>
      <c r="D2688" s="200"/>
      <c r="E2688" s="127"/>
      <c r="F2688" s="155"/>
      <c r="G2688" s="74"/>
      <c r="H2688" s="75"/>
      <c r="I2688" s="76">
        <f t="shared" si="1091"/>
        <v>32</v>
      </c>
      <c r="J2688" s="100">
        <f>$AN$36</f>
        <v>41106</v>
      </c>
      <c r="K2688" s="101">
        <v>2</v>
      </c>
      <c r="L2688" s="261">
        <v>11</v>
      </c>
      <c r="M2688" s="232">
        <f t="shared" si="1106"/>
        <v>0.83333333333333337</v>
      </c>
      <c r="N2688" s="241">
        <f t="shared" si="1098"/>
        <v>1.2083333333333333</v>
      </c>
      <c r="O2688" s="244">
        <f t="shared" si="1092"/>
        <v>8.9999999999999964</v>
      </c>
      <c r="P2688" s="245" t="str">
        <f t="shared" si="1104"/>
        <v>1</v>
      </c>
      <c r="Q2688" s="257">
        <f t="shared" si="1093"/>
        <v>7.9999999999999964</v>
      </c>
      <c r="R2688" s="102">
        <f t="shared" si="1105"/>
        <v>3.0000000000000036</v>
      </c>
      <c r="S2688" s="103">
        <f t="shared" si="1099"/>
        <v>1</v>
      </c>
      <c r="T2688" s="104">
        <f t="shared" si="1100"/>
        <v>2.0000000000000036</v>
      </c>
      <c r="U2688" s="104">
        <f t="shared" si="1101"/>
        <v>0</v>
      </c>
      <c r="V2688" s="104">
        <f t="shared" si="1102"/>
        <v>0</v>
      </c>
      <c r="W2688" s="105">
        <f t="shared" si="1103"/>
        <v>3.0000000000000036</v>
      </c>
      <c r="X2688" s="96"/>
      <c r="Y2688" s="106" t="str">
        <f>$AO$36</f>
        <v>D</v>
      </c>
      <c r="Z2688" s="262" t="str">
        <f t="shared" si="1094"/>
        <v>Mon</v>
      </c>
      <c r="AA2688" s="107">
        <f t="shared" si="1095"/>
        <v>0</v>
      </c>
      <c r="AB2688" s="107">
        <f t="shared" si="1096"/>
        <v>0</v>
      </c>
      <c r="AC2688" s="107">
        <f t="shared" si="1097"/>
        <v>0</v>
      </c>
    </row>
    <row r="2689" spans="1:29" ht="12.75" customHeight="1">
      <c r="A2689" s="69"/>
      <c r="B2689" s="181" t="s">
        <v>34</v>
      </c>
      <c r="C2689" s="181"/>
      <c r="D2689" s="72"/>
      <c r="E2689" s="73"/>
      <c r="F2689" s="72"/>
      <c r="G2689" s="181" t="s">
        <v>35</v>
      </c>
      <c r="H2689" s="99"/>
      <c r="I2689" s="76">
        <f t="shared" si="1091"/>
        <v>33</v>
      </c>
      <c r="J2689" s="100">
        <f>$AN$37</f>
        <v>41107</v>
      </c>
      <c r="K2689" s="101">
        <v>2</v>
      </c>
      <c r="L2689" s="261">
        <v>8</v>
      </c>
      <c r="M2689" s="232">
        <f t="shared" si="1106"/>
        <v>0.83333333333333337</v>
      </c>
      <c r="N2689" s="241">
        <f t="shared" si="1098"/>
        <v>1.2083333333333333</v>
      </c>
      <c r="O2689" s="244">
        <f t="shared" si="1092"/>
        <v>8.9999999999999964</v>
      </c>
      <c r="P2689" s="245" t="str">
        <f t="shared" si="1104"/>
        <v>1</v>
      </c>
      <c r="Q2689" s="257">
        <f t="shared" si="1093"/>
        <v>7.9999999999999964</v>
      </c>
      <c r="R2689" s="102">
        <f t="shared" si="1105"/>
        <v>0</v>
      </c>
      <c r="S2689" s="103">
        <f t="shared" si="1099"/>
        <v>0</v>
      </c>
      <c r="T2689" s="104">
        <f t="shared" si="1100"/>
        <v>0</v>
      </c>
      <c r="U2689" s="104">
        <f t="shared" si="1101"/>
        <v>0</v>
      </c>
      <c r="V2689" s="104">
        <f t="shared" si="1102"/>
        <v>0</v>
      </c>
      <c r="W2689" s="105">
        <f t="shared" si="1103"/>
        <v>0</v>
      </c>
      <c r="X2689" s="96"/>
      <c r="Y2689" s="106" t="str">
        <f>$AO$37</f>
        <v>D</v>
      </c>
      <c r="Z2689" s="207" t="str">
        <f t="shared" si="1094"/>
        <v>Tue</v>
      </c>
      <c r="AA2689" s="107">
        <f t="shared" si="1095"/>
        <v>0</v>
      </c>
      <c r="AB2689" s="107">
        <f t="shared" si="1096"/>
        <v>0</v>
      </c>
      <c r="AC2689" s="107">
        <f t="shared" si="1097"/>
        <v>0</v>
      </c>
    </row>
    <row r="2690" spans="1:29" ht="12.75" customHeight="1">
      <c r="A2690" s="69"/>
      <c r="B2690" s="181"/>
      <c r="C2690" s="181"/>
      <c r="D2690" s="72"/>
      <c r="E2690" s="73"/>
      <c r="F2690" s="72"/>
      <c r="G2690" s="181"/>
      <c r="H2690" s="99"/>
      <c r="I2690" s="76">
        <f t="shared" si="1091"/>
        <v>34</v>
      </c>
      <c r="J2690" s="100">
        <f>$AN$38</f>
        <v>41108</v>
      </c>
      <c r="K2690" s="101">
        <v>2</v>
      </c>
      <c r="L2690" s="261">
        <v>11</v>
      </c>
      <c r="M2690" s="232">
        <f t="shared" si="1106"/>
        <v>0.83333333333333337</v>
      </c>
      <c r="N2690" s="241">
        <f t="shared" si="1098"/>
        <v>1.2083333333333333</v>
      </c>
      <c r="O2690" s="244">
        <f t="shared" si="1092"/>
        <v>8.9999999999999964</v>
      </c>
      <c r="P2690" s="245" t="str">
        <f t="shared" si="1104"/>
        <v>1</v>
      </c>
      <c r="Q2690" s="257">
        <f t="shared" si="1093"/>
        <v>7.9999999999999964</v>
      </c>
      <c r="R2690" s="102">
        <f t="shared" si="1105"/>
        <v>3.0000000000000036</v>
      </c>
      <c r="S2690" s="103">
        <f t="shared" si="1099"/>
        <v>1</v>
      </c>
      <c r="T2690" s="104">
        <f t="shared" si="1100"/>
        <v>2.0000000000000036</v>
      </c>
      <c r="U2690" s="104">
        <f t="shared" si="1101"/>
        <v>0</v>
      </c>
      <c r="V2690" s="104">
        <f t="shared" si="1102"/>
        <v>0</v>
      </c>
      <c r="W2690" s="105">
        <f t="shared" si="1103"/>
        <v>3.0000000000000036</v>
      </c>
      <c r="X2690" s="96"/>
      <c r="Y2690" s="106" t="str">
        <f>$AO$38</f>
        <v>D</v>
      </c>
      <c r="Z2690" s="207" t="str">
        <f t="shared" si="1094"/>
        <v>Wed</v>
      </c>
      <c r="AA2690" s="107">
        <f t="shared" si="1095"/>
        <v>0</v>
      </c>
      <c r="AB2690" s="107">
        <f t="shared" si="1096"/>
        <v>0</v>
      </c>
      <c r="AC2690" s="107">
        <f t="shared" si="1097"/>
        <v>0</v>
      </c>
    </row>
    <row r="2691" spans="1:29" ht="12.75" customHeight="1">
      <c r="A2691" s="69"/>
      <c r="B2691" s="181"/>
      <c r="C2691" s="181"/>
      <c r="D2691" s="72"/>
      <c r="E2691" s="73"/>
      <c r="F2691" s="72"/>
      <c r="G2691" s="181"/>
      <c r="H2691" s="99"/>
      <c r="I2691" s="76">
        <f t="shared" si="1091"/>
        <v>35</v>
      </c>
      <c r="J2691" s="100"/>
      <c r="K2691" s="101"/>
      <c r="L2691" s="261"/>
      <c r="M2691" s="232"/>
      <c r="N2691" s="241"/>
      <c r="O2691" s="244"/>
      <c r="P2691" s="245"/>
      <c r="Q2691" s="257"/>
      <c r="R2691" s="102"/>
      <c r="S2691" s="103"/>
      <c r="T2691" s="104"/>
      <c r="U2691" s="104"/>
      <c r="V2691" s="104"/>
      <c r="W2691" s="105"/>
      <c r="X2691" s="96"/>
      <c r="Y2691" s="106"/>
      <c r="Z2691" s="207" t="str">
        <f t="shared" si="1094"/>
        <v>Sat</v>
      </c>
      <c r="AA2691" s="107">
        <f>COUNTIF(K2691,"S")</f>
        <v>0</v>
      </c>
      <c r="AB2691" s="107">
        <f>COUNTIF(K2691,"I")</f>
        <v>0</v>
      </c>
      <c r="AC2691" s="107">
        <f>COUNTIF(K2691,"A")</f>
        <v>0</v>
      </c>
    </row>
    <row r="2692" spans="1:29" ht="12.75" customHeight="1">
      <c r="A2692" s="69"/>
      <c r="B2692" s="181"/>
      <c r="C2692" s="181"/>
      <c r="D2692" s="72"/>
      <c r="E2692" s="73"/>
      <c r="F2692" s="72"/>
      <c r="G2692" s="181"/>
      <c r="H2692" s="99"/>
      <c r="I2692" s="76">
        <f t="shared" si="1091"/>
        <v>36</v>
      </c>
      <c r="J2692" s="210" t="s">
        <v>19</v>
      </c>
      <c r="K2692" s="211"/>
      <c r="L2692" s="251"/>
      <c r="M2692" s="212" t="s">
        <v>45</v>
      </c>
      <c r="N2692" s="212" t="s">
        <v>46</v>
      </c>
      <c r="O2692" s="242"/>
      <c r="P2692" s="243"/>
      <c r="Q2692" s="258"/>
      <c r="R2692" s="212"/>
      <c r="S2692" s="213"/>
      <c r="T2692" s="214"/>
      <c r="U2692" s="214"/>
      <c r="V2692" s="215"/>
      <c r="W2692" s="216" t="s">
        <v>36</v>
      </c>
      <c r="X2692" s="182"/>
      <c r="Y2692" s="183" t="s">
        <v>37</v>
      </c>
      <c r="Z2692" s="83"/>
      <c r="AA2692" s="84"/>
      <c r="AB2692" s="84"/>
      <c r="AC2692" s="96"/>
    </row>
    <row r="2693" spans="1:29" ht="12.75" customHeight="1">
      <c r="A2693" s="69"/>
      <c r="B2693" s="184" t="str">
        <f>C2657</f>
        <v>ADE</v>
      </c>
      <c r="C2693" s="181"/>
      <c r="D2693" s="72"/>
      <c r="E2693" s="73"/>
      <c r="F2693" s="72"/>
      <c r="G2693" s="181" t="s">
        <v>38</v>
      </c>
      <c r="H2693" s="99"/>
      <c r="I2693" s="76">
        <f t="shared" si="1091"/>
        <v>37</v>
      </c>
      <c r="J2693" s="333">
        <f>+K2693+L2693</f>
        <v>32</v>
      </c>
      <c r="K2693" s="334">
        <f>+COUNTIF(K2660:K2691,"1")+COUNTIF(K2660:K2691,"2")+COUNTIF(K2660:K2691,"L2")+COUNTIF(K2660:K2691,"L1")</f>
        <v>20</v>
      </c>
      <c r="L2693" s="334">
        <f>+COUNTIF(K2660:K2691,"2")+COUNTIF(K2660:K2691,"L2")</f>
        <v>12</v>
      </c>
      <c r="M2693" s="334">
        <f>+COUNTIF(K2660:K2691,"1")+COUNTIF(K2660:K2691,"L1")</f>
        <v>8</v>
      </c>
      <c r="N2693" s="185"/>
      <c r="O2693" s="185"/>
      <c r="P2693" s="101"/>
      <c r="Q2693" s="259"/>
      <c r="R2693" s="185">
        <f>+COUNTIF(K2661:K2691,"S2")</f>
        <v>0</v>
      </c>
      <c r="S2693" s="102">
        <f>SUM(S2661:S2691)</f>
        <v>9</v>
      </c>
      <c r="T2693" s="102">
        <f>SUM(T2661:T2691)</f>
        <v>13.000000000000009</v>
      </c>
      <c r="U2693" s="102">
        <f>SUM(U2661:U2691)</f>
        <v>0</v>
      </c>
      <c r="V2693" s="102">
        <f>SUM(V2661:V2691)</f>
        <v>0</v>
      </c>
      <c r="W2693" s="105">
        <f>+(S2693*1.5)+(T2693*2)+(U2693*3)+(V2693*4)</f>
        <v>39.500000000000014</v>
      </c>
      <c r="X2693" s="186"/>
      <c r="Y2693" s="187">
        <f>+COUNTIF(Y2661:Y2691,"D")</f>
        <v>22</v>
      </c>
      <c r="Z2693" s="83"/>
      <c r="AA2693" s="102">
        <f>SUM(AA2661:AA2691)</f>
        <v>2</v>
      </c>
      <c r="AB2693" s="102">
        <f>SUM(AB2661:AB2691)</f>
        <v>0</v>
      </c>
      <c r="AC2693" s="102">
        <f>SUM(AC2661:AC2691)</f>
        <v>0</v>
      </c>
    </row>
    <row r="2694" spans="1:29" ht="12.75" customHeight="1">
      <c r="A2694" s="69"/>
      <c r="B2694" s="263"/>
      <c r="C2694" s="189" t="s">
        <v>57</v>
      </c>
      <c r="D2694" s="189"/>
      <c r="E2694" s="190"/>
      <c r="F2694" s="72"/>
      <c r="G2694" s="72"/>
      <c r="H2694" s="99"/>
      <c r="I2694" s="76">
        <f t="shared" si="1091"/>
        <v>38</v>
      </c>
      <c r="J2694" s="191"/>
      <c r="K2694" s="192"/>
      <c r="L2694" s="252"/>
      <c r="M2694" s="193"/>
      <c r="N2694" s="193"/>
      <c r="O2694" s="193"/>
      <c r="P2694" s="239"/>
      <c r="Q2694" s="260"/>
      <c r="R2694" s="194">
        <f>S2693+T2693+U2693+V2693</f>
        <v>22.000000000000007</v>
      </c>
      <c r="S2694" s="103"/>
      <c r="T2694" s="103"/>
      <c r="U2694" s="103"/>
      <c r="V2694" s="103"/>
      <c r="W2694" s="103"/>
      <c r="X2694" s="195"/>
      <c r="Y2694" s="187"/>
      <c r="Z2694" s="196"/>
      <c r="AA2694" s="196"/>
      <c r="AB2694" s="196"/>
      <c r="AC2694" s="197"/>
    </row>
    <row r="2696" spans="1:29" ht="12.75" customHeight="1">
      <c r="A2696" s="52">
        <f>A2657+1</f>
        <v>70</v>
      </c>
      <c r="B2696" s="53" t="s">
        <v>2</v>
      </c>
      <c r="C2696" s="54" t="s">
        <v>201</v>
      </c>
      <c r="D2696" s="55"/>
      <c r="E2696" s="56" t="s">
        <v>55</v>
      </c>
      <c r="F2696" s="209" t="s">
        <v>145</v>
      </c>
      <c r="G2696" s="57"/>
      <c r="H2696" s="58"/>
      <c r="I2696" s="59">
        <v>1</v>
      </c>
      <c r="J2696" s="486" t="str">
        <f>+C2696</f>
        <v>ADE</v>
      </c>
      <c r="K2696" s="486"/>
      <c r="L2696" s="486"/>
      <c r="M2696" s="486"/>
      <c r="N2696" s="486"/>
      <c r="O2696" s="486"/>
      <c r="P2696" s="486"/>
      <c r="Q2696" s="486"/>
      <c r="R2696" s="486"/>
      <c r="S2696" s="486"/>
      <c r="T2696" s="486"/>
      <c r="U2696" s="486"/>
      <c r="V2696" s="486"/>
      <c r="W2696" s="486"/>
      <c r="X2696" s="60"/>
      <c r="Y2696" s="61"/>
      <c r="Z2696" s="62"/>
      <c r="AA2696" s="63"/>
      <c r="AB2696" s="63"/>
      <c r="AC2696" s="64"/>
    </row>
    <row r="2697" spans="1:29" ht="12.75" customHeight="1">
      <c r="A2697" s="69"/>
      <c r="B2697" s="70" t="s">
        <v>3</v>
      </c>
      <c r="C2697" s="71" t="s">
        <v>62</v>
      </c>
      <c r="D2697" s="72"/>
      <c r="E2697" s="73"/>
      <c r="F2697" s="72"/>
      <c r="G2697" s="74"/>
      <c r="H2697" s="75"/>
      <c r="I2697" s="76">
        <f t="shared" ref="I2697:I2733" si="1107">+I2696+1</f>
        <v>2</v>
      </c>
      <c r="J2697" s="77" t="s">
        <v>4</v>
      </c>
      <c r="K2697" s="78"/>
      <c r="L2697" s="248"/>
      <c r="M2697" s="79"/>
      <c r="N2697" s="79"/>
      <c r="O2697" s="79"/>
      <c r="P2697" s="236"/>
      <c r="Q2697" s="254"/>
      <c r="R2697" s="79"/>
      <c r="S2697" s="79"/>
      <c r="T2697" s="79"/>
      <c r="U2697" s="79"/>
      <c r="V2697" s="79"/>
      <c r="W2697" s="80" t="str">
        <f>$Y$1</f>
        <v>Period: 1 May 2012 - 31 May 2012</v>
      </c>
      <c r="X2697" s="81"/>
      <c r="Y2697" s="82"/>
      <c r="Z2697" s="83"/>
      <c r="AA2697" s="84"/>
      <c r="AB2697" s="84"/>
      <c r="AC2697" s="85"/>
    </row>
    <row r="2698" spans="1:29" ht="12.75" customHeight="1">
      <c r="A2698" s="69"/>
      <c r="B2698" s="70" t="s">
        <v>6</v>
      </c>
      <c r="C2698" s="71" t="s">
        <v>5</v>
      </c>
      <c r="D2698" s="72"/>
      <c r="E2698" s="73"/>
      <c r="F2698" s="91"/>
      <c r="G2698" s="91"/>
      <c r="H2698" s="92"/>
      <c r="I2698" s="76">
        <f t="shared" si="1107"/>
        <v>3</v>
      </c>
      <c r="J2698" s="487" t="s">
        <v>7</v>
      </c>
      <c r="K2698" s="488" t="s">
        <v>8</v>
      </c>
      <c r="L2698" s="249"/>
      <c r="M2698" s="489" t="s">
        <v>49</v>
      </c>
      <c r="N2698" s="490"/>
      <c r="O2698" s="220"/>
      <c r="P2698" s="237"/>
      <c r="Q2698" s="255"/>
      <c r="R2698" s="491" t="s">
        <v>64</v>
      </c>
      <c r="S2698" s="493" t="s">
        <v>9</v>
      </c>
      <c r="T2698" s="493"/>
      <c r="U2698" s="493"/>
      <c r="V2698" s="493"/>
      <c r="W2698" s="494" t="s">
        <v>10</v>
      </c>
      <c r="X2698" s="93"/>
      <c r="Y2698" s="94"/>
      <c r="Z2698" s="83"/>
      <c r="AA2698" s="84"/>
      <c r="AB2698" s="84"/>
      <c r="AC2698" s="85"/>
    </row>
    <row r="2699" spans="1:29" ht="12.75" customHeight="1">
      <c r="A2699" s="69"/>
      <c r="B2699" s="70" t="s">
        <v>48</v>
      </c>
      <c r="C2699" s="71"/>
      <c r="D2699" s="72"/>
      <c r="E2699" s="73"/>
      <c r="F2699" s="91"/>
      <c r="G2699" s="91"/>
      <c r="H2699" s="92"/>
      <c r="I2699" s="76">
        <f t="shared" si="1107"/>
        <v>4</v>
      </c>
      <c r="J2699" s="487"/>
      <c r="K2699" s="488"/>
      <c r="L2699" s="250"/>
      <c r="M2699" s="231" t="s">
        <v>11</v>
      </c>
      <c r="N2699" s="231" t="s">
        <v>12</v>
      </c>
      <c r="O2699" s="231"/>
      <c r="P2699" s="238"/>
      <c r="Q2699" s="256" t="s">
        <v>67</v>
      </c>
      <c r="R2699" s="492"/>
      <c r="S2699" s="201">
        <v>1.5</v>
      </c>
      <c r="T2699" s="201">
        <v>2</v>
      </c>
      <c r="U2699" s="201">
        <v>3</v>
      </c>
      <c r="V2699" s="201">
        <v>4</v>
      </c>
      <c r="W2699" s="494"/>
      <c r="X2699" s="93"/>
      <c r="Y2699" s="94"/>
      <c r="Z2699" s="83"/>
      <c r="AA2699" s="95" t="s">
        <v>13</v>
      </c>
      <c r="AB2699" s="95" t="s">
        <v>14</v>
      </c>
      <c r="AC2699" s="96" t="s">
        <v>15</v>
      </c>
    </row>
    <row r="2700" spans="1:29" ht="12.75" customHeight="1">
      <c r="A2700" s="69"/>
      <c r="B2700" s="70" t="s">
        <v>16</v>
      </c>
      <c r="C2700" s="71"/>
      <c r="D2700" s="72"/>
      <c r="E2700" s="73"/>
      <c r="F2700" s="98"/>
      <c r="G2700" s="72"/>
      <c r="H2700" s="99"/>
      <c r="I2700" s="76">
        <f t="shared" si="1107"/>
        <v>5</v>
      </c>
      <c r="J2700" s="100">
        <f>$AN$9</f>
        <v>41079</v>
      </c>
      <c r="K2700" s="101">
        <v>1</v>
      </c>
      <c r="L2700" s="261">
        <v>10</v>
      </c>
      <c r="M2700" s="232">
        <f>VLOOKUP(K2700,$AE$23:$AG$30,2,0)</f>
        <v>0.33333333333333331</v>
      </c>
      <c r="N2700" s="241">
        <f>VLOOKUP(K2700,$AE$23:$AG$30,3,0)</f>
        <v>0.70833333333333337</v>
      </c>
      <c r="O2700" s="244">
        <f t="shared" ref="O2700:O2729" si="1108">(N2700-M2700)*24</f>
        <v>9.0000000000000018</v>
      </c>
      <c r="P2700" s="245" t="str">
        <f>+IF(((N2700-M2700)*24)&gt;4,"1",0)</f>
        <v>1</v>
      </c>
      <c r="Q2700" s="257">
        <f t="shared" ref="Q2700:Q2729" si="1109">O2700-P2700</f>
        <v>8.0000000000000018</v>
      </c>
      <c r="R2700" s="102">
        <f>+L2700-Q2700</f>
        <v>1.9999999999999982</v>
      </c>
      <c r="S2700" s="103">
        <f>IF(AND(Y2700="d",W2700&gt;0),1,0)</f>
        <v>1</v>
      </c>
      <c r="T2700" s="104">
        <f>IF(AND(Y2700="D",W2700-S2700&lt;0),0,IF(AND(Y2700="M",W2700&gt;=7),7,IF(AND(Y2700="M",W2700&lt;7),W2700,IF(W2700-S2700&lt;0,0,IF(AND(Y2700="D",W2700-S2700&gt;=7),7,IF(AND(Y2700="D",W2700-S2700&lt;7),W2700-S2700,0))))))</f>
        <v>0.99999999999999822</v>
      </c>
      <c r="U2700" s="104">
        <f>IF(AND(Y2700="D",W2700&lt;1),0,IF(AND(Y2700="D",W2700-S2700-T2700&gt;0,W2700-S2700-T2700&lt;1),W2700-S2700-T2700,IF(AND(Y2700="D",W2700-S2700-T2700&gt;=1),1,IF(AND(Y2700="M",W2700-T2700&gt;=1),1,IF(AND(Y2700="M",W2700-T2700&lt;1),W2700-T2700,0)))))</f>
        <v>0</v>
      </c>
      <c r="V2700" s="104">
        <f>IF(AND(Y2700="D",W2700&lt;1),0,IF(AND(Y2700="D",W2700-S2700-T2700-U2700&gt;0),W2700-S2700-T2700-U2700,IF(AND(Y2700="M",W2700-T2700-U2700&gt;0),W2700-T2700-U2700,0)))</f>
        <v>0</v>
      </c>
      <c r="W2700" s="105">
        <f>+R2700</f>
        <v>1.9999999999999982</v>
      </c>
      <c r="X2700" s="96"/>
      <c r="Y2700" s="106" t="str">
        <f>$AO$9</f>
        <v>D</v>
      </c>
      <c r="Z2700" s="207" t="str">
        <f t="shared" ref="Z2700:Z2730" si="1110">TEXT(WEEKDAY(J2700),"ddd")</f>
        <v>Tue</v>
      </c>
      <c r="AA2700" s="107">
        <f t="shared" ref="AA2700:AA2729" si="1111">COUNTIF(K2700,"S")</f>
        <v>0</v>
      </c>
      <c r="AB2700" s="107">
        <f t="shared" ref="AB2700:AB2729" si="1112">COUNTIF(K2700,"I")</f>
        <v>0</v>
      </c>
      <c r="AC2700" s="107">
        <f t="shared" ref="AC2700:AC2729" si="1113">COUNTIF(K2700,"A")</f>
        <v>0</v>
      </c>
    </row>
    <row r="2701" spans="1:29" ht="12.75" customHeight="1">
      <c r="A2701" s="69"/>
      <c r="B2701" s="70" t="s">
        <v>18</v>
      </c>
      <c r="C2701" s="108" t="s">
        <v>61</v>
      </c>
      <c r="D2701" s="109"/>
      <c r="E2701" s="73"/>
      <c r="F2701" s="110"/>
      <c r="G2701" s="72"/>
      <c r="H2701" s="99"/>
      <c r="I2701" s="76">
        <f t="shared" si="1107"/>
        <v>6</v>
      </c>
      <c r="J2701" s="100">
        <f>$AN$10</f>
        <v>41080</v>
      </c>
      <c r="K2701" s="101">
        <v>1</v>
      </c>
      <c r="L2701" s="261">
        <v>11</v>
      </c>
      <c r="M2701" s="232">
        <f>VLOOKUP(K2701,$AE$23:$AG$30,2,0)</f>
        <v>0.33333333333333331</v>
      </c>
      <c r="N2701" s="241">
        <f t="shared" ref="N2701:N2729" si="1114">VLOOKUP(K2701,$AE$23:$AG$30,3,0)</f>
        <v>0.70833333333333337</v>
      </c>
      <c r="O2701" s="244">
        <f t="shared" si="1108"/>
        <v>9.0000000000000018</v>
      </c>
      <c r="P2701" s="245" t="str">
        <f>+IF(((N2701-M2701)*24)&gt;4,"1",0)</f>
        <v>1</v>
      </c>
      <c r="Q2701" s="257">
        <f t="shared" si="1109"/>
        <v>8.0000000000000018</v>
      </c>
      <c r="R2701" s="102">
        <f>+L2701-Q2701</f>
        <v>2.9999999999999982</v>
      </c>
      <c r="S2701" s="103">
        <f t="shared" ref="S2701:S2729" si="1115">IF(AND(Y2701="d",W2701&gt;0),1,0)</f>
        <v>1</v>
      </c>
      <c r="T2701" s="104">
        <f t="shared" ref="T2701:T2729" si="1116">IF(AND(Y2701="D",W2701-S2701&lt;0),0,IF(AND(Y2701="M",W2701&gt;=7),7,IF(AND(Y2701="M",W2701&lt;7),W2701,IF(W2701-S2701&lt;0,0,IF(AND(Y2701="D",W2701-S2701&gt;=7),7,IF(AND(Y2701="D",W2701-S2701&lt;7),W2701-S2701,0))))))</f>
        <v>1.9999999999999982</v>
      </c>
      <c r="U2701" s="104">
        <f t="shared" ref="U2701:U2729" si="1117">IF(AND(Y2701="D",W2701&lt;1),0,IF(AND(Y2701="D",W2701-S2701-T2701&gt;0,W2701-S2701-T2701&lt;1),W2701-S2701-T2701,IF(AND(Y2701="D",W2701-S2701-T2701&gt;=1),1,IF(AND(Y2701="M",W2701-T2701&gt;=1),1,IF(AND(Y2701="M",W2701-T2701&lt;1),W2701-T2701,0)))))</f>
        <v>0</v>
      </c>
      <c r="V2701" s="104">
        <f t="shared" ref="V2701:V2729" si="1118">IF(AND(Y2701="D",W2701&lt;1),0,IF(AND(Y2701="D",W2701-S2701-T2701-U2701&gt;0),W2701-S2701-T2701-U2701,IF(AND(Y2701="M",W2701-T2701-U2701&gt;0),W2701-T2701-U2701,0)))</f>
        <v>0</v>
      </c>
      <c r="W2701" s="105">
        <f t="shared" ref="W2701:W2729" si="1119">+R2701</f>
        <v>2.9999999999999982</v>
      </c>
      <c r="X2701" s="96"/>
      <c r="Y2701" s="106" t="str">
        <f>$AO$10</f>
        <v>D</v>
      </c>
      <c r="Z2701" s="207" t="str">
        <f t="shared" si="1110"/>
        <v>Wed</v>
      </c>
      <c r="AA2701" s="107">
        <f t="shared" si="1111"/>
        <v>0</v>
      </c>
      <c r="AB2701" s="107">
        <f t="shared" si="1112"/>
        <v>0</v>
      </c>
      <c r="AC2701" s="107">
        <f t="shared" si="1113"/>
        <v>0</v>
      </c>
    </row>
    <row r="2702" spans="1:29" ht="12.75" customHeight="1">
      <c r="A2702" s="69"/>
      <c r="B2702" s="98" t="s">
        <v>20</v>
      </c>
      <c r="C2702" s="199">
        <v>40245</v>
      </c>
      <c r="D2702" s="199">
        <v>41340</v>
      </c>
      <c r="E2702" s="73"/>
      <c r="F2702" s="72"/>
      <c r="G2702" s="72"/>
      <c r="H2702" s="99"/>
      <c r="I2702" s="76">
        <f t="shared" si="1107"/>
        <v>7</v>
      </c>
      <c r="J2702" s="100">
        <f>$AN$11</f>
        <v>41081</v>
      </c>
      <c r="K2702" s="101">
        <v>1</v>
      </c>
      <c r="L2702" s="261">
        <v>11</v>
      </c>
      <c r="M2702" s="232">
        <f>VLOOKUP(K2702,$AE$23:$AG$30,2,0)</f>
        <v>0.33333333333333331</v>
      </c>
      <c r="N2702" s="241">
        <f t="shared" si="1114"/>
        <v>0.70833333333333337</v>
      </c>
      <c r="O2702" s="244">
        <f t="shared" si="1108"/>
        <v>9.0000000000000018</v>
      </c>
      <c r="P2702" s="245" t="str">
        <f t="shared" ref="P2702:P2729" si="1120">+IF(((N2702-M2702)*24)&gt;4,"1",0)</f>
        <v>1</v>
      </c>
      <c r="Q2702" s="257">
        <f t="shared" si="1109"/>
        <v>8.0000000000000018</v>
      </c>
      <c r="R2702" s="102">
        <f t="shared" ref="R2702:R2729" si="1121">+L2702-Q2702</f>
        <v>2.9999999999999982</v>
      </c>
      <c r="S2702" s="103">
        <f t="shared" si="1115"/>
        <v>1</v>
      </c>
      <c r="T2702" s="104">
        <f t="shared" si="1116"/>
        <v>1.9999999999999982</v>
      </c>
      <c r="U2702" s="104">
        <f t="shared" si="1117"/>
        <v>0</v>
      </c>
      <c r="V2702" s="104">
        <f t="shared" si="1118"/>
        <v>0</v>
      </c>
      <c r="W2702" s="105">
        <f t="shared" si="1119"/>
        <v>2.9999999999999982</v>
      </c>
      <c r="X2702" s="96"/>
      <c r="Y2702" s="106" t="str">
        <f>$AO$11</f>
        <v>D</v>
      </c>
      <c r="Z2702" s="207" t="str">
        <f t="shared" si="1110"/>
        <v>Thu</v>
      </c>
      <c r="AA2702" s="107">
        <f t="shared" si="1111"/>
        <v>0</v>
      </c>
      <c r="AB2702" s="107">
        <f t="shared" si="1112"/>
        <v>0</v>
      </c>
      <c r="AC2702" s="107">
        <f t="shared" si="1113"/>
        <v>0</v>
      </c>
    </row>
    <row r="2703" spans="1:29" ht="12.75" customHeight="1">
      <c r="A2703" s="69"/>
      <c r="B2703" s="98"/>
      <c r="C2703" s="98"/>
      <c r="D2703" s="72"/>
      <c r="E2703" s="73"/>
      <c r="F2703" s="72"/>
      <c r="G2703" s="72"/>
      <c r="H2703" s="99"/>
      <c r="I2703" s="76">
        <f t="shared" si="1107"/>
        <v>8</v>
      </c>
      <c r="J2703" s="100">
        <f>$AN$12</f>
        <v>41082</v>
      </c>
      <c r="K2703" s="101">
        <v>1</v>
      </c>
      <c r="L2703" s="261">
        <v>8</v>
      </c>
      <c r="M2703" s="232">
        <f t="shared" ref="M2703:M2729" si="1122">VLOOKUP(K2703,$AE$23:$AG$30,2,0)</f>
        <v>0.33333333333333331</v>
      </c>
      <c r="N2703" s="241">
        <f t="shared" si="1114"/>
        <v>0.70833333333333337</v>
      </c>
      <c r="O2703" s="244">
        <f t="shared" si="1108"/>
        <v>9.0000000000000018</v>
      </c>
      <c r="P2703" s="245" t="str">
        <f t="shared" si="1120"/>
        <v>1</v>
      </c>
      <c r="Q2703" s="257">
        <f t="shared" si="1109"/>
        <v>8.0000000000000018</v>
      </c>
      <c r="R2703" s="102">
        <f t="shared" si="1121"/>
        <v>0</v>
      </c>
      <c r="S2703" s="103">
        <f t="shared" si="1115"/>
        <v>0</v>
      </c>
      <c r="T2703" s="104">
        <f t="shared" si="1116"/>
        <v>0</v>
      </c>
      <c r="U2703" s="104">
        <f t="shared" si="1117"/>
        <v>0</v>
      </c>
      <c r="V2703" s="104">
        <f t="shared" si="1118"/>
        <v>0</v>
      </c>
      <c r="W2703" s="105">
        <f t="shared" si="1119"/>
        <v>0</v>
      </c>
      <c r="X2703" s="96"/>
      <c r="Y2703" s="106" t="str">
        <f>$AO$12</f>
        <v>D</v>
      </c>
      <c r="Z2703" s="207" t="str">
        <f t="shared" si="1110"/>
        <v>Fri</v>
      </c>
      <c r="AA2703" s="107">
        <f t="shared" si="1111"/>
        <v>0</v>
      </c>
      <c r="AB2703" s="107">
        <f t="shared" si="1112"/>
        <v>0</v>
      </c>
      <c r="AC2703" s="107">
        <f t="shared" si="1113"/>
        <v>0</v>
      </c>
    </row>
    <row r="2704" spans="1:29" ht="12.75" customHeight="1">
      <c r="A2704" s="69"/>
      <c r="B2704" s="98"/>
      <c r="C2704" s="98"/>
      <c r="D2704" s="72"/>
      <c r="E2704" s="73"/>
      <c r="F2704" s="198"/>
      <c r="G2704" s="72"/>
      <c r="H2704" s="99"/>
      <c r="I2704" s="76">
        <f t="shared" si="1107"/>
        <v>9</v>
      </c>
      <c r="J2704" s="100">
        <f>$AN$13</f>
        <v>41083</v>
      </c>
      <c r="K2704" s="339" t="s">
        <v>50</v>
      </c>
      <c r="L2704" s="261"/>
      <c r="M2704" s="232">
        <f t="shared" si="1122"/>
        <v>0</v>
      </c>
      <c r="N2704" s="241">
        <f t="shared" si="1114"/>
        <v>0</v>
      </c>
      <c r="O2704" s="244">
        <f t="shared" si="1108"/>
        <v>0</v>
      </c>
      <c r="P2704" s="245">
        <f t="shared" si="1120"/>
        <v>0</v>
      </c>
      <c r="Q2704" s="257">
        <f t="shared" si="1109"/>
        <v>0</v>
      </c>
      <c r="R2704" s="102">
        <f t="shared" si="1121"/>
        <v>0</v>
      </c>
      <c r="S2704" s="103">
        <f t="shared" si="1115"/>
        <v>0</v>
      </c>
      <c r="T2704" s="104">
        <f t="shared" si="1116"/>
        <v>0</v>
      </c>
      <c r="U2704" s="104">
        <f t="shared" si="1117"/>
        <v>0</v>
      </c>
      <c r="V2704" s="104">
        <f t="shared" si="1118"/>
        <v>0</v>
      </c>
      <c r="W2704" s="105">
        <f t="shared" si="1119"/>
        <v>0</v>
      </c>
      <c r="X2704" s="96"/>
      <c r="Y2704" s="106" t="str">
        <f>$AO$13</f>
        <v>M</v>
      </c>
      <c r="Z2704" s="207" t="str">
        <f t="shared" si="1110"/>
        <v>Sat</v>
      </c>
      <c r="AA2704" s="107">
        <f t="shared" si="1111"/>
        <v>0</v>
      </c>
      <c r="AB2704" s="107">
        <f t="shared" si="1112"/>
        <v>0</v>
      </c>
      <c r="AC2704" s="107">
        <f t="shared" si="1113"/>
        <v>0</v>
      </c>
    </row>
    <row r="2705" spans="1:29" ht="12.75" customHeight="1">
      <c r="A2705" s="69"/>
      <c r="B2705" s="124" t="s">
        <v>21</v>
      </c>
      <c r="C2705" s="125" t="s">
        <v>22</v>
      </c>
      <c r="D2705" s="126"/>
      <c r="E2705" s="127"/>
      <c r="F2705" s="198">
        <v>1244560</v>
      </c>
      <c r="G2705" s="129" t="s">
        <v>22</v>
      </c>
      <c r="H2705" s="130">
        <f>+F2705</f>
        <v>1244560</v>
      </c>
      <c r="I2705" s="76">
        <f t="shared" si="1107"/>
        <v>10</v>
      </c>
      <c r="J2705" s="100">
        <f>$AN$14</f>
        <v>41084</v>
      </c>
      <c r="K2705" s="339" t="s">
        <v>50</v>
      </c>
      <c r="L2705" s="261"/>
      <c r="M2705" s="232">
        <f t="shared" si="1122"/>
        <v>0</v>
      </c>
      <c r="N2705" s="241">
        <f t="shared" si="1114"/>
        <v>0</v>
      </c>
      <c r="O2705" s="244">
        <f t="shared" si="1108"/>
        <v>0</v>
      </c>
      <c r="P2705" s="245">
        <f t="shared" si="1120"/>
        <v>0</v>
      </c>
      <c r="Q2705" s="257">
        <f t="shared" si="1109"/>
        <v>0</v>
      </c>
      <c r="R2705" s="102">
        <f t="shared" si="1121"/>
        <v>0</v>
      </c>
      <c r="S2705" s="103">
        <f t="shared" si="1115"/>
        <v>0</v>
      </c>
      <c r="T2705" s="104">
        <f t="shared" si="1116"/>
        <v>0</v>
      </c>
      <c r="U2705" s="104">
        <f t="shared" si="1117"/>
        <v>0</v>
      </c>
      <c r="V2705" s="104">
        <f t="shared" si="1118"/>
        <v>0</v>
      </c>
      <c r="W2705" s="105">
        <f t="shared" si="1119"/>
        <v>0</v>
      </c>
      <c r="X2705" s="96"/>
      <c r="Y2705" s="106" t="str">
        <f>$AO$14</f>
        <v>M</v>
      </c>
      <c r="Z2705" s="262" t="str">
        <f t="shared" si="1110"/>
        <v>Sun</v>
      </c>
      <c r="AA2705" s="107">
        <f t="shared" si="1111"/>
        <v>0</v>
      </c>
      <c r="AB2705" s="107">
        <f t="shared" si="1112"/>
        <v>0</v>
      </c>
      <c r="AC2705" s="107">
        <f t="shared" si="1113"/>
        <v>0</v>
      </c>
    </row>
    <row r="2706" spans="1:29" ht="12.75" customHeight="1">
      <c r="A2706" s="69"/>
      <c r="B2706" s="124" t="s">
        <v>23</v>
      </c>
      <c r="C2706" s="125" t="s">
        <v>22</v>
      </c>
      <c r="D2706" s="133">
        <f>+F2705/173</f>
        <v>7193.9884393063585</v>
      </c>
      <c r="E2706" s="127" t="s">
        <v>24</v>
      </c>
      <c r="F2706" s="128">
        <f>+W2732</f>
        <v>83.000000000000028</v>
      </c>
      <c r="G2706" s="134" t="s">
        <v>22</v>
      </c>
      <c r="H2706" s="130">
        <f>F2706*D2706</f>
        <v>597101.04046242801</v>
      </c>
      <c r="I2706" s="76">
        <f t="shared" si="1107"/>
        <v>11</v>
      </c>
      <c r="J2706" s="100">
        <f>$AN$15</f>
        <v>41085</v>
      </c>
      <c r="K2706" s="101">
        <v>1</v>
      </c>
      <c r="L2706" s="261">
        <v>11</v>
      </c>
      <c r="M2706" s="232">
        <f t="shared" si="1122"/>
        <v>0.33333333333333331</v>
      </c>
      <c r="N2706" s="241">
        <f t="shared" si="1114"/>
        <v>0.70833333333333337</v>
      </c>
      <c r="O2706" s="244">
        <f t="shared" si="1108"/>
        <v>9.0000000000000018</v>
      </c>
      <c r="P2706" s="245" t="str">
        <f t="shared" si="1120"/>
        <v>1</v>
      </c>
      <c r="Q2706" s="257">
        <f t="shared" si="1109"/>
        <v>8.0000000000000018</v>
      </c>
      <c r="R2706" s="102">
        <f t="shared" si="1121"/>
        <v>2.9999999999999982</v>
      </c>
      <c r="S2706" s="103">
        <f t="shared" si="1115"/>
        <v>1</v>
      </c>
      <c r="T2706" s="104">
        <f t="shared" si="1116"/>
        <v>1.9999999999999982</v>
      </c>
      <c r="U2706" s="104">
        <f t="shared" si="1117"/>
        <v>0</v>
      </c>
      <c r="V2706" s="104">
        <f t="shared" si="1118"/>
        <v>0</v>
      </c>
      <c r="W2706" s="105">
        <f t="shared" si="1119"/>
        <v>2.9999999999999982</v>
      </c>
      <c r="X2706" s="96"/>
      <c r="Y2706" s="106" t="str">
        <f>$AO$15</f>
        <v>D</v>
      </c>
      <c r="Z2706" s="262" t="str">
        <f t="shared" si="1110"/>
        <v>Mon</v>
      </c>
      <c r="AA2706" s="107">
        <f t="shared" si="1111"/>
        <v>0</v>
      </c>
      <c r="AB2706" s="107">
        <f t="shared" si="1112"/>
        <v>0</v>
      </c>
      <c r="AC2706" s="107">
        <f t="shared" si="1113"/>
        <v>0</v>
      </c>
    </row>
    <row r="2707" spans="1:29" ht="12.75" customHeight="1">
      <c r="A2707" s="69"/>
      <c r="B2707" s="124" t="s">
        <v>65</v>
      </c>
      <c r="C2707" s="125" t="s">
        <v>22</v>
      </c>
      <c r="D2707" s="133">
        <v>6000</v>
      </c>
      <c r="E2707" s="127" t="s">
        <v>24</v>
      </c>
      <c r="F2707" s="203">
        <f>+K2732</f>
        <v>22</v>
      </c>
      <c r="G2707" s="134" t="s">
        <v>22</v>
      </c>
      <c r="H2707" s="130">
        <f>F2707*D2707</f>
        <v>132000</v>
      </c>
      <c r="I2707" s="76">
        <f t="shared" si="1107"/>
        <v>12</v>
      </c>
      <c r="J2707" s="100">
        <f>$AN$16</f>
        <v>41086</v>
      </c>
      <c r="K2707" s="101">
        <v>1</v>
      </c>
      <c r="L2707" s="261">
        <v>11</v>
      </c>
      <c r="M2707" s="232">
        <f t="shared" si="1122"/>
        <v>0.33333333333333331</v>
      </c>
      <c r="N2707" s="241">
        <f t="shared" si="1114"/>
        <v>0.70833333333333337</v>
      </c>
      <c r="O2707" s="244">
        <f t="shared" si="1108"/>
        <v>9.0000000000000018</v>
      </c>
      <c r="P2707" s="245" t="str">
        <f t="shared" si="1120"/>
        <v>1</v>
      </c>
      <c r="Q2707" s="257">
        <f t="shared" si="1109"/>
        <v>8.0000000000000018</v>
      </c>
      <c r="R2707" s="102">
        <f t="shared" si="1121"/>
        <v>2.9999999999999982</v>
      </c>
      <c r="S2707" s="103">
        <f t="shared" si="1115"/>
        <v>1</v>
      </c>
      <c r="T2707" s="104">
        <f t="shared" si="1116"/>
        <v>1.9999999999999982</v>
      </c>
      <c r="U2707" s="104">
        <f t="shared" si="1117"/>
        <v>0</v>
      </c>
      <c r="V2707" s="104">
        <f t="shared" si="1118"/>
        <v>0</v>
      </c>
      <c r="W2707" s="105">
        <f t="shared" si="1119"/>
        <v>2.9999999999999982</v>
      </c>
      <c r="X2707" s="96"/>
      <c r="Y2707" s="106" t="str">
        <f>$AO$16</f>
        <v>D</v>
      </c>
      <c r="Z2707" s="207" t="str">
        <f t="shared" si="1110"/>
        <v>Tue</v>
      </c>
      <c r="AA2707" s="107">
        <f t="shared" si="1111"/>
        <v>0</v>
      </c>
      <c r="AB2707" s="107">
        <f t="shared" si="1112"/>
        <v>0</v>
      </c>
      <c r="AC2707" s="107">
        <f t="shared" si="1113"/>
        <v>0</v>
      </c>
    </row>
    <row r="2708" spans="1:29" ht="12.75" customHeight="1">
      <c r="A2708" s="69"/>
      <c r="B2708" s="124" t="s">
        <v>66</v>
      </c>
      <c r="C2708" s="125" t="s">
        <v>22</v>
      </c>
      <c r="D2708" s="200">
        <v>4000</v>
      </c>
      <c r="E2708" s="127" t="s">
        <v>24</v>
      </c>
      <c r="F2708" s="139">
        <f>+L2732</f>
        <v>8</v>
      </c>
      <c r="G2708" s="134" t="s">
        <v>22</v>
      </c>
      <c r="H2708" s="130">
        <f>F2708*D2708</f>
        <v>32000</v>
      </c>
      <c r="I2708" s="76">
        <f t="shared" si="1107"/>
        <v>13</v>
      </c>
      <c r="J2708" s="100">
        <f>$AN$17</f>
        <v>41087</v>
      </c>
      <c r="K2708" s="101">
        <v>1</v>
      </c>
      <c r="L2708" s="261">
        <v>10</v>
      </c>
      <c r="M2708" s="232">
        <f t="shared" si="1122"/>
        <v>0.33333333333333331</v>
      </c>
      <c r="N2708" s="241">
        <f t="shared" si="1114"/>
        <v>0.70833333333333337</v>
      </c>
      <c r="O2708" s="244">
        <f t="shared" si="1108"/>
        <v>9.0000000000000018</v>
      </c>
      <c r="P2708" s="245" t="str">
        <f t="shared" si="1120"/>
        <v>1</v>
      </c>
      <c r="Q2708" s="257">
        <f t="shared" si="1109"/>
        <v>8.0000000000000018</v>
      </c>
      <c r="R2708" s="102">
        <f t="shared" si="1121"/>
        <v>1.9999999999999982</v>
      </c>
      <c r="S2708" s="103">
        <f t="shared" si="1115"/>
        <v>1</v>
      </c>
      <c r="T2708" s="104">
        <f t="shared" si="1116"/>
        <v>0.99999999999999822</v>
      </c>
      <c r="U2708" s="104">
        <f t="shared" si="1117"/>
        <v>0</v>
      </c>
      <c r="V2708" s="104">
        <f t="shared" si="1118"/>
        <v>0</v>
      </c>
      <c r="W2708" s="105">
        <f t="shared" si="1119"/>
        <v>1.9999999999999982</v>
      </c>
      <c r="X2708" s="96"/>
      <c r="Y2708" s="106" t="str">
        <f>$AO$17</f>
        <v>D</v>
      </c>
      <c r="Z2708" s="207" t="str">
        <f t="shared" si="1110"/>
        <v>Wed</v>
      </c>
      <c r="AA2708" s="107">
        <f t="shared" si="1111"/>
        <v>0</v>
      </c>
      <c r="AB2708" s="107">
        <f t="shared" si="1112"/>
        <v>0</v>
      </c>
      <c r="AC2708" s="107">
        <f t="shared" si="1113"/>
        <v>0</v>
      </c>
    </row>
    <row r="2709" spans="1:29" ht="12.75" customHeight="1">
      <c r="A2709" s="69"/>
      <c r="B2709" s="335" t="s">
        <v>75</v>
      </c>
      <c r="C2709" s="336" t="s">
        <v>22</v>
      </c>
      <c r="D2709" s="337"/>
      <c r="E2709" s="127" t="s">
        <v>24</v>
      </c>
      <c r="F2709" s="338">
        <f>+M2732</f>
        <v>14</v>
      </c>
      <c r="G2709" s="142" t="s">
        <v>22</v>
      </c>
      <c r="H2709" s="143">
        <f>+F2709*D2709</f>
        <v>0</v>
      </c>
      <c r="I2709" s="76">
        <f t="shared" si="1107"/>
        <v>14</v>
      </c>
      <c r="J2709" s="100">
        <f>$AN$18</f>
        <v>41088</v>
      </c>
      <c r="K2709" s="101">
        <v>1</v>
      </c>
      <c r="L2709" s="261">
        <v>11</v>
      </c>
      <c r="M2709" s="232">
        <f t="shared" si="1122"/>
        <v>0.33333333333333331</v>
      </c>
      <c r="N2709" s="241">
        <f t="shared" si="1114"/>
        <v>0.70833333333333337</v>
      </c>
      <c r="O2709" s="244">
        <f t="shared" si="1108"/>
        <v>9.0000000000000018</v>
      </c>
      <c r="P2709" s="245" t="str">
        <f t="shared" si="1120"/>
        <v>1</v>
      </c>
      <c r="Q2709" s="257">
        <f t="shared" si="1109"/>
        <v>8.0000000000000018</v>
      </c>
      <c r="R2709" s="102">
        <f t="shared" si="1121"/>
        <v>2.9999999999999982</v>
      </c>
      <c r="S2709" s="103">
        <f t="shared" si="1115"/>
        <v>1</v>
      </c>
      <c r="T2709" s="104">
        <f t="shared" si="1116"/>
        <v>1.9999999999999982</v>
      </c>
      <c r="U2709" s="104">
        <f t="shared" si="1117"/>
        <v>0</v>
      </c>
      <c r="V2709" s="104">
        <f t="shared" si="1118"/>
        <v>0</v>
      </c>
      <c r="W2709" s="105">
        <f t="shared" si="1119"/>
        <v>2.9999999999999982</v>
      </c>
      <c r="X2709" s="96"/>
      <c r="Y2709" s="106" t="str">
        <f>$AO$18</f>
        <v>D</v>
      </c>
      <c r="Z2709" s="207" t="str">
        <f t="shared" si="1110"/>
        <v>Thu</v>
      </c>
      <c r="AA2709" s="107">
        <f t="shared" si="1111"/>
        <v>0</v>
      </c>
      <c r="AB2709" s="107">
        <f t="shared" si="1112"/>
        <v>0</v>
      </c>
      <c r="AC2709" s="107">
        <f t="shared" si="1113"/>
        <v>0</v>
      </c>
    </row>
    <row r="2710" spans="1:29" ht="12.75" customHeight="1">
      <c r="A2710" s="69"/>
      <c r="B2710" s="124"/>
      <c r="C2710" s="70"/>
      <c r="D2710" s="202"/>
      <c r="E2710" s="140"/>
      <c r="F2710" s="141"/>
      <c r="G2710" s="74" t="s">
        <v>22</v>
      </c>
      <c r="H2710" s="99">
        <f>+D2710*F2710</f>
        <v>0</v>
      </c>
      <c r="I2710" s="76">
        <f t="shared" si="1107"/>
        <v>15</v>
      </c>
      <c r="J2710" s="100">
        <f>$AN$19</f>
        <v>41089</v>
      </c>
      <c r="K2710" s="101">
        <v>1</v>
      </c>
      <c r="L2710" s="261">
        <v>8</v>
      </c>
      <c r="M2710" s="232">
        <f t="shared" si="1122"/>
        <v>0.33333333333333331</v>
      </c>
      <c r="N2710" s="241">
        <f t="shared" si="1114"/>
        <v>0.70833333333333337</v>
      </c>
      <c r="O2710" s="244">
        <f t="shared" si="1108"/>
        <v>9.0000000000000018</v>
      </c>
      <c r="P2710" s="245" t="str">
        <f t="shared" si="1120"/>
        <v>1</v>
      </c>
      <c r="Q2710" s="257">
        <f t="shared" si="1109"/>
        <v>8.0000000000000018</v>
      </c>
      <c r="R2710" s="102">
        <f t="shared" si="1121"/>
        <v>0</v>
      </c>
      <c r="S2710" s="103">
        <f t="shared" si="1115"/>
        <v>0</v>
      </c>
      <c r="T2710" s="104">
        <f t="shared" si="1116"/>
        <v>0</v>
      </c>
      <c r="U2710" s="104">
        <f t="shared" si="1117"/>
        <v>0</v>
      </c>
      <c r="V2710" s="104">
        <f t="shared" si="1118"/>
        <v>0</v>
      </c>
      <c r="W2710" s="105">
        <f t="shared" si="1119"/>
        <v>0</v>
      </c>
      <c r="X2710" s="96"/>
      <c r="Y2710" s="106" t="str">
        <f>$AO$19</f>
        <v>D</v>
      </c>
      <c r="Z2710" s="207" t="str">
        <f t="shared" si="1110"/>
        <v>Fri</v>
      </c>
      <c r="AA2710" s="107">
        <f t="shared" si="1111"/>
        <v>0</v>
      </c>
      <c r="AB2710" s="107">
        <f t="shared" si="1112"/>
        <v>0</v>
      </c>
      <c r="AC2710" s="107">
        <f t="shared" si="1113"/>
        <v>0</v>
      </c>
    </row>
    <row r="2711" spans="1:29" ht="12.75" customHeight="1">
      <c r="A2711" s="69"/>
      <c r="B2711" s="124"/>
      <c r="C2711" s="70"/>
      <c r="D2711" s="202"/>
      <c r="E2711" s="140"/>
      <c r="F2711" s="139"/>
      <c r="G2711" s="74" t="s">
        <v>22</v>
      </c>
      <c r="H2711" s="99">
        <f>+D2711*F2711</f>
        <v>0</v>
      </c>
      <c r="I2711" s="76">
        <f t="shared" si="1107"/>
        <v>16</v>
      </c>
      <c r="J2711" s="100">
        <f>$AN$20</f>
        <v>41090</v>
      </c>
      <c r="K2711" s="101" t="s">
        <v>50</v>
      </c>
      <c r="L2711" s="261"/>
      <c r="M2711" s="232">
        <f t="shared" si="1122"/>
        <v>0</v>
      </c>
      <c r="N2711" s="241">
        <f t="shared" si="1114"/>
        <v>0</v>
      </c>
      <c r="O2711" s="244">
        <f t="shared" si="1108"/>
        <v>0</v>
      </c>
      <c r="P2711" s="245">
        <f t="shared" si="1120"/>
        <v>0</v>
      </c>
      <c r="Q2711" s="257">
        <f t="shared" si="1109"/>
        <v>0</v>
      </c>
      <c r="R2711" s="102">
        <f t="shared" si="1121"/>
        <v>0</v>
      </c>
      <c r="S2711" s="103">
        <f t="shared" si="1115"/>
        <v>0</v>
      </c>
      <c r="T2711" s="104">
        <f t="shared" si="1116"/>
        <v>0</v>
      </c>
      <c r="U2711" s="104">
        <f t="shared" si="1117"/>
        <v>0</v>
      </c>
      <c r="V2711" s="104">
        <f t="shared" si="1118"/>
        <v>0</v>
      </c>
      <c r="W2711" s="105">
        <f t="shared" si="1119"/>
        <v>0</v>
      </c>
      <c r="X2711" s="96"/>
      <c r="Y2711" s="106" t="str">
        <f>$AO$20</f>
        <v>M</v>
      </c>
      <c r="Z2711" s="207" t="str">
        <f t="shared" si="1110"/>
        <v>Sat</v>
      </c>
      <c r="AA2711" s="107">
        <f t="shared" si="1111"/>
        <v>0</v>
      </c>
      <c r="AB2711" s="107">
        <f t="shared" si="1112"/>
        <v>0</v>
      </c>
      <c r="AC2711" s="107">
        <f t="shared" si="1113"/>
        <v>0</v>
      </c>
    </row>
    <row r="2712" spans="1:29" ht="12.75" customHeight="1">
      <c r="A2712" s="69"/>
      <c r="B2712" s="124" t="s">
        <v>56</v>
      </c>
      <c r="C2712" s="70" t="s">
        <v>22</v>
      </c>
      <c r="D2712" s="202"/>
      <c r="E2712" s="140"/>
      <c r="F2712" s="141"/>
      <c r="G2712" s="74" t="s">
        <v>22</v>
      </c>
      <c r="H2712" s="99">
        <v>0</v>
      </c>
      <c r="I2712" s="76">
        <f t="shared" si="1107"/>
        <v>17</v>
      </c>
      <c r="J2712" s="100">
        <f>$AN$21</f>
        <v>41091</v>
      </c>
      <c r="K2712" s="101" t="s">
        <v>50</v>
      </c>
      <c r="L2712" s="261"/>
      <c r="M2712" s="232">
        <f t="shared" si="1122"/>
        <v>0</v>
      </c>
      <c r="N2712" s="241">
        <f t="shared" si="1114"/>
        <v>0</v>
      </c>
      <c r="O2712" s="244">
        <f t="shared" si="1108"/>
        <v>0</v>
      </c>
      <c r="P2712" s="245">
        <f t="shared" si="1120"/>
        <v>0</v>
      </c>
      <c r="Q2712" s="257">
        <f t="shared" si="1109"/>
        <v>0</v>
      </c>
      <c r="R2712" s="102">
        <f t="shared" si="1121"/>
        <v>0</v>
      </c>
      <c r="S2712" s="103">
        <f t="shared" si="1115"/>
        <v>0</v>
      </c>
      <c r="T2712" s="104">
        <f t="shared" si="1116"/>
        <v>0</v>
      </c>
      <c r="U2712" s="104">
        <f t="shared" si="1117"/>
        <v>0</v>
      </c>
      <c r="V2712" s="104">
        <f t="shared" si="1118"/>
        <v>0</v>
      </c>
      <c r="W2712" s="105">
        <f t="shared" si="1119"/>
        <v>0</v>
      </c>
      <c r="X2712" s="96"/>
      <c r="Y2712" s="106" t="str">
        <f>$AO$21</f>
        <v>M</v>
      </c>
      <c r="Z2712" s="262" t="str">
        <f t="shared" si="1110"/>
        <v>Sun</v>
      </c>
      <c r="AA2712" s="107">
        <f t="shared" si="1111"/>
        <v>0</v>
      </c>
      <c r="AB2712" s="107">
        <f t="shared" si="1112"/>
        <v>0</v>
      </c>
      <c r="AC2712" s="107">
        <f t="shared" si="1113"/>
        <v>0</v>
      </c>
    </row>
    <row r="2713" spans="1:29" ht="12.75" customHeight="1">
      <c r="A2713" s="69"/>
      <c r="B2713" s="124"/>
      <c r="C2713" s="70"/>
      <c r="D2713" s="202"/>
      <c r="E2713" s="140"/>
      <c r="F2713" s="139"/>
      <c r="G2713" s="74" t="s">
        <v>22</v>
      </c>
      <c r="H2713" s="99">
        <f>+D2713*F2713</f>
        <v>0</v>
      </c>
      <c r="I2713" s="76">
        <f t="shared" si="1107"/>
        <v>18</v>
      </c>
      <c r="J2713" s="100">
        <f>$AN$22</f>
        <v>41092</v>
      </c>
      <c r="K2713" s="101">
        <v>2</v>
      </c>
      <c r="L2713" s="261">
        <v>11</v>
      </c>
      <c r="M2713" s="232">
        <f t="shared" si="1122"/>
        <v>0.83333333333333337</v>
      </c>
      <c r="N2713" s="241">
        <f t="shared" si="1114"/>
        <v>1.2083333333333333</v>
      </c>
      <c r="O2713" s="244">
        <f t="shared" si="1108"/>
        <v>8.9999999999999964</v>
      </c>
      <c r="P2713" s="245" t="str">
        <f t="shared" si="1120"/>
        <v>1</v>
      </c>
      <c r="Q2713" s="257">
        <f t="shared" si="1109"/>
        <v>7.9999999999999964</v>
      </c>
      <c r="R2713" s="102">
        <f t="shared" si="1121"/>
        <v>3.0000000000000036</v>
      </c>
      <c r="S2713" s="103">
        <f t="shared" si="1115"/>
        <v>1</v>
      </c>
      <c r="T2713" s="104">
        <f t="shared" si="1116"/>
        <v>2.0000000000000036</v>
      </c>
      <c r="U2713" s="104">
        <f t="shared" si="1117"/>
        <v>0</v>
      </c>
      <c r="V2713" s="104">
        <f t="shared" si="1118"/>
        <v>0</v>
      </c>
      <c r="W2713" s="105">
        <f t="shared" si="1119"/>
        <v>3.0000000000000036</v>
      </c>
      <c r="X2713" s="96"/>
      <c r="Y2713" s="106" t="str">
        <f>$AO$22</f>
        <v>D</v>
      </c>
      <c r="Z2713" s="262" t="str">
        <f t="shared" si="1110"/>
        <v>Mon</v>
      </c>
      <c r="AA2713" s="107">
        <f t="shared" si="1111"/>
        <v>0</v>
      </c>
      <c r="AB2713" s="107">
        <f t="shared" si="1112"/>
        <v>0</v>
      </c>
      <c r="AC2713" s="107">
        <f t="shared" si="1113"/>
        <v>0</v>
      </c>
    </row>
    <row r="2714" spans="1:29" ht="12.75" customHeight="1">
      <c r="A2714" s="69"/>
      <c r="B2714" s="150" t="s">
        <v>19</v>
      </c>
      <c r="C2714" s="150"/>
      <c r="D2714" s="200"/>
      <c r="E2714" s="127"/>
      <c r="F2714" s="151"/>
      <c r="G2714" s="134" t="s">
        <v>22</v>
      </c>
      <c r="H2714" s="152">
        <f>SUM(H2705:H2713)</f>
        <v>2005661.040462428</v>
      </c>
      <c r="I2714" s="76">
        <f t="shared" si="1107"/>
        <v>19</v>
      </c>
      <c r="J2714" s="100">
        <f>$AN$23</f>
        <v>41093</v>
      </c>
      <c r="K2714" s="101">
        <v>2</v>
      </c>
      <c r="L2714" s="261">
        <v>11</v>
      </c>
      <c r="M2714" s="232">
        <f t="shared" si="1122"/>
        <v>0.83333333333333337</v>
      </c>
      <c r="N2714" s="241">
        <f t="shared" si="1114"/>
        <v>1.2083333333333333</v>
      </c>
      <c r="O2714" s="244">
        <f t="shared" si="1108"/>
        <v>8.9999999999999964</v>
      </c>
      <c r="P2714" s="245" t="str">
        <f t="shared" si="1120"/>
        <v>1</v>
      </c>
      <c r="Q2714" s="257">
        <f t="shared" si="1109"/>
        <v>7.9999999999999964</v>
      </c>
      <c r="R2714" s="102">
        <f t="shared" si="1121"/>
        <v>3.0000000000000036</v>
      </c>
      <c r="S2714" s="103">
        <f t="shared" si="1115"/>
        <v>1</v>
      </c>
      <c r="T2714" s="104">
        <f t="shared" si="1116"/>
        <v>2.0000000000000036</v>
      </c>
      <c r="U2714" s="104">
        <f t="shared" si="1117"/>
        <v>0</v>
      </c>
      <c r="V2714" s="104">
        <f t="shared" si="1118"/>
        <v>0</v>
      </c>
      <c r="W2714" s="105">
        <f t="shared" si="1119"/>
        <v>3.0000000000000036</v>
      </c>
      <c r="X2714" s="96"/>
      <c r="Y2714" s="106" t="str">
        <f>$AO$23</f>
        <v>D</v>
      </c>
      <c r="Z2714" s="207" t="str">
        <f t="shared" si="1110"/>
        <v>Tue</v>
      </c>
      <c r="AA2714" s="107">
        <f t="shared" si="1111"/>
        <v>0</v>
      </c>
      <c r="AB2714" s="107">
        <f t="shared" si="1112"/>
        <v>0</v>
      </c>
      <c r="AC2714" s="107">
        <f t="shared" si="1113"/>
        <v>0</v>
      </c>
    </row>
    <row r="2715" spans="1:29" ht="12.75" customHeight="1">
      <c r="A2715" s="69"/>
      <c r="B2715" s="131" t="s">
        <v>25</v>
      </c>
      <c r="C2715" s="70"/>
      <c r="D2715" s="200"/>
      <c r="E2715" s="127"/>
      <c r="F2715" s="151"/>
      <c r="G2715" s="74"/>
      <c r="H2715" s="75"/>
      <c r="I2715" s="76">
        <f t="shared" si="1107"/>
        <v>20</v>
      </c>
      <c r="J2715" s="100">
        <f>$AN$24</f>
        <v>41094</v>
      </c>
      <c r="K2715" s="101">
        <v>2</v>
      </c>
      <c r="L2715" s="261">
        <v>11</v>
      </c>
      <c r="M2715" s="232">
        <f t="shared" si="1122"/>
        <v>0.83333333333333337</v>
      </c>
      <c r="N2715" s="241">
        <f t="shared" si="1114"/>
        <v>1.2083333333333333</v>
      </c>
      <c r="O2715" s="244">
        <f t="shared" si="1108"/>
        <v>8.9999999999999964</v>
      </c>
      <c r="P2715" s="245" t="str">
        <f t="shared" si="1120"/>
        <v>1</v>
      </c>
      <c r="Q2715" s="257">
        <f t="shared" si="1109"/>
        <v>7.9999999999999964</v>
      </c>
      <c r="R2715" s="102">
        <f t="shared" si="1121"/>
        <v>3.0000000000000036</v>
      </c>
      <c r="S2715" s="103">
        <f t="shared" si="1115"/>
        <v>1</v>
      </c>
      <c r="T2715" s="104">
        <f t="shared" si="1116"/>
        <v>2.0000000000000036</v>
      </c>
      <c r="U2715" s="104">
        <f t="shared" si="1117"/>
        <v>0</v>
      </c>
      <c r="V2715" s="104">
        <f t="shared" si="1118"/>
        <v>0</v>
      </c>
      <c r="W2715" s="105">
        <f t="shared" si="1119"/>
        <v>3.0000000000000036</v>
      </c>
      <c r="X2715" s="96"/>
      <c r="Y2715" s="106" t="str">
        <f>$AO$24</f>
        <v>D</v>
      </c>
      <c r="Z2715" s="207" t="str">
        <f t="shared" si="1110"/>
        <v>Wed</v>
      </c>
      <c r="AA2715" s="107">
        <f t="shared" si="1111"/>
        <v>0</v>
      </c>
      <c r="AB2715" s="107">
        <f t="shared" si="1112"/>
        <v>0</v>
      </c>
      <c r="AC2715" s="107">
        <f t="shared" si="1113"/>
        <v>0</v>
      </c>
    </row>
    <row r="2716" spans="1:29" ht="12.75" customHeight="1">
      <c r="A2716" s="69"/>
      <c r="B2716" s="124" t="s">
        <v>26</v>
      </c>
      <c r="C2716" s="125" t="s">
        <v>22</v>
      </c>
      <c r="D2716" s="153">
        <f>-H2705</f>
        <v>-1244560</v>
      </c>
      <c r="E2716" s="127" t="s">
        <v>24</v>
      </c>
      <c r="F2716" s="149">
        <v>0.02</v>
      </c>
      <c r="G2716" s="134" t="s">
        <v>22</v>
      </c>
      <c r="H2716" s="130">
        <f>F2716*D2716</f>
        <v>-24891.200000000001</v>
      </c>
      <c r="I2716" s="76">
        <f t="shared" si="1107"/>
        <v>21</v>
      </c>
      <c r="J2716" s="100">
        <f>$AN$25</f>
        <v>41095</v>
      </c>
      <c r="K2716" s="101">
        <v>2</v>
      </c>
      <c r="L2716" s="261">
        <v>11</v>
      </c>
      <c r="M2716" s="232">
        <f t="shared" si="1122"/>
        <v>0.83333333333333337</v>
      </c>
      <c r="N2716" s="241">
        <f t="shared" si="1114"/>
        <v>1.2083333333333333</v>
      </c>
      <c r="O2716" s="244">
        <f t="shared" si="1108"/>
        <v>8.9999999999999964</v>
      </c>
      <c r="P2716" s="245" t="str">
        <f t="shared" si="1120"/>
        <v>1</v>
      </c>
      <c r="Q2716" s="257">
        <f t="shared" si="1109"/>
        <v>7.9999999999999964</v>
      </c>
      <c r="R2716" s="102">
        <f t="shared" si="1121"/>
        <v>3.0000000000000036</v>
      </c>
      <c r="S2716" s="103">
        <f t="shared" si="1115"/>
        <v>1</v>
      </c>
      <c r="T2716" s="104">
        <f t="shared" si="1116"/>
        <v>2.0000000000000036</v>
      </c>
      <c r="U2716" s="104">
        <f t="shared" si="1117"/>
        <v>0</v>
      </c>
      <c r="V2716" s="104">
        <f t="shared" si="1118"/>
        <v>0</v>
      </c>
      <c r="W2716" s="105">
        <f t="shared" si="1119"/>
        <v>3.0000000000000036</v>
      </c>
      <c r="X2716" s="96"/>
      <c r="Y2716" s="106" t="str">
        <f>$AO$25</f>
        <v>D</v>
      </c>
      <c r="Z2716" s="207" t="str">
        <f t="shared" si="1110"/>
        <v>Thu</v>
      </c>
      <c r="AA2716" s="107">
        <f t="shared" si="1111"/>
        <v>0</v>
      </c>
      <c r="AB2716" s="107">
        <f t="shared" si="1112"/>
        <v>0</v>
      </c>
      <c r="AC2716" s="107">
        <f t="shared" si="1113"/>
        <v>0</v>
      </c>
    </row>
    <row r="2717" spans="1:29" ht="12.75" customHeight="1">
      <c r="A2717" s="69"/>
      <c r="B2717" s="124" t="s">
        <v>47</v>
      </c>
      <c r="C2717" s="125" t="s">
        <v>22</v>
      </c>
      <c r="D2717" s="200"/>
      <c r="E2717" s="127"/>
      <c r="F2717" s="155"/>
      <c r="G2717" s="134" t="s">
        <v>22</v>
      </c>
      <c r="H2717" s="130">
        <f>SUM(AA2732:AC2732)*-F2705/21</f>
        <v>0</v>
      </c>
      <c r="I2717" s="76">
        <f t="shared" si="1107"/>
        <v>22</v>
      </c>
      <c r="J2717" s="100">
        <f>$AN$26</f>
        <v>41096</v>
      </c>
      <c r="K2717" s="101">
        <v>2</v>
      </c>
      <c r="L2717" s="261">
        <v>8</v>
      </c>
      <c r="M2717" s="232">
        <f t="shared" si="1122"/>
        <v>0.83333333333333337</v>
      </c>
      <c r="N2717" s="241">
        <f t="shared" si="1114"/>
        <v>1.2083333333333333</v>
      </c>
      <c r="O2717" s="244">
        <f t="shared" si="1108"/>
        <v>8.9999999999999964</v>
      </c>
      <c r="P2717" s="245" t="str">
        <f t="shared" si="1120"/>
        <v>1</v>
      </c>
      <c r="Q2717" s="257">
        <f t="shared" si="1109"/>
        <v>7.9999999999999964</v>
      </c>
      <c r="R2717" s="102">
        <f t="shared" si="1121"/>
        <v>0</v>
      </c>
      <c r="S2717" s="103">
        <f t="shared" si="1115"/>
        <v>0</v>
      </c>
      <c r="T2717" s="104">
        <f t="shared" si="1116"/>
        <v>0</v>
      </c>
      <c r="U2717" s="104">
        <f t="shared" si="1117"/>
        <v>0</v>
      </c>
      <c r="V2717" s="104">
        <f t="shared" si="1118"/>
        <v>0</v>
      </c>
      <c r="W2717" s="105">
        <f t="shared" si="1119"/>
        <v>0</v>
      </c>
      <c r="X2717" s="96"/>
      <c r="Y2717" s="106" t="str">
        <f>$AO$26</f>
        <v>D</v>
      </c>
      <c r="Z2717" s="207" t="str">
        <f t="shared" si="1110"/>
        <v>Fri</v>
      </c>
      <c r="AA2717" s="107">
        <f t="shared" si="1111"/>
        <v>0</v>
      </c>
      <c r="AB2717" s="107">
        <f t="shared" si="1112"/>
        <v>0</v>
      </c>
      <c r="AC2717" s="107">
        <f t="shared" si="1113"/>
        <v>0</v>
      </c>
    </row>
    <row r="2718" spans="1:29" ht="12.75" customHeight="1">
      <c r="A2718" s="69"/>
      <c r="B2718" s="124" t="s">
        <v>27</v>
      </c>
      <c r="C2718" s="125" t="s">
        <v>22</v>
      </c>
      <c r="D2718" s="200"/>
      <c r="E2718" s="127"/>
      <c r="F2718" s="155"/>
      <c r="G2718" s="134" t="s">
        <v>22</v>
      </c>
      <c r="H2718" s="156">
        <f>+F2724</f>
        <v>-28360.350000000002</v>
      </c>
      <c r="I2718" s="76">
        <f t="shared" si="1107"/>
        <v>23</v>
      </c>
      <c r="J2718" s="100">
        <f>$AN$27</f>
        <v>41097</v>
      </c>
      <c r="K2718" s="101" t="s">
        <v>50</v>
      </c>
      <c r="L2718" s="261"/>
      <c r="M2718" s="232">
        <f t="shared" si="1122"/>
        <v>0</v>
      </c>
      <c r="N2718" s="241">
        <f t="shared" si="1114"/>
        <v>0</v>
      </c>
      <c r="O2718" s="244">
        <f t="shared" si="1108"/>
        <v>0</v>
      </c>
      <c r="P2718" s="245">
        <f t="shared" si="1120"/>
        <v>0</v>
      </c>
      <c r="Q2718" s="257">
        <f t="shared" si="1109"/>
        <v>0</v>
      </c>
      <c r="R2718" s="102">
        <f t="shared" si="1121"/>
        <v>0</v>
      </c>
      <c r="S2718" s="103">
        <f t="shared" si="1115"/>
        <v>0</v>
      </c>
      <c r="T2718" s="104">
        <f t="shared" si="1116"/>
        <v>0</v>
      </c>
      <c r="U2718" s="104">
        <f t="shared" si="1117"/>
        <v>0</v>
      </c>
      <c r="V2718" s="104">
        <f t="shared" si="1118"/>
        <v>0</v>
      </c>
      <c r="W2718" s="105">
        <f t="shared" si="1119"/>
        <v>0</v>
      </c>
      <c r="X2718" s="96"/>
      <c r="Y2718" s="106" t="str">
        <f>$AO$27</f>
        <v>M</v>
      </c>
      <c r="Z2718" s="207" t="str">
        <f t="shared" si="1110"/>
        <v>Sat</v>
      </c>
      <c r="AA2718" s="107">
        <f t="shared" si="1111"/>
        <v>0</v>
      </c>
      <c r="AB2718" s="107">
        <f t="shared" si="1112"/>
        <v>0</v>
      </c>
      <c r="AC2718" s="107">
        <f t="shared" si="1113"/>
        <v>0</v>
      </c>
    </row>
    <row r="2719" spans="1:29" ht="12.75" customHeight="1">
      <c r="A2719" s="69"/>
      <c r="B2719" s="98"/>
      <c r="C2719" s="98"/>
      <c r="D2719" s="158" t="s">
        <v>28</v>
      </c>
      <c r="E2719" s="159"/>
      <c r="F2719" s="160">
        <f>VLOOKUP(C2698,$AD$1:$AG$6,2)</f>
        <v>-1320000</v>
      </c>
      <c r="G2719" s="160"/>
      <c r="H2719" s="99"/>
      <c r="I2719" s="76">
        <f t="shared" si="1107"/>
        <v>24</v>
      </c>
      <c r="J2719" s="100">
        <f>$AN$28</f>
        <v>41098</v>
      </c>
      <c r="K2719" s="101" t="s">
        <v>50</v>
      </c>
      <c r="L2719" s="261"/>
      <c r="M2719" s="232">
        <f t="shared" si="1122"/>
        <v>0</v>
      </c>
      <c r="N2719" s="241">
        <f t="shared" si="1114"/>
        <v>0</v>
      </c>
      <c r="O2719" s="244">
        <f t="shared" si="1108"/>
        <v>0</v>
      </c>
      <c r="P2719" s="245">
        <f t="shared" si="1120"/>
        <v>0</v>
      </c>
      <c r="Q2719" s="257">
        <f t="shared" si="1109"/>
        <v>0</v>
      </c>
      <c r="R2719" s="102">
        <f t="shared" si="1121"/>
        <v>0</v>
      </c>
      <c r="S2719" s="103">
        <f t="shared" si="1115"/>
        <v>0</v>
      </c>
      <c r="T2719" s="104">
        <f t="shared" si="1116"/>
        <v>0</v>
      </c>
      <c r="U2719" s="104">
        <f t="shared" si="1117"/>
        <v>0</v>
      </c>
      <c r="V2719" s="104">
        <f t="shared" si="1118"/>
        <v>0</v>
      </c>
      <c r="W2719" s="105">
        <f t="shared" si="1119"/>
        <v>0</v>
      </c>
      <c r="X2719" s="96"/>
      <c r="Y2719" s="106" t="str">
        <f>$AO$28</f>
        <v>M</v>
      </c>
      <c r="Z2719" s="262" t="str">
        <f t="shared" si="1110"/>
        <v>Sun</v>
      </c>
      <c r="AA2719" s="107">
        <f t="shared" si="1111"/>
        <v>0</v>
      </c>
      <c r="AB2719" s="107">
        <f t="shared" si="1112"/>
        <v>0</v>
      </c>
      <c r="AC2719" s="107">
        <f t="shared" si="1113"/>
        <v>0</v>
      </c>
    </row>
    <row r="2720" spans="1:29" ht="12.75" customHeight="1">
      <c r="A2720" s="69"/>
      <c r="B2720" s="98"/>
      <c r="C2720" s="98"/>
      <c r="D2720" s="162" t="s">
        <v>26</v>
      </c>
      <c r="E2720" s="159"/>
      <c r="F2720" s="163">
        <f>+(H2705)*0.54%</f>
        <v>6720.6240000000007</v>
      </c>
      <c r="G2720" s="163"/>
      <c r="H2720" s="99"/>
      <c r="I2720" s="76">
        <f t="shared" si="1107"/>
        <v>25</v>
      </c>
      <c r="J2720" s="100">
        <f>$AN$29</f>
        <v>41099</v>
      </c>
      <c r="K2720" s="101">
        <v>1</v>
      </c>
      <c r="L2720" s="261">
        <v>9</v>
      </c>
      <c r="M2720" s="232">
        <f t="shared" si="1122"/>
        <v>0.33333333333333331</v>
      </c>
      <c r="N2720" s="241">
        <f t="shared" si="1114"/>
        <v>0.70833333333333337</v>
      </c>
      <c r="O2720" s="244">
        <f t="shared" si="1108"/>
        <v>9.0000000000000018</v>
      </c>
      <c r="P2720" s="245" t="str">
        <f t="shared" si="1120"/>
        <v>1</v>
      </c>
      <c r="Q2720" s="257">
        <f t="shared" si="1109"/>
        <v>8.0000000000000018</v>
      </c>
      <c r="R2720" s="102">
        <f t="shared" si="1121"/>
        <v>0.99999999999999822</v>
      </c>
      <c r="S2720" s="103">
        <f t="shared" si="1115"/>
        <v>1</v>
      </c>
      <c r="T2720" s="104">
        <f t="shared" si="1116"/>
        <v>0</v>
      </c>
      <c r="U2720" s="104">
        <f t="shared" si="1117"/>
        <v>0</v>
      </c>
      <c r="V2720" s="104">
        <f t="shared" si="1118"/>
        <v>0</v>
      </c>
      <c r="W2720" s="105">
        <f t="shared" si="1119"/>
        <v>0.99999999999999822</v>
      </c>
      <c r="X2720" s="96"/>
      <c r="Y2720" s="106" t="str">
        <f>$AO$29</f>
        <v>D</v>
      </c>
      <c r="Z2720" s="262" t="str">
        <f t="shared" si="1110"/>
        <v>Mon</v>
      </c>
      <c r="AA2720" s="107">
        <f t="shared" si="1111"/>
        <v>0</v>
      </c>
      <c r="AB2720" s="107">
        <f t="shared" si="1112"/>
        <v>0</v>
      </c>
      <c r="AC2720" s="107">
        <f t="shared" si="1113"/>
        <v>0</v>
      </c>
    </row>
    <row r="2721" spans="1:29" ht="12.75" customHeight="1">
      <c r="A2721" s="69"/>
      <c r="B2721" s="98"/>
      <c r="C2721" s="98"/>
      <c r="D2721" s="162" t="s">
        <v>29</v>
      </c>
      <c r="E2721" s="159"/>
      <c r="F2721" s="160">
        <f>-IF(H2714*5%&gt;500000,500000,H2714*5%)</f>
        <v>-100283.0520231214</v>
      </c>
      <c r="G2721" s="160"/>
      <c r="H2721" s="99"/>
      <c r="I2721" s="76">
        <f t="shared" si="1107"/>
        <v>26</v>
      </c>
      <c r="J2721" s="100">
        <f>$AN$30</f>
        <v>41100</v>
      </c>
      <c r="K2721" s="101">
        <v>1</v>
      </c>
      <c r="L2721" s="261">
        <v>8</v>
      </c>
      <c r="M2721" s="232">
        <f t="shared" si="1122"/>
        <v>0.33333333333333331</v>
      </c>
      <c r="N2721" s="241">
        <f t="shared" si="1114"/>
        <v>0.70833333333333337</v>
      </c>
      <c r="O2721" s="244">
        <f t="shared" si="1108"/>
        <v>9.0000000000000018</v>
      </c>
      <c r="P2721" s="245" t="str">
        <f t="shared" si="1120"/>
        <v>1</v>
      </c>
      <c r="Q2721" s="257">
        <f t="shared" si="1109"/>
        <v>8.0000000000000018</v>
      </c>
      <c r="R2721" s="102">
        <f t="shared" si="1121"/>
        <v>0</v>
      </c>
      <c r="S2721" s="103">
        <f t="shared" si="1115"/>
        <v>0</v>
      </c>
      <c r="T2721" s="104">
        <f t="shared" si="1116"/>
        <v>0</v>
      </c>
      <c r="U2721" s="104">
        <f t="shared" si="1117"/>
        <v>0</v>
      </c>
      <c r="V2721" s="104">
        <f t="shared" si="1118"/>
        <v>0</v>
      </c>
      <c r="W2721" s="105">
        <f t="shared" si="1119"/>
        <v>0</v>
      </c>
      <c r="X2721" s="96"/>
      <c r="Y2721" s="106" t="str">
        <f>$AO$30</f>
        <v>D</v>
      </c>
      <c r="Z2721" s="207" t="str">
        <f t="shared" si="1110"/>
        <v>Tue</v>
      </c>
      <c r="AA2721" s="107">
        <f t="shared" si="1111"/>
        <v>0</v>
      </c>
      <c r="AB2721" s="107">
        <f t="shared" si="1112"/>
        <v>0</v>
      </c>
      <c r="AC2721" s="107">
        <f t="shared" si="1113"/>
        <v>0</v>
      </c>
    </row>
    <row r="2722" spans="1:29" ht="12.75" customHeight="1">
      <c r="A2722" s="69"/>
      <c r="B2722" s="98"/>
      <c r="C2722" s="98"/>
      <c r="D2722" s="162" t="s">
        <v>30</v>
      </c>
      <c r="E2722" s="159"/>
      <c r="F2722" s="163">
        <f>ROUND(H2714+H2716+F2720+F2721,0)*12</f>
        <v>22646484</v>
      </c>
      <c r="G2722" s="163"/>
      <c r="H2722" s="99"/>
      <c r="I2722" s="76">
        <f t="shared" si="1107"/>
        <v>27</v>
      </c>
      <c r="J2722" s="100">
        <f>$AN$31</f>
        <v>41101</v>
      </c>
      <c r="K2722" s="101">
        <v>1</v>
      </c>
      <c r="L2722" s="261">
        <v>9</v>
      </c>
      <c r="M2722" s="232">
        <f t="shared" si="1122"/>
        <v>0.33333333333333331</v>
      </c>
      <c r="N2722" s="241">
        <f t="shared" si="1114"/>
        <v>0.70833333333333337</v>
      </c>
      <c r="O2722" s="244">
        <f t="shared" si="1108"/>
        <v>9.0000000000000018</v>
      </c>
      <c r="P2722" s="245" t="str">
        <f t="shared" si="1120"/>
        <v>1</v>
      </c>
      <c r="Q2722" s="257">
        <f t="shared" si="1109"/>
        <v>8.0000000000000018</v>
      </c>
      <c r="R2722" s="102">
        <f t="shared" si="1121"/>
        <v>0.99999999999999822</v>
      </c>
      <c r="S2722" s="103">
        <f t="shared" si="1115"/>
        <v>1</v>
      </c>
      <c r="T2722" s="104">
        <f t="shared" si="1116"/>
        <v>0</v>
      </c>
      <c r="U2722" s="104">
        <f t="shared" si="1117"/>
        <v>0</v>
      </c>
      <c r="V2722" s="104">
        <f t="shared" si="1118"/>
        <v>0</v>
      </c>
      <c r="W2722" s="105">
        <f t="shared" si="1119"/>
        <v>0.99999999999999822</v>
      </c>
      <c r="X2722" s="96"/>
      <c r="Y2722" s="106" t="str">
        <f>$AO$31</f>
        <v>D</v>
      </c>
      <c r="Z2722" s="207" t="str">
        <f t="shared" si="1110"/>
        <v>Wed</v>
      </c>
      <c r="AA2722" s="107">
        <f t="shared" si="1111"/>
        <v>0</v>
      </c>
      <c r="AB2722" s="107">
        <f t="shared" si="1112"/>
        <v>0</v>
      </c>
      <c r="AC2722" s="107">
        <f t="shared" si="1113"/>
        <v>0</v>
      </c>
    </row>
    <row r="2723" spans="1:29" ht="12.75" customHeight="1">
      <c r="A2723" s="69"/>
      <c r="B2723" s="98"/>
      <c r="C2723" s="98"/>
      <c r="D2723" s="168" t="s">
        <v>31</v>
      </c>
      <c r="E2723" s="159"/>
      <c r="F2723" s="169">
        <f>(F2722)+(F2719*12)</f>
        <v>6806484</v>
      </c>
      <c r="G2723" s="169"/>
      <c r="H2723" s="99"/>
      <c r="I2723" s="76">
        <f t="shared" si="1107"/>
        <v>28</v>
      </c>
      <c r="J2723" s="100">
        <f>$AN$32</f>
        <v>41102</v>
      </c>
      <c r="K2723" s="101">
        <v>1</v>
      </c>
      <c r="L2723" s="261">
        <v>11</v>
      </c>
      <c r="M2723" s="232">
        <f t="shared" si="1122"/>
        <v>0.33333333333333331</v>
      </c>
      <c r="N2723" s="241">
        <f t="shared" si="1114"/>
        <v>0.70833333333333337</v>
      </c>
      <c r="O2723" s="244">
        <f t="shared" si="1108"/>
        <v>9.0000000000000018</v>
      </c>
      <c r="P2723" s="245" t="str">
        <f t="shared" si="1120"/>
        <v>1</v>
      </c>
      <c r="Q2723" s="257">
        <f t="shared" si="1109"/>
        <v>8.0000000000000018</v>
      </c>
      <c r="R2723" s="102">
        <f t="shared" si="1121"/>
        <v>2.9999999999999982</v>
      </c>
      <c r="S2723" s="103">
        <f t="shared" si="1115"/>
        <v>1</v>
      </c>
      <c r="T2723" s="104">
        <f t="shared" si="1116"/>
        <v>1.9999999999999982</v>
      </c>
      <c r="U2723" s="104">
        <f t="shared" si="1117"/>
        <v>0</v>
      </c>
      <c r="V2723" s="104">
        <f t="shared" si="1118"/>
        <v>0</v>
      </c>
      <c r="W2723" s="105">
        <f t="shared" si="1119"/>
        <v>2.9999999999999982</v>
      </c>
      <c r="X2723" s="96"/>
      <c r="Y2723" s="106" t="str">
        <f>$AO$32</f>
        <v>D</v>
      </c>
      <c r="Z2723" s="207" t="str">
        <f t="shared" si="1110"/>
        <v>Thu</v>
      </c>
      <c r="AA2723" s="107">
        <f t="shared" si="1111"/>
        <v>0</v>
      </c>
      <c r="AB2723" s="107">
        <f t="shared" si="1112"/>
        <v>0</v>
      </c>
      <c r="AC2723" s="107">
        <f t="shared" si="1113"/>
        <v>0</v>
      </c>
    </row>
    <row r="2724" spans="1:29" ht="12.75" customHeight="1">
      <c r="A2724" s="69"/>
      <c r="B2724" s="98"/>
      <c r="C2724" s="98"/>
      <c r="D2724" s="168" t="s">
        <v>32</v>
      </c>
      <c r="E2724" s="159"/>
      <c r="F2724" s="170">
        <f>-(IF(F2723&lt;=0,0,IF(F2723&lt;=50000000,F2723*0.05,IF(F2723&lt;=200000000,(F2723-50000000)*0.15+2500000,IF(F2723&lt;=500000000,(F2723-250000000)*0.25+32500000,(F2723-500000000)*0.3+95000000)))))/12</f>
        <v>-28360.350000000002</v>
      </c>
      <c r="G2724" s="171">
        <f>-(IF(F2724&lt;=0,0,IF(F2724&lt;=50000000,F2724*0.05,IF(F2724&lt;=200000000,(F2724-50000000)*0.15+2500000,IF(F2724&lt;=500000000,(F2724-250000000)*0.25+32500000,(F2724-500000000)*0.3+95000000)))))/12</f>
        <v>0</v>
      </c>
      <c r="H2724" s="99"/>
      <c r="I2724" s="76">
        <f t="shared" si="1107"/>
        <v>29</v>
      </c>
      <c r="J2724" s="100">
        <f>$AN$33</f>
        <v>41103</v>
      </c>
      <c r="K2724" s="101">
        <v>1</v>
      </c>
      <c r="L2724" s="261">
        <v>11</v>
      </c>
      <c r="M2724" s="232">
        <f t="shared" si="1122"/>
        <v>0.33333333333333331</v>
      </c>
      <c r="N2724" s="241">
        <f t="shared" si="1114"/>
        <v>0.70833333333333337</v>
      </c>
      <c r="O2724" s="244">
        <f t="shared" si="1108"/>
        <v>9.0000000000000018</v>
      </c>
      <c r="P2724" s="245" t="str">
        <f t="shared" si="1120"/>
        <v>1</v>
      </c>
      <c r="Q2724" s="257">
        <f t="shared" si="1109"/>
        <v>8.0000000000000018</v>
      </c>
      <c r="R2724" s="102">
        <f t="shared" si="1121"/>
        <v>2.9999999999999982</v>
      </c>
      <c r="S2724" s="103">
        <f t="shared" si="1115"/>
        <v>1</v>
      </c>
      <c r="T2724" s="104">
        <f t="shared" si="1116"/>
        <v>1.9999999999999982</v>
      </c>
      <c r="U2724" s="104">
        <f t="shared" si="1117"/>
        <v>0</v>
      </c>
      <c r="V2724" s="104">
        <f t="shared" si="1118"/>
        <v>0</v>
      </c>
      <c r="W2724" s="105">
        <f t="shared" si="1119"/>
        <v>2.9999999999999982</v>
      </c>
      <c r="X2724" s="96"/>
      <c r="Y2724" s="106" t="str">
        <f>$AO$33</f>
        <v>D</v>
      </c>
      <c r="Z2724" s="207" t="str">
        <f t="shared" si="1110"/>
        <v>Fri</v>
      </c>
      <c r="AA2724" s="107">
        <f t="shared" si="1111"/>
        <v>0</v>
      </c>
      <c r="AB2724" s="107">
        <f t="shared" si="1112"/>
        <v>0</v>
      </c>
      <c r="AC2724" s="107">
        <f t="shared" si="1113"/>
        <v>0</v>
      </c>
    </row>
    <row r="2725" spans="1:29" ht="12.75" customHeight="1">
      <c r="A2725" s="69"/>
      <c r="B2725" s="98"/>
      <c r="C2725" s="125"/>
      <c r="D2725" s="172"/>
      <c r="E2725" s="173"/>
      <c r="F2725" s="174"/>
      <c r="G2725" s="72"/>
      <c r="H2725" s="175"/>
      <c r="I2725" s="76">
        <f t="shared" si="1107"/>
        <v>30</v>
      </c>
      <c r="J2725" s="100">
        <f>$AN$34</f>
        <v>41104</v>
      </c>
      <c r="K2725" s="101" t="s">
        <v>50</v>
      </c>
      <c r="L2725" s="261"/>
      <c r="M2725" s="232">
        <f t="shared" si="1122"/>
        <v>0</v>
      </c>
      <c r="N2725" s="241">
        <f t="shared" si="1114"/>
        <v>0</v>
      </c>
      <c r="O2725" s="244">
        <f t="shared" si="1108"/>
        <v>0</v>
      </c>
      <c r="P2725" s="245">
        <f t="shared" si="1120"/>
        <v>0</v>
      </c>
      <c r="Q2725" s="257">
        <f t="shared" si="1109"/>
        <v>0</v>
      </c>
      <c r="R2725" s="102">
        <f t="shared" si="1121"/>
        <v>0</v>
      </c>
      <c r="S2725" s="103">
        <f t="shared" si="1115"/>
        <v>0</v>
      </c>
      <c r="T2725" s="104">
        <f t="shared" si="1116"/>
        <v>0</v>
      </c>
      <c r="U2725" s="104">
        <f t="shared" si="1117"/>
        <v>0</v>
      </c>
      <c r="V2725" s="104">
        <f t="shared" si="1118"/>
        <v>0</v>
      </c>
      <c r="W2725" s="105">
        <f t="shared" si="1119"/>
        <v>0</v>
      </c>
      <c r="X2725" s="96"/>
      <c r="Y2725" s="106" t="str">
        <f>$AO$34</f>
        <v>M</v>
      </c>
      <c r="Z2725" s="207" t="str">
        <f t="shared" si="1110"/>
        <v>Sat</v>
      </c>
      <c r="AA2725" s="107">
        <f t="shared" si="1111"/>
        <v>0</v>
      </c>
      <c r="AB2725" s="107">
        <f t="shared" si="1112"/>
        <v>0</v>
      </c>
      <c r="AC2725" s="107">
        <f t="shared" si="1113"/>
        <v>0</v>
      </c>
    </row>
    <row r="2726" spans="1:29" ht="12.75" customHeight="1">
      <c r="A2726" s="69"/>
      <c r="B2726" s="176" t="s">
        <v>33</v>
      </c>
      <c r="C2726" s="177"/>
      <c r="D2726" s="178"/>
      <c r="E2726" s="127"/>
      <c r="F2726" s="179"/>
      <c r="G2726" s="180" t="s">
        <v>22</v>
      </c>
      <c r="H2726" s="152">
        <f>+H2714+H2716+H2717+H2718</f>
        <v>1952409.490462428</v>
      </c>
      <c r="I2726" s="76">
        <f t="shared" si="1107"/>
        <v>31</v>
      </c>
      <c r="J2726" s="100">
        <f>$AN$35</f>
        <v>41105</v>
      </c>
      <c r="K2726" s="101" t="s">
        <v>50</v>
      </c>
      <c r="L2726" s="261"/>
      <c r="M2726" s="232">
        <f t="shared" si="1122"/>
        <v>0</v>
      </c>
      <c r="N2726" s="241">
        <f t="shared" si="1114"/>
        <v>0</v>
      </c>
      <c r="O2726" s="244">
        <f t="shared" si="1108"/>
        <v>0</v>
      </c>
      <c r="P2726" s="245">
        <f t="shared" si="1120"/>
        <v>0</v>
      </c>
      <c r="Q2726" s="257">
        <f t="shared" si="1109"/>
        <v>0</v>
      </c>
      <c r="R2726" s="102">
        <f t="shared" si="1121"/>
        <v>0</v>
      </c>
      <c r="S2726" s="103">
        <f t="shared" si="1115"/>
        <v>0</v>
      </c>
      <c r="T2726" s="104">
        <f t="shared" si="1116"/>
        <v>0</v>
      </c>
      <c r="U2726" s="104">
        <f t="shared" si="1117"/>
        <v>0</v>
      </c>
      <c r="V2726" s="104">
        <f t="shared" si="1118"/>
        <v>0</v>
      </c>
      <c r="W2726" s="105">
        <f t="shared" si="1119"/>
        <v>0</v>
      </c>
      <c r="X2726" s="96"/>
      <c r="Y2726" s="106" t="str">
        <f>$AO$35</f>
        <v>M</v>
      </c>
      <c r="Z2726" s="262" t="str">
        <f t="shared" si="1110"/>
        <v>Sun</v>
      </c>
      <c r="AA2726" s="107">
        <f t="shared" si="1111"/>
        <v>0</v>
      </c>
      <c r="AB2726" s="107">
        <f t="shared" si="1112"/>
        <v>0</v>
      </c>
      <c r="AC2726" s="107">
        <f t="shared" si="1113"/>
        <v>0</v>
      </c>
    </row>
    <row r="2727" spans="1:29" ht="12.75" customHeight="1">
      <c r="A2727" s="69"/>
      <c r="B2727" s="70"/>
      <c r="C2727" s="70"/>
      <c r="D2727" s="200"/>
      <c r="E2727" s="127"/>
      <c r="F2727" s="155"/>
      <c r="G2727" s="74"/>
      <c r="H2727" s="75"/>
      <c r="I2727" s="76">
        <f t="shared" si="1107"/>
        <v>32</v>
      </c>
      <c r="J2727" s="100">
        <f>$AN$36</f>
        <v>41106</v>
      </c>
      <c r="K2727" s="101">
        <v>2</v>
      </c>
      <c r="L2727" s="261">
        <v>11</v>
      </c>
      <c r="M2727" s="232">
        <f t="shared" si="1122"/>
        <v>0.83333333333333337</v>
      </c>
      <c r="N2727" s="241">
        <f t="shared" si="1114"/>
        <v>1.2083333333333333</v>
      </c>
      <c r="O2727" s="244">
        <f t="shared" si="1108"/>
        <v>8.9999999999999964</v>
      </c>
      <c r="P2727" s="245" t="str">
        <f t="shared" si="1120"/>
        <v>1</v>
      </c>
      <c r="Q2727" s="257">
        <f t="shared" si="1109"/>
        <v>7.9999999999999964</v>
      </c>
      <c r="R2727" s="102">
        <f t="shared" si="1121"/>
        <v>3.0000000000000036</v>
      </c>
      <c r="S2727" s="103">
        <f t="shared" si="1115"/>
        <v>1</v>
      </c>
      <c r="T2727" s="104">
        <f t="shared" si="1116"/>
        <v>2.0000000000000036</v>
      </c>
      <c r="U2727" s="104">
        <f t="shared" si="1117"/>
        <v>0</v>
      </c>
      <c r="V2727" s="104">
        <f t="shared" si="1118"/>
        <v>0</v>
      </c>
      <c r="W2727" s="105">
        <f t="shared" si="1119"/>
        <v>3.0000000000000036</v>
      </c>
      <c r="X2727" s="96"/>
      <c r="Y2727" s="106" t="str">
        <f>$AO$36</f>
        <v>D</v>
      </c>
      <c r="Z2727" s="262" t="str">
        <f t="shared" si="1110"/>
        <v>Mon</v>
      </c>
      <c r="AA2727" s="107">
        <f t="shared" si="1111"/>
        <v>0</v>
      </c>
      <c r="AB2727" s="107">
        <f t="shared" si="1112"/>
        <v>0</v>
      </c>
      <c r="AC2727" s="107">
        <f t="shared" si="1113"/>
        <v>0</v>
      </c>
    </row>
    <row r="2728" spans="1:29" ht="12.75" customHeight="1">
      <c r="A2728" s="69"/>
      <c r="B2728" s="181" t="s">
        <v>34</v>
      </c>
      <c r="C2728" s="181"/>
      <c r="D2728" s="72"/>
      <c r="E2728" s="73"/>
      <c r="F2728" s="72"/>
      <c r="G2728" s="181" t="s">
        <v>35</v>
      </c>
      <c r="H2728" s="99"/>
      <c r="I2728" s="76">
        <f t="shared" si="1107"/>
        <v>33</v>
      </c>
      <c r="J2728" s="100">
        <f>$AN$37</f>
        <v>41107</v>
      </c>
      <c r="K2728" s="101">
        <v>2</v>
      </c>
      <c r="L2728" s="261">
        <v>9</v>
      </c>
      <c r="M2728" s="232">
        <f t="shared" si="1122"/>
        <v>0.83333333333333337</v>
      </c>
      <c r="N2728" s="241">
        <f t="shared" si="1114"/>
        <v>1.2083333333333333</v>
      </c>
      <c r="O2728" s="244">
        <f t="shared" si="1108"/>
        <v>8.9999999999999964</v>
      </c>
      <c r="P2728" s="245" t="str">
        <f t="shared" si="1120"/>
        <v>1</v>
      </c>
      <c r="Q2728" s="257">
        <f t="shared" si="1109"/>
        <v>7.9999999999999964</v>
      </c>
      <c r="R2728" s="102">
        <f t="shared" si="1121"/>
        <v>1.0000000000000036</v>
      </c>
      <c r="S2728" s="103">
        <f t="shared" si="1115"/>
        <v>1</v>
      </c>
      <c r="T2728" s="104">
        <f t="shared" si="1116"/>
        <v>3.5527136788005009E-15</v>
      </c>
      <c r="U2728" s="104">
        <f t="shared" si="1117"/>
        <v>0</v>
      </c>
      <c r="V2728" s="104">
        <f t="shared" si="1118"/>
        <v>0</v>
      </c>
      <c r="W2728" s="105">
        <f t="shared" si="1119"/>
        <v>1.0000000000000036</v>
      </c>
      <c r="X2728" s="96"/>
      <c r="Y2728" s="106" t="str">
        <f>$AO$37</f>
        <v>D</v>
      </c>
      <c r="Z2728" s="207" t="str">
        <f t="shared" si="1110"/>
        <v>Tue</v>
      </c>
      <c r="AA2728" s="107">
        <f t="shared" si="1111"/>
        <v>0</v>
      </c>
      <c r="AB2728" s="107">
        <f t="shared" si="1112"/>
        <v>0</v>
      </c>
      <c r="AC2728" s="107">
        <f t="shared" si="1113"/>
        <v>0</v>
      </c>
    </row>
    <row r="2729" spans="1:29" ht="12.75" customHeight="1">
      <c r="A2729" s="69"/>
      <c r="B2729" s="181"/>
      <c r="C2729" s="181"/>
      <c r="D2729" s="72"/>
      <c r="E2729" s="73"/>
      <c r="F2729" s="72"/>
      <c r="G2729" s="181"/>
      <c r="H2729" s="99"/>
      <c r="I2729" s="76">
        <f t="shared" si="1107"/>
        <v>34</v>
      </c>
      <c r="J2729" s="100">
        <f>$AN$38</f>
        <v>41108</v>
      </c>
      <c r="K2729" s="101">
        <v>2</v>
      </c>
      <c r="L2729" s="261">
        <v>11</v>
      </c>
      <c r="M2729" s="232">
        <f t="shared" si="1122"/>
        <v>0.83333333333333337</v>
      </c>
      <c r="N2729" s="241">
        <f t="shared" si="1114"/>
        <v>1.2083333333333333</v>
      </c>
      <c r="O2729" s="244">
        <f t="shared" si="1108"/>
        <v>8.9999999999999964</v>
      </c>
      <c r="P2729" s="245" t="str">
        <f t="shared" si="1120"/>
        <v>1</v>
      </c>
      <c r="Q2729" s="257">
        <f t="shared" si="1109"/>
        <v>7.9999999999999964</v>
      </c>
      <c r="R2729" s="102">
        <f t="shared" si="1121"/>
        <v>3.0000000000000036</v>
      </c>
      <c r="S2729" s="103">
        <f t="shared" si="1115"/>
        <v>1</v>
      </c>
      <c r="T2729" s="104">
        <f t="shared" si="1116"/>
        <v>2.0000000000000036</v>
      </c>
      <c r="U2729" s="104">
        <f t="shared" si="1117"/>
        <v>0</v>
      </c>
      <c r="V2729" s="104">
        <f t="shared" si="1118"/>
        <v>0</v>
      </c>
      <c r="W2729" s="105">
        <f t="shared" si="1119"/>
        <v>3.0000000000000036</v>
      </c>
      <c r="X2729" s="96"/>
      <c r="Y2729" s="106" t="str">
        <f>$AO$38</f>
        <v>D</v>
      </c>
      <c r="Z2729" s="207" t="str">
        <f t="shared" si="1110"/>
        <v>Wed</v>
      </c>
      <c r="AA2729" s="107">
        <f t="shared" si="1111"/>
        <v>0</v>
      </c>
      <c r="AB2729" s="107">
        <f t="shared" si="1112"/>
        <v>0</v>
      </c>
      <c r="AC2729" s="107">
        <f t="shared" si="1113"/>
        <v>0</v>
      </c>
    </row>
    <row r="2730" spans="1:29" ht="12.75" customHeight="1">
      <c r="A2730" s="69"/>
      <c r="B2730" s="181"/>
      <c r="C2730" s="181"/>
      <c r="D2730" s="72"/>
      <c r="E2730" s="73"/>
      <c r="F2730" s="72"/>
      <c r="G2730" s="181"/>
      <c r="H2730" s="99"/>
      <c r="I2730" s="76">
        <f t="shared" si="1107"/>
        <v>35</v>
      </c>
      <c r="J2730" s="100"/>
      <c r="K2730" s="101"/>
      <c r="L2730" s="261"/>
      <c r="M2730" s="232"/>
      <c r="N2730" s="241"/>
      <c r="O2730" s="244"/>
      <c r="P2730" s="245"/>
      <c r="Q2730" s="257"/>
      <c r="R2730" s="102"/>
      <c r="S2730" s="103"/>
      <c r="T2730" s="104"/>
      <c r="U2730" s="104"/>
      <c r="V2730" s="104"/>
      <c r="W2730" s="105"/>
      <c r="X2730" s="96"/>
      <c r="Y2730" s="106"/>
      <c r="Z2730" s="207" t="str">
        <f t="shared" si="1110"/>
        <v>Sat</v>
      </c>
      <c r="AA2730" s="107">
        <f>COUNTIF(K2730,"S")</f>
        <v>0</v>
      </c>
      <c r="AB2730" s="107">
        <f>COUNTIF(K2730,"I")</f>
        <v>0</v>
      </c>
      <c r="AC2730" s="107">
        <f>COUNTIF(K2730,"A")</f>
        <v>0</v>
      </c>
    </row>
    <row r="2731" spans="1:29" ht="12.75" customHeight="1">
      <c r="A2731" s="69"/>
      <c r="B2731" s="181"/>
      <c r="C2731" s="181"/>
      <c r="D2731" s="72"/>
      <c r="E2731" s="73"/>
      <c r="F2731" s="72"/>
      <c r="G2731" s="181"/>
      <c r="H2731" s="99"/>
      <c r="I2731" s="76">
        <f t="shared" si="1107"/>
        <v>36</v>
      </c>
      <c r="J2731" s="210" t="s">
        <v>19</v>
      </c>
      <c r="K2731" s="211"/>
      <c r="L2731" s="251"/>
      <c r="M2731" s="212" t="s">
        <v>45</v>
      </c>
      <c r="N2731" s="212" t="s">
        <v>46</v>
      </c>
      <c r="O2731" s="242"/>
      <c r="P2731" s="243"/>
      <c r="Q2731" s="258"/>
      <c r="R2731" s="212"/>
      <c r="S2731" s="213"/>
      <c r="T2731" s="214"/>
      <c r="U2731" s="214"/>
      <c r="V2731" s="215"/>
      <c r="W2731" s="216" t="s">
        <v>36</v>
      </c>
      <c r="X2731" s="182"/>
      <c r="Y2731" s="183" t="s">
        <v>37</v>
      </c>
      <c r="Z2731" s="83"/>
      <c r="AA2731" s="84"/>
      <c r="AB2731" s="84"/>
      <c r="AC2731" s="96"/>
    </row>
    <row r="2732" spans="1:29" ht="12.75" customHeight="1">
      <c r="A2732" s="69"/>
      <c r="B2732" s="184" t="str">
        <f>C2696</f>
        <v>ADE</v>
      </c>
      <c r="C2732" s="181"/>
      <c r="D2732" s="72"/>
      <c r="E2732" s="73"/>
      <c r="F2732" s="72"/>
      <c r="G2732" s="181" t="s">
        <v>38</v>
      </c>
      <c r="H2732" s="99"/>
      <c r="I2732" s="76">
        <f t="shared" si="1107"/>
        <v>37</v>
      </c>
      <c r="J2732" s="333">
        <f>+K2732+L2732</f>
        <v>30</v>
      </c>
      <c r="K2732" s="334">
        <f>+COUNTIF(K2699:K2730,"1")+COUNTIF(K2699:K2730,"2")+COUNTIF(K2699:K2730,"L2")+COUNTIF(K2699:K2730,"L1")</f>
        <v>22</v>
      </c>
      <c r="L2732" s="334">
        <f>+COUNTIF(K2699:K2730,"2")+COUNTIF(K2699:K2730,"L2")</f>
        <v>8</v>
      </c>
      <c r="M2732" s="334">
        <f>+COUNTIF(K2699:K2730,"1")+COUNTIF(K2699:K2730,"L1")</f>
        <v>14</v>
      </c>
      <c r="N2732" s="185"/>
      <c r="O2732" s="185"/>
      <c r="P2732" s="101"/>
      <c r="Q2732" s="259"/>
      <c r="R2732" s="185">
        <f>+COUNTIF(K2700:K2730,"S2")</f>
        <v>0</v>
      </c>
      <c r="S2732" s="102">
        <f>SUM(S2700:S2730)</f>
        <v>18</v>
      </c>
      <c r="T2732" s="102">
        <f>SUM(T2700:T2730)</f>
        <v>28.000000000000011</v>
      </c>
      <c r="U2732" s="102">
        <f>SUM(U2700:U2730)</f>
        <v>0</v>
      </c>
      <c r="V2732" s="102">
        <f>SUM(V2700:V2730)</f>
        <v>0</v>
      </c>
      <c r="W2732" s="105">
        <f>+(S2732*1.5)+(T2732*2)+(U2732*3)+(V2732*4)</f>
        <v>83.000000000000028</v>
      </c>
      <c r="X2732" s="186"/>
      <c r="Y2732" s="187">
        <f>+COUNTIF(Y2700:Y2730,"D")</f>
        <v>22</v>
      </c>
      <c r="Z2732" s="83"/>
      <c r="AA2732" s="102">
        <f>SUM(AA2700:AA2730)</f>
        <v>0</v>
      </c>
      <c r="AB2732" s="102">
        <f>SUM(AB2700:AB2730)</f>
        <v>0</v>
      </c>
      <c r="AC2732" s="102">
        <f>SUM(AC2700:AC2730)</f>
        <v>0</v>
      </c>
    </row>
    <row r="2733" spans="1:29" ht="12.75" customHeight="1">
      <c r="A2733" s="69"/>
      <c r="B2733" s="263"/>
      <c r="C2733" s="189" t="s">
        <v>57</v>
      </c>
      <c r="D2733" s="189"/>
      <c r="E2733" s="190"/>
      <c r="F2733" s="72"/>
      <c r="G2733" s="72"/>
      <c r="H2733" s="99"/>
      <c r="I2733" s="76">
        <f t="shared" si="1107"/>
        <v>38</v>
      </c>
      <c r="J2733" s="191"/>
      <c r="K2733" s="192"/>
      <c r="L2733" s="252"/>
      <c r="M2733" s="193"/>
      <c r="N2733" s="193"/>
      <c r="O2733" s="193"/>
      <c r="P2733" s="239"/>
      <c r="Q2733" s="260"/>
      <c r="R2733" s="194">
        <f>S2732+T2732+U2732+V2732</f>
        <v>46.000000000000014</v>
      </c>
      <c r="S2733" s="103"/>
      <c r="T2733" s="103"/>
      <c r="U2733" s="103"/>
      <c r="V2733" s="103"/>
      <c r="W2733" s="103"/>
      <c r="X2733" s="195"/>
      <c r="Y2733" s="187"/>
      <c r="Z2733" s="196"/>
      <c r="AA2733" s="196"/>
      <c r="AB2733" s="196"/>
      <c r="AC2733" s="197"/>
    </row>
    <row r="2735" spans="1:29" ht="12.75" customHeight="1">
      <c r="A2735" s="52">
        <f>A2696+1</f>
        <v>71</v>
      </c>
      <c r="B2735" s="53" t="s">
        <v>2</v>
      </c>
      <c r="C2735" s="54" t="s">
        <v>201</v>
      </c>
      <c r="D2735" s="55"/>
      <c r="E2735" s="56" t="s">
        <v>55</v>
      </c>
      <c r="F2735" s="209" t="s">
        <v>146</v>
      </c>
      <c r="G2735" s="57"/>
      <c r="H2735" s="58"/>
      <c r="I2735" s="59">
        <v>1</v>
      </c>
      <c r="J2735" s="486" t="str">
        <f>+C2735</f>
        <v>ADE</v>
      </c>
      <c r="K2735" s="486"/>
      <c r="L2735" s="486"/>
      <c r="M2735" s="486"/>
      <c r="N2735" s="486"/>
      <c r="O2735" s="486"/>
      <c r="P2735" s="486"/>
      <c r="Q2735" s="486"/>
      <c r="R2735" s="486"/>
      <c r="S2735" s="486"/>
      <c r="T2735" s="486"/>
      <c r="U2735" s="486"/>
      <c r="V2735" s="486"/>
      <c r="W2735" s="486"/>
      <c r="X2735" s="60"/>
      <c r="Y2735" s="61"/>
      <c r="Z2735" s="62"/>
      <c r="AA2735" s="63"/>
      <c r="AB2735" s="63"/>
      <c r="AC2735" s="64"/>
    </row>
    <row r="2736" spans="1:29" ht="12.75" customHeight="1">
      <c r="A2736" s="69"/>
      <c r="B2736" s="70" t="s">
        <v>3</v>
      </c>
      <c r="C2736" s="71" t="s">
        <v>62</v>
      </c>
      <c r="D2736" s="72"/>
      <c r="E2736" s="73"/>
      <c r="F2736" s="72"/>
      <c r="G2736" s="74"/>
      <c r="H2736" s="75"/>
      <c r="I2736" s="76">
        <f t="shared" ref="I2736:I2772" si="1123">+I2735+1</f>
        <v>2</v>
      </c>
      <c r="J2736" s="77" t="s">
        <v>4</v>
      </c>
      <c r="K2736" s="78"/>
      <c r="L2736" s="248"/>
      <c r="M2736" s="79"/>
      <c r="N2736" s="79"/>
      <c r="O2736" s="79"/>
      <c r="P2736" s="236"/>
      <c r="Q2736" s="254"/>
      <c r="R2736" s="79"/>
      <c r="S2736" s="79"/>
      <c r="T2736" s="79"/>
      <c r="U2736" s="79"/>
      <c r="V2736" s="79"/>
      <c r="W2736" s="80" t="str">
        <f>$Y$1</f>
        <v>Period: 1 May 2012 - 31 May 2012</v>
      </c>
      <c r="X2736" s="81"/>
      <c r="Y2736" s="82"/>
      <c r="Z2736" s="83"/>
      <c r="AA2736" s="84"/>
      <c r="AB2736" s="84"/>
      <c r="AC2736" s="85"/>
    </row>
    <row r="2737" spans="1:29" ht="12.75" customHeight="1">
      <c r="A2737" s="69"/>
      <c r="B2737" s="70" t="s">
        <v>6</v>
      </c>
      <c r="C2737" s="71" t="s">
        <v>5</v>
      </c>
      <c r="D2737" s="72"/>
      <c r="E2737" s="73"/>
      <c r="F2737" s="91"/>
      <c r="G2737" s="91"/>
      <c r="H2737" s="92"/>
      <c r="I2737" s="76">
        <f t="shared" si="1123"/>
        <v>3</v>
      </c>
      <c r="J2737" s="487" t="s">
        <v>7</v>
      </c>
      <c r="K2737" s="488" t="s">
        <v>8</v>
      </c>
      <c r="L2737" s="249"/>
      <c r="M2737" s="489" t="s">
        <v>49</v>
      </c>
      <c r="N2737" s="490"/>
      <c r="O2737" s="220"/>
      <c r="P2737" s="237"/>
      <c r="Q2737" s="255"/>
      <c r="R2737" s="491" t="s">
        <v>64</v>
      </c>
      <c r="S2737" s="493" t="s">
        <v>9</v>
      </c>
      <c r="T2737" s="493"/>
      <c r="U2737" s="493"/>
      <c r="V2737" s="493"/>
      <c r="W2737" s="494" t="s">
        <v>10</v>
      </c>
      <c r="X2737" s="93"/>
      <c r="Y2737" s="94"/>
      <c r="Z2737" s="83"/>
      <c r="AA2737" s="84"/>
      <c r="AB2737" s="84"/>
      <c r="AC2737" s="85"/>
    </row>
    <row r="2738" spans="1:29" ht="12.75" customHeight="1">
      <c r="A2738" s="69"/>
      <c r="B2738" s="70" t="s">
        <v>48</v>
      </c>
      <c r="C2738" s="71"/>
      <c r="D2738" s="72"/>
      <c r="E2738" s="73"/>
      <c r="F2738" s="91"/>
      <c r="G2738" s="91"/>
      <c r="H2738" s="92"/>
      <c r="I2738" s="76">
        <f t="shared" si="1123"/>
        <v>4</v>
      </c>
      <c r="J2738" s="487"/>
      <c r="K2738" s="488"/>
      <c r="L2738" s="250"/>
      <c r="M2738" s="231" t="s">
        <v>11</v>
      </c>
      <c r="N2738" s="231" t="s">
        <v>12</v>
      </c>
      <c r="O2738" s="231"/>
      <c r="P2738" s="238"/>
      <c r="Q2738" s="256" t="s">
        <v>67</v>
      </c>
      <c r="R2738" s="492"/>
      <c r="S2738" s="201">
        <v>1.5</v>
      </c>
      <c r="T2738" s="201">
        <v>2</v>
      </c>
      <c r="U2738" s="201">
        <v>3</v>
      </c>
      <c r="V2738" s="201">
        <v>4</v>
      </c>
      <c r="W2738" s="494"/>
      <c r="X2738" s="93"/>
      <c r="Y2738" s="94"/>
      <c r="Z2738" s="83"/>
      <c r="AA2738" s="95" t="s">
        <v>13</v>
      </c>
      <c r="AB2738" s="95" t="s">
        <v>14</v>
      </c>
      <c r="AC2738" s="96" t="s">
        <v>15</v>
      </c>
    </row>
    <row r="2739" spans="1:29" ht="12.75" customHeight="1">
      <c r="A2739" s="69"/>
      <c r="B2739" s="70" t="s">
        <v>16</v>
      </c>
      <c r="C2739" s="71"/>
      <c r="D2739" s="72"/>
      <c r="E2739" s="73"/>
      <c r="F2739" s="98"/>
      <c r="G2739" s="72"/>
      <c r="H2739" s="99"/>
      <c r="I2739" s="76">
        <f t="shared" si="1123"/>
        <v>5</v>
      </c>
      <c r="J2739" s="100">
        <f>$AN$9</f>
        <v>41079</v>
      </c>
      <c r="K2739" s="101">
        <v>1</v>
      </c>
      <c r="L2739" s="261">
        <v>9</v>
      </c>
      <c r="M2739" s="232">
        <f>VLOOKUP(K2739,$AE$23:$AG$30,2,0)</f>
        <v>0.33333333333333331</v>
      </c>
      <c r="N2739" s="241">
        <f>VLOOKUP(K2739,$AE$23:$AG$30,3,0)</f>
        <v>0.70833333333333337</v>
      </c>
      <c r="O2739" s="244">
        <f t="shared" ref="O2739:O2768" si="1124">(N2739-M2739)*24</f>
        <v>9.0000000000000018</v>
      </c>
      <c r="P2739" s="245" t="str">
        <f>+IF(((N2739-M2739)*24)&gt;4,"1",0)</f>
        <v>1</v>
      </c>
      <c r="Q2739" s="257">
        <f t="shared" ref="Q2739:Q2768" si="1125">O2739-P2739</f>
        <v>8.0000000000000018</v>
      </c>
      <c r="R2739" s="102">
        <f>+L2739-Q2739</f>
        <v>0.99999999999999822</v>
      </c>
      <c r="S2739" s="103">
        <f>IF(AND(Y2739="d",W2739&gt;0),1,0)</f>
        <v>1</v>
      </c>
      <c r="T2739" s="104">
        <f>IF(AND(Y2739="D",W2739-S2739&lt;0),0,IF(AND(Y2739="M",W2739&gt;=7),7,IF(AND(Y2739="M",W2739&lt;7),W2739,IF(W2739-S2739&lt;0,0,IF(AND(Y2739="D",W2739-S2739&gt;=7),7,IF(AND(Y2739="D",W2739-S2739&lt;7),W2739-S2739,0))))))</f>
        <v>0</v>
      </c>
      <c r="U2739" s="104">
        <f>IF(AND(Y2739="D",W2739&lt;1),0,IF(AND(Y2739="D",W2739-S2739-T2739&gt;0,W2739-S2739-T2739&lt;1),W2739-S2739-T2739,IF(AND(Y2739="D",W2739-S2739-T2739&gt;=1),1,IF(AND(Y2739="M",W2739-T2739&gt;=1),1,IF(AND(Y2739="M",W2739-T2739&lt;1),W2739-T2739,0)))))</f>
        <v>0</v>
      </c>
      <c r="V2739" s="104">
        <f>IF(AND(Y2739="D",W2739&lt;1),0,IF(AND(Y2739="D",W2739-S2739-T2739-U2739&gt;0),W2739-S2739-T2739-U2739,IF(AND(Y2739="M",W2739-T2739-U2739&gt;0),W2739-T2739-U2739,0)))</f>
        <v>0</v>
      </c>
      <c r="W2739" s="105">
        <f>+R2739</f>
        <v>0.99999999999999822</v>
      </c>
      <c r="X2739" s="96"/>
      <c r="Y2739" s="106" t="str">
        <f>$AO$9</f>
        <v>D</v>
      </c>
      <c r="Z2739" s="207" t="str">
        <f t="shared" ref="Z2739:Z2769" si="1126">TEXT(WEEKDAY(J2739),"ddd")</f>
        <v>Tue</v>
      </c>
      <c r="AA2739" s="107">
        <f t="shared" ref="AA2739:AA2768" si="1127">COUNTIF(K2739,"S")</f>
        <v>0</v>
      </c>
      <c r="AB2739" s="107">
        <f t="shared" ref="AB2739:AB2768" si="1128">COUNTIF(K2739,"I")</f>
        <v>0</v>
      </c>
      <c r="AC2739" s="107">
        <f t="shared" ref="AC2739:AC2768" si="1129">COUNTIF(K2739,"A")</f>
        <v>0</v>
      </c>
    </row>
    <row r="2740" spans="1:29" ht="12.75" customHeight="1">
      <c r="A2740" s="69"/>
      <c r="B2740" s="70" t="s">
        <v>18</v>
      </c>
      <c r="C2740" s="108" t="s">
        <v>61</v>
      </c>
      <c r="D2740" s="109"/>
      <c r="E2740" s="73"/>
      <c r="F2740" s="110"/>
      <c r="G2740" s="72"/>
      <c r="H2740" s="99"/>
      <c r="I2740" s="76">
        <f t="shared" si="1123"/>
        <v>6</v>
      </c>
      <c r="J2740" s="100">
        <f>$AN$10</f>
        <v>41080</v>
      </c>
      <c r="K2740" s="101">
        <v>1</v>
      </c>
      <c r="L2740" s="261">
        <v>9</v>
      </c>
      <c r="M2740" s="232">
        <f>VLOOKUP(K2740,$AE$23:$AG$30,2,0)</f>
        <v>0.33333333333333331</v>
      </c>
      <c r="N2740" s="241">
        <f t="shared" ref="N2740:N2768" si="1130">VLOOKUP(K2740,$AE$23:$AG$30,3,0)</f>
        <v>0.70833333333333337</v>
      </c>
      <c r="O2740" s="244">
        <f t="shared" si="1124"/>
        <v>9.0000000000000018</v>
      </c>
      <c r="P2740" s="245" t="str">
        <f>+IF(((N2740-M2740)*24)&gt;4,"1",0)</f>
        <v>1</v>
      </c>
      <c r="Q2740" s="257">
        <f t="shared" si="1125"/>
        <v>8.0000000000000018</v>
      </c>
      <c r="R2740" s="102">
        <f>+L2740-Q2740</f>
        <v>0.99999999999999822</v>
      </c>
      <c r="S2740" s="103">
        <f t="shared" ref="S2740:S2768" si="1131">IF(AND(Y2740="d",W2740&gt;0),1,0)</f>
        <v>1</v>
      </c>
      <c r="T2740" s="104">
        <f t="shared" ref="T2740:T2768" si="1132">IF(AND(Y2740="D",W2740-S2740&lt;0),0,IF(AND(Y2740="M",W2740&gt;=7),7,IF(AND(Y2740="M",W2740&lt;7),W2740,IF(W2740-S2740&lt;0,0,IF(AND(Y2740="D",W2740-S2740&gt;=7),7,IF(AND(Y2740="D",W2740-S2740&lt;7),W2740-S2740,0))))))</f>
        <v>0</v>
      </c>
      <c r="U2740" s="104">
        <f t="shared" ref="U2740:U2768" si="1133">IF(AND(Y2740="D",W2740&lt;1),0,IF(AND(Y2740="D",W2740-S2740-T2740&gt;0,W2740-S2740-T2740&lt;1),W2740-S2740-T2740,IF(AND(Y2740="D",W2740-S2740-T2740&gt;=1),1,IF(AND(Y2740="M",W2740-T2740&gt;=1),1,IF(AND(Y2740="M",W2740-T2740&lt;1),W2740-T2740,0)))))</f>
        <v>0</v>
      </c>
      <c r="V2740" s="104">
        <f t="shared" ref="V2740:V2768" si="1134">IF(AND(Y2740="D",W2740&lt;1),0,IF(AND(Y2740="D",W2740-S2740-T2740-U2740&gt;0),W2740-S2740-T2740-U2740,IF(AND(Y2740="M",W2740-T2740-U2740&gt;0),W2740-T2740-U2740,0)))</f>
        <v>0</v>
      </c>
      <c r="W2740" s="105">
        <f t="shared" ref="W2740:W2768" si="1135">+R2740</f>
        <v>0.99999999999999822</v>
      </c>
      <c r="X2740" s="96"/>
      <c r="Y2740" s="106" t="str">
        <f>$AO$10</f>
        <v>D</v>
      </c>
      <c r="Z2740" s="207" t="str">
        <f t="shared" si="1126"/>
        <v>Wed</v>
      </c>
      <c r="AA2740" s="107">
        <f t="shared" si="1127"/>
        <v>0</v>
      </c>
      <c r="AB2740" s="107">
        <f t="shared" si="1128"/>
        <v>0</v>
      </c>
      <c r="AC2740" s="107">
        <f t="shared" si="1129"/>
        <v>0</v>
      </c>
    </row>
    <row r="2741" spans="1:29" ht="12.75" customHeight="1">
      <c r="A2741" s="69"/>
      <c r="B2741" s="98" t="s">
        <v>20</v>
      </c>
      <c r="C2741" s="199">
        <v>40245</v>
      </c>
      <c r="D2741" s="199">
        <v>41340</v>
      </c>
      <c r="E2741" s="73"/>
      <c r="F2741" s="72"/>
      <c r="G2741" s="72"/>
      <c r="H2741" s="99"/>
      <c r="I2741" s="76">
        <f t="shared" si="1123"/>
        <v>7</v>
      </c>
      <c r="J2741" s="100">
        <f>$AN$11</f>
        <v>41081</v>
      </c>
      <c r="K2741" s="101">
        <v>1</v>
      </c>
      <c r="L2741" s="261">
        <v>11</v>
      </c>
      <c r="M2741" s="232">
        <f>VLOOKUP(K2741,$AE$23:$AG$30,2,0)</f>
        <v>0.33333333333333331</v>
      </c>
      <c r="N2741" s="241">
        <f t="shared" si="1130"/>
        <v>0.70833333333333337</v>
      </c>
      <c r="O2741" s="244">
        <f t="shared" si="1124"/>
        <v>9.0000000000000018</v>
      </c>
      <c r="P2741" s="245" t="str">
        <f t="shared" ref="P2741:P2768" si="1136">+IF(((N2741-M2741)*24)&gt;4,"1",0)</f>
        <v>1</v>
      </c>
      <c r="Q2741" s="257">
        <f t="shared" si="1125"/>
        <v>8.0000000000000018</v>
      </c>
      <c r="R2741" s="102">
        <f t="shared" ref="R2741:R2768" si="1137">+L2741-Q2741</f>
        <v>2.9999999999999982</v>
      </c>
      <c r="S2741" s="103">
        <f t="shared" si="1131"/>
        <v>1</v>
      </c>
      <c r="T2741" s="104">
        <f t="shared" si="1132"/>
        <v>1.9999999999999982</v>
      </c>
      <c r="U2741" s="104">
        <f t="shared" si="1133"/>
        <v>0</v>
      </c>
      <c r="V2741" s="104">
        <f t="shared" si="1134"/>
        <v>0</v>
      </c>
      <c r="W2741" s="105">
        <f t="shared" si="1135"/>
        <v>2.9999999999999982</v>
      </c>
      <c r="X2741" s="96"/>
      <c r="Y2741" s="106" t="str">
        <f>$AO$11</f>
        <v>D</v>
      </c>
      <c r="Z2741" s="207" t="str">
        <f t="shared" si="1126"/>
        <v>Thu</v>
      </c>
      <c r="AA2741" s="107">
        <f t="shared" si="1127"/>
        <v>0</v>
      </c>
      <c r="AB2741" s="107">
        <f t="shared" si="1128"/>
        <v>0</v>
      </c>
      <c r="AC2741" s="107">
        <f t="shared" si="1129"/>
        <v>0</v>
      </c>
    </row>
    <row r="2742" spans="1:29" ht="12.75" customHeight="1">
      <c r="A2742" s="69"/>
      <c r="B2742" s="98"/>
      <c r="C2742" s="98"/>
      <c r="D2742" s="72"/>
      <c r="E2742" s="73"/>
      <c r="F2742" s="72"/>
      <c r="G2742" s="72"/>
      <c r="H2742" s="99"/>
      <c r="I2742" s="76">
        <f t="shared" si="1123"/>
        <v>8</v>
      </c>
      <c r="J2742" s="100">
        <f>$AN$12</f>
        <v>41082</v>
      </c>
      <c r="K2742" s="101">
        <v>1</v>
      </c>
      <c r="L2742" s="261">
        <v>8</v>
      </c>
      <c r="M2742" s="232">
        <f t="shared" ref="M2742:M2768" si="1138">VLOOKUP(K2742,$AE$23:$AG$30,2,0)</f>
        <v>0.33333333333333331</v>
      </c>
      <c r="N2742" s="241">
        <f t="shared" si="1130"/>
        <v>0.70833333333333337</v>
      </c>
      <c r="O2742" s="244">
        <f t="shared" si="1124"/>
        <v>9.0000000000000018</v>
      </c>
      <c r="P2742" s="245" t="str">
        <f t="shared" si="1136"/>
        <v>1</v>
      </c>
      <c r="Q2742" s="257">
        <f t="shared" si="1125"/>
        <v>8.0000000000000018</v>
      </c>
      <c r="R2742" s="102">
        <f t="shared" si="1137"/>
        <v>0</v>
      </c>
      <c r="S2742" s="103">
        <f t="shared" si="1131"/>
        <v>0</v>
      </c>
      <c r="T2742" s="104">
        <f t="shared" si="1132"/>
        <v>0</v>
      </c>
      <c r="U2742" s="104">
        <f t="shared" si="1133"/>
        <v>0</v>
      </c>
      <c r="V2742" s="104">
        <f t="shared" si="1134"/>
        <v>0</v>
      </c>
      <c r="W2742" s="105">
        <f t="shared" si="1135"/>
        <v>0</v>
      </c>
      <c r="X2742" s="96"/>
      <c r="Y2742" s="106" t="str">
        <f>$AO$12</f>
        <v>D</v>
      </c>
      <c r="Z2742" s="207" t="str">
        <f t="shared" si="1126"/>
        <v>Fri</v>
      </c>
      <c r="AA2742" s="107">
        <f t="shared" si="1127"/>
        <v>0</v>
      </c>
      <c r="AB2742" s="107">
        <f t="shared" si="1128"/>
        <v>0</v>
      </c>
      <c r="AC2742" s="107">
        <f t="shared" si="1129"/>
        <v>0</v>
      </c>
    </row>
    <row r="2743" spans="1:29" ht="12.75" customHeight="1">
      <c r="A2743" s="69"/>
      <c r="B2743" s="98"/>
      <c r="C2743" s="98"/>
      <c r="D2743" s="72"/>
      <c r="E2743" s="73"/>
      <c r="F2743" s="198"/>
      <c r="G2743" s="72"/>
      <c r="H2743" s="99"/>
      <c r="I2743" s="76">
        <f t="shared" si="1123"/>
        <v>9</v>
      </c>
      <c r="J2743" s="100">
        <f>$AN$13</f>
        <v>41083</v>
      </c>
      <c r="K2743" s="339" t="s">
        <v>50</v>
      </c>
      <c r="L2743" s="261"/>
      <c r="M2743" s="232">
        <f t="shared" si="1138"/>
        <v>0</v>
      </c>
      <c r="N2743" s="241">
        <f t="shared" si="1130"/>
        <v>0</v>
      </c>
      <c r="O2743" s="244">
        <f t="shared" si="1124"/>
        <v>0</v>
      </c>
      <c r="P2743" s="245">
        <f t="shared" si="1136"/>
        <v>0</v>
      </c>
      <c r="Q2743" s="257">
        <f t="shared" si="1125"/>
        <v>0</v>
      </c>
      <c r="R2743" s="102">
        <f t="shared" si="1137"/>
        <v>0</v>
      </c>
      <c r="S2743" s="103">
        <f t="shared" si="1131"/>
        <v>0</v>
      </c>
      <c r="T2743" s="104">
        <f t="shared" si="1132"/>
        <v>0</v>
      </c>
      <c r="U2743" s="104">
        <f t="shared" si="1133"/>
        <v>0</v>
      </c>
      <c r="V2743" s="104">
        <f t="shared" si="1134"/>
        <v>0</v>
      </c>
      <c r="W2743" s="105">
        <f t="shared" si="1135"/>
        <v>0</v>
      </c>
      <c r="X2743" s="96"/>
      <c r="Y2743" s="106" t="str">
        <f>$AO$13</f>
        <v>M</v>
      </c>
      <c r="Z2743" s="207" t="str">
        <f t="shared" si="1126"/>
        <v>Sat</v>
      </c>
      <c r="AA2743" s="107">
        <f t="shared" si="1127"/>
        <v>0</v>
      </c>
      <c r="AB2743" s="107">
        <f t="shared" si="1128"/>
        <v>0</v>
      </c>
      <c r="AC2743" s="107">
        <f t="shared" si="1129"/>
        <v>0</v>
      </c>
    </row>
    <row r="2744" spans="1:29" ht="12.75" customHeight="1">
      <c r="A2744" s="69"/>
      <c r="B2744" s="124" t="s">
        <v>21</v>
      </c>
      <c r="C2744" s="125" t="s">
        <v>22</v>
      </c>
      <c r="D2744" s="126"/>
      <c r="E2744" s="127"/>
      <c r="F2744" s="198">
        <v>1244560</v>
      </c>
      <c r="G2744" s="129" t="s">
        <v>22</v>
      </c>
      <c r="H2744" s="130">
        <f>+F2744</f>
        <v>1244560</v>
      </c>
      <c r="I2744" s="76">
        <f t="shared" si="1123"/>
        <v>10</v>
      </c>
      <c r="J2744" s="100">
        <f>$AN$14</f>
        <v>41084</v>
      </c>
      <c r="K2744" s="339" t="s">
        <v>50</v>
      </c>
      <c r="L2744" s="261"/>
      <c r="M2744" s="232">
        <f t="shared" si="1138"/>
        <v>0</v>
      </c>
      <c r="N2744" s="241">
        <f t="shared" si="1130"/>
        <v>0</v>
      </c>
      <c r="O2744" s="244">
        <f t="shared" si="1124"/>
        <v>0</v>
      </c>
      <c r="P2744" s="245">
        <f t="shared" si="1136"/>
        <v>0</v>
      </c>
      <c r="Q2744" s="257">
        <f t="shared" si="1125"/>
        <v>0</v>
      </c>
      <c r="R2744" s="102">
        <f t="shared" si="1137"/>
        <v>0</v>
      </c>
      <c r="S2744" s="103">
        <f t="shared" si="1131"/>
        <v>0</v>
      </c>
      <c r="T2744" s="104">
        <f t="shared" si="1132"/>
        <v>0</v>
      </c>
      <c r="U2744" s="104">
        <f t="shared" si="1133"/>
        <v>0</v>
      </c>
      <c r="V2744" s="104">
        <f t="shared" si="1134"/>
        <v>0</v>
      </c>
      <c r="W2744" s="105">
        <f t="shared" si="1135"/>
        <v>0</v>
      </c>
      <c r="X2744" s="96"/>
      <c r="Y2744" s="106" t="str">
        <f>$AO$14</f>
        <v>M</v>
      </c>
      <c r="Z2744" s="262" t="str">
        <f t="shared" si="1126"/>
        <v>Sun</v>
      </c>
      <c r="AA2744" s="107">
        <f t="shared" si="1127"/>
        <v>0</v>
      </c>
      <c r="AB2744" s="107">
        <f t="shared" si="1128"/>
        <v>0</v>
      </c>
      <c r="AC2744" s="107">
        <f t="shared" si="1129"/>
        <v>0</v>
      </c>
    </row>
    <row r="2745" spans="1:29" ht="12.75" customHeight="1">
      <c r="A2745" s="69"/>
      <c r="B2745" s="124" t="s">
        <v>23</v>
      </c>
      <c r="C2745" s="125" t="s">
        <v>22</v>
      </c>
      <c r="D2745" s="133">
        <f>+F2744/173</f>
        <v>7193.9884393063585</v>
      </c>
      <c r="E2745" s="127" t="s">
        <v>24</v>
      </c>
      <c r="F2745" s="128">
        <f>+W2771</f>
        <v>128.49999999999997</v>
      </c>
      <c r="G2745" s="134" t="s">
        <v>22</v>
      </c>
      <c r="H2745" s="130">
        <f>F2745*D2745</f>
        <v>924427.51445086685</v>
      </c>
      <c r="I2745" s="76">
        <f t="shared" si="1123"/>
        <v>11</v>
      </c>
      <c r="J2745" s="100">
        <f>$AN$15</f>
        <v>41085</v>
      </c>
      <c r="K2745" s="101">
        <v>1</v>
      </c>
      <c r="L2745" s="261">
        <v>11</v>
      </c>
      <c r="M2745" s="232">
        <f t="shared" si="1138"/>
        <v>0.33333333333333331</v>
      </c>
      <c r="N2745" s="241">
        <f t="shared" si="1130"/>
        <v>0.70833333333333337</v>
      </c>
      <c r="O2745" s="244">
        <f t="shared" si="1124"/>
        <v>9.0000000000000018</v>
      </c>
      <c r="P2745" s="245" t="str">
        <f t="shared" si="1136"/>
        <v>1</v>
      </c>
      <c r="Q2745" s="257">
        <f t="shared" si="1125"/>
        <v>8.0000000000000018</v>
      </c>
      <c r="R2745" s="102">
        <f t="shared" si="1137"/>
        <v>2.9999999999999982</v>
      </c>
      <c r="S2745" s="103">
        <f t="shared" si="1131"/>
        <v>1</v>
      </c>
      <c r="T2745" s="104">
        <f t="shared" si="1132"/>
        <v>1.9999999999999982</v>
      </c>
      <c r="U2745" s="104">
        <f t="shared" si="1133"/>
        <v>0</v>
      </c>
      <c r="V2745" s="104">
        <f t="shared" si="1134"/>
        <v>0</v>
      </c>
      <c r="W2745" s="105">
        <f t="shared" si="1135"/>
        <v>2.9999999999999982</v>
      </c>
      <c r="X2745" s="96"/>
      <c r="Y2745" s="106" t="str">
        <f>$AO$15</f>
        <v>D</v>
      </c>
      <c r="Z2745" s="262" t="str">
        <f t="shared" si="1126"/>
        <v>Mon</v>
      </c>
      <c r="AA2745" s="107">
        <f t="shared" si="1127"/>
        <v>0</v>
      </c>
      <c r="AB2745" s="107">
        <f t="shared" si="1128"/>
        <v>0</v>
      </c>
      <c r="AC2745" s="107">
        <f t="shared" si="1129"/>
        <v>0</v>
      </c>
    </row>
    <row r="2746" spans="1:29" ht="12.75" customHeight="1">
      <c r="A2746" s="69"/>
      <c r="B2746" s="124" t="s">
        <v>65</v>
      </c>
      <c r="C2746" s="125" t="s">
        <v>22</v>
      </c>
      <c r="D2746" s="133">
        <v>6000</v>
      </c>
      <c r="E2746" s="127" t="s">
        <v>24</v>
      </c>
      <c r="F2746" s="203">
        <f>+K2771</f>
        <v>24</v>
      </c>
      <c r="G2746" s="134" t="s">
        <v>22</v>
      </c>
      <c r="H2746" s="130">
        <f>F2746*D2746</f>
        <v>144000</v>
      </c>
      <c r="I2746" s="76">
        <f t="shared" si="1123"/>
        <v>12</v>
      </c>
      <c r="J2746" s="100">
        <f>$AN$16</f>
        <v>41086</v>
      </c>
      <c r="K2746" s="101">
        <v>1</v>
      </c>
      <c r="L2746" s="261">
        <v>11</v>
      </c>
      <c r="M2746" s="232">
        <f t="shared" si="1138"/>
        <v>0.33333333333333331</v>
      </c>
      <c r="N2746" s="241">
        <f t="shared" si="1130"/>
        <v>0.70833333333333337</v>
      </c>
      <c r="O2746" s="244">
        <f t="shared" si="1124"/>
        <v>9.0000000000000018</v>
      </c>
      <c r="P2746" s="245" t="str">
        <f t="shared" si="1136"/>
        <v>1</v>
      </c>
      <c r="Q2746" s="257">
        <f t="shared" si="1125"/>
        <v>8.0000000000000018</v>
      </c>
      <c r="R2746" s="102">
        <f t="shared" si="1137"/>
        <v>2.9999999999999982</v>
      </c>
      <c r="S2746" s="103">
        <f t="shared" si="1131"/>
        <v>1</v>
      </c>
      <c r="T2746" s="104">
        <f t="shared" si="1132"/>
        <v>1.9999999999999982</v>
      </c>
      <c r="U2746" s="104">
        <f t="shared" si="1133"/>
        <v>0</v>
      </c>
      <c r="V2746" s="104">
        <f t="shared" si="1134"/>
        <v>0</v>
      </c>
      <c r="W2746" s="105">
        <f t="shared" si="1135"/>
        <v>2.9999999999999982</v>
      </c>
      <c r="X2746" s="96"/>
      <c r="Y2746" s="106" t="str">
        <f>$AO$16</f>
        <v>D</v>
      </c>
      <c r="Z2746" s="207" t="str">
        <f t="shared" si="1126"/>
        <v>Tue</v>
      </c>
      <c r="AA2746" s="107">
        <f t="shared" si="1127"/>
        <v>0</v>
      </c>
      <c r="AB2746" s="107">
        <f t="shared" si="1128"/>
        <v>0</v>
      </c>
      <c r="AC2746" s="107">
        <f t="shared" si="1129"/>
        <v>0</v>
      </c>
    </row>
    <row r="2747" spans="1:29" ht="12.75" customHeight="1">
      <c r="A2747" s="69"/>
      <c r="B2747" s="124" t="s">
        <v>66</v>
      </c>
      <c r="C2747" s="125" t="s">
        <v>22</v>
      </c>
      <c r="D2747" s="200">
        <v>4000</v>
      </c>
      <c r="E2747" s="127" t="s">
        <v>24</v>
      </c>
      <c r="F2747" s="139">
        <f>+L2771</f>
        <v>0</v>
      </c>
      <c r="G2747" s="134" t="s">
        <v>22</v>
      </c>
      <c r="H2747" s="130">
        <f>F2747*D2747</f>
        <v>0</v>
      </c>
      <c r="I2747" s="76">
        <f t="shared" si="1123"/>
        <v>13</v>
      </c>
      <c r="J2747" s="100">
        <f>$AN$17</f>
        <v>41087</v>
      </c>
      <c r="K2747" s="101">
        <v>1</v>
      </c>
      <c r="L2747" s="261">
        <v>11</v>
      </c>
      <c r="M2747" s="232">
        <f t="shared" si="1138"/>
        <v>0.33333333333333331</v>
      </c>
      <c r="N2747" s="241">
        <f t="shared" si="1130"/>
        <v>0.70833333333333337</v>
      </c>
      <c r="O2747" s="244">
        <f t="shared" si="1124"/>
        <v>9.0000000000000018</v>
      </c>
      <c r="P2747" s="245" t="str">
        <f t="shared" si="1136"/>
        <v>1</v>
      </c>
      <c r="Q2747" s="257">
        <f t="shared" si="1125"/>
        <v>8.0000000000000018</v>
      </c>
      <c r="R2747" s="102">
        <f t="shared" si="1137"/>
        <v>2.9999999999999982</v>
      </c>
      <c r="S2747" s="103">
        <f t="shared" si="1131"/>
        <v>1</v>
      </c>
      <c r="T2747" s="104">
        <f t="shared" si="1132"/>
        <v>1.9999999999999982</v>
      </c>
      <c r="U2747" s="104">
        <f t="shared" si="1133"/>
        <v>0</v>
      </c>
      <c r="V2747" s="104">
        <f t="shared" si="1134"/>
        <v>0</v>
      </c>
      <c r="W2747" s="105">
        <f t="shared" si="1135"/>
        <v>2.9999999999999982</v>
      </c>
      <c r="X2747" s="96"/>
      <c r="Y2747" s="106" t="str">
        <f>$AO$17</f>
        <v>D</v>
      </c>
      <c r="Z2747" s="207" t="str">
        <f t="shared" si="1126"/>
        <v>Wed</v>
      </c>
      <c r="AA2747" s="107">
        <f t="shared" si="1127"/>
        <v>0</v>
      </c>
      <c r="AB2747" s="107">
        <f t="shared" si="1128"/>
        <v>0</v>
      </c>
      <c r="AC2747" s="107">
        <f t="shared" si="1129"/>
        <v>0</v>
      </c>
    </row>
    <row r="2748" spans="1:29" ht="12.75" customHeight="1">
      <c r="A2748" s="69"/>
      <c r="B2748" s="335" t="s">
        <v>75</v>
      </c>
      <c r="C2748" s="336" t="s">
        <v>22</v>
      </c>
      <c r="D2748" s="337"/>
      <c r="E2748" s="127" t="s">
        <v>24</v>
      </c>
      <c r="F2748" s="338">
        <f>+M2771</f>
        <v>24</v>
      </c>
      <c r="G2748" s="142" t="s">
        <v>22</v>
      </c>
      <c r="H2748" s="143">
        <f>+F2748*D2748</f>
        <v>0</v>
      </c>
      <c r="I2748" s="76">
        <f t="shared" si="1123"/>
        <v>14</v>
      </c>
      <c r="J2748" s="100">
        <f>$AN$18</f>
        <v>41088</v>
      </c>
      <c r="K2748" s="101">
        <v>1</v>
      </c>
      <c r="L2748" s="261">
        <v>11</v>
      </c>
      <c r="M2748" s="232">
        <f t="shared" si="1138"/>
        <v>0.33333333333333331</v>
      </c>
      <c r="N2748" s="241">
        <f t="shared" si="1130"/>
        <v>0.70833333333333337</v>
      </c>
      <c r="O2748" s="244">
        <f t="shared" si="1124"/>
        <v>9.0000000000000018</v>
      </c>
      <c r="P2748" s="245" t="str">
        <f t="shared" si="1136"/>
        <v>1</v>
      </c>
      <c r="Q2748" s="257">
        <f t="shared" si="1125"/>
        <v>8.0000000000000018</v>
      </c>
      <c r="R2748" s="102">
        <f t="shared" si="1137"/>
        <v>2.9999999999999982</v>
      </c>
      <c r="S2748" s="103">
        <f t="shared" si="1131"/>
        <v>1</v>
      </c>
      <c r="T2748" s="104">
        <f t="shared" si="1132"/>
        <v>1.9999999999999982</v>
      </c>
      <c r="U2748" s="104">
        <f t="shared" si="1133"/>
        <v>0</v>
      </c>
      <c r="V2748" s="104">
        <f t="shared" si="1134"/>
        <v>0</v>
      </c>
      <c r="W2748" s="105">
        <f t="shared" si="1135"/>
        <v>2.9999999999999982</v>
      </c>
      <c r="X2748" s="96"/>
      <c r="Y2748" s="106" t="str">
        <f>$AO$18</f>
        <v>D</v>
      </c>
      <c r="Z2748" s="207" t="str">
        <f t="shared" si="1126"/>
        <v>Thu</v>
      </c>
      <c r="AA2748" s="107">
        <f t="shared" si="1127"/>
        <v>0</v>
      </c>
      <c r="AB2748" s="107">
        <f t="shared" si="1128"/>
        <v>0</v>
      </c>
      <c r="AC2748" s="107">
        <f t="shared" si="1129"/>
        <v>0</v>
      </c>
    </row>
    <row r="2749" spans="1:29" ht="12.75" customHeight="1">
      <c r="A2749" s="69"/>
      <c r="B2749" s="124"/>
      <c r="C2749" s="70"/>
      <c r="D2749" s="202"/>
      <c r="E2749" s="140"/>
      <c r="F2749" s="141"/>
      <c r="G2749" s="74" t="s">
        <v>22</v>
      </c>
      <c r="H2749" s="99">
        <f>+D2749*F2749</f>
        <v>0</v>
      </c>
      <c r="I2749" s="76">
        <f t="shared" si="1123"/>
        <v>15</v>
      </c>
      <c r="J2749" s="100">
        <f>$AN$19</f>
        <v>41089</v>
      </c>
      <c r="K2749" s="101">
        <v>1</v>
      </c>
      <c r="L2749" s="261">
        <v>11</v>
      </c>
      <c r="M2749" s="232">
        <f t="shared" si="1138"/>
        <v>0.33333333333333331</v>
      </c>
      <c r="N2749" s="241">
        <f t="shared" si="1130"/>
        <v>0.70833333333333337</v>
      </c>
      <c r="O2749" s="244">
        <f t="shared" si="1124"/>
        <v>9.0000000000000018</v>
      </c>
      <c r="P2749" s="245" t="str">
        <f t="shared" si="1136"/>
        <v>1</v>
      </c>
      <c r="Q2749" s="257">
        <f t="shared" si="1125"/>
        <v>8.0000000000000018</v>
      </c>
      <c r="R2749" s="102">
        <f t="shared" si="1137"/>
        <v>2.9999999999999982</v>
      </c>
      <c r="S2749" s="103">
        <f t="shared" si="1131"/>
        <v>1</v>
      </c>
      <c r="T2749" s="104">
        <f t="shared" si="1132"/>
        <v>1.9999999999999982</v>
      </c>
      <c r="U2749" s="104">
        <f t="shared" si="1133"/>
        <v>0</v>
      </c>
      <c r="V2749" s="104">
        <f t="shared" si="1134"/>
        <v>0</v>
      </c>
      <c r="W2749" s="105">
        <f t="shared" si="1135"/>
        <v>2.9999999999999982</v>
      </c>
      <c r="X2749" s="96"/>
      <c r="Y2749" s="106" t="str">
        <f>$AO$19</f>
        <v>D</v>
      </c>
      <c r="Z2749" s="207" t="str">
        <f t="shared" si="1126"/>
        <v>Fri</v>
      </c>
      <c r="AA2749" s="107">
        <f t="shared" si="1127"/>
        <v>0</v>
      </c>
      <c r="AB2749" s="107">
        <f t="shared" si="1128"/>
        <v>0</v>
      </c>
      <c r="AC2749" s="107">
        <f t="shared" si="1129"/>
        <v>0</v>
      </c>
    </row>
    <row r="2750" spans="1:29" ht="12.75" customHeight="1">
      <c r="A2750" s="69"/>
      <c r="B2750" s="124"/>
      <c r="C2750" s="70"/>
      <c r="D2750" s="202"/>
      <c r="E2750" s="140"/>
      <c r="F2750" s="139"/>
      <c r="G2750" s="74" t="s">
        <v>22</v>
      </c>
      <c r="H2750" s="99">
        <f>+D2750*F2750</f>
        <v>0</v>
      </c>
      <c r="I2750" s="76">
        <f t="shared" si="1123"/>
        <v>16</v>
      </c>
      <c r="J2750" s="100">
        <f>$AN$20</f>
        <v>41090</v>
      </c>
      <c r="K2750" s="101" t="s">
        <v>63</v>
      </c>
      <c r="L2750" s="261">
        <v>8</v>
      </c>
      <c r="M2750" s="232">
        <f t="shared" si="1138"/>
        <v>0</v>
      </c>
      <c r="N2750" s="241">
        <f t="shared" si="1130"/>
        <v>0</v>
      </c>
      <c r="O2750" s="244">
        <f t="shared" si="1124"/>
        <v>0</v>
      </c>
      <c r="P2750" s="245">
        <f t="shared" si="1136"/>
        <v>0</v>
      </c>
      <c r="Q2750" s="257">
        <f t="shared" si="1125"/>
        <v>0</v>
      </c>
      <c r="R2750" s="102">
        <f t="shared" si="1137"/>
        <v>8</v>
      </c>
      <c r="S2750" s="103">
        <f t="shared" si="1131"/>
        <v>0</v>
      </c>
      <c r="T2750" s="104">
        <f t="shared" si="1132"/>
        <v>7</v>
      </c>
      <c r="U2750" s="104">
        <f t="shared" si="1133"/>
        <v>1</v>
      </c>
      <c r="V2750" s="104">
        <f t="shared" si="1134"/>
        <v>0</v>
      </c>
      <c r="W2750" s="105">
        <f t="shared" si="1135"/>
        <v>8</v>
      </c>
      <c r="X2750" s="96"/>
      <c r="Y2750" s="106" t="str">
        <f>$AO$20</f>
        <v>M</v>
      </c>
      <c r="Z2750" s="207" t="str">
        <f t="shared" si="1126"/>
        <v>Sat</v>
      </c>
      <c r="AA2750" s="107">
        <f t="shared" si="1127"/>
        <v>0</v>
      </c>
      <c r="AB2750" s="107">
        <f t="shared" si="1128"/>
        <v>0</v>
      </c>
      <c r="AC2750" s="107">
        <f t="shared" si="1129"/>
        <v>0</v>
      </c>
    </row>
    <row r="2751" spans="1:29" ht="12.75" customHeight="1">
      <c r="A2751" s="69"/>
      <c r="B2751" s="124" t="s">
        <v>56</v>
      </c>
      <c r="C2751" s="70" t="s">
        <v>22</v>
      </c>
      <c r="D2751" s="202"/>
      <c r="E2751" s="140"/>
      <c r="F2751" s="141"/>
      <c r="G2751" s="74" t="s">
        <v>22</v>
      </c>
      <c r="H2751" s="99">
        <v>0</v>
      </c>
      <c r="I2751" s="76">
        <f t="shared" si="1123"/>
        <v>17</v>
      </c>
      <c r="J2751" s="100">
        <f>$AN$21</f>
        <v>41091</v>
      </c>
      <c r="K2751" s="101" t="s">
        <v>50</v>
      </c>
      <c r="L2751" s="261"/>
      <c r="M2751" s="232">
        <f t="shared" si="1138"/>
        <v>0</v>
      </c>
      <c r="N2751" s="241">
        <f t="shared" si="1130"/>
        <v>0</v>
      </c>
      <c r="O2751" s="244">
        <f t="shared" si="1124"/>
        <v>0</v>
      </c>
      <c r="P2751" s="245">
        <f t="shared" si="1136"/>
        <v>0</v>
      </c>
      <c r="Q2751" s="257">
        <f t="shared" si="1125"/>
        <v>0</v>
      </c>
      <c r="R2751" s="102">
        <f t="shared" si="1137"/>
        <v>0</v>
      </c>
      <c r="S2751" s="103">
        <f t="shared" si="1131"/>
        <v>0</v>
      </c>
      <c r="T2751" s="104">
        <f t="shared" si="1132"/>
        <v>0</v>
      </c>
      <c r="U2751" s="104">
        <f t="shared" si="1133"/>
        <v>0</v>
      </c>
      <c r="V2751" s="104">
        <f t="shared" si="1134"/>
        <v>0</v>
      </c>
      <c r="W2751" s="105">
        <f t="shared" si="1135"/>
        <v>0</v>
      </c>
      <c r="X2751" s="96"/>
      <c r="Y2751" s="106" t="str">
        <f>$AO$21</f>
        <v>M</v>
      </c>
      <c r="Z2751" s="262" t="str">
        <f t="shared" si="1126"/>
        <v>Sun</v>
      </c>
      <c r="AA2751" s="107">
        <f t="shared" si="1127"/>
        <v>0</v>
      </c>
      <c r="AB2751" s="107">
        <f t="shared" si="1128"/>
        <v>0</v>
      </c>
      <c r="AC2751" s="107">
        <f t="shared" si="1129"/>
        <v>0</v>
      </c>
    </row>
    <row r="2752" spans="1:29" ht="12.75" customHeight="1">
      <c r="A2752" s="69"/>
      <c r="B2752" s="124"/>
      <c r="C2752" s="70"/>
      <c r="D2752" s="202"/>
      <c r="E2752" s="140"/>
      <c r="F2752" s="139"/>
      <c r="G2752" s="74" t="s">
        <v>22</v>
      </c>
      <c r="H2752" s="99">
        <f>+D2752*F2752</f>
        <v>0</v>
      </c>
      <c r="I2752" s="76">
        <f t="shared" si="1123"/>
        <v>18</v>
      </c>
      <c r="J2752" s="100">
        <f>$AN$22</f>
        <v>41092</v>
      </c>
      <c r="K2752" s="101">
        <v>1</v>
      </c>
      <c r="L2752" s="261">
        <v>11</v>
      </c>
      <c r="M2752" s="232">
        <f t="shared" si="1138"/>
        <v>0.33333333333333331</v>
      </c>
      <c r="N2752" s="241">
        <f t="shared" si="1130"/>
        <v>0.70833333333333337</v>
      </c>
      <c r="O2752" s="244">
        <f t="shared" si="1124"/>
        <v>9.0000000000000018</v>
      </c>
      <c r="P2752" s="245" t="str">
        <f t="shared" si="1136"/>
        <v>1</v>
      </c>
      <c r="Q2752" s="257">
        <f t="shared" si="1125"/>
        <v>8.0000000000000018</v>
      </c>
      <c r="R2752" s="102">
        <f t="shared" si="1137"/>
        <v>2.9999999999999982</v>
      </c>
      <c r="S2752" s="103">
        <f t="shared" si="1131"/>
        <v>1</v>
      </c>
      <c r="T2752" s="104">
        <f t="shared" si="1132"/>
        <v>1.9999999999999982</v>
      </c>
      <c r="U2752" s="104">
        <f t="shared" si="1133"/>
        <v>0</v>
      </c>
      <c r="V2752" s="104">
        <f t="shared" si="1134"/>
        <v>0</v>
      </c>
      <c r="W2752" s="105">
        <f t="shared" si="1135"/>
        <v>2.9999999999999982</v>
      </c>
      <c r="X2752" s="96"/>
      <c r="Y2752" s="106" t="str">
        <f>$AO$22</f>
        <v>D</v>
      </c>
      <c r="Z2752" s="262" t="str">
        <f t="shared" si="1126"/>
        <v>Mon</v>
      </c>
      <c r="AA2752" s="107">
        <f t="shared" si="1127"/>
        <v>0</v>
      </c>
      <c r="AB2752" s="107">
        <f t="shared" si="1128"/>
        <v>0</v>
      </c>
      <c r="AC2752" s="107">
        <f t="shared" si="1129"/>
        <v>0</v>
      </c>
    </row>
    <row r="2753" spans="1:29" ht="12.75" customHeight="1">
      <c r="A2753" s="69"/>
      <c r="B2753" s="150" t="s">
        <v>19</v>
      </c>
      <c r="C2753" s="150"/>
      <c r="D2753" s="200"/>
      <c r="E2753" s="127"/>
      <c r="F2753" s="151"/>
      <c r="G2753" s="134" t="s">
        <v>22</v>
      </c>
      <c r="H2753" s="152">
        <f>SUM(H2744:H2752)</f>
        <v>2312987.5144508667</v>
      </c>
      <c r="I2753" s="76">
        <f t="shared" si="1123"/>
        <v>19</v>
      </c>
      <c r="J2753" s="100">
        <f>$AN$23</f>
        <v>41093</v>
      </c>
      <c r="K2753" s="101">
        <v>1</v>
      </c>
      <c r="L2753" s="261">
        <v>11</v>
      </c>
      <c r="M2753" s="232">
        <f t="shared" si="1138"/>
        <v>0.33333333333333331</v>
      </c>
      <c r="N2753" s="241">
        <f t="shared" si="1130"/>
        <v>0.70833333333333337</v>
      </c>
      <c r="O2753" s="244">
        <f t="shared" si="1124"/>
        <v>9.0000000000000018</v>
      </c>
      <c r="P2753" s="245" t="str">
        <f t="shared" si="1136"/>
        <v>1</v>
      </c>
      <c r="Q2753" s="257">
        <f t="shared" si="1125"/>
        <v>8.0000000000000018</v>
      </c>
      <c r="R2753" s="102">
        <f t="shared" si="1137"/>
        <v>2.9999999999999982</v>
      </c>
      <c r="S2753" s="103">
        <f t="shared" si="1131"/>
        <v>1</v>
      </c>
      <c r="T2753" s="104">
        <f t="shared" si="1132"/>
        <v>1.9999999999999982</v>
      </c>
      <c r="U2753" s="104">
        <f t="shared" si="1133"/>
        <v>0</v>
      </c>
      <c r="V2753" s="104">
        <f t="shared" si="1134"/>
        <v>0</v>
      </c>
      <c r="W2753" s="105">
        <f t="shared" si="1135"/>
        <v>2.9999999999999982</v>
      </c>
      <c r="X2753" s="96"/>
      <c r="Y2753" s="106" t="str">
        <f>$AO$23</f>
        <v>D</v>
      </c>
      <c r="Z2753" s="207" t="str">
        <f t="shared" si="1126"/>
        <v>Tue</v>
      </c>
      <c r="AA2753" s="107">
        <f t="shared" si="1127"/>
        <v>0</v>
      </c>
      <c r="AB2753" s="107">
        <f t="shared" si="1128"/>
        <v>0</v>
      </c>
      <c r="AC2753" s="107">
        <f t="shared" si="1129"/>
        <v>0</v>
      </c>
    </row>
    <row r="2754" spans="1:29" ht="12.75" customHeight="1">
      <c r="A2754" s="69"/>
      <c r="B2754" s="131" t="s">
        <v>25</v>
      </c>
      <c r="C2754" s="70"/>
      <c r="D2754" s="200"/>
      <c r="E2754" s="127"/>
      <c r="F2754" s="151"/>
      <c r="G2754" s="74"/>
      <c r="H2754" s="75"/>
      <c r="I2754" s="76">
        <f t="shared" si="1123"/>
        <v>20</v>
      </c>
      <c r="J2754" s="100">
        <f>$AN$24</f>
        <v>41094</v>
      </c>
      <c r="K2754" s="101">
        <v>1</v>
      </c>
      <c r="L2754" s="261">
        <v>11</v>
      </c>
      <c r="M2754" s="232">
        <f t="shared" si="1138"/>
        <v>0.33333333333333331</v>
      </c>
      <c r="N2754" s="241">
        <f t="shared" si="1130"/>
        <v>0.70833333333333337</v>
      </c>
      <c r="O2754" s="244">
        <f t="shared" si="1124"/>
        <v>9.0000000000000018</v>
      </c>
      <c r="P2754" s="245" t="str">
        <f t="shared" si="1136"/>
        <v>1</v>
      </c>
      <c r="Q2754" s="257">
        <f t="shared" si="1125"/>
        <v>8.0000000000000018</v>
      </c>
      <c r="R2754" s="102">
        <f t="shared" si="1137"/>
        <v>2.9999999999999982</v>
      </c>
      <c r="S2754" s="103">
        <f t="shared" si="1131"/>
        <v>1</v>
      </c>
      <c r="T2754" s="104">
        <f t="shared" si="1132"/>
        <v>1.9999999999999982</v>
      </c>
      <c r="U2754" s="104">
        <f t="shared" si="1133"/>
        <v>0</v>
      </c>
      <c r="V2754" s="104">
        <f t="shared" si="1134"/>
        <v>0</v>
      </c>
      <c r="W2754" s="105">
        <f t="shared" si="1135"/>
        <v>2.9999999999999982</v>
      </c>
      <c r="X2754" s="96"/>
      <c r="Y2754" s="106" t="str">
        <f>$AO$24</f>
        <v>D</v>
      </c>
      <c r="Z2754" s="207" t="str">
        <f t="shared" si="1126"/>
        <v>Wed</v>
      </c>
      <c r="AA2754" s="107">
        <f t="shared" si="1127"/>
        <v>0</v>
      </c>
      <c r="AB2754" s="107">
        <f t="shared" si="1128"/>
        <v>0</v>
      </c>
      <c r="AC2754" s="107">
        <f t="shared" si="1129"/>
        <v>0</v>
      </c>
    </row>
    <row r="2755" spans="1:29" ht="12.75" customHeight="1">
      <c r="A2755" s="69"/>
      <c r="B2755" s="124" t="s">
        <v>26</v>
      </c>
      <c r="C2755" s="125" t="s">
        <v>22</v>
      </c>
      <c r="D2755" s="153">
        <f>-H2744</f>
        <v>-1244560</v>
      </c>
      <c r="E2755" s="127" t="s">
        <v>24</v>
      </c>
      <c r="F2755" s="149">
        <v>0.02</v>
      </c>
      <c r="G2755" s="134" t="s">
        <v>22</v>
      </c>
      <c r="H2755" s="130">
        <f>F2755*D2755</f>
        <v>-24891.200000000001</v>
      </c>
      <c r="I2755" s="76">
        <f t="shared" si="1123"/>
        <v>21</v>
      </c>
      <c r="J2755" s="100">
        <f>$AN$25</f>
        <v>41095</v>
      </c>
      <c r="K2755" s="101">
        <v>1</v>
      </c>
      <c r="L2755" s="261">
        <v>11</v>
      </c>
      <c r="M2755" s="232">
        <f t="shared" si="1138"/>
        <v>0.33333333333333331</v>
      </c>
      <c r="N2755" s="241">
        <f t="shared" si="1130"/>
        <v>0.70833333333333337</v>
      </c>
      <c r="O2755" s="244">
        <f t="shared" si="1124"/>
        <v>9.0000000000000018</v>
      </c>
      <c r="P2755" s="245" t="str">
        <f t="shared" si="1136"/>
        <v>1</v>
      </c>
      <c r="Q2755" s="257">
        <f t="shared" si="1125"/>
        <v>8.0000000000000018</v>
      </c>
      <c r="R2755" s="102">
        <f t="shared" si="1137"/>
        <v>2.9999999999999982</v>
      </c>
      <c r="S2755" s="103">
        <f t="shared" si="1131"/>
        <v>1</v>
      </c>
      <c r="T2755" s="104">
        <f t="shared" si="1132"/>
        <v>1.9999999999999982</v>
      </c>
      <c r="U2755" s="104">
        <f t="shared" si="1133"/>
        <v>0</v>
      </c>
      <c r="V2755" s="104">
        <f t="shared" si="1134"/>
        <v>0</v>
      </c>
      <c r="W2755" s="105">
        <f t="shared" si="1135"/>
        <v>2.9999999999999982</v>
      </c>
      <c r="X2755" s="96"/>
      <c r="Y2755" s="106" t="str">
        <f>$AO$25</f>
        <v>D</v>
      </c>
      <c r="Z2755" s="207" t="str">
        <f t="shared" si="1126"/>
        <v>Thu</v>
      </c>
      <c r="AA2755" s="107">
        <f t="shared" si="1127"/>
        <v>0</v>
      </c>
      <c r="AB2755" s="107">
        <f t="shared" si="1128"/>
        <v>0</v>
      </c>
      <c r="AC2755" s="107">
        <f t="shared" si="1129"/>
        <v>0</v>
      </c>
    </row>
    <row r="2756" spans="1:29" ht="12.75" customHeight="1">
      <c r="A2756" s="69"/>
      <c r="B2756" s="124" t="s">
        <v>47</v>
      </c>
      <c r="C2756" s="125" t="s">
        <v>22</v>
      </c>
      <c r="D2756" s="200"/>
      <c r="E2756" s="127"/>
      <c r="F2756" s="155"/>
      <c r="G2756" s="134" t="s">
        <v>22</v>
      </c>
      <c r="H2756" s="130">
        <f>SUM(AA2771:AC2771)*-F2744/21</f>
        <v>0</v>
      </c>
      <c r="I2756" s="76">
        <f t="shared" si="1123"/>
        <v>22</v>
      </c>
      <c r="J2756" s="100">
        <f>$AN$26</f>
        <v>41096</v>
      </c>
      <c r="K2756" s="101">
        <v>1</v>
      </c>
      <c r="L2756" s="261">
        <v>11</v>
      </c>
      <c r="M2756" s="232">
        <f t="shared" si="1138"/>
        <v>0.33333333333333331</v>
      </c>
      <c r="N2756" s="241">
        <f t="shared" si="1130"/>
        <v>0.70833333333333337</v>
      </c>
      <c r="O2756" s="244">
        <f t="shared" si="1124"/>
        <v>9.0000000000000018</v>
      </c>
      <c r="P2756" s="245" t="str">
        <f t="shared" si="1136"/>
        <v>1</v>
      </c>
      <c r="Q2756" s="257">
        <f t="shared" si="1125"/>
        <v>8.0000000000000018</v>
      </c>
      <c r="R2756" s="102">
        <f t="shared" si="1137"/>
        <v>2.9999999999999982</v>
      </c>
      <c r="S2756" s="103">
        <f t="shared" si="1131"/>
        <v>1</v>
      </c>
      <c r="T2756" s="104">
        <f t="shared" si="1132"/>
        <v>1.9999999999999982</v>
      </c>
      <c r="U2756" s="104">
        <f t="shared" si="1133"/>
        <v>0</v>
      </c>
      <c r="V2756" s="104">
        <f t="shared" si="1134"/>
        <v>0</v>
      </c>
      <c r="W2756" s="105">
        <f t="shared" si="1135"/>
        <v>2.9999999999999982</v>
      </c>
      <c r="X2756" s="96"/>
      <c r="Y2756" s="106" t="str">
        <f>$AO$26</f>
        <v>D</v>
      </c>
      <c r="Z2756" s="207" t="str">
        <f t="shared" si="1126"/>
        <v>Fri</v>
      </c>
      <c r="AA2756" s="107">
        <f t="shared" si="1127"/>
        <v>0</v>
      </c>
      <c r="AB2756" s="107">
        <f t="shared" si="1128"/>
        <v>0</v>
      </c>
      <c r="AC2756" s="107">
        <f t="shared" si="1129"/>
        <v>0</v>
      </c>
    </row>
    <row r="2757" spans="1:29" ht="12.75" customHeight="1">
      <c r="A2757" s="69"/>
      <c r="B2757" s="124" t="s">
        <v>27</v>
      </c>
      <c r="C2757" s="125" t="s">
        <v>22</v>
      </c>
      <c r="D2757" s="200"/>
      <c r="E2757" s="127"/>
      <c r="F2757" s="155"/>
      <c r="G2757" s="134" t="s">
        <v>22</v>
      </c>
      <c r="H2757" s="156">
        <f>+F2763</f>
        <v>-42958.400000000001</v>
      </c>
      <c r="I2757" s="76">
        <f t="shared" si="1123"/>
        <v>23</v>
      </c>
      <c r="J2757" s="100">
        <f>$AN$27</f>
        <v>41097</v>
      </c>
      <c r="K2757" s="339" t="s">
        <v>63</v>
      </c>
      <c r="L2757" s="261">
        <v>8</v>
      </c>
      <c r="M2757" s="232">
        <f t="shared" si="1138"/>
        <v>0</v>
      </c>
      <c r="N2757" s="241">
        <f t="shared" si="1130"/>
        <v>0</v>
      </c>
      <c r="O2757" s="244">
        <f t="shared" si="1124"/>
        <v>0</v>
      </c>
      <c r="P2757" s="245">
        <f t="shared" si="1136"/>
        <v>0</v>
      </c>
      <c r="Q2757" s="257">
        <f t="shared" si="1125"/>
        <v>0</v>
      </c>
      <c r="R2757" s="102">
        <f t="shared" si="1137"/>
        <v>8</v>
      </c>
      <c r="S2757" s="103">
        <f t="shared" si="1131"/>
        <v>0</v>
      </c>
      <c r="T2757" s="104">
        <f t="shared" si="1132"/>
        <v>7</v>
      </c>
      <c r="U2757" s="104">
        <f t="shared" si="1133"/>
        <v>1</v>
      </c>
      <c r="V2757" s="104">
        <f t="shared" si="1134"/>
        <v>0</v>
      </c>
      <c r="W2757" s="105">
        <f t="shared" si="1135"/>
        <v>8</v>
      </c>
      <c r="X2757" s="96"/>
      <c r="Y2757" s="106" t="str">
        <f>$AO$27</f>
        <v>M</v>
      </c>
      <c r="Z2757" s="207" t="str">
        <f t="shared" si="1126"/>
        <v>Sat</v>
      </c>
      <c r="AA2757" s="107">
        <f t="shared" si="1127"/>
        <v>0</v>
      </c>
      <c r="AB2757" s="107">
        <f t="shared" si="1128"/>
        <v>0</v>
      </c>
      <c r="AC2757" s="107">
        <f t="shared" si="1129"/>
        <v>0</v>
      </c>
    </row>
    <row r="2758" spans="1:29" ht="12.75" customHeight="1">
      <c r="A2758" s="69"/>
      <c r="B2758" s="98"/>
      <c r="C2758" s="98"/>
      <c r="D2758" s="158" t="s">
        <v>28</v>
      </c>
      <c r="E2758" s="159"/>
      <c r="F2758" s="160">
        <f>VLOOKUP(C2737,$AD$1:$AG$6,2)</f>
        <v>-1320000</v>
      </c>
      <c r="G2758" s="160"/>
      <c r="H2758" s="99"/>
      <c r="I2758" s="76">
        <f t="shared" si="1123"/>
        <v>24</v>
      </c>
      <c r="J2758" s="100">
        <f>$AN$28</f>
        <v>41098</v>
      </c>
      <c r="K2758" s="101" t="s">
        <v>50</v>
      </c>
      <c r="L2758" s="261"/>
      <c r="M2758" s="232">
        <f t="shared" si="1138"/>
        <v>0</v>
      </c>
      <c r="N2758" s="241">
        <f t="shared" si="1130"/>
        <v>0</v>
      </c>
      <c r="O2758" s="244">
        <f t="shared" si="1124"/>
        <v>0</v>
      </c>
      <c r="P2758" s="245">
        <f t="shared" si="1136"/>
        <v>0</v>
      </c>
      <c r="Q2758" s="257">
        <f t="shared" si="1125"/>
        <v>0</v>
      </c>
      <c r="R2758" s="102">
        <f t="shared" si="1137"/>
        <v>0</v>
      </c>
      <c r="S2758" s="103">
        <f t="shared" si="1131"/>
        <v>0</v>
      </c>
      <c r="T2758" s="104">
        <f t="shared" si="1132"/>
        <v>0</v>
      </c>
      <c r="U2758" s="104">
        <f t="shared" si="1133"/>
        <v>0</v>
      </c>
      <c r="V2758" s="104">
        <f t="shared" si="1134"/>
        <v>0</v>
      </c>
      <c r="W2758" s="105">
        <f t="shared" si="1135"/>
        <v>0</v>
      </c>
      <c r="X2758" s="96"/>
      <c r="Y2758" s="106" t="str">
        <f>$AO$28</f>
        <v>M</v>
      </c>
      <c r="Z2758" s="262" t="str">
        <f t="shared" si="1126"/>
        <v>Sun</v>
      </c>
      <c r="AA2758" s="107">
        <f t="shared" si="1127"/>
        <v>0</v>
      </c>
      <c r="AB2758" s="107">
        <f t="shared" si="1128"/>
        <v>0</v>
      </c>
      <c r="AC2758" s="107">
        <f t="shared" si="1129"/>
        <v>0</v>
      </c>
    </row>
    <row r="2759" spans="1:29" ht="12.75" customHeight="1">
      <c r="A2759" s="69"/>
      <c r="B2759" s="98"/>
      <c r="C2759" s="98"/>
      <c r="D2759" s="162" t="s">
        <v>26</v>
      </c>
      <c r="E2759" s="159"/>
      <c r="F2759" s="163">
        <f>+(H2744)*0.54%</f>
        <v>6720.6240000000007</v>
      </c>
      <c r="G2759" s="163"/>
      <c r="H2759" s="99"/>
      <c r="I2759" s="76">
        <f t="shared" si="1123"/>
        <v>25</v>
      </c>
      <c r="J2759" s="100">
        <f>$AN$29</f>
        <v>41099</v>
      </c>
      <c r="K2759" s="101">
        <v>1</v>
      </c>
      <c r="L2759" s="261">
        <v>8</v>
      </c>
      <c r="M2759" s="232">
        <f t="shared" si="1138"/>
        <v>0.33333333333333331</v>
      </c>
      <c r="N2759" s="241">
        <f t="shared" si="1130"/>
        <v>0.70833333333333337</v>
      </c>
      <c r="O2759" s="244">
        <f t="shared" si="1124"/>
        <v>9.0000000000000018</v>
      </c>
      <c r="P2759" s="245" t="str">
        <f t="shared" si="1136"/>
        <v>1</v>
      </c>
      <c r="Q2759" s="257">
        <f t="shared" si="1125"/>
        <v>8.0000000000000018</v>
      </c>
      <c r="R2759" s="102">
        <f t="shared" si="1137"/>
        <v>0</v>
      </c>
      <c r="S2759" s="103">
        <f t="shared" si="1131"/>
        <v>0</v>
      </c>
      <c r="T2759" s="104">
        <f t="shared" si="1132"/>
        <v>0</v>
      </c>
      <c r="U2759" s="104">
        <f t="shared" si="1133"/>
        <v>0</v>
      </c>
      <c r="V2759" s="104">
        <f t="shared" si="1134"/>
        <v>0</v>
      </c>
      <c r="W2759" s="105">
        <f t="shared" si="1135"/>
        <v>0</v>
      </c>
      <c r="X2759" s="96"/>
      <c r="Y2759" s="106" t="str">
        <f>$AO$29</f>
        <v>D</v>
      </c>
      <c r="Z2759" s="262" t="str">
        <f t="shared" si="1126"/>
        <v>Mon</v>
      </c>
      <c r="AA2759" s="107">
        <f t="shared" si="1127"/>
        <v>0</v>
      </c>
      <c r="AB2759" s="107">
        <f t="shared" si="1128"/>
        <v>0</v>
      </c>
      <c r="AC2759" s="107">
        <f t="shared" si="1129"/>
        <v>0</v>
      </c>
    </row>
    <row r="2760" spans="1:29" ht="12.75" customHeight="1">
      <c r="A2760" s="69"/>
      <c r="B2760" s="98"/>
      <c r="C2760" s="98"/>
      <c r="D2760" s="162" t="s">
        <v>29</v>
      </c>
      <c r="E2760" s="159"/>
      <c r="F2760" s="160">
        <f>-IF(H2753*5%&gt;500000,500000,H2753*5%)</f>
        <v>-115649.37572254334</v>
      </c>
      <c r="G2760" s="160"/>
      <c r="H2760" s="99"/>
      <c r="I2760" s="76">
        <f t="shared" si="1123"/>
        <v>26</v>
      </c>
      <c r="J2760" s="100">
        <f>$AN$30</f>
        <v>41100</v>
      </c>
      <c r="K2760" s="101">
        <v>1</v>
      </c>
      <c r="L2760" s="261">
        <v>10</v>
      </c>
      <c r="M2760" s="232">
        <f t="shared" si="1138"/>
        <v>0.33333333333333331</v>
      </c>
      <c r="N2760" s="241">
        <f t="shared" si="1130"/>
        <v>0.70833333333333337</v>
      </c>
      <c r="O2760" s="244">
        <f t="shared" si="1124"/>
        <v>9.0000000000000018</v>
      </c>
      <c r="P2760" s="245" t="str">
        <f t="shared" si="1136"/>
        <v>1</v>
      </c>
      <c r="Q2760" s="257">
        <f t="shared" si="1125"/>
        <v>8.0000000000000018</v>
      </c>
      <c r="R2760" s="102">
        <f t="shared" si="1137"/>
        <v>1.9999999999999982</v>
      </c>
      <c r="S2760" s="103">
        <f t="shared" si="1131"/>
        <v>1</v>
      </c>
      <c r="T2760" s="104">
        <f t="shared" si="1132"/>
        <v>0.99999999999999822</v>
      </c>
      <c r="U2760" s="104">
        <f t="shared" si="1133"/>
        <v>0</v>
      </c>
      <c r="V2760" s="104">
        <f t="shared" si="1134"/>
        <v>0</v>
      </c>
      <c r="W2760" s="105">
        <f t="shared" si="1135"/>
        <v>1.9999999999999982</v>
      </c>
      <c r="X2760" s="96"/>
      <c r="Y2760" s="106" t="str">
        <f>$AO$30</f>
        <v>D</v>
      </c>
      <c r="Z2760" s="207" t="str">
        <f t="shared" si="1126"/>
        <v>Tue</v>
      </c>
      <c r="AA2760" s="107">
        <f t="shared" si="1127"/>
        <v>0</v>
      </c>
      <c r="AB2760" s="107">
        <f t="shared" si="1128"/>
        <v>0</v>
      </c>
      <c r="AC2760" s="107">
        <f t="shared" si="1129"/>
        <v>0</v>
      </c>
    </row>
    <row r="2761" spans="1:29" ht="12.75" customHeight="1">
      <c r="A2761" s="69"/>
      <c r="B2761" s="98"/>
      <c r="C2761" s="98"/>
      <c r="D2761" s="162" t="s">
        <v>30</v>
      </c>
      <c r="E2761" s="159"/>
      <c r="F2761" s="163">
        <f>ROUND(H2753+H2755+F2759+F2760,0)*12</f>
        <v>26150016</v>
      </c>
      <c r="G2761" s="163"/>
      <c r="H2761" s="99"/>
      <c r="I2761" s="76">
        <f t="shared" si="1123"/>
        <v>27</v>
      </c>
      <c r="J2761" s="100">
        <f>$AN$31</f>
        <v>41101</v>
      </c>
      <c r="K2761" s="101">
        <v>1</v>
      </c>
      <c r="L2761" s="261">
        <v>11</v>
      </c>
      <c r="M2761" s="232">
        <f t="shared" si="1138"/>
        <v>0.33333333333333331</v>
      </c>
      <c r="N2761" s="241">
        <f t="shared" si="1130"/>
        <v>0.70833333333333337</v>
      </c>
      <c r="O2761" s="244">
        <f t="shared" si="1124"/>
        <v>9.0000000000000018</v>
      </c>
      <c r="P2761" s="245" t="str">
        <f t="shared" si="1136"/>
        <v>1</v>
      </c>
      <c r="Q2761" s="257">
        <f t="shared" si="1125"/>
        <v>8.0000000000000018</v>
      </c>
      <c r="R2761" s="102">
        <f t="shared" si="1137"/>
        <v>2.9999999999999982</v>
      </c>
      <c r="S2761" s="103">
        <f t="shared" si="1131"/>
        <v>1</v>
      </c>
      <c r="T2761" s="104">
        <f t="shared" si="1132"/>
        <v>1.9999999999999982</v>
      </c>
      <c r="U2761" s="104">
        <f t="shared" si="1133"/>
        <v>0</v>
      </c>
      <c r="V2761" s="104">
        <f t="shared" si="1134"/>
        <v>0</v>
      </c>
      <c r="W2761" s="105">
        <f t="shared" si="1135"/>
        <v>2.9999999999999982</v>
      </c>
      <c r="X2761" s="96"/>
      <c r="Y2761" s="106" t="str">
        <f>$AO$31</f>
        <v>D</v>
      </c>
      <c r="Z2761" s="207" t="str">
        <f t="shared" si="1126"/>
        <v>Wed</v>
      </c>
      <c r="AA2761" s="107">
        <f t="shared" si="1127"/>
        <v>0</v>
      </c>
      <c r="AB2761" s="107">
        <f t="shared" si="1128"/>
        <v>0</v>
      </c>
      <c r="AC2761" s="107">
        <f t="shared" si="1129"/>
        <v>0</v>
      </c>
    </row>
    <row r="2762" spans="1:29" ht="12.75" customHeight="1">
      <c r="A2762" s="69"/>
      <c r="B2762" s="98"/>
      <c r="C2762" s="98"/>
      <c r="D2762" s="168" t="s">
        <v>31</v>
      </c>
      <c r="E2762" s="159"/>
      <c r="F2762" s="169">
        <f>(F2761)+(F2758*12)</f>
        <v>10310016</v>
      </c>
      <c r="G2762" s="169"/>
      <c r="H2762" s="99"/>
      <c r="I2762" s="76">
        <f t="shared" si="1123"/>
        <v>28</v>
      </c>
      <c r="J2762" s="100">
        <f>$AN$32</f>
        <v>41102</v>
      </c>
      <c r="K2762" s="101">
        <v>1</v>
      </c>
      <c r="L2762" s="261">
        <v>8</v>
      </c>
      <c r="M2762" s="232">
        <f t="shared" si="1138"/>
        <v>0.33333333333333331</v>
      </c>
      <c r="N2762" s="241">
        <f t="shared" si="1130"/>
        <v>0.70833333333333337</v>
      </c>
      <c r="O2762" s="244">
        <f t="shared" si="1124"/>
        <v>9.0000000000000018</v>
      </c>
      <c r="P2762" s="245" t="str">
        <f t="shared" si="1136"/>
        <v>1</v>
      </c>
      <c r="Q2762" s="257">
        <f t="shared" si="1125"/>
        <v>8.0000000000000018</v>
      </c>
      <c r="R2762" s="102">
        <f t="shared" si="1137"/>
        <v>0</v>
      </c>
      <c r="S2762" s="103">
        <f t="shared" si="1131"/>
        <v>0</v>
      </c>
      <c r="T2762" s="104">
        <f t="shared" si="1132"/>
        <v>0</v>
      </c>
      <c r="U2762" s="104">
        <f t="shared" si="1133"/>
        <v>0</v>
      </c>
      <c r="V2762" s="104">
        <f t="shared" si="1134"/>
        <v>0</v>
      </c>
      <c r="W2762" s="105">
        <f t="shared" si="1135"/>
        <v>0</v>
      </c>
      <c r="X2762" s="96"/>
      <c r="Y2762" s="106" t="str">
        <f>$AO$32</f>
        <v>D</v>
      </c>
      <c r="Z2762" s="207" t="str">
        <f t="shared" si="1126"/>
        <v>Thu</v>
      </c>
      <c r="AA2762" s="107">
        <f t="shared" si="1127"/>
        <v>0</v>
      </c>
      <c r="AB2762" s="107">
        <f t="shared" si="1128"/>
        <v>0</v>
      </c>
      <c r="AC2762" s="107">
        <f t="shared" si="1129"/>
        <v>0</v>
      </c>
    </row>
    <row r="2763" spans="1:29" ht="12.75" customHeight="1">
      <c r="A2763" s="69"/>
      <c r="B2763" s="98"/>
      <c r="C2763" s="98"/>
      <c r="D2763" s="168" t="s">
        <v>32</v>
      </c>
      <c r="E2763" s="159"/>
      <c r="F2763" s="170">
        <f>-(IF(F2762&lt;=0,0,IF(F2762&lt;=50000000,F2762*0.05,IF(F2762&lt;=200000000,(F2762-50000000)*0.15+2500000,IF(F2762&lt;=500000000,(F2762-250000000)*0.25+32500000,(F2762-500000000)*0.3+95000000)))))/12</f>
        <v>-42958.400000000001</v>
      </c>
      <c r="G2763" s="171">
        <f>-(IF(F2763&lt;=0,0,IF(F2763&lt;=50000000,F2763*0.05,IF(F2763&lt;=200000000,(F2763-50000000)*0.15+2500000,IF(F2763&lt;=500000000,(F2763-250000000)*0.25+32500000,(F2763-500000000)*0.3+95000000)))))/12</f>
        <v>0</v>
      </c>
      <c r="H2763" s="99"/>
      <c r="I2763" s="76">
        <f t="shared" si="1123"/>
        <v>29</v>
      </c>
      <c r="J2763" s="100">
        <f>$AN$33</f>
        <v>41103</v>
      </c>
      <c r="K2763" s="101">
        <v>1</v>
      </c>
      <c r="L2763" s="261">
        <v>11</v>
      </c>
      <c r="M2763" s="232">
        <f t="shared" si="1138"/>
        <v>0.33333333333333331</v>
      </c>
      <c r="N2763" s="241">
        <f t="shared" si="1130"/>
        <v>0.70833333333333337</v>
      </c>
      <c r="O2763" s="244">
        <f t="shared" si="1124"/>
        <v>9.0000000000000018</v>
      </c>
      <c r="P2763" s="245" t="str">
        <f t="shared" si="1136"/>
        <v>1</v>
      </c>
      <c r="Q2763" s="257">
        <f t="shared" si="1125"/>
        <v>8.0000000000000018</v>
      </c>
      <c r="R2763" s="102">
        <f t="shared" si="1137"/>
        <v>2.9999999999999982</v>
      </c>
      <c r="S2763" s="103">
        <f t="shared" si="1131"/>
        <v>1</v>
      </c>
      <c r="T2763" s="104">
        <f t="shared" si="1132"/>
        <v>1.9999999999999982</v>
      </c>
      <c r="U2763" s="104">
        <f t="shared" si="1133"/>
        <v>0</v>
      </c>
      <c r="V2763" s="104">
        <f t="shared" si="1134"/>
        <v>0</v>
      </c>
      <c r="W2763" s="105">
        <f t="shared" si="1135"/>
        <v>2.9999999999999982</v>
      </c>
      <c r="X2763" s="96"/>
      <c r="Y2763" s="106" t="str">
        <f>$AO$33</f>
        <v>D</v>
      </c>
      <c r="Z2763" s="207" t="str">
        <f t="shared" si="1126"/>
        <v>Fri</v>
      </c>
      <c r="AA2763" s="107">
        <f t="shared" si="1127"/>
        <v>0</v>
      </c>
      <c r="AB2763" s="107">
        <f t="shared" si="1128"/>
        <v>0</v>
      </c>
      <c r="AC2763" s="107">
        <f t="shared" si="1129"/>
        <v>0</v>
      </c>
    </row>
    <row r="2764" spans="1:29" ht="12.75" customHeight="1">
      <c r="A2764" s="69"/>
      <c r="B2764" s="98"/>
      <c r="C2764" s="125"/>
      <c r="D2764" s="172"/>
      <c r="E2764" s="173"/>
      <c r="F2764" s="174"/>
      <c r="G2764" s="72"/>
      <c r="H2764" s="175"/>
      <c r="I2764" s="76">
        <f t="shared" si="1123"/>
        <v>30</v>
      </c>
      <c r="J2764" s="100">
        <f>$AN$34</f>
        <v>41104</v>
      </c>
      <c r="K2764" s="101" t="s">
        <v>50</v>
      </c>
      <c r="L2764" s="261"/>
      <c r="M2764" s="232">
        <f t="shared" si="1138"/>
        <v>0</v>
      </c>
      <c r="N2764" s="241">
        <f t="shared" si="1130"/>
        <v>0</v>
      </c>
      <c r="O2764" s="244">
        <f t="shared" si="1124"/>
        <v>0</v>
      </c>
      <c r="P2764" s="245">
        <f t="shared" si="1136"/>
        <v>0</v>
      </c>
      <c r="Q2764" s="257">
        <f t="shared" si="1125"/>
        <v>0</v>
      </c>
      <c r="R2764" s="102">
        <f t="shared" si="1137"/>
        <v>0</v>
      </c>
      <c r="S2764" s="103">
        <f t="shared" si="1131"/>
        <v>0</v>
      </c>
      <c r="T2764" s="104">
        <f t="shared" si="1132"/>
        <v>0</v>
      </c>
      <c r="U2764" s="104">
        <f t="shared" si="1133"/>
        <v>0</v>
      </c>
      <c r="V2764" s="104">
        <f t="shared" si="1134"/>
        <v>0</v>
      </c>
      <c r="W2764" s="105">
        <f t="shared" si="1135"/>
        <v>0</v>
      </c>
      <c r="X2764" s="96"/>
      <c r="Y2764" s="106" t="str">
        <f>$AO$34</f>
        <v>M</v>
      </c>
      <c r="Z2764" s="207" t="str">
        <f t="shared" si="1126"/>
        <v>Sat</v>
      </c>
      <c r="AA2764" s="107">
        <f t="shared" si="1127"/>
        <v>0</v>
      </c>
      <c r="AB2764" s="107">
        <f t="shared" si="1128"/>
        <v>0</v>
      </c>
      <c r="AC2764" s="107">
        <f t="shared" si="1129"/>
        <v>0</v>
      </c>
    </row>
    <row r="2765" spans="1:29" ht="12.75" customHeight="1">
      <c r="A2765" s="69"/>
      <c r="B2765" s="176" t="s">
        <v>33</v>
      </c>
      <c r="C2765" s="177"/>
      <c r="D2765" s="178"/>
      <c r="E2765" s="127"/>
      <c r="F2765" s="179"/>
      <c r="G2765" s="180" t="s">
        <v>22</v>
      </c>
      <c r="H2765" s="152">
        <f>+H2753+H2755+H2756+H2757</f>
        <v>2245137.9144508666</v>
      </c>
      <c r="I2765" s="76">
        <f t="shared" si="1123"/>
        <v>31</v>
      </c>
      <c r="J2765" s="100">
        <f>$AN$35</f>
        <v>41105</v>
      </c>
      <c r="K2765" s="101" t="s">
        <v>50</v>
      </c>
      <c r="L2765" s="261"/>
      <c r="M2765" s="232">
        <f t="shared" si="1138"/>
        <v>0</v>
      </c>
      <c r="N2765" s="241">
        <f t="shared" si="1130"/>
        <v>0</v>
      </c>
      <c r="O2765" s="244">
        <f t="shared" si="1124"/>
        <v>0</v>
      </c>
      <c r="P2765" s="245">
        <f t="shared" si="1136"/>
        <v>0</v>
      </c>
      <c r="Q2765" s="257">
        <f t="shared" si="1125"/>
        <v>0</v>
      </c>
      <c r="R2765" s="102">
        <f t="shared" si="1137"/>
        <v>0</v>
      </c>
      <c r="S2765" s="103">
        <f t="shared" si="1131"/>
        <v>0</v>
      </c>
      <c r="T2765" s="104">
        <f t="shared" si="1132"/>
        <v>0</v>
      </c>
      <c r="U2765" s="104">
        <f t="shared" si="1133"/>
        <v>0</v>
      </c>
      <c r="V2765" s="104">
        <f t="shared" si="1134"/>
        <v>0</v>
      </c>
      <c r="W2765" s="105">
        <f t="shared" si="1135"/>
        <v>0</v>
      </c>
      <c r="X2765" s="96"/>
      <c r="Y2765" s="106" t="str">
        <f>$AO$35</f>
        <v>M</v>
      </c>
      <c r="Z2765" s="262" t="str">
        <f t="shared" si="1126"/>
        <v>Sun</v>
      </c>
      <c r="AA2765" s="107">
        <f t="shared" si="1127"/>
        <v>0</v>
      </c>
      <c r="AB2765" s="107">
        <f t="shared" si="1128"/>
        <v>0</v>
      </c>
      <c r="AC2765" s="107">
        <f t="shared" si="1129"/>
        <v>0</v>
      </c>
    </row>
    <row r="2766" spans="1:29" ht="12.75" customHeight="1">
      <c r="A2766" s="69"/>
      <c r="B2766" s="70"/>
      <c r="C2766" s="70"/>
      <c r="D2766" s="200"/>
      <c r="E2766" s="127"/>
      <c r="F2766" s="155"/>
      <c r="G2766" s="74"/>
      <c r="H2766" s="75"/>
      <c r="I2766" s="76">
        <f t="shared" si="1123"/>
        <v>32</v>
      </c>
      <c r="J2766" s="100">
        <f>$AN$36</f>
        <v>41106</v>
      </c>
      <c r="K2766" s="101">
        <v>1</v>
      </c>
      <c r="L2766" s="261">
        <v>11</v>
      </c>
      <c r="M2766" s="232">
        <f t="shared" si="1138"/>
        <v>0.33333333333333331</v>
      </c>
      <c r="N2766" s="241">
        <f t="shared" si="1130"/>
        <v>0.70833333333333337</v>
      </c>
      <c r="O2766" s="244">
        <f t="shared" si="1124"/>
        <v>9.0000000000000018</v>
      </c>
      <c r="P2766" s="245" t="str">
        <f t="shared" si="1136"/>
        <v>1</v>
      </c>
      <c r="Q2766" s="257">
        <f t="shared" si="1125"/>
        <v>8.0000000000000018</v>
      </c>
      <c r="R2766" s="102">
        <f t="shared" si="1137"/>
        <v>2.9999999999999982</v>
      </c>
      <c r="S2766" s="103">
        <f t="shared" si="1131"/>
        <v>1</v>
      </c>
      <c r="T2766" s="104">
        <f t="shared" si="1132"/>
        <v>1.9999999999999982</v>
      </c>
      <c r="U2766" s="104">
        <f t="shared" si="1133"/>
        <v>0</v>
      </c>
      <c r="V2766" s="104">
        <f t="shared" si="1134"/>
        <v>0</v>
      </c>
      <c r="W2766" s="105">
        <f t="shared" si="1135"/>
        <v>2.9999999999999982</v>
      </c>
      <c r="X2766" s="96"/>
      <c r="Y2766" s="106" t="str">
        <f>$AO$36</f>
        <v>D</v>
      </c>
      <c r="Z2766" s="262" t="str">
        <f t="shared" si="1126"/>
        <v>Mon</v>
      </c>
      <c r="AA2766" s="107">
        <f t="shared" si="1127"/>
        <v>0</v>
      </c>
      <c r="AB2766" s="107">
        <f t="shared" si="1128"/>
        <v>0</v>
      </c>
      <c r="AC2766" s="107">
        <f t="shared" si="1129"/>
        <v>0</v>
      </c>
    </row>
    <row r="2767" spans="1:29" ht="12.75" customHeight="1">
      <c r="A2767" s="69"/>
      <c r="B2767" s="181" t="s">
        <v>34</v>
      </c>
      <c r="C2767" s="181"/>
      <c r="D2767" s="72"/>
      <c r="E2767" s="73"/>
      <c r="F2767" s="72"/>
      <c r="G2767" s="181" t="s">
        <v>35</v>
      </c>
      <c r="H2767" s="99"/>
      <c r="I2767" s="76">
        <f t="shared" si="1123"/>
        <v>33</v>
      </c>
      <c r="J2767" s="100">
        <f>$AN$37</f>
        <v>41107</v>
      </c>
      <c r="K2767" s="101">
        <v>1</v>
      </c>
      <c r="L2767" s="261">
        <v>11</v>
      </c>
      <c r="M2767" s="232">
        <f t="shared" si="1138"/>
        <v>0.33333333333333331</v>
      </c>
      <c r="N2767" s="241">
        <f t="shared" si="1130"/>
        <v>0.70833333333333337</v>
      </c>
      <c r="O2767" s="244">
        <f t="shared" si="1124"/>
        <v>9.0000000000000018</v>
      </c>
      <c r="P2767" s="245" t="str">
        <f t="shared" si="1136"/>
        <v>1</v>
      </c>
      <c r="Q2767" s="257">
        <f t="shared" si="1125"/>
        <v>8.0000000000000018</v>
      </c>
      <c r="R2767" s="102">
        <f t="shared" si="1137"/>
        <v>2.9999999999999982</v>
      </c>
      <c r="S2767" s="103">
        <f t="shared" si="1131"/>
        <v>1</v>
      </c>
      <c r="T2767" s="104">
        <f t="shared" si="1132"/>
        <v>1.9999999999999982</v>
      </c>
      <c r="U2767" s="104">
        <f t="shared" si="1133"/>
        <v>0</v>
      </c>
      <c r="V2767" s="104">
        <f t="shared" si="1134"/>
        <v>0</v>
      </c>
      <c r="W2767" s="105">
        <f t="shared" si="1135"/>
        <v>2.9999999999999982</v>
      </c>
      <c r="X2767" s="96"/>
      <c r="Y2767" s="106" t="str">
        <f>$AO$37</f>
        <v>D</v>
      </c>
      <c r="Z2767" s="207" t="str">
        <f t="shared" si="1126"/>
        <v>Tue</v>
      </c>
      <c r="AA2767" s="107">
        <f t="shared" si="1127"/>
        <v>0</v>
      </c>
      <c r="AB2767" s="107">
        <f t="shared" si="1128"/>
        <v>0</v>
      </c>
      <c r="AC2767" s="107">
        <f t="shared" si="1129"/>
        <v>0</v>
      </c>
    </row>
    <row r="2768" spans="1:29" ht="12.75" customHeight="1">
      <c r="A2768" s="69"/>
      <c r="B2768" s="181"/>
      <c r="C2768" s="181"/>
      <c r="D2768" s="72"/>
      <c r="E2768" s="73"/>
      <c r="F2768" s="72"/>
      <c r="G2768" s="181"/>
      <c r="H2768" s="99"/>
      <c r="I2768" s="76">
        <f t="shared" si="1123"/>
        <v>34</v>
      </c>
      <c r="J2768" s="100">
        <f>$AN$38</f>
        <v>41108</v>
      </c>
      <c r="K2768" s="101">
        <v>1</v>
      </c>
      <c r="L2768" s="261">
        <v>11</v>
      </c>
      <c r="M2768" s="232">
        <f t="shared" si="1138"/>
        <v>0.33333333333333331</v>
      </c>
      <c r="N2768" s="241">
        <f t="shared" si="1130"/>
        <v>0.70833333333333337</v>
      </c>
      <c r="O2768" s="244">
        <f t="shared" si="1124"/>
        <v>9.0000000000000018</v>
      </c>
      <c r="P2768" s="245" t="str">
        <f t="shared" si="1136"/>
        <v>1</v>
      </c>
      <c r="Q2768" s="257">
        <f t="shared" si="1125"/>
        <v>8.0000000000000018</v>
      </c>
      <c r="R2768" s="102">
        <f t="shared" si="1137"/>
        <v>2.9999999999999982</v>
      </c>
      <c r="S2768" s="103">
        <f t="shared" si="1131"/>
        <v>1</v>
      </c>
      <c r="T2768" s="104">
        <f t="shared" si="1132"/>
        <v>1.9999999999999982</v>
      </c>
      <c r="U2768" s="104">
        <f t="shared" si="1133"/>
        <v>0</v>
      </c>
      <c r="V2768" s="104">
        <f t="shared" si="1134"/>
        <v>0</v>
      </c>
      <c r="W2768" s="105">
        <f t="shared" si="1135"/>
        <v>2.9999999999999982</v>
      </c>
      <c r="X2768" s="96"/>
      <c r="Y2768" s="106" t="str">
        <f>$AO$38</f>
        <v>D</v>
      </c>
      <c r="Z2768" s="207" t="str">
        <f t="shared" si="1126"/>
        <v>Wed</v>
      </c>
      <c r="AA2768" s="107">
        <f t="shared" si="1127"/>
        <v>0</v>
      </c>
      <c r="AB2768" s="107">
        <f t="shared" si="1128"/>
        <v>0</v>
      </c>
      <c r="AC2768" s="107">
        <f t="shared" si="1129"/>
        <v>0</v>
      </c>
    </row>
    <row r="2769" spans="1:29" ht="12.75" customHeight="1">
      <c r="A2769" s="69"/>
      <c r="B2769" s="181"/>
      <c r="C2769" s="181"/>
      <c r="D2769" s="72"/>
      <c r="E2769" s="73"/>
      <c r="F2769" s="72"/>
      <c r="G2769" s="181"/>
      <c r="H2769" s="99"/>
      <c r="I2769" s="76">
        <f t="shared" si="1123"/>
        <v>35</v>
      </c>
      <c r="J2769" s="100"/>
      <c r="K2769" s="101"/>
      <c r="L2769" s="261"/>
      <c r="M2769" s="232"/>
      <c r="N2769" s="241"/>
      <c r="O2769" s="244"/>
      <c r="P2769" s="245"/>
      <c r="Q2769" s="257"/>
      <c r="R2769" s="102"/>
      <c r="S2769" s="103"/>
      <c r="T2769" s="104"/>
      <c r="U2769" s="104"/>
      <c r="V2769" s="104"/>
      <c r="W2769" s="105"/>
      <c r="X2769" s="96"/>
      <c r="Y2769" s="106"/>
      <c r="Z2769" s="207" t="str">
        <f t="shared" si="1126"/>
        <v>Sat</v>
      </c>
      <c r="AA2769" s="107">
        <f>COUNTIF(K2769,"S")</f>
        <v>0</v>
      </c>
      <c r="AB2769" s="107">
        <f>COUNTIF(K2769,"I")</f>
        <v>0</v>
      </c>
      <c r="AC2769" s="107">
        <f>COUNTIF(K2769,"A")</f>
        <v>0</v>
      </c>
    </row>
    <row r="2770" spans="1:29" ht="12.75" customHeight="1">
      <c r="A2770" s="69"/>
      <c r="B2770" s="181"/>
      <c r="C2770" s="181"/>
      <c r="D2770" s="72"/>
      <c r="E2770" s="73"/>
      <c r="F2770" s="72"/>
      <c r="G2770" s="181"/>
      <c r="H2770" s="99"/>
      <c r="I2770" s="76">
        <f t="shared" si="1123"/>
        <v>36</v>
      </c>
      <c r="J2770" s="210" t="s">
        <v>19</v>
      </c>
      <c r="K2770" s="211"/>
      <c r="L2770" s="251"/>
      <c r="M2770" s="212" t="s">
        <v>45</v>
      </c>
      <c r="N2770" s="212" t="s">
        <v>46</v>
      </c>
      <c r="O2770" s="242"/>
      <c r="P2770" s="243"/>
      <c r="Q2770" s="258"/>
      <c r="R2770" s="212"/>
      <c r="S2770" s="213"/>
      <c r="T2770" s="214"/>
      <c r="U2770" s="214"/>
      <c r="V2770" s="215"/>
      <c r="W2770" s="216" t="s">
        <v>36</v>
      </c>
      <c r="X2770" s="182"/>
      <c r="Y2770" s="183" t="s">
        <v>37</v>
      </c>
      <c r="Z2770" s="83"/>
      <c r="AA2770" s="84"/>
      <c r="AB2770" s="84"/>
      <c r="AC2770" s="96"/>
    </row>
    <row r="2771" spans="1:29" ht="12.75" customHeight="1">
      <c r="A2771" s="69"/>
      <c r="B2771" s="184" t="str">
        <f>C2735</f>
        <v>ADE</v>
      </c>
      <c r="C2771" s="181"/>
      <c r="D2771" s="72"/>
      <c r="E2771" s="73"/>
      <c r="F2771" s="72"/>
      <c r="G2771" s="181" t="s">
        <v>38</v>
      </c>
      <c r="H2771" s="99"/>
      <c r="I2771" s="76">
        <f t="shared" si="1123"/>
        <v>37</v>
      </c>
      <c r="J2771" s="333">
        <f>+K2771+L2771</f>
        <v>24</v>
      </c>
      <c r="K2771" s="334">
        <f>+COUNTIF(K2738:K2769,"1")+COUNTIF(K2738:K2769,"2")+COUNTIF(K2738:K2769,"L2")+COUNTIF(K2738:K2769,"L1")</f>
        <v>24</v>
      </c>
      <c r="L2771" s="334">
        <f>+COUNTIF(K2738:K2769,"2")+COUNTIF(K2738:K2769,"L2")</f>
        <v>0</v>
      </c>
      <c r="M2771" s="334">
        <f>+COUNTIF(K2738:K2769,"1")+COUNTIF(K2738:K2769,"L1")</f>
        <v>24</v>
      </c>
      <c r="N2771" s="185"/>
      <c r="O2771" s="185"/>
      <c r="P2771" s="101"/>
      <c r="Q2771" s="259"/>
      <c r="R2771" s="185">
        <f>+COUNTIF(K2739:K2769,"S2")</f>
        <v>0</v>
      </c>
      <c r="S2771" s="102">
        <f>SUM(S2739:S2769)</f>
        <v>19</v>
      </c>
      <c r="T2771" s="102">
        <f>SUM(T2739:T2769)</f>
        <v>46.999999999999986</v>
      </c>
      <c r="U2771" s="102">
        <f>SUM(U2739:U2769)</f>
        <v>2</v>
      </c>
      <c r="V2771" s="102">
        <f>SUM(V2739:V2769)</f>
        <v>0</v>
      </c>
      <c r="W2771" s="105">
        <f>+(S2771*1.5)+(T2771*2)+(U2771*3)+(V2771*4)</f>
        <v>128.49999999999997</v>
      </c>
      <c r="X2771" s="186"/>
      <c r="Y2771" s="187">
        <f>+COUNTIF(Y2739:Y2769,"D")</f>
        <v>22</v>
      </c>
      <c r="Z2771" s="83"/>
      <c r="AA2771" s="102">
        <f>SUM(AA2739:AA2769)</f>
        <v>0</v>
      </c>
      <c r="AB2771" s="102">
        <f>SUM(AB2739:AB2769)</f>
        <v>0</v>
      </c>
      <c r="AC2771" s="102">
        <f>SUM(AC2739:AC2769)</f>
        <v>0</v>
      </c>
    </row>
    <row r="2772" spans="1:29" ht="12.75" customHeight="1">
      <c r="A2772" s="69"/>
      <c r="B2772" s="263"/>
      <c r="C2772" s="189" t="s">
        <v>57</v>
      </c>
      <c r="D2772" s="189"/>
      <c r="E2772" s="190"/>
      <c r="F2772" s="72"/>
      <c r="G2772" s="72"/>
      <c r="H2772" s="99"/>
      <c r="I2772" s="76">
        <f t="shared" si="1123"/>
        <v>38</v>
      </c>
      <c r="J2772" s="191"/>
      <c r="K2772" s="192"/>
      <c r="L2772" s="252"/>
      <c r="M2772" s="193"/>
      <c r="N2772" s="193"/>
      <c r="O2772" s="193"/>
      <c r="P2772" s="239"/>
      <c r="Q2772" s="260"/>
      <c r="R2772" s="194">
        <f>S2771+T2771+U2771+V2771</f>
        <v>67.999999999999986</v>
      </c>
      <c r="S2772" s="103"/>
      <c r="T2772" s="103"/>
      <c r="U2772" s="103"/>
      <c r="V2772" s="103"/>
      <c r="W2772" s="103"/>
      <c r="X2772" s="195"/>
      <c r="Y2772" s="187"/>
      <c r="Z2772" s="196"/>
      <c r="AA2772" s="196"/>
      <c r="AB2772" s="196"/>
      <c r="AC2772" s="197"/>
    </row>
    <row r="2774" spans="1:29" ht="12.75" customHeight="1">
      <c r="A2774" s="52">
        <f>A2735+1</f>
        <v>72</v>
      </c>
      <c r="B2774" s="53" t="s">
        <v>2</v>
      </c>
      <c r="C2774" s="54" t="s">
        <v>201</v>
      </c>
      <c r="D2774" s="55"/>
      <c r="E2774" s="56" t="s">
        <v>55</v>
      </c>
      <c r="F2774" s="209" t="s">
        <v>147</v>
      </c>
      <c r="G2774" s="57"/>
      <c r="H2774" s="58"/>
      <c r="I2774" s="59">
        <v>1</v>
      </c>
      <c r="J2774" s="486" t="str">
        <f>+C2774</f>
        <v>ADE</v>
      </c>
      <c r="K2774" s="486"/>
      <c r="L2774" s="486"/>
      <c r="M2774" s="486"/>
      <c r="N2774" s="486"/>
      <c r="O2774" s="486"/>
      <c r="P2774" s="486"/>
      <c r="Q2774" s="486"/>
      <c r="R2774" s="486"/>
      <c r="S2774" s="486"/>
      <c r="T2774" s="486"/>
      <c r="U2774" s="486"/>
      <c r="V2774" s="486"/>
      <c r="W2774" s="486"/>
      <c r="X2774" s="60"/>
      <c r="Y2774" s="61"/>
      <c r="Z2774" s="62"/>
      <c r="AA2774" s="63"/>
      <c r="AB2774" s="63"/>
      <c r="AC2774" s="64"/>
    </row>
    <row r="2775" spans="1:29" ht="12.75" customHeight="1">
      <c r="A2775" s="69"/>
      <c r="B2775" s="70" t="s">
        <v>3</v>
      </c>
      <c r="C2775" s="71" t="s">
        <v>62</v>
      </c>
      <c r="D2775" s="72"/>
      <c r="E2775" s="73"/>
      <c r="F2775" s="72"/>
      <c r="G2775" s="74"/>
      <c r="H2775" s="75"/>
      <c r="I2775" s="76">
        <f t="shared" ref="I2775:I2811" si="1139">+I2774+1</f>
        <v>2</v>
      </c>
      <c r="J2775" s="77" t="s">
        <v>4</v>
      </c>
      <c r="K2775" s="78"/>
      <c r="L2775" s="248"/>
      <c r="M2775" s="79"/>
      <c r="N2775" s="79"/>
      <c r="O2775" s="79"/>
      <c r="P2775" s="236"/>
      <c r="Q2775" s="254"/>
      <c r="R2775" s="79"/>
      <c r="S2775" s="79"/>
      <c r="T2775" s="79"/>
      <c r="U2775" s="79"/>
      <c r="V2775" s="79"/>
      <c r="W2775" s="80" t="str">
        <f>$Y$1</f>
        <v>Period: 1 May 2012 - 31 May 2012</v>
      </c>
      <c r="X2775" s="81"/>
      <c r="Y2775" s="82"/>
      <c r="Z2775" s="83"/>
      <c r="AA2775" s="84"/>
      <c r="AB2775" s="84"/>
      <c r="AC2775" s="85"/>
    </row>
    <row r="2776" spans="1:29" ht="12.75" customHeight="1">
      <c r="A2776" s="69"/>
      <c r="B2776" s="70" t="s">
        <v>6</v>
      </c>
      <c r="C2776" s="71" t="s">
        <v>5</v>
      </c>
      <c r="D2776" s="72"/>
      <c r="E2776" s="73"/>
      <c r="F2776" s="91"/>
      <c r="G2776" s="91"/>
      <c r="H2776" s="92"/>
      <c r="I2776" s="76">
        <f t="shared" si="1139"/>
        <v>3</v>
      </c>
      <c r="J2776" s="487" t="s">
        <v>7</v>
      </c>
      <c r="K2776" s="488" t="s">
        <v>8</v>
      </c>
      <c r="L2776" s="249"/>
      <c r="M2776" s="489" t="s">
        <v>49</v>
      </c>
      <c r="N2776" s="490"/>
      <c r="O2776" s="220"/>
      <c r="P2776" s="237"/>
      <c r="Q2776" s="255"/>
      <c r="R2776" s="491" t="s">
        <v>64</v>
      </c>
      <c r="S2776" s="493" t="s">
        <v>9</v>
      </c>
      <c r="T2776" s="493"/>
      <c r="U2776" s="493"/>
      <c r="V2776" s="493"/>
      <c r="W2776" s="494" t="s">
        <v>10</v>
      </c>
      <c r="X2776" s="93"/>
      <c r="Y2776" s="94"/>
      <c r="Z2776" s="83"/>
      <c r="AA2776" s="84"/>
      <c r="AB2776" s="84"/>
      <c r="AC2776" s="85"/>
    </row>
    <row r="2777" spans="1:29" ht="12.75" customHeight="1">
      <c r="A2777" s="69"/>
      <c r="B2777" s="70" t="s">
        <v>48</v>
      </c>
      <c r="C2777" s="71"/>
      <c r="D2777" s="72"/>
      <c r="E2777" s="73"/>
      <c r="F2777" s="91"/>
      <c r="G2777" s="91"/>
      <c r="H2777" s="92"/>
      <c r="I2777" s="76">
        <f t="shared" si="1139"/>
        <v>4</v>
      </c>
      <c r="J2777" s="487"/>
      <c r="K2777" s="488"/>
      <c r="L2777" s="250"/>
      <c r="M2777" s="231" t="s">
        <v>11</v>
      </c>
      <c r="N2777" s="231" t="s">
        <v>12</v>
      </c>
      <c r="O2777" s="231"/>
      <c r="P2777" s="238"/>
      <c r="Q2777" s="256" t="s">
        <v>67</v>
      </c>
      <c r="R2777" s="492"/>
      <c r="S2777" s="201">
        <v>1.5</v>
      </c>
      <c r="T2777" s="201">
        <v>2</v>
      </c>
      <c r="U2777" s="201">
        <v>3</v>
      </c>
      <c r="V2777" s="201">
        <v>4</v>
      </c>
      <c r="W2777" s="494"/>
      <c r="X2777" s="93"/>
      <c r="Y2777" s="94"/>
      <c r="Z2777" s="83"/>
      <c r="AA2777" s="95" t="s">
        <v>13</v>
      </c>
      <c r="AB2777" s="95" t="s">
        <v>14</v>
      </c>
      <c r="AC2777" s="96" t="s">
        <v>15</v>
      </c>
    </row>
    <row r="2778" spans="1:29" ht="12.75" customHeight="1">
      <c r="A2778" s="69"/>
      <c r="B2778" s="70" t="s">
        <v>16</v>
      </c>
      <c r="C2778" s="71"/>
      <c r="D2778" s="72"/>
      <c r="E2778" s="73"/>
      <c r="F2778" s="98"/>
      <c r="G2778" s="72"/>
      <c r="H2778" s="99"/>
      <c r="I2778" s="76">
        <f t="shared" si="1139"/>
        <v>5</v>
      </c>
      <c r="J2778" s="100">
        <f>$AN$9</f>
        <v>41079</v>
      </c>
      <c r="K2778" s="101">
        <v>1</v>
      </c>
      <c r="L2778" s="261">
        <v>10</v>
      </c>
      <c r="M2778" s="232">
        <f>VLOOKUP(K2778,$AE$23:$AG$30,2,0)</f>
        <v>0.33333333333333331</v>
      </c>
      <c r="N2778" s="241">
        <f>VLOOKUP(K2778,$AE$23:$AG$30,3,0)</f>
        <v>0.70833333333333337</v>
      </c>
      <c r="O2778" s="244">
        <f t="shared" ref="O2778:O2807" si="1140">(N2778-M2778)*24</f>
        <v>9.0000000000000018</v>
      </c>
      <c r="P2778" s="245" t="str">
        <f>+IF(((N2778-M2778)*24)&gt;4,"1",0)</f>
        <v>1</v>
      </c>
      <c r="Q2778" s="257">
        <f t="shared" ref="Q2778:Q2807" si="1141">O2778-P2778</f>
        <v>8.0000000000000018</v>
      </c>
      <c r="R2778" s="102">
        <f>+L2778-Q2778</f>
        <v>1.9999999999999982</v>
      </c>
      <c r="S2778" s="103">
        <f>IF(AND(Y2778="d",W2778&gt;0),1,0)</f>
        <v>1</v>
      </c>
      <c r="T2778" s="104">
        <f>IF(AND(Y2778="D",W2778-S2778&lt;0),0,IF(AND(Y2778="M",W2778&gt;=7),7,IF(AND(Y2778="M",W2778&lt;7),W2778,IF(W2778-S2778&lt;0,0,IF(AND(Y2778="D",W2778-S2778&gt;=7),7,IF(AND(Y2778="D",W2778-S2778&lt;7),W2778-S2778,0))))))</f>
        <v>0.99999999999999822</v>
      </c>
      <c r="U2778" s="104">
        <f>IF(AND(Y2778="D",W2778&lt;1),0,IF(AND(Y2778="D",W2778-S2778-T2778&gt;0,W2778-S2778-T2778&lt;1),W2778-S2778-T2778,IF(AND(Y2778="D",W2778-S2778-T2778&gt;=1),1,IF(AND(Y2778="M",W2778-T2778&gt;=1),1,IF(AND(Y2778="M",W2778-T2778&lt;1),W2778-T2778,0)))))</f>
        <v>0</v>
      </c>
      <c r="V2778" s="104">
        <f>IF(AND(Y2778="D",W2778&lt;1),0,IF(AND(Y2778="D",W2778-S2778-T2778-U2778&gt;0),W2778-S2778-T2778-U2778,IF(AND(Y2778="M",W2778-T2778-U2778&gt;0),W2778-T2778-U2778,0)))</f>
        <v>0</v>
      </c>
      <c r="W2778" s="105">
        <f>+R2778</f>
        <v>1.9999999999999982</v>
      </c>
      <c r="X2778" s="96"/>
      <c r="Y2778" s="106" t="str">
        <f>$AO$9</f>
        <v>D</v>
      </c>
      <c r="Z2778" s="207" t="str">
        <f t="shared" ref="Z2778:Z2808" si="1142">TEXT(WEEKDAY(J2778),"ddd")</f>
        <v>Tue</v>
      </c>
      <c r="AA2778" s="107">
        <f t="shared" ref="AA2778:AA2807" si="1143">COUNTIF(K2778,"S")</f>
        <v>0</v>
      </c>
      <c r="AB2778" s="107">
        <f t="shared" ref="AB2778:AB2807" si="1144">COUNTIF(K2778,"I")</f>
        <v>0</v>
      </c>
      <c r="AC2778" s="107">
        <f t="shared" ref="AC2778:AC2807" si="1145">COUNTIF(K2778,"A")</f>
        <v>0</v>
      </c>
    </row>
    <row r="2779" spans="1:29" ht="12.75" customHeight="1">
      <c r="A2779" s="69"/>
      <c r="B2779" s="70" t="s">
        <v>18</v>
      </c>
      <c r="C2779" s="108" t="s">
        <v>61</v>
      </c>
      <c r="D2779" s="109"/>
      <c r="E2779" s="73"/>
      <c r="F2779" s="110"/>
      <c r="G2779" s="72"/>
      <c r="H2779" s="99"/>
      <c r="I2779" s="76">
        <f t="shared" si="1139"/>
        <v>6</v>
      </c>
      <c r="J2779" s="100">
        <f>$AN$10</f>
        <v>41080</v>
      </c>
      <c r="K2779" s="101">
        <v>1</v>
      </c>
      <c r="L2779" s="261">
        <v>9</v>
      </c>
      <c r="M2779" s="232">
        <f>VLOOKUP(K2779,$AE$23:$AG$30,2,0)</f>
        <v>0.33333333333333331</v>
      </c>
      <c r="N2779" s="241">
        <f t="shared" ref="N2779:N2807" si="1146">VLOOKUP(K2779,$AE$23:$AG$30,3,0)</f>
        <v>0.70833333333333337</v>
      </c>
      <c r="O2779" s="244">
        <f t="shared" si="1140"/>
        <v>9.0000000000000018</v>
      </c>
      <c r="P2779" s="245" t="str">
        <f>+IF(((N2779-M2779)*24)&gt;4,"1",0)</f>
        <v>1</v>
      </c>
      <c r="Q2779" s="257">
        <f t="shared" si="1141"/>
        <v>8.0000000000000018</v>
      </c>
      <c r="R2779" s="102">
        <f>+L2779-Q2779</f>
        <v>0.99999999999999822</v>
      </c>
      <c r="S2779" s="103">
        <f t="shared" ref="S2779:S2807" si="1147">IF(AND(Y2779="d",W2779&gt;0),1,0)</f>
        <v>1</v>
      </c>
      <c r="T2779" s="104">
        <f t="shared" ref="T2779:T2807" si="1148">IF(AND(Y2779="D",W2779-S2779&lt;0),0,IF(AND(Y2779="M",W2779&gt;=7),7,IF(AND(Y2779="M",W2779&lt;7),W2779,IF(W2779-S2779&lt;0,0,IF(AND(Y2779="D",W2779-S2779&gt;=7),7,IF(AND(Y2779="D",W2779-S2779&lt;7),W2779-S2779,0))))))</f>
        <v>0</v>
      </c>
      <c r="U2779" s="104">
        <f t="shared" ref="U2779:U2807" si="1149">IF(AND(Y2779="D",W2779&lt;1),0,IF(AND(Y2779="D",W2779-S2779-T2779&gt;0,W2779-S2779-T2779&lt;1),W2779-S2779-T2779,IF(AND(Y2779="D",W2779-S2779-T2779&gt;=1),1,IF(AND(Y2779="M",W2779-T2779&gt;=1),1,IF(AND(Y2779="M",W2779-T2779&lt;1),W2779-T2779,0)))))</f>
        <v>0</v>
      </c>
      <c r="V2779" s="104">
        <f t="shared" ref="V2779:V2807" si="1150">IF(AND(Y2779="D",W2779&lt;1),0,IF(AND(Y2779="D",W2779-S2779-T2779-U2779&gt;0),W2779-S2779-T2779-U2779,IF(AND(Y2779="M",W2779-T2779-U2779&gt;0),W2779-T2779-U2779,0)))</f>
        <v>0</v>
      </c>
      <c r="W2779" s="105">
        <f t="shared" ref="W2779:W2807" si="1151">+R2779</f>
        <v>0.99999999999999822</v>
      </c>
      <c r="X2779" s="96"/>
      <c r="Y2779" s="106" t="str">
        <f>$AO$10</f>
        <v>D</v>
      </c>
      <c r="Z2779" s="207" t="str">
        <f t="shared" si="1142"/>
        <v>Wed</v>
      </c>
      <c r="AA2779" s="107">
        <f t="shared" si="1143"/>
        <v>0</v>
      </c>
      <c r="AB2779" s="107">
        <f t="shared" si="1144"/>
        <v>0</v>
      </c>
      <c r="AC2779" s="107">
        <f t="shared" si="1145"/>
        <v>0</v>
      </c>
    </row>
    <row r="2780" spans="1:29" ht="12.75" customHeight="1">
      <c r="A2780" s="69"/>
      <c r="B2780" s="98" t="s">
        <v>20</v>
      </c>
      <c r="C2780" s="199">
        <v>40245</v>
      </c>
      <c r="D2780" s="199">
        <v>41340</v>
      </c>
      <c r="E2780" s="73"/>
      <c r="F2780" s="72"/>
      <c r="G2780" s="72"/>
      <c r="H2780" s="99"/>
      <c r="I2780" s="76">
        <f t="shared" si="1139"/>
        <v>7</v>
      </c>
      <c r="J2780" s="100">
        <f>$AN$11</f>
        <v>41081</v>
      </c>
      <c r="K2780" s="101">
        <v>1</v>
      </c>
      <c r="L2780" s="261">
        <v>8</v>
      </c>
      <c r="M2780" s="232">
        <f>VLOOKUP(K2780,$AE$23:$AG$30,2,0)</f>
        <v>0.33333333333333331</v>
      </c>
      <c r="N2780" s="241">
        <f t="shared" si="1146"/>
        <v>0.70833333333333337</v>
      </c>
      <c r="O2780" s="244">
        <f t="shared" si="1140"/>
        <v>9.0000000000000018</v>
      </c>
      <c r="P2780" s="245" t="str">
        <f t="shared" ref="P2780:P2807" si="1152">+IF(((N2780-M2780)*24)&gt;4,"1",0)</f>
        <v>1</v>
      </c>
      <c r="Q2780" s="257">
        <f t="shared" si="1141"/>
        <v>8.0000000000000018</v>
      </c>
      <c r="R2780" s="102">
        <f t="shared" ref="R2780:R2807" si="1153">+L2780-Q2780</f>
        <v>0</v>
      </c>
      <c r="S2780" s="103">
        <f t="shared" si="1147"/>
        <v>0</v>
      </c>
      <c r="T2780" s="104">
        <f t="shared" si="1148"/>
        <v>0</v>
      </c>
      <c r="U2780" s="104">
        <f t="shared" si="1149"/>
        <v>0</v>
      </c>
      <c r="V2780" s="104">
        <f t="shared" si="1150"/>
        <v>0</v>
      </c>
      <c r="W2780" s="105">
        <f t="shared" si="1151"/>
        <v>0</v>
      </c>
      <c r="X2780" s="96"/>
      <c r="Y2780" s="106" t="str">
        <f>$AO$11</f>
        <v>D</v>
      </c>
      <c r="Z2780" s="207" t="str">
        <f t="shared" si="1142"/>
        <v>Thu</v>
      </c>
      <c r="AA2780" s="107">
        <f t="shared" si="1143"/>
        <v>0</v>
      </c>
      <c r="AB2780" s="107">
        <f t="shared" si="1144"/>
        <v>0</v>
      </c>
      <c r="AC2780" s="107">
        <f t="shared" si="1145"/>
        <v>0</v>
      </c>
    </row>
    <row r="2781" spans="1:29" ht="12.75" customHeight="1">
      <c r="A2781" s="69"/>
      <c r="B2781" s="98"/>
      <c r="C2781" s="98"/>
      <c r="D2781" s="72"/>
      <c r="E2781" s="73"/>
      <c r="F2781" s="72"/>
      <c r="G2781" s="72"/>
      <c r="H2781" s="99"/>
      <c r="I2781" s="76">
        <f t="shared" si="1139"/>
        <v>8</v>
      </c>
      <c r="J2781" s="100">
        <f>$AN$12</f>
        <v>41082</v>
      </c>
      <c r="K2781" s="101">
        <v>1</v>
      </c>
      <c r="L2781" s="261">
        <v>8</v>
      </c>
      <c r="M2781" s="232">
        <f t="shared" ref="M2781:M2807" si="1154">VLOOKUP(K2781,$AE$23:$AG$30,2,0)</f>
        <v>0.33333333333333331</v>
      </c>
      <c r="N2781" s="241">
        <f t="shared" si="1146"/>
        <v>0.70833333333333337</v>
      </c>
      <c r="O2781" s="244">
        <f t="shared" si="1140"/>
        <v>9.0000000000000018</v>
      </c>
      <c r="P2781" s="245" t="str">
        <f t="shared" si="1152"/>
        <v>1</v>
      </c>
      <c r="Q2781" s="257">
        <f t="shared" si="1141"/>
        <v>8.0000000000000018</v>
      </c>
      <c r="R2781" s="102">
        <f t="shared" si="1153"/>
        <v>0</v>
      </c>
      <c r="S2781" s="103">
        <f t="shared" si="1147"/>
        <v>0</v>
      </c>
      <c r="T2781" s="104">
        <f t="shared" si="1148"/>
        <v>0</v>
      </c>
      <c r="U2781" s="104">
        <f t="shared" si="1149"/>
        <v>0</v>
      </c>
      <c r="V2781" s="104">
        <f t="shared" si="1150"/>
        <v>0</v>
      </c>
      <c r="W2781" s="105">
        <f t="shared" si="1151"/>
        <v>0</v>
      </c>
      <c r="X2781" s="96"/>
      <c r="Y2781" s="106" t="str">
        <f>$AO$12</f>
        <v>D</v>
      </c>
      <c r="Z2781" s="207" t="str">
        <f t="shared" si="1142"/>
        <v>Fri</v>
      </c>
      <c r="AA2781" s="107">
        <f t="shared" si="1143"/>
        <v>0</v>
      </c>
      <c r="AB2781" s="107">
        <f t="shared" si="1144"/>
        <v>0</v>
      </c>
      <c r="AC2781" s="107">
        <f t="shared" si="1145"/>
        <v>0</v>
      </c>
    </row>
    <row r="2782" spans="1:29" ht="12.75" customHeight="1">
      <c r="A2782" s="69"/>
      <c r="B2782" s="98"/>
      <c r="C2782" s="98"/>
      <c r="D2782" s="72"/>
      <c r="E2782" s="73"/>
      <c r="F2782" s="198"/>
      <c r="G2782" s="72"/>
      <c r="H2782" s="99"/>
      <c r="I2782" s="76">
        <f t="shared" si="1139"/>
        <v>9</v>
      </c>
      <c r="J2782" s="100">
        <f>$AN$13</f>
        <v>41083</v>
      </c>
      <c r="K2782" s="339" t="s">
        <v>50</v>
      </c>
      <c r="L2782" s="261"/>
      <c r="M2782" s="232">
        <f t="shared" si="1154"/>
        <v>0</v>
      </c>
      <c r="N2782" s="241">
        <f t="shared" si="1146"/>
        <v>0</v>
      </c>
      <c r="O2782" s="244">
        <f t="shared" si="1140"/>
        <v>0</v>
      </c>
      <c r="P2782" s="245">
        <f t="shared" si="1152"/>
        <v>0</v>
      </c>
      <c r="Q2782" s="257">
        <f t="shared" si="1141"/>
        <v>0</v>
      </c>
      <c r="R2782" s="102">
        <f t="shared" si="1153"/>
        <v>0</v>
      </c>
      <c r="S2782" s="103">
        <f t="shared" si="1147"/>
        <v>0</v>
      </c>
      <c r="T2782" s="104">
        <f t="shared" si="1148"/>
        <v>0</v>
      </c>
      <c r="U2782" s="104">
        <f t="shared" si="1149"/>
        <v>0</v>
      </c>
      <c r="V2782" s="104">
        <f t="shared" si="1150"/>
        <v>0</v>
      </c>
      <c r="W2782" s="105">
        <f t="shared" si="1151"/>
        <v>0</v>
      </c>
      <c r="X2782" s="96"/>
      <c r="Y2782" s="106" t="str">
        <f>$AO$13</f>
        <v>M</v>
      </c>
      <c r="Z2782" s="207" t="str">
        <f t="shared" si="1142"/>
        <v>Sat</v>
      </c>
      <c r="AA2782" s="107">
        <f t="shared" si="1143"/>
        <v>0</v>
      </c>
      <c r="AB2782" s="107">
        <f t="shared" si="1144"/>
        <v>0</v>
      </c>
      <c r="AC2782" s="107">
        <f t="shared" si="1145"/>
        <v>0</v>
      </c>
    </row>
    <row r="2783" spans="1:29" ht="12.75" customHeight="1">
      <c r="A2783" s="69"/>
      <c r="B2783" s="124" t="s">
        <v>21</v>
      </c>
      <c r="C2783" s="125" t="s">
        <v>22</v>
      </c>
      <c r="D2783" s="126"/>
      <c r="E2783" s="127"/>
      <c r="F2783" s="198">
        <v>1244560</v>
      </c>
      <c r="G2783" s="129" t="s">
        <v>22</v>
      </c>
      <c r="H2783" s="130">
        <f>+F2783</f>
        <v>1244560</v>
      </c>
      <c r="I2783" s="76">
        <f t="shared" si="1139"/>
        <v>10</v>
      </c>
      <c r="J2783" s="100">
        <f>$AN$14</f>
        <v>41084</v>
      </c>
      <c r="K2783" s="339" t="s">
        <v>50</v>
      </c>
      <c r="L2783" s="261"/>
      <c r="M2783" s="232">
        <f t="shared" si="1154"/>
        <v>0</v>
      </c>
      <c r="N2783" s="241">
        <f t="shared" si="1146"/>
        <v>0</v>
      </c>
      <c r="O2783" s="244">
        <f t="shared" si="1140"/>
        <v>0</v>
      </c>
      <c r="P2783" s="245">
        <f t="shared" si="1152"/>
        <v>0</v>
      </c>
      <c r="Q2783" s="257">
        <f t="shared" si="1141"/>
        <v>0</v>
      </c>
      <c r="R2783" s="102">
        <f t="shared" si="1153"/>
        <v>0</v>
      </c>
      <c r="S2783" s="103">
        <f t="shared" si="1147"/>
        <v>0</v>
      </c>
      <c r="T2783" s="104">
        <f t="shared" si="1148"/>
        <v>0</v>
      </c>
      <c r="U2783" s="104">
        <f t="shared" si="1149"/>
        <v>0</v>
      </c>
      <c r="V2783" s="104">
        <f t="shared" si="1150"/>
        <v>0</v>
      </c>
      <c r="W2783" s="105">
        <f t="shared" si="1151"/>
        <v>0</v>
      </c>
      <c r="X2783" s="96"/>
      <c r="Y2783" s="106" t="str">
        <f>$AO$14</f>
        <v>M</v>
      </c>
      <c r="Z2783" s="262" t="str">
        <f t="shared" si="1142"/>
        <v>Sun</v>
      </c>
      <c r="AA2783" s="107">
        <f t="shared" si="1143"/>
        <v>0</v>
      </c>
      <c r="AB2783" s="107">
        <f t="shared" si="1144"/>
        <v>0</v>
      </c>
      <c r="AC2783" s="107">
        <f t="shared" si="1145"/>
        <v>0</v>
      </c>
    </row>
    <row r="2784" spans="1:29" ht="12.75" customHeight="1">
      <c r="A2784" s="69"/>
      <c r="B2784" s="124" t="s">
        <v>23</v>
      </c>
      <c r="C2784" s="125" t="s">
        <v>22</v>
      </c>
      <c r="D2784" s="133">
        <f>+F2783/173</f>
        <v>7193.9884393063585</v>
      </c>
      <c r="E2784" s="127" t="s">
        <v>24</v>
      </c>
      <c r="F2784" s="128">
        <f>+W2810</f>
        <v>59.499999999999972</v>
      </c>
      <c r="G2784" s="134" t="s">
        <v>22</v>
      </c>
      <c r="H2784" s="130">
        <f>F2784*D2784</f>
        <v>428042.3121387281</v>
      </c>
      <c r="I2784" s="76">
        <f t="shared" si="1139"/>
        <v>11</v>
      </c>
      <c r="J2784" s="100">
        <f>$AN$15</f>
        <v>41085</v>
      </c>
      <c r="K2784" s="101">
        <v>1</v>
      </c>
      <c r="L2784" s="261">
        <v>11</v>
      </c>
      <c r="M2784" s="232">
        <f t="shared" si="1154"/>
        <v>0.33333333333333331</v>
      </c>
      <c r="N2784" s="241">
        <f t="shared" si="1146"/>
        <v>0.70833333333333337</v>
      </c>
      <c r="O2784" s="244">
        <f t="shared" si="1140"/>
        <v>9.0000000000000018</v>
      </c>
      <c r="P2784" s="245" t="str">
        <f t="shared" si="1152"/>
        <v>1</v>
      </c>
      <c r="Q2784" s="257">
        <f t="shared" si="1141"/>
        <v>8.0000000000000018</v>
      </c>
      <c r="R2784" s="102">
        <f t="shared" si="1153"/>
        <v>2.9999999999999982</v>
      </c>
      <c r="S2784" s="103">
        <f t="shared" si="1147"/>
        <v>1</v>
      </c>
      <c r="T2784" s="104">
        <f t="shared" si="1148"/>
        <v>1.9999999999999982</v>
      </c>
      <c r="U2784" s="104">
        <f t="shared" si="1149"/>
        <v>0</v>
      </c>
      <c r="V2784" s="104">
        <f t="shared" si="1150"/>
        <v>0</v>
      </c>
      <c r="W2784" s="105">
        <f t="shared" si="1151"/>
        <v>2.9999999999999982</v>
      </c>
      <c r="X2784" s="96"/>
      <c r="Y2784" s="106" t="str">
        <f>$AO$15</f>
        <v>D</v>
      </c>
      <c r="Z2784" s="262" t="str">
        <f t="shared" si="1142"/>
        <v>Mon</v>
      </c>
      <c r="AA2784" s="107">
        <f t="shared" si="1143"/>
        <v>0</v>
      </c>
      <c r="AB2784" s="107">
        <f t="shared" si="1144"/>
        <v>0</v>
      </c>
      <c r="AC2784" s="107">
        <f t="shared" si="1145"/>
        <v>0</v>
      </c>
    </row>
    <row r="2785" spans="1:29" ht="12.75" customHeight="1">
      <c r="A2785" s="69"/>
      <c r="B2785" s="124" t="s">
        <v>65</v>
      </c>
      <c r="C2785" s="125" t="s">
        <v>22</v>
      </c>
      <c r="D2785" s="133">
        <v>6000</v>
      </c>
      <c r="E2785" s="127" t="s">
        <v>24</v>
      </c>
      <c r="F2785" s="203">
        <f>+K2810</f>
        <v>23</v>
      </c>
      <c r="G2785" s="134" t="s">
        <v>22</v>
      </c>
      <c r="H2785" s="130">
        <f>F2785*D2785</f>
        <v>138000</v>
      </c>
      <c r="I2785" s="76">
        <f t="shared" si="1139"/>
        <v>12</v>
      </c>
      <c r="J2785" s="100">
        <f>$AN$16</f>
        <v>41086</v>
      </c>
      <c r="K2785" s="101">
        <v>1</v>
      </c>
      <c r="L2785" s="261">
        <v>8</v>
      </c>
      <c r="M2785" s="232">
        <f t="shared" si="1154"/>
        <v>0.33333333333333331</v>
      </c>
      <c r="N2785" s="241">
        <f t="shared" si="1146"/>
        <v>0.70833333333333337</v>
      </c>
      <c r="O2785" s="244">
        <f t="shared" si="1140"/>
        <v>9.0000000000000018</v>
      </c>
      <c r="P2785" s="245" t="str">
        <f t="shared" si="1152"/>
        <v>1</v>
      </c>
      <c r="Q2785" s="257">
        <f t="shared" si="1141"/>
        <v>8.0000000000000018</v>
      </c>
      <c r="R2785" s="102">
        <f t="shared" si="1153"/>
        <v>0</v>
      </c>
      <c r="S2785" s="103">
        <f t="shared" si="1147"/>
        <v>0</v>
      </c>
      <c r="T2785" s="104">
        <f t="shared" si="1148"/>
        <v>0</v>
      </c>
      <c r="U2785" s="104">
        <f t="shared" si="1149"/>
        <v>0</v>
      </c>
      <c r="V2785" s="104">
        <f t="shared" si="1150"/>
        <v>0</v>
      </c>
      <c r="W2785" s="105">
        <f t="shared" si="1151"/>
        <v>0</v>
      </c>
      <c r="X2785" s="96"/>
      <c r="Y2785" s="106" t="str">
        <f>$AO$16</f>
        <v>D</v>
      </c>
      <c r="Z2785" s="207" t="str">
        <f t="shared" si="1142"/>
        <v>Tue</v>
      </c>
      <c r="AA2785" s="107">
        <f t="shared" si="1143"/>
        <v>0</v>
      </c>
      <c r="AB2785" s="107">
        <f t="shared" si="1144"/>
        <v>0</v>
      </c>
      <c r="AC2785" s="107">
        <f t="shared" si="1145"/>
        <v>0</v>
      </c>
    </row>
    <row r="2786" spans="1:29" ht="12.75" customHeight="1">
      <c r="A2786" s="69"/>
      <c r="B2786" s="124" t="s">
        <v>66</v>
      </c>
      <c r="C2786" s="125" t="s">
        <v>22</v>
      </c>
      <c r="D2786" s="200">
        <v>4000</v>
      </c>
      <c r="E2786" s="127" t="s">
        <v>24</v>
      </c>
      <c r="F2786" s="139">
        <f>+L2810</f>
        <v>0</v>
      </c>
      <c r="G2786" s="134" t="s">
        <v>22</v>
      </c>
      <c r="H2786" s="130">
        <f>F2786*D2786</f>
        <v>0</v>
      </c>
      <c r="I2786" s="76">
        <f t="shared" si="1139"/>
        <v>13</v>
      </c>
      <c r="J2786" s="100">
        <f>$AN$17</f>
        <v>41087</v>
      </c>
      <c r="K2786" s="101">
        <v>1</v>
      </c>
      <c r="L2786" s="261">
        <v>11</v>
      </c>
      <c r="M2786" s="232">
        <f t="shared" si="1154"/>
        <v>0.33333333333333331</v>
      </c>
      <c r="N2786" s="241">
        <f t="shared" si="1146"/>
        <v>0.70833333333333337</v>
      </c>
      <c r="O2786" s="244">
        <f t="shared" si="1140"/>
        <v>9.0000000000000018</v>
      </c>
      <c r="P2786" s="245" t="str">
        <f t="shared" si="1152"/>
        <v>1</v>
      </c>
      <c r="Q2786" s="257">
        <f t="shared" si="1141"/>
        <v>8.0000000000000018</v>
      </c>
      <c r="R2786" s="102">
        <f t="shared" si="1153"/>
        <v>2.9999999999999982</v>
      </c>
      <c r="S2786" s="103">
        <f t="shared" si="1147"/>
        <v>1</v>
      </c>
      <c r="T2786" s="104">
        <f t="shared" si="1148"/>
        <v>1.9999999999999982</v>
      </c>
      <c r="U2786" s="104">
        <f t="shared" si="1149"/>
        <v>0</v>
      </c>
      <c r="V2786" s="104">
        <f t="shared" si="1150"/>
        <v>0</v>
      </c>
      <c r="W2786" s="105">
        <f t="shared" si="1151"/>
        <v>2.9999999999999982</v>
      </c>
      <c r="X2786" s="96"/>
      <c r="Y2786" s="106" t="str">
        <f>$AO$17</f>
        <v>D</v>
      </c>
      <c r="Z2786" s="207" t="str">
        <f t="shared" si="1142"/>
        <v>Wed</v>
      </c>
      <c r="AA2786" s="107">
        <f t="shared" si="1143"/>
        <v>0</v>
      </c>
      <c r="AB2786" s="107">
        <f t="shared" si="1144"/>
        <v>0</v>
      </c>
      <c r="AC2786" s="107">
        <f t="shared" si="1145"/>
        <v>0</v>
      </c>
    </row>
    <row r="2787" spans="1:29" ht="12.75" customHeight="1">
      <c r="A2787" s="69"/>
      <c r="B2787" s="335" t="s">
        <v>75</v>
      </c>
      <c r="C2787" s="336" t="s">
        <v>22</v>
      </c>
      <c r="D2787" s="337"/>
      <c r="E2787" s="127" t="s">
        <v>24</v>
      </c>
      <c r="F2787" s="338">
        <f>+M2810</f>
        <v>23</v>
      </c>
      <c r="G2787" s="142" t="s">
        <v>22</v>
      </c>
      <c r="H2787" s="143">
        <f>+F2787*D2787</f>
        <v>0</v>
      </c>
      <c r="I2787" s="76">
        <f t="shared" si="1139"/>
        <v>14</v>
      </c>
      <c r="J2787" s="100">
        <f>$AN$18</f>
        <v>41088</v>
      </c>
      <c r="K2787" s="101">
        <v>1</v>
      </c>
      <c r="L2787" s="261">
        <v>8</v>
      </c>
      <c r="M2787" s="232">
        <f t="shared" si="1154"/>
        <v>0.33333333333333331</v>
      </c>
      <c r="N2787" s="241">
        <f t="shared" si="1146"/>
        <v>0.70833333333333337</v>
      </c>
      <c r="O2787" s="244">
        <f t="shared" si="1140"/>
        <v>9.0000000000000018</v>
      </c>
      <c r="P2787" s="245" t="str">
        <f t="shared" si="1152"/>
        <v>1</v>
      </c>
      <c r="Q2787" s="257">
        <f t="shared" si="1141"/>
        <v>8.0000000000000018</v>
      </c>
      <c r="R2787" s="102">
        <f t="shared" si="1153"/>
        <v>0</v>
      </c>
      <c r="S2787" s="103">
        <f t="shared" si="1147"/>
        <v>0</v>
      </c>
      <c r="T2787" s="104">
        <f t="shared" si="1148"/>
        <v>0</v>
      </c>
      <c r="U2787" s="104">
        <f t="shared" si="1149"/>
        <v>0</v>
      </c>
      <c r="V2787" s="104">
        <f t="shared" si="1150"/>
        <v>0</v>
      </c>
      <c r="W2787" s="105">
        <f t="shared" si="1151"/>
        <v>0</v>
      </c>
      <c r="X2787" s="96"/>
      <c r="Y2787" s="106" t="str">
        <f>$AO$18</f>
        <v>D</v>
      </c>
      <c r="Z2787" s="207" t="str">
        <f t="shared" si="1142"/>
        <v>Thu</v>
      </c>
      <c r="AA2787" s="107">
        <f t="shared" si="1143"/>
        <v>0</v>
      </c>
      <c r="AB2787" s="107">
        <f t="shared" si="1144"/>
        <v>0</v>
      </c>
      <c r="AC2787" s="107">
        <f t="shared" si="1145"/>
        <v>0</v>
      </c>
    </row>
    <row r="2788" spans="1:29" ht="12.75" customHeight="1">
      <c r="A2788" s="69"/>
      <c r="B2788" s="124"/>
      <c r="C2788" s="70"/>
      <c r="D2788" s="202"/>
      <c r="E2788" s="140"/>
      <c r="F2788" s="141"/>
      <c r="G2788" s="74" t="s">
        <v>22</v>
      </c>
      <c r="H2788" s="99">
        <f>+D2788*F2788</f>
        <v>0</v>
      </c>
      <c r="I2788" s="76">
        <f t="shared" si="1139"/>
        <v>15</v>
      </c>
      <c r="J2788" s="100">
        <f>$AN$19</f>
        <v>41089</v>
      </c>
      <c r="K2788" s="101">
        <v>1</v>
      </c>
      <c r="L2788" s="261">
        <v>8</v>
      </c>
      <c r="M2788" s="232">
        <f t="shared" si="1154"/>
        <v>0.33333333333333331</v>
      </c>
      <c r="N2788" s="241">
        <f t="shared" si="1146"/>
        <v>0.70833333333333337</v>
      </c>
      <c r="O2788" s="244">
        <f t="shared" si="1140"/>
        <v>9.0000000000000018</v>
      </c>
      <c r="P2788" s="245" t="str">
        <f t="shared" si="1152"/>
        <v>1</v>
      </c>
      <c r="Q2788" s="257">
        <f t="shared" si="1141"/>
        <v>8.0000000000000018</v>
      </c>
      <c r="R2788" s="102">
        <f t="shared" si="1153"/>
        <v>0</v>
      </c>
      <c r="S2788" s="103">
        <f t="shared" si="1147"/>
        <v>0</v>
      </c>
      <c r="T2788" s="104">
        <f t="shared" si="1148"/>
        <v>0</v>
      </c>
      <c r="U2788" s="104">
        <f t="shared" si="1149"/>
        <v>0</v>
      </c>
      <c r="V2788" s="104">
        <f t="shared" si="1150"/>
        <v>0</v>
      </c>
      <c r="W2788" s="105">
        <f t="shared" si="1151"/>
        <v>0</v>
      </c>
      <c r="X2788" s="96"/>
      <c r="Y2788" s="106" t="str">
        <f>$AO$19</f>
        <v>D</v>
      </c>
      <c r="Z2788" s="207" t="str">
        <f t="shared" si="1142"/>
        <v>Fri</v>
      </c>
      <c r="AA2788" s="107">
        <f t="shared" si="1143"/>
        <v>0</v>
      </c>
      <c r="AB2788" s="107">
        <f t="shared" si="1144"/>
        <v>0</v>
      </c>
      <c r="AC2788" s="107">
        <f t="shared" si="1145"/>
        <v>0</v>
      </c>
    </row>
    <row r="2789" spans="1:29" ht="12.75" customHeight="1">
      <c r="A2789" s="69"/>
      <c r="B2789" s="124"/>
      <c r="C2789" s="70"/>
      <c r="D2789" s="202"/>
      <c r="E2789" s="140"/>
      <c r="F2789" s="139"/>
      <c r="G2789" s="74" t="s">
        <v>22</v>
      </c>
      <c r="H2789" s="99">
        <f>+D2789*F2789</f>
        <v>0</v>
      </c>
      <c r="I2789" s="76">
        <f t="shared" si="1139"/>
        <v>16</v>
      </c>
      <c r="J2789" s="100">
        <f>$AN$20</f>
        <v>41090</v>
      </c>
      <c r="K2789" s="101" t="s">
        <v>63</v>
      </c>
      <c r="L2789" s="261">
        <v>8</v>
      </c>
      <c r="M2789" s="232">
        <f t="shared" si="1154"/>
        <v>0</v>
      </c>
      <c r="N2789" s="241">
        <f t="shared" si="1146"/>
        <v>0</v>
      </c>
      <c r="O2789" s="244">
        <f t="shared" si="1140"/>
        <v>0</v>
      </c>
      <c r="P2789" s="245">
        <f t="shared" si="1152"/>
        <v>0</v>
      </c>
      <c r="Q2789" s="257">
        <f t="shared" si="1141"/>
        <v>0</v>
      </c>
      <c r="R2789" s="102">
        <f t="shared" si="1153"/>
        <v>8</v>
      </c>
      <c r="S2789" s="103">
        <f t="shared" si="1147"/>
        <v>0</v>
      </c>
      <c r="T2789" s="104">
        <f t="shared" si="1148"/>
        <v>7</v>
      </c>
      <c r="U2789" s="104">
        <f t="shared" si="1149"/>
        <v>1</v>
      </c>
      <c r="V2789" s="104">
        <f t="shared" si="1150"/>
        <v>0</v>
      </c>
      <c r="W2789" s="105">
        <f t="shared" si="1151"/>
        <v>8</v>
      </c>
      <c r="X2789" s="96"/>
      <c r="Y2789" s="106" t="str">
        <f>$AO$20</f>
        <v>M</v>
      </c>
      <c r="Z2789" s="207" t="str">
        <f t="shared" si="1142"/>
        <v>Sat</v>
      </c>
      <c r="AA2789" s="107">
        <f t="shared" si="1143"/>
        <v>0</v>
      </c>
      <c r="AB2789" s="107">
        <f t="shared" si="1144"/>
        <v>0</v>
      </c>
      <c r="AC2789" s="107">
        <f t="shared" si="1145"/>
        <v>0</v>
      </c>
    </row>
    <row r="2790" spans="1:29" ht="12.75" customHeight="1">
      <c r="A2790" s="69"/>
      <c r="B2790" s="124" t="s">
        <v>56</v>
      </c>
      <c r="C2790" s="70" t="s">
        <v>22</v>
      </c>
      <c r="D2790" s="202"/>
      <c r="E2790" s="140"/>
      <c r="F2790" s="141"/>
      <c r="G2790" s="74" t="s">
        <v>22</v>
      </c>
      <c r="H2790" s="99">
        <v>0</v>
      </c>
      <c r="I2790" s="76">
        <f t="shared" si="1139"/>
        <v>17</v>
      </c>
      <c r="J2790" s="100">
        <f>$AN$21</f>
        <v>41091</v>
      </c>
      <c r="K2790" s="101" t="s">
        <v>50</v>
      </c>
      <c r="L2790" s="261"/>
      <c r="M2790" s="232">
        <f t="shared" si="1154"/>
        <v>0</v>
      </c>
      <c r="N2790" s="241">
        <f t="shared" si="1146"/>
        <v>0</v>
      </c>
      <c r="O2790" s="244">
        <f t="shared" si="1140"/>
        <v>0</v>
      </c>
      <c r="P2790" s="245">
        <f t="shared" si="1152"/>
        <v>0</v>
      </c>
      <c r="Q2790" s="257">
        <f t="shared" si="1141"/>
        <v>0</v>
      </c>
      <c r="R2790" s="102">
        <f t="shared" si="1153"/>
        <v>0</v>
      </c>
      <c r="S2790" s="103">
        <f t="shared" si="1147"/>
        <v>0</v>
      </c>
      <c r="T2790" s="104">
        <f t="shared" si="1148"/>
        <v>0</v>
      </c>
      <c r="U2790" s="104">
        <f t="shared" si="1149"/>
        <v>0</v>
      </c>
      <c r="V2790" s="104">
        <f t="shared" si="1150"/>
        <v>0</v>
      </c>
      <c r="W2790" s="105">
        <f t="shared" si="1151"/>
        <v>0</v>
      </c>
      <c r="X2790" s="96"/>
      <c r="Y2790" s="106" t="str">
        <f>$AO$21</f>
        <v>M</v>
      </c>
      <c r="Z2790" s="262" t="str">
        <f t="shared" si="1142"/>
        <v>Sun</v>
      </c>
      <c r="AA2790" s="107">
        <f t="shared" si="1143"/>
        <v>0</v>
      </c>
      <c r="AB2790" s="107">
        <f t="shared" si="1144"/>
        <v>0</v>
      </c>
      <c r="AC2790" s="107">
        <f t="shared" si="1145"/>
        <v>0</v>
      </c>
    </row>
    <row r="2791" spans="1:29" ht="12.75" customHeight="1">
      <c r="A2791" s="69"/>
      <c r="B2791" s="124"/>
      <c r="C2791" s="70"/>
      <c r="D2791" s="202"/>
      <c r="E2791" s="140"/>
      <c r="F2791" s="139"/>
      <c r="G2791" s="74" t="s">
        <v>22</v>
      </c>
      <c r="H2791" s="99">
        <f>+D2791*F2791</f>
        <v>0</v>
      </c>
      <c r="I2791" s="76">
        <f t="shared" si="1139"/>
        <v>18</v>
      </c>
      <c r="J2791" s="100">
        <f>$AN$22</f>
        <v>41092</v>
      </c>
      <c r="K2791" s="101">
        <v>1</v>
      </c>
      <c r="L2791" s="261">
        <v>11</v>
      </c>
      <c r="M2791" s="232">
        <f t="shared" si="1154"/>
        <v>0.33333333333333331</v>
      </c>
      <c r="N2791" s="241">
        <f t="shared" si="1146"/>
        <v>0.70833333333333337</v>
      </c>
      <c r="O2791" s="244">
        <f t="shared" si="1140"/>
        <v>9.0000000000000018</v>
      </c>
      <c r="P2791" s="245" t="str">
        <f t="shared" si="1152"/>
        <v>1</v>
      </c>
      <c r="Q2791" s="257">
        <f t="shared" si="1141"/>
        <v>8.0000000000000018</v>
      </c>
      <c r="R2791" s="102">
        <f t="shared" si="1153"/>
        <v>2.9999999999999982</v>
      </c>
      <c r="S2791" s="103">
        <f t="shared" si="1147"/>
        <v>1</v>
      </c>
      <c r="T2791" s="104">
        <f t="shared" si="1148"/>
        <v>1.9999999999999982</v>
      </c>
      <c r="U2791" s="104">
        <f t="shared" si="1149"/>
        <v>0</v>
      </c>
      <c r="V2791" s="104">
        <f t="shared" si="1150"/>
        <v>0</v>
      </c>
      <c r="W2791" s="105">
        <f t="shared" si="1151"/>
        <v>2.9999999999999982</v>
      </c>
      <c r="X2791" s="96"/>
      <c r="Y2791" s="106" t="str">
        <f>$AO$22</f>
        <v>D</v>
      </c>
      <c r="Z2791" s="262" t="str">
        <f t="shared" si="1142"/>
        <v>Mon</v>
      </c>
      <c r="AA2791" s="107">
        <f t="shared" si="1143"/>
        <v>0</v>
      </c>
      <c r="AB2791" s="107">
        <f t="shared" si="1144"/>
        <v>0</v>
      </c>
      <c r="AC2791" s="107">
        <f t="shared" si="1145"/>
        <v>0</v>
      </c>
    </row>
    <row r="2792" spans="1:29" ht="12.75" customHeight="1">
      <c r="A2792" s="69"/>
      <c r="B2792" s="150" t="s">
        <v>19</v>
      </c>
      <c r="C2792" s="150"/>
      <c r="D2792" s="200"/>
      <c r="E2792" s="127"/>
      <c r="F2792" s="151"/>
      <c r="G2792" s="134" t="s">
        <v>22</v>
      </c>
      <c r="H2792" s="152">
        <f>SUM(H2783:H2791)</f>
        <v>1810602.3121387281</v>
      </c>
      <c r="I2792" s="76">
        <f t="shared" si="1139"/>
        <v>19</v>
      </c>
      <c r="J2792" s="100">
        <f>$AN$23</f>
        <v>41093</v>
      </c>
      <c r="K2792" s="101">
        <v>1</v>
      </c>
      <c r="L2792" s="261">
        <v>8</v>
      </c>
      <c r="M2792" s="232">
        <f t="shared" si="1154"/>
        <v>0.33333333333333331</v>
      </c>
      <c r="N2792" s="241">
        <f t="shared" si="1146"/>
        <v>0.70833333333333337</v>
      </c>
      <c r="O2792" s="244">
        <f t="shared" si="1140"/>
        <v>9.0000000000000018</v>
      </c>
      <c r="P2792" s="245" t="str">
        <f t="shared" si="1152"/>
        <v>1</v>
      </c>
      <c r="Q2792" s="257">
        <f t="shared" si="1141"/>
        <v>8.0000000000000018</v>
      </c>
      <c r="R2792" s="102">
        <f t="shared" si="1153"/>
        <v>0</v>
      </c>
      <c r="S2792" s="103">
        <f t="shared" si="1147"/>
        <v>0</v>
      </c>
      <c r="T2792" s="104">
        <f t="shared" si="1148"/>
        <v>0</v>
      </c>
      <c r="U2792" s="104">
        <f t="shared" si="1149"/>
        <v>0</v>
      </c>
      <c r="V2792" s="104">
        <f t="shared" si="1150"/>
        <v>0</v>
      </c>
      <c r="W2792" s="105">
        <f t="shared" si="1151"/>
        <v>0</v>
      </c>
      <c r="X2792" s="96"/>
      <c r="Y2792" s="106" t="str">
        <f>$AO$23</f>
        <v>D</v>
      </c>
      <c r="Z2792" s="207" t="str">
        <f t="shared" si="1142"/>
        <v>Tue</v>
      </c>
      <c r="AA2792" s="107">
        <f t="shared" si="1143"/>
        <v>0</v>
      </c>
      <c r="AB2792" s="107">
        <f t="shared" si="1144"/>
        <v>0</v>
      </c>
      <c r="AC2792" s="107">
        <f t="shared" si="1145"/>
        <v>0</v>
      </c>
    </row>
    <row r="2793" spans="1:29" ht="12.75" customHeight="1">
      <c r="A2793" s="69"/>
      <c r="B2793" s="131" t="s">
        <v>25</v>
      </c>
      <c r="C2793" s="70"/>
      <c r="D2793" s="200"/>
      <c r="E2793" s="127"/>
      <c r="F2793" s="151"/>
      <c r="G2793" s="74"/>
      <c r="H2793" s="75"/>
      <c r="I2793" s="76">
        <f t="shared" si="1139"/>
        <v>20</v>
      </c>
      <c r="J2793" s="100">
        <f>$AN$24</f>
        <v>41094</v>
      </c>
      <c r="K2793" s="101">
        <v>1</v>
      </c>
      <c r="L2793" s="261">
        <v>11</v>
      </c>
      <c r="M2793" s="232">
        <f t="shared" si="1154"/>
        <v>0.33333333333333331</v>
      </c>
      <c r="N2793" s="241">
        <f t="shared" si="1146"/>
        <v>0.70833333333333337</v>
      </c>
      <c r="O2793" s="244">
        <f t="shared" si="1140"/>
        <v>9.0000000000000018</v>
      </c>
      <c r="P2793" s="245" t="str">
        <f t="shared" si="1152"/>
        <v>1</v>
      </c>
      <c r="Q2793" s="257">
        <f t="shared" si="1141"/>
        <v>8.0000000000000018</v>
      </c>
      <c r="R2793" s="102">
        <f t="shared" si="1153"/>
        <v>2.9999999999999982</v>
      </c>
      <c r="S2793" s="103">
        <f t="shared" si="1147"/>
        <v>1</v>
      </c>
      <c r="T2793" s="104">
        <f t="shared" si="1148"/>
        <v>1.9999999999999982</v>
      </c>
      <c r="U2793" s="104">
        <f t="shared" si="1149"/>
        <v>0</v>
      </c>
      <c r="V2793" s="104">
        <f t="shared" si="1150"/>
        <v>0</v>
      </c>
      <c r="W2793" s="105">
        <f t="shared" si="1151"/>
        <v>2.9999999999999982</v>
      </c>
      <c r="X2793" s="96"/>
      <c r="Y2793" s="106" t="str">
        <f>$AO$24</f>
        <v>D</v>
      </c>
      <c r="Z2793" s="207" t="str">
        <f t="shared" si="1142"/>
        <v>Wed</v>
      </c>
      <c r="AA2793" s="107">
        <f t="shared" si="1143"/>
        <v>0</v>
      </c>
      <c r="AB2793" s="107">
        <f t="shared" si="1144"/>
        <v>0</v>
      </c>
      <c r="AC2793" s="107">
        <f t="shared" si="1145"/>
        <v>0</v>
      </c>
    </row>
    <row r="2794" spans="1:29" ht="12.75" customHeight="1">
      <c r="A2794" s="69"/>
      <c r="B2794" s="124" t="s">
        <v>26</v>
      </c>
      <c r="C2794" s="125" t="s">
        <v>22</v>
      </c>
      <c r="D2794" s="153">
        <f>-H2783</f>
        <v>-1244560</v>
      </c>
      <c r="E2794" s="127" t="s">
        <v>24</v>
      </c>
      <c r="F2794" s="149">
        <v>0.02</v>
      </c>
      <c r="G2794" s="134" t="s">
        <v>22</v>
      </c>
      <c r="H2794" s="130">
        <f>F2794*D2794</f>
        <v>-24891.200000000001</v>
      </c>
      <c r="I2794" s="76">
        <f t="shared" si="1139"/>
        <v>21</v>
      </c>
      <c r="J2794" s="100">
        <f>$AN$25</f>
        <v>41095</v>
      </c>
      <c r="K2794" s="101">
        <v>1</v>
      </c>
      <c r="L2794" s="261">
        <v>11</v>
      </c>
      <c r="M2794" s="232">
        <f t="shared" si="1154"/>
        <v>0.33333333333333331</v>
      </c>
      <c r="N2794" s="241">
        <f t="shared" si="1146"/>
        <v>0.70833333333333337</v>
      </c>
      <c r="O2794" s="244">
        <f t="shared" si="1140"/>
        <v>9.0000000000000018</v>
      </c>
      <c r="P2794" s="245" t="str">
        <f t="shared" si="1152"/>
        <v>1</v>
      </c>
      <c r="Q2794" s="257">
        <f t="shared" si="1141"/>
        <v>8.0000000000000018</v>
      </c>
      <c r="R2794" s="102">
        <f t="shared" si="1153"/>
        <v>2.9999999999999982</v>
      </c>
      <c r="S2794" s="103">
        <f t="shared" si="1147"/>
        <v>1</v>
      </c>
      <c r="T2794" s="104">
        <f t="shared" si="1148"/>
        <v>1.9999999999999982</v>
      </c>
      <c r="U2794" s="104">
        <f t="shared" si="1149"/>
        <v>0</v>
      </c>
      <c r="V2794" s="104">
        <f t="shared" si="1150"/>
        <v>0</v>
      </c>
      <c r="W2794" s="105">
        <f t="shared" si="1151"/>
        <v>2.9999999999999982</v>
      </c>
      <c r="X2794" s="96"/>
      <c r="Y2794" s="106" t="str">
        <f>$AO$25</f>
        <v>D</v>
      </c>
      <c r="Z2794" s="207" t="str">
        <f t="shared" si="1142"/>
        <v>Thu</v>
      </c>
      <c r="AA2794" s="107">
        <f t="shared" si="1143"/>
        <v>0</v>
      </c>
      <c r="AB2794" s="107">
        <f t="shared" si="1144"/>
        <v>0</v>
      </c>
      <c r="AC2794" s="107">
        <f t="shared" si="1145"/>
        <v>0</v>
      </c>
    </row>
    <row r="2795" spans="1:29" ht="12.75" customHeight="1">
      <c r="A2795" s="69"/>
      <c r="B2795" s="124" t="s">
        <v>47</v>
      </c>
      <c r="C2795" s="125" t="s">
        <v>22</v>
      </c>
      <c r="D2795" s="200"/>
      <c r="E2795" s="127"/>
      <c r="F2795" s="155"/>
      <c r="G2795" s="134" t="s">
        <v>22</v>
      </c>
      <c r="H2795" s="130">
        <f>SUM(AA2810:AC2810)*-F2783/21</f>
        <v>0</v>
      </c>
      <c r="I2795" s="76">
        <f t="shared" si="1139"/>
        <v>22</v>
      </c>
      <c r="J2795" s="100">
        <f>$AN$26</f>
        <v>41096</v>
      </c>
      <c r="K2795" s="101">
        <v>1</v>
      </c>
      <c r="L2795" s="261">
        <v>8</v>
      </c>
      <c r="M2795" s="232">
        <f t="shared" si="1154"/>
        <v>0.33333333333333331</v>
      </c>
      <c r="N2795" s="241">
        <f t="shared" si="1146"/>
        <v>0.70833333333333337</v>
      </c>
      <c r="O2795" s="244">
        <f t="shared" si="1140"/>
        <v>9.0000000000000018</v>
      </c>
      <c r="P2795" s="245" t="str">
        <f t="shared" si="1152"/>
        <v>1</v>
      </c>
      <c r="Q2795" s="257">
        <f t="shared" si="1141"/>
        <v>8.0000000000000018</v>
      </c>
      <c r="R2795" s="102">
        <f t="shared" si="1153"/>
        <v>0</v>
      </c>
      <c r="S2795" s="103">
        <f t="shared" si="1147"/>
        <v>0</v>
      </c>
      <c r="T2795" s="104">
        <f t="shared" si="1148"/>
        <v>0</v>
      </c>
      <c r="U2795" s="104">
        <f t="shared" si="1149"/>
        <v>0</v>
      </c>
      <c r="V2795" s="104">
        <f t="shared" si="1150"/>
        <v>0</v>
      </c>
      <c r="W2795" s="105">
        <f t="shared" si="1151"/>
        <v>0</v>
      </c>
      <c r="X2795" s="96"/>
      <c r="Y2795" s="106" t="str">
        <f>$AO$26</f>
        <v>D</v>
      </c>
      <c r="Z2795" s="207" t="str">
        <f t="shared" si="1142"/>
        <v>Fri</v>
      </c>
      <c r="AA2795" s="107">
        <f t="shared" si="1143"/>
        <v>0</v>
      </c>
      <c r="AB2795" s="107">
        <f t="shared" si="1144"/>
        <v>0</v>
      </c>
      <c r="AC2795" s="107">
        <f t="shared" si="1145"/>
        <v>0</v>
      </c>
    </row>
    <row r="2796" spans="1:29" ht="12.75" customHeight="1">
      <c r="A2796" s="69"/>
      <c r="B2796" s="124" t="s">
        <v>27</v>
      </c>
      <c r="C2796" s="125" t="s">
        <v>22</v>
      </c>
      <c r="D2796" s="200"/>
      <c r="E2796" s="127"/>
      <c r="F2796" s="155"/>
      <c r="G2796" s="134" t="s">
        <v>22</v>
      </c>
      <c r="H2796" s="156">
        <f>+F2802</f>
        <v>-19095.100000000002</v>
      </c>
      <c r="I2796" s="76">
        <f t="shared" si="1139"/>
        <v>23</v>
      </c>
      <c r="J2796" s="100">
        <f>$AN$27</f>
        <v>41097</v>
      </c>
      <c r="K2796" s="101" t="s">
        <v>50</v>
      </c>
      <c r="L2796" s="261"/>
      <c r="M2796" s="232">
        <f t="shared" si="1154"/>
        <v>0</v>
      </c>
      <c r="N2796" s="241">
        <f t="shared" si="1146"/>
        <v>0</v>
      </c>
      <c r="O2796" s="244">
        <f t="shared" si="1140"/>
        <v>0</v>
      </c>
      <c r="P2796" s="245">
        <f t="shared" si="1152"/>
        <v>0</v>
      </c>
      <c r="Q2796" s="257">
        <f t="shared" si="1141"/>
        <v>0</v>
      </c>
      <c r="R2796" s="102">
        <f t="shared" si="1153"/>
        <v>0</v>
      </c>
      <c r="S2796" s="103">
        <f t="shared" si="1147"/>
        <v>0</v>
      </c>
      <c r="T2796" s="104">
        <f t="shared" si="1148"/>
        <v>0</v>
      </c>
      <c r="U2796" s="104">
        <f t="shared" si="1149"/>
        <v>0</v>
      </c>
      <c r="V2796" s="104">
        <f t="shared" si="1150"/>
        <v>0</v>
      </c>
      <c r="W2796" s="105">
        <f t="shared" si="1151"/>
        <v>0</v>
      </c>
      <c r="X2796" s="96"/>
      <c r="Y2796" s="106" t="str">
        <f>$AO$27</f>
        <v>M</v>
      </c>
      <c r="Z2796" s="207" t="str">
        <f t="shared" si="1142"/>
        <v>Sat</v>
      </c>
      <c r="AA2796" s="107">
        <f t="shared" si="1143"/>
        <v>0</v>
      </c>
      <c r="AB2796" s="107">
        <f t="shared" si="1144"/>
        <v>0</v>
      </c>
      <c r="AC2796" s="107">
        <f t="shared" si="1145"/>
        <v>0</v>
      </c>
    </row>
    <row r="2797" spans="1:29" ht="12.75" customHeight="1">
      <c r="A2797" s="69"/>
      <c r="B2797" s="98"/>
      <c r="C2797" s="98"/>
      <c r="D2797" s="158" t="s">
        <v>28</v>
      </c>
      <c r="E2797" s="159"/>
      <c r="F2797" s="160">
        <f>VLOOKUP(C2776,$AD$1:$AG$6,2)</f>
        <v>-1320000</v>
      </c>
      <c r="G2797" s="160"/>
      <c r="H2797" s="99"/>
      <c r="I2797" s="76">
        <f t="shared" si="1139"/>
        <v>24</v>
      </c>
      <c r="J2797" s="100">
        <f>$AN$28</f>
        <v>41098</v>
      </c>
      <c r="K2797" s="101" t="s">
        <v>50</v>
      </c>
      <c r="L2797" s="261"/>
      <c r="M2797" s="232">
        <f t="shared" si="1154"/>
        <v>0</v>
      </c>
      <c r="N2797" s="241">
        <f t="shared" si="1146"/>
        <v>0</v>
      </c>
      <c r="O2797" s="244">
        <f t="shared" si="1140"/>
        <v>0</v>
      </c>
      <c r="P2797" s="245">
        <f t="shared" si="1152"/>
        <v>0</v>
      </c>
      <c r="Q2797" s="257">
        <f t="shared" si="1141"/>
        <v>0</v>
      </c>
      <c r="R2797" s="102">
        <f t="shared" si="1153"/>
        <v>0</v>
      </c>
      <c r="S2797" s="103">
        <f t="shared" si="1147"/>
        <v>0</v>
      </c>
      <c r="T2797" s="104">
        <f t="shared" si="1148"/>
        <v>0</v>
      </c>
      <c r="U2797" s="104">
        <f t="shared" si="1149"/>
        <v>0</v>
      </c>
      <c r="V2797" s="104">
        <f t="shared" si="1150"/>
        <v>0</v>
      </c>
      <c r="W2797" s="105">
        <f t="shared" si="1151"/>
        <v>0</v>
      </c>
      <c r="X2797" s="96"/>
      <c r="Y2797" s="106" t="str">
        <f>$AO$28</f>
        <v>M</v>
      </c>
      <c r="Z2797" s="262" t="str">
        <f t="shared" si="1142"/>
        <v>Sun</v>
      </c>
      <c r="AA2797" s="107">
        <f t="shared" si="1143"/>
        <v>0</v>
      </c>
      <c r="AB2797" s="107">
        <f t="shared" si="1144"/>
        <v>0</v>
      </c>
      <c r="AC2797" s="107">
        <f t="shared" si="1145"/>
        <v>0</v>
      </c>
    </row>
    <row r="2798" spans="1:29" ht="12.75" customHeight="1">
      <c r="A2798" s="69"/>
      <c r="B2798" s="98"/>
      <c r="C2798" s="98"/>
      <c r="D2798" s="162" t="s">
        <v>26</v>
      </c>
      <c r="E2798" s="159"/>
      <c r="F2798" s="163">
        <f>+(H2783)*0.54%</f>
        <v>6720.6240000000007</v>
      </c>
      <c r="G2798" s="163"/>
      <c r="H2798" s="99"/>
      <c r="I2798" s="76">
        <f t="shared" si="1139"/>
        <v>25</v>
      </c>
      <c r="J2798" s="100">
        <f>$AN$29</f>
        <v>41099</v>
      </c>
      <c r="K2798" s="101">
        <v>1</v>
      </c>
      <c r="L2798" s="261">
        <v>10</v>
      </c>
      <c r="M2798" s="232">
        <f t="shared" si="1154"/>
        <v>0.33333333333333331</v>
      </c>
      <c r="N2798" s="241">
        <f t="shared" si="1146"/>
        <v>0.70833333333333337</v>
      </c>
      <c r="O2798" s="244">
        <f t="shared" si="1140"/>
        <v>9.0000000000000018</v>
      </c>
      <c r="P2798" s="245" t="str">
        <f t="shared" si="1152"/>
        <v>1</v>
      </c>
      <c r="Q2798" s="257">
        <f t="shared" si="1141"/>
        <v>8.0000000000000018</v>
      </c>
      <c r="R2798" s="102">
        <f t="shared" si="1153"/>
        <v>1.9999999999999982</v>
      </c>
      <c r="S2798" s="103">
        <f t="shared" si="1147"/>
        <v>1</v>
      </c>
      <c r="T2798" s="104">
        <f t="shared" si="1148"/>
        <v>0.99999999999999822</v>
      </c>
      <c r="U2798" s="104">
        <f t="shared" si="1149"/>
        <v>0</v>
      </c>
      <c r="V2798" s="104">
        <f t="shared" si="1150"/>
        <v>0</v>
      </c>
      <c r="W2798" s="105">
        <f t="shared" si="1151"/>
        <v>1.9999999999999982</v>
      </c>
      <c r="X2798" s="96"/>
      <c r="Y2798" s="106" t="str">
        <f>$AO$29</f>
        <v>D</v>
      </c>
      <c r="Z2798" s="262" t="str">
        <f t="shared" si="1142"/>
        <v>Mon</v>
      </c>
      <c r="AA2798" s="107">
        <f t="shared" si="1143"/>
        <v>0</v>
      </c>
      <c r="AB2798" s="107">
        <f t="shared" si="1144"/>
        <v>0</v>
      </c>
      <c r="AC2798" s="107">
        <f t="shared" si="1145"/>
        <v>0</v>
      </c>
    </row>
    <row r="2799" spans="1:29" ht="12.75" customHeight="1">
      <c r="A2799" s="69"/>
      <c r="B2799" s="98"/>
      <c r="C2799" s="98"/>
      <c r="D2799" s="162" t="s">
        <v>29</v>
      </c>
      <c r="E2799" s="159"/>
      <c r="F2799" s="160">
        <f>-IF(H2792*5%&gt;500000,500000,H2792*5%)</f>
        <v>-90530.115606936408</v>
      </c>
      <c r="G2799" s="160"/>
      <c r="H2799" s="99"/>
      <c r="I2799" s="76">
        <f t="shared" si="1139"/>
        <v>26</v>
      </c>
      <c r="J2799" s="100">
        <f>$AN$30</f>
        <v>41100</v>
      </c>
      <c r="K2799" s="101">
        <v>1</v>
      </c>
      <c r="L2799" s="261">
        <v>10</v>
      </c>
      <c r="M2799" s="232">
        <f t="shared" si="1154"/>
        <v>0.33333333333333331</v>
      </c>
      <c r="N2799" s="241">
        <f t="shared" si="1146"/>
        <v>0.70833333333333337</v>
      </c>
      <c r="O2799" s="244">
        <f t="shared" si="1140"/>
        <v>9.0000000000000018</v>
      </c>
      <c r="P2799" s="245" t="str">
        <f t="shared" si="1152"/>
        <v>1</v>
      </c>
      <c r="Q2799" s="257">
        <f t="shared" si="1141"/>
        <v>8.0000000000000018</v>
      </c>
      <c r="R2799" s="102">
        <f t="shared" si="1153"/>
        <v>1.9999999999999982</v>
      </c>
      <c r="S2799" s="103">
        <f t="shared" si="1147"/>
        <v>1</v>
      </c>
      <c r="T2799" s="104">
        <f t="shared" si="1148"/>
        <v>0.99999999999999822</v>
      </c>
      <c r="U2799" s="104">
        <f t="shared" si="1149"/>
        <v>0</v>
      </c>
      <c r="V2799" s="104">
        <f t="shared" si="1150"/>
        <v>0</v>
      </c>
      <c r="W2799" s="105">
        <f t="shared" si="1151"/>
        <v>1.9999999999999982</v>
      </c>
      <c r="X2799" s="96"/>
      <c r="Y2799" s="106" t="str">
        <f>$AO$30</f>
        <v>D</v>
      </c>
      <c r="Z2799" s="207" t="str">
        <f t="shared" si="1142"/>
        <v>Tue</v>
      </c>
      <c r="AA2799" s="107">
        <f t="shared" si="1143"/>
        <v>0</v>
      </c>
      <c r="AB2799" s="107">
        <f t="shared" si="1144"/>
        <v>0</v>
      </c>
      <c r="AC2799" s="107">
        <f t="shared" si="1145"/>
        <v>0</v>
      </c>
    </row>
    <row r="2800" spans="1:29" ht="12.75" customHeight="1">
      <c r="A2800" s="69"/>
      <c r="B2800" s="98"/>
      <c r="C2800" s="98"/>
      <c r="D2800" s="162" t="s">
        <v>30</v>
      </c>
      <c r="E2800" s="159"/>
      <c r="F2800" s="163">
        <f>ROUND(H2792+H2794+F2798+F2799,0)*12</f>
        <v>20422824</v>
      </c>
      <c r="G2800" s="163"/>
      <c r="H2800" s="99"/>
      <c r="I2800" s="76">
        <f t="shared" si="1139"/>
        <v>27</v>
      </c>
      <c r="J2800" s="100">
        <f>$AN$31</f>
        <v>41101</v>
      </c>
      <c r="K2800" s="101">
        <v>1</v>
      </c>
      <c r="L2800" s="261">
        <v>9</v>
      </c>
      <c r="M2800" s="232">
        <f t="shared" si="1154"/>
        <v>0.33333333333333331</v>
      </c>
      <c r="N2800" s="241">
        <f t="shared" si="1146"/>
        <v>0.70833333333333337</v>
      </c>
      <c r="O2800" s="244">
        <f t="shared" si="1140"/>
        <v>9.0000000000000018</v>
      </c>
      <c r="P2800" s="245" t="str">
        <f t="shared" si="1152"/>
        <v>1</v>
      </c>
      <c r="Q2800" s="257">
        <f t="shared" si="1141"/>
        <v>8.0000000000000018</v>
      </c>
      <c r="R2800" s="102">
        <f t="shared" si="1153"/>
        <v>0.99999999999999822</v>
      </c>
      <c r="S2800" s="103">
        <f t="shared" si="1147"/>
        <v>1</v>
      </c>
      <c r="T2800" s="104">
        <f t="shared" si="1148"/>
        <v>0</v>
      </c>
      <c r="U2800" s="104">
        <f t="shared" si="1149"/>
        <v>0</v>
      </c>
      <c r="V2800" s="104">
        <f t="shared" si="1150"/>
        <v>0</v>
      </c>
      <c r="W2800" s="105">
        <f t="shared" si="1151"/>
        <v>0.99999999999999822</v>
      </c>
      <c r="X2800" s="96"/>
      <c r="Y2800" s="106" t="str">
        <f>$AO$31</f>
        <v>D</v>
      </c>
      <c r="Z2800" s="207" t="str">
        <f t="shared" si="1142"/>
        <v>Wed</v>
      </c>
      <c r="AA2800" s="107">
        <f t="shared" si="1143"/>
        <v>0</v>
      </c>
      <c r="AB2800" s="107">
        <f t="shared" si="1144"/>
        <v>0</v>
      </c>
      <c r="AC2800" s="107">
        <f t="shared" si="1145"/>
        <v>0</v>
      </c>
    </row>
    <row r="2801" spans="1:29" ht="12.75" customHeight="1">
      <c r="A2801" s="69"/>
      <c r="B2801" s="98"/>
      <c r="C2801" s="98"/>
      <c r="D2801" s="168" t="s">
        <v>31</v>
      </c>
      <c r="E2801" s="159"/>
      <c r="F2801" s="169">
        <f>(F2800)+(F2797*12)</f>
        <v>4582824</v>
      </c>
      <c r="G2801" s="169"/>
      <c r="H2801" s="99"/>
      <c r="I2801" s="76">
        <f t="shared" si="1139"/>
        <v>28</v>
      </c>
      <c r="J2801" s="100">
        <f>$AN$32</f>
        <v>41102</v>
      </c>
      <c r="K2801" s="101">
        <v>1</v>
      </c>
      <c r="L2801" s="261">
        <v>8</v>
      </c>
      <c r="M2801" s="232">
        <f t="shared" si="1154"/>
        <v>0.33333333333333331</v>
      </c>
      <c r="N2801" s="241">
        <f t="shared" si="1146"/>
        <v>0.70833333333333337</v>
      </c>
      <c r="O2801" s="244">
        <f t="shared" si="1140"/>
        <v>9.0000000000000018</v>
      </c>
      <c r="P2801" s="245" t="str">
        <f t="shared" si="1152"/>
        <v>1</v>
      </c>
      <c r="Q2801" s="257">
        <f t="shared" si="1141"/>
        <v>8.0000000000000018</v>
      </c>
      <c r="R2801" s="102">
        <f t="shared" si="1153"/>
        <v>0</v>
      </c>
      <c r="S2801" s="103">
        <f t="shared" si="1147"/>
        <v>0</v>
      </c>
      <c r="T2801" s="104">
        <f t="shared" si="1148"/>
        <v>0</v>
      </c>
      <c r="U2801" s="104">
        <f t="shared" si="1149"/>
        <v>0</v>
      </c>
      <c r="V2801" s="104">
        <f t="shared" si="1150"/>
        <v>0</v>
      </c>
      <c r="W2801" s="105">
        <f t="shared" si="1151"/>
        <v>0</v>
      </c>
      <c r="X2801" s="96"/>
      <c r="Y2801" s="106" t="str">
        <f>$AO$32</f>
        <v>D</v>
      </c>
      <c r="Z2801" s="207" t="str">
        <f t="shared" si="1142"/>
        <v>Thu</v>
      </c>
      <c r="AA2801" s="107">
        <f t="shared" si="1143"/>
        <v>0</v>
      </c>
      <c r="AB2801" s="107">
        <f t="shared" si="1144"/>
        <v>0</v>
      </c>
      <c r="AC2801" s="107">
        <f t="shared" si="1145"/>
        <v>0</v>
      </c>
    </row>
    <row r="2802" spans="1:29" ht="12.75" customHeight="1">
      <c r="A2802" s="69"/>
      <c r="B2802" s="98"/>
      <c r="C2802" s="98"/>
      <c r="D2802" s="168" t="s">
        <v>32</v>
      </c>
      <c r="E2802" s="159"/>
      <c r="F2802" s="170">
        <f>-(IF(F2801&lt;=0,0,IF(F2801&lt;=50000000,F2801*0.05,IF(F2801&lt;=200000000,(F2801-50000000)*0.15+2500000,IF(F2801&lt;=500000000,(F2801-250000000)*0.25+32500000,(F2801-500000000)*0.3+95000000)))))/12</f>
        <v>-19095.100000000002</v>
      </c>
      <c r="G2802" s="171">
        <f>-(IF(F2802&lt;=0,0,IF(F2802&lt;=50000000,F2802*0.05,IF(F2802&lt;=200000000,(F2802-50000000)*0.15+2500000,IF(F2802&lt;=500000000,(F2802-250000000)*0.25+32500000,(F2802-500000000)*0.3+95000000)))))/12</f>
        <v>0</v>
      </c>
      <c r="H2802" s="99"/>
      <c r="I2802" s="76">
        <f t="shared" si="1139"/>
        <v>29</v>
      </c>
      <c r="J2802" s="100">
        <f>$AN$33</f>
        <v>41103</v>
      </c>
      <c r="K2802" s="101">
        <v>1</v>
      </c>
      <c r="L2802" s="261">
        <v>8</v>
      </c>
      <c r="M2802" s="232">
        <f t="shared" si="1154"/>
        <v>0.33333333333333331</v>
      </c>
      <c r="N2802" s="241">
        <f t="shared" si="1146"/>
        <v>0.70833333333333337</v>
      </c>
      <c r="O2802" s="244">
        <f t="shared" si="1140"/>
        <v>9.0000000000000018</v>
      </c>
      <c r="P2802" s="245" t="str">
        <f t="shared" si="1152"/>
        <v>1</v>
      </c>
      <c r="Q2802" s="257">
        <f t="shared" si="1141"/>
        <v>8.0000000000000018</v>
      </c>
      <c r="R2802" s="102">
        <f t="shared" si="1153"/>
        <v>0</v>
      </c>
      <c r="S2802" s="103">
        <f t="shared" si="1147"/>
        <v>0</v>
      </c>
      <c r="T2802" s="104">
        <f t="shared" si="1148"/>
        <v>0</v>
      </c>
      <c r="U2802" s="104">
        <f t="shared" si="1149"/>
        <v>0</v>
      </c>
      <c r="V2802" s="104">
        <f t="shared" si="1150"/>
        <v>0</v>
      </c>
      <c r="W2802" s="105">
        <f t="shared" si="1151"/>
        <v>0</v>
      </c>
      <c r="X2802" s="96"/>
      <c r="Y2802" s="106" t="str">
        <f>$AO$33</f>
        <v>D</v>
      </c>
      <c r="Z2802" s="207" t="str">
        <f t="shared" si="1142"/>
        <v>Fri</v>
      </c>
      <c r="AA2802" s="107">
        <f t="shared" si="1143"/>
        <v>0</v>
      </c>
      <c r="AB2802" s="107">
        <f t="shared" si="1144"/>
        <v>0</v>
      </c>
      <c r="AC2802" s="107">
        <f t="shared" si="1145"/>
        <v>0</v>
      </c>
    </row>
    <row r="2803" spans="1:29" ht="12.75" customHeight="1">
      <c r="A2803" s="69"/>
      <c r="B2803" s="98"/>
      <c r="C2803" s="125"/>
      <c r="D2803" s="172"/>
      <c r="E2803" s="173"/>
      <c r="F2803" s="174"/>
      <c r="G2803" s="72"/>
      <c r="H2803" s="175"/>
      <c r="I2803" s="76">
        <f t="shared" si="1139"/>
        <v>30</v>
      </c>
      <c r="J2803" s="100">
        <f>$AN$34</f>
        <v>41104</v>
      </c>
      <c r="K2803" s="101" t="s">
        <v>50</v>
      </c>
      <c r="L2803" s="261"/>
      <c r="M2803" s="232">
        <f t="shared" si="1154"/>
        <v>0</v>
      </c>
      <c r="N2803" s="241">
        <f t="shared" si="1146"/>
        <v>0</v>
      </c>
      <c r="O2803" s="244">
        <f t="shared" si="1140"/>
        <v>0</v>
      </c>
      <c r="P2803" s="245">
        <f t="shared" si="1152"/>
        <v>0</v>
      </c>
      <c r="Q2803" s="257">
        <f t="shared" si="1141"/>
        <v>0</v>
      </c>
      <c r="R2803" s="102">
        <f t="shared" si="1153"/>
        <v>0</v>
      </c>
      <c r="S2803" s="103">
        <f t="shared" si="1147"/>
        <v>0</v>
      </c>
      <c r="T2803" s="104">
        <f t="shared" si="1148"/>
        <v>0</v>
      </c>
      <c r="U2803" s="104">
        <f t="shared" si="1149"/>
        <v>0</v>
      </c>
      <c r="V2803" s="104">
        <f t="shared" si="1150"/>
        <v>0</v>
      </c>
      <c r="W2803" s="105">
        <f t="shared" si="1151"/>
        <v>0</v>
      </c>
      <c r="X2803" s="96"/>
      <c r="Y2803" s="106" t="str">
        <f>$AO$34</f>
        <v>M</v>
      </c>
      <c r="Z2803" s="207" t="str">
        <f t="shared" si="1142"/>
        <v>Sat</v>
      </c>
      <c r="AA2803" s="107">
        <f t="shared" si="1143"/>
        <v>0</v>
      </c>
      <c r="AB2803" s="107">
        <f t="shared" si="1144"/>
        <v>0</v>
      </c>
      <c r="AC2803" s="107">
        <f t="shared" si="1145"/>
        <v>0</v>
      </c>
    </row>
    <row r="2804" spans="1:29" ht="12.75" customHeight="1">
      <c r="A2804" s="69"/>
      <c r="B2804" s="176" t="s">
        <v>33</v>
      </c>
      <c r="C2804" s="177"/>
      <c r="D2804" s="178"/>
      <c r="E2804" s="127"/>
      <c r="F2804" s="179"/>
      <c r="G2804" s="180" t="s">
        <v>22</v>
      </c>
      <c r="H2804" s="152">
        <f>+H2792+H2794+H2795+H2796</f>
        <v>1766616.0121387281</v>
      </c>
      <c r="I2804" s="76">
        <f t="shared" si="1139"/>
        <v>31</v>
      </c>
      <c r="J2804" s="100">
        <f>$AN$35</f>
        <v>41105</v>
      </c>
      <c r="K2804" s="101" t="s">
        <v>50</v>
      </c>
      <c r="L2804" s="261"/>
      <c r="M2804" s="232">
        <f t="shared" si="1154"/>
        <v>0</v>
      </c>
      <c r="N2804" s="241">
        <f t="shared" si="1146"/>
        <v>0</v>
      </c>
      <c r="O2804" s="244">
        <f t="shared" si="1140"/>
        <v>0</v>
      </c>
      <c r="P2804" s="245">
        <f t="shared" si="1152"/>
        <v>0</v>
      </c>
      <c r="Q2804" s="257">
        <f t="shared" si="1141"/>
        <v>0</v>
      </c>
      <c r="R2804" s="102">
        <f t="shared" si="1153"/>
        <v>0</v>
      </c>
      <c r="S2804" s="103">
        <f t="shared" si="1147"/>
        <v>0</v>
      </c>
      <c r="T2804" s="104">
        <f t="shared" si="1148"/>
        <v>0</v>
      </c>
      <c r="U2804" s="104">
        <f t="shared" si="1149"/>
        <v>0</v>
      </c>
      <c r="V2804" s="104">
        <f t="shared" si="1150"/>
        <v>0</v>
      </c>
      <c r="W2804" s="105">
        <f t="shared" si="1151"/>
        <v>0</v>
      </c>
      <c r="X2804" s="96"/>
      <c r="Y2804" s="106" t="str">
        <f>$AO$35</f>
        <v>M</v>
      </c>
      <c r="Z2804" s="262" t="str">
        <f t="shared" si="1142"/>
        <v>Sun</v>
      </c>
      <c r="AA2804" s="107">
        <f t="shared" si="1143"/>
        <v>0</v>
      </c>
      <c r="AB2804" s="107">
        <f t="shared" si="1144"/>
        <v>0</v>
      </c>
      <c r="AC2804" s="107">
        <f t="shared" si="1145"/>
        <v>0</v>
      </c>
    </row>
    <row r="2805" spans="1:29" ht="12.75" customHeight="1">
      <c r="A2805" s="69"/>
      <c r="B2805" s="70"/>
      <c r="C2805" s="70"/>
      <c r="D2805" s="200"/>
      <c r="E2805" s="127"/>
      <c r="F2805" s="155"/>
      <c r="G2805" s="74"/>
      <c r="H2805" s="75"/>
      <c r="I2805" s="76">
        <f t="shared" si="1139"/>
        <v>32</v>
      </c>
      <c r="J2805" s="100">
        <f>$AN$36</f>
        <v>41106</v>
      </c>
      <c r="K2805" s="101">
        <v>1</v>
      </c>
      <c r="L2805" s="261">
        <v>8</v>
      </c>
      <c r="M2805" s="232">
        <f t="shared" si="1154"/>
        <v>0.33333333333333331</v>
      </c>
      <c r="N2805" s="241">
        <f t="shared" si="1146"/>
        <v>0.70833333333333337</v>
      </c>
      <c r="O2805" s="244">
        <f t="shared" si="1140"/>
        <v>9.0000000000000018</v>
      </c>
      <c r="P2805" s="245" t="str">
        <f t="shared" si="1152"/>
        <v>1</v>
      </c>
      <c r="Q2805" s="257">
        <f t="shared" si="1141"/>
        <v>8.0000000000000018</v>
      </c>
      <c r="R2805" s="102">
        <f t="shared" si="1153"/>
        <v>0</v>
      </c>
      <c r="S2805" s="103">
        <f t="shared" si="1147"/>
        <v>0</v>
      </c>
      <c r="T2805" s="104">
        <f t="shared" si="1148"/>
        <v>0</v>
      </c>
      <c r="U2805" s="104">
        <f t="shared" si="1149"/>
        <v>0</v>
      </c>
      <c r="V2805" s="104">
        <f t="shared" si="1150"/>
        <v>0</v>
      </c>
      <c r="W2805" s="105">
        <f t="shared" si="1151"/>
        <v>0</v>
      </c>
      <c r="X2805" s="96"/>
      <c r="Y2805" s="106" t="str">
        <f>$AO$36</f>
        <v>D</v>
      </c>
      <c r="Z2805" s="262" t="str">
        <f t="shared" si="1142"/>
        <v>Mon</v>
      </c>
      <c r="AA2805" s="107">
        <f t="shared" si="1143"/>
        <v>0</v>
      </c>
      <c r="AB2805" s="107">
        <f t="shared" si="1144"/>
        <v>0</v>
      </c>
      <c r="AC2805" s="107">
        <f t="shared" si="1145"/>
        <v>0</v>
      </c>
    </row>
    <row r="2806" spans="1:29" ht="12.75" customHeight="1">
      <c r="A2806" s="69"/>
      <c r="B2806" s="181" t="s">
        <v>34</v>
      </c>
      <c r="C2806" s="181"/>
      <c r="D2806" s="72"/>
      <c r="E2806" s="73"/>
      <c r="F2806" s="72"/>
      <c r="G2806" s="181" t="s">
        <v>35</v>
      </c>
      <c r="H2806" s="99"/>
      <c r="I2806" s="76">
        <f t="shared" si="1139"/>
        <v>33</v>
      </c>
      <c r="J2806" s="100">
        <f>$AN$37</f>
        <v>41107</v>
      </c>
      <c r="K2806" s="101">
        <v>1</v>
      </c>
      <c r="L2806" s="261">
        <v>8</v>
      </c>
      <c r="M2806" s="232">
        <f t="shared" si="1154"/>
        <v>0.33333333333333331</v>
      </c>
      <c r="N2806" s="241">
        <f t="shared" si="1146"/>
        <v>0.70833333333333337</v>
      </c>
      <c r="O2806" s="244">
        <f t="shared" si="1140"/>
        <v>9.0000000000000018</v>
      </c>
      <c r="P2806" s="245" t="str">
        <f t="shared" si="1152"/>
        <v>1</v>
      </c>
      <c r="Q2806" s="257">
        <f t="shared" si="1141"/>
        <v>8.0000000000000018</v>
      </c>
      <c r="R2806" s="102">
        <f t="shared" si="1153"/>
        <v>0</v>
      </c>
      <c r="S2806" s="103">
        <f t="shared" si="1147"/>
        <v>0</v>
      </c>
      <c r="T2806" s="104">
        <f t="shared" si="1148"/>
        <v>0</v>
      </c>
      <c r="U2806" s="104">
        <f t="shared" si="1149"/>
        <v>0</v>
      </c>
      <c r="V2806" s="104">
        <f t="shared" si="1150"/>
        <v>0</v>
      </c>
      <c r="W2806" s="105">
        <f t="shared" si="1151"/>
        <v>0</v>
      </c>
      <c r="X2806" s="96"/>
      <c r="Y2806" s="106" t="str">
        <f>$AO$37</f>
        <v>D</v>
      </c>
      <c r="Z2806" s="207" t="str">
        <f t="shared" si="1142"/>
        <v>Tue</v>
      </c>
      <c r="AA2806" s="107">
        <f t="shared" si="1143"/>
        <v>0</v>
      </c>
      <c r="AB2806" s="107">
        <f t="shared" si="1144"/>
        <v>0</v>
      </c>
      <c r="AC2806" s="107">
        <f t="shared" si="1145"/>
        <v>0</v>
      </c>
    </row>
    <row r="2807" spans="1:29" ht="12.75" customHeight="1">
      <c r="A2807" s="69"/>
      <c r="B2807" s="181"/>
      <c r="C2807" s="181"/>
      <c r="D2807" s="72"/>
      <c r="E2807" s="73"/>
      <c r="F2807" s="72"/>
      <c r="G2807" s="181"/>
      <c r="H2807" s="99"/>
      <c r="I2807" s="76">
        <f t="shared" si="1139"/>
        <v>34</v>
      </c>
      <c r="J2807" s="100">
        <f>$AN$38</f>
        <v>41108</v>
      </c>
      <c r="K2807" s="101">
        <v>1</v>
      </c>
      <c r="L2807" s="261">
        <v>9</v>
      </c>
      <c r="M2807" s="232">
        <f t="shared" si="1154"/>
        <v>0.33333333333333331</v>
      </c>
      <c r="N2807" s="241">
        <f t="shared" si="1146"/>
        <v>0.70833333333333337</v>
      </c>
      <c r="O2807" s="244">
        <f t="shared" si="1140"/>
        <v>9.0000000000000018</v>
      </c>
      <c r="P2807" s="245" t="str">
        <f t="shared" si="1152"/>
        <v>1</v>
      </c>
      <c r="Q2807" s="257">
        <f t="shared" si="1141"/>
        <v>8.0000000000000018</v>
      </c>
      <c r="R2807" s="102">
        <f t="shared" si="1153"/>
        <v>0.99999999999999822</v>
      </c>
      <c r="S2807" s="103">
        <f t="shared" si="1147"/>
        <v>1</v>
      </c>
      <c r="T2807" s="104">
        <f t="shared" si="1148"/>
        <v>0</v>
      </c>
      <c r="U2807" s="104">
        <f t="shared" si="1149"/>
        <v>0</v>
      </c>
      <c r="V2807" s="104">
        <f t="shared" si="1150"/>
        <v>0</v>
      </c>
      <c r="W2807" s="105">
        <f t="shared" si="1151"/>
        <v>0.99999999999999822</v>
      </c>
      <c r="X2807" s="96"/>
      <c r="Y2807" s="106" t="str">
        <f>$AO$38</f>
        <v>D</v>
      </c>
      <c r="Z2807" s="207" t="str">
        <f t="shared" si="1142"/>
        <v>Wed</v>
      </c>
      <c r="AA2807" s="107">
        <f t="shared" si="1143"/>
        <v>0</v>
      </c>
      <c r="AB2807" s="107">
        <f t="shared" si="1144"/>
        <v>0</v>
      </c>
      <c r="AC2807" s="107">
        <f t="shared" si="1145"/>
        <v>0</v>
      </c>
    </row>
    <row r="2808" spans="1:29" ht="12.75" customHeight="1">
      <c r="A2808" s="69"/>
      <c r="B2808" s="181"/>
      <c r="C2808" s="181"/>
      <c r="D2808" s="72"/>
      <c r="E2808" s="73"/>
      <c r="F2808" s="72"/>
      <c r="G2808" s="181"/>
      <c r="H2808" s="99"/>
      <c r="I2808" s="76">
        <f t="shared" si="1139"/>
        <v>35</v>
      </c>
      <c r="J2808" s="100"/>
      <c r="K2808" s="101"/>
      <c r="L2808" s="261"/>
      <c r="M2808" s="232"/>
      <c r="N2808" s="241"/>
      <c r="O2808" s="244"/>
      <c r="P2808" s="245"/>
      <c r="Q2808" s="257"/>
      <c r="R2808" s="102"/>
      <c r="S2808" s="103"/>
      <c r="T2808" s="104"/>
      <c r="U2808" s="104"/>
      <c r="V2808" s="104"/>
      <c r="W2808" s="105"/>
      <c r="X2808" s="96"/>
      <c r="Y2808" s="106"/>
      <c r="Z2808" s="207" t="str">
        <f t="shared" si="1142"/>
        <v>Sat</v>
      </c>
      <c r="AA2808" s="107">
        <f>COUNTIF(K2808,"S")</f>
        <v>0</v>
      </c>
      <c r="AB2808" s="107">
        <f>COUNTIF(K2808,"I")</f>
        <v>0</v>
      </c>
      <c r="AC2808" s="107">
        <f>COUNTIF(K2808,"A")</f>
        <v>0</v>
      </c>
    </row>
    <row r="2809" spans="1:29" ht="12.75" customHeight="1">
      <c r="A2809" s="69"/>
      <c r="B2809" s="181"/>
      <c r="C2809" s="181"/>
      <c r="D2809" s="72"/>
      <c r="E2809" s="73"/>
      <c r="F2809" s="72"/>
      <c r="G2809" s="181"/>
      <c r="H2809" s="99"/>
      <c r="I2809" s="76">
        <f t="shared" si="1139"/>
        <v>36</v>
      </c>
      <c r="J2809" s="210" t="s">
        <v>19</v>
      </c>
      <c r="K2809" s="211"/>
      <c r="L2809" s="251"/>
      <c r="M2809" s="212" t="s">
        <v>45</v>
      </c>
      <c r="N2809" s="212" t="s">
        <v>46</v>
      </c>
      <c r="O2809" s="242"/>
      <c r="P2809" s="243"/>
      <c r="Q2809" s="258"/>
      <c r="R2809" s="212"/>
      <c r="S2809" s="213"/>
      <c r="T2809" s="214"/>
      <c r="U2809" s="214"/>
      <c r="V2809" s="215"/>
      <c r="W2809" s="216" t="s">
        <v>36</v>
      </c>
      <c r="X2809" s="182"/>
      <c r="Y2809" s="183" t="s">
        <v>37</v>
      </c>
      <c r="Z2809" s="83"/>
      <c r="AA2809" s="84"/>
      <c r="AB2809" s="84"/>
      <c r="AC2809" s="96"/>
    </row>
    <row r="2810" spans="1:29" ht="12.75" customHeight="1">
      <c r="A2810" s="69"/>
      <c r="B2810" s="184" t="str">
        <f>C2774</f>
        <v>ADE</v>
      </c>
      <c r="C2810" s="181"/>
      <c r="D2810" s="72"/>
      <c r="E2810" s="73"/>
      <c r="F2810" s="72"/>
      <c r="G2810" s="181" t="s">
        <v>38</v>
      </c>
      <c r="H2810" s="99"/>
      <c r="I2810" s="76">
        <f t="shared" si="1139"/>
        <v>37</v>
      </c>
      <c r="J2810" s="333">
        <f>+K2810+L2810</f>
        <v>23</v>
      </c>
      <c r="K2810" s="334">
        <f>+COUNTIF(K2777:K2808,"1")+COUNTIF(K2777:K2808,"2")+COUNTIF(K2777:K2808,"L2")+COUNTIF(K2777:K2808,"L1")</f>
        <v>23</v>
      </c>
      <c r="L2810" s="334">
        <f>+COUNTIF(K2777:K2808,"2")+COUNTIF(K2777:K2808,"L2")</f>
        <v>0</v>
      </c>
      <c r="M2810" s="334">
        <f>+COUNTIF(K2777:K2808,"1")+COUNTIF(K2777:K2808,"L1")</f>
        <v>23</v>
      </c>
      <c r="N2810" s="185"/>
      <c r="O2810" s="185"/>
      <c r="P2810" s="101"/>
      <c r="Q2810" s="259"/>
      <c r="R2810" s="185">
        <f>+COUNTIF(K2778:K2808,"S2")</f>
        <v>0</v>
      </c>
      <c r="S2810" s="102">
        <f>SUM(S2778:S2808)</f>
        <v>11</v>
      </c>
      <c r="T2810" s="102">
        <f>SUM(T2778:T2808)</f>
        <v>19.999999999999986</v>
      </c>
      <c r="U2810" s="102">
        <f>SUM(U2778:U2808)</f>
        <v>1</v>
      </c>
      <c r="V2810" s="102">
        <f>SUM(V2778:V2808)</f>
        <v>0</v>
      </c>
      <c r="W2810" s="105">
        <f>+(S2810*1.5)+(T2810*2)+(U2810*3)+(V2810*4)</f>
        <v>59.499999999999972</v>
      </c>
      <c r="X2810" s="186"/>
      <c r="Y2810" s="187">
        <f>+COUNTIF(Y2778:Y2808,"D")</f>
        <v>22</v>
      </c>
      <c r="Z2810" s="83"/>
      <c r="AA2810" s="102">
        <f>SUM(AA2778:AA2808)</f>
        <v>0</v>
      </c>
      <c r="AB2810" s="102">
        <f>SUM(AB2778:AB2808)</f>
        <v>0</v>
      </c>
      <c r="AC2810" s="102">
        <f>SUM(AC2778:AC2808)</f>
        <v>0</v>
      </c>
    </row>
    <row r="2811" spans="1:29" ht="12.75" customHeight="1">
      <c r="A2811" s="69"/>
      <c r="B2811" s="263"/>
      <c r="C2811" s="189" t="s">
        <v>57</v>
      </c>
      <c r="D2811" s="189"/>
      <c r="E2811" s="190"/>
      <c r="F2811" s="72"/>
      <c r="G2811" s="72"/>
      <c r="H2811" s="99"/>
      <c r="I2811" s="76">
        <f t="shared" si="1139"/>
        <v>38</v>
      </c>
      <c r="J2811" s="191"/>
      <c r="K2811" s="192"/>
      <c r="L2811" s="252"/>
      <c r="M2811" s="193"/>
      <c r="N2811" s="193"/>
      <c r="O2811" s="193"/>
      <c r="P2811" s="239"/>
      <c r="Q2811" s="260"/>
      <c r="R2811" s="194">
        <f>S2810+T2810+U2810+V2810</f>
        <v>31.999999999999986</v>
      </c>
      <c r="S2811" s="103"/>
      <c r="T2811" s="103"/>
      <c r="U2811" s="103"/>
      <c r="V2811" s="103"/>
      <c r="W2811" s="103"/>
      <c r="X2811" s="195"/>
      <c r="Y2811" s="187"/>
      <c r="Z2811" s="196"/>
      <c r="AA2811" s="196"/>
      <c r="AB2811" s="196"/>
      <c r="AC2811" s="197"/>
    </row>
    <row r="2813" spans="1:29" ht="12.75" customHeight="1">
      <c r="A2813" s="52">
        <f>A2774+1</f>
        <v>73</v>
      </c>
      <c r="B2813" s="53" t="s">
        <v>2</v>
      </c>
      <c r="C2813" s="54" t="s">
        <v>201</v>
      </c>
      <c r="D2813" s="55"/>
      <c r="E2813" s="56" t="s">
        <v>55</v>
      </c>
      <c r="F2813" s="209" t="s">
        <v>148</v>
      </c>
      <c r="G2813" s="57"/>
      <c r="H2813" s="58"/>
      <c r="I2813" s="59">
        <v>1</v>
      </c>
      <c r="J2813" s="486" t="str">
        <f>+C2813</f>
        <v>ADE</v>
      </c>
      <c r="K2813" s="486"/>
      <c r="L2813" s="486"/>
      <c r="M2813" s="486"/>
      <c r="N2813" s="486"/>
      <c r="O2813" s="486"/>
      <c r="P2813" s="486"/>
      <c r="Q2813" s="486"/>
      <c r="R2813" s="486"/>
      <c r="S2813" s="486"/>
      <c r="T2813" s="486"/>
      <c r="U2813" s="486"/>
      <c r="V2813" s="486"/>
      <c r="W2813" s="486"/>
      <c r="X2813" s="60"/>
      <c r="Y2813" s="61"/>
      <c r="Z2813" s="62"/>
      <c r="AA2813" s="63"/>
      <c r="AB2813" s="63"/>
      <c r="AC2813" s="64"/>
    </row>
    <row r="2814" spans="1:29" ht="12.75" customHeight="1">
      <c r="A2814" s="69"/>
      <c r="B2814" s="70" t="s">
        <v>3</v>
      </c>
      <c r="C2814" s="71" t="s">
        <v>62</v>
      </c>
      <c r="D2814" s="72"/>
      <c r="E2814" s="73"/>
      <c r="F2814" s="72"/>
      <c r="G2814" s="74"/>
      <c r="H2814" s="75"/>
      <c r="I2814" s="76">
        <f t="shared" ref="I2814:I2850" si="1155">+I2813+1</f>
        <v>2</v>
      </c>
      <c r="J2814" s="77" t="s">
        <v>4</v>
      </c>
      <c r="K2814" s="78"/>
      <c r="L2814" s="248"/>
      <c r="M2814" s="79"/>
      <c r="N2814" s="79"/>
      <c r="O2814" s="79"/>
      <c r="P2814" s="236"/>
      <c r="Q2814" s="254"/>
      <c r="R2814" s="79"/>
      <c r="S2814" s="79"/>
      <c r="T2814" s="79"/>
      <c r="U2814" s="79"/>
      <c r="V2814" s="79"/>
      <c r="W2814" s="80" t="str">
        <f>$Y$1</f>
        <v>Period: 1 May 2012 - 31 May 2012</v>
      </c>
      <c r="X2814" s="81"/>
      <c r="Y2814" s="82"/>
      <c r="Z2814" s="83"/>
      <c r="AA2814" s="84"/>
      <c r="AB2814" s="84"/>
      <c r="AC2814" s="85"/>
    </row>
    <row r="2815" spans="1:29" ht="12.75" customHeight="1">
      <c r="A2815" s="69"/>
      <c r="B2815" s="70" t="s">
        <v>6</v>
      </c>
      <c r="C2815" s="71" t="s">
        <v>5</v>
      </c>
      <c r="D2815" s="72"/>
      <c r="E2815" s="73"/>
      <c r="F2815" s="91"/>
      <c r="G2815" s="91"/>
      <c r="H2815" s="92"/>
      <c r="I2815" s="76">
        <f t="shared" si="1155"/>
        <v>3</v>
      </c>
      <c r="J2815" s="487" t="s">
        <v>7</v>
      </c>
      <c r="K2815" s="488" t="s">
        <v>8</v>
      </c>
      <c r="L2815" s="249"/>
      <c r="M2815" s="489" t="s">
        <v>49</v>
      </c>
      <c r="N2815" s="490"/>
      <c r="O2815" s="220"/>
      <c r="P2815" s="237"/>
      <c r="Q2815" s="255"/>
      <c r="R2815" s="491" t="s">
        <v>64</v>
      </c>
      <c r="S2815" s="493" t="s">
        <v>9</v>
      </c>
      <c r="T2815" s="493"/>
      <c r="U2815" s="493"/>
      <c r="V2815" s="493"/>
      <c r="W2815" s="494" t="s">
        <v>10</v>
      </c>
      <c r="X2815" s="93"/>
      <c r="Y2815" s="94"/>
      <c r="Z2815" s="83"/>
      <c r="AA2815" s="84"/>
      <c r="AB2815" s="84"/>
      <c r="AC2815" s="85"/>
    </row>
    <row r="2816" spans="1:29" ht="12.75" customHeight="1">
      <c r="A2816" s="69"/>
      <c r="B2816" s="70" t="s">
        <v>48</v>
      </c>
      <c r="C2816" s="71"/>
      <c r="D2816" s="72"/>
      <c r="E2816" s="73"/>
      <c r="F2816" s="91"/>
      <c r="G2816" s="91"/>
      <c r="H2816" s="92"/>
      <c r="I2816" s="76">
        <f t="shared" si="1155"/>
        <v>4</v>
      </c>
      <c r="J2816" s="487"/>
      <c r="K2816" s="488"/>
      <c r="L2816" s="250"/>
      <c r="M2816" s="231" t="s">
        <v>11</v>
      </c>
      <c r="N2816" s="231" t="s">
        <v>12</v>
      </c>
      <c r="O2816" s="231"/>
      <c r="P2816" s="238"/>
      <c r="Q2816" s="256" t="s">
        <v>67</v>
      </c>
      <c r="R2816" s="492"/>
      <c r="S2816" s="201">
        <v>1.5</v>
      </c>
      <c r="T2816" s="201">
        <v>2</v>
      </c>
      <c r="U2816" s="201">
        <v>3</v>
      </c>
      <c r="V2816" s="201">
        <v>4</v>
      </c>
      <c r="W2816" s="494"/>
      <c r="X2816" s="93"/>
      <c r="Y2816" s="94"/>
      <c r="Z2816" s="83"/>
      <c r="AA2816" s="95" t="s">
        <v>13</v>
      </c>
      <c r="AB2816" s="95" t="s">
        <v>14</v>
      </c>
      <c r="AC2816" s="96" t="s">
        <v>15</v>
      </c>
    </row>
    <row r="2817" spans="1:29" ht="12.75" customHeight="1">
      <c r="A2817" s="69"/>
      <c r="B2817" s="70" t="s">
        <v>16</v>
      </c>
      <c r="C2817" s="71"/>
      <c r="D2817" s="72"/>
      <c r="E2817" s="73"/>
      <c r="F2817" s="98"/>
      <c r="G2817" s="72"/>
      <c r="H2817" s="99"/>
      <c r="I2817" s="76">
        <f t="shared" si="1155"/>
        <v>5</v>
      </c>
      <c r="J2817" s="100">
        <f>$AN$9</f>
        <v>41079</v>
      </c>
      <c r="K2817" s="101">
        <v>1</v>
      </c>
      <c r="L2817" s="261">
        <v>11</v>
      </c>
      <c r="M2817" s="232">
        <f>VLOOKUP(K2817,$AE$23:$AG$30,2,0)</f>
        <v>0.33333333333333331</v>
      </c>
      <c r="N2817" s="241">
        <f>VLOOKUP(K2817,$AE$23:$AG$30,3,0)</f>
        <v>0.70833333333333337</v>
      </c>
      <c r="O2817" s="244">
        <f t="shared" ref="O2817:O2846" si="1156">(N2817-M2817)*24</f>
        <v>9.0000000000000018</v>
      </c>
      <c r="P2817" s="245" t="str">
        <f>+IF(((N2817-M2817)*24)&gt;4,"1",0)</f>
        <v>1</v>
      </c>
      <c r="Q2817" s="257">
        <f t="shared" ref="Q2817:Q2846" si="1157">O2817-P2817</f>
        <v>8.0000000000000018</v>
      </c>
      <c r="R2817" s="102">
        <f>+L2817-Q2817</f>
        <v>2.9999999999999982</v>
      </c>
      <c r="S2817" s="103">
        <f>IF(AND(Y2817="d",W2817&gt;0),1,0)</f>
        <v>1</v>
      </c>
      <c r="T2817" s="104">
        <f>IF(AND(Y2817="D",W2817-S2817&lt;0),0,IF(AND(Y2817="M",W2817&gt;=7),7,IF(AND(Y2817="M",W2817&lt;7),W2817,IF(W2817-S2817&lt;0,0,IF(AND(Y2817="D",W2817-S2817&gt;=7),7,IF(AND(Y2817="D",W2817-S2817&lt;7),W2817-S2817,0))))))</f>
        <v>1.9999999999999982</v>
      </c>
      <c r="U2817" s="104">
        <f>IF(AND(Y2817="D",W2817&lt;1),0,IF(AND(Y2817="D",W2817-S2817-T2817&gt;0,W2817-S2817-T2817&lt;1),W2817-S2817-T2817,IF(AND(Y2817="D",W2817-S2817-T2817&gt;=1),1,IF(AND(Y2817="M",W2817-T2817&gt;=1),1,IF(AND(Y2817="M",W2817-T2817&lt;1),W2817-T2817,0)))))</f>
        <v>0</v>
      </c>
      <c r="V2817" s="104">
        <f>IF(AND(Y2817="D",W2817&lt;1),0,IF(AND(Y2817="D",W2817-S2817-T2817-U2817&gt;0),W2817-S2817-T2817-U2817,IF(AND(Y2817="M",W2817-T2817-U2817&gt;0),W2817-T2817-U2817,0)))</f>
        <v>0</v>
      </c>
      <c r="W2817" s="105">
        <f>+R2817</f>
        <v>2.9999999999999982</v>
      </c>
      <c r="X2817" s="96"/>
      <c r="Y2817" s="106" t="str">
        <f>$AO$9</f>
        <v>D</v>
      </c>
      <c r="Z2817" s="207" t="str">
        <f t="shared" ref="Z2817:Z2847" si="1158">TEXT(WEEKDAY(J2817),"ddd")</f>
        <v>Tue</v>
      </c>
      <c r="AA2817" s="107">
        <f t="shared" ref="AA2817:AA2846" si="1159">COUNTIF(K2817,"S")</f>
        <v>0</v>
      </c>
      <c r="AB2817" s="107">
        <f t="shared" ref="AB2817:AB2846" si="1160">COUNTIF(K2817,"I")</f>
        <v>0</v>
      </c>
      <c r="AC2817" s="107">
        <f t="shared" ref="AC2817:AC2846" si="1161">COUNTIF(K2817,"A")</f>
        <v>0</v>
      </c>
    </row>
    <row r="2818" spans="1:29" ht="12.75" customHeight="1">
      <c r="A2818" s="69"/>
      <c r="B2818" s="70" t="s">
        <v>18</v>
      </c>
      <c r="C2818" s="108" t="s">
        <v>61</v>
      </c>
      <c r="D2818" s="109"/>
      <c r="E2818" s="73"/>
      <c r="F2818" s="110"/>
      <c r="G2818" s="72"/>
      <c r="H2818" s="99"/>
      <c r="I2818" s="76">
        <f t="shared" si="1155"/>
        <v>6</v>
      </c>
      <c r="J2818" s="100">
        <f>$AN$10</f>
        <v>41080</v>
      </c>
      <c r="K2818" s="101">
        <v>1</v>
      </c>
      <c r="L2818" s="261">
        <v>11</v>
      </c>
      <c r="M2818" s="232">
        <f>VLOOKUP(K2818,$AE$23:$AG$30,2,0)</f>
        <v>0.33333333333333331</v>
      </c>
      <c r="N2818" s="241">
        <f t="shared" ref="N2818:N2846" si="1162">VLOOKUP(K2818,$AE$23:$AG$30,3,0)</f>
        <v>0.70833333333333337</v>
      </c>
      <c r="O2818" s="244">
        <f t="shared" si="1156"/>
        <v>9.0000000000000018</v>
      </c>
      <c r="P2818" s="245" t="str">
        <f>+IF(((N2818-M2818)*24)&gt;4,"1",0)</f>
        <v>1</v>
      </c>
      <c r="Q2818" s="257">
        <f t="shared" si="1157"/>
        <v>8.0000000000000018</v>
      </c>
      <c r="R2818" s="102">
        <f>+L2818-Q2818</f>
        <v>2.9999999999999982</v>
      </c>
      <c r="S2818" s="103">
        <f t="shared" ref="S2818:S2846" si="1163">IF(AND(Y2818="d",W2818&gt;0),1,0)</f>
        <v>1</v>
      </c>
      <c r="T2818" s="104">
        <f t="shared" ref="T2818:T2846" si="1164">IF(AND(Y2818="D",W2818-S2818&lt;0),0,IF(AND(Y2818="M",W2818&gt;=7),7,IF(AND(Y2818="M",W2818&lt;7),W2818,IF(W2818-S2818&lt;0,0,IF(AND(Y2818="D",W2818-S2818&gt;=7),7,IF(AND(Y2818="D",W2818-S2818&lt;7),W2818-S2818,0))))))</f>
        <v>1.9999999999999982</v>
      </c>
      <c r="U2818" s="104">
        <f t="shared" ref="U2818:U2846" si="1165">IF(AND(Y2818="D",W2818&lt;1),0,IF(AND(Y2818="D",W2818-S2818-T2818&gt;0,W2818-S2818-T2818&lt;1),W2818-S2818-T2818,IF(AND(Y2818="D",W2818-S2818-T2818&gt;=1),1,IF(AND(Y2818="M",W2818-T2818&gt;=1),1,IF(AND(Y2818="M",W2818-T2818&lt;1),W2818-T2818,0)))))</f>
        <v>0</v>
      </c>
      <c r="V2818" s="104">
        <f t="shared" ref="V2818:V2846" si="1166">IF(AND(Y2818="D",W2818&lt;1),0,IF(AND(Y2818="D",W2818-S2818-T2818-U2818&gt;0),W2818-S2818-T2818-U2818,IF(AND(Y2818="M",W2818-T2818-U2818&gt;0),W2818-T2818-U2818,0)))</f>
        <v>0</v>
      </c>
      <c r="W2818" s="105">
        <f t="shared" ref="W2818:W2846" si="1167">+R2818</f>
        <v>2.9999999999999982</v>
      </c>
      <c r="X2818" s="96"/>
      <c r="Y2818" s="106" t="str">
        <f>$AO$10</f>
        <v>D</v>
      </c>
      <c r="Z2818" s="207" t="str">
        <f t="shared" si="1158"/>
        <v>Wed</v>
      </c>
      <c r="AA2818" s="107">
        <f t="shared" si="1159"/>
        <v>0</v>
      </c>
      <c r="AB2818" s="107">
        <f t="shared" si="1160"/>
        <v>0</v>
      </c>
      <c r="AC2818" s="107">
        <f t="shared" si="1161"/>
        <v>0</v>
      </c>
    </row>
    <row r="2819" spans="1:29" ht="12.75" customHeight="1">
      <c r="A2819" s="69"/>
      <c r="B2819" s="98" t="s">
        <v>20</v>
      </c>
      <c r="C2819" s="199">
        <v>40245</v>
      </c>
      <c r="D2819" s="199">
        <v>41340</v>
      </c>
      <c r="E2819" s="73"/>
      <c r="F2819" s="72"/>
      <c r="G2819" s="72"/>
      <c r="H2819" s="99"/>
      <c r="I2819" s="76">
        <f t="shared" si="1155"/>
        <v>7</v>
      </c>
      <c r="J2819" s="100">
        <f>$AN$11</f>
        <v>41081</v>
      </c>
      <c r="K2819" s="101">
        <v>1</v>
      </c>
      <c r="L2819" s="261">
        <v>11</v>
      </c>
      <c r="M2819" s="232">
        <f>VLOOKUP(K2819,$AE$23:$AG$30,2,0)</f>
        <v>0.33333333333333331</v>
      </c>
      <c r="N2819" s="241">
        <f t="shared" si="1162"/>
        <v>0.70833333333333337</v>
      </c>
      <c r="O2819" s="244">
        <f t="shared" si="1156"/>
        <v>9.0000000000000018</v>
      </c>
      <c r="P2819" s="245" t="str">
        <f t="shared" ref="P2819:P2846" si="1168">+IF(((N2819-M2819)*24)&gt;4,"1",0)</f>
        <v>1</v>
      </c>
      <c r="Q2819" s="257">
        <f t="shared" si="1157"/>
        <v>8.0000000000000018</v>
      </c>
      <c r="R2819" s="102">
        <f t="shared" ref="R2819:R2846" si="1169">+L2819-Q2819</f>
        <v>2.9999999999999982</v>
      </c>
      <c r="S2819" s="103">
        <f t="shared" si="1163"/>
        <v>1</v>
      </c>
      <c r="T2819" s="104">
        <f t="shared" si="1164"/>
        <v>1.9999999999999982</v>
      </c>
      <c r="U2819" s="104">
        <f t="shared" si="1165"/>
        <v>0</v>
      </c>
      <c r="V2819" s="104">
        <f t="shared" si="1166"/>
        <v>0</v>
      </c>
      <c r="W2819" s="105">
        <f t="shared" si="1167"/>
        <v>2.9999999999999982</v>
      </c>
      <c r="X2819" s="96"/>
      <c r="Y2819" s="106" t="str">
        <f>$AO$11</f>
        <v>D</v>
      </c>
      <c r="Z2819" s="207" t="str">
        <f t="shared" si="1158"/>
        <v>Thu</v>
      </c>
      <c r="AA2819" s="107">
        <f t="shared" si="1159"/>
        <v>0</v>
      </c>
      <c r="AB2819" s="107">
        <f t="shared" si="1160"/>
        <v>0</v>
      </c>
      <c r="AC2819" s="107">
        <f t="shared" si="1161"/>
        <v>0</v>
      </c>
    </row>
    <row r="2820" spans="1:29" ht="12.75" customHeight="1">
      <c r="A2820" s="69"/>
      <c r="B2820" s="98"/>
      <c r="C2820" s="98"/>
      <c r="D2820" s="72"/>
      <c r="E2820" s="73"/>
      <c r="F2820" s="72"/>
      <c r="G2820" s="72"/>
      <c r="H2820" s="99"/>
      <c r="I2820" s="76">
        <f t="shared" si="1155"/>
        <v>8</v>
      </c>
      <c r="J2820" s="100">
        <f>$AN$12</f>
        <v>41082</v>
      </c>
      <c r="K2820" s="101">
        <v>1</v>
      </c>
      <c r="L2820" s="261">
        <v>8</v>
      </c>
      <c r="M2820" s="232">
        <f t="shared" ref="M2820:M2846" si="1170">VLOOKUP(K2820,$AE$23:$AG$30,2,0)</f>
        <v>0.33333333333333331</v>
      </c>
      <c r="N2820" s="241">
        <f t="shared" si="1162"/>
        <v>0.70833333333333337</v>
      </c>
      <c r="O2820" s="244">
        <f t="shared" si="1156"/>
        <v>9.0000000000000018</v>
      </c>
      <c r="P2820" s="245" t="str">
        <f t="shared" si="1168"/>
        <v>1</v>
      </c>
      <c r="Q2820" s="257">
        <f t="shared" si="1157"/>
        <v>8.0000000000000018</v>
      </c>
      <c r="R2820" s="102">
        <f t="shared" si="1169"/>
        <v>0</v>
      </c>
      <c r="S2820" s="103">
        <f t="shared" si="1163"/>
        <v>0</v>
      </c>
      <c r="T2820" s="104">
        <f t="shared" si="1164"/>
        <v>0</v>
      </c>
      <c r="U2820" s="104">
        <f t="shared" si="1165"/>
        <v>0</v>
      </c>
      <c r="V2820" s="104">
        <f t="shared" si="1166"/>
        <v>0</v>
      </c>
      <c r="W2820" s="105">
        <f t="shared" si="1167"/>
        <v>0</v>
      </c>
      <c r="X2820" s="96"/>
      <c r="Y2820" s="106" t="str">
        <f>$AO$12</f>
        <v>D</v>
      </c>
      <c r="Z2820" s="207" t="str">
        <f t="shared" si="1158"/>
        <v>Fri</v>
      </c>
      <c r="AA2820" s="107">
        <f t="shared" si="1159"/>
        <v>0</v>
      </c>
      <c r="AB2820" s="107">
        <f t="shared" si="1160"/>
        <v>0</v>
      </c>
      <c r="AC2820" s="107">
        <f t="shared" si="1161"/>
        <v>0</v>
      </c>
    </row>
    <row r="2821" spans="1:29" ht="12.75" customHeight="1">
      <c r="A2821" s="69"/>
      <c r="B2821" s="98"/>
      <c r="C2821" s="98"/>
      <c r="D2821" s="72"/>
      <c r="E2821" s="73"/>
      <c r="F2821" s="198"/>
      <c r="G2821" s="72"/>
      <c r="H2821" s="99"/>
      <c r="I2821" s="76">
        <f t="shared" si="1155"/>
        <v>9</v>
      </c>
      <c r="J2821" s="100">
        <f>$AN$13</f>
        <v>41083</v>
      </c>
      <c r="K2821" s="339" t="s">
        <v>50</v>
      </c>
      <c r="L2821" s="261"/>
      <c r="M2821" s="232">
        <f t="shared" si="1170"/>
        <v>0</v>
      </c>
      <c r="N2821" s="241">
        <f t="shared" si="1162"/>
        <v>0</v>
      </c>
      <c r="O2821" s="244">
        <f t="shared" si="1156"/>
        <v>0</v>
      </c>
      <c r="P2821" s="245">
        <f t="shared" si="1168"/>
        <v>0</v>
      </c>
      <c r="Q2821" s="257">
        <f t="shared" si="1157"/>
        <v>0</v>
      </c>
      <c r="R2821" s="102">
        <f t="shared" si="1169"/>
        <v>0</v>
      </c>
      <c r="S2821" s="103">
        <f t="shared" si="1163"/>
        <v>0</v>
      </c>
      <c r="T2821" s="104">
        <f t="shared" si="1164"/>
        <v>0</v>
      </c>
      <c r="U2821" s="104">
        <f t="shared" si="1165"/>
        <v>0</v>
      </c>
      <c r="V2821" s="104">
        <f t="shared" si="1166"/>
        <v>0</v>
      </c>
      <c r="W2821" s="105">
        <f t="shared" si="1167"/>
        <v>0</v>
      </c>
      <c r="X2821" s="96"/>
      <c r="Y2821" s="106" t="str">
        <f>$AO$13</f>
        <v>M</v>
      </c>
      <c r="Z2821" s="207" t="str">
        <f t="shared" si="1158"/>
        <v>Sat</v>
      </c>
      <c r="AA2821" s="107">
        <f t="shared" si="1159"/>
        <v>0</v>
      </c>
      <c r="AB2821" s="107">
        <f t="shared" si="1160"/>
        <v>0</v>
      </c>
      <c r="AC2821" s="107">
        <f t="shared" si="1161"/>
        <v>0</v>
      </c>
    </row>
    <row r="2822" spans="1:29" ht="12.75" customHeight="1">
      <c r="A2822" s="69"/>
      <c r="B2822" s="124" t="s">
        <v>21</v>
      </c>
      <c r="C2822" s="125" t="s">
        <v>22</v>
      </c>
      <c r="D2822" s="126"/>
      <c r="E2822" s="127"/>
      <c r="F2822" s="198">
        <v>1244560</v>
      </c>
      <c r="G2822" s="129" t="s">
        <v>22</v>
      </c>
      <c r="H2822" s="130">
        <f>+F2822</f>
        <v>1244560</v>
      </c>
      <c r="I2822" s="76">
        <f t="shared" si="1155"/>
        <v>10</v>
      </c>
      <c r="J2822" s="100">
        <f>$AN$14</f>
        <v>41084</v>
      </c>
      <c r="K2822" s="339" t="s">
        <v>50</v>
      </c>
      <c r="L2822" s="261"/>
      <c r="M2822" s="232">
        <f t="shared" si="1170"/>
        <v>0</v>
      </c>
      <c r="N2822" s="241">
        <f t="shared" si="1162"/>
        <v>0</v>
      </c>
      <c r="O2822" s="244">
        <f t="shared" si="1156"/>
        <v>0</v>
      </c>
      <c r="P2822" s="245">
        <f t="shared" si="1168"/>
        <v>0</v>
      </c>
      <c r="Q2822" s="257">
        <f t="shared" si="1157"/>
        <v>0</v>
      </c>
      <c r="R2822" s="102">
        <f t="shared" si="1169"/>
        <v>0</v>
      </c>
      <c r="S2822" s="103">
        <f t="shared" si="1163"/>
        <v>0</v>
      </c>
      <c r="T2822" s="104">
        <f t="shared" si="1164"/>
        <v>0</v>
      </c>
      <c r="U2822" s="104">
        <f t="shared" si="1165"/>
        <v>0</v>
      </c>
      <c r="V2822" s="104">
        <f t="shared" si="1166"/>
        <v>0</v>
      </c>
      <c r="W2822" s="105">
        <f t="shared" si="1167"/>
        <v>0</v>
      </c>
      <c r="X2822" s="96"/>
      <c r="Y2822" s="106" t="str">
        <f>$AO$14</f>
        <v>M</v>
      </c>
      <c r="Z2822" s="262" t="str">
        <f t="shared" si="1158"/>
        <v>Sun</v>
      </c>
      <c r="AA2822" s="107">
        <f t="shared" si="1159"/>
        <v>0</v>
      </c>
      <c r="AB2822" s="107">
        <f t="shared" si="1160"/>
        <v>0</v>
      </c>
      <c r="AC2822" s="107">
        <f t="shared" si="1161"/>
        <v>0</v>
      </c>
    </row>
    <row r="2823" spans="1:29" ht="12.75" customHeight="1">
      <c r="A2823" s="69"/>
      <c r="B2823" s="124" t="s">
        <v>23</v>
      </c>
      <c r="C2823" s="125" t="s">
        <v>22</v>
      </c>
      <c r="D2823" s="133">
        <f>+F2822/173</f>
        <v>7193.9884393063585</v>
      </c>
      <c r="E2823" s="127" t="s">
        <v>24</v>
      </c>
      <c r="F2823" s="128">
        <f>+W2849</f>
        <v>118.49999999999997</v>
      </c>
      <c r="G2823" s="134" t="s">
        <v>22</v>
      </c>
      <c r="H2823" s="130">
        <f>F2823*D2823</f>
        <v>852487.63005780324</v>
      </c>
      <c r="I2823" s="76">
        <f t="shared" si="1155"/>
        <v>11</v>
      </c>
      <c r="J2823" s="100">
        <f>$AN$15</f>
        <v>41085</v>
      </c>
      <c r="K2823" s="101">
        <v>1</v>
      </c>
      <c r="L2823" s="261">
        <v>11</v>
      </c>
      <c r="M2823" s="232">
        <f t="shared" si="1170"/>
        <v>0.33333333333333331</v>
      </c>
      <c r="N2823" s="241">
        <f t="shared" si="1162"/>
        <v>0.70833333333333337</v>
      </c>
      <c r="O2823" s="244">
        <f t="shared" si="1156"/>
        <v>9.0000000000000018</v>
      </c>
      <c r="P2823" s="245" t="str">
        <f t="shared" si="1168"/>
        <v>1</v>
      </c>
      <c r="Q2823" s="257">
        <f t="shared" si="1157"/>
        <v>8.0000000000000018</v>
      </c>
      <c r="R2823" s="102">
        <f t="shared" si="1169"/>
        <v>2.9999999999999982</v>
      </c>
      <c r="S2823" s="103">
        <f t="shared" si="1163"/>
        <v>1</v>
      </c>
      <c r="T2823" s="104">
        <f t="shared" si="1164"/>
        <v>1.9999999999999982</v>
      </c>
      <c r="U2823" s="104">
        <f t="shared" si="1165"/>
        <v>0</v>
      </c>
      <c r="V2823" s="104">
        <f t="shared" si="1166"/>
        <v>0</v>
      </c>
      <c r="W2823" s="105">
        <f t="shared" si="1167"/>
        <v>2.9999999999999982</v>
      </c>
      <c r="X2823" s="96"/>
      <c r="Y2823" s="106" t="str">
        <f>$AO$15</f>
        <v>D</v>
      </c>
      <c r="Z2823" s="262" t="str">
        <f t="shared" si="1158"/>
        <v>Mon</v>
      </c>
      <c r="AA2823" s="107">
        <f t="shared" si="1159"/>
        <v>0</v>
      </c>
      <c r="AB2823" s="107">
        <f t="shared" si="1160"/>
        <v>0</v>
      </c>
      <c r="AC2823" s="107">
        <f t="shared" si="1161"/>
        <v>0</v>
      </c>
    </row>
    <row r="2824" spans="1:29" ht="12.75" customHeight="1">
      <c r="A2824" s="69"/>
      <c r="B2824" s="124" t="s">
        <v>65</v>
      </c>
      <c r="C2824" s="125" t="s">
        <v>22</v>
      </c>
      <c r="D2824" s="133">
        <v>6000</v>
      </c>
      <c r="E2824" s="127" t="s">
        <v>24</v>
      </c>
      <c r="F2824" s="203">
        <f>+K2849</f>
        <v>23</v>
      </c>
      <c r="G2824" s="134" t="s">
        <v>22</v>
      </c>
      <c r="H2824" s="130">
        <f>F2824*D2824</f>
        <v>138000</v>
      </c>
      <c r="I2824" s="76">
        <f t="shared" si="1155"/>
        <v>12</v>
      </c>
      <c r="J2824" s="100">
        <f>$AN$16</f>
        <v>41086</v>
      </c>
      <c r="K2824" s="101">
        <v>1</v>
      </c>
      <c r="L2824" s="261">
        <v>11</v>
      </c>
      <c r="M2824" s="232">
        <f t="shared" si="1170"/>
        <v>0.33333333333333331</v>
      </c>
      <c r="N2824" s="241">
        <f t="shared" si="1162"/>
        <v>0.70833333333333337</v>
      </c>
      <c r="O2824" s="244">
        <f t="shared" si="1156"/>
        <v>9.0000000000000018</v>
      </c>
      <c r="P2824" s="245" t="str">
        <f t="shared" si="1168"/>
        <v>1</v>
      </c>
      <c r="Q2824" s="257">
        <f t="shared" si="1157"/>
        <v>8.0000000000000018</v>
      </c>
      <c r="R2824" s="102">
        <f t="shared" si="1169"/>
        <v>2.9999999999999982</v>
      </c>
      <c r="S2824" s="103">
        <f t="shared" si="1163"/>
        <v>1</v>
      </c>
      <c r="T2824" s="104">
        <f t="shared" si="1164"/>
        <v>1.9999999999999982</v>
      </c>
      <c r="U2824" s="104">
        <f t="shared" si="1165"/>
        <v>0</v>
      </c>
      <c r="V2824" s="104">
        <f t="shared" si="1166"/>
        <v>0</v>
      </c>
      <c r="W2824" s="105">
        <f t="shared" si="1167"/>
        <v>2.9999999999999982</v>
      </c>
      <c r="X2824" s="96"/>
      <c r="Y2824" s="106" t="str">
        <f>$AO$16</f>
        <v>D</v>
      </c>
      <c r="Z2824" s="207" t="str">
        <f t="shared" si="1158"/>
        <v>Tue</v>
      </c>
      <c r="AA2824" s="107">
        <f t="shared" si="1159"/>
        <v>0</v>
      </c>
      <c r="AB2824" s="107">
        <f t="shared" si="1160"/>
        <v>0</v>
      </c>
      <c r="AC2824" s="107">
        <f t="shared" si="1161"/>
        <v>0</v>
      </c>
    </row>
    <row r="2825" spans="1:29" ht="12.75" customHeight="1">
      <c r="A2825" s="69"/>
      <c r="B2825" s="124" t="s">
        <v>66</v>
      </c>
      <c r="C2825" s="125" t="s">
        <v>22</v>
      </c>
      <c r="D2825" s="200">
        <v>4000</v>
      </c>
      <c r="E2825" s="127" t="s">
        <v>24</v>
      </c>
      <c r="F2825" s="139">
        <f>+L2849</f>
        <v>0</v>
      </c>
      <c r="G2825" s="134" t="s">
        <v>22</v>
      </c>
      <c r="H2825" s="130">
        <f>F2825*D2825</f>
        <v>0</v>
      </c>
      <c r="I2825" s="76">
        <f t="shared" si="1155"/>
        <v>13</v>
      </c>
      <c r="J2825" s="100">
        <f>$AN$17</f>
        <v>41087</v>
      </c>
      <c r="K2825" s="101">
        <v>1</v>
      </c>
      <c r="L2825" s="261">
        <v>11</v>
      </c>
      <c r="M2825" s="232">
        <f t="shared" si="1170"/>
        <v>0.33333333333333331</v>
      </c>
      <c r="N2825" s="241">
        <f t="shared" si="1162"/>
        <v>0.70833333333333337</v>
      </c>
      <c r="O2825" s="244">
        <f t="shared" si="1156"/>
        <v>9.0000000000000018</v>
      </c>
      <c r="P2825" s="245" t="str">
        <f t="shared" si="1168"/>
        <v>1</v>
      </c>
      <c r="Q2825" s="257">
        <f t="shared" si="1157"/>
        <v>8.0000000000000018</v>
      </c>
      <c r="R2825" s="102">
        <f t="shared" si="1169"/>
        <v>2.9999999999999982</v>
      </c>
      <c r="S2825" s="103">
        <f t="shared" si="1163"/>
        <v>1</v>
      </c>
      <c r="T2825" s="104">
        <f t="shared" si="1164"/>
        <v>1.9999999999999982</v>
      </c>
      <c r="U2825" s="104">
        <f t="shared" si="1165"/>
        <v>0</v>
      </c>
      <c r="V2825" s="104">
        <f t="shared" si="1166"/>
        <v>0</v>
      </c>
      <c r="W2825" s="105">
        <f t="shared" si="1167"/>
        <v>2.9999999999999982</v>
      </c>
      <c r="X2825" s="96"/>
      <c r="Y2825" s="106" t="str">
        <f>$AO$17</f>
        <v>D</v>
      </c>
      <c r="Z2825" s="207" t="str">
        <f t="shared" si="1158"/>
        <v>Wed</v>
      </c>
      <c r="AA2825" s="107">
        <f t="shared" si="1159"/>
        <v>0</v>
      </c>
      <c r="AB2825" s="107">
        <f t="shared" si="1160"/>
        <v>0</v>
      </c>
      <c r="AC2825" s="107">
        <f t="shared" si="1161"/>
        <v>0</v>
      </c>
    </row>
    <row r="2826" spans="1:29" ht="12.75" customHeight="1">
      <c r="A2826" s="69"/>
      <c r="B2826" s="335" t="s">
        <v>75</v>
      </c>
      <c r="C2826" s="336" t="s">
        <v>22</v>
      </c>
      <c r="D2826" s="337"/>
      <c r="E2826" s="127" t="s">
        <v>24</v>
      </c>
      <c r="F2826" s="338">
        <f>+M2849</f>
        <v>23</v>
      </c>
      <c r="G2826" s="142" t="s">
        <v>22</v>
      </c>
      <c r="H2826" s="143">
        <f>+F2826*D2826</f>
        <v>0</v>
      </c>
      <c r="I2826" s="76">
        <f t="shared" si="1155"/>
        <v>14</v>
      </c>
      <c r="J2826" s="100">
        <f>$AN$18</f>
        <v>41088</v>
      </c>
      <c r="K2826" s="101">
        <v>1</v>
      </c>
      <c r="L2826" s="261">
        <v>11</v>
      </c>
      <c r="M2826" s="232">
        <f t="shared" si="1170"/>
        <v>0.33333333333333331</v>
      </c>
      <c r="N2826" s="241">
        <f t="shared" si="1162"/>
        <v>0.70833333333333337</v>
      </c>
      <c r="O2826" s="244">
        <f t="shared" si="1156"/>
        <v>9.0000000000000018</v>
      </c>
      <c r="P2826" s="245" t="str">
        <f t="shared" si="1168"/>
        <v>1</v>
      </c>
      <c r="Q2826" s="257">
        <f t="shared" si="1157"/>
        <v>8.0000000000000018</v>
      </c>
      <c r="R2826" s="102">
        <f t="shared" si="1169"/>
        <v>2.9999999999999982</v>
      </c>
      <c r="S2826" s="103">
        <f t="shared" si="1163"/>
        <v>1</v>
      </c>
      <c r="T2826" s="104">
        <f t="shared" si="1164"/>
        <v>1.9999999999999982</v>
      </c>
      <c r="U2826" s="104">
        <f t="shared" si="1165"/>
        <v>0</v>
      </c>
      <c r="V2826" s="104">
        <f t="shared" si="1166"/>
        <v>0</v>
      </c>
      <c r="W2826" s="105">
        <f t="shared" si="1167"/>
        <v>2.9999999999999982</v>
      </c>
      <c r="X2826" s="96"/>
      <c r="Y2826" s="106" t="str">
        <f>$AO$18</f>
        <v>D</v>
      </c>
      <c r="Z2826" s="207" t="str">
        <f t="shared" si="1158"/>
        <v>Thu</v>
      </c>
      <c r="AA2826" s="107">
        <f t="shared" si="1159"/>
        <v>0</v>
      </c>
      <c r="AB2826" s="107">
        <f t="shared" si="1160"/>
        <v>0</v>
      </c>
      <c r="AC2826" s="107">
        <f t="shared" si="1161"/>
        <v>0</v>
      </c>
    </row>
    <row r="2827" spans="1:29" ht="12.75" customHeight="1">
      <c r="A2827" s="69"/>
      <c r="B2827" s="124"/>
      <c r="C2827" s="70"/>
      <c r="D2827" s="202"/>
      <c r="E2827" s="140"/>
      <c r="F2827" s="141"/>
      <c r="G2827" s="74" t="s">
        <v>22</v>
      </c>
      <c r="H2827" s="99">
        <f>+D2827*F2827</f>
        <v>0</v>
      </c>
      <c r="I2827" s="76">
        <f t="shared" si="1155"/>
        <v>15</v>
      </c>
      <c r="J2827" s="100">
        <f>$AN$19</f>
        <v>41089</v>
      </c>
      <c r="K2827" s="101">
        <v>1</v>
      </c>
      <c r="L2827" s="261">
        <v>11</v>
      </c>
      <c r="M2827" s="232">
        <f t="shared" si="1170"/>
        <v>0.33333333333333331</v>
      </c>
      <c r="N2827" s="241">
        <f t="shared" si="1162"/>
        <v>0.70833333333333337</v>
      </c>
      <c r="O2827" s="244">
        <f t="shared" si="1156"/>
        <v>9.0000000000000018</v>
      </c>
      <c r="P2827" s="245" t="str">
        <f t="shared" si="1168"/>
        <v>1</v>
      </c>
      <c r="Q2827" s="257">
        <f t="shared" si="1157"/>
        <v>8.0000000000000018</v>
      </c>
      <c r="R2827" s="102">
        <f t="shared" si="1169"/>
        <v>2.9999999999999982</v>
      </c>
      <c r="S2827" s="103">
        <f t="shared" si="1163"/>
        <v>1</v>
      </c>
      <c r="T2827" s="104">
        <f t="shared" si="1164"/>
        <v>1.9999999999999982</v>
      </c>
      <c r="U2827" s="104">
        <f t="shared" si="1165"/>
        <v>0</v>
      </c>
      <c r="V2827" s="104">
        <f t="shared" si="1166"/>
        <v>0</v>
      </c>
      <c r="W2827" s="105">
        <f t="shared" si="1167"/>
        <v>2.9999999999999982</v>
      </c>
      <c r="X2827" s="96"/>
      <c r="Y2827" s="106" t="str">
        <f>$AO$19</f>
        <v>D</v>
      </c>
      <c r="Z2827" s="207" t="str">
        <f t="shared" si="1158"/>
        <v>Fri</v>
      </c>
      <c r="AA2827" s="107">
        <f t="shared" si="1159"/>
        <v>0</v>
      </c>
      <c r="AB2827" s="107">
        <f t="shared" si="1160"/>
        <v>0</v>
      </c>
      <c r="AC2827" s="107">
        <f t="shared" si="1161"/>
        <v>0</v>
      </c>
    </row>
    <row r="2828" spans="1:29" ht="12.75" customHeight="1">
      <c r="A2828" s="69"/>
      <c r="B2828" s="124"/>
      <c r="C2828" s="70"/>
      <c r="D2828" s="202"/>
      <c r="E2828" s="140"/>
      <c r="F2828" s="139"/>
      <c r="G2828" s="74" t="s">
        <v>22</v>
      </c>
      <c r="H2828" s="99">
        <f>+D2828*F2828</f>
        <v>0</v>
      </c>
      <c r="I2828" s="76">
        <f t="shared" si="1155"/>
        <v>16</v>
      </c>
      <c r="J2828" s="100">
        <f>$AN$20</f>
        <v>41090</v>
      </c>
      <c r="K2828" s="101" t="s">
        <v>50</v>
      </c>
      <c r="L2828" s="261"/>
      <c r="M2828" s="232">
        <f t="shared" si="1170"/>
        <v>0</v>
      </c>
      <c r="N2828" s="241">
        <f t="shared" si="1162"/>
        <v>0</v>
      </c>
      <c r="O2828" s="244">
        <f t="shared" si="1156"/>
        <v>0</v>
      </c>
      <c r="P2828" s="245">
        <f t="shared" si="1168"/>
        <v>0</v>
      </c>
      <c r="Q2828" s="257">
        <f t="shared" si="1157"/>
        <v>0</v>
      </c>
      <c r="R2828" s="102">
        <f t="shared" si="1169"/>
        <v>0</v>
      </c>
      <c r="S2828" s="103">
        <f t="shared" si="1163"/>
        <v>0</v>
      </c>
      <c r="T2828" s="104">
        <f t="shared" si="1164"/>
        <v>0</v>
      </c>
      <c r="U2828" s="104">
        <f t="shared" si="1165"/>
        <v>0</v>
      </c>
      <c r="V2828" s="104">
        <f t="shared" si="1166"/>
        <v>0</v>
      </c>
      <c r="W2828" s="105">
        <f t="shared" si="1167"/>
        <v>0</v>
      </c>
      <c r="X2828" s="96"/>
      <c r="Y2828" s="106" t="str">
        <f>$AO$20</f>
        <v>M</v>
      </c>
      <c r="Z2828" s="207" t="str">
        <f t="shared" si="1158"/>
        <v>Sat</v>
      </c>
      <c r="AA2828" s="107">
        <f t="shared" si="1159"/>
        <v>0</v>
      </c>
      <c r="AB2828" s="107">
        <f t="shared" si="1160"/>
        <v>0</v>
      </c>
      <c r="AC2828" s="107">
        <f t="shared" si="1161"/>
        <v>0</v>
      </c>
    </row>
    <row r="2829" spans="1:29" ht="12.75" customHeight="1">
      <c r="A2829" s="69"/>
      <c r="B2829" s="124" t="s">
        <v>56</v>
      </c>
      <c r="C2829" s="70" t="s">
        <v>22</v>
      </c>
      <c r="D2829" s="202"/>
      <c r="E2829" s="140"/>
      <c r="F2829" s="141"/>
      <c r="G2829" s="74" t="s">
        <v>22</v>
      </c>
      <c r="H2829" s="99">
        <v>0</v>
      </c>
      <c r="I2829" s="76">
        <f t="shared" si="1155"/>
        <v>17</v>
      </c>
      <c r="J2829" s="100">
        <f>$AN$21</f>
        <v>41091</v>
      </c>
      <c r="K2829" s="101" t="s">
        <v>50</v>
      </c>
      <c r="L2829" s="261"/>
      <c r="M2829" s="232">
        <f t="shared" si="1170"/>
        <v>0</v>
      </c>
      <c r="N2829" s="241">
        <f t="shared" si="1162"/>
        <v>0</v>
      </c>
      <c r="O2829" s="244">
        <f t="shared" si="1156"/>
        <v>0</v>
      </c>
      <c r="P2829" s="245">
        <f t="shared" si="1168"/>
        <v>0</v>
      </c>
      <c r="Q2829" s="257">
        <f t="shared" si="1157"/>
        <v>0</v>
      </c>
      <c r="R2829" s="102">
        <f t="shared" si="1169"/>
        <v>0</v>
      </c>
      <c r="S2829" s="103">
        <f t="shared" si="1163"/>
        <v>0</v>
      </c>
      <c r="T2829" s="104">
        <f t="shared" si="1164"/>
        <v>0</v>
      </c>
      <c r="U2829" s="104">
        <f t="shared" si="1165"/>
        <v>0</v>
      </c>
      <c r="V2829" s="104">
        <f t="shared" si="1166"/>
        <v>0</v>
      </c>
      <c r="W2829" s="105">
        <f t="shared" si="1167"/>
        <v>0</v>
      </c>
      <c r="X2829" s="96"/>
      <c r="Y2829" s="106" t="str">
        <f>$AO$21</f>
        <v>M</v>
      </c>
      <c r="Z2829" s="262" t="str">
        <f t="shared" si="1158"/>
        <v>Sun</v>
      </c>
      <c r="AA2829" s="107">
        <f t="shared" si="1159"/>
        <v>0</v>
      </c>
      <c r="AB2829" s="107">
        <f t="shared" si="1160"/>
        <v>0</v>
      </c>
      <c r="AC2829" s="107">
        <f t="shared" si="1161"/>
        <v>0</v>
      </c>
    </row>
    <row r="2830" spans="1:29" ht="12.75" customHeight="1">
      <c r="A2830" s="69"/>
      <c r="B2830" s="124"/>
      <c r="C2830" s="70"/>
      <c r="D2830" s="202"/>
      <c r="E2830" s="140"/>
      <c r="F2830" s="139"/>
      <c r="G2830" s="74" t="s">
        <v>22</v>
      </c>
      <c r="H2830" s="99">
        <f>+D2830*F2830</f>
        <v>0</v>
      </c>
      <c r="I2830" s="76">
        <f t="shared" si="1155"/>
        <v>18</v>
      </c>
      <c r="J2830" s="100">
        <f>$AN$22</f>
        <v>41092</v>
      </c>
      <c r="K2830" s="101">
        <v>1</v>
      </c>
      <c r="L2830" s="261">
        <v>11</v>
      </c>
      <c r="M2830" s="232">
        <f t="shared" si="1170"/>
        <v>0.33333333333333331</v>
      </c>
      <c r="N2830" s="241">
        <f t="shared" si="1162"/>
        <v>0.70833333333333337</v>
      </c>
      <c r="O2830" s="244">
        <f t="shared" si="1156"/>
        <v>9.0000000000000018</v>
      </c>
      <c r="P2830" s="245" t="str">
        <f t="shared" si="1168"/>
        <v>1</v>
      </c>
      <c r="Q2830" s="257">
        <f t="shared" si="1157"/>
        <v>8.0000000000000018</v>
      </c>
      <c r="R2830" s="102">
        <f t="shared" si="1169"/>
        <v>2.9999999999999982</v>
      </c>
      <c r="S2830" s="103">
        <f t="shared" si="1163"/>
        <v>1</v>
      </c>
      <c r="T2830" s="104">
        <f t="shared" si="1164"/>
        <v>1.9999999999999982</v>
      </c>
      <c r="U2830" s="104">
        <f t="shared" si="1165"/>
        <v>0</v>
      </c>
      <c r="V2830" s="104">
        <f t="shared" si="1166"/>
        <v>0</v>
      </c>
      <c r="W2830" s="105">
        <f t="shared" si="1167"/>
        <v>2.9999999999999982</v>
      </c>
      <c r="X2830" s="96"/>
      <c r="Y2830" s="106" t="str">
        <f>$AO$22</f>
        <v>D</v>
      </c>
      <c r="Z2830" s="262" t="str">
        <f t="shared" si="1158"/>
        <v>Mon</v>
      </c>
      <c r="AA2830" s="107">
        <f t="shared" si="1159"/>
        <v>0</v>
      </c>
      <c r="AB2830" s="107">
        <f t="shared" si="1160"/>
        <v>0</v>
      </c>
      <c r="AC2830" s="107">
        <f t="shared" si="1161"/>
        <v>0</v>
      </c>
    </row>
    <row r="2831" spans="1:29" ht="12.75" customHeight="1">
      <c r="A2831" s="69"/>
      <c r="B2831" s="150" t="s">
        <v>19</v>
      </c>
      <c r="C2831" s="150"/>
      <c r="D2831" s="200"/>
      <c r="E2831" s="127"/>
      <c r="F2831" s="151"/>
      <c r="G2831" s="134" t="s">
        <v>22</v>
      </c>
      <c r="H2831" s="152">
        <f>SUM(H2822:H2830)</f>
        <v>2235047.6300578034</v>
      </c>
      <c r="I2831" s="76">
        <f t="shared" si="1155"/>
        <v>19</v>
      </c>
      <c r="J2831" s="100">
        <f>$AN$23</f>
        <v>41093</v>
      </c>
      <c r="K2831" s="101">
        <v>1</v>
      </c>
      <c r="L2831" s="261">
        <v>11</v>
      </c>
      <c r="M2831" s="232">
        <f t="shared" si="1170"/>
        <v>0.33333333333333331</v>
      </c>
      <c r="N2831" s="241">
        <f t="shared" si="1162"/>
        <v>0.70833333333333337</v>
      </c>
      <c r="O2831" s="244">
        <f t="shared" si="1156"/>
        <v>9.0000000000000018</v>
      </c>
      <c r="P2831" s="245" t="str">
        <f t="shared" si="1168"/>
        <v>1</v>
      </c>
      <c r="Q2831" s="257">
        <f t="shared" si="1157"/>
        <v>8.0000000000000018</v>
      </c>
      <c r="R2831" s="102">
        <f t="shared" si="1169"/>
        <v>2.9999999999999982</v>
      </c>
      <c r="S2831" s="103">
        <f t="shared" si="1163"/>
        <v>1</v>
      </c>
      <c r="T2831" s="104">
        <f t="shared" si="1164"/>
        <v>1.9999999999999982</v>
      </c>
      <c r="U2831" s="104">
        <f t="shared" si="1165"/>
        <v>0</v>
      </c>
      <c r="V2831" s="104">
        <f t="shared" si="1166"/>
        <v>0</v>
      </c>
      <c r="W2831" s="105">
        <f t="shared" si="1167"/>
        <v>2.9999999999999982</v>
      </c>
      <c r="X2831" s="96"/>
      <c r="Y2831" s="106" t="str">
        <f>$AO$23</f>
        <v>D</v>
      </c>
      <c r="Z2831" s="207" t="str">
        <f t="shared" si="1158"/>
        <v>Tue</v>
      </c>
      <c r="AA2831" s="107">
        <f t="shared" si="1159"/>
        <v>0</v>
      </c>
      <c r="AB2831" s="107">
        <f t="shared" si="1160"/>
        <v>0</v>
      </c>
      <c r="AC2831" s="107">
        <f t="shared" si="1161"/>
        <v>0</v>
      </c>
    </row>
    <row r="2832" spans="1:29" ht="12.75" customHeight="1">
      <c r="A2832" s="69"/>
      <c r="B2832" s="131" t="s">
        <v>25</v>
      </c>
      <c r="C2832" s="70"/>
      <c r="D2832" s="200"/>
      <c r="E2832" s="127"/>
      <c r="F2832" s="151"/>
      <c r="G2832" s="74"/>
      <c r="H2832" s="75"/>
      <c r="I2832" s="76">
        <f t="shared" si="1155"/>
        <v>20</v>
      </c>
      <c r="J2832" s="100">
        <f>$AN$24</f>
        <v>41094</v>
      </c>
      <c r="K2832" s="101">
        <v>1</v>
      </c>
      <c r="L2832" s="261">
        <v>10</v>
      </c>
      <c r="M2832" s="232">
        <f t="shared" si="1170"/>
        <v>0.33333333333333331</v>
      </c>
      <c r="N2832" s="241">
        <f t="shared" si="1162"/>
        <v>0.70833333333333337</v>
      </c>
      <c r="O2832" s="244">
        <f t="shared" si="1156"/>
        <v>9.0000000000000018</v>
      </c>
      <c r="P2832" s="245" t="str">
        <f t="shared" si="1168"/>
        <v>1</v>
      </c>
      <c r="Q2832" s="257">
        <f t="shared" si="1157"/>
        <v>8.0000000000000018</v>
      </c>
      <c r="R2832" s="102">
        <f t="shared" si="1169"/>
        <v>1.9999999999999982</v>
      </c>
      <c r="S2832" s="103">
        <f t="shared" si="1163"/>
        <v>1</v>
      </c>
      <c r="T2832" s="104">
        <f t="shared" si="1164"/>
        <v>0.99999999999999822</v>
      </c>
      <c r="U2832" s="104">
        <f t="shared" si="1165"/>
        <v>0</v>
      </c>
      <c r="V2832" s="104">
        <f t="shared" si="1166"/>
        <v>0</v>
      </c>
      <c r="W2832" s="105">
        <f t="shared" si="1167"/>
        <v>1.9999999999999982</v>
      </c>
      <c r="X2832" s="96"/>
      <c r="Y2832" s="106" t="str">
        <f>$AO$24</f>
        <v>D</v>
      </c>
      <c r="Z2832" s="207" t="str">
        <f t="shared" si="1158"/>
        <v>Wed</v>
      </c>
      <c r="AA2832" s="107">
        <f t="shared" si="1159"/>
        <v>0</v>
      </c>
      <c r="AB2832" s="107">
        <f t="shared" si="1160"/>
        <v>0</v>
      </c>
      <c r="AC2832" s="107">
        <f t="shared" si="1161"/>
        <v>0</v>
      </c>
    </row>
    <row r="2833" spans="1:29" ht="12.75" customHeight="1">
      <c r="A2833" s="69"/>
      <c r="B2833" s="124" t="s">
        <v>26</v>
      </c>
      <c r="C2833" s="125" t="s">
        <v>22</v>
      </c>
      <c r="D2833" s="153">
        <f>-H2822</f>
        <v>-1244560</v>
      </c>
      <c r="E2833" s="127" t="s">
        <v>24</v>
      </c>
      <c r="F2833" s="149">
        <v>0.02</v>
      </c>
      <c r="G2833" s="134" t="s">
        <v>22</v>
      </c>
      <c r="H2833" s="130">
        <f>F2833*D2833</f>
        <v>-24891.200000000001</v>
      </c>
      <c r="I2833" s="76">
        <f t="shared" si="1155"/>
        <v>21</v>
      </c>
      <c r="J2833" s="100">
        <f>$AN$25</f>
        <v>41095</v>
      </c>
      <c r="K2833" s="101">
        <v>1</v>
      </c>
      <c r="L2833" s="261">
        <v>8</v>
      </c>
      <c r="M2833" s="232">
        <f t="shared" si="1170"/>
        <v>0.33333333333333331</v>
      </c>
      <c r="N2833" s="241">
        <f t="shared" si="1162"/>
        <v>0.70833333333333337</v>
      </c>
      <c r="O2833" s="244">
        <f t="shared" si="1156"/>
        <v>9.0000000000000018</v>
      </c>
      <c r="P2833" s="245" t="str">
        <f t="shared" si="1168"/>
        <v>1</v>
      </c>
      <c r="Q2833" s="257">
        <f t="shared" si="1157"/>
        <v>8.0000000000000018</v>
      </c>
      <c r="R2833" s="102">
        <f t="shared" si="1169"/>
        <v>0</v>
      </c>
      <c r="S2833" s="103">
        <f t="shared" si="1163"/>
        <v>0</v>
      </c>
      <c r="T2833" s="104">
        <f t="shared" si="1164"/>
        <v>0</v>
      </c>
      <c r="U2833" s="104">
        <f t="shared" si="1165"/>
        <v>0</v>
      </c>
      <c r="V2833" s="104">
        <f t="shared" si="1166"/>
        <v>0</v>
      </c>
      <c r="W2833" s="105">
        <f t="shared" si="1167"/>
        <v>0</v>
      </c>
      <c r="X2833" s="96"/>
      <c r="Y2833" s="106" t="str">
        <f>$AO$25</f>
        <v>D</v>
      </c>
      <c r="Z2833" s="207" t="str">
        <f t="shared" si="1158"/>
        <v>Thu</v>
      </c>
      <c r="AA2833" s="107">
        <f t="shared" si="1159"/>
        <v>0</v>
      </c>
      <c r="AB2833" s="107">
        <f t="shared" si="1160"/>
        <v>0</v>
      </c>
      <c r="AC2833" s="107">
        <f t="shared" si="1161"/>
        <v>0</v>
      </c>
    </row>
    <row r="2834" spans="1:29" ht="12.75" customHeight="1">
      <c r="A2834" s="69"/>
      <c r="B2834" s="124" t="s">
        <v>47</v>
      </c>
      <c r="C2834" s="125" t="s">
        <v>22</v>
      </c>
      <c r="D2834" s="200"/>
      <c r="E2834" s="127"/>
      <c r="F2834" s="155"/>
      <c r="G2834" s="134" t="s">
        <v>22</v>
      </c>
      <c r="H2834" s="130">
        <f>SUM(AA2849:AC2849)*-F2822/21</f>
        <v>0</v>
      </c>
      <c r="I2834" s="76">
        <f t="shared" si="1155"/>
        <v>22</v>
      </c>
      <c r="J2834" s="100">
        <f>$AN$26</f>
        <v>41096</v>
      </c>
      <c r="K2834" s="101">
        <v>1</v>
      </c>
      <c r="L2834" s="261">
        <v>11</v>
      </c>
      <c r="M2834" s="232">
        <f t="shared" si="1170"/>
        <v>0.33333333333333331</v>
      </c>
      <c r="N2834" s="241">
        <f t="shared" si="1162"/>
        <v>0.70833333333333337</v>
      </c>
      <c r="O2834" s="244">
        <f t="shared" si="1156"/>
        <v>9.0000000000000018</v>
      </c>
      <c r="P2834" s="245" t="str">
        <f t="shared" si="1168"/>
        <v>1</v>
      </c>
      <c r="Q2834" s="257">
        <f t="shared" si="1157"/>
        <v>8.0000000000000018</v>
      </c>
      <c r="R2834" s="102">
        <f t="shared" si="1169"/>
        <v>2.9999999999999982</v>
      </c>
      <c r="S2834" s="103">
        <f t="shared" si="1163"/>
        <v>1</v>
      </c>
      <c r="T2834" s="104">
        <f t="shared" si="1164"/>
        <v>1.9999999999999982</v>
      </c>
      <c r="U2834" s="104">
        <f t="shared" si="1165"/>
        <v>0</v>
      </c>
      <c r="V2834" s="104">
        <f t="shared" si="1166"/>
        <v>0</v>
      </c>
      <c r="W2834" s="105">
        <f t="shared" si="1167"/>
        <v>2.9999999999999982</v>
      </c>
      <c r="X2834" s="96"/>
      <c r="Y2834" s="106" t="str">
        <f>$AO$26</f>
        <v>D</v>
      </c>
      <c r="Z2834" s="207" t="str">
        <f t="shared" si="1158"/>
        <v>Fri</v>
      </c>
      <c r="AA2834" s="107">
        <f t="shared" si="1159"/>
        <v>0</v>
      </c>
      <c r="AB2834" s="107">
        <f t="shared" si="1160"/>
        <v>0</v>
      </c>
      <c r="AC2834" s="107">
        <f t="shared" si="1161"/>
        <v>0</v>
      </c>
    </row>
    <row r="2835" spans="1:29" ht="12.75" customHeight="1">
      <c r="A2835" s="69"/>
      <c r="B2835" s="124" t="s">
        <v>27</v>
      </c>
      <c r="C2835" s="125" t="s">
        <v>22</v>
      </c>
      <c r="D2835" s="200"/>
      <c r="E2835" s="127"/>
      <c r="F2835" s="155"/>
      <c r="G2835" s="134" t="s">
        <v>22</v>
      </c>
      <c r="H2835" s="156">
        <f>+F2841</f>
        <v>-39256.25</v>
      </c>
      <c r="I2835" s="76">
        <f t="shared" si="1155"/>
        <v>23</v>
      </c>
      <c r="J2835" s="100">
        <f>$AN$27</f>
        <v>41097</v>
      </c>
      <c r="K2835" s="339" t="s">
        <v>63</v>
      </c>
      <c r="L2835" s="261">
        <v>8</v>
      </c>
      <c r="M2835" s="232">
        <f t="shared" si="1170"/>
        <v>0</v>
      </c>
      <c r="N2835" s="241">
        <f t="shared" si="1162"/>
        <v>0</v>
      </c>
      <c r="O2835" s="244">
        <f t="shared" si="1156"/>
        <v>0</v>
      </c>
      <c r="P2835" s="245">
        <f t="shared" si="1168"/>
        <v>0</v>
      </c>
      <c r="Q2835" s="257">
        <f t="shared" si="1157"/>
        <v>0</v>
      </c>
      <c r="R2835" s="102">
        <f t="shared" si="1169"/>
        <v>8</v>
      </c>
      <c r="S2835" s="103">
        <f t="shared" si="1163"/>
        <v>0</v>
      </c>
      <c r="T2835" s="104">
        <f t="shared" si="1164"/>
        <v>7</v>
      </c>
      <c r="U2835" s="104">
        <f t="shared" si="1165"/>
        <v>1</v>
      </c>
      <c r="V2835" s="104">
        <f t="shared" si="1166"/>
        <v>0</v>
      </c>
      <c r="W2835" s="105">
        <f t="shared" si="1167"/>
        <v>8</v>
      </c>
      <c r="X2835" s="96"/>
      <c r="Y2835" s="106" t="str">
        <f>$AO$27</f>
        <v>M</v>
      </c>
      <c r="Z2835" s="207" t="str">
        <f t="shared" si="1158"/>
        <v>Sat</v>
      </c>
      <c r="AA2835" s="107">
        <f t="shared" si="1159"/>
        <v>0</v>
      </c>
      <c r="AB2835" s="107">
        <f t="shared" si="1160"/>
        <v>0</v>
      </c>
      <c r="AC2835" s="107">
        <f t="shared" si="1161"/>
        <v>0</v>
      </c>
    </row>
    <row r="2836" spans="1:29" ht="12.75" customHeight="1">
      <c r="A2836" s="69"/>
      <c r="B2836" s="98"/>
      <c r="C2836" s="98"/>
      <c r="D2836" s="158" t="s">
        <v>28</v>
      </c>
      <c r="E2836" s="159"/>
      <c r="F2836" s="160">
        <f>VLOOKUP(C2815,$AD$1:$AG$6,2)</f>
        <v>-1320000</v>
      </c>
      <c r="G2836" s="160"/>
      <c r="H2836" s="99"/>
      <c r="I2836" s="76">
        <f t="shared" si="1155"/>
        <v>24</v>
      </c>
      <c r="J2836" s="100">
        <f>$AN$28</f>
        <v>41098</v>
      </c>
      <c r="K2836" s="101" t="s">
        <v>50</v>
      </c>
      <c r="L2836" s="261"/>
      <c r="M2836" s="232">
        <f t="shared" si="1170"/>
        <v>0</v>
      </c>
      <c r="N2836" s="241">
        <f t="shared" si="1162"/>
        <v>0</v>
      </c>
      <c r="O2836" s="244">
        <f t="shared" si="1156"/>
        <v>0</v>
      </c>
      <c r="P2836" s="245">
        <f t="shared" si="1168"/>
        <v>0</v>
      </c>
      <c r="Q2836" s="257">
        <f t="shared" si="1157"/>
        <v>0</v>
      </c>
      <c r="R2836" s="102">
        <f t="shared" si="1169"/>
        <v>0</v>
      </c>
      <c r="S2836" s="103">
        <f t="shared" si="1163"/>
        <v>0</v>
      </c>
      <c r="T2836" s="104">
        <f t="shared" si="1164"/>
        <v>0</v>
      </c>
      <c r="U2836" s="104">
        <f t="shared" si="1165"/>
        <v>0</v>
      </c>
      <c r="V2836" s="104">
        <f t="shared" si="1166"/>
        <v>0</v>
      </c>
      <c r="W2836" s="105">
        <f t="shared" si="1167"/>
        <v>0</v>
      </c>
      <c r="X2836" s="96"/>
      <c r="Y2836" s="106" t="str">
        <f>$AO$28</f>
        <v>M</v>
      </c>
      <c r="Z2836" s="262" t="str">
        <f t="shared" si="1158"/>
        <v>Sun</v>
      </c>
      <c r="AA2836" s="107">
        <f t="shared" si="1159"/>
        <v>0</v>
      </c>
      <c r="AB2836" s="107">
        <f t="shared" si="1160"/>
        <v>0</v>
      </c>
      <c r="AC2836" s="107">
        <f t="shared" si="1161"/>
        <v>0</v>
      </c>
    </row>
    <row r="2837" spans="1:29" ht="12.75" customHeight="1">
      <c r="A2837" s="69"/>
      <c r="B2837" s="98"/>
      <c r="C2837" s="98"/>
      <c r="D2837" s="162" t="s">
        <v>26</v>
      </c>
      <c r="E2837" s="159"/>
      <c r="F2837" s="163">
        <f>+(H2822)*0.54%</f>
        <v>6720.6240000000007</v>
      </c>
      <c r="G2837" s="163"/>
      <c r="H2837" s="99"/>
      <c r="I2837" s="76">
        <f t="shared" si="1155"/>
        <v>25</v>
      </c>
      <c r="J2837" s="100">
        <f>$AN$29</f>
        <v>41099</v>
      </c>
      <c r="K2837" s="101">
        <v>1</v>
      </c>
      <c r="L2837" s="261">
        <v>11</v>
      </c>
      <c r="M2837" s="232">
        <f t="shared" si="1170"/>
        <v>0.33333333333333331</v>
      </c>
      <c r="N2837" s="241">
        <f t="shared" si="1162"/>
        <v>0.70833333333333337</v>
      </c>
      <c r="O2837" s="244">
        <f t="shared" si="1156"/>
        <v>9.0000000000000018</v>
      </c>
      <c r="P2837" s="245" t="str">
        <f t="shared" si="1168"/>
        <v>1</v>
      </c>
      <c r="Q2837" s="257">
        <f t="shared" si="1157"/>
        <v>8.0000000000000018</v>
      </c>
      <c r="R2837" s="102">
        <f t="shared" si="1169"/>
        <v>2.9999999999999982</v>
      </c>
      <c r="S2837" s="103">
        <f t="shared" si="1163"/>
        <v>1</v>
      </c>
      <c r="T2837" s="104">
        <f t="shared" si="1164"/>
        <v>1.9999999999999982</v>
      </c>
      <c r="U2837" s="104">
        <f t="shared" si="1165"/>
        <v>0</v>
      </c>
      <c r="V2837" s="104">
        <f t="shared" si="1166"/>
        <v>0</v>
      </c>
      <c r="W2837" s="105">
        <f t="shared" si="1167"/>
        <v>2.9999999999999982</v>
      </c>
      <c r="X2837" s="96"/>
      <c r="Y2837" s="106" t="str">
        <f>$AO$29</f>
        <v>D</v>
      </c>
      <c r="Z2837" s="262" t="str">
        <f t="shared" si="1158"/>
        <v>Mon</v>
      </c>
      <c r="AA2837" s="107">
        <f t="shared" si="1159"/>
        <v>0</v>
      </c>
      <c r="AB2837" s="107">
        <f t="shared" si="1160"/>
        <v>0</v>
      </c>
      <c r="AC2837" s="107">
        <f t="shared" si="1161"/>
        <v>0</v>
      </c>
    </row>
    <row r="2838" spans="1:29" ht="12.75" customHeight="1">
      <c r="A2838" s="69"/>
      <c r="B2838" s="98"/>
      <c r="C2838" s="98"/>
      <c r="D2838" s="162" t="s">
        <v>29</v>
      </c>
      <c r="E2838" s="159"/>
      <c r="F2838" s="160">
        <f>-IF(H2831*5%&gt;500000,500000,H2831*5%)</f>
        <v>-111752.38150289017</v>
      </c>
      <c r="G2838" s="160"/>
      <c r="H2838" s="99"/>
      <c r="I2838" s="76">
        <f t="shared" si="1155"/>
        <v>26</v>
      </c>
      <c r="J2838" s="100">
        <f>$AN$30</f>
        <v>41100</v>
      </c>
      <c r="K2838" s="101">
        <v>1</v>
      </c>
      <c r="L2838" s="261">
        <v>10.5</v>
      </c>
      <c r="M2838" s="232">
        <f t="shared" si="1170"/>
        <v>0.33333333333333331</v>
      </c>
      <c r="N2838" s="241">
        <f t="shared" si="1162"/>
        <v>0.70833333333333337</v>
      </c>
      <c r="O2838" s="244">
        <f t="shared" si="1156"/>
        <v>9.0000000000000018</v>
      </c>
      <c r="P2838" s="245" t="str">
        <f t="shared" si="1168"/>
        <v>1</v>
      </c>
      <c r="Q2838" s="257">
        <f t="shared" si="1157"/>
        <v>8.0000000000000018</v>
      </c>
      <c r="R2838" s="102">
        <f t="shared" si="1169"/>
        <v>2.4999999999999982</v>
      </c>
      <c r="S2838" s="103">
        <f t="shared" si="1163"/>
        <v>1</v>
      </c>
      <c r="T2838" s="104">
        <f t="shared" si="1164"/>
        <v>1.4999999999999982</v>
      </c>
      <c r="U2838" s="104">
        <f t="shared" si="1165"/>
        <v>0</v>
      </c>
      <c r="V2838" s="104">
        <f t="shared" si="1166"/>
        <v>0</v>
      </c>
      <c r="W2838" s="105">
        <f t="shared" si="1167"/>
        <v>2.4999999999999982</v>
      </c>
      <c r="X2838" s="96"/>
      <c r="Y2838" s="106" t="str">
        <f>$AO$30</f>
        <v>D</v>
      </c>
      <c r="Z2838" s="207" t="str">
        <f t="shared" si="1158"/>
        <v>Tue</v>
      </c>
      <c r="AA2838" s="107">
        <f t="shared" si="1159"/>
        <v>0</v>
      </c>
      <c r="AB2838" s="107">
        <f t="shared" si="1160"/>
        <v>0</v>
      </c>
      <c r="AC2838" s="107">
        <f t="shared" si="1161"/>
        <v>0</v>
      </c>
    </row>
    <row r="2839" spans="1:29" ht="12.75" customHeight="1">
      <c r="A2839" s="69"/>
      <c r="B2839" s="98"/>
      <c r="C2839" s="98"/>
      <c r="D2839" s="162" t="s">
        <v>30</v>
      </c>
      <c r="E2839" s="159"/>
      <c r="F2839" s="163">
        <f>ROUND(H2831+H2833+F2837+F2838,0)*12</f>
        <v>25261500</v>
      </c>
      <c r="G2839" s="163"/>
      <c r="H2839" s="99"/>
      <c r="I2839" s="76">
        <f t="shared" si="1155"/>
        <v>27</v>
      </c>
      <c r="J2839" s="100">
        <f>$AN$31</f>
        <v>41101</v>
      </c>
      <c r="K2839" s="101">
        <v>1</v>
      </c>
      <c r="L2839" s="261">
        <v>11</v>
      </c>
      <c r="M2839" s="232">
        <f t="shared" si="1170"/>
        <v>0.33333333333333331</v>
      </c>
      <c r="N2839" s="241">
        <f t="shared" si="1162"/>
        <v>0.70833333333333337</v>
      </c>
      <c r="O2839" s="244">
        <f t="shared" si="1156"/>
        <v>9.0000000000000018</v>
      </c>
      <c r="P2839" s="245" t="str">
        <f t="shared" si="1168"/>
        <v>1</v>
      </c>
      <c r="Q2839" s="257">
        <f t="shared" si="1157"/>
        <v>8.0000000000000018</v>
      </c>
      <c r="R2839" s="102">
        <f t="shared" si="1169"/>
        <v>2.9999999999999982</v>
      </c>
      <c r="S2839" s="103">
        <f t="shared" si="1163"/>
        <v>1</v>
      </c>
      <c r="T2839" s="104">
        <f t="shared" si="1164"/>
        <v>1.9999999999999982</v>
      </c>
      <c r="U2839" s="104">
        <f t="shared" si="1165"/>
        <v>0</v>
      </c>
      <c r="V2839" s="104">
        <f t="shared" si="1166"/>
        <v>0</v>
      </c>
      <c r="W2839" s="105">
        <f t="shared" si="1167"/>
        <v>2.9999999999999982</v>
      </c>
      <c r="X2839" s="96"/>
      <c r="Y2839" s="106" t="str">
        <f>$AO$31</f>
        <v>D</v>
      </c>
      <c r="Z2839" s="207" t="str">
        <f t="shared" si="1158"/>
        <v>Wed</v>
      </c>
      <c r="AA2839" s="107">
        <f t="shared" si="1159"/>
        <v>0</v>
      </c>
      <c r="AB2839" s="107">
        <f t="shared" si="1160"/>
        <v>0</v>
      </c>
      <c r="AC2839" s="107">
        <f t="shared" si="1161"/>
        <v>0</v>
      </c>
    </row>
    <row r="2840" spans="1:29" ht="12.75" customHeight="1">
      <c r="A2840" s="69"/>
      <c r="B2840" s="98"/>
      <c r="C2840" s="98"/>
      <c r="D2840" s="168" t="s">
        <v>31</v>
      </c>
      <c r="E2840" s="159"/>
      <c r="F2840" s="169">
        <f>(F2839)+(F2836*12)</f>
        <v>9421500</v>
      </c>
      <c r="G2840" s="169"/>
      <c r="H2840" s="99"/>
      <c r="I2840" s="76">
        <f t="shared" si="1155"/>
        <v>28</v>
      </c>
      <c r="J2840" s="100">
        <f>$AN$32</f>
        <v>41102</v>
      </c>
      <c r="K2840" s="101">
        <v>1</v>
      </c>
      <c r="L2840" s="261">
        <v>8</v>
      </c>
      <c r="M2840" s="232">
        <f t="shared" si="1170"/>
        <v>0.33333333333333331</v>
      </c>
      <c r="N2840" s="241">
        <f t="shared" si="1162"/>
        <v>0.70833333333333337</v>
      </c>
      <c r="O2840" s="244">
        <f t="shared" si="1156"/>
        <v>9.0000000000000018</v>
      </c>
      <c r="P2840" s="245" t="str">
        <f t="shared" si="1168"/>
        <v>1</v>
      </c>
      <c r="Q2840" s="257">
        <f t="shared" si="1157"/>
        <v>8.0000000000000018</v>
      </c>
      <c r="R2840" s="102">
        <f t="shared" si="1169"/>
        <v>0</v>
      </c>
      <c r="S2840" s="103">
        <f t="shared" si="1163"/>
        <v>0</v>
      </c>
      <c r="T2840" s="104">
        <f t="shared" si="1164"/>
        <v>0</v>
      </c>
      <c r="U2840" s="104">
        <f t="shared" si="1165"/>
        <v>0</v>
      </c>
      <c r="V2840" s="104">
        <f t="shared" si="1166"/>
        <v>0</v>
      </c>
      <c r="W2840" s="105">
        <f t="shared" si="1167"/>
        <v>0</v>
      </c>
      <c r="X2840" s="96"/>
      <c r="Y2840" s="106" t="str">
        <f>$AO$32</f>
        <v>D</v>
      </c>
      <c r="Z2840" s="207" t="str">
        <f t="shared" si="1158"/>
        <v>Thu</v>
      </c>
      <c r="AA2840" s="107">
        <f t="shared" si="1159"/>
        <v>0</v>
      </c>
      <c r="AB2840" s="107">
        <f t="shared" si="1160"/>
        <v>0</v>
      </c>
      <c r="AC2840" s="107">
        <f t="shared" si="1161"/>
        <v>0</v>
      </c>
    </row>
    <row r="2841" spans="1:29" ht="12.75" customHeight="1">
      <c r="A2841" s="69"/>
      <c r="B2841" s="98"/>
      <c r="C2841" s="98"/>
      <c r="D2841" s="168" t="s">
        <v>32</v>
      </c>
      <c r="E2841" s="159"/>
      <c r="F2841" s="170">
        <f>-(IF(F2840&lt;=0,0,IF(F2840&lt;=50000000,F2840*0.05,IF(F2840&lt;=200000000,(F2840-50000000)*0.15+2500000,IF(F2840&lt;=500000000,(F2840-250000000)*0.25+32500000,(F2840-500000000)*0.3+95000000)))))/12</f>
        <v>-39256.25</v>
      </c>
      <c r="G2841" s="171">
        <f>-(IF(F2841&lt;=0,0,IF(F2841&lt;=50000000,F2841*0.05,IF(F2841&lt;=200000000,(F2841-50000000)*0.15+2500000,IF(F2841&lt;=500000000,(F2841-250000000)*0.25+32500000,(F2841-500000000)*0.3+95000000)))))/12</f>
        <v>0</v>
      </c>
      <c r="H2841" s="99"/>
      <c r="I2841" s="76">
        <f t="shared" si="1155"/>
        <v>29</v>
      </c>
      <c r="J2841" s="100">
        <f>$AN$33</f>
        <v>41103</v>
      </c>
      <c r="K2841" s="101">
        <v>1</v>
      </c>
      <c r="L2841" s="261">
        <v>11</v>
      </c>
      <c r="M2841" s="232">
        <f t="shared" si="1170"/>
        <v>0.33333333333333331</v>
      </c>
      <c r="N2841" s="241">
        <f t="shared" si="1162"/>
        <v>0.70833333333333337</v>
      </c>
      <c r="O2841" s="244">
        <f t="shared" si="1156"/>
        <v>9.0000000000000018</v>
      </c>
      <c r="P2841" s="245" t="str">
        <f t="shared" si="1168"/>
        <v>1</v>
      </c>
      <c r="Q2841" s="257">
        <f t="shared" si="1157"/>
        <v>8.0000000000000018</v>
      </c>
      <c r="R2841" s="102">
        <f t="shared" si="1169"/>
        <v>2.9999999999999982</v>
      </c>
      <c r="S2841" s="103">
        <f t="shared" si="1163"/>
        <v>1</v>
      </c>
      <c r="T2841" s="104">
        <f t="shared" si="1164"/>
        <v>1.9999999999999982</v>
      </c>
      <c r="U2841" s="104">
        <f t="shared" si="1165"/>
        <v>0</v>
      </c>
      <c r="V2841" s="104">
        <f t="shared" si="1166"/>
        <v>0</v>
      </c>
      <c r="W2841" s="105">
        <f t="shared" si="1167"/>
        <v>2.9999999999999982</v>
      </c>
      <c r="X2841" s="96"/>
      <c r="Y2841" s="106" t="str">
        <f>$AO$33</f>
        <v>D</v>
      </c>
      <c r="Z2841" s="207" t="str">
        <f t="shared" si="1158"/>
        <v>Fri</v>
      </c>
      <c r="AA2841" s="107">
        <f t="shared" si="1159"/>
        <v>0</v>
      </c>
      <c r="AB2841" s="107">
        <f t="shared" si="1160"/>
        <v>0</v>
      </c>
      <c r="AC2841" s="107">
        <f t="shared" si="1161"/>
        <v>0</v>
      </c>
    </row>
    <row r="2842" spans="1:29" ht="12.75" customHeight="1">
      <c r="A2842" s="69"/>
      <c r="B2842" s="98"/>
      <c r="C2842" s="125"/>
      <c r="D2842" s="172"/>
      <c r="E2842" s="173"/>
      <c r="F2842" s="174"/>
      <c r="G2842" s="72"/>
      <c r="H2842" s="175"/>
      <c r="I2842" s="76">
        <f t="shared" si="1155"/>
        <v>30</v>
      </c>
      <c r="J2842" s="100">
        <f>$AN$34</f>
        <v>41104</v>
      </c>
      <c r="K2842" s="101" t="s">
        <v>50</v>
      </c>
      <c r="L2842" s="261"/>
      <c r="M2842" s="232">
        <f t="shared" si="1170"/>
        <v>0</v>
      </c>
      <c r="N2842" s="241">
        <f t="shared" si="1162"/>
        <v>0</v>
      </c>
      <c r="O2842" s="244">
        <f t="shared" si="1156"/>
        <v>0</v>
      </c>
      <c r="P2842" s="245">
        <f t="shared" si="1168"/>
        <v>0</v>
      </c>
      <c r="Q2842" s="257">
        <f t="shared" si="1157"/>
        <v>0</v>
      </c>
      <c r="R2842" s="102">
        <f t="shared" si="1169"/>
        <v>0</v>
      </c>
      <c r="S2842" s="103">
        <f t="shared" si="1163"/>
        <v>0</v>
      </c>
      <c r="T2842" s="104">
        <f t="shared" si="1164"/>
        <v>0</v>
      </c>
      <c r="U2842" s="104">
        <f t="shared" si="1165"/>
        <v>0</v>
      </c>
      <c r="V2842" s="104">
        <f t="shared" si="1166"/>
        <v>0</v>
      </c>
      <c r="W2842" s="105">
        <f t="shared" si="1167"/>
        <v>0</v>
      </c>
      <c r="X2842" s="96"/>
      <c r="Y2842" s="106" t="str">
        <f>$AO$34</f>
        <v>M</v>
      </c>
      <c r="Z2842" s="207" t="str">
        <f t="shared" si="1158"/>
        <v>Sat</v>
      </c>
      <c r="AA2842" s="107">
        <f t="shared" si="1159"/>
        <v>0</v>
      </c>
      <c r="AB2842" s="107">
        <f t="shared" si="1160"/>
        <v>0</v>
      </c>
      <c r="AC2842" s="107">
        <f t="shared" si="1161"/>
        <v>0</v>
      </c>
    </row>
    <row r="2843" spans="1:29" ht="12.75" customHeight="1">
      <c r="A2843" s="69"/>
      <c r="B2843" s="176" t="s">
        <v>33</v>
      </c>
      <c r="C2843" s="177"/>
      <c r="D2843" s="178"/>
      <c r="E2843" s="127"/>
      <c r="F2843" s="179"/>
      <c r="G2843" s="180" t="s">
        <v>22</v>
      </c>
      <c r="H2843" s="152">
        <f>+H2831+H2833+H2834+H2835</f>
        <v>2170900.1800578032</v>
      </c>
      <c r="I2843" s="76">
        <f t="shared" si="1155"/>
        <v>31</v>
      </c>
      <c r="J2843" s="100">
        <f>$AN$35</f>
        <v>41105</v>
      </c>
      <c r="K2843" s="101" t="s">
        <v>50</v>
      </c>
      <c r="L2843" s="261"/>
      <c r="M2843" s="232">
        <f t="shared" si="1170"/>
        <v>0</v>
      </c>
      <c r="N2843" s="241">
        <f t="shared" si="1162"/>
        <v>0</v>
      </c>
      <c r="O2843" s="244">
        <f t="shared" si="1156"/>
        <v>0</v>
      </c>
      <c r="P2843" s="245">
        <f t="shared" si="1168"/>
        <v>0</v>
      </c>
      <c r="Q2843" s="257">
        <f t="shared" si="1157"/>
        <v>0</v>
      </c>
      <c r="R2843" s="102">
        <f t="shared" si="1169"/>
        <v>0</v>
      </c>
      <c r="S2843" s="103">
        <f t="shared" si="1163"/>
        <v>0</v>
      </c>
      <c r="T2843" s="104">
        <f t="shared" si="1164"/>
        <v>0</v>
      </c>
      <c r="U2843" s="104">
        <f t="shared" si="1165"/>
        <v>0</v>
      </c>
      <c r="V2843" s="104">
        <f t="shared" si="1166"/>
        <v>0</v>
      </c>
      <c r="W2843" s="105">
        <f t="shared" si="1167"/>
        <v>0</v>
      </c>
      <c r="X2843" s="96"/>
      <c r="Y2843" s="106" t="str">
        <f>$AO$35</f>
        <v>M</v>
      </c>
      <c r="Z2843" s="262" t="str">
        <f t="shared" si="1158"/>
        <v>Sun</v>
      </c>
      <c r="AA2843" s="107">
        <f t="shared" si="1159"/>
        <v>0</v>
      </c>
      <c r="AB2843" s="107">
        <f t="shared" si="1160"/>
        <v>0</v>
      </c>
      <c r="AC2843" s="107">
        <f t="shared" si="1161"/>
        <v>0</v>
      </c>
    </row>
    <row r="2844" spans="1:29" ht="12.75" customHeight="1">
      <c r="A2844" s="69"/>
      <c r="B2844" s="70"/>
      <c r="C2844" s="70"/>
      <c r="D2844" s="200"/>
      <c r="E2844" s="127"/>
      <c r="F2844" s="155"/>
      <c r="G2844" s="74"/>
      <c r="H2844" s="75"/>
      <c r="I2844" s="76">
        <f t="shared" si="1155"/>
        <v>32</v>
      </c>
      <c r="J2844" s="100">
        <f>$AN$36</f>
        <v>41106</v>
      </c>
      <c r="K2844" s="101">
        <v>1</v>
      </c>
      <c r="L2844" s="261">
        <v>11</v>
      </c>
      <c r="M2844" s="232">
        <f t="shared" si="1170"/>
        <v>0.33333333333333331</v>
      </c>
      <c r="N2844" s="241">
        <f t="shared" si="1162"/>
        <v>0.70833333333333337</v>
      </c>
      <c r="O2844" s="244">
        <f t="shared" si="1156"/>
        <v>9.0000000000000018</v>
      </c>
      <c r="P2844" s="245" t="str">
        <f t="shared" si="1168"/>
        <v>1</v>
      </c>
      <c r="Q2844" s="257">
        <f t="shared" si="1157"/>
        <v>8.0000000000000018</v>
      </c>
      <c r="R2844" s="102">
        <f t="shared" si="1169"/>
        <v>2.9999999999999982</v>
      </c>
      <c r="S2844" s="103">
        <f t="shared" si="1163"/>
        <v>1</v>
      </c>
      <c r="T2844" s="104">
        <f t="shared" si="1164"/>
        <v>1.9999999999999982</v>
      </c>
      <c r="U2844" s="104">
        <f t="shared" si="1165"/>
        <v>0</v>
      </c>
      <c r="V2844" s="104">
        <f t="shared" si="1166"/>
        <v>0</v>
      </c>
      <c r="W2844" s="105">
        <f t="shared" si="1167"/>
        <v>2.9999999999999982</v>
      </c>
      <c r="X2844" s="96"/>
      <c r="Y2844" s="106" t="str">
        <f>$AO$36</f>
        <v>D</v>
      </c>
      <c r="Z2844" s="262" t="str">
        <f t="shared" si="1158"/>
        <v>Mon</v>
      </c>
      <c r="AA2844" s="107">
        <f t="shared" si="1159"/>
        <v>0</v>
      </c>
      <c r="AB2844" s="107">
        <f t="shared" si="1160"/>
        <v>0</v>
      </c>
      <c r="AC2844" s="107">
        <f t="shared" si="1161"/>
        <v>0</v>
      </c>
    </row>
    <row r="2845" spans="1:29" ht="12.75" customHeight="1">
      <c r="A2845" s="69"/>
      <c r="B2845" s="181" t="s">
        <v>34</v>
      </c>
      <c r="C2845" s="181"/>
      <c r="D2845" s="72"/>
      <c r="E2845" s="73"/>
      <c r="F2845" s="72"/>
      <c r="G2845" s="181" t="s">
        <v>35</v>
      </c>
      <c r="H2845" s="99"/>
      <c r="I2845" s="76">
        <f t="shared" si="1155"/>
        <v>33</v>
      </c>
      <c r="J2845" s="100">
        <f>$AN$37</f>
        <v>41107</v>
      </c>
      <c r="K2845" s="101">
        <v>1</v>
      </c>
      <c r="L2845" s="261">
        <v>11</v>
      </c>
      <c r="M2845" s="232">
        <f t="shared" si="1170"/>
        <v>0.33333333333333331</v>
      </c>
      <c r="N2845" s="241">
        <f t="shared" si="1162"/>
        <v>0.70833333333333337</v>
      </c>
      <c r="O2845" s="244">
        <f t="shared" si="1156"/>
        <v>9.0000000000000018</v>
      </c>
      <c r="P2845" s="245" t="str">
        <f t="shared" si="1168"/>
        <v>1</v>
      </c>
      <c r="Q2845" s="257">
        <f t="shared" si="1157"/>
        <v>8.0000000000000018</v>
      </c>
      <c r="R2845" s="102">
        <f t="shared" si="1169"/>
        <v>2.9999999999999982</v>
      </c>
      <c r="S2845" s="103">
        <f t="shared" si="1163"/>
        <v>1</v>
      </c>
      <c r="T2845" s="104">
        <f t="shared" si="1164"/>
        <v>1.9999999999999982</v>
      </c>
      <c r="U2845" s="104">
        <f t="shared" si="1165"/>
        <v>0</v>
      </c>
      <c r="V2845" s="104">
        <f t="shared" si="1166"/>
        <v>0</v>
      </c>
      <c r="W2845" s="105">
        <f t="shared" si="1167"/>
        <v>2.9999999999999982</v>
      </c>
      <c r="X2845" s="96"/>
      <c r="Y2845" s="106" t="str">
        <f>$AO$37</f>
        <v>D</v>
      </c>
      <c r="Z2845" s="207" t="str">
        <f t="shared" si="1158"/>
        <v>Tue</v>
      </c>
      <c r="AA2845" s="107">
        <f t="shared" si="1159"/>
        <v>0</v>
      </c>
      <c r="AB2845" s="107">
        <f t="shared" si="1160"/>
        <v>0</v>
      </c>
      <c r="AC2845" s="107">
        <f t="shared" si="1161"/>
        <v>0</v>
      </c>
    </row>
    <row r="2846" spans="1:29" ht="12.75" customHeight="1">
      <c r="A2846" s="69"/>
      <c r="B2846" s="181"/>
      <c r="C2846" s="181"/>
      <c r="D2846" s="72"/>
      <c r="E2846" s="73"/>
      <c r="F2846" s="72"/>
      <c r="G2846" s="181"/>
      <c r="H2846" s="99"/>
      <c r="I2846" s="76">
        <f t="shared" si="1155"/>
        <v>34</v>
      </c>
      <c r="J2846" s="100">
        <f>$AN$38</f>
        <v>41108</v>
      </c>
      <c r="K2846" s="101">
        <v>1</v>
      </c>
      <c r="L2846" s="261">
        <v>11</v>
      </c>
      <c r="M2846" s="232">
        <f t="shared" si="1170"/>
        <v>0.33333333333333331</v>
      </c>
      <c r="N2846" s="241">
        <f t="shared" si="1162"/>
        <v>0.70833333333333337</v>
      </c>
      <c r="O2846" s="244">
        <f t="shared" si="1156"/>
        <v>9.0000000000000018</v>
      </c>
      <c r="P2846" s="245" t="str">
        <f t="shared" si="1168"/>
        <v>1</v>
      </c>
      <c r="Q2846" s="257">
        <f t="shared" si="1157"/>
        <v>8.0000000000000018</v>
      </c>
      <c r="R2846" s="102">
        <f t="shared" si="1169"/>
        <v>2.9999999999999982</v>
      </c>
      <c r="S2846" s="103">
        <f t="shared" si="1163"/>
        <v>1</v>
      </c>
      <c r="T2846" s="104">
        <f t="shared" si="1164"/>
        <v>1.9999999999999982</v>
      </c>
      <c r="U2846" s="104">
        <f t="shared" si="1165"/>
        <v>0</v>
      </c>
      <c r="V2846" s="104">
        <f t="shared" si="1166"/>
        <v>0</v>
      </c>
      <c r="W2846" s="105">
        <f t="shared" si="1167"/>
        <v>2.9999999999999982</v>
      </c>
      <c r="X2846" s="96"/>
      <c r="Y2846" s="106" t="str">
        <f>$AO$38</f>
        <v>D</v>
      </c>
      <c r="Z2846" s="207" t="str">
        <f t="shared" si="1158"/>
        <v>Wed</v>
      </c>
      <c r="AA2846" s="107">
        <f t="shared" si="1159"/>
        <v>0</v>
      </c>
      <c r="AB2846" s="107">
        <f t="shared" si="1160"/>
        <v>0</v>
      </c>
      <c r="AC2846" s="107">
        <f t="shared" si="1161"/>
        <v>0</v>
      </c>
    </row>
    <row r="2847" spans="1:29" ht="12.75" customHeight="1">
      <c r="A2847" s="69"/>
      <c r="B2847" s="181"/>
      <c r="C2847" s="181"/>
      <c r="D2847" s="72"/>
      <c r="E2847" s="73"/>
      <c r="F2847" s="72"/>
      <c r="G2847" s="181"/>
      <c r="H2847" s="99"/>
      <c r="I2847" s="76">
        <f t="shared" si="1155"/>
        <v>35</v>
      </c>
      <c r="J2847" s="100"/>
      <c r="K2847" s="101"/>
      <c r="L2847" s="261"/>
      <c r="M2847" s="232"/>
      <c r="N2847" s="241"/>
      <c r="O2847" s="244"/>
      <c r="P2847" s="245"/>
      <c r="Q2847" s="257"/>
      <c r="R2847" s="102"/>
      <c r="S2847" s="103"/>
      <c r="T2847" s="104"/>
      <c r="U2847" s="104"/>
      <c r="V2847" s="104"/>
      <c r="W2847" s="105"/>
      <c r="X2847" s="96"/>
      <c r="Y2847" s="106"/>
      <c r="Z2847" s="207" t="str">
        <f t="shared" si="1158"/>
        <v>Sat</v>
      </c>
      <c r="AA2847" s="107">
        <f>COUNTIF(K2847,"S")</f>
        <v>0</v>
      </c>
      <c r="AB2847" s="107">
        <f>COUNTIF(K2847,"I")</f>
        <v>0</v>
      </c>
      <c r="AC2847" s="107">
        <f>COUNTIF(K2847,"A")</f>
        <v>0</v>
      </c>
    </row>
    <row r="2848" spans="1:29" ht="12.75" customHeight="1">
      <c r="A2848" s="69"/>
      <c r="B2848" s="181"/>
      <c r="C2848" s="181"/>
      <c r="D2848" s="72"/>
      <c r="E2848" s="73"/>
      <c r="F2848" s="72"/>
      <c r="G2848" s="181"/>
      <c r="H2848" s="99"/>
      <c r="I2848" s="76">
        <f t="shared" si="1155"/>
        <v>36</v>
      </c>
      <c r="J2848" s="210" t="s">
        <v>19</v>
      </c>
      <c r="K2848" s="211"/>
      <c r="L2848" s="251"/>
      <c r="M2848" s="212" t="s">
        <v>45</v>
      </c>
      <c r="N2848" s="212" t="s">
        <v>46</v>
      </c>
      <c r="O2848" s="242"/>
      <c r="P2848" s="243"/>
      <c r="Q2848" s="258"/>
      <c r="R2848" s="212"/>
      <c r="S2848" s="213"/>
      <c r="T2848" s="214"/>
      <c r="U2848" s="214"/>
      <c r="V2848" s="215"/>
      <c r="W2848" s="216" t="s">
        <v>36</v>
      </c>
      <c r="X2848" s="182"/>
      <c r="Y2848" s="183" t="s">
        <v>37</v>
      </c>
      <c r="Z2848" s="83"/>
      <c r="AA2848" s="84"/>
      <c r="AB2848" s="84"/>
      <c r="AC2848" s="96"/>
    </row>
    <row r="2849" spans="1:29" ht="12.75" customHeight="1">
      <c r="A2849" s="69"/>
      <c r="B2849" s="184" t="str">
        <f>C2813</f>
        <v>ADE</v>
      </c>
      <c r="C2849" s="181"/>
      <c r="D2849" s="72"/>
      <c r="E2849" s="73"/>
      <c r="F2849" s="72"/>
      <c r="G2849" s="181" t="s">
        <v>38</v>
      </c>
      <c r="H2849" s="99"/>
      <c r="I2849" s="76">
        <f t="shared" si="1155"/>
        <v>37</v>
      </c>
      <c r="J2849" s="333">
        <f>+K2849+L2849</f>
        <v>23</v>
      </c>
      <c r="K2849" s="334">
        <f>+COUNTIF(K2816:K2847,"1")+COUNTIF(K2816:K2847,"2")+COUNTIF(K2816:K2847,"L2")+COUNTIF(K2816:K2847,"L1")</f>
        <v>23</v>
      </c>
      <c r="L2849" s="334">
        <f>+COUNTIF(K2816:K2847,"2")+COUNTIF(K2816:K2847,"L2")</f>
        <v>0</v>
      </c>
      <c r="M2849" s="334">
        <f>+COUNTIF(K2816:K2847,"1")+COUNTIF(K2816:K2847,"L1")</f>
        <v>23</v>
      </c>
      <c r="N2849" s="185"/>
      <c r="O2849" s="185"/>
      <c r="P2849" s="101"/>
      <c r="Q2849" s="259"/>
      <c r="R2849" s="185">
        <f>+COUNTIF(K2817:K2847,"S2")</f>
        <v>0</v>
      </c>
      <c r="S2849" s="102">
        <f>SUM(S2817:S2847)</f>
        <v>19</v>
      </c>
      <c r="T2849" s="102">
        <f>SUM(T2817:T2847)</f>
        <v>43.499999999999986</v>
      </c>
      <c r="U2849" s="102">
        <f>SUM(U2817:U2847)</f>
        <v>1</v>
      </c>
      <c r="V2849" s="102">
        <f>SUM(V2817:V2847)</f>
        <v>0</v>
      </c>
      <c r="W2849" s="105">
        <f>+(S2849*1.5)+(T2849*2)+(U2849*3)+(V2849*4)</f>
        <v>118.49999999999997</v>
      </c>
      <c r="X2849" s="186"/>
      <c r="Y2849" s="187">
        <f>+COUNTIF(Y2817:Y2847,"D")</f>
        <v>22</v>
      </c>
      <c r="Z2849" s="83"/>
      <c r="AA2849" s="102">
        <f>SUM(AA2817:AA2847)</f>
        <v>0</v>
      </c>
      <c r="AB2849" s="102">
        <f>SUM(AB2817:AB2847)</f>
        <v>0</v>
      </c>
      <c r="AC2849" s="102">
        <f>SUM(AC2817:AC2847)</f>
        <v>0</v>
      </c>
    </row>
    <row r="2850" spans="1:29" ht="12.75" customHeight="1">
      <c r="A2850" s="69"/>
      <c r="B2850" s="263"/>
      <c r="C2850" s="189" t="s">
        <v>57</v>
      </c>
      <c r="D2850" s="189"/>
      <c r="E2850" s="190"/>
      <c r="F2850" s="72"/>
      <c r="G2850" s="72"/>
      <c r="H2850" s="99"/>
      <c r="I2850" s="76">
        <f t="shared" si="1155"/>
        <v>38</v>
      </c>
      <c r="J2850" s="191"/>
      <c r="K2850" s="192"/>
      <c r="L2850" s="252"/>
      <c r="M2850" s="193"/>
      <c r="N2850" s="193"/>
      <c r="O2850" s="193"/>
      <c r="P2850" s="239"/>
      <c r="Q2850" s="260"/>
      <c r="R2850" s="194">
        <f>S2849+T2849+U2849+V2849</f>
        <v>63.499999999999986</v>
      </c>
      <c r="S2850" s="103"/>
      <c r="T2850" s="103"/>
      <c r="U2850" s="103"/>
      <c r="V2850" s="103"/>
      <c r="W2850" s="103"/>
      <c r="X2850" s="195"/>
      <c r="Y2850" s="187"/>
      <c r="Z2850" s="196"/>
      <c r="AA2850" s="196"/>
      <c r="AB2850" s="196"/>
      <c r="AC2850" s="197"/>
    </row>
    <row r="2852" spans="1:29" ht="12.75" customHeight="1">
      <c r="A2852" s="52">
        <f>A2813+1</f>
        <v>74</v>
      </c>
      <c r="B2852" s="53" t="s">
        <v>2</v>
      </c>
      <c r="C2852" s="54" t="s">
        <v>201</v>
      </c>
      <c r="D2852" s="55"/>
      <c r="E2852" s="56" t="s">
        <v>55</v>
      </c>
      <c r="F2852" s="209" t="s">
        <v>149</v>
      </c>
      <c r="G2852" s="57"/>
      <c r="H2852" s="58"/>
      <c r="I2852" s="59">
        <v>1</v>
      </c>
      <c r="J2852" s="486" t="str">
        <f>+C2852</f>
        <v>ADE</v>
      </c>
      <c r="K2852" s="486"/>
      <c r="L2852" s="486"/>
      <c r="M2852" s="486"/>
      <c r="N2852" s="486"/>
      <c r="O2852" s="486"/>
      <c r="P2852" s="486"/>
      <c r="Q2852" s="486"/>
      <c r="R2852" s="486"/>
      <c r="S2852" s="486"/>
      <c r="T2852" s="486"/>
      <c r="U2852" s="486"/>
      <c r="V2852" s="486"/>
      <c r="W2852" s="486"/>
      <c r="X2852" s="60"/>
      <c r="Y2852" s="61"/>
      <c r="Z2852" s="62"/>
      <c r="AA2852" s="63"/>
      <c r="AB2852" s="63"/>
      <c r="AC2852" s="64"/>
    </row>
    <row r="2853" spans="1:29" ht="12.75" customHeight="1">
      <c r="A2853" s="69"/>
      <c r="B2853" s="70" t="s">
        <v>3</v>
      </c>
      <c r="C2853" s="71" t="s">
        <v>62</v>
      </c>
      <c r="D2853" s="72"/>
      <c r="E2853" s="73"/>
      <c r="F2853" s="72"/>
      <c r="G2853" s="74"/>
      <c r="H2853" s="75"/>
      <c r="I2853" s="76">
        <f t="shared" ref="I2853:I2889" si="1171">+I2852+1</f>
        <v>2</v>
      </c>
      <c r="J2853" s="77" t="s">
        <v>4</v>
      </c>
      <c r="K2853" s="78"/>
      <c r="L2853" s="248"/>
      <c r="M2853" s="79"/>
      <c r="N2853" s="79"/>
      <c r="O2853" s="79"/>
      <c r="P2853" s="236"/>
      <c r="Q2853" s="254"/>
      <c r="R2853" s="79"/>
      <c r="S2853" s="79"/>
      <c r="T2853" s="79"/>
      <c r="U2853" s="79"/>
      <c r="V2853" s="79"/>
      <c r="W2853" s="80" t="str">
        <f>$Y$1</f>
        <v>Period: 1 May 2012 - 31 May 2012</v>
      </c>
      <c r="X2853" s="81"/>
      <c r="Y2853" s="82"/>
      <c r="Z2853" s="83"/>
      <c r="AA2853" s="84"/>
      <c r="AB2853" s="84"/>
      <c r="AC2853" s="85"/>
    </row>
    <row r="2854" spans="1:29" ht="12.75" customHeight="1">
      <c r="A2854" s="69"/>
      <c r="B2854" s="70" t="s">
        <v>6</v>
      </c>
      <c r="C2854" s="71" t="s">
        <v>5</v>
      </c>
      <c r="D2854" s="72"/>
      <c r="E2854" s="73"/>
      <c r="F2854" s="91"/>
      <c r="G2854" s="91"/>
      <c r="H2854" s="92"/>
      <c r="I2854" s="76">
        <f t="shared" si="1171"/>
        <v>3</v>
      </c>
      <c r="J2854" s="487" t="s">
        <v>7</v>
      </c>
      <c r="K2854" s="488" t="s">
        <v>8</v>
      </c>
      <c r="L2854" s="249"/>
      <c r="M2854" s="489" t="s">
        <v>49</v>
      </c>
      <c r="N2854" s="490"/>
      <c r="O2854" s="220"/>
      <c r="P2854" s="237"/>
      <c r="Q2854" s="255"/>
      <c r="R2854" s="491" t="s">
        <v>64</v>
      </c>
      <c r="S2854" s="493" t="s">
        <v>9</v>
      </c>
      <c r="T2854" s="493"/>
      <c r="U2854" s="493"/>
      <c r="V2854" s="493"/>
      <c r="W2854" s="494" t="s">
        <v>10</v>
      </c>
      <c r="X2854" s="93"/>
      <c r="Y2854" s="94"/>
      <c r="Z2854" s="83"/>
      <c r="AA2854" s="84"/>
      <c r="AB2854" s="84"/>
      <c r="AC2854" s="85"/>
    </row>
    <row r="2855" spans="1:29" ht="12.75" customHeight="1">
      <c r="A2855" s="69"/>
      <c r="B2855" s="70" t="s">
        <v>48</v>
      </c>
      <c r="C2855" s="71"/>
      <c r="D2855" s="72"/>
      <c r="E2855" s="73"/>
      <c r="F2855" s="91"/>
      <c r="G2855" s="91"/>
      <c r="H2855" s="92"/>
      <c r="I2855" s="76">
        <f t="shared" si="1171"/>
        <v>4</v>
      </c>
      <c r="J2855" s="487"/>
      <c r="K2855" s="488"/>
      <c r="L2855" s="250"/>
      <c r="M2855" s="231" t="s">
        <v>11</v>
      </c>
      <c r="N2855" s="231" t="s">
        <v>12</v>
      </c>
      <c r="O2855" s="231"/>
      <c r="P2855" s="238"/>
      <c r="Q2855" s="256" t="s">
        <v>67</v>
      </c>
      <c r="R2855" s="492"/>
      <c r="S2855" s="201">
        <v>1.5</v>
      </c>
      <c r="T2855" s="201">
        <v>2</v>
      </c>
      <c r="U2855" s="201">
        <v>3</v>
      </c>
      <c r="V2855" s="201">
        <v>4</v>
      </c>
      <c r="W2855" s="494"/>
      <c r="X2855" s="93"/>
      <c r="Y2855" s="94"/>
      <c r="Z2855" s="83"/>
      <c r="AA2855" s="95" t="s">
        <v>13</v>
      </c>
      <c r="AB2855" s="95" t="s">
        <v>14</v>
      </c>
      <c r="AC2855" s="96" t="s">
        <v>15</v>
      </c>
    </row>
    <row r="2856" spans="1:29" ht="12.75" customHeight="1">
      <c r="A2856" s="69"/>
      <c r="B2856" s="70" t="s">
        <v>16</v>
      </c>
      <c r="C2856" s="71"/>
      <c r="D2856" s="72"/>
      <c r="E2856" s="73"/>
      <c r="F2856" s="98"/>
      <c r="G2856" s="72"/>
      <c r="H2856" s="99"/>
      <c r="I2856" s="76">
        <f t="shared" si="1171"/>
        <v>5</v>
      </c>
      <c r="J2856" s="100">
        <f>$AN$9</f>
        <v>41079</v>
      </c>
      <c r="K2856" s="101">
        <v>1</v>
      </c>
      <c r="L2856" s="261">
        <v>8</v>
      </c>
      <c r="M2856" s="232">
        <f>VLOOKUP(K2856,$AE$23:$AG$30,2,0)</f>
        <v>0.33333333333333331</v>
      </c>
      <c r="N2856" s="241">
        <f>VLOOKUP(K2856,$AE$23:$AG$30,3,0)</f>
        <v>0.70833333333333337</v>
      </c>
      <c r="O2856" s="244">
        <f t="shared" ref="O2856:O2885" si="1172">(N2856-M2856)*24</f>
        <v>9.0000000000000018</v>
      </c>
      <c r="P2856" s="245" t="str">
        <f>+IF(((N2856-M2856)*24)&gt;4,"1",0)</f>
        <v>1</v>
      </c>
      <c r="Q2856" s="257">
        <f t="shared" ref="Q2856:Q2885" si="1173">O2856-P2856</f>
        <v>8.0000000000000018</v>
      </c>
      <c r="R2856" s="102">
        <f>+L2856-Q2856</f>
        <v>0</v>
      </c>
      <c r="S2856" s="103">
        <f>IF(AND(Y2856="d",W2856&gt;0),1,0)</f>
        <v>0</v>
      </c>
      <c r="T2856" s="104">
        <f>IF(AND(Y2856="D",W2856-S2856&lt;0),0,IF(AND(Y2856="M",W2856&gt;=7),7,IF(AND(Y2856="M",W2856&lt;7),W2856,IF(W2856-S2856&lt;0,0,IF(AND(Y2856="D",W2856-S2856&gt;=7),7,IF(AND(Y2856="D",W2856-S2856&lt;7),W2856-S2856,0))))))</f>
        <v>0</v>
      </c>
      <c r="U2856" s="104">
        <f>IF(AND(Y2856="D",W2856&lt;1),0,IF(AND(Y2856="D",W2856-S2856-T2856&gt;0,W2856-S2856-T2856&lt;1),W2856-S2856-T2856,IF(AND(Y2856="D",W2856-S2856-T2856&gt;=1),1,IF(AND(Y2856="M",W2856-T2856&gt;=1),1,IF(AND(Y2856="M",W2856-T2856&lt;1),W2856-T2856,0)))))</f>
        <v>0</v>
      </c>
      <c r="V2856" s="104">
        <f>IF(AND(Y2856="D",W2856&lt;1),0,IF(AND(Y2856="D",W2856-S2856-T2856-U2856&gt;0),W2856-S2856-T2856-U2856,IF(AND(Y2856="M",W2856-T2856-U2856&gt;0),W2856-T2856-U2856,0)))</f>
        <v>0</v>
      </c>
      <c r="W2856" s="105">
        <f>+R2856</f>
        <v>0</v>
      </c>
      <c r="X2856" s="96"/>
      <c r="Y2856" s="106" t="str">
        <f>$AO$9</f>
        <v>D</v>
      </c>
      <c r="Z2856" s="207" t="str">
        <f t="shared" ref="Z2856:Z2886" si="1174">TEXT(WEEKDAY(J2856),"ddd")</f>
        <v>Tue</v>
      </c>
      <c r="AA2856" s="107">
        <f t="shared" ref="AA2856:AA2885" si="1175">COUNTIF(K2856,"S")</f>
        <v>0</v>
      </c>
      <c r="AB2856" s="107">
        <f t="shared" ref="AB2856:AB2885" si="1176">COUNTIF(K2856,"I")</f>
        <v>0</v>
      </c>
      <c r="AC2856" s="107">
        <f t="shared" ref="AC2856:AC2885" si="1177">COUNTIF(K2856,"A")</f>
        <v>0</v>
      </c>
    </row>
    <row r="2857" spans="1:29" ht="12.75" customHeight="1">
      <c r="A2857" s="69"/>
      <c r="B2857" s="70" t="s">
        <v>18</v>
      </c>
      <c r="C2857" s="108" t="s">
        <v>61</v>
      </c>
      <c r="D2857" s="109"/>
      <c r="E2857" s="73"/>
      <c r="F2857" s="110"/>
      <c r="G2857" s="72"/>
      <c r="H2857" s="99"/>
      <c r="I2857" s="76">
        <f t="shared" si="1171"/>
        <v>6</v>
      </c>
      <c r="J2857" s="100">
        <f>$AN$10</f>
        <v>41080</v>
      </c>
      <c r="K2857" s="101">
        <v>1</v>
      </c>
      <c r="L2857" s="261">
        <v>10</v>
      </c>
      <c r="M2857" s="232">
        <f>VLOOKUP(K2857,$AE$23:$AG$30,2,0)</f>
        <v>0.33333333333333331</v>
      </c>
      <c r="N2857" s="241">
        <f t="shared" ref="N2857:N2885" si="1178">VLOOKUP(K2857,$AE$23:$AG$30,3,0)</f>
        <v>0.70833333333333337</v>
      </c>
      <c r="O2857" s="244">
        <f t="shared" si="1172"/>
        <v>9.0000000000000018</v>
      </c>
      <c r="P2857" s="245" t="str">
        <f>+IF(((N2857-M2857)*24)&gt;4,"1",0)</f>
        <v>1</v>
      </c>
      <c r="Q2857" s="257">
        <f t="shared" si="1173"/>
        <v>8.0000000000000018</v>
      </c>
      <c r="R2857" s="102">
        <f>+L2857-Q2857</f>
        <v>1.9999999999999982</v>
      </c>
      <c r="S2857" s="103">
        <f t="shared" ref="S2857:S2885" si="1179">IF(AND(Y2857="d",W2857&gt;0),1,0)</f>
        <v>1</v>
      </c>
      <c r="T2857" s="104">
        <f t="shared" ref="T2857:T2885" si="1180">IF(AND(Y2857="D",W2857-S2857&lt;0),0,IF(AND(Y2857="M",W2857&gt;=7),7,IF(AND(Y2857="M",W2857&lt;7),W2857,IF(W2857-S2857&lt;0,0,IF(AND(Y2857="D",W2857-S2857&gt;=7),7,IF(AND(Y2857="D",W2857-S2857&lt;7),W2857-S2857,0))))))</f>
        <v>0.99999999999999822</v>
      </c>
      <c r="U2857" s="104">
        <f t="shared" ref="U2857:U2885" si="1181">IF(AND(Y2857="D",W2857&lt;1),0,IF(AND(Y2857="D",W2857-S2857-T2857&gt;0,W2857-S2857-T2857&lt;1),W2857-S2857-T2857,IF(AND(Y2857="D",W2857-S2857-T2857&gt;=1),1,IF(AND(Y2857="M",W2857-T2857&gt;=1),1,IF(AND(Y2857="M",W2857-T2857&lt;1),W2857-T2857,0)))))</f>
        <v>0</v>
      </c>
      <c r="V2857" s="104">
        <f t="shared" ref="V2857:V2885" si="1182">IF(AND(Y2857="D",W2857&lt;1),0,IF(AND(Y2857="D",W2857-S2857-T2857-U2857&gt;0),W2857-S2857-T2857-U2857,IF(AND(Y2857="M",W2857-T2857-U2857&gt;0),W2857-T2857-U2857,0)))</f>
        <v>0</v>
      </c>
      <c r="W2857" s="105">
        <f t="shared" ref="W2857:W2885" si="1183">+R2857</f>
        <v>1.9999999999999982</v>
      </c>
      <c r="X2857" s="96"/>
      <c r="Y2857" s="106" t="str">
        <f>$AO$10</f>
        <v>D</v>
      </c>
      <c r="Z2857" s="207" t="str">
        <f t="shared" si="1174"/>
        <v>Wed</v>
      </c>
      <c r="AA2857" s="107">
        <f t="shared" si="1175"/>
        <v>0</v>
      </c>
      <c r="AB2857" s="107">
        <f t="shared" si="1176"/>
        <v>0</v>
      </c>
      <c r="AC2857" s="107">
        <f t="shared" si="1177"/>
        <v>0</v>
      </c>
    </row>
    <row r="2858" spans="1:29" ht="12.75" customHeight="1">
      <c r="A2858" s="69"/>
      <c r="B2858" s="98" t="s">
        <v>20</v>
      </c>
      <c r="C2858" s="199">
        <v>40245</v>
      </c>
      <c r="D2858" s="199">
        <v>41340</v>
      </c>
      <c r="E2858" s="73"/>
      <c r="F2858" s="72"/>
      <c r="G2858" s="72"/>
      <c r="H2858" s="99"/>
      <c r="I2858" s="76">
        <f t="shared" si="1171"/>
        <v>7</v>
      </c>
      <c r="J2858" s="100">
        <f>$AN$11</f>
        <v>41081</v>
      </c>
      <c r="K2858" s="101">
        <v>1</v>
      </c>
      <c r="L2858" s="261">
        <v>10</v>
      </c>
      <c r="M2858" s="232">
        <f>VLOOKUP(K2858,$AE$23:$AG$30,2,0)</f>
        <v>0.33333333333333331</v>
      </c>
      <c r="N2858" s="241">
        <f t="shared" si="1178"/>
        <v>0.70833333333333337</v>
      </c>
      <c r="O2858" s="244">
        <f t="shared" si="1172"/>
        <v>9.0000000000000018</v>
      </c>
      <c r="P2858" s="245" t="str">
        <f t="shared" ref="P2858:P2885" si="1184">+IF(((N2858-M2858)*24)&gt;4,"1",0)</f>
        <v>1</v>
      </c>
      <c r="Q2858" s="257">
        <f t="shared" si="1173"/>
        <v>8.0000000000000018</v>
      </c>
      <c r="R2858" s="102">
        <f t="shared" ref="R2858:R2885" si="1185">+L2858-Q2858</f>
        <v>1.9999999999999982</v>
      </c>
      <c r="S2858" s="103">
        <f t="shared" si="1179"/>
        <v>1</v>
      </c>
      <c r="T2858" s="104">
        <f t="shared" si="1180"/>
        <v>0.99999999999999822</v>
      </c>
      <c r="U2858" s="104">
        <f t="shared" si="1181"/>
        <v>0</v>
      </c>
      <c r="V2858" s="104">
        <f t="shared" si="1182"/>
        <v>0</v>
      </c>
      <c r="W2858" s="105">
        <f t="shared" si="1183"/>
        <v>1.9999999999999982</v>
      </c>
      <c r="X2858" s="96"/>
      <c r="Y2858" s="106" t="str">
        <f>$AO$11</f>
        <v>D</v>
      </c>
      <c r="Z2858" s="207" t="str">
        <f t="shared" si="1174"/>
        <v>Thu</v>
      </c>
      <c r="AA2858" s="107">
        <f t="shared" si="1175"/>
        <v>0</v>
      </c>
      <c r="AB2858" s="107">
        <f t="shared" si="1176"/>
        <v>0</v>
      </c>
      <c r="AC2858" s="107">
        <f t="shared" si="1177"/>
        <v>0</v>
      </c>
    </row>
    <row r="2859" spans="1:29" ht="12.75" customHeight="1">
      <c r="A2859" s="69"/>
      <c r="B2859" s="98"/>
      <c r="C2859" s="98"/>
      <c r="D2859" s="72"/>
      <c r="E2859" s="73"/>
      <c r="F2859" s="72"/>
      <c r="G2859" s="72"/>
      <c r="H2859" s="99"/>
      <c r="I2859" s="76">
        <f t="shared" si="1171"/>
        <v>8</v>
      </c>
      <c r="J2859" s="100">
        <f>$AN$12</f>
        <v>41082</v>
      </c>
      <c r="K2859" s="101">
        <v>1</v>
      </c>
      <c r="L2859" s="261">
        <v>8</v>
      </c>
      <c r="M2859" s="232">
        <f t="shared" ref="M2859:M2885" si="1186">VLOOKUP(K2859,$AE$23:$AG$30,2,0)</f>
        <v>0.33333333333333331</v>
      </c>
      <c r="N2859" s="241">
        <f t="shared" si="1178"/>
        <v>0.70833333333333337</v>
      </c>
      <c r="O2859" s="244">
        <f t="shared" si="1172"/>
        <v>9.0000000000000018</v>
      </c>
      <c r="P2859" s="245" t="str">
        <f t="shared" si="1184"/>
        <v>1</v>
      </c>
      <c r="Q2859" s="257">
        <f t="shared" si="1173"/>
        <v>8.0000000000000018</v>
      </c>
      <c r="R2859" s="102">
        <f t="shared" si="1185"/>
        <v>0</v>
      </c>
      <c r="S2859" s="103">
        <f t="shared" si="1179"/>
        <v>0</v>
      </c>
      <c r="T2859" s="104">
        <f t="shared" si="1180"/>
        <v>0</v>
      </c>
      <c r="U2859" s="104">
        <f t="shared" si="1181"/>
        <v>0</v>
      </c>
      <c r="V2859" s="104">
        <f t="shared" si="1182"/>
        <v>0</v>
      </c>
      <c r="W2859" s="105">
        <f t="shared" si="1183"/>
        <v>0</v>
      </c>
      <c r="X2859" s="96"/>
      <c r="Y2859" s="106" t="str">
        <f>$AO$12</f>
        <v>D</v>
      </c>
      <c r="Z2859" s="207" t="str">
        <f t="shared" si="1174"/>
        <v>Fri</v>
      </c>
      <c r="AA2859" s="107">
        <f t="shared" si="1175"/>
        <v>0</v>
      </c>
      <c r="AB2859" s="107">
        <f t="shared" si="1176"/>
        <v>0</v>
      </c>
      <c r="AC2859" s="107">
        <f t="shared" si="1177"/>
        <v>0</v>
      </c>
    </row>
    <row r="2860" spans="1:29" ht="12.75" customHeight="1">
      <c r="A2860" s="69"/>
      <c r="B2860" s="98"/>
      <c r="C2860" s="98"/>
      <c r="D2860" s="72"/>
      <c r="E2860" s="73"/>
      <c r="F2860" s="198"/>
      <c r="G2860" s="72"/>
      <c r="H2860" s="99"/>
      <c r="I2860" s="76">
        <f t="shared" si="1171"/>
        <v>9</v>
      </c>
      <c r="J2860" s="100">
        <f>$AN$13</f>
        <v>41083</v>
      </c>
      <c r="K2860" s="339" t="s">
        <v>50</v>
      </c>
      <c r="L2860" s="261"/>
      <c r="M2860" s="232">
        <f t="shared" si="1186"/>
        <v>0</v>
      </c>
      <c r="N2860" s="241">
        <f t="shared" si="1178"/>
        <v>0</v>
      </c>
      <c r="O2860" s="244">
        <f t="shared" si="1172"/>
        <v>0</v>
      </c>
      <c r="P2860" s="245">
        <f t="shared" si="1184"/>
        <v>0</v>
      </c>
      <c r="Q2860" s="257">
        <f t="shared" si="1173"/>
        <v>0</v>
      </c>
      <c r="R2860" s="102">
        <f t="shared" si="1185"/>
        <v>0</v>
      </c>
      <c r="S2860" s="103">
        <f t="shared" si="1179"/>
        <v>0</v>
      </c>
      <c r="T2860" s="104">
        <f t="shared" si="1180"/>
        <v>0</v>
      </c>
      <c r="U2860" s="104">
        <f t="shared" si="1181"/>
        <v>0</v>
      </c>
      <c r="V2860" s="104">
        <f t="shared" si="1182"/>
        <v>0</v>
      </c>
      <c r="W2860" s="105">
        <f t="shared" si="1183"/>
        <v>0</v>
      </c>
      <c r="X2860" s="96"/>
      <c r="Y2860" s="106" t="str">
        <f>$AO$13</f>
        <v>M</v>
      </c>
      <c r="Z2860" s="207" t="str">
        <f t="shared" si="1174"/>
        <v>Sat</v>
      </c>
      <c r="AA2860" s="107">
        <f t="shared" si="1175"/>
        <v>0</v>
      </c>
      <c r="AB2860" s="107">
        <f t="shared" si="1176"/>
        <v>0</v>
      </c>
      <c r="AC2860" s="107">
        <f t="shared" si="1177"/>
        <v>0</v>
      </c>
    </row>
    <row r="2861" spans="1:29" ht="12.75" customHeight="1">
      <c r="A2861" s="69"/>
      <c r="B2861" s="124" t="s">
        <v>21</v>
      </c>
      <c r="C2861" s="125" t="s">
        <v>22</v>
      </c>
      <c r="D2861" s="126"/>
      <c r="E2861" s="127"/>
      <c r="F2861" s="198">
        <v>1244560</v>
      </c>
      <c r="G2861" s="129" t="s">
        <v>22</v>
      </c>
      <c r="H2861" s="130">
        <f>+F2861</f>
        <v>1244560</v>
      </c>
      <c r="I2861" s="76">
        <f t="shared" si="1171"/>
        <v>10</v>
      </c>
      <c r="J2861" s="100">
        <f>$AN$14</f>
        <v>41084</v>
      </c>
      <c r="K2861" s="339" t="s">
        <v>50</v>
      </c>
      <c r="L2861" s="261"/>
      <c r="M2861" s="232">
        <f t="shared" si="1186"/>
        <v>0</v>
      </c>
      <c r="N2861" s="241">
        <f t="shared" si="1178"/>
        <v>0</v>
      </c>
      <c r="O2861" s="244">
        <f t="shared" si="1172"/>
        <v>0</v>
      </c>
      <c r="P2861" s="245">
        <f t="shared" si="1184"/>
        <v>0</v>
      </c>
      <c r="Q2861" s="257">
        <f t="shared" si="1173"/>
        <v>0</v>
      </c>
      <c r="R2861" s="102">
        <f t="shared" si="1185"/>
        <v>0</v>
      </c>
      <c r="S2861" s="103">
        <f t="shared" si="1179"/>
        <v>0</v>
      </c>
      <c r="T2861" s="104">
        <f t="shared" si="1180"/>
        <v>0</v>
      </c>
      <c r="U2861" s="104">
        <f t="shared" si="1181"/>
        <v>0</v>
      </c>
      <c r="V2861" s="104">
        <f t="shared" si="1182"/>
        <v>0</v>
      </c>
      <c r="W2861" s="105">
        <f t="shared" si="1183"/>
        <v>0</v>
      </c>
      <c r="X2861" s="96"/>
      <c r="Y2861" s="106" t="str">
        <f>$AO$14</f>
        <v>M</v>
      </c>
      <c r="Z2861" s="262" t="str">
        <f t="shared" si="1174"/>
        <v>Sun</v>
      </c>
      <c r="AA2861" s="107">
        <f t="shared" si="1175"/>
        <v>0</v>
      </c>
      <c r="AB2861" s="107">
        <f t="shared" si="1176"/>
        <v>0</v>
      </c>
      <c r="AC2861" s="107">
        <f t="shared" si="1177"/>
        <v>0</v>
      </c>
    </row>
    <row r="2862" spans="1:29" ht="12.75" customHeight="1">
      <c r="A2862" s="69"/>
      <c r="B2862" s="124" t="s">
        <v>23</v>
      </c>
      <c r="C2862" s="125" t="s">
        <v>22</v>
      </c>
      <c r="D2862" s="133">
        <f>+F2861/173</f>
        <v>7193.9884393063585</v>
      </c>
      <c r="E2862" s="127" t="s">
        <v>24</v>
      </c>
      <c r="F2862" s="128">
        <f>+W2888</f>
        <v>128.99999999999997</v>
      </c>
      <c r="G2862" s="134" t="s">
        <v>22</v>
      </c>
      <c r="H2862" s="130">
        <f>F2862*D2862</f>
        <v>928024.50867052004</v>
      </c>
      <c r="I2862" s="76">
        <f t="shared" si="1171"/>
        <v>11</v>
      </c>
      <c r="J2862" s="100">
        <f>$AN$15</f>
        <v>41085</v>
      </c>
      <c r="K2862" s="101">
        <v>1</v>
      </c>
      <c r="L2862" s="261">
        <v>10</v>
      </c>
      <c r="M2862" s="232">
        <f t="shared" si="1186"/>
        <v>0.33333333333333331</v>
      </c>
      <c r="N2862" s="241">
        <f t="shared" si="1178"/>
        <v>0.70833333333333337</v>
      </c>
      <c r="O2862" s="244">
        <f t="shared" si="1172"/>
        <v>9.0000000000000018</v>
      </c>
      <c r="P2862" s="245" t="str">
        <f t="shared" si="1184"/>
        <v>1</v>
      </c>
      <c r="Q2862" s="257">
        <f t="shared" si="1173"/>
        <v>8.0000000000000018</v>
      </c>
      <c r="R2862" s="102">
        <f t="shared" si="1185"/>
        <v>1.9999999999999982</v>
      </c>
      <c r="S2862" s="103">
        <f t="shared" si="1179"/>
        <v>1</v>
      </c>
      <c r="T2862" s="104">
        <f t="shared" si="1180"/>
        <v>0.99999999999999822</v>
      </c>
      <c r="U2862" s="104">
        <f t="shared" si="1181"/>
        <v>0</v>
      </c>
      <c r="V2862" s="104">
        <f t="shared" si="1182"/>
        <v>0</v>
      </c>
      <c r="W2862" s="105">
        <f t="shared" si="1183"/>
        <v>1.9999999999999982</v>
      </c>
      <c r="X2862" s="96"/>
      <c r="Y2862" s="106" t="str">
        <f>$AO$15</f>
        <v>D</v>
      </c>
      <c r="Z2862" s="262" t="str">
        <f t="shared" si="1174"/>
        <v>Mon</v>
      </c>
      <c r="AA2862" s="107">
        <f t="shared" si="1175"/>
        <v>0</v>
      </c>
      <c r="AB2862" s="107">
        <f t="shared" si="1176"/>
        <v>0</v>
      </c>
      <c r="AC2862" s="107">
        <f t="shared" si="1177"/>
        <v>0</v>
      </c>
    </row>
    <row r="2863" spans="1:29" ht="12.75" customHeight="1">
      <c r="A2863" s="69"/>
      <c r="B2863" s="124" t="s">
        <v>65</v>
      </c>
      <c r="C2863" s="125" t="s">
        <v>22</v>
      </c>
      <c r="D2863" s="133">
        <v>6000</v>
      </c>
      <c r="E2863" s="127" t="s">
        <v>24</v>
      </c>
      <c r="F2863" s="203">
        <f>+K2888</f>
        <v>25</v>
      </c>
      <c r="G2863" s="134" t="s">
        <v>22</v>
      </c>
      <c r="H2863" s="130">
        <f>F2863*D2863</f>
        <v>150000</v>
      </c>
      <c r="I2863" s="76">
        <f t="shared" si="1171"/>
        <v>12</v>
      </c>
      <c r="J2863" s="100">
        <f>$AN$16</f>
        <v>41086</v>
      </c>
      <c r="K2863" s="101">
        <v>1</v>
      </c>
      <c r="L2863" s="261">
        <v>11</v>
      </c>
      <c r="M2863" s="232">
        <f t="shared" si="1186"/>
        <v>0.33333333333333331</v>
      </c>
      <c r="N2863" s="241">
        <f t="shared" si="1178"/>
        <v>0.70833333333333337</v>
      </c>
      <c r="O2863" s="244">
        <f t="shared" si="1172"/>
        <v>9.0000000000000018</v>
      </c>
      <c r="P2863" s="245" t="str">
        <f t="shared" si="1184"/>
        <v>1</v>
      </c>
      <c r="Q2863" s="257">
        <f t="shared" si="1173"/>
        <v>8.0000000000000018</v>
      </c>
      <c r="R2863" s="102">
        <f t="shared" si="1185"/>
        <v>2.9999999999999982</v>
      </c>
      <c r="S2863" s="103">
        <f t="shared" si="1179"/>
        <v>1</v>
      </c>
      <c r="T2863" s="104">
        <f t="shared" si="1180"/>
        <v>1.9999999999999982</v>
      </c>
      <c r="U2863" s="104">
        <f t="shared" si="1181"/>
        <v>0</v>
      </c>
      <c r="V2863" s="104">
        <f t="shared" si="1182"/>
        <v>0</v>
      </c>
      <c r="W2863" s="105">
        <f t="shared" si="1183"/>
        <v>2.9999999999999982</v>
      </c>
      <c r="X2863" s="96"/>
      <c r="Y2863" s="106" t="str">
        <f>$AO$16</f>
        <v>D</v>
      </c>
      <c r="Z2863" s="207" t="str">
        <f t="shared" si="1174"/>
        <v>Tue</v>
      </c>
      <c r="AA2863" s="107">
        <f t="shared" si="1175"/>
        <v>0</v>
      </c>
      <c r="AB2863" s="107">
        <f t="shared" si="1176"/>
        <v>0</v>
      </c>
      <c r="AC2863" s="107">
        <f t="shared" si="1177"/>
        <v>0</v>
      </c>
    </row>
    <row r="2864" spans="1:29" ht="12.75" customHeight="1">
      <c r="A2864" s="69"/>
      <c r="B2864" s="124" t="s">
        <v>66</v>
      </c>
      <c r="C2864" s="125" t="s">
        <v>22</v>
      </c>
      <c r="D2864" s="200">
        <v>4000</v>
      </c>
      <c r="E2864" s="127" t="s">
        <v>24</v>
      </c>
      <c r="F2864" s="139">
        <f>+L2888</f>
        <v>0</v>
      </c>
      <c r="G2864" s="134" t="s">
        <v>22</v>
      </c>
      <c r="H2864" s="130">
        <f>F2864*D2864</f>
        <v>0</v>
      </c>
      <c r="I2864" s="76">
        <f t="shared" si="1171"/>
        <v>13</v>
      </c>
      <c r="J2864" s="100">
        <f>$AN$17</f>
        <v>41087</v>
      </c>
      <c r="K2864" s="101">
        <v>1</v>
      </c>
      <c r="L2864" s="261">
        <v>10</v>
      </c>
      <c r="M2864" s="232">
        <f t="shared" si="1186"/>
        <v>0.33333333333333331</v>
      </c>
      <c r="N2864" s="241">
        <f t="shared" si="1178"/>
        <v>0.70833333333333337</v>
      </c>
      <c r="O2864" s="244">
        <f t="shared" si="1172"/>
        <v>9.0000000000000018</v>
      </c>
      <c r="P2864" s="245" t="str">
        <f t="shared" si="1184"/>
        <v>1</v>
      </c>
      <c r="Q2864" s="257">
        <f t="shared" si="1173"/>
        <v>8.0000000000000018</v>
      </c>
      <c r="R2864" s="102">
        <f t="shared" si="1185"/>
        <v>1.9999999999999982</v>
      </c>
      <c r="S2864" s="103">
        <f t="shared" si="1179"/>
        <v>1</v>
      </c>
      <c r="T2864" s="104">
        <f t="shared" si="1180"/>
        <v>0.99999999999999822</v>
      </c>
      <c r="U2864" s="104">
        <f t="shared" si="1181"/>
        <v>0</v>
      </c>
      <c r="V2864" s="104">
        <f t="shared" si="1182"/>
        <v>0</v>
      </c>
      <c r="W2864" s="105">
        <f t="shared" si="1183"/>
        <v>1.9999999999999982</v>
      </c>
      <c r="X2864" s="96"/>
      <c r="Y2864" s="106" t="str">
        <f>$AO$17</f>
        <v>D</v>
      </c>
      <c r="Z2864" s="207" t="str">
        <f t="shared" si="1174"/>
        <v>Wed</v>
      </c>
      <c r="AA2864" s="107">
        <f t="shared" si="1175"/>
        <v>0</v>
      </c>
      <c r="AB2864" s="107">
        <f t="shared" si="1176"/>
        <v>0</v>
      </c>
      <c r="AC2864" s="107">
        <f t="shared" si="1177"/>
        <v>0</v>
      </c>
    </row>
    <row r="2865" spans="1:29" ht="12.75" customHeight="1">
      <c r="A2865" s="69"/>
      <c r="B2865" s="335" t="s">
        <v>75</v>
      </c>
      <c r="C2865" s="336" t="s">
        <v>22</v>
      </c>
      <c r="D2865" s="337"/>
      <c r="E2865" s="127" t="s">
        <v>24</v>
      </c>
      <c r="F2865" s="338">
        <f>+M2888</f>
        <v>25</v>
      </c>
      <c r="G2865" s="142" t="s">
        <v>22</v>
      </c>
      <c r="H2865" s="143">
        <f>+F2865*D2865</f>
        <v>0</v>
      </c>
      <c r="I2865" s="76">
        <f t="shared" si="1171"/>
        <v>14</v>
      </c>
      <c r="J2865" s="100">
        <f>$AN$18</f>
        <v>41088</v>
      </c>
      <c r="K2865" s="101">
        <v>1</v>
      </c>
      <c r="L2865" s="261">
        <v>10.5</v>
      </c>
      <c r="M2865" s="232">
        <f t="shared" si="1186"/>
        <v>0.33333333333333331</v>
      </c>
      <c r="N2865" s="241">
        <f t="shared" si="1178"/>
        <v>0.70833333333333337</v>
      </c>
      <c r="O2865" s="244">
        <f t="shared" si="1172"/>
        <v>9.0000000000000018</v>
      </c>
      <c r="P2865" s="245" t="str">
        <f t="shared" si="1184"/>
        <v>1</v>
      </c>
      <c r="Q2865" s="257">
        <f t="shared" si="1173"/>
        <v>8.0000000000000018</v>
      </c>
      <c r="R2865" s="102">
        <f t="shared" si="1185"/>
        <v>2.4999999999999982</v>
      </c>
      <c r="S2865" s="103">
        <f t="shared" si="1179"/>
        <v>1</v>
      </c>
      <c r="T2865" s="104">
        <f t="shared" si="1180"/>
        <v>1.4999999999999982</v>
      </c>
      <c r="U2865" s="104">
        <f t="shared" si="1181"/>
        <v>0</v>
      </c>
      <c r="V2865" s="104">
        <f t="shared" si="1182"/>
        <v>0</v>
      </c>
      <c r="W2865" s="105">
        <f t="shared" si="1183"/>
        <v>2.4999999999999982</v>
      </c>
      <c r="X2865" s="96"/>
      <c r="Y2865" s="106" t="str">
        <f>$AO$18</f>
        <v>D</v>
      </c>
      <c r="Z2865" s="207" t="str">
        <f t="shared" si="1174"/>
        <v>Thu</v>
      </c>
      <c r="AA2865" s="107">
        <f t="shared" si="1175"/>
        <v>0</v>
      </c>
      <c r="AB2865" s="107">
        <f t="shared" si="1176"/>
        <v>0</v>
      </c>
      <c r="AC2865" s="107">
        <f t="shared" si="1177"/>
        <v>0</v>
      </c>
    </row>
    <row r="2866" spans="1:29" ht="12.75" customHeight="1">
      <c r="A2866" s="69"/>
      <c r="B2866" s="124"/>
      <c r="C2866" s="70"/>
      <c r="D2866" s="202"/>
      <c r="E2866" s="140"/>
      <c r="F2866" s="141"/>
      <c r="G2866" s="74" t="s">
        <v>22</v>
      </c>
      <c r="H2866" s="99">
        <f>+D2866*F2866</f>
        <v>0</v>
      </c>
      <c r="I2866" s="76">
        <f t="shared" si="1171"/>
        <v>15</v>
      </c>
      <c r="J2866" s="100">
        <f>$AN$19</f>
        <v>41089</v>
      </c>
      <c r="K2866" s="101">
        <v>1</v>
      </c>
      <c r="L2866" s="261">
        <v>11</v>
      </c>
      <c r="M2866" s="232">
        <f t="shared" si="1186"/>
        <v>0.33333333333333331</v>
      </c>
      <c r="N2866" s="241">
        <f t="shared" si="1178"/>
        <v>0.70833333333333337</v>
      </c>
      <c r="O2866" s="244">
        <f t="shared" si="1172"/>
        <v>9.0000000000000018</v>
      </c>
      <c r="P2866" s="245" t="str">
        <f t="shared" si="1184"/>
        <v>1</v>
      </c>
      <c r="Q2866" s="257">
        <f t="shared" si="1173"/>
        <v>8.0000000000000018</v>
      </c>
      <c r="R2866" s="102">
        <f t="shared" si="1185"/>
        <v>2.9999999999999982</v>
      </c>
      <c r="S2866" s="103">
        <f t="shared" si="1179"/>
        <v>1</v>
      </c>
      <c r="T2866" s="104">
        <f t="shared" si="1180"/>
        <v>1.9999999999999982</v>
      </c>
      <c r="U2866" s="104">
        <f t="shared" si="1181"/>
        <v>0</v>
      </c>
      <c r="V2866" s="104">
        <f t="shared" si="1182"/>
        <v>0</v>
      </c>
      <c r="W2866" s="105">
        <f t="shared" si="1183"/>
        <v>2.9999999999999982</v>
      </c>
      <c r="X2866" s="96"/>
      <c r="Y2866" s="106" t="str">
        <f>$AO$19</f>
        <v>D</v>
      </c>
      <c r="Z2866" s="207" t="str">
        <f t="shared" si="1174"/>
        <v>Fri</v>
      </c>
      <c r="AA2866" s="107">
        <f t="shared" si="1175"/>
        <v>0</v>
      </c>
      <c r="AB2866" s="107">
        <f t="shared" si="1176"/>
        <v>0</v>
      </c>
      <c r="AC2866" s="107">
        <f t="shared" si="1177"/>
        <v>0</v>
      </c>
    </row>
    <row r="2867" spans="1:29" ht="12.75" customHeight="1">
      <c r="A2867" s="69"/>
      <c r="B2867" s="124"/>
      <c r="C2867" s="70"/>
      <c r="D2867" s="202"/>
      <c r="E2867" s="140"/>
      <c r="F2867" s="139"/>
      <c r="G2867" s="74" t="s">
        <v>22</v>
      </c>
      <c r="H2867" s="99">
        <f>+D2867*F2867</f>
        <v>0</v>
      </c>
      <c r="I2867" s="76">
        <f t="shared" si="1171"/>
        <v>16</v>
      </c>
      <c r="J2867" s="100">
        <f>$AN$20</f>
        <v>41090</v>
      </c>
      <c r="K2867" s="101" t="s">
        <v>63</v>
      </c>
      <c r="L2867" s="261">
        <v>12</v>
      </c>
      <c r="M2867" s="232">
        <f t="shared" si="1186"/>
        <v>0</v>
      </c>
      <c r="N2867" s="241">
        <f t="shared" si="1178"/>
        <v>0</v>
      </c>
      <c r="O2867" s="244">
        <f t="shared" si="1172"/>
        <v>0</v>
      </c>
      <c r="P2867" s="245">
        <f t="shared" si="1184"/>
        <v>0</v>
      </c>
      <c r="Q2867" s="257">
        <f t="shared" si="1173"/>
        <v>0</v>
      </c>
      <c r="R2867" s="102">
        <f t="shared" si="1185"/>
        <v>12</v>
      </c>
      <c r="S2867" s="103">
        <f t="shared" si="1179"/>
        <v>0</v>
      </c>
      <c r="T2867" s="104">
        <f t="shared" si="1180"/>
        <v>7</v>
      </c>
      <c r="U2867" s="104">
        <f t="shared" si="1181"/>
        <v>1</v>
      </c>
      <c r="V2867" s="104">
        <f t="shared" si="1182"/>
        <v>4</v>
      </c>
      <c r="W2867" s="105">
        <f t="shared" si="1183"/>
        <v>12</v>
      </c>
      <c r="X2867" s="96"/>
      <c r="Y2867" s="106" t="str">
        <f>$AO$20</f>
        <v>M</v>
      </c>
      <c r="Z2867" s="207" t="str">
        <f t="shared" si="1174"/>
        <v>Sat</v>
      </c>
      <c r="AA2867" s="107">
        <f t="shared" si="1175"/>
        <v>0</v>
      </c>
      <c r="AB2867" s="107">
        <f t="shared" si="1176"/>
        <v>0</v>
      </c>
      <c r="AC2867" s="107">
        <f t="shared" si="1177"/>
        <v>0</v>
      </c>
    </row>
    <row r="2868" spans="1:29" ht="12.75" customHeight="1">
      <c r="A2868" s="69"/>
      <c r="B2868" s="124" t="s">
        <v>56</v>
      </c>
      <c r="C2868" s="70" t="s">
        <v>22</v>
      </c>
      <c r="D2868" s="202"/>
      <c r="E2868" s="140"/>
      <c r="F2868" s="141"/>
      <c r="G2868" s="74" t="s">
        <v>22</v>
      </c>
      <c r="H2868" s="99">
        <v>0</v>
      </c>
      <c r="I2868" s="76">
        <f t="shared" si="1171"/>
        <v>17</v>
      </c>
      <c r="J2868" s="100">
        <f>$AN$21</f>
        <v>41091</v>
      </c>
      <c r="K2868" s="339" t="s">
        <v>63</v>
      </c>
      <c r="L2868" s="261">
        <v>4.5</v>
      </c>
      <c r="M2868" s="232">
        <f t="shared" si="1186"/>
        <v>0</v>
      </c>
      <c r="N2868" s="241">
        <f t="shared" si="1178"/>
        <v>0</v>
      </c>
      <c r="O2868" s="244">
        <f t="shared" si="1172"/>
        <v>0</v>
      </c>
      <c r="P2868" s="245">
        <f t="shared" si="1184"/>
        <v>0</v>
      </c>
      <c r="Q2868" s="257">
        <f t="shared" si="1173"/>
        <v>0</v>
      </c>
      <c r="R2868" s="102">
        <f t="shared" si="1185"/>
        <v>4.5</v>
      </c>
      <c r="S2868" s="103">
        <f t="shared" si="1179"/>
        <v>0</v>
      </c>
      <c r="T2868" s="104">
        <f t="shared" si="1180"/>
        <v>4.5</v>
      </c>
      <c r="U2868" s="104">
        <f t="shared" si="1181"/>
        <v>0</v>
      </c>
      <c r="V2868" s="104">
        <f t="shared" si="1182"/>
        <v>0</v>
      </c>
      <c r="W2868" s="105">
        <f t="shared" si="1183"/>
        <v>4.5</v>
      </c>
      <c r="X2868" s="96"/>
      <c r="Y2868" s="106" t="str">
        <f>$AO$21</f>
        <v>M</v>
      </c>
      <c r="Z2868" s="262" t="str">
        <f t="shared" si="1174"/>
        <v>Sun</v>
      </c>
      <c r="AA2868" s="107">
        <f t="shared" si="1175"/>
        <v>0</v>
      </c>
      <c r="AB2868" s="107">
        <f t="shared" si="1176"/>
        <v>0</v>
      </c>
      <c r="AC2868" s="107">
        <f t="shared" si="1177"/>
        <v>0</v>
      </c>
    </row>
    <row r="2869" spans="1:29" ht="12.75" customHeight="1">
      <c r="A2869" s="69"/>
      <c r="B2869" s="124"/>
      <c r="C2869" s="70"/>
      <c r="D2869" s="202"/>
      <c r="E2869" s="140"/>
      <c r="F2869" s="139"/>
      <c r="G2869" s="74" t="s">
        <v>22</v>
      </c>
      <c r="H2869" s="99">
        <f>+D2869*F2869</f>
        <v>0</v>
      </c>
      <c r="I2869" s="76">
        <f t="shared" si="1171"/>
        <v>18</v>
      </c>
      <c r="J2869" s="100">
        <f>$AN$22</f>
        <v>41092</v>
      </c>
      <c r="K2869" s="101">
        <v>1</v>
      </c>
      <c r="L2869" s="261">
        <v>10</v>
      </c>
      <c r="M2869" s="232">
        <f t="shared" si="1186"/>
        <v>0.33333333333333331</v>
      </c>
      <c r="N2869" s="241">
        <f t="shared" si="1178"/>
        <v>0.70833333333333337</v>
      </c>
      <c r="O2869" s="244">
        <f t="shared" si="1172"/>
        <v>9.0000000000000018</v>
      </c>
      <c r="P2869" s="245" t="str">
        <f t="shared" si="1184"/>
        <v>1</v>
      </c>
      <c r="Q2869" s="257">
        <f t="shared" si="1173"/>
        <v>8.0000000000000018</v>
      </c>
      <c r="R2869" s="102">
        <f t="shared" si="1185"/>
        <v>1.9999999999999982</v>
      </c>
      <c r="S2869" s="103">
        <f t="shared" si="1179"/>
        <v>1</v>
      </c>
      <c r="T2869" s="104">
        <f t="shared" si="1180"/>
        <v>0.99999999999999822</v>
      </c>
      <c r="U2869" s="104">
        <f t="shared" si="1181"/>
        <v>0</v>
      </c>
      <c r="V2869" s="104">
        <f t="shared" si="1182"/>
        <v>0</v>
      </c>
      <c r="W2869" s="105">
        <f t="shared" si="1183"/>
        <v>1.9999999999999982</v>
      </c>
      <c r="X2869" s="96"/>
      <c r="Y2869" s="106" t="str">
        <f>$AO$22</f>
        <v>D</v>
      </c>
      <c r="Z2869" s="262" t="str">
        <f t="shared" si="1174"/>
        <v>Mon</v>
      </c>
      <c r="AA2869" s="107">
        <f t="shared" si="1175"/>
        <v>0</v>
      </c>
      <c r="AB2869" s="107">
        <f t="shared" si="1176"/>
        <v>0</v>
      </c>
      <c r="AC2869" s="107">
        <f t="shared" si="1177"/>
        <v>0</v>
      </c>
    </row>
    <row r="2870" spans="1:29" ht="12.75" customHeight="1">
      <c r="A2870" s="69"/>
      <c r="B2870" s="150" t="s">
        <v>19</v>
      </c>
      <c r="C2870" s="150"/>
      <c r="D2870" s="200"/>
      <c r="E2870" s="127"/>
      <c r="F2870" s="151"/>
      <c r="G2870" s="134" t="s">
        <v>22</v>
      </c>
      <c r="H2870" s="152">
        <f>SUM(H2861:H2869)</f>
        <v>2322584.50867052</v>
      </c>
      <c r="I2870" s="76">
        <f t="shared" si="1171"/>
        <v>19</v>
      </c>
      <c r="J2870" s="100">
        <f>$AN$23</f>
        <v>41093</v>
      </c>
      <c r="K2870" s="101">
        <v>1</v>
      </c>
      <c r="L2870" s="261">
        <v>8</v>
      </c>
      <c r="M2870" s="232">
        <f t="shared" si="1186"/>
        <v>0.33333333333333331</v>
      </c>
      <c r="N2870" s="241">
        <f t="shared" si="1178"/>
        <v>0.70833333333333337</v>
      </c>
      <c r="O2870" s="244">
        <f t="shared" si="1172"/>
        <v>9.0000000000000018</v>
      </c>
      <c r="P2870" s="245" t="str">
        <f t="shared" si="1184"/>
        <v>1</v>
      </c>
      <c r="Q2870" s="257">
        <f t="shared" si="1173"/>
        <v>8.0000000000000018</v>
      </c>
      <c r="R2870" s="102">
        <f t="shared" si="1185"/>
        <v>0</v>
      </c>
      <c r="S2870" s="103">
        <f t="shared" si="1179"/>
        <v>0</v>
      </c>
      <c r="T2870" s="104">
        <f t="shared" si="1180"/>
        <v>0</v>
      </c>
      <c r="U2870" s="104">
        <f t="shared" si="1181"/>
        <v>0</v>
      </c>
      <c r="V2870" s="104">
        <f t="shared" si="1182"/>
        <v>0</v>
      </c>
      <c r="W2870" s="105">
        <f t="shared" si="1183"/>
        <v>0</v>
      </c>
      <c r="X2870" s="96"/>
      <c r="Y2870" s="106" t="str">
        <f>$AO$23</f>
        <v>D</v>
      </c>
      <c r="Z2870" s="207" t="str">
        <f t="shared" si="1174"/>
        <v>Tue</v>
      </c>
      <c r="AA2870" s="107">
        <f t="shared" si="1175"/>
        <v>0</v>
      </c>
      <c r="AB2870" s="107">
        <f t="shared" si="1176"/>
        <v>0</v>
      </c>
      <c r="AC2870" s="107">
        <f t="shared" si="1177"/>
        <v>0</v>
      </c>
    </row>
    <row r="2871" spans="1:29" ht="12.75" customHeight="1">
      <c r="A2871" s="69"/>
      <c r="B2871" s="131" t="s">
        <v>25</v>
      </c>
      <c r="C2871" s="70"/>
      <c r="D2871" s="200"/>
      <c r="E2871" s="127"/>
      <c r="F2871" s="151"/>
      <c r="G2871" s="74"/>
      <c r="H2871" s="75"/>
      <c r="I2871" s="76">
        <f t="shared" si="1171"/>
        <v>20</v>
      </c>
      <c r="J2871" s="100">
        <f>$AN$24</f>
        <v>41094</v>
      </c>
      <c r="K2871" s="101">
        <v>1</v>
      </c>
      <c r="L2871" s="261">
        <v>10</v>
      </c>
      <c r="M2871" s="232">
        <f t="shared" si="1186"/>
        <v>0.33333333333333331</v>
      </c>
      <c r="N2871" s="241">
        <f t="shared" si="1178"/>
        <v>0.70833333333333337</v>
      </c>
      <c r="O2871" s="244">
        <f t="shared" si="1172"/>
        <v>9.0000000000000018</v>
      </c>
      <c r="P2871" s="245" t="str">
        <f t="shared" si="1184"/>
        <v>1</v>
      </c>
      <c r="Q2871" s="257">
        <f t="shared" si="1173"/>
        <v>8.0000000000000018</v>
      </c>
      <c r="R2871" s="102">
        <f t="shared" si="1185"/>
        <v>1.9999999999999982</v>
      </c>
      <c r="S2871" s="103">
        <f t="shared" si="1179"/>
        <v>1</v>
      </c>
      <c r="T2871" s="104">
        <f t="shared" si="1180"/>
        <v>0.99999999999999822</v>
      </c>
      <c r="U2871" s="104">
        <f t="shared" si="1181"/>
        <v>0</v>
      </c>
      <c r="V2871" s="104">
        <f t="shared" si="1182"/>
        <v>0</v>
      </c>
      <c r="W2871" s="105">
        <f t="shared" si="1183"/>
        <v>1.9999999999999982</v>
      </c>
      <c r="X2871" s="96"/>
      <c r="Y2871" s="106" t="str">
        <f>$AO$24</f>
        <v>D</v>
      </c>
      <c r="Z2871" s="207" t="str">
        <f t="shared" si="1174"/>
        <v>Wed</v>
      </c>
      <c r="AA2871" s="107">
        <f t="shared" si="1175"/>
        <v>0</v>
      </c>
      <c r="AB2871" s="107">
        <f t="shared" si="1176"/>
        <v>0</v>
      </c>
      <c r="AC2871" s="107">
        <f t="shared" si="1177"/>
        <v>0</v>
      </c>
    </row>
    <row r="2872" spans="1:29" ht="12.75" customHeight="1">
      <c r="A2872" s="69"/>
      <c r="B2872" s="124" t="s">
        <v>26</v>
      </c>
      <c r="C2872" s="125" t="s">
        <v>22</v>
      </c>
      <c r="D2872" s="153">
        <f>-H2861</f>
        <v>-1244560</v>
      </c>
      <c r="E2872" s="127" t="s">
        <v>24</v>
      </c>
      <c r="F2872" s="149">
        <v>0.02</v>
      </c>
      <c r="G2872" s="134" t="s">
        <v>22</v>
      </c>
      <c r="H2872" s="130">
        <f>F2872*D2872</f>
        <v>-24891.200000000001</v>
      </c>
      <c r="I2872" s="76">
        <f t="shared" si="1171"/>
        <v>21</v>
      </c>
      <c r="J2872" s="100">
        <f>$AN$25</f>
        <v>41095</v>
      </c>
      <c r="K2872" s="101">
        <v>1</v>
      </c>
      <c r="L2872" s="261">
        <v>10</v>
      </c>
      <c r="M2872" s="232">
        <f t="shared" si="1186"/>
        <v>0.33333333333333331</v>
      </c>
      <c r="N2872" s="241">
        <f t="shared" si="1178"/>
        <v>0.70833333333333337</v>
      </c>
      <c r="O2872" s="244">
        <f t="shared" si="1172"/>
        <v>9.0000000000000018</v>
      </c>
      <c r="P2872" s="245" t="str">
        <f t="shared" si="1184"/>
        <v>1</v>
      </c>
      <c r="Q2872" s="257">
        <f t="shared" si="1173"/>
        <v>8.0000000000000018</v>
      </c>
      <c r="R2872" s="102">
        <f t="shared" si="1185"/>
        <v>1.9999999999999982</v>
      </c>
      <c r="S2872" s="103">
        <f t="shared" si="1179"/>
        <v>1</v>
      </c>
      <c r="T2872" s="104">
        <f t="shared" si="1180"/>
        <v>0.99999999999999822</v>
      </c>
      <c r="U2872" s="104">
        <f t="shared" si="1181"/>
        <v>0</v>
      </c>
      <c r="V2872" s="104">
        <f t="shared" si="1182"/>
        <v>0</v>
      </c>
      <c r="W2872" s="105">
        <f t="shared" si="1183"/>
        <v>1.9999999999999982</v>
      </c>
      <c r="X2872" s="96"/>
      <c r="Y2872" s="106" t="str">
        <f>$AO$25</f>
        <v>D</v>
      </c>
      <c r="Z2872" s="207" t="str">
        <f t="shared" si="1174"/>
        <v>Thu</v>
      </c>
      <c r="AA2872" s="107">
        <f t="shared" si="1175"/>
        <v>0</v>
      </c>
      <c r="AB2872" s="107">
        <f t="shared" si="1176"/>
        <v>0</v>
      </c>
      <c r="AC2872" s="107">
        <f t="shared" si="1177"/>
        <v>0</v>
      </c>
    </row>
    <row r="2873" spans="1:29" ht="12.75" customHeight="1">
      <c r="A2873" s="69"/>
      <c r="B2873" s="124" t="s">
        <v>47</v>
      </c>
      <c r="C2873" s="125" t="s">
        <v>22</v>
      </c>
      <c r="D2873" s="200"/>
      <c r="E2873" s="127"/>
      <c r="F2873" s="155"/>
      <c r="G2873" s="134" t="s">
        <v>22</v>
      </c>
      <c r="H2873" s="130">
        <f>SUM(AA2888:AC2888)*-F2861/21</f>
        <v>0</v>
      </c>
      <c r="I2873" s="76">
        <f t="shared" si="1171"/>
        <v>22</v>
      </c>
      <c r="J2873" s="100">
        <f>$AN$26</f>
        <v>41096</v>
      </c>
      <c r="K2873" s="101">
        <v>1</v>
      </c>
      <c r="L2873" s="261">
        <v>10</v>
      </c>
      <c r="M2873" s="232">
        <f t="shared" si="1186"/>
        <v>0.33333333333333331</v>
      </c>
      <c r="N2873" s="241">
        <f t="shared" si="1178"/>
        <v>0.70833333333333337</v>
      </c>
      <c r="O2873" s="244">
        <f t="shared" si="1172"/>
        <v>9.0000000000000018</v>
      </c>
      <c r="P2873" s="245" t="str">
        <f t="shared" si="1184"/>
        <v>1</v>
      </c>
      <c r="Q2873" s="257">
        <f t="shared" si="1173"/>
        <v>8.0000000000000018</v>
      </c>
      <c r="R2873" s="102">
        <f t="shared" si="1185"/>
        <v>1.9999999999999982</v>
      </c>
      <c r="S2873" s="103">
        <f t="shared" si="1179"/>
        <v>1</v>
      </c>
      <c r="T2873" s="104">
        <f t="shared" si="1180"/>
        <v>0.99999999999999822</v>
      </c>
      <c r="U2873" s="104">
        <f t="shared" si="1181"/>
        <v>0</v>
      </c>
      <c r="V2873" s="104">
        <f t="shared" si="1182"/>
        <v>0</v>
      </c>
      <c r="W2873" s="105">
        <f t="shared" si="1183"/>
        <v>1.9999999999999982</v>
      </c>
      <c r="X2873" s="96"/>
      <c r="Y2873" s="106" t="str">
        <f>$AO$26</f>
        <v>D</v>
      </c>
      <c r="Z2873" s="207" t="str">
        <f t="shared" si="1174"/>
        <v>Fri</v>
      </c>
      <c r="AA2873" s="107">
        <f t="shared" si="1175"/>
        <v>0</v>
      </c>
      <c r="AB2873" s="107">
        <f t="shared" si="1176"/>
        <v>0</v>
      </c>
      <c r="AC2873" s="107">
        <f t="shared" si="1177"/>
        <v>0</v>
      </c>
    </row>
    <row r="2874" spans="1:29" ht="12.75" customHeight="1">
      <c r="A2874" s="69"/>
      <c r="B2874" s="124" t="s">
        <v>27</v>
      </c>
      <c r="C2874" s="125" t="s">
        <v>22</v>
      </c>
      <c r="D2874" s="200"/>
      <c r="E2874" s="127"/>
      <c r="F2874" s="155"/>
      <c r="G2874" s="134" t="s">
        <v>22</v>
      </c>
      <c r="H2874" s="156">
        <f>+F2880</f>
        <v>-43414.25</v>
      </c>
      <c r="I2874" s="76">
        <f t="shared" si="1171"/>
        <v>23</v>
      </c>
      <c r="J2874" s="100">
        <f>$AN$27</f>
        <v>41097</v>
      </c>
      <c r="K2874" s="339" t="s">
        <v>63</v>
      </c>
      <c r="L2874" s="261">
        <v>8</v>
      </c>
      <c r="M2874" s="232">
        <f t="shared" si="1186"/>
        <v>0</v>
      </c>
      <c r="N2874" s="241">
        <f t="shared" si="1178"/>
        <v>0</v>
      </c>
      <c r="O2874" s="244">
        <f t="shared" si="1172"/>
        <v>0</v>
      </c>
      <c r="P2874" s="245">
        <f t="shared" si="1184"/>
        <v>0</v>
      </c>
      <c r="Q2874" s="257">
        <f t="shared" si="1173"/>
        <v>0</v>
      </c>
      <c r="R2874" s="102">
        <f t="shared" si="1185"/>
        <v>8</v>
      </c>
      <c r="S2874" s="103">
        <f t="shared" si="1179"/>
        <v>0</v>
      </c>
      <c r="T2874" s="104">
        <f t="shared" si="1180"/>
        <v>7</v>
      </c>
      <c r="U2874" s="104">
        <f t="shared" si="1181"/>
        <v>1</v>
      </c>
      <c r="V2874" s="104">
        <f t="shared" si="1182"/>
        <v>0</v>
      </c>
      <c r="W2874" s="105">
        <f t="shared" si="1183"/>
        <v>8</v>
      </c>
      <c r="X2874" s="96"/>
      <c r="Y2874" s="106" t="str">
        <f>$AO$27</f>
        <v>M</v>
      </c>
      <c r="Z2874" s="207" t="str">
        <f t="shared" si="1174"/>
        <v>Sat</v>
      </c>
      <c r="AA2874" s="107">
        <f t="shared" si="1175"/>
        <v>0</v>
      </c>
      <c r="AB2874" s="107">
        <f t="shared" si="1176"/>
        <v>0</v>
      </c>
      <c r="AC2874" s="107">
        <f t="shared" si="1177"/>
        <v>0</v>
      </c>
    </row>
    <row r="2875" spans="1:29" ht="12.75" customHeight="1">
      <c r="A2875" s="69"/>
      <c r="B2875" s="98"/>
      <c r="C2875" s="98"/>
      <c r="D2875" s="158" t="s">
        <v>28</v>
      </c>
      <c r="E2875" s="159"/>
      <c r="F2875" s="160">
        <f>VLOOKUP(C2854,$AD$1:$AG$6,2)</f>
        <v>-1320000</v>
      </c>
      <c r="G2875" s="160"/>
      <c r="H2875" s="99"/>
      <c r="I2875" s="76">
        <f t="shared" si="1171"/>
        <v>24</v>
      </c>
      <c r="J2875" s="100">
        <f>$AN$28</f>
        <v>41098</v>
      </c>
      <c r="K2875" s="101" t="s">
        <v>50</v>
      </c>
      <c r="L2875" s="261"/>
      <c r="M2875" s="232">
        <f t="shared" si="1186"/>
        <v>0</v>
      </c>
      <c r="N2875" s="241">
        <f t="shared" si="1178"/>
        <v>0</v>
      </c>
      <c r="O2875" s="244">
        <f t="shared" si="1172"/>
        <v>0</v>
      </c>
      <c r="P2875" s="245">
        <f t="shared" si="1184"/>
        <v>0</v>
      </c>
      <c r="Q2875" s="257">
        <f t="shared" si="1173"/>
        <v>0</v>
      </c>
      <c r="R2875" s="102">
        <f t="shared" si="1185"/>
        <v>0</v>
      </c>
      <c r="S2875" s="103">
        <f t="shared" si="1179"/>
        <v>0</v>
      </c>
      <c r="T2875" s="104">
        <f t="shared" si="1180"/>
        <v>0</v>
      </c>
      <c r="U2875" s="104">
        <f t="shared" si="1181"/>
        <v>0</v>
      </c>
      <c r="V2875" s="104">
        <f t="shared" si="1182"/>
        <v>0</v>
      </c>
      <c r="W2875" s="105">
        <f t="shared" si="1183"/>
        <v>0</v>
      </c>
      <c r="X2875" s="96"/>
      <c r="Y2875" s="106" t="str">
        <f>$AO$28</f>
        <v>M</v>
      </c>
      <c r="Z2875" s="262" t="str">
        <f t="shared" si="1174"/>
        <v>Sun</v>
      </c>
      <c r="AA2875" s="107">
        <f t="shared" si="1175"/>
        <v>0</v>
      </c>
      <c r="AB2875" s="107">
        <f t="shared" si="1176"/>
        <v>0</v>
      </c>
      <c r="AC2875" s="107">
        <f t="shared" si="1177"/>
        <v>0</v>
      </c>
    </row>
    <row r="2876" spans="1:29" ht="12.75" customHeight="1">
      <c r="A2876" s="69"/>
      <c r="B2876" s="98"/>
      <c r="C2876" s="98"/>
      <c r="D2876" s="162" t="s">
        <v>26</v>
      </c>
      <c r="E2876" s="159"/>
      <c r="F2876" s="163">
        <f>+(H2861)*0.54%</f>
        <v>6720.6240000000007</v>
      </c>
      <c r="G2876" s="163"/>
      <c r="H2876" s="99"/>
      <c r="I2876" s="76">
        <f t="shared" si="1171"/>
        <v>25</v>
      </c>
      <c r="J2876" s="100">
        <f>$AN$29</f>
        <v>41099</v>
      </c>
      <c r="K2876" s="101">
        <v>1</v>
      </c>
      <c r="L2876" s="261">
        <v>9</v>
      </c>
      <c r="M2876" s="232">
        <f t="shared" si="1186"/>
        <v>0.33333333333333331</v>
      </c>
      <c r="N2876" s="241">
        <f t="shared" si="1178"/>
        <v>0.70833333333333337</v>
      </c>
      <c r="O2876" s="244">
        <f t="shared" si="1172"/>
        <v>9.0000000000000018</v>
      </c>
      <c r="P2876" s="245" t="str">
        <f t="shared" si="1184"/>
        <v>1</v>
      </c>
      <c r="Q2876" s="257">
        <f t="shared" si="1173"/>
        <v>8.0000000000000018</v>
      </c>
      <c r="R2876" s="102">
        <f t="shared" si="1185"/>
        <v>0.99999999999999822</v>
      </c>
      <c r="S2876" s="103">
        <f t="shared" si="1179"/>
        <v>1</v>
      </c>
      <c r="T2876" s="104">
        <f t="shared" si="1180"/>
        <v>0</v>
      </c>
      <c r="U2876" s="104">
        <f t="shared" si="1181"/>
        <v>0</v>
      </c>
      <c r="V2876" s="104">
        <f t="shared" si="1182"/>
        <v>0</v>
      </c>
      <c r="W2876" s="105">
        <f t="shared" si="1183"/>
        <v>0.99999999999999822</v>
      </c>
      <c r="X2876" s="96"/>
      <c r="Y2876" s="106" t="str">
        <f>$AO$29</f>
        <v>D</v>
      </c>
      <c r="Z2876" s="262" t="str">
        <f t="shared" si="1174"/>
        <v>Mon</v>
      </c>
      <c r="AA2876" s="107">
        <f t="shared" si="1175"/>
        <v>0</v>
      </c>
      <c r="AB2876" s="107">
        <f t="shared" si="1176"/>
        <v>0</v>
      </c>
      <c r="AC2876" s="107">
        <f t="shared" si="1177"/>
        <v>0</v>
      </c>
    </row>
    <row r="2877" spans="1:29" ht="12.75" customHeight="1">
      <c r="A2877" s="69"/>
      <c r="B2877" s="98"/>
      <c r="C2877" s="98"/>
      <c r="D2877" s="162" t="s">
        <v>29</v>
      </c>
      <c r="E2877" s="159"/>
      <c r="F2877" s="160">
        <f>-IF(H2870*5%&gt;500000,500000,H2870*5%)</f>
        <v>-116129.22543352601</v>
      </c>
      <c r="G2877" s="160"/>
      <c r="H2877" s="99"/>
      <c r="I2877" s="76">
        <f t="shared" si="1171"/>
        <v>26</v>
      </c>
      <c r="J2877" s="100">
        <f>$AN$30</f>
        <v>41100</v>
      </c>
      <c r="K2877" s="101">
        <v>1</v>
      </c>
      <c r="L2877" s="261">
        <v>11</v>
      </c>
      <c r="M2877" s="232">
        <f t="shared" si="1186"/>
        <v>0.33333333333333331</v>
      </c>
      <c r="N2877" s="241">
        <f t="shared" si="1178"/>
        <v>0.70833333333333337</v>
      </c>
      <c r="O2877" s="244">
        <f t="shared" si="1172"/>
        <v>9.0000000000000018</v>
      </c>
      <c r="P2877" s="245" t="str">
        <f t="shared" si="1184"/>
        <v>1</v>
      </c>
      <c r="Q2877" s="257">
        <f t="shared" si="1173"/>
        <v>8.0000000000000018</v>
      </c>
      <c r="R2877" s="102">
        <f t="shared" si="1185"/>
        <v>2.9999999999999982</v>
      </c>
      <c r="S2877" s="103">
        <f t="shared" si="1179"/>
        <v>1</v>
      </c>
      <c r="T2877" s="104">
        <f t="shared" si="1180"/>
        <v>1.9999999999999982</v>
      </c>
      <c r="U2877" s="104">
        <f t="shared" si="1181"/>
        <v>0</v>
      </c>
      <c r="V2877" s="104">
        <f t="shared" si="1182"/>
        <v>0</v>
      </c>
      <c r="W2877" s="105">
        <f t="shared" si="1183"/>
        <v>2.9999999999999982</v>
      </c>
      <c r="X2877" s="96"/>
      <c r="Y2877" s="106" t="str">
        <f>$AO$30</f>
        <v>D</v>
      </c>
      <c r="Z2877" s="207" t="str">
        <f t="shared" si="1174"/>
        <v>Tue</v>
      </c>
      <c r="AA2877" s="107">
        <f t="shared" si="1175"/>
        <v>0</v>
      </c>
      <c r="AB2877" s="107">
        <f t="shared" si="1176"/>
        <v>0</v>
      </c>
      <c r="AC2877" s="107">
        <f t="shared" si="1177"/>
        <v>0</v>
      </c>
    </row>
    <row r="2878" spans="1:29" ht="12.75" customHeight="1">
      <c r="A2878" s="69"/>
      <c r="B2878" s="98"/>
      <c r="C2878" s="98"/>
      <c r="D2878" s="162" t="s">
        <v>30</v>
      </c>
      <c r="E2878" s="159"/>
      <c r="F2878" s="163">
        <f>ROUND(H2870+H2872+F2876+F2877,0)*12</f>
        <v>26259420</v>
      </c>
      <c r="G2878" s="163"/>
      <c r="H2878" s="99"/>
      <c r="I2878" s="76">
        <f t="shared" si="1171"/>
        <v>27</v>
      </c>
      <c r="J2878" s="100">
        <f>$AN$31</f>
        <v>41101</v>
      </c>
      <c r="K2878" s="101">
        <v>1</v>
      </c>
      <c r="L2878" s="261">
        <v>10</v>
      </c>
      <c r="M2878" s="232">
        <f t="shared" si="1186"/>
        <v>0.33333333333333331</v>
      </c>
      <c r="N2878" s="241">
        <f t="shared" si="1178"/>
        <v>0.70833333333333337</v>
      </c>
      <c r="O2878" s="244">
        <f t="shared" si="1172"/>
        <v>9.0000000000000018</v>
      </c>
      <c r="P2878" s="245" t="str">
        <f t="shared" si="1184"/>
        <v>1</v>
      </c>
      <c r="Q2878" s="257">
        <f t="shared" si="1173"/>
        <v>8.0000000000000018</v>
      </c>
      <c r="R2878" s="102">
        <f t="shared" si="1185"/>
        <v>1.9999999999999982</v>
      </c>
      <c r="S2878" s="103">
        <f t="shared" si="1179"/>
        <v>1</v>
      </c>
      <c r="T2878" s="104">
        <f t="shared" si="1180"/>
        <v>0.99999999999999822</v>
      </c>
      <c r="U2878" s="104">
        <f t="shared" si="1181"/>
        <v>0</v>
      </c>
      <c r="V2878" s="104">
        <f t="shared" si="1182"/>
        <v>0</v>
      </c>
      <c r="W2878" s="105">
        <f t="shared" si="1183"/>
        <v>1.9999999999999982</v>
      </c>
      <c r="X2878" s="96"/>
      <c r="Y2878" s="106" t="str">
        <f>$AO$31</f>
        <v>D</v>
      </c>
      <c r="Z2878" s="207" t="str">
        <f t="shared" si="1174"/>
        <v>Wed</v>
      </c>
      <c r="AA2878" s="107">
        <f t="shared" si="1175"/>
        <v>0</v>
      </c>
      <c r="AB2878" s="107">
        <f t="shared" si="1176"/>
        <v>0</v>
      </c>
      <c r="AC2878" s="107">
        <f t="shared" si="1177"/>
        <v>0</v>
      </c>
    </row>
    <row r="2879" spans="1:29" ht="12.75" customHeight="1">
      <c r="A2879" s="69"/>
      <c r="B2879" s="98"/>
      <c r="C2879" s="98"/>
      <c r="D2879" s="168" t="s">
        <v>31</v>
      </c>
      <c r="E2879" s="159"/>
      <c r="F2879" s="169">
        <f>(F2878)+(F2875*12)</f>
        <v>10419420</v>
      </c>
      <c r="G2879" s="169"/>
      <c r="H2879" s="99"/>
      <c r="I2879" s="76">
        <f t="shared" si="1171"/>
        <v>28</v>
      </c>
      <c r="J2879" s="100">
        <f>$AN$32</f>
        <v>41102</v>
      </c>
      <c r="K2879" s="101">
        <v>1</v>
      </c>
      <c r="L2879" s="261">
        <v>8</v>
      </c>
      <c r="M2879" s="232">
        <f t="shared" si="1186"/>
        <v>0.33333333333333331</v>
      </c>
      <c r="N2879" s="241">
        <f t="shared" si="1178"/>
        <v>0.70833333333333337</v>
      </c>
      <c r="O2879" s="244">
        <f t="shared" si="1172"/>
        <v>9.0000000000000018</v>
      </c>
      <c r="P2879" s="245" t="str">
        <f t="shared" si="1184"/>
        <v>1</v>
      </c>
      <c r="Q2879" s="257">
        <f t="shared" si="1173"/>
        <v>8.0000000000000018</v>
      </c>
      <c r="R2879" s="102">
        <f t="shared" si="1185"/>
        <v>0</v>
      </c>
      <c r="S2879" s="103">
        <f t="shared" si="1179"/>
        <v>0</v>
      </c>
      <c r="T2879" s="104">
        <f t="shared" si="1180"/>
        <v>0</v>
      </c>
      <c r="U2879" s="104">
        <f t="shared" si="1181"/>
        <v>0</v>
      </c>
      <c r="V2879" s="104">
        <f t="shared" si="1182"/>
        <v>0</v>
      </c>
      <c r="W2879" s="105">
        <f t="shared" si="1183"/>
        <v>0</v>
      </c>
      <c r="X2879" s="96"/>
      <c r="Y2879" s="106" t="str">
        <f>$AO$32</f>
        <v>D</v>
      </c>
      <c r="Z2879" s="207" t="str">
        <f t="shared" si="1174"/>
        <v>Thu</v>
      </c>
      <c r="AA2879" s="107">
        <f t="shared" si="1175"/>
        <v>0</v>
      </c>
      <c r="AB2879" s="107">
        <f t="shared" si="1176"/>
        <v>0</v>
      </c>
      <c r="AC2879" s="107">
        <f t="shared" si="1177"/>
        <v>0</v>
      </c>
    </row>
    <row r="2880" spans="1:29" ht="12.75" customHeight="1">
      <c r="A2880" s="69"/>
      <c r="B2880" s="98"/>
      <c r="C2880" s="98"/>
      <c r="D2880" s="168" t="s">
        <v>32</v>
      </c>
      <c r="E2880" s="159"/>
      <c r="F2880" s="170">
        <f>-(IF(F2879&lt;=0,0,IF(F2879&lt;=50000000,F2879*0.05,IF(F2879&lt;=200000000,(F2879-50000000)*0.15+2500000,IF(F2879&lt;=500000000,(F2879-250000000)*0.25+32500000,(F2879-500000000)*0.3+95000000)))))/12</f>
        <v>-43414.25</v>
      </c>
      <c r="G2880" s="171">
        <f>-(IF(F2880&lt;=0,0,IF(F2880&lt;=50000000,F2880*0.05,IF(F2880&lt;=200000000,(F2880-50000000)*0.15+2500000,IF(F2880&lt;=500000000,(F2880-250000000)*0.25+32500000,(F2880-500000000)*0.3+95000000)))))/12</f>
        <v>0</v>
      </c>
      <c r="H2880" s="99"/>
      <c r="I2880" s="76">
        <f t="shared" si="1171"/>
        <v>29</v>
      </c>
      <c r="J2880" s="100">
        <f>$AN$33</f>
        <v>41103</v>
      </c>
      <c r="K2880" s="101">
        <v>1</v>
      </c>
      <c r="L2880" s="261">
        <v>11</v>
      </c>
      <c r="M2880" s="232">
        <f t="shared" si="1186"/>
        <v>0.33333333333333331</v>
      </c>
      <c r="N2880" s="241">
        <f t="shared" si="1178"/>
        <v>0.70833333333333337</v>
      </c>
      <c r="O2880" s="244">
        <f t="shared" si="1172"/>
        <v>9.0000000000000018</v>
      </c>
      <c r="P2880" s="245" t="str">
        <f t="shared" si="1184"/>
        <v>1</v>
      </c>
      <c r="Q2880" s="257">
        <f t="shared" si="1173"/>
        <v>8.0000000000000018</v>
      </c>
      <c r="R2880" s="102">
        <f t="shared" si="1185"/>
        <v>2.9999999999999982</v>
      </c>
      <c r="S2880" s="103">
        <f t="shared" si="1179"/>
        <v>1</v>
      </c>
      <c r="T2880" s="104">
        <f t="shared" si="1180"/>
        <v>1.9999999999999982</v>
      </c>
      <c r="U2880" s="104">
        <f t="shared" si="1181"/>
        <v>0</v>
      </c>
      <c r="V2880" s="104">
        <f t="shared" si="1182"/>
        <v>0</v>
      </c>
      <c r="W2880" s="105">
        <f t="shared" si="1183"/>
        <v>2.9999999999999982</v>
      </c>
      <c r="X2880" s="96"/>
      <c r="Y2880" s="106" t="str">
        <f>$AO$33</f>
        <v>D</v>
      </c>
      <c r="Z2880" s="207" t="str">
        <f t="shared" si="1174"/>
        <v>Fri</v>
      </c>
      <c r="AA2880" s="107">
        <f t="shared" si="1175"/>
        <v>0</v>
      </c>
      <c r="AB2880" s="107">
        <f t="shared" si="1176"/>
        <v>0</v>
      </c>
      <c r="AC2880" s="107">
        <f t="shared" si="1177"/>
        <v>0</v>
      </c>
    </row>
    <row r="2881" spans="1:29" ht="12.75" customHeight="1">
      <c r="A2881" s="69"/>
      <c r="B2881" s="98"/>
      <c r="C2881" s="125"/>
      <c r="D2881" s="172"/>
      <c r="E2881" s="173"/>
      <c r="F2881" s="174"/>
      <c r="G2881" s="72"/>
      <c r="H2881" s="175"/>
      <c r="I2881" s="76">
        <f t="shared" si="1171"/>
        <v>30</v>
      </c>
      <c r="J2881" s="100">
        <f>$AN$34</f>
        <v>41104</v>
      </c>
      <c r="K2881" s="101" t="s">
        <v>50</v>
      </c>
      <c r="L2881" s="261"/>
      <c r="M2881" s="232">
        <f t="shared" si="1186"/>
        <v>0</v>
      </c>
      <c r="N2881" s="241">
        <f t="shared" si="1178"/>
        <v>0</v>
      </c>
      <c r="O2881" s="244">
        <f t="shared" si="1172"/>
        <v>0</v>
      </c>
      <c r="P2881" s="245">
        <f t="shared" si="1184"/>
        <v>0</v>
      </c>
      <c r="Q2881" s="257">
        <f t="shared" si="1173"/>
        <v>0</v>
      </c>
      <c r="R2881" s="102">
        <f t="shared" si="1185"/>
        <v>0</v>
      </c>
      <c r="S2881" s="103">
        <f t="shared" si="1179"/>
        <v>0</v>
      </c>
      <c r="T2881" s="104">
        <f t="shared" si="1180"/>
        <v>0</v>
      </c>
      <c r="U2881" s="104">
        <f t="shared" si="1181"/>
        <v>0</v>
      </c>
      <c r="V2881" s="104">
        <f t="shared" si="1182"/>
        <v>0</v>
      </c>
      <c r="W2881" s="105">
        <f t="shared" si="1183"/>
        <v>0</v>
      </c>
      <c r="X2881" s="96"/>
      <c r="Y2881" s="106" t="str">
        <f>$AO$34</f>
        <v>M</v>
      </c>
      <c r="Z2881" s="207" t="str">
        <f t="shared" si="1174"/>
        <v>Sat</v>
      </c>
      <c r="AA2881" s="107">
        <f t="shared" si="1175"/>
        <v>0</v>
      </c>
      <c r="AB2881" s="107">
        <f t="shared" si="1176"/>
        <v>0</v>
      </c>
      <c r="AC2881" s="107">
        <f t="shared" si="1177"/>
        <v>0</v>
      </c>
    </row>
    <row r="2882" spans="1:29" ht="12.75" customHeight="1">
      <c r="A2882" s="69"/>
      <c r="B2882" s="176" t="s">
        <v>33</v>
      </c>
      <c r="C2882" s="177"/>
      <c r="D2882" s="178"/>
      <c r="E2882" s="127"/>
      <c r="F2882" s="179"/>
      <c r="G2882" s="180" t="s">
        <v>22</v>
      </c>
      <c r="H2882" s="152">
        <f>+H2870+H2872+H2873+H2874</f>
        <v>2254279.0586705199</v>
      </c>
      <c r="I2882" s="76">
        <f t="shared" si="1171"/>
        <v>31</v>
      </c>
      <c r="J2882" s="100">
        <f>$AN$35</f>
        <v>41105</v>
      </c>
      <c r="K2882" s="101" t="s">
        <v>50</v>
      </c>
      <c r="L2882" s="261"/>
      <c r="M2882" s="232">
        <f t="shared" si="1186"/>
        <v>0</v>
      </c>
      <c r="N2882" s="241">
        <f t="shared" si="1178"/>
        <v>0</v>
      </c>
      <c r="O2882" s="244">
        <f t="shared" si="1172"/>
        <v>0</v>
      </c>
      <c r="P2882" s="245">
        <f t="shared" si="1184"/>
        <v>0</v>
      </c>
      <c r="Q2882" s="257">
        <f t="shared" si="1173"/>
        <v>0</v>
      </c>
      <c r="R2882" s="102">
        <f t="shared" si="1185"/>
        <v>0</v>
      </c>
      <c r="S2882" s="103">
        <f t="shared" si="1179"/>
        <v>0</v>
      </c>
      <c r="T2882" s="104">
        <f t="shared" si="1180"/>
        <v>0</v>
      </c>
      <c r="U2882" s="104">
        <f t="shared" si="1181"/>
        <v>0</v>
      </c>
      <c r="V2882" s="104">
        <f t="shared" si="1182"/>
        <v>0</v>
      </c>
      <c r="W2882" s="105">
        <f t="shared" si="1183"/>
        <v>0</v>
      </c>
      <c r="X2882" s="96"/>
      <c r="Y2882" s="106" t="str">
        <f>$AO$35</f>
        <v>M</v>
      </c>
      <c r="Z2882" s="262" t="str">
        <f t="shared" si="1174"/>
        <v>Sun</v>
      </c>
      <c r="AA2882" s="107">
        <f t="shared" si="1175"/>
        <v>0</v>
      </c>
      <c r="AB2882" s="107">
        <f t="shared" si="1176"/>
        <v>0</v>
      </c>
      <c r="AC2882" s="107">
        <f t="shared" si="1177"/>
        <v>0</v>
      </c>
    </row>
    <row r="2883" spans="1:29" ht="12.75" customHeight="1">
      <c r="A2883" s="69"/>
      <c r="B2883" s="70"/>
      <c r="C2883" s="70"/>
      <c r="D2883" s="200"/>
      <c r="E2883" s="127"/>
      <c r="F2883" s="155"/>
      <c r="G2883" s="74"/>
      <c r="H2883" s="75"/>
      <c r="I2883" s="76">
        <f t="shared" si="1171"/>
        <v>32</v>
      </c>
      <c r="J2883" s="100">
        <f>$AN$36</f>
        <v>41106</v>
      </c>
      <c r="K2883" s="101">
        <v>1</v>
      </c>
      <c r="L2883" s="261">
        <v>10</v>
      </c>
      <c r="M2883" s="232">
        <f t="shared" si="1186"/>
        <v>0.33333333333333331</v>
      </c>
      <c r="N2883" s="241">
        <f t="shared" si="1178"/>
        <v>0.70833333333333337</v>
      </c>
      <c r="O2883" s="244">
        <f t="shared" si="1172"/>
        <v>9.0000000000000018</v>
      </c>
      <c r="P2883" s="245" t="str">
        <f t="shared" si="1184"/>
        <v>1</v>
      </c>
      <c r="Q2883" s="257">
        <f t="shared" si="1173"/>
        <v>8.0000000000000018</v>
      </c>
      <c r="R2883" s="102">
        <f t="shared" si="1185"/>
        <v>1.9999999999999982</v>
      </c>
      <c r="S2883" s="103">
        <f t="shared" si="1179"/>
        <v>1</v>
      </c>
      <c r="T2883" s="104">
        <f t="shared" si="1180"/>
        <v>0.99999999999999822</v>
      </c>
      <c r="U2883" s="104">
        <f t="shared" si="1181"/>
        <v>0</v>
      </c>
      <c r="V2883" s="104">
        <f t="shared" si="1182"/>
        <v>0</v>
      </c>
      <c r="W2883" s="105">
        <f t="shared" si="1183"/>
        <v>1.9999999999999982</v>
      </c>
      <c r="X2883" s="96"/>
      <c r="Y2883" s="106" t="str">
        <f>$AO$36</f>
        <v>D</v>
      </c>
      <c r="Z2883" s="262" t="str">
        <f t="shared" si="1174"/>
        <v>Mon</v>
      </c>
      <c r="AA2883" s="107">
        <f t="shared" si="1175"/>
        <v>0</v>
      </c>
      <c r="AB2883" s="107">
        <f t="shared" si="1176"/>
        <v>0</v>
      </c>
      <c r="AC2883" s="107">
        <f t="shared" si="1177"/>
        <v>0</v>
      </c>
    </row>
    <row r="2884" spans="1:29" ht="12.75" customHeight="1">
      <c r="A2884" s="69"/>
      <c r="B2884" s="181" t="s">
        <v>34</v>
      </c>
      <c r="C2884" s="181"/>
      <c r="D2884" s="72"/>
      <c r="E2884" s="73"/>
      <c r="F2884" s="72"/>
      <c r="G2884" s="181" t="s">
        <v>35</v>
      </c>
      <c r="H2884" s="99"/>
      <c r="I2884" s="76">
        <f t="shared" si="1171"/>
        <v>33</v>
      </c>
      <c r="J2884" s="100">
        <f>$AN$37</f>
        <v>41107</v>
      </c>
      <c r="K2884" s="101">
        <v>1</v>
      </c>
      <c r="L2884" s="261">
        <v>10</v>
      </c>
      <c r="M2884" s="232">
        <f t="shared" si="1186"/>
        <v>0.33333333333333331</v>
      </c>
      <c r="N2884" s="241">
        <f t="shared" si="1178"/>
        <v>0.70833333333333337</v>
      </c>
      <c r="O2884" s="244">
        <f t="shared" si="1172"/>
        <v>9.0000000000000018</v>
      </c>
      <c r="P2884" s="245" t="str">
        <f t="shared" si="1184"/>
        <v>1</v>
      </c>
      <c r="Q2884" s="257">
        <f t="shared" si="1173"/>
        <v>8.0000000000000018</v>
      </c>
      <c r="R2884" s="102">
        <f t="shared" si="1185"/>
        <v>1.9999999999999982</v>
      </c>
      <c r="S2884" s="103">
        <f t="shared" si="1179"/>
        <v>1</v>
      </c>
      <c r="T2884" s="104">
        <f t="shared" si="1180"/>
        <v>0.99999999999999822</v>
      </c>
      <c r="U2884" s="104">
        <f t="shared" si="1181"/>
        <v>0</v>
      </c>
      <c r="V2884" s="104">
        <f t="shared" si="1182"/>
        <v>0</v>
      </c>
      <c r="W2884" s="105">
        <f t="shared" si="1183"/>
        <v>1.9999999999999982</v>
      </c>
      <c r="X2884" s="96"/>
      <c r="Y2884" s="106" t="str">
        <f>$AO$37</f>
        <v>D</v>
      </c>
      <c r="Z2884" s="207" t="str">
        <f t="shared" si="1174"/>
        <v>Tue</v>
      </c>
      <c r="AA2884" s="107">
        <f t="shared" si="1175"/>
        <v>0</v>
      </c>
      <c r="AB2884" s="107">
        <f t="shared" si="1176"/>
        <v>0</v>
      </c>
      <c r="AC2884" s="107">
        <f t="shared" si="1177"/>
        <v>0</v>
      </c>
    </row>
    <row r="2885" spans="1:29" ht="12.75" customHeight="1">
      <c r="A2885" s="69"/>
      <c r="B2885" s="181"/>
      <c r="C2885" s="181"/>
      <c r="D2885" s="72"/>
      <c r="E2885" s="73"/>
      <c r="F2885" s="72"/>
      <c r="G2885" s="181"/>
      <c r="H2885" s="99"/>
      <c r="I2885" s="76">
        <f t="shared" si="1171"/>
        <v>34</v>
      </c>
      <c r="J2885" s="100">
        <f>$AN$38</f>
        <v>41108</v>
      </c>
      <c r="K2885" s="101">
        <v>1</v>
      </c>
      <c r="L2885" s="261">
        <v>10</v>
      </c>
      <c r="M2885" s="232">
        <f t="shared" si="1186"/>
        <v>0.33333333333333331</v>
      </c>
      <c r="N2885" s="241">
        <f t="shared" si="1178"/>
        <v>0.70833333333333337</v>
      </c>
      <c r="O2885" s="244">
        <f t="shared" si="1172"/>
        <v>9.0000000000000018</v>
      </c>
      <c r="P2885" s="245" t="str">
        <f t="shared" si="1184"/>
        <v>1</v>
      </c>
      <c r="Q2885" s="257">
        <f t="shared" si="1173"/>
        <v>8.0000000000000018</v>
      </c>
      <c r="R2885" s="102">
        <f t="shared" si="1185"/>
        <v>1.9999999999999982</v>
      </c>
      <c r="S2885" s="103">
        <f t="shared" si="1179"/>
        <v>1</v>
      </c>
      <c r="T2885" s="104">
        <f t="shared" si="1180"/>
        <v>0.99999999999999822</v>
      </c>
      <c r="U2885" s="104">
        <f t="shared" si="1181"/>
        <v>0</v>
      </c>
      <c r="V2885" s="104">
        <f t="shared" si="1182"/>
        <v>0</v>
      </c>
      <c r="W2885" s="105">
        <f t="shared" si="1183"/>
        <v>1.9999999999999982</v>
      </c>
      <c r="X2885" s="96"/>
      <c r="Y2885" s="106" t="str">
        <f>$AO$38</f>
        <v>D</v>
      </c>
      <c r="Z2885" s="207" t="str">
        <f t="shared" si="1174"/>
        <v>Wed</v>
      </c>
      <c r="AA2885" s="107">
        <f t="shared" si="1175"/>
        <v>0</v>
      </c>
      <c r="AB2885" s="107">
        <f t="shared" si="1176"/>
        <v>0</v>
      </c>
      <c r="AC2885" s="107">
        <f t="shared" si="1177"/>
        <v>0</v>
      </c>
    </row>
    <row r="2886" spans="1:29" ht="12.75" customHeight="1">
      <c r="A2886" s="69"/>
      <c r="B2886" s="181"/>
      <c r="C2886" s="181"/>
      <c r="D2886" s="72"/>
      <c r="E2886" s="73"/>
      <c r="F2886" s="72"/>
      <c r="G2886" s="181"/>
      <c r="H2886" s="99"/>
      <c r="I2886" s="76">
        <f t="shared" si="1171"/>
        <v>35</v>
      </c>
      <c r="J2886" s="100"/>
      <c r="K2886" s="101"/>
      <c r="L2886" s="261"/>
      <c r="M2886" s="232"/>
      <c r="N2886" s="241"/>
      <c r="O2886" s="244"/>
      <c r="P2886" s="245"/>
      <c r="Q2886" s="257"/>
      <c r="R2886" s="102"/>
      <c r="S2886" s="103"/>
      <c r="T2886" s="104"/>
      <c r="U2886" s="104"/>
      <c r="V2886" s="104"/>
      <c r="W2886" s="105"/>
      <c r="X2886" s="96"/>
      <c r="Y2886" s="106"/>
      <c r="Z2886" s="207" t="str">
        <f t="shared" si="1174"/>
        <v>Sat</v>
      </c>
      <c r="AA2886" s="107">
        <f>COUNTIF(K2886,"S")</f>
        <v>0</v>
      </c>
      <c r="AB2886" s="107">
        <f>COUNTIF(K2886,"I")</f>
        <v>0</v>
      </c>
      <c r="AC2886" s="107">
        <f>COUNTIF(K2886,"A")</f>
        <v>0</v>
      </c>
    </row>
    <row r="2887" spans="1:29" ht="12.75" customHeight="1">
      <c r="A2887" s="69"/>
      <c r="B2887" s="181"/>
      <c r="C2887" s="181"/>
      <c r="D2887" s="72"/>
      <c r="E2887" s="73"/>
      <c r="F2887" s="72"/>
      <c r="G2887" s="181"/>
      <c r="H2887" s="99"/>
      <c r="I2887" s="76">
        <f t="shared" si="1171"/>
        <v>36</v>
      </c>
      <c r="J2887" s="210" t="s">
        <v>19</v>
      </c>
      <c r="K2887" s="211"/>
      <c r="L2887" s="251"/>
      <c r="M2887" s="212" t="s">
        <v>45</v>
      </c>
      <c r="N2887" s="212" t="s">
        <v>46</v>
      </c>
      <c r="O2887" s="242"/>
      <c r="P2887" s="243"/>
      <c r="Q2887" s="258"/>
      <c r="R2887" s="212"/>
      <c r="S2887" s="213"/>
      <c r="T2887" s="214"/>
      <c r="U2887" s="214"/>
      <c r="V2887" s="215"/>
      <c r="W2887" s="216" t="s">
        <v>36</v>
      </c>
      <c r="X2887" s="182"/>
      <c r="Y2887" s="183" t="s">
        <v>37</v>
      </c>
      <c r="Z2887" s="83"/>
      <c r="AA2887" s="84"/>
      <c r="AB2887" s="84"/>
      <c r="AC2887" s="96"/>
    </row>
    <row r="2888" spans="1:29" ht="12.75" customHeight="1">
      <c r="A2888" s="69"/>
      <c r="B2888" s="184" t="str">
        <f>C2852</f>
        <v>ADE</v>
      </c>
      <c r="C2888" s="181"/>
      <c r="D2888" s="72"/>
      <c r="E2888" s="73"/>
      <c r="F2888" s="72"/>
      <c r="G2888" s="181" t="s">
        <v>38</v>
      </c>
      <c r="H2888" s="99"/>
      <c r="I2888" s="76">
        <f t="shared" si="1171"/>
        <v>37</v>
      </c>
      <c r="J2888" s="333">
        <f>+K2888+L2888</f>
        <v>25</v>
      </c>
      <c r="K2888" s="334">
        <f>+COUNTIF(K2855:K2886,"1")+COUNTIF(K2855:K2886,"2")+COUNTIF(K2855:K2886,"L2")+COUNTIF(K2855:K2886,"L1")</f>
        <v>25</v>
      </c>
      <c r="L2888" s="334">
        <f>+COUNTIF(K2855:K2886,"2")+COUNTIF(K2855:K2886,"L2")</f>
        <v>0</v>
      </c>
      <c r="M2888" s="334">
        <f>+COUNTIF(K2855:K2886,"1")+COUNTIF(K2855:K2886,"L1")</f>
        <v>25</v>
      </c>
      <c r="N2888" s="185"/>
      <c r="O2888" s="185"/>
      <c r="P2888" s="101"/>
      <c r="Q2888" s="259"/>
      <c r="R2888" s="185">
        <f>+COUNTIF(K2856:K2886,"S2")</f>
        <v>0</v>
      </c>
      <c r="S2888" s="102">
        <f>SUM(S2856:S2886)</f>
        <v>18</v>
      </c>
      <c r="T2888" s="102">
        <f>SUM(T2856:T2886)</f>
        <v>39.999999999999986</v>
      </c>
      <c r="U2888" s="102">
        <f>SUM(U2856:U2886)</f>
        <v>2</v>
      </c>
      <c r="V2888" s="102">
        <f>SUM(V2856:V2886)</f>
        <v>4</v>
      </c>
      <c r="W2888" s="105">
        <f>+(S2888*1.5)+(T2888*2)+(U2888*3)+(V2888*4)</f>
        <v>128.99999999999997</v>
      </c>
      <c r="X2888" s="186"/>
      <c r="Y2888" s="187">
        <f>+COUNTIF(Y2856:Y2886,"D")</f>
        <v>22</v>
      </c>
      <c r="Z2888" s="83"/>
      <c r="AA2888" s="102">
        <f>SUM(AA2856:AA2886)</f>
        <v>0</v>
      </c>
      <c r="AB2888" s="102">
        <f>SUM(AB2856:AB2886)</f>
        <v>0</v>
      </c>
      <c r="AC2888" s="102">
        <f>SUM(AC2856:AC2886)</f>
        <v>0</v>
      </c>
    </row>
    <row r="2889" spans="1:29" ht="12.75" customHeight="1">
      <c r="A2889" s="69"/>
      <c r="B2889" s="263"/>
      <c r="C2889" s="189" t="s">
        <v>57</v>
      </c>
      <c r="D2889" s="189"/>
      <c r="E2889" s="190"/>
      <c r="F2889" s="72"/>
      <c r="G2889" s="72"/>
      <c r="H2889" s="99"/>
      <c r="I2889" s="76">
        <f t="shared" si="1171"/>
        <v>38</v>
      </c>
      <c r="J2889" s="191"/>
      <c r="K2889" s="192"/>
      <c r="L2889" s="252"/>
      <c r="M2889" s="193"/>
      <c r="N2889" s="193"/>
      <c r="O2889" s="193"/>
      <c r="P2889" s="239"/>
      <c r="Q2889" s="260"/>
      <c r="R2889" s="194">
        <f>S2888+T2888+U2888+V2888</f>
        <v>63.999999999999986</v>
      </c>
      <c r="S2889" s="103"/>
      <c r="T2889" s="103"/>
      <c r="U2889" s="103"/>
      <c r="V2889" s="103"/>
      <c r="W2889" s="103"/>
      <c r="X2889" s="195"/>
      <c r="Y2889" s="187"/>
      <c r="Z2889" s="196"/>
      <c r="AA2889" s="196"/>
      <c r="AB2889" s="196"/>
      <c r="AC2889" s="197"/>
    </row>
    <row r="2891" spans="1:29" ht="12.75" customHeight="1">
      <c r="A2891" s="52">
        <f>A2852+1</f>
        <v>75</v>
      </c>
      <c r="B2891" s="53" t="s">
        <v>2</v>
      </c>
      <c r="C2891" s="54" t="s">
        <v>201</v>
      </c>
      <c r="D2891" s="55"/>
      <c r="E2891" s="56" t="s">
        <v>55</v>
      </c>
      <c r="F2891" s="209" t="s">
        <v>150</v>
      </c>
      <c r="G2891" s="57"/>
      <c r="H2891" s="58"/>
      <c r="I2891" s="59">
        <v>1</v>
      </c>
      <c r="J2891" s="486" t="str">
        <f>+C2891</f>
        <v>ADE</v>
      </c>
      <c r="K2891" s="486"/>
      <c r="L2891" s="486"/>
      <c r="M2891" s="486"/>
      <c r="N2891" s="486"/>
      <c r="O2891" s="486"/>
      <c r="P2891" s="486"/>
      <c r="Q2891" s="486"/>
      <c r="R2891" s="486"/>
      <c r="S2891" s="486"/>
      <c r="T2891" s="486"/>
      <c r="U2891" s="486"/>
      <c r="V2891" s="486"/>
      <c r="W2891" s="486"/>
      <c r="X2891" s="60"/>
      <c r="Y2891" s="61"/>
      <c r="Z2891" s="62"/>
      <c r="AA2891" s="63"/>
      <c r="AB2891" s="63"/>
      <c r="AC2891" s="64"/>
    </row>
    <row r="2892" spans="1:29" ht="12.75" customHeight="1">
      <c r="A2892" s="69"/>
      <c r="B2892" s="70" t="s">
        <v>3</v>
      </c>
      <c r="C2892" s="71" t="s">
        <v>62</v>
      </c>
      <c r="D2892" s="72"/>
      <c r="E2892" s="73"/>
      <c r="F2892" s="72"/>
      <c r="G2892" s="74"/>
      <c r="H2892" s="75"/>
      <c r="I2892" s="76">
        <f t="shared" ref="I2892:I2928" si="1187">+I2891+1</f>
        <v>2</v>
      </c>
      <c r="J2892" s="77" t="s">
        <v>4</v>
      </c>
      <c r="K2892" s="78"/>
      <c r="L2892" s="248"/>
      <c r="M2892" s="79"/>
      <c r="N2892" s="79"/>
      <c r="O2892" s="79"/>
      <c r="P2892" s="236"/>
      <c r="Q2892" s="254"/>
      <c r="R2892" s="79"/>
      <c r="S2892" s="79"/>
      <c r="T2892" s="79"/>
      <c r="U2892" s="79"/>
      <c r="V2892" s="79"/>
      <c r="W2892" s="80" t="str">
        <f>$Y$1</f>
        <v>Period: 1 May 2012 - 31 May 2012</v>
      </c>
      <c r="X2892" s="81"/>
      <c r="Y2892" s="82"/>
      <c r="Z2892" s="83"/>
      <c r="AA2892" s="84"/>
      <c r="AB2892" s="84"/>
      <c r="AC2892" s="85"/>
    </row>
    <row r="2893" spans="1:29" ht="12.75" customHeight="1">
      <c r="A2893" s="69"/>
      <c r="B2893" s="70" t="s">
        <v>6</v>
      </c>
      <c r="C2893" s="71" t="s">
        <v>5</v>
      </c>
      <c r="D2893" s="72"/>
      <c r="E2893" s="73"/>
      <c r="F2893" s="91"/>
      <c r="G2893" s="91"/>
      <c r="H2893" s="92"/>
      <c r="I2893" s="76">
        <f t="shared" si="1187"/>
        <v>3</v>
      </c>
      <c r="J2893" s="487" t="s">
        <v>7</v>
      </c>
      <c r="K2893" s="488" t="s">
        <v>8</v>
      </c>
      <c r="L2893" s="249"/>
      <c r="M2893" s="489" t="s">
        <v>49</v>
      </c>
      <c r="N2893" s="490"/>
      <c r="O2893" s="220"/>
      <c r="P2893" s="237"/>
      <c r="Q2893" s="255"/>
      <c r="R2893" s="491" t="s">
        <v>64</v>
      </c>
      <c r="S2893" s="493" t="s">
        <v>9</v>
      </c>
      <c r="T2893" s="493"/>
      <c r="U2893" s="493"/>
      <c r="V2893" s="493"/>
      <c r="W2893" s="494" t="s">
        <v>10</v>
      </c>
      <c r="X2893" s="93"/>
      <c r="Y2893" s="94"/>
      <c r="Z2893" s="83"/>
      <c r="AA2893" s="84"/>
      <c r="AB2893" s="84"/>
      <c r="AC2893" s="85"/>
    </row>
    <row r="2894" spans="1:29" ht="12.75" customHeight="1">
      <c r="A2894" s="69"/>
      <c r="B2894" s="70" t="s">
        <v>48</v>
      </c>
      <c r="C2894" s="71"/>
      <c r="D2894" s="72"/>
      <c r="E2894" s="73"/>
      <c r="F2894" s="91"/>
      <c r="G2894" s="91"/>
      <c r="H2894" s="92"/>
      <c r="I2894" s="76">
        <f t="shared" si="1187"/>
        <v>4</v>
      </c>
      <c r="J2894" s="487"/>
      <c r="K2894" s="488"/>
      <c r="L2894" s="250"/>
      <c r="M2894" s="231" t="s">
        <v>11</v>
      </c>
      <c r="N2894" s="231" t="s">
        <v>12</v>
      </c>
      <c r="O2894" s="231"/>
      <c r="P2894" s="238"/>
      <c r="Q2894" s="256" t="s">
        <v>67</v>
      </c>
      <c r="R2894" s="492"/>
      <c r="S2894" s="201">
        <v>1.5</v>
      </c>
      <c r="T2894" s="201">
        <v>2</v>
      </c>
      <c r="U2894" s="201">
        <v>3</v>
      </c>
      <c r="V2894" s="201">
        <v>4</v>
      </c>
      <c r="W2894" s="494"/>
      <c r="X2894" s="93"/>
      <c r="Y2894" s="94"/>
      <c r="Z2894" s="83"/>
      <c r="AA2894" s="95" t="s">
        <v>13</v>
      </c>
      <c r="AB2894" s="95" t="s">
        <v>14</v>
      </c>
      <c r="AC2894" s="96" t="s">
        <v>15</v>
      </c>
    </row>
    <row r="2895" spans="1:29" ht="12.75" customHeight="1">
      <c r="A2895" s="69"/>
      <c r="B2895" s="70" t="s">
        <v>16</v>
      </c>
      <c r="C2895" s="71"/>
      <c r="D2895" s="72"/>
      <c r="E2895" s="73"/>
      <c r="F2895" s="98"/>
      <c r="G2895" s="72"/>
      <c r="H2895" s="99"/>
      <c r="I2895" s="76">
        <f t="shared" si="1187"/>
        <v>5</v>
      </c>
      <c r="J2895" s="100">
        <f>$AN$9</f>
        <v>41079</v>
      </c>
      <c r="K2895" s="101">
        <v>1</v>
      </c>
      <c r="L2895" s="261">
        <v>8</v>
      </c>
      <c r="M2895" s="232">
        <f>VLOOKUP(K2895,$AE$23:$AG$30,2,0)</f>
        <v>0.33333333333333331</v>
      </c>
      <c r="N2895" s="241">
        <f>VLOOKUP(K2895,$AE$23:$AG$30,3,0)</f>
        <v>0.70833333333333337</v>
      </c>
      <c r="O2895" s="244">
        <f t="shared" ref="O2895:O2924" si="1188">(N2895-M2895)*24</f>
        <v>9.0000000000000018</v>
      </c>
      <c r="P2895" s="245" t="str">
        <f>+IF(((N2895-M2895)*24)&gt;4,"1",0)</f>
        <v>1</v>
      </c>
      <c r="Q2895" s="257">
        <f t="shared" ref="Q2895:Q2924" si="1189">O2895-P2895</f>
        <v>8.0000000000000018</v>
      </c>
      <c r="R2895" s="102">
        <f>+L2895-Q2895</f>
        <v>0</v>
      </c>
      <c r="S2895" s="103">
        <f>IF(AND(Y2895="d",W2895&gt;0),1,0)</f>
        <v>0</v>
      </c>
      <c r="T2895" s="104">
        <f>IF(AND(Y2895="D",W2895-S2895&lt;0),0,IF(AND(Y2895="M",W2895&gt;=7),7,IF(AND(Y2895="M",W2895&lt;7),W2895,IF(W2895-S2895&lt;0,0,IF(AND(Y2895="D",W2895-S2895&gt;=7),7,IF(AND(Y2895="D",W2895-S2895&lt;7),W2895-S2895,0))))))</f>
        <v>0</v>
      </c>
      <c r="U2895" s="104">
        <f>IF(AND(Y2895="D",W2895&lt;1),0,IF(AND(Y2895="D",W2895-S2895-T2895&gt;0,W2895-S2895-T2895&lt;1),W2895-S2895-T2895,IF(AND(Y2895="D",W2895-S2895-T2895&gt;=1),1,IF(AND(Y2895="M",W2895-T2895&gt;=1),1,IF(AND(Y2895="M",W2895-T2895&lt;1),W2895-T2895,0)))))</f>
        <v>0</v>
      </c>
      <c r="V2895" s="104">
        <f>IF(AND(Y2895="D",W2895&lt;1),0,IF(AND(Y2895="D",W2895-S2895-T2895-U2895&gt;0),W2895-S2895-T2895-U2895,IF(AND(Y2895="M",W2895-T2895-U2895&gt;0),W2895-T2895-U2895,0)))</f>
        <v>0</v>
      </c>
      <c r="W2895" s="105">
        <f>+R2895</f>
        <v>0</v>
      </c>
      <c r="X2895" s="96"/>
      <c r="Y2895" s="106" t="str">
        <f>$AO$9</f>
        <v>D</v>
      </c>
      <c r="Z2895" s="207" t="str">
        <f t="shared" ref="Z2895:Z2925" si="1190">TEXT(WEEKDAY(J2895),"ddd")</f>
        <v>Tue</v>
      </c>
      <c r="AA2895" s="107">
        <f t="shared" ref="AA2895:AA2924" si="1191">COUNTIF(K2895,"S")</f>
        <v>0</v>
      </c>
      <c r="AB2895" s="107">
        <f t="shared" ref="AB2895:AB2924" si="1192">COUNTIF(K2895,"I")</f>
        <v>0</v>
      </c>
      <c r="AC2895" s="107">
        <f t="shared" ref="AC2895:AC2924" si="1193">COUNTIF(K2895,"A")</f>
        <v>0</v>
      </c>
    </row>
    <row r="2896" spans="1:29" ht="12.75" customHeight="1">
      <c r="A2896" s="69"/>
      <c r="B2896" s="70" t="s">
        <v>18</v>
      </c>
      <c r="C2896" s="108" t="s">
        <v>61</v>
      </c>
      <c r="D2896" s="109"/>
      <c r="E2896" s="73"/>
      <c r="F2896" s="110"/>
      <c r="G2896" s="72"/>
      <c r="H2896" s="99"/>
      <c r="I2896" s="76">
        <f t="shared" si="1187"/>
        <v>6</v>
      </c>
      <c r="J2896" s="100">
        <f>$AN$10</f>
        <v>41080</v>
      </c>
      <c r="K2896" s="101">
        <v>1</v>
      </c>
      <c r="L2896" s="261">
        <v>11</v>
      </c>
      <c r="M2896" s="232">
        <f>VLOOKUP(K2896,$AE$23:$AG$30,2,0)</f>
        <v>0.33333333333333331</v>
      </c>
      <c r="N2896" s="241">
        <f t="shared" ref="N2896:N2924" si="1194">VLOOKUP(K2896,$AE$23:$AG$30,3,0)</f>
        <v>0.70833333333333337</v>
      </c>
      <c r="O2896" s="244">
        <f t="shared" si="1188"/>
        <v>9.0000000000000018</v>
      </c>
      <c r="P2896" s="245" t="str">
        <f>+IF(((N2896-M2896)*24)&gt;4,"1",0)</f>
        <v>1</v>
      </c>
      <c r="Q2896" s="257">
        <f t="shared" si="1189"/>
        <v>8.0000000000000018</v>
      </c>
      <c r="R2896" s="102">
        <f>+L2896-Q2896</f>
        <v>2.9999999999999982</v>
      </c>
      <c r="S2896" s="103">
        <f t="shared" ref="S2896:S2924" si="1195">IF(AND(Y2896="d",W2896&gt;0),1,0)</f>
        <v>1</v>
      </c>
      <c r="T2896" s="104">
        <f t="shared" ref="T2896:T2924" si="1196">IF(AND(Y2896="D",W2896-S2896&lt;0),0,IF(AND(Y2896="M",W2896&gt;=7),7,IF(AND(Y2896="M",W2896&lt;7),W2896,IF(W2896-S2896&lt;0,0,IF(AND(Y2896="D",W2896-S2896&gt;=7),7,IF(AND(Y2896="D",W2896-S2896&lt;7),W2896-S2896,0))))))</f>
        <v>1.9999999999999982</v>
      </c>
      <c r="U2896" s="104">
        <f t="shared" ref="U2896:U2924" si="1197">IF(AND(Y2896="D",W2896&lt;1),0,IF(AND(Y2896="D",W2896-S2896-T2896&gt;0,W2896-S2896-T2896&lt;1),W2896-S2896-T2896,IF(AND(Y2896="D",W2896-S2896-T2896&gt;=1),1,IF(AND(Y2896="M",W2896-T2896&gt;=1),1,IF(AND(Y2896="M",W2896-T2896&lt;1),W2896-T2896,0)))))</f>
        <v>0</v>
      </c>
      <c r="V2896" s="104">
        <f t="shared" ref="V2896:V2924" si="1198">IF(AND(Y2896="D",W2896&lt;1),0,IF(AND(Y2896="D",W2896-S2896-T2896-U2896&gt;0),W2896-S2896-T2896-U2896,IF(AND(Y2896="M",W2896-T2896-U2896&gt;0),W2896-T2896-U2896,0)))</f>
        <v>0</v>
      </c>
      <c r="W2896" s="105">
        <f t="shared" ref="W2896:W2924" si="1199">+R2896</f>
        <v>2.9999999999999982</v>
      </c>
      <c r="X2896" s="96"/>
      <c r="Y2896" s="106" t="str">
        <f>$AO$10</f>
        <v>D</v>
      </c>
      <c r="Z2896" s="207" t="str">
        <f t="shared" si="1190"/>
        <v>Wed</v>
      </c>
      <c r="AA2896" s="107">
        <f t="shared" si="1191"/>
        <v>0</v>
      </c>
      <c r="AB2896" s="107">
        <f t="shared" si="1192"/>
        <v>0</v>
      </c>
      <c r="AC2896" s="107">
        <f t="shared" si="1193"/>
        <v>0</v>
      </c>
    </row>
    <row r="2897" spans="1:29" ht="12.75" customHeight="1">
      <c r="A2897" s="69"/>
      <c r="B2897" s="98" t="s">
        <v>20</v>
      </c>
      <c r="C2897" s="199">
        <v>40245</v>
      </c>
      <c r="D2897" s="199">
        <v>41340</v>
      </c>
      <c r="E2897" s="73"/>
      <c r="F2897" s="72"/>
      <c r="G2897" s="72"/>
      <c r="H2897" s="99"/>
      <c r="I2897" s="76">
        <f t="shared" si="1187"/>
        <v>7</v>
      </c>
      <c r="J2897" s="100">
        <f>$AN$11</f>
        <v>41081</v>
      </c>
      <c r="K2897" s="101">
        <v>1</v>
      </c>
      <c r="L2897" s="261">
        <v>10</v>
      </c>
      <c r="M2897" s="232">
        <f>VLOOKUP(K2897,$AE$23:$AG$30,2,0)</f>
        <v>0.33333333333333331</v>
      </c>
      <c r="N2897" s="241">
        <f t="shared" si="1194"/>
        <v>0.70833333333333337</v>
      </c>
      <c r="O2897" s="244">
        <f t="shared" si="1188"/>
        <v>9.0000000000000018</v>
      </c>
      <c r="P2897" s="245" t="str">
        <f t="shared" ref="P2897:P2924" si="1200">+IF(((N2897-M2897)*24)&gt;4,"1",0)</f>
        <v>1</v>
      </c>
      <c r="Q2897" s="257">
        <f t="shared" si="1189"/>
        <v>8.0000000000000018</v>
      </c>
      <c r="R2897" s="102">
        <f t="shared" ref="R2897:R2924" si="1201">+L2897-Q2897</f>
        <v>1.9999999999999982</v>
      </c>
      <c r="S2897" s="103">
        <f t="shared" si="1195"/>
        <v>1</v>
      </c>
      <c r="T2897" s="104">
        <f t="shared" si="1196"/>
        <v>0.99999999999999822</v>
      </c>
      <c r="U2897" s="104">
        <f t="shared" si="1197"/>
        <v>0</v>
      </c>
      <c r="V2897" s="104">
        <f t="shared" si="1198"/>
        <v>0</v>
      </c>
      <c r="W2897" s="105">
        <f t="shared" si="1199"/>
        <v>1.9999999999999982</v>
      </c>
      <c r="X2897" s="96"/>
      <c r="Y2897" s="106" t="str">
        <f>$AO$11</f>
        <v>D</v>
      </c>
      <c r="Z2897" s="207" t="str">
        <f t="shared" si="1190"/>
        <v>Thu</v>
      </c>
      <c r="AA2897" s="107">
        <f t="shared" si="1191"/>
        <v>0</v>
      </c>
      <c r="AB2897" s="107">
        <f t="shared" si="1192"/>
        <v>0</v>
      </c>
      <c r="AC2897" s="107">
        <f t="shared" si="1193"/>
        <v>0</v>
      </c>
    </row>
    <row r="2898" spans="1:29" ht="12.75" customHeight="1">
      <c r="A2898" s="69"/>
      <c r="B2898" s="98"/>
      <c r="C2898" s="98"/>
      <c r="D2898" s="72"/>
      <c r="E2898" s="73"/>
      <c r="F2898" s="72"/>
      <c r="G2898" s="72"/>
      <c r="H2898" s="99"/>
      <c r="I2898" s="76">
        <f t="shared" si="1187"/>
        <v>8</v>
      </c>
      <c r="J2898" s="100">
        <f>$AN$12</f>
        <v>41082</v>
      </c>
      <c r="K2898" s="101">
        <v>1</v>
      </c>
      <c r="L2898" s="261">
        <v>8</v>
      </c>
      <c r="M2898" s="232">
        <f t="shared" ref="M2898:M2924" si="1202">VLOOKUP(K2898,$AE$23:$AG$30,2,0)</f>
        <v>0.33333333333333331</v>
      </c>
      <c r="N2898" s="241">
        <f t="shared" si="1194"/>
        <v>0.70833333333333337</v>
      </c>
      <c r="O2898" s="244">
        <f t="shared" si="1188"/>
        <v>9.0000000000000018</v>
      </c>
      <c r="P2898" s="245" t="str">
        <f t="shared" si="1200"/>
        <v>1</v>
      </c>
      <c r="Q2898" s="257">
        <f t="shared" si="1189"/>
        <v>8.0000000000000018</v>
      </c>
      <c r="R2898" s="102">
        <f t="shared" si="1201"/>
        <v>0</v>
      </c>
      <c r="S2898" s="103">
        <f t="shared" si="1195"/>
        <v>0</v>
      </c>
      <c r="T2898" s="104">
        <f t="shared" si="1196"/>
        <v>0</v>
      </c>
      <c r="U2898" s="104">
        <f t="shared" si="1197"/>
        <v>0</v>
      </c>
      <c r="V2898" s="104">
        <f t="shared" si="1198"/>
        <v>0</v>
      </c>
      <c r="W2898" s="105">
        <f t="shared" si="1199"/>
        <v>0</v>
      </c>
      <c r="X2898" s="96"/>
      <c r="Y2898" s="106" t="str">
        <f>$AO$12</f>
        <v>D</v>
      </c>
      <c r="Z2898" s="207" t="str">
        <f t="shared" si="1190"/>
        <v>Fri</v>
      </c>
      <c r="AA2898" s="107">
        <f t="shared" si="1191"/>
        <v>0</v>
      </c>
      <c r="AB2898" s="107">
        <f t="shared" si="1192"/>
        <v>0</v>
      </c>
      <c r="AC2898" s="107">
        <f t="shared" si="1193"/>
        <v>0</v>
      </c>
    </row>
    <row r="2899" spans="1:29" ht="12.75" customHeight="1">
      <c r="A2899" s="69"/>
      <c r="B2899" s="98"/>
      <c r="C2899" s="98"/>
      <c r="D2899" s="72"/>
      <c r="E2899" s="73"/>
      <c r="F2899" s="198"/>
      <c r="G2899" s="72"/>
      <c r="H2899" s="99"/>
      <c r="I2899" s="76">
        <f t="shared" si="1187"/>
        <v>9</v>
      </c>
      <c r="J2899" s="100">
        <f>$AN$13</f>
        <v>41083</v>
      </c>
      <c r="K2899" s="339" t="s">
        <v>50</v>
      </c>
      <c r="L2899" s="261"/>
      <c r="M2899" s="232">
        <f t="shared" si="1202"/>
        <v>0</v>
      </c>
      <c r="N2899" s="241">
        <f t="shared" si="1194"/>
        <v>0</v>
      </c>
      <c r="O2899" s="244">
        <f t="shared" si="1188"/>
        <v>0</v>
      </c>
      <c r="P2899" s="245">
        <f t="shared" si="1200"/>
        <v>0</v>
      </c>
      <c r="Q2899" s="257">
        <f t="shared" si="1189"/>
        <v>0</v>
      </c>
      <c r="R2899" s="102">
        <f t="shared" si="1201"/>
        <v>0</v>
      </c>
      <c r="S2899" s="103">
        <f t="shared" si="1195"/>
        <v>0</v>
      </c>
      <c r="T2899" s="104">
        <f t="shared" si="1196"/>
        <v>0</v>
      </c>
      <c r="U2899" s="104">
        <f t="shared" si="1197"/>
        <v>0</v>
      </c>
      <c r="V2899" s="104">
        <f t="shared" si="1198"/>
        <v>0</v>
      </c>
      <c r="W2899" s="105">
        <f t="shared" si="1199"/>
        <v>0</v>
      </c>
      <c r="X2899" s="96"/>
      <c r="Y2899" s="106" t="str">
        <f>$AO$13</f>
        <v>M</v>
      </c>
      <c r="Z2899" s="207" t="str">
        <f t="shared" si="1190"/>
        <v>Sat</v>
      </c>
      <c r="AA2899" s="107">
        <f t="shared" si="1191"/>
        <v>0</v>
      </c>
      <c r="AB2899" s="107">
        <f t="shared" si="1192"/>
        <v>0</v>
      </c>
      <c r="AC2899" s="107">
        <f t="shared" si="1193"/>
        <v>0</v>
      </c>
    </row>
    <row r="2900" spans="1:29" ht="12.75" customHeight="1">
      <c r="A2900" s="69"/>
      <c r="B2900" s="124" t="s">
        <v>21</v>
      </c>
      <c r="C2900" s="125" t="s">
        <v>22</v>
      </c>
      <c r="D2900" s="126"/>
      <c r="E2900" s="127"/>
      <c r="F2900" s="198">
        <v>1244560</v>
      </c>
      <c r="G2900" s="129" t="s">
        <v>22</v>
      </c>
      <c r="H2900" s="130">
        <f>+F2900</f>
        <v>1244560</v>
      </c>
      <c r="I2900" s="76">
        <f t="shared" si="1187"/>
        <v>10</v>
      </c>
      <c r="J2900" s="100">
        <f>$AN$14</f>
        <v>41084</v>
      </c>
      <c r="K2900" s="101" t="s">
        <v>63</v>
      </c>
      <c r="L2900" s="261">
        <v>8</v>
      </c>
      <c r="M2900" s="232">
        <f t="shared" si="1202"/>
        <v>0</v>
      </c>
      <c r="N2900" s="241">
        <f t="shared" si="1194"/>
        <v>0</v>
      </c>
      <c r="O2900" s="244">
        <f t="shared" si="1188"/>
        <v>0</v>
      </c>
      <c r="P2900" s="245">
        <f t="shared" si="1200"/>
        <v>0</v>
      </c>
      <c r="Q2900" s="257">
        <f t="shared" si="1189"/>
        <v>0</v>
      </c>
      <c r="R2900" s="102">
        <f t="shared" si="1201"/>
        <v>8</v>
      </c>
      <c r="S2900" s="103">
        <f t="shared" si="1195"/>
        <v>0</v>
      </c>
      <c r="T2900" s="104">
        <f t="shared" si="1196"/>
        <v>7</v>
      </c>
      <c r="U2900" s="104">
        <f t="shared" si="1197"/>
        <v>1</v>
      </c>
      <c r="V2900" s="104">
        <f t="shared" si="1198"/>
        <v>0</v>
      </c>
      <c r="W2900" s="105">
        <f t="shared" si="1199"/>
        <v>8</v>
      </c>
      <c r="X2900" s="96"/>
      <c r="Y2900" s="106" t="str">
        <f>$AO$14</f>
        <v>M</v>
      </c>
      <c r="Z2900" s="262" t="str">
        <f t="shared" si="1190"/>
        <v>Sun</v>
      </c>
      <c r="AA2900" s="107">
        <f t="shared" si="1191"/>
        <v>0</v>
      </c>
      <c r="AB2900" s="107">
        <f t="shared" si="1192"/>
        <v>0</v>
      </c>
      <c r="AC2900" s="107">
        <f t="shared" si="1193"/>
        <v>0</v>
      </c>
    </row>
    <row r="2901" spans="1:29" ht="12.75" customHeight="1">
      <c r="A2901" s="69"/>
      <c r="B2901" s="124" t="s">
        <v>23</v>
      </c>
      <c r="C2901" s="125" t="s">
        <v>22</v>
      </c>
      <c r="D2901" s="133">
        <f>+F2900/173</f>
        <v>7193.9884393063585</v>
      </c>
      <c r="E2901" s="127" t="s">
        <v>24</v>
      </c>
      <c r="F2901" s="128">
        <f>+W2927</f>
        <v>151.5</v>
      </c>
      <c r="G2901" s="134" t="s">
        <v>22</v>
      </c>
      <c r="H2901" s="130">
        <f>F2901*D2901</f>
        <v>1089889.2485549133</v>
      </c>
      <c r="I2901" s="76">
        <f t="shared" si="1187"/>
        <v>11</v>
      </c>
      <c r="J2901" s="100">
        <f>$AN$15</f>
        <v>41085</v>
      </c>
      <c r="K2901" s="101">
        <v>1</v>
      </c>
      <c r="L2901" s="261">
        <v>8</v>
      </c>
      <c r="M2901" s="232">
        <f t="shared" si="1202"/>
        <v>0.33333333333333331</v>
      </c>
      <c r="N2901" s="241">
        <f t="shared" si="1194"/>
        <v>0.70833333333333337</v>
      </c>
      <c r="O2901" s="244">
        <f t="shared" si="1188"/>
        <v>9.0000000000000018</v>
      </c>
      <c r="P2901" s="245" t="str">
        <f t="shared" si="1200"/>
        <v>1</v>
      </c>
      <c r="Q2901" s="257">
        <f t="shared" si="1189"/>
        <v>8.0000000000000018</v>
      </c>
      <c r="R2901" s="102">
        <f t="shared" si="1201"/>
        <v>0</v>
      </c>
      <c r="S2901" s="103">
        <f t="shared" si="1195"/>
        <v>0</v>
      </c>
      <c r="T2901" s="104">
        <f t="shared" si="1196"/>
        <v>0</v>
      </c>
      <c r="U2901" s="104">
        <f t="shared" si="1197"/>
        <v>0</v>
      </c>
      <c r="V2901" s="104">
        <f t="shared" si="1198"/>
        <v>0</v>
      </c>
      <c r="W2901" s="105">
        <f t="shared" si="1199"/>
        <v>0</v>
      </c>
      <c r="X2901" s="96"/>
      <c r="Y2901" s="106" t="str">
        <f>$AO$15</f>
        <v>D</v>
      </c>
      <c r="Z2901" s="262" t="str">
        <f t="shared" si="1190"/>
        <v>Mon</v>
      </c>
      <c r="AA2901" s="107">
        <f t="shared" si="1191"/>
        <v>0</v>
      </c>
      <c r="AB2901" s="107">
        <f t="shared" si="1192"/>
        <v>0</v>
      </c>
      <c r="AC2901" s="107">
        <f t="shared" si="1193"/>
        <v>0</v>
      </c>
    </row>
    <row r="2902" spans="1:29" ht="12.75" customHeight="1">
      <c r="A2902" s="69"/>
      <c r="B2902" s="124" t="s">
        <v>65</v>
      </c>
      <c r="C2902" s="125" t="s">
        <v>22</v>
      </c>
      <c r="D2902" s="133">
        <v>6000</v>
      </c>
      <c r="E2902" s="127" t="s">
        <v>24</v>
      </c>
      <c r="F2902" s="203">
        <f>+K2927</f>
        <v>27</v>
      </c>
      <c r="G2902" s="134" t="s">
        <v>22</v>
      </c>
      <c r="H2902" s="130">
        <f>F2902*D2902</f>
        <v>162000</v>
      </c>
      <c r="I2902" s="76">
        <f t="shared" si="1187"/>
        <v>12</v>
      </c>
      <c r="J2902" s="100">
        <f>$AN$16</f>
        <v>41086</v>
      </c>
      <c r="K2902" s="101">
        <v>1</v>
      </c>
      <c r="L2902" s="261">
        <v>10</v>
      </c>
      <c r="M2902" s="232">
        <f t="shared" si="1202"/>
        <v>0.33333333333333331</v>
      </c>
      <c r="N2902" s="241">
        <f t="shared" si="1194"/>
        <v>0.70833333333333337</v>
      </c>
      <c r="O2902" s="244">
        <f t="shared" si="1188"/>
        <v>9.0000000000000018</v>
      </c>
      <c r="P2902" s="245" t="str">
        <f t="shared" si="1200"/>
        <v>1</v>
      </c>
      <c r="Q2902" s="257">
        <f t="shared" si="1189"/>
        <v>8.0000000000000018</v>
      </c>
      <c r="R2902" s="102">
        <f t="shared" si="1201"/>
        <v>1.9999999999999982</v>
      </c>
      <c r="S2902" s="103">
        <f t="shared" si="1195"/>
        <v>1</v>
      </c>
      <c r="T2902" s="104">
        <f t="shared" si="1196"/>
        <v>0.99999999999999822</v>
      </c>
      <c r="U2902" s="104">
        <f t="shared" si="1197"/>
        <v>0</v>
      </c>
      <c r="V2902" s="104">
        <f t="shared" si="1198"/>
        <v>0</v>
      </c>
      <c r="W2902" s="105">
        <f t="shared" si="1199"/>
        <v>1.9999999999999982</v>
      </c>
      <c r="X2902" s="96"/>
      <c r="Y2902" s="106" t="str">
        <f>$AO$16</f>
        <v>D</v>
      </c>
      <c r="Z2902" s="207" t="str">
        <f t="shared" si="1190"/>
        <v>Tue</v>
      </c>
      <c r="AA2902" s="107">
        <f t="shared" si="1191"/>
        <v>0</v>
      </c>
      <c r="AB2902" s="107">
        <f t="shared" si="1192"/>
        <v>0</v>
      </c>
      <c r="AC2902" s="107">
        <f t="shared" si="1193"/>
        <v>0</v>
      </c>
    </row>
    <row r="2903" spans="1:29" ht="12.75" customHeight="1">
      <c r="A2903" s="69"/>
      <c r="B2903" s="124" t="s">
        <v>66</v>
      </c>
      <c r="C2903" s="125" t="s">
        <v>22</v>
      </c>
      <c r="D2903" s="200">
        <v>4000</v>
      </c>
      <c r="E2903" s="127" t="s">
        <v>24</v>
      </c>
      <c r="F2903" s="139">
        <f>+L2927</f>
        <v>0</v>
      </c>
      <c r="G2903" s="134" t="s">
        <v>22</v>
      </c>
      <c r="H2903" s="130">
        <f>F2903*D2903</f>
        <v>0</v>
      </c>
      <c r="I2903" s="76">
        <f t="shared" si="1187"/>
        <v>13</v>
      </c>
      <c r="J2903" s="100">
        <f>$AN$17</f>
        <v>41087</v>
      </c>
      <c r="K2903" s="101">
        <v>1</v>
      </c>
      <c r="L2903" s="261">
        <v>10</v>
      </c>
      <c r="M2903" s="232">
        <f t="shared" si="1202"/>
        <v>0.33333333333333331</v>
      </c>
      <c r="N2903" s="241">
        <f t="shared" si="1194"/>
        <v>0.70833333333333337</v>
      </c>
      <c r="O2903" s="244">
        <f t="shared" si="1188"/>
        <v>9.0000000000000018</v>
      </c>
      <c r="P2903" s="245" t="str">
        <f t="shared" si="1200"/>
        <v>1</v>
      </c>
      <c r="Q2903" s="257">
        <f t="shared" si="1189"/>
        <v>8.0000000000000018</v>
      </c>
      <c r="R2903" s="102">
        <f t="shared" si="1201"/>
        <v>1.9999999999999982</v>
      </c>
      <c r="S2903" s="103">
        <f t="shared" si="1195"/>
        <v>1</v>
      </c>
      <c r="T2903" s="104">
        <f t="shared" si="1196"/>
        <v>0.99999999999999822</v>
      </c>
      <c r="U2903" s="104">
        <f t="shared" si="1197"/>
        <v>0</v>
      </c>
      <c r="V2903" s="104">
        <f t="shared" si="1198"/>
        <v>0</v>
      </c>
      <c r="W2903" s="105">
        <f t="shared" si="1199"/>
        <v>1.9999999999999982</v>
      </c>
      <c r="X2903" s="96"/>
      <c r="Y2903" s="106" t="str">
        <f>$AO$17</f>
        <v>D</v>
      </c>
      <c r="Z2903" s="207" t="str">
        <f t="shared" si="1190"/>
        <v>Wed</v>
      </c>
      <c r="AA2903" s="107">
        <f t="shared" si="1191"/>
        <v>0</v>
      </c>
      <c r="AB2903" s="107">
        <f t="shared" si="1192"/>
        <v>0</v>
      </c>
      <c r="AC2903" s="107">
        <f t="shared" si="1193"/>
        <v>0</v>
      </c>
    </row>
    <row r="2904" spans="1:29" ht="12.75" customHeight="1">
      <c r="A2904" s="69"/>
      <c r="B2904" s="335" t="s">
        <v>75</v>
      </c>
      <c r="C2904" s="336" t="s">
        <v>22</v>
      </c>
      <c r="D2904" s="337"/>
      <c r="E2904" s="127" t="s">
        <v>24</v>
      </c>
      <c r="F2904" s="338">
        <f>+M2927</f>
        <v>27</v>
      </c>
      <c r="G2904" s="142" t="s">
        <v>22</v>
      </c>
      <c r="H2904" s="143">
        <f>+F2904*D2904</f>
        <v>0</v>
      </c>
      <c r="I2904" s="76">
        <f t="shared" si="1187"/>
        <v>14</v>
      </c>
      <c r="J2904" s="100">
        <f>$AN$18</f>
        <v>41088</v>
      </c>
      <c r="K2904" s="101">
        <v>1</v>
      </c>
      <c r="L2904" s="261">
        <v>8</v>
      </c>
      <c r="M2904" s="232">
        <f t="shared" si="1202"/>
        <v>0.33333333333333331</v>
      </c>
      <c r="N2904" s="241">
        <f t="shared" si="1194"/>
        <v>0.70833333333333337</v>
      </c>
      <c r="O2904" s="244">
        <f t="shared" si="1188"/>
        <v>9.0000000000000018</v>
      </c>
      <c r="P2904" s="245" t="str">
        <f t="shared" si="1200"/>
        <v>1</v>
      </c>
      <c r="Q2904" s="257">
        <f t="shared" si="1189"/>
        <v>8.0000000000000018</v>
      </c>
      <c r="R2904" s="102">
        <f t="shared" si="1201"/>
        <v>0</v>
      </c>
      <c r="S2904" s="103">
        <f t="shared" si="1195"/>
        <v>0</v>
      </c>
      <c r="T2904" s="104">
        <f t="shared" si="1196"/>
        <v>0</v>
      </c>
      <c r="U2904" s="104">
        <f t="shared" si="1197"/>
        <v>0</v>
      </c>
      <c r="V2904" s="104">
        <f t="shared" si="1198"/>
        <v>0</v>
      </c>
      <c r="W2904" s="105">
        <f t="shared" si="1199"/>
        <v>0</v>
      </c>
      <c r="X2904" s="96"/>
      <c r="Y2904" s="106" t="str">
        <f>$AO$18</f>
        <v>D</v>
      </c>
      <c r="Z2904" s="207" t="str">
        <f t="shared" si="1190"/>
        <v>Thu</v>
      </c>
      <c r="AA2904" s="107">
        <f t="shared" si="1191"/>
        <v>0</v>
      </c>
      <c r="AB2904" s="107">
        <f t="shared" si="1192"/>
        <v>0</v>
      </c>
      <c r="AC2904" s="107">
        <f t="shared" si="1193"/>
        <v>0</v>
      </c>
    </row>
    <row r="2905" spans="1:29" ht="12.75" customHeight="1">
      <c r="A2905" s="69"/>
      <c r="B2905" s="124"/>
      <c r="C2905" s="70"/>
      <c r="D2905" s="202"/>
      <c r="E2905" s="140"/>
      <c r="F2905" s="141"/>
      <c r="G2905" s="74" t="s">
        <v>22</v>
      </c>
      <c r="H2905" s="99">
        <f>+D2905*F2905</f>
        <v>0</v>
      </c>
      <c r="I2905" s="76">
        <f t="shared" si="1187"/>
        <v>15</v>
      </c>
      <c r="J2905" s="100">
        <f>$AN$19</f>
        <v>41089</v>
      </c>
      <c r="K2905" s="101">
        <v>1</v>
      </c>
      <c r="L2905" s="261">
        <v>8</v>
      </c>
      <c r="M2905" s="232">
        <f t="shared" si="1202"/>
        <v>0.33333333333333331</v>
      </c>
      <c r="N2905" s="241">
        <f t="shared" si="1194"/>
        <v>0.70833333333333337</v>
      </c>
      <c r="O2905" s="244">
        <f t="shared" si="1188"/>
        <v>9.0000000000000018</v>
      </c>
      <c r="P2905" s="245" t="str">
        <f t="shared" si="1200"/>
        <v>1</v>
      </c>
      <c r="Q2905" s="257">
        <f t="shared" si="1189"/>
        <v>8.0000000000000018</v>
      </c>
      <c r="R2905" s="102">
        <f t="shared" si="1201"/>
        <v>0</v>
      </c>
      <c r="S2905" s="103">
        <f t="shared" si="1195"/>
        <v>0</v>
      </c>
      <c r="T2905" s="104">
        <f t="shared" si="1196"/>
        <v>0</v>
      </c>
      <c r="U2905" s="104">
        <f t="shared" si="1197"/>
        <v>0</v>
      </c>
      <c r="V2905" s="104">
        <f t="shared" si="1198"/>
        <v>0</v>
      </c>
      <c r="W2905" s="105">
        <f t="shared" si="1199"/>
        <v>0</v>
      </c>
      <c r="X2905" s="96"/>
      <c r="Y2905" s="106" t="str">
        <f>$AO$19</f>
        <v>D</v>
      </c>
      <c r="Z2905" s="207" t="str">
        <f t="shared" si="1190"/>
        <v>Fri</v>
      </c>
      <c r="AA2905" s="107">
        <f t="shared" si="1191"/>
        <v>0</v>
      </c>
      <c r="AB2905" s="107">
        <f t="shared" si="1192"/>
        <v>0</v>
      </c>
      <c r="AC2905" s="107">
        <f t="shared" si="1193"/>
        <v>0</v>
      </c>
    </row>
    <row r="2906" spans="1:29" ht="12.75" customHeight="1">
      <c r="A2906" s="69"/>
      <c r="B2906" s="124"/>
      <c r="C2906" s="70"/>
      <c r="D2906" s="202"/>
      <c r="E2906" s="140"/>
      <c r="F2906" s="139"/>
      <c r="G2906" s="74" t="s">
        <v>22</v>
      </c>
      <c r="H2906" s="99">
        <f>+D2906*F2906</f>
        <v>0</v>
      </c>
      <c r="I2906" s="76">
        <f t="shared" si="1187"/>
        <v>16</v>
      </c>
      <c r="J2906" s="100">
        <f>$AN$20</f>
        <v>41090</v>
      </c>
      <c r="K2906" s="101" t="s">
        <v>63</v>
      </c>
      <c r="L2906" s="261">
        <v>8</v>
      </c>
      <c r="M2906" s="232">
        <f t="shared" si="1202"/>
        <v>0</v>
      </c>
      <c r="N2906" s="241">
        <f t="shared" si="1194"/>
        <v>0</v>
      </c>
      <c r="O2906" s="244">
        <f t="shared" si="1188"/>
        <v>0</v>
      </c>
      <c r="P2906" s="245">
        <f t="shared" si="1200"/>
        <v>0</v>
      </c>
      <c r="Q2906" s="257">
        <f t="shared" si="1189"/>
        <v>0</v>
      </c>
      <c r="R2906" s="102">
        <f t="shared" si="1201"/>
        <v>8</v>
      </c>
      <c r="S2906" s="103">
        <f t="shared" si="1195"/>
        <v>0</v>
      </c>
      <c r="T2906" s="104">
        <f t="shared" si="1196"/>
        <v>7</v>
      </c>
      <c r="U2906" s="104">
        <f t="shared" si="1197"/>
        <v>1</v>
      </c>
      <c r="V2906" s="104">
        <f t="shared" si="1198"/>
        <v>0</v>
      </c>
      <c r="W2906" s="105">
        <f t="shared" si="1199"/>
        <v>8</v>
      </c>
      <c r="X2906" s="96"/>
      <c r="Y2906" s="106" t="str">
        <f>$AO$20</f>
        <v>M</v>
      </c>
      <c r="Z2906" s="207" t="str">
        <f t="shared" si="1190"/>
        <v>Sat</v>
      </c>
      <c r="AA2906" s="107">
        <f t="shared" si="1191"/>
        <v>0</v>
      </c>
      <c r="AB2906" s="107">
        <f t="shared" si="1192"/>
        <v>0</v>
      </c>
      <c r="AC2906" s="107">
        <f t="shared" si="1193"/>
        <v>0</v>
      </c>
    </row>
    <row r="2907" spans="1:29" ht="12.75" customHeight="1">
      <c r="A2907" s="69"/>
      <c r="B2907" s="124" t="s">
        <v>56</v>
      </c>
      <c r="C2907" s="70" t="s">
        <v>22</v>
      </c>
      <c r="D2907" s="202"/>
      <c r="E2907" s="140"/>
      <c r="F2907" s="141"/>
      <c r="G2907" s="74" t="s">
        <v>22</v>
      </c>
      <c r="H2907" s="99">
        <v>0</v>
      </c>
      <c r="I2907" s="76">
        <f t="shared" si="1187"/>
        <v>17</v>
      </c>
      <c r="J2907" s="100">
        <f>$AN$21</f>
        <v>41091</v>
      </c>
      <c r="K2907" s="339" t="s">
        <v>63</v>
      </c>
      <c r="L2907" s="261">
        <v>8</v>
      </c>
      <c r="M2907" s="232">
        <f t="shared" si="1202"/>
        <v>0</v>
      </c>
      <c r="N2907" s="241">
        <f t="shared" si="1194"/>
        <v>0</v>
      </c>
      <c r="O2907" s="244">
        <f t="shared" si="1188"/>
        <v>0</v>
      </c>
      <c r="P2907" s="245">
        <f t="shared" si="1200"/>
        <v>0</v>
      </c>
      <c r="Q2907" s="257">
        <f t="shared" si="1189"/>
        <v>0</v>
      </c>
      <c r="R2907" s="102">
        <f t="shared" si="1201"/>
        <v>8</v>
      </c>
      <c r="S2907" s="103">
        <f t="shared" si="1195"/>
        <v>0</v>
      </c>
      <c r="T2907" s="104">
        <f t="shared" si="1196"/>
        <v>7</v>
      </c>
      <c r="U2907" s="104">
        <f t="shared" si="1197"/>
        <v>1</v>
      </c>
      <c r="V2907" s="104">
        <f t="shared" si="1198"/>
        <v>0</v>
      </c>
      <c r="W2907" s="105">
        <f t="shared" si="1199"/>
        <v>8</v>
      </c>
      <c r="X2907" s="96"/>
      <c r="Y2907" s="106" t="str">
        <f>$AO$21</f>
        <v>M</v>
      </c>
      <c r="Z2907" s="262" t="str">
        <f t="shared" si="1190"/>
        <v>Sun</v>
      </c>
      <c r="AA2907" s="107">
        <f t="shared" si="1191"/>
        <v>0</v>
      </c>
      <c r="AB2907" s="107">
        <f t="shared" si="1192"/>
        <v>0</v>
      </c>
      <c r="AC2907" s="107">
        <f t="shared" si="1193"/>
        <v>0</v>
      </c>
    </row>
    <row r="2908" spans="1:29" ht="12.75" customHeight="1">
      <c r="A2908" s="69"/>
      <c r="B2908" s="124"/>
      <c r="C2908" s="70"/>
      <c r="D2908" s="202"/>
      <c r="E2908" s="140"/>
      <c r="F2908" s="139"/>
      <c r="G2908" s="74" t="s">
        <v>22</v>
      </c>
      <c r="H2908" s="99">
        <f>+D2908*F2908</f>
        <v>0</v>
      </c>
      <c r="I2908" s="76">
        <f t="shared" si="1187"/>
        <v>18</v>
      </c>
      <c r="J2908" s="100">
        <f>$AN$22</f>
        <v>41092</v>
      </c>
      <c r="K2908" s="101">
        <v>1</v>
      </c>
      <c r="L2908" s="261">
        <v>10</v>
      </c>
      <c r="M2908" s="232">
        <f t="shared" si="1202"/>
        <v>0.33333333333333331</v>
      </c>
      <c r="N2908" s="241">
        <f t="shared" si="1194"/>
        <v>0.70833333333333337</v>
      </c>
      <c r="O2908" s="244">
        <f t="shared" si="1188"/>
        <v>9.0000000000000018</v>
      </c>
      <c r="P2908" s="245" t="str">
        <f t="shared" si="1200"/>
        <v>1</v>
      </c>
      <c r="Q2908" s="257">
        <f t="shared" si="1189"/>
        <v>8.0000000000000018</v>
      </c>
      <c r="R2908" s="102">
        <f t="shared" si="1201"/>
        <v>1.9999999999999982</v>
      </c>
      <c r="S2908" s="103">
        <f t="shared" si="1195"/>
        <v>1</v>
      </c>
      <c r="T2908" s="104">
        <f t="shared" si="1196"/>
        <v>0.99999999999999822</v>
      </c>
      <c r="U2908" s="104">
        <f t="shared" si="1197"/>
        <v>0</v>
      </c>
      <c r="V2908" s="104">
        <f t="shared" si="1198"/>
        <v>0</v>
      </c>
      <c r="W2908" s="105">
        <f t="shared" si="1199"/>
        <v>1.9999999999999982</v>
      </c>
      <c r="X2908" s="96"/>
      <c r="Y2908" s="106" t="str">
        <f>$AO$22</f>
        <v>D</v>
      </c>
      <c r="Z2908" s="262" t="str">
        <f t="shared" si="1190"/>
        <v>Mon</v>
      </c>
      <c r="AA2908" s="107">
        <f t="shared" si="1191"/>
        <v>0</v>
      </c>
      <c r="AB2908" s="107">
        <f t="shared" si="1192"/>
        <v>0</v>
      </c>
      <c r="AC2908" s="107">
        <f t="shared" si="1193"/>
        <v>0</v>
      </c>
    </row>
    <row r="2909" spans="1:29" ht="12.75" customHeight="1">
      <c r="A2909" s="69"/>
      <c r="B2909" s="150" t="s">
        <v>19</v>
      </c>
      <c r="C2909" s="150"/>
      <c r="D2909" s="200"/>
      <c r="E2909" s="127"/>
      <c r="F2909" s="151"/>
      <c r="G2909" s="134" t="s">
        <v>22</v>
      </c>
      <c r="H2909" s="152">
        <f>SUM(H2900:H2908)</f>
        <v>2496449.2485549133</v>
      </c>
      <c r="I2909" s="76">
        <f t="shared" si="1187"/>
        <v>19</v>
      </c>
      <c r="J2909" s="100">
        <f>$AN$23</f>
        <v>41093</v>
      </c>
      <c r="K2909" s="101">
        <v>1</v>
      </c>
      <c r="L2909" s="261">
        <v>11</v>
      </c>
      <c r="M2909" s="232">
        <f t="shared" si="1202"/>
        <v>0.33333333333333331</v>
      </c>
      <c r="N2909" s="241">
        <f t="shared" si="1194"/>
        <v>0.70833333333333337</v>
      </c>
      <c r="O2909" s="244">
        <f t="shared" si="1188"/>
        <v>9.0000000000000018</v>
      </c>
      <c r="P2909" s="245" t="str">
        <f t="shared" si="1200"/>
        <v>1</v>
      </c>
      <c r="Q2909" s="257">
        <f t="shared" si="1189"/>
        <v>8.0000000000000018</v>
      </c>
      <c r="R2909" s="102">
        <f t="shared" si="1201"/>
        <v>2.9999999999999982</v>
      </c>
      <c r="S2909" s="103">
        <f t="shared" si="1195"/>
        <v>1</v>
      </c>
      <c r="T2909" s="104">
        <f t="shared" si="1196"/>
        <v>1.9999999999999982</v>
      </c>
      <c r="U2909" s="104">
        <f t="shared" si="1197"/>
        <v>0</v>
      </c>
      <c r="V2909" s="104">
        <f t="shared" si="1198"/>
        <v>0</v>
      </c>
      <c r="W2909" s="105">
        <f t="shared" si="1199"/>
        <v>2.9999999999999982</v>
      </c>
      <c r="X2909" s="96"/>
      <c r="Y2909" s="106" t="str">
        <f>$AO$23</f>
        <v>D</v>
      </c>
      <c r="Z2909" s="207" t="str">
        <f t="shared" si="1190"/>
        <v>Tue</v>
      </c>
      <c r="AA2909" s="107">
        <f t="shared" si="1191"/>
        <v>0</v>
      </c>
      <c r="AB2909" s="107">
        <f t="shared" si="1192"/>
        <v>0</v>
      </c>
      <c r="AC2909" s="107">
        <f t="shared" si="1193"/>
        <v>0</v>
      </c>
    </row>
    <row r="2910" spans="1:29" ht="12.75" customHeight="1">
      <c r="A2910" s="69"/>
      <c r="B2910" s="131" t="s">
        <v>25</v>
      </c>
      <c r="C2910" s="70"/>
      <c r="D2910" s="200"/>
      <c r="E2910" s="127"/>
      <c r="F2910" s="151"/>
      <c r="G2910" s="74"/>
      <c r="H2910" s="75"/>
      <c r="I2910" s="76">
        <f t="shared" si="1187"/>
        <v>20</v>
      </c>
      <c r="J2910" s="100">
        <f>$AN$24</f>
        <v>41094</v>
      </c>
      <c r="K2910" s="101">
        <v>1</v>
      </c>
      <c r="L2910" s="261">
        <v>10.5</v>
      </c>
      <c r="M2910" s="232">
        <f t="shared" si="1202"/>
        <v>0.33333333333333331</v>
      </c>
      <c r="N2910" s="241">
        <f t="shared" si="1194"/>
        <v>0.70833333333333337</v>
      </c>
      <c r="O2910" s="244">
        <f t="shared" si="1188"/>
        <v>9.0000000000000018</v>
      </c>
      <c r="P2910" s="245" t="str">
        <f t="shared" si="1200"/>
        <v>1</v>
      </c>
      <c r="Q2910" s="257">
        <f t="shared" si="1189"/>
        <v>8.0000000000000018</v>
      </c>
      <c r="R2910" s="102">
        <f t="shared" si="1201"/>
        <v>2.4999999999999982</v>
      </c>
      <c r="S2910" s="103">
        <f t="shared" si="1195"/>
        <v>1</v>
      </c>
      <c r="T2910" s="104">
        <f t="shared" si="1196"/>
        <v>1.4999999999999982</v>
      </c>
      <c r="U2910" s="104">
        <f t="shared" si="1197"/>
        <v>0</v>
      </c>
      <c r="V2910" s="104">
        <f t="shared" si="1198"/>
        <v>0</v>
      </c>
      <c r="W2910" s="105">
        <f t="shared" si="1199"/>
        <v>2.4999999999999982</v>
      </c>
      <c r="X2910" s="96"/>
      <c r="Y2910" s="106" t="str">
        <f>$AO$24</f>
        <v>D</v>
      </c>
      <c r="Z2910" s="207" t="str">
        <f t="shared" si="1190"/>
        <v>Wed</v>
      </c>
      <c r="AA2910" s="107">
        <f t="shared" si="1191"/>
        <v>0</v>
      </c>
      <c r="AB2910" s="107">
        <f t="shared" si="1192"/>
        <v>0</v>
      </c>
      <c r="AC2910" s="107">
        <f t="shared" si="1193"/>
        <v>0</v>
      </c>
    </row>
    <row r="2911" spans="1:29" ht="12.75" customHeight="1">
      <c r="A2911" s="69"/>
      <c r="B2911" s="124" t="s">
        <v>26</v>
      </c>
      <c r="C2911" s="125" t="s">
        <v>22</v>
      </c>
      <c r="D2911" s="153">
        <f>-H2900</f>
        <v>-1244560</v>
      </c>
      <c r="E2911" s="127" t="s">
        <v>24</v>
      </c>
      <c r="F2911" s="149">
        <v>0.02</v>
      </c>
      <c r="G2911" s="134" t="s">
        <v>22</v>
      </c>
      <c r="H2911" s="130">
        <f>F2911*D2911</f>
        <v>-24891.200000000001</v>
      </c>
      <c r="I2911" s="76">
        <f t="shared" si="1187"/>
        <v>21</v>
      </c>
      <c r="J2911" s="100">
        <f>$AN$25</f>
        <v>41095</v>
      </c>
      <c r="K2911" s="101">
        <v>1</v>
      </c>
      <c r="L2911" s="261">
        <v>10.5</v>
      </c>
      <c r="M2911" s="232">
        <f t="shared" si="1202"/>
        <v>0.33333333333333331</v>
      </c>
      <c r="N2911" s="241">
        <f t="shared" si="1194"/>
        <v>0.70833333333333337</v>
      </c>
      <c r="O2911" s="244">
        <f t="shared" si="1188"/>
        <v>9.0000000000000018</v>
      </c>
      <c r="P2911" s="245" t="str">
        <f t="shared" si="1200"/>
        <v>1</v>
      </c>
      <c r="Q2911" s="257">
        <f t="shared" si="1189"/>
        <v>8.0000000000000018</v>
      </c>
      <c r="R2911" s="102">
        <f t="shared" si="1201"/>
        <v>2.4999999999999982</v>
      </c>
      <c r="S2911" s="103">
        <f t="shared" si="1195"/>
        <v>1</v>
      </c>
      <c r="T2911" s="104">
        <f t="shared" si="1196"/>
        <v>1.4999999999999982</v>
      </c>
      <c r="U2911" s="104">
        <f t="shared" si="1197"/>
        <v>0</v>
      </c>
      <c r="V2911" s="104">
        <f t="shared" si="1198"/>
        <v>0</v>
      </c>
      <c r="W2911" s="105">
        <f t="shared" si="1199"/>
        <v>2.4999999999999982</v>
      </c>
      <c r="X2911" s="96"/>
      <c r="Y2911" s="106" t="str">
        <f>$AO$25</f>
        <v>D</v>
      </c>
      <c r="Z2911" s="207" t="str">
        <f t="shared" si="1190"/>
        <v>Thu</v>
      </c>
      <c r="AA2911" s="107">
        <f t="shared" si="1191"/>
        <v>0</v>
      </c>
      <c r="AB2911" s="107">
        <f t="shared" si="1192"/>
        <v>0</v>
      </c>
      <c r="AC2911" s="107">
        <f t="shared" si="1193"/>
        <v>0</v>
      </c>
    </row>
    <row r="2912" spans="1:29" ht="12.75" customHeight="1">
      <c r="A2912" s="69"/>
      <c r="B2912" s="124" t="s">
        <v>47</v>
      </c>
      <c r="C2912" s="125" t="s">
        <v>22</v>
      </c>
      <c r="D2912" s="200"/>
      <c r="E2912" s="127"/>
      <c r="F2912" s="155"/>
      <c r="G2912" s="134" t="s">
        <v>22</v>
      </c>
      <c r="H2912" s="130">
        <f>SUM(AA2927:AC2927)*-F2900/21</f>
        <v>0</v>
      </c>
      <c r="I2912" s="76">
        <f t="shared" si="1187"/>
        <v>22</v>
      </c>
      <c r="J2912" s="100">
        <f>$AN$26</f>
        <v>41096</v>
      </c>
      <c r="K2912" s="101">
        <v>1</v>
      </c>
      <c r="L2912" s="261">
        <v>10.5</v>
      </c>
      <c r="M2912" s="232">
        <f t="shared" si="1202"/>
        <v>0.33333333333333331</v>
      </c>
      <c r="N2912" s="241">
        <f t="shared" si="1194"/>
        <v>0.70833333333333337</v>
      </c>
      <c r="O2912" s="244">
        <f t="shared" si="1188"/>
        <v>9.0000000000000018</v>
      </c>
      <c r="P2912" s="245" t="str">
        <f t="shared" si="1200"/>
        <v>1</v>
      </c>
      <c r="Q2912" s="257">
        <f t="shared" si="1189"/>
        <v>8.0000000000000018</v>
      </c>
      <c r="R2912" s="102">
        <f t="shared" si="1201"/>
        <v>2.4999999999999982</v>
      </c>
      <c r="S2912" s="103">
        <f t="shared" si="1195"/>
        <v>1</v>
      </c>
      <c r="T2912" s="104">
        <f t="shared" si="1196"/>
        <v>1.4999999999999982</v>
      </c>
      <c r="U2912" s="104">
        <f t="shared" si="1197"/>
        <v>0</v>
      </c>
      <c r="V2912" s="104">
        <f t="shared" si="1198"/>
        <v>0</v>
      </c>
      <c r="W2912" s="105">
        <f t="shared" si="1199"/>
        <v>2.4999999999999982</v>
      </c>
      <c r="X2912" s="96"/>
      <c r="Y2912" s="106" t="str">
        <f>$AO$26</f>
        <v>D</v>
      </c>
      <c r="Z2912" s="207" t="str">
        <f t="shared" si="1190"/>
        <v>Fri</v>
      </c>
      <c r="AA2912" s="107">
        <f t="shared" si="1191"/>
        <v>0</v>
      </c>
      <c r="AB2912" s="107">
        <f t="shared" si="1192"/>
        <v>0</v>
      </c>
      <c r="AC2912" s="107">
        <f t="shared" si="1193"/>
        <v>0</v>
      </c>
    </row>
    <row r="2913" spans="1:29" ht="12.75" customHeight="1">
      <c r="A2913" s="69"/>
      <c r="B2913" s="124" t="s">
        <v>27</v>
      </c>
      <c r="C2913" s="125" t="s">
        <v>22</v>
      </c>
      <c r="D2913" s="200"/>
      <c r="E2913" s="127"/>
      <c r="F2913" s="155"/>
      <c r="G2913" s="134" t="s">
        <v>22</v>
      </c>
      <c r="H2913" s="156">
        <f>+F2919</f>
        <v>-51672.799999999996</v>
      </c>
      <c r="I2913" s="76">
        <f t="shared" si="1187"/>
        <v>23</v>
      </c>
      <c r="J2913" s="100">
        <f>$AN$27</f>
        <v>41097</v>
      </c>
      <c r="K2913" s="339" t="s">
        <v>63</v>
      </c>
      <c r="L2913" s="261">
        <v>8.5</v>
      </c>
      <c r="M2913" s="232">
        <f t="shared" si="1202"/>
        <v>0</v>
      </c>
      <c r="N2913" s="241">
        <f t="shared" si="1194"/>
        <v>0</v>
      </c>
      <c r="O2913" s="244">
        <f t="shared" si="1188"/>
        <v>0</v>
      </c>
      <c r="P2913" s="245">
        <f t="shared" si="1200"/>
        <v>0</v>
      </c>
      <c r="Q2913" s="257">
        <f t="shared" si="1189"/>
        <v>0</v>
      </c>
      <c r="R2913" s="102">
        <f t="shared" si="1201"/>
        <v>8.5</v>
      </c>
      <c r="S2913" s="103">
        <f t="shared" si="1195"/>
        <v>0</v>
      </c>
      <c r="T2913" s="104">
        <f t="shared" si="1196"/>
        <v>7</v>
      </c>
      <c r="U2913" s="104">
        <f t="shared" si="1197"/>
        <v>1</v>
      </c>
      <c r="V2913" s="104">
        <f t="shared" si="1198"/>
        <v>0.5</v>
      </c>
      <c r="W2913" s="105">
        <f t="shared" si="1199"/>
        <v>8.5</v>
      </c>
      <c r="X2913" s="96"/>
      <c r="Y2913" s="106" t="str">
        <f>$AO$27</f>
        <v>M</v>
      </c>
      <c r="Z2913" s="207" t="str">
        <f t="shared" si="1190"/>
        <v>Sat</v>
      </c>
      <c r="AA2913" s="107">
        <f t="shared" si="1191"/>
        <v>0</v>
      </c>
      <c r="AB2913" s="107">
        <f t="shared" si="1192"/>
        <v>0</v>
      </c>
      <c r="AC2913" s="107">
        <f t="shared" si="1193"/>
        <v>0</v>
      </c>
    </row>
    <row r="2914" spans="1:29" ht="12.75" customHeight="1">
      <c r="A2914" s="69"/>
      <c r="B2914" s="98"/>
      <c r="C2914" s="98"/>
      <c r="D2914" s="158" t="s">
        <v>28</v>
      </c>
      <c r="E2914" s="159"/>
      <c r="F2914" s="160">
        <f>VLOOKUP(C2893,$AD$1:$AG$6,2)</f>
        <v>-1320000</v>
      </c>
      <c r="G2914" s="160"/>
      <c r="H2914" s="99"/>
      <c r="I2914" s="76">
        <f t="shared" si="1187"/>
        <v>24</v>
      </c>
      <c r="J2914" s="100">
        <f>$AN$28</f>
        <v>41098</v>
      </c>
      <c r="K2914" s="339" t="s">
        <v>63</v>
      </c>
      <c r="L2914" s="261">
        <v>8</v>
      </c>
      <c r="M2914" s="232">
        <f t="shared" si="1202"/>
        <v>0</v>
      </c>
      <c r="N2914" s="241">
        <f t="shared" si="1194"/>
        <v>0</v>
      </c>
      <c r="O2914" s="244">
        <f t="shared" si="1188"/>
        <v>0</v>
      </c>
      <c r="P2914" s="245">
        <f t="shared" si="1200"/>
        <v>0</v>
      </c>
      <c r="Q2914" s="257">
        <f t="shared" si="1189"/>
        <v>0</v>
      </c>
      <c r="R2914" s="102">
        <f t="shared" si="1201"/>
        <v>8</v>
      </c>
      <c r="S2914" s="103">
        <f t="shared" si="1195"/>
        <v>0</v>
      </c>
      <c r="T2914" s="104">
        <f t="shared" si="1196"/>
        <v>7</v>
      </c>
      <c r="U2914" s="104">
        <f t="shared" si="1197"/>
        <v>1</v>
      </c>
      <c r="V2914" s="104">
        <f t="shared" si="1198"/>
        <v>0</v>
      </c>
      <c r="W2914" s="105">
        <f t="shared" si="1199"/>
        <v>8</v>
      </c>
      <c r="X2914" s="96"/>
      <c r="Y2914" s="106" t="str">
        <f>$AO$28</f>
        <v>M</v>
      </c>
      <c r="Z2914" s="262" t="str">
        <f t="shared" si="1190"/>
        <v>Sun</v>
      </c>
      <c r="AA2914" s="107">
        <f t="shared" si="1191"/>
        <v>0</v>
      </c>
      <c r="AB2914" s="107">
        <f t="shared" si="1192"/>
        <v>0</v>
      </c>
      <c r="AC2914" s="107">
        <f t="shared" si="1193"/>
        <v>0</v>
      </c>
    </row>
    <row r="2915" spans="1:29" ht="12.75" customHeight="1">
      <c r="A2915" s="69"/>
      <c r="B2915" s="98"/>
      <c r="C2915" s="98"/>
      <c r="D2915" s="162" t="s">
        <v>26</v>
      </c>
      <c r="E2915" s="159"/>
      <c r="F2915" s="163">
        <f>+(H2900)*0.54%</f>
        <v>6720.6240000000007</v>
      </c>
      <c r="G2915" s="163"/>
      <c r="H2915" s="99"/>
      <c r="I2915" s="76">
        <f t="shared" si="1187"/>
        <v>25</v>
      </c>
      <c r="J2915" s="100">
        <f>$AN$29</f>
        <v>41099</v>
      </c>
      <c r="K2915" s="101">
        <v>1</v>
      </c>
      <c r="L2915" s="261">
        <v>9.5</v>
      </c>
      <c r="M2915" s="232">
        <f t="shared" si="1202"/>
        <v>0.33333333333333331</v>
      </c>
      <c r="N2915" s="241">
        <f t="shared" si="1194"/>
        <v>0.70833333333333337</v>
      </c>
      <c r="O2915" s="244">
        <f t="shared" si="1188"/>
        <v>9.0000000000000018</v>
      </c>
      <c r="P2915" s="245" t="str">
        <f t="shared" si="1200"/>
        <v>1</v>
      </c>
      <c r="Q2915" s="257">
        <f t="shared" si="1189"/>
        <v>8.0000000000000018</v>
      </c>
      <c r="R2915" s="102">
        <f t="shared" si="1201"/>
        <v>1.4999999999999982</v>
      </c>
      <c r="S2915" s="103">
        <f t="shared" si="1195"/>
        <v>1</v>
      </c>
      <c r="T2915" s="104">
        <f t="shared" si="1196"/>
        <v>0.49999999999999822</v>
      </c>
      <c r="U2915" s="104">
        <f t="shared" si="1197"/>
        <v>0</v>
      </c>
      <c r="V2915" s="104">
        <f t="shared" si="1198"/>
        <v>0</v>
      </c>
      <c r="W2915" s="105">
        <f t="shared" si="1199"/>
        <v>1.4999999999999982</v>
      </c>
      <c r="X2915" s="96"/>
      <c r="Y2915" s="106" t="str">
        <f>$AO$29</f>
        <v>D</v>
      </c>
      <c r="Z2915" s="262" t="str">
        <f t="shared" si="1190"/>
        <v>Mon</v>
      </c>
      <c r="AA2915" s="107">
        <f t="shared" si="1191"/>
        <v>0</v>
      </c>
      <c r="AB2915" s="107">
        <f t="shared" si="1192"/>
        <v>0</v>
      </c>
      <c r="AC2915" s="107">
        <f t="shared" si="1193"/>
        <v>0</v>
      </c>
    </row>
    <row r="2916" spans="1:29" ht="12.75" customHeight="1">
      <c r="A2916" s="69"/>
      <c r="B2916" s="98"/>
      <c r="C2916" s="98"/>
      <c r="D2916" s="162" t="s">
        <v>29</v>
      </c>
      <c r="E2916" s="159"/>
      <c r="F2916" s="160">
        <f>-IF(H2909*5%&gt;500000,500000,H2909*5%)</f>
        <v>-124822.46242774568</v>
      </c>
      <c r="G2916" s="160"/>
      <c r="H2916" s="99"/>
      <c r="I2916" s="76">
        <f t="shared" si="1187"/>
        <v>26</v>
      </c>
      <c r="J2916" s="100">
        <f>$AN$30</f>
        <v>41100</v>
      </c>
      <c r="K2916" s="101">
        <v>1</v>
      </c>
      <c r="L2916" s="261">
        <v>8</v>
      </c>
      <c r="M2916" s="232">
        <f t="shared" si="1202"/>
        <v>0.33333333333333331</v>
      </c>
      <c r="N2916" s="241">
        <f t="shared" si="1194"/>
        <v>0.70833333333333337</v>
      </c>
      <c r="O2916" s="244">
        <f t="shared" si="1188"/>
        <v>9.0000000000000018</v>
      </c>
      <c r="P2916" s="245" t="str">
        <f t="shared" si="1200"/>
        <v>1</v>
      </c>
      <c r="Q2916" s="257">
        <f t="shared" si="1189"/>
        <v>8.0000000000000018</v>
      </c>
      <c r="R2916" s="102">
        <f t="shared" si="1201"/>
        <v>0</v>
      </c>
      <c r="S2916" s="103">
        <f t="shared" si="1195"/>
        <v>0</v>
      </c>
      <c r="T2916" s="104">
        <f t="shared" si="1196"/>
        <v>0</v>
      </c>
      <c r="U2916" s="104">
        <f t="shared" si="1197"/>
        <v>0</v>
      </c>
      <c r="V2916" s="104">
        <f t="shared" si="1198"/>
        <v>0</v>
      </c>
      <c r="W2916" s="105">
        <f t="shared" si="1199"/>
        <v>0</v>
      </c>
      <c r="X2916" s="96"/>
      <c r="Y2916" s="106" t="str">
        <f>$AO$30</f>
        <v>D</v>
      </c>
      <c r="Z2916" s="207" t="str">
        <f t="shared" si="1190"/>
        <v>Tue</v>
      </c>
      <c r="AA2916" s="107">
        <f t="shared" si="1191"/>
        <v>0</v>
      </c>
      <c r="AB2916" s="107">
        <f t="shared" si="1192"/>
        <v>0</v>
      </c>
      <c r="AC2916" s="107">
        <f t="shared" si="1193"/>
        <v>0</v>
      </c>
    </row>
    <row r="2917" spans="1:29" ht="12.75" customHeight="1">
      <c r="A2917" s="69"/>
      <c r="B2917" s="98"/>
      <c r="C2917" s="98"/>
      <c r="D2917" s="162" t="s">
        <v>30</v>
      </c>
      <c r="E2917" s="159"/>
      <c r="F2917" s="163">
        <f>ROUND(H2909+H2911+F2915+F2916,0)*12</f>
        <v>28241472</v>
      </c>
      <c r="G2917" s="163"/>
      <c r="H2917" s="99"/>
      <c r="I2917" s="76">
        <f t="shared" si="1187"/>
        <v>27</v>
      </c>
      <c r="J2917" s="100">
        <f>$AN$31</f>
        <v>41101</v>
      </c>
      <c r="K2917" s="101">
        <v>1</v>
      </c>
      <c r="L2917" s="261">
        <v>11</v>
      </c>
      <c r="M2917" s="232">
        <f t="shared" si="1202"/>
        <v>0.33333333333333331</v>
      </c>
      <c r="N2917" s="241">
        <f t="shared" si="1194"/>
        <v>0.70833333333333337</v>
      </c>
      <c r="O2917" s="244">
        <f t="shared" si="1188"/>
        <v>9.0000000000000018</v>
      </c>
      <c r="P2917" s="245" t="str">
        <f t="shared" si="1200"/>
        <v>1</v>
      </c>
      <c r="Q2917" s="257">
        <f t="shared" si="1189"/>
        <v>8.0000000000000018</v>
      </c>
      <c r="R2917" s="102">
        <f t="shared" si="1201"/>
        <v>2.9999999999999982</v>
      </c>
      <c r="S2917" s="103">
        <f t="shared" si="1195"/>
        <v>1</v>
      </c>
      <c r="T2917" s="104">
        <f t="shared" si="1196"/>
        <v>1.9999999999999982</v>
      </c>
      <c r="U2917" s="104">
        <f t="shared" si="1197"/>
        <v>0</v>
      </c>
      <c r="V2917" s="104">
        <f t="shared" si="1198"/>
        <v>0</v>
      </c>
      <c r="W2917" s="105">
        <f t="shared" si="1199"/>
        <v>2.9999999999999982</v>
      </c>
      <c r="X2917" s="96"/>
      <c r="Y2917" s="106" t="str">
        <f>$AO$31</f>
        <v>D</v>
      </c>
      <c r="Z2917" s="207" t="str">
        <f t="shared" si="1190"/>
        <v>Wed</v>
      </c>
      <c r="AA2917" s="107">
        <f t="shared" si="1191"/>
        <v>0</v>
      </c>
      <c r="AB2917" s="107">
        <f t="shared" si="1192"/>
        <v>0</v>
      </c>
      <c r="AC2917" s="107">
        <f t="shared" si="1193"/>
        <v>0</v>
      </c>
    </row>
    <row r="2918" spans="1:29" ht="12.75" customHeight="1">
      <c r="A2918" s="69"/>
      <c r="B2918" s="98"/>
      <c r="C2918" s="98"/>
      <c r="D2918" s="168" t="s">
        <v>31</v>
      </c>
      <c r="E2918" s="159"/>
      <c r="F2918" s="169">
        <f>(F2917)+(F2914*12)</f>
        <v>12401472</v>
      </c>
      <c r="G2918" s="169"/>
      <c r="H2918" s="99"/>
      <c r="I2918" s="76">
        <f t="shared" si="1187"/>
        <v>28</v>
      </c>
      <c r="J2918" s="100">
        <f>$AN$32</f>
        <v>41102</v>
      </c>
      <c r="K2918" s="101">
        <v>1</v>
      </c>
      <c r="L2918" s="261">
        <v>8</v>
      </c>
      <c r="M2918" s="232">
        <f t="shared" si="1202"/>
        <v>0.33333333333333331</v>
      </c>
      <c r="N2918" s="241">
        <f t="shared" si="1194"/>
        <v>0.70833333333333337</v>
      </c>
      <c r="O2918" s="244">
        <f t="shared" si="1188"/>
        <v>9.0000000000000018</v>
      </c>
      <c r="P2918" s="245" t="str">
        <f t="shared" si="1200"/>
        <v>1</v>
      </c>
      <c r="Q2918" s="257">
        <f t="shared" si="1189"/>
        <v>8.0000000000000018</v>
      </c>
      <c r="R2918" s="102">
        <f t="shared" si="1201"/>
        <v>0</v>
      </c>
      <c r="S2918" s="103">
        <f t="shared" si="1195"/>
        <v>0</v>
      </c>
      <c r="T2918" s="104">
        <f t="shared" si="1196"/>
        <v>0</v>
      </c>
      <c r="U2918" s="104">
        <f t="shared" si="1197"/>
        <v>0</v>
      </c>
      <c r="V2918" s="104">
        <f t="shared" si="1198"/>
        <v>0</v>
      </c>
      <c r="W2918" s="105">
        <f t="shared" si="1199"/>
        <v>0</v>
      </c>
      <c r="X2918" s="96"/>
      <c r="Y2918" s="106" t="str">
        <f>$AO$32</f>
        <v>D</v>
      </c>
      <c r="Z2918" s="207" t="str">
        <f t="shared" si="1190"/>
        <v>Thu</v>
      </c>
      <c r="AA2918" s="107">
        <f t="shared" si="1191"/>
        <v>0</v>
      </c>
      <c r="AB2918" s="107">
        <f t="shared" si="1192"/>
        <v>0</v>
      </c>
      <c r="AC2918" s="107">
        <f t="shared" si="1193"/>
        <v>0</v>
      </c>
    </row>
    <row r="2919" spans="1:29" ht="12.75" customHeight="1">
      <c r="A2919" s="69"/>
      <c r="B2919" s="98"/>
      <c r="C2919" s="98"/>
      <c r="D2919" s="168" t="s">
        <v>32</v>
      </c>
      <c r="E2919" s="159"/>
      <c r="F2919" s="170">
        <f>-(IF(F2918&lt;=0,0,IF(F2918&lt;=50000000,F2918*0.05,IF(F2918&lt;=200000000,(F2918-50000000)*0.15+2500000,IF(F2918&lt;=500000000,(F2918-250000000)*0.25+32500000,(F2918-500000000)*0.3+95000000)))))/12</f>
        <v>-51672.799999999996</v>
      </c>
      <c r="G2919" s="171">
        <f>-(IF(F2919&lt;=0,0,IF(F2919&lt;=50000000,F2919*0.05,IF(F2919&lt;=200000000,(F2919-50000000)*0.15+2500000,IF(F2919&lt;=500000000,(F2919-250000000)*0.25+32500000,(F2919-500000000)*0.3+95000000)))))/12</f>
        <v>0</v>
      </c>
      <c r="H2919" s="99"/>
      <c r="I2919" s="76">
        <f t="shared" si="1187"/>
        <v>29</v>
      </c>
      <c r="J2919" s="100">
        <f>$AN$33</f>
        <v>41103</v>
      </c>
      <c r="K2919" s="101">
        <v>1</v>
      </c>
      <c r="L2919" s="261">
        <v>11</v>
      </c>
      <c r="M2919" s="232">
        <f t="shared" si="1202"/>
        <v>0.33333333333333331</v>
      </c>
      <c r="N2919" s="241">
        <f t="shared" si="1194"/>
        <v>0.70833333333333337</v>
      </c>
      <c r="O2919" s="244">
        <f t="shared" si="1188"/>
        <v>9.0000000000000018</v>
      </c>
      <c r="P2919" s="245" t="str">
        <f t="shared" si="1200"/>
        <v>1</v>
      </c>
      <c r="Q2919" s="257">
        <f t="shared" si="1189"/>
        <v>8.0000000000000018</v>
      </c>
      <c r="R2919" s="102">
        <f t="shared" si="1201"/>
        <v>2.9999999999999982</v>
      </c>
      <c r="S2919" s="103">
        <f t="shared" si="1195"/>
        <v>1</v>
      </c>
      <c r="T2919" s="104">
        <f t="shared" si="1196"/>
        <v>1.9999999999999982</v>
      </c>
      <c r="U2919" s="104">
        <f t="shared" si="1197"/>
        <v>0</v>
      </c>
      <c r="V2919" s="104">
        <f t="shared" si="1198"/>
        <v>0</v>
      </c>
      <c r="W2919" s="105">
        <f t="shared" si="1199"/>
        <v>2.9999999999999982</v>
      </c>
      <c r="X2919" s="96"/>
      <c r="Y2919" s="106" t="str">
        <f>$AO$33</f>
        <v>D</v>
      </c>
      <c r="Z2919" s="207" t="str">
        <f t="shared" si="1190"/>
        <v>Fri</v>
      </c>
      <c r="AA2919" s="107">
        <f t="shared" si="1191"/>
        <v>0</v>
      </c>
      <c r="AB2919" s="107">
        <f t="shared" si="1192"/>
        <v>0</v>
      </c>
      <c r="AC2919" s="107">
        <f t="shared" si="1193"/>
        <v>0</v>
      </c>
    </row>
    <row r="2920" spans="1:29" ht="12.75" customHeight="1">
      <c r="A2920" s="69"/>
      <c r="B2920" s="98"/>
      <c r="C2920" s="125"/>
      <c r="D2920" s="172"/>
      <c r="E2920" s="173"/>
      <c r="F2920" s="174"/>
      <c r="G2920" s="72"/>
      <c r="H2920" s="175"/>
      <c r="I2920" s="76">
        <f t="shared" si="1187"/>
        <v>30</v>
      </c>
      <c r="J2920" s="100">
        <f>$AN$34</f>
        <v>41104</v>
      </c>
      <c r="K2920" s="101" t="s">
        <v>50</v>
      </c>
      <c r="L2920" s="261"/>
      <c r="M2920" s="232">
        <f t="shared" si="1202"/>
        <v>0</v>
      </c>
      <c r="N2920" s="241">
        <f t="shared" si="1194"/>
        <v>0</v>
      </c>
      <c r="O2920" s="244">
        <f t="shared" si="1188"/>
        <v>0</v>
      </c>
      <c r="P2920" s="245">
        <f t="shared" si="1200"/>
        <v>0</v>
      </c>
      <c r="Q2920" s="257">
        <f t="shared" si="1189"/>
        <v>0</v>
      </c>
      <c r="R2920" s="102">
        <f t="shared" si="1201"/>
        <v>0</v>
      </c>
      <c r="S2920" s="103">
        <f t="shared" si="1195"/>
        <v>0</v>
      </c>
      <c r="T2920" s="104">
        <f t="shared" si="1196"/>
        <v>0</v>
      </c>
      <c r="U2920" s="104">
        <f t="shared" si="1197"/>
        <v>0</v>
      </c>
      <c r="V2920" s="104">
        <f t="shared" si="1198"/>
        <v>0</v>
      </c>
      <c r="W2920" s="105">
        <f t="shared" si="1199"/>
        <v>0</v>
      </c>
      <c r="X2920" s="96"/>
      <c r="Y2920" s="106" t="str">
        <f>$AO$34</f>
        <v>M</v>
      </c>
      <c r="Z2920" s="207" t="str">
        <f t="shared" si="1190"/>
        <v>Sat</v>
      </c>
      <c r="AA2920" s="107">
        <f t="shared" si="1191"/>
        <v>0</v>
      </c>
      <c r="AB2920" s="107">
        <f t="shared" si="1192"/>
        <v>0</v>
      </c>
      <c r="AC2920" s="107">
        <f t="shared" si="1193"/>
        <v>0</v>
      </c>
    </row>
    <row r="2921" spans="1:29" ht="12.75" customHeight="1">
      <c r="A2921" s="69"/>
      <c r="B2921" s="176" t="s">
        <v>33</v>
      </c>
      <c r="C2921" s="177"/>
      <c r="D2921" s="178"/>
      <c r="E2921" s="127"/>
      <c r="F2921" s="179"/>
      <c r="G2921" s="180" t="s">
        <v>22</v>
      </c>
      <c r="H2921" s="152">
        <f>+H2909+H2911+H2912+H2913</f>
        <v>2419885.2485549133</v>
      </c>
      <c r="I2921" s="76">
        <f t="shared" si="1187"/>
        <v>31</v>
      </c>
      <c r="J2921" s="100">
        <f>$AN$35</f>
        <v>41105</v>
      </c>
      <c r="K2921" s="101" t="s">
        <v>50</v>
      </c>
      <c r="L2921" s="261"/>
      <c r="M2921" s="232">
        <f t="shared" si="1202"/>
        <v>0</v>
      </c>
      <c r="N2921" s="241">
        <f t="shared" si="1194"/>
        <v>0</v>
      </c>
      <c r="O2921" s="244">
        <f t="shared" si="1188"/>
        <v>0</v>
      </c>
      <c r="P2921" s="245">
        <f t="shared" si="1200"/>
        <v>0</v>
      </c>
      <c r="Q2921" s="257">
        <f t="shared" si="1189"/>
        <v>0</v>
      </c>
      <c r="R2921" s="102">
        <f t="shared" si="1201"/>
        <v>0</v>
      </c>
      <c r="S2921" s="103">
        <f t="shared" si="1195"/>
        <v>0</v>
      </c>
      <c r="T2921" s="104">
        <f t="shared" si="1196"/>
        <v>0</v>
      </c>
      <c r="U2921" s="104">
        <f t="shared" si="1197"/>
        <v>0</v>
      </c>
      <c r="V2921" s="104">
        <f t="shared" si="1198"/>
        <v>0</v>
      </c>
      <c r="W2921" s="105">
        <f t="shared" si="1199"/>
        <v>0</v>
      </c>
      <c r="X2921" s="96"/>
      <c r="Y2921" s="106" t="str">
        <f>$AO$35</f>
        <v>M</v>
      </c>
      <c r="Z2921" s="262" t="str">
        <f t="shared" si="1190"/>
        <v>Sun</v>
      </c>
      <c r="AA2921" s="107">
        <f t="shared" si="1191"/>
        <v>0</v>
      </c>
      <c r="AB2921" s="107">
        <f t="shared" si="1192"/>
        <v>0</v>
      </c>
      <c r="AC2921" s="107">
        <f t="shared" si="1193"/>
        <v>0</v>
      </c>
    </row>
    <row r="2922" spans="1:29" ht="12.75" customHeight="1">
      <c r="A2922" s="69"/>
      <c r="B2922" s="70"/>
      <c r="C2922" s="70"/>
      <c r="D2922" s="200"/>
      <c r="E2922" s="127"/>
      <c r="F2922" s="155"/>
      <c r="G2922" s="74"/>
      <c r="H2922" s="75"/>
      <c r="I2922" s="76">
        <f t="shared" si="1187"/>
        <v>32</v>
      </c>
      <c r="J2922" s="100">
        <f>$AN$36</f>
        <v>41106</v>
      </c>
      <c r="K2922" s="101">
        <v>1</v>
      </c>
      <c r="L2922" s="261">
        <v>10</v>
      </c>
      <c r="M2922" s="232">
        <f t="shared" si="1202"/>
        <v>0.33333333333333331</v>
      </c>
      <c r="N2922" s="241">
        <f t="shared" si="1194"/>
        <v>0.70833333333333337</v>
      </c>
      <c r="O2922" s="244">
        <f t="shared" si="1188"/>
        <v>9.0000000000000018</v>
      </c>
      <c r="P2922" s="245" t="str">
        <f t="shared" si="1200"/>
        <v>1</v>
      </c>
      <c r="Q2922" s="257">
        <f t="shared" si="1189"/>
        <v>8.0000000000000018</v>
      </c>
      <c r="R2922" s="102">
        <f t="shared" si="1201"/>
        <v>1.9999999999999982</v>
      </c>
      <c r="S2922" s="103">
        <f t="shared" si="1195"/>
        <v>1</v>
      </c>
      <c r="T2922" s="104">
        <f t="shared" si="1196"/>
        <v>0.99999999999999822</v>
      </c>
      <c r="U2922" s="104">
        <f t="shared" si="1197"/>
        <v>0</v>
      </c>
      <c r="V2922" s="104">
        <f t="shared" si="1198"/>
        <v>0</v>
      </c>
      <c r="W2922" s="105">
        <f t="shared" si="1199"/>
        <v>1.9999999999999982</v>
      </c>
      <c r="X2922" s="96"/>
      <c r="Y2922" s="106" t="str">
        <f>$AO$36</f>
        <v>D</v>
      </c>
      <c r="Z2922" s="262" t="str">
        <f t="shared" si="1190"/>
        <v>Mon</v>
      </c>
      <c r="AA2922" s="107">
        <f t="shared" si="1191"/>
        <v>0</v>
      </c>
      <c r="AB2922" s="107">
        <f t="shared" si="1192"/>
        <v>0</v>
      </c>
      <c r="AC2922" s="107">
        <f t="shared" si="1193"/>
        <v>0</v>
      </c>
    </row>
    <row r="2923" spans="1:29" ht="12.75" customHeight="1">
      <c r="A2923" s="69"/>
      <c r="B2923" s="181" t="s">
        <v>34</v>
      </c>
      <c r="C2923" s="181"/>
      <c r="D2923" s="72"/>
      <c r="E2923" s="73"/>
      <c r="F2923" s="72"/>
      <c r="G2923" s="181" t="s">
        <v>35</v>
      </c>
      <c r="H2923" s="99"/>
      <c r="I2923" s="76">
        <f t="shared" si="1187"/>
        <v>33</v>
      </c>
      <c r="J2923" s="100">
        <f>$AN$37</f>
        <v>41107</v>
      </c>
      <c r="K2923" s="101">
        <v>1</v>
      </c>
      <c r="L2923" s="261">
        <v>10.5</v>
      </c>
      <c r="M2923" s="232">
        <f t="shared" si="1202"/>
        <v>0.33333333333333331</v>
      </c>
      <c r="N2923" s="241">
        <f t="shared" si="1194"/>
        <v>0.70833333333333337</v>
      </c>
      <c r="O2923" s="244">
        <f t="shared" si="1188"/>
        <v>9.0000000000000018</v>
      </c>
      <c r="P2923" s="245" t="str">
        <f t="shared" si="1200"/>
        <v>1</v>
      </c>
      <c r="Q2923" s="257">
        <f t="shared" si="1189"/>
        <v>8.0000000000000018</v>
      </c>
      <c r="R2923" s="102">
        <f t="shared" si="1201"/>
        <v>2.4999999999999982</v>
      </c>
      <c r="S2923" s="103">
        <f t="shared" si="1195"/>
        <v>1</v>
      </c>
      <c r="T2923" s="104">
        <f t="shared" si="1196"/>
        <v>1.4999999999999982</v>
      </c>
      <c r="U2923" s="104">
        <f t="shared" si="1197"/>
        <v>0</v>
      </c>
      <c r="V2923" s="104">
        <f t="shared" si="1198"/>
        <v>0</v>
      </c>
      <c r="W2923" s="105">
        <f t="shared" si="1199"/>
        <v>2.4999999999999982</v>
      </c>
      <c r="X2923" s="96"/>
      <c r="Y2923" s="106" t="str">
        <f>$AO$37</f>
        <v>D</v>
      </c>
      <c r="Z2923" s="207" t="str">
        <f t="shared" si="1190"/>
        <v>Tue</v>
      </c>
      <c r="AA2923" s="107">
        <f t="shared" si="1191"/>
        <v>0</v>
      </c>
      <c r="AB2923" s="107">
        <f t="shared" si="1192"/>
        <v>0</v>
      </c>
      <c r="AC2923" s="107">
        <f t="shared" si="1193"/>
        <v>0</v>
      </c>
    </row>
    <row r="2924" spans="1:29" ht="12.75" customHeight="1">
      <c r="A2924" s="69"/>
      <c r="B2924" s="181"/>
      <c r="C2924" s="181"/>
      <c r="D2924" s="72"/>
      <c r="E2924" s="73"/>
      <c r="F2924" s="72"/>
      <c r="G2924" s="181"/>
      <c r="H2924" s="99"/>
      <c r="I2924" s="76">
        <f t="shared" si="1187"/>
        <v>34</v>
      </c>
      <c r="J2924" s="100">
        <f>$AN$38</f>
        <v>41108</v>
      </c>
      <c r="K2924" s="101">
        <v>1</v>
      </c>
      <c r="L2924" s="261">
        <v>10.5</v>
      </c>
      <c r="M2924" s="232">
        <f t="shared" si="1202"/>
        <v>0.33333333333333331</v>
      </c>
      <c r="N2924" s="241">
        <f t="shared" si="1194"/>
        <v>0.70833333333333337</v>
      </c>
      <c r="O2924" s="244">
        <f t="shared" si="1188"/>
        <v>9.0000000000000018</v>
      </c>
      <c r="P2924" s="245" t="str">
        <f t="shared" si="1200"/>
        <v>1</v>
      </c>
      <c r="Q2924" s="257">
        <f t="shared" si="1189"/>
        <v>8.0000000000000018</v>
      </c>
      <c r="R2924" s="102">
        <f t="shared" si="1201"/>
        <v>2.4999999999999982</v>
      </c>
      <c r="S2924" s="103">
        <f t="shared" si="1195"/>
        <v>1</v>
      </c>
      <c r="T2924" s="104">
        <f t="shared" si="1196"/>
        <v>1.4999999999999982</v>
      </c>
      <c r="U2924" s="104">
        <f t="shared" si="1197"/>
        <v>0</v>
      </c>
      <c r="V2924" s="104">
        <f t="shared" si="1198"/>
        <v>0</v>
      </c>
      <c r="W2924" s="105">
        <f t="shared" si="1199"/>
        <v>2.4999999999999982</v>
      </c>
      <c r="X2924" s="96"/>
      <c r="Y2924" s="106" t="str">
        <f>$AO$38</f>
        <v>D</v>
      </c>
      <c r="Z2924" s="207" t="str">
        <f t="shared" si="1190"/>
        <v>Wed</v>
      </c>
      <c r="AA2924" s="107">
        <f t="shared" si="1191"/>
        <v>0</v>
      </c>
      <c r="AB2924" s="107">
        <f t="shared" si="1192"/>
        <v>0</v>
      </c>
      <c r="AC2924" s="107">
        <f t="shared" si="1193"/>
        <v>0</v>
      </c>
    </row>
    <row r="2925" spans="1:29" ht="12.75" customHeight="1">
      <c r="A2925" s="69"/>
      <c r="B2925" s="181"/>
      <c r="C2925" s="181"/>
      <c r="D2925" s="72"/>
      <c r="E2925" s="73"/>
      <c r="F2925" s="72"/>
      <c r="G2925" s="181"/>
      <c r="H2925" s="99"/>
      <c r="I2925" s="76">
        <f t="shared" si="1187"/>
        <v>35</v>
      </c>
      <c r="J2925" s="100"/>
      <c r="K2925" s="101"/>
      <c r="L2925" s="261"/>
      <c r="M2925" s="232"/>
      <c r="N2925" s="241"/>
      <c r="O2925" s="244"/>
      <c r="P2925" s="245"/>
      <c r="Q2925" s="257"/>
      <c r="R2925" s="102"/>
      <c r="S2925" s="103"/>
      <c r="T2925" s="104"/>
      <c r="U2925" s="104"/>
      <c r="V2925" s="104"/>
      <c r="W2925" s="105"/>
      <c r="X2925" s="96"/>
      <c r="Y2925" s="106"/>
      <c r="Z2925" s="207" t="str">
        <f t="shared" si="1190"/>
        <v>Sat</v>
      </c>
      <c r="AA2925" s="107">
        <f>COUNTIF(K2925,"S")</f>
        <v>0</v>
      </c>
      <c r="AB2925" s="107">
        <f>COUNTIF(K2925,"I")</f>
        <v>0</v>
      </c>
      <c r="AC2925" s="107">
        <f>COUNTIF(K2925,"A")</f>
        <v>0</v>
      </c>
    </row>
    <row r="2926" spans="1:29" ht="12.75" customHeight="1">
      <c r="A2926" s="69"/>
      <c r="B2926" s="181"/>
      <c r="C2926" s="181"/>
      <c r="D2926" s="72"/>
      <c r="E2926" s="73"/>
      <c r="F2926" s="72"/>
      <c r="G2926" s="181"/>
      <c r="H2926" s="99"/>
      <c r="I2926" s="76">
        <f t="shared" si="1187"/>
        <v>36</v>
      </c>
      <c r="J2926" s="210" t="s">
        <v>19</v>
      </c>
      <c r="K2926" s="211"/>
      <c r="L2926" s="251"/>
      <c r="M2926" s="212" t="s">
        <v>45</v>
      </c>
      <c r="N2926" s="212" t="s">
        <v>46</v>
      </c>
      <c r="O2926" s="242"/>
      <c r="P2926" s="243"/>
      <c r="Q2926" s="258"/>
      <c r="R2926" s="212"/>
      <c r="S2926" s="213"/>
      <c r="T2926" s="214"/>
      <c r="U2926" s="214"/>
      <c r="V2926" s="215"/>
      <c r="W2926" s="216" t="s">
        <v>36</v>
      </c>
      <c r="X2926" s="182"/>
      <c r="Y2926" s="183" t="s">
        <v>37</v>
      </c>
      <c r="Z2926" s="83"/>
      <c r="AA2926" s="84"/>
      <c r="AB2926" s="84"/>
      <c r="AC2926" s="96"/>
    </row>
    <row r="2927" spans="1:29" ht="12.75" customHeight="1">
      <c r="A2927" s="69"/>
      <c r="B2927" s="184" t="str">
        <f>C2891</f>
        <v>ADE</v>
      </c>
      <c r="C2927" s="181"/>
      <c r="D2927" s="72"/>
      <c r="E2927" s="73"/>
      <c r="F2927" s="72"/>
      <c r="G2927" s="181" t="s">
        <v>38</v>
      </c>
      <c r="H2927" s="99"/>
      <c r="I2927" s="76">
        <f t="shared" si="1187"/>
        <v>37</v>
      </c>
      <c r="J2927" s="333">
        <f>+K2927+L2927</f>
        <v>27</v>
      </c>
      <c r="K2927" s="334">
        <f>+COUNTIF(K2894:K2925,"1")+COUNTIF(K2894:K2925,"2")+COUNTIF(K2894:K2925,"L2")+COUNTIF(K2894:K2925,"L1")</f>
        <v>27</v>
      </c>
      <c r="L2927" s="334">
        <f>+COUNTIF(K2894:K2925,"2")+COUNTIF(K2894:K2925,"L2")</f>
        <v>0</v>
      </c>
      <c r="M2927" s="334">
        <f>+COUNTIF(K2894:K2925,"1")+COUNTIF(K2894:K2925,"L1")</f>
        <v>27</v>
      </c>
      <c r="N2927" s="185"/>
      <c r="O2927" s="185"/>
      <c r="P2927" s="101"/>
      <c r="Q2927" s="259"/>
      <c r="R2927" s="185">
        <f>+COUNTIF(K2895:K2925,"S2")</f>
        <v>0</v>
      </c>
      <c r="S2927" s="102">
        <f>SUM(S2895:S2925)</f>
        <v>15</v>
      </c>
      <c r="T2927" s="102">
        <f>SUM(T2895:T2925)</f>
        <v>55.999999999999993</v>
      </c>
      <c r="U2927" s="102">
        <f>SUM(U2895:U2925)</f>
        <v>5</v>
      </c>
      <c r="V2927" s="102">
        <f>SUM(V2895:V2925)</f>
        <v>0.5</v>
      </c>
      <c r="W2927" s="105">
        <f>+(S2927*1.5)+(T2927*2)+(U2927*3)+(V2927*4)</f>
        <v>151.5</v>
      </c>
      <c r="X2927" s="186"/>
      <c r="Y2927" s="187">
        <f>+COUNTIF(Y2895:Y2925,"D")</f>
        <v>22</v>
      </c>
      <c r="Z2927" s="83"/>
      <c r="AA2927" s="102">
        <f>SUM(AA2895:AA2925)</f>
        <v>0</v>
      </c>
      <c r="AB2927" s="102">
        <f>SUM(AB2895:AB2925)</f>
        <v>0</v>
      </c>
      <c r="AC2927" s="102">
        <f>SUM(AC2895:AC2925)</f>
        <v>0</v>
      </c>
    </row>
    <row r="2928" spans="1:29" ht="12.75" customHeight="1">
      <c r="A2928" s="69"/>
      <c r="B2928" s="263"/>
      <c r="C2928" s="189" t="s">
        <v>57</v>
      </c>
      <c r="D2928" s="189"/>
      <c r="E2928" s="190"/>
      <c r="F2928" s="72"/>
      <c r="G2928" s="72"/>
      <c r="H2928" s="99"/>
      <c r="I2928" s="76">
        <f t="shared" si="1187"/>
        <v>38</v>
      </c>
      <c r="J2928" s="191"/>
      <c r="K2928" s="192"/>
      <c r="L2928" s="252"/>
      <c r="M2928" s="193"/>
      <c r="N2928" s="193"/>
      <c r="O2928" s="193"/>
      <c r="P2928" s="239"/>
      <c r="Q2928" s="260"/>
      <c r="R2928" s="194">
        <f>S2927+T2927+U2927+V2927</f>
        <v>76.5</v>
      </c>
      <c r="S2928" s="103"/>
      <c r="T2928" s="103"/>
      <c r="U2928" s="103"/>
      <c r="V2928" s="103"/>
      <c r="W2928" s="103"/>
      <c r="X2928" s="195"/>
      <c r="Y2928" s="187"/>
      <c r="Z2928" s="196"/>
      <c r="AA2928" s="196"/>
      <c r="AB2928" s="196"/>
      <c r="AC2928" s="197"/>
    </row>
    <row r="2930" spans="1:29" ht="12.75" customHeight="1">
      <c r="A2930" s="52">
        <f>A2891+1</f>
        <v>76</v>
      </c>
      <c r="B2930" s="53" t="s">
        <v>2</v>
      </c>
      <c r="C2930" s="54" t="s">
        <v>201</v>
      </c>
      <c r="D2930" s="55"/>
      <c r="E2930" s="56" t="s">
        <v>55</v>
      </c>
      <c r="F2930" s="209" t="s">
        <v>151</v>
      </c>
      <c r="G2930" s="57"/>
      <c r="H2930" s="58"/>
      <c r="I2930" s="59">
        <v>1</v>
      </c>
      <c r="J2930" s="486" t="str">
        <f>+C2930</f>
        <v>ADE</v>
      </c>
      <c r="K2930" s="486"/>
      <c r="L2930" s="486"/>
      <c r="M2930" s="486"/>
      <c r="N2930" s="486"/>
      <c r="O2930" s="486"/>
      <c r="P2930" s="486"/>
      <c r="Q2930" s="486"/>
      <c r="R2930" s="486"/>
      <c r="S2930" s="486"/>
      <c r="T2930" s="486"/>
      <c r="U2930" s="486"/>
      <c r="V2930" s="486"/>
      <c r="W2930" s="486"/>
      <c r="X2930" s="60"/>
      <c r="Y2930" s="61"/>
      <c r="Z2930" s="62"/>
      <c r="AA2930" s="63"/>
      <c r="AB2930" s="63"/>
      <c r="AC2930" s="64"/>
    </row>
    <row r="2931" spans="1:29" ht="12.75" customHeight="1">
      <c r="A2931" s="69"/>
      <c r="B2931" s="70" t="s">
        <v>3</v>
      </c>
      <c r="C2931" s="71" t="s">
        <v>62</v>
      </c>
      <c r="D2931" s="72"/>
      <c r="E2931" s="73"/>
      <c r="F2931" s="72"/>
      <c r="G2931" s="74"/>
      <c r="H2931" s="75"/>
      <c r="I2931" s="76">
        <f t="shared" ref="I2931:I2967" si="1203">+I2930+1</f>
        <v>2</v>
      </c>
      <c r="J2931" s="77" t="s">
        <v>4</v>
      </c>
      <c r="K2931" s="78"/>
      <c r="L2931" s="248"/>
      <c r="M2931" s="79"/>
      <c r="N2931" s="79"/>
      <c r="O2931" s="79"/>
      <c r="P2931" s="236"/>
      <c r="Q2931" s="254"/>
      <c r="R2931" s="79"/>
      <c r="S2931" s="79"/>
      <c r="T2931" s="79"/>
      <c r="U2931" s="79"/>
      <c r="V2931" s="79"/>
      <c r="W2931" s="80" t="str">
        <f>$Y$1</f>
        <v>Period: 1 May 2012 - 31 May 2012</v>
      </c>
      <c r="X2931" s="81"/>
      <c r="Y2931" s="82"/>
      <c r="Z2931" s="83"/>
      <c r="AA2931" s="84"/>
      <c r="AB2931" s="84"/>
      <c r="AC2931" s="85"/>
    </row>
    <row r="2932" spans="1:29" ht="12.75" customHeight="1">
      <c r="A2932" s="69"/>
      <c r="B2932" s="70" t="s">
        <v>6</v>
      </c>
      <c r="C2932" s="71" t="s">
        <v>5</v>
      </c>
      <c r="D2932" s="72"/>
      <c r="E2932" s="73"/>
      <c r="F2932" s="91"/>
      <c r="G2932" s="91"/>
      <c r="H2932" s="92"/>
      <c r="I2932" s="76">
        <f t="shared" si="1203"/>
        <v>3</v>
      </c>
      <c r="J2932" s="487" t="s">
        <v>7</v>
      </c>
      <c r="K2932" s="488" t="s">
        <v>8</v>
      </c>
      <c r="L2932" s="249"/>
      <c r="M2932" s="489" t="s">
        <v>49</v>
      </c>
      <c r="N2932" s="490"/>
      <c r="O2932" s="220"/>
      <c r="P2932" s="237"/>
      <c r="Q2932" s="255"/>
      <c r="R2932" s="491" t="s">
        <v>64</v>
      </c>
      <c r="S2932" s="493" t="s">
        <v>9</v>
      </c>
      <c r="T2932" s="493"/>
      <c r="U2932" s="493"/>
      <c r="V2932" s="493"/>
      <c r="W2932" s="494" t="s">
        <v>10</v>
      </c>
      <c r="X2932" s="93"/>
      <c r="Y2932" s="94"/>
      <c r="Z2932" s="83"/>
      <c r="AA2932" s="84"/>
      <c r="AB2932" s="84"/>
      <c r="AC2932" s="85"/>
    </row>
    <row r="2933" spans="1:29" ht="12.75" customHeight="1">
      <c r="A2933" s="69"/>
      <c r="B2933" s="70" t="s">
        <v>48</v>
      </c>
      <c r="C2933" s="71"/>
      <c r="D2933" s="72"/>
      <c r="E2933" s="73"/>
      <c r="F2933" s="91"/>
      <c r="G2933" s="91"/>
      <c r="H2933" s="92"/>
      <c r="I2933" s="76">
        <f t="shared" si="1203"/>
        <v>4</v>
      </c>
      <c r="J2933" s="487"/>
      <c r="K2933" s="488"/>
      <c r="L2933" s="250"/>
      <c r="M2933" s="231" t="s">
        <v>11</v>
      </c>
      <c r="N2933" s="231" t="s">
        <v>12</v>
      </c>
      <c r="O2933" s="231"/>
      <c r="P2933" s="238"/>
      <c r="Q2933" s="256" t="s">
        <v>67</v>
      </c>
      <c r="R2933" s="492"/>
      <c r="S2933" s="201">
        <v>1.5</v>
      </c>
      <c r="T2933" s="201">
        <v>2</v>
      </c>
      <c r="U2933" s="201">
        <v>3</v>
      </c>
      <c r="V2933" s="201">
        <v>4</v>
      </c>
      <c r="W2933" s="494"/>
      <c r="X2933" s="93"/>
      <c r="Y2933" s="94"/>
      <c r="Z2933" s="83"/>
      <c r="AA2933" s="95" t="s">
        <v>13</v>
      </c>
      <c r="AB2933" s="95" t="s">
        <v>14</v>
      </c>
      <c r="AC2933" s="96" t="s">
        <v>15</v>
      </c>
    </row>
    <row r="2934" spans="1:29" ht="12.75" customHeight="1">
      <c r="A2934" s="69"/>
      <c r="B2934" s="70" t="s">
        <v>16</v>
      </c>
      <c r="C2934" s="71"/>
      <c r="D2934" s="72"/>
      <c r="E2934" s="73"/>
      <c r="F2934" s="98"/>
      <c r="G2934" s="72"/>
      <c r="H2934" s="99"/>
      <c r="I2934" s="76">
        <f t="shared" si="1203"/>
        <v>5</v>
      </c>
      <c r="J2934" s="100">
        <f>$AN$9</f>
        <v>41079</v>
      </c>
      <c r="K2934" s="101">
        <v>1</v>
      </c>
      <c r="L2934" s="261">
        <v>11</v>
      </c>
      <c r="M2934" s="232">
        <f>VLOOKUP(K2934,$AE$23:$AG$30,2,0)</f>
        <v>0.33333333333333331</v>
      </c>
      <c r="N2934" s="241">
        <f>VLOOKUP(K2934,$AE$23:$AG$30,3,0)</f>
        <v>0.70833333333333337</v>
      </c>
      <c r="O2934" s="244">
        <f t="shared" ref="O2934:O2963" si="1204">(N2934-M2934)*24</f>
        <v>9.0000000000000018</v>
      </c>
      <c r="P2934" s="245" t="str">
        <f>+IF(((N2934-M2934)*24)&gt;4,"1",0)</f>
        <v>1</v>
      </c>
      <c r="Q2934" s="257">
        <f t="shared" ref="Q2934:Q2963" si="1205">O2934-P2934</f>
        <v>8.0000000000000018</v>
      </c>
      <c r="R2934" s="102">
        <f>+L2934-Q2934</f>
        <v>2.9999999999999982</v>
      </c>
      <c r="S2934" s="103">
        <f>IF(AND(Y2934="d",W2934&gt;0),1,0)</f>
        <v>1</v>
      </c>
      <c r="T2934" s="104">
        <f>IF(AND(Y2934="D",W2934-S2934&lt;0),0,IF(AND(Y2934="M",W2934&gt;=7),7,IF(AND(Y2934="M",W2934&lt;7),W2934,IF(W2934-S2934&lt;0,0,IF(AND(Y2934="D",W2934-S2934&gt;=7),7,IF(AND(Y2934="D",W2934-S2934&lt;7),W2934-S2934,0))))))</f>
        <v>1.9999999999999982</v>
      </c>
      <c r="U2934" s="104">
        <f>IF(AND(Y2934="D",W2934&lt;1),0,IF(AND(Y2934="D",W2934-S2934-T2934&gt;0,W2934-S2934-T2934&lt;1),W2934-S2934-T2934,IF(AND(Y2934="D",W2934-S2934-T2934&gt;=1),1,IF(AND(Y2934="M",W2934-T2934&gt;=1),1,IF(AND(Y2934="M",W2934-T2934&lt;1),W2934-T2934,0)))))</f>
        <v>0</v>
      </c>
      <c r="V2934" s="104">
        <f>IF(AND(Y2934="D",W2934&lt;1),0,IF(AND(Y2934="D",W2934-S2934-T2934-U2934&gt;0),W2934-S2934-T2934-U2934,IF(AND(Y2934="M",W2934-T2934-U2934&gt;0),W2934-T2934-U2934,0)))</f>
        <v>0</v>
      </c>
      <c r="W2934" s="105">
        <f>+R2934</f>
        <v>2.9999999999999982</v>
      </c>
      <c r="X2934" s="96"/>
      <c r="Y2934" s="106" t="str">
        <f>$AO$9</f>
        <v>D</v>
      </c>
      <c r="Z2934" s="207" t="str">
        <f t="shared" ref="Z2934:Z2964" si="1206">TEXT(WEEKDAY(J2934),"ddd")</f>
        <v>Tue</v>
      </c>
      <c r="AA2934" s="107">
        <f t="shared" ref="AA2934:AA2963" si="1207">COUNTIF(K2934,"S")</f>
        <v>0</v>
      </c>
      <c r="AB2934" s="107">
        <f t="shared" ref="AB2934:AB2963" si="1208">COUNTIF(K2934,"I")</f>
        <v>0</v>
      </c>
      <c r="AC2934" s="107">
        <f t="shared" ref="AC2934:AC2963" si="1209">COUNTIF(K2934,"A")</f>
        <v>0</v>
      </c>
    </row>
    <row r="2935" spans="1:29" ht="12.75" customHeight="1">
      <c r="A2935" s="69"/>
      <c r="B2935" s="70" t="s">
        <v>18</v>
      </c>
      <c r="C2935" s="108" t="s">
        <v>61</v>
      </c>
      <c r="D2935" s="109"/>
      <c r="E2935" s="73"/>
      <c r="F2935" s="110"/>
      <c r="G2935" s="72"/>
      <c r="H2935" s="99"/>
      <c r="I2935" s="76">
        <f t="shared" si="1203"/>
        <v>6</v>
      </c>
      <c r="J2935" s="100">
        <f>$AN$10</f>
        <v>41080</v>
      </c>
      <c r="K2935" s="101">
        <v>1</v>
      </c>
      <c r="L2935" s="261">
        <v>9</v>
      </c>
      <c r="M2935" s="232">
        <f>VLOOKUP(K2935,$AE$23:$AG$30,2,0)</f>
        <v>0.33333333333333331</v>
      </c>
      <c r="N2935" s="241">
        <f t="shared" ref="N2935:N2963" si="1210">VLOOKUP(K2935,$AE$23:$AG$30,3,0)</f>
        <v>0.70833333333333337</v>
      </c>
      <c r="O2935" s="244">
        <f t="shared" si="1204"/>
        <v>9.0000000000000018</v>
      </c>
      <c r="P2935" s="245" t="str">
        <f>+IF(((N2935-M2935)*24)&gt;4,"1",0)</f>
        <v>1</v>
      </c>
      <c r="Q2935" s="257">
        <f t="shared" si="1205"/>
        <v>8.0000000000000018</v>
      </c>
      <c r="R2935" s="102">
        <f>+L2935-Q2935</f>
        <v>0.99999999999999822</v>
      </c>
      <c r="S2935" s="103">
        <f t="shared" ref="S2935:S2963" si="1211">IF(AND(Y2935="d",W2935&gt;0),1,0)</f>
        <v>1</v>
      </c>
      <c r="T2935" s="104">
        <f t="shared" ref="T2935:T2963" si="1212">IF(AND(Y2935="D",W2935-S2935&lt;0),0,IF(AND(Y2935="M",W2935&gt;=7),7,IF(AND(Y2935="M",W2935&lt;7),W2935,IF(W2935-S2935&lt;0,0,IF(AND(Y2935="D",W2935-S2935&gt;=7),7,IF(AND(Y2935="D",W2935-S2935&lt;7),W2935-S2935,0))))))</f>
        <v>0</v>
      </c>
      <c r="U2935" s="104">
        <f t="shared" ref="U2935:U2963" si="1213">IF(AND(Y2935="D",W2935&lt;1),0,IF(AND(Y2935="D",W2935-S2935-T2935&gt;0,W2935-S2935-T2935&lt;1),W2935-S2935-T2935,IF(AND(Y2935="D",W2935-S2935-T2935&gt;=1),1,IF(AND(Y2935="M",W2935-T2935&gt;=1),1,IF(AND(Y2935="M",W2935-T2935&lt;1),W2935-T2935,0)))))</f>
        <v>0</v>
      </c>
      <c r="V2935" s="104">
        <f t="shared" ref="V2935:V2963" si="1214">IF(AND(Y2935="D",W2935&lt;1),0,IF(AND(Y2935="D",W2935-S2935-T2935-U2935&gt;0),W2935-S2935-T2935-U2935,IF(AND(Y2935="M",W2935-T2935-U2935&gt;0),W2935-T2935-U2935,0)))</f>
        <v>0</v>
      </c>
      <c r="W2935" s="105">
        <f t="shared" ref="W2935:W2963" si="1215">+R2935</f>
        <v>0.99999999999999822</v>
      </c>
      <c r="X2935" s="96"/>
      <c r="Y2935" s="106" t="str">
        <f>$AO$10</f>
        <v>D</v>
      </c>
      <c r="Z2935" s="207" t="str">
        <f t="shared" si="1206"/>
        <v>Wed</v>
      </c>
      <c r="AA2935" s="107">
        <f t="shared" si="1207"/>
        <v>0</v>
      </c>
      <c r="AB2935" s="107">
        <f t="shared" si="1208"/>
        <v>0</v>
      </c>
      <c r="AC2935" s="107">
        <f t="shared" si="1209"/>
        <v>0</v>
      </c>
    </row>
    <row r="2936" spans="1:29" ht="12.75" customHeight="1">
      <c r="A2936" s="69"/>
      <c r="B2936" s="98" t="s">
        <v>20</v>
      </c>
      <c r="C2936" s="199">
        <v>40245</v>
      </c>
      <c r="D2936" s="199">
        <v>41340</v>
      </c>
      <c r="E2936" s="73"/>
      <c r="F2936" s="72"/>
      <c r="G2936" s="72"/>
      <c r="H2936" s="99"/>
      <c r="I2936" s="76">
        <f t="shared" si="1203"/>
        <v>7</v>
      </c>
      <c r="J2936" s="100">
        <f>$AN$11</f>
        <v>41081</v>
      </c>
      <c r="K2936" s="101">
        <v>1</v>
      </c>
      <c r="L2936" s="261">
        <v>10</v>
      </c>
      <c r="M2936" s="232">
        <f>VLOOKUP(K2936,$AE$23:$AG$30,2,0)</f>
        <v>0.33333333333333331</v>
      </c>
      <c r="N2936" s="241">
        <f t="shared" si="1210"/>
        <v>0.70833333333333337</v>
      </c>
      <c r="O2936" s="244">
        <f t="shared" si="1204"/>
        <v>9.0000000000000018</v>
      </c>
      <c r="P2936" s="245" t="str">
        <f t="shared" ref="P2936:P2963" si="1216">+IF(((N2936-M2936)*24)&gt;4,"1",0)</f>
        <v>1</v>
      </c>
      <c r="Q2936" s="257">
        <f t="shared" si="1205"/>
        <v>8.0000000000000018</v>
      </c>
      <c r="R2936" s="102">
        <f t="shared" ref="R2936:R2963" si="1217">+L2936-Q2936</f>
        <v>1.9999999999999982</v>
      </c>
      <c r="S2936" s="103">
        <f t="shared" si="1211"/>
        <v>1</v>
      </c>
      <c r="T2936" s="104">
        <f t="shared" si="1212"/>
        <v>0.99999999999999822</v>
      </c>
      <c r="U2936" s="104">
        <f t="shared" si="1213"/>
        <v>0</v>
      </c>
      <c r="V2936" s="104">
        <f t="shared" si="1214"/>
        <v>0</v>
      </c>
      <c r="W2936" s="105">
        <f t="shared" si="1215"/>
        <v>1.9999999999999982</v>
      </c>
      <c r="X2936" s="96"/>
      <c r="Y2936" s="106" t="str">
        <f>$AO$11</f>
        <v>D</v>
      </c>
      <c r="Z2936" s="207" t="str">
        <f t="shared" si="1206"/>
        <v>Thu</v>
      </c>
      <c r="AA2936" s="107">
        <f t="shared" si="1207"/>
        <v>0</v>
      </c>
      <c r="AB2936" s="107">
        <f t="shared" si="1208"/>
        <v>0</v>
      </c>
      <c r="AC2936" s="107">
        <f t="shared" si="1209"/>
        <v>0</v>
      </c>
    </row>
    <row r="2937" spans="1:29" ht="12.75" customHeight="1">
      <c r="A2937" s="69"/>
      <c r="B2937" s="98"/>
      <c r="C2937" s="98"/>
      <c r="D2937" s="72"/>
      <c r="E2937" s="73"/>
      <c r="F2937" s="72"/>
      <c r="G2937" s="72"/>
      <c r="H2937" s="99"/>
      <c r="I2937" s="76">
        <f t="shared" si="1203"/>
        <v>8</v>
      </c>
      <c r="J2937" s="100">
        <f>$AN$12</f>
        <v>41082</v>
      </c>
      <c r="K2937" s="101">
        <v>1</v>
      </c>
      <c r="L2937" s="261">
        <v>8</v>
      </c>
      <c r="M2937" s="232">
        <f t="shared" ref="M2937:M2963" si="1218">VLOOKUP(K2937,$AE$23:$AG$30,2,0)</f>
        <v>0.33333333333333331</v>
      </c>
      <c r="N2937" s="241">
        <f t="shared" si="1210"/>
        <v>0.70833333333333337</v>
      </c>
      <c r="O2937" s="244">
        <f t="shared" si="1204"/>
        <v>9.0000000000000018</v>
      </c>
      <c r="P2937" s="245" t="str">
        <f t="shared" si="1216"/>
        <v>1</v>
      </c>
      <c r="Q2937" s="257">
        <f t="shared" si="1205"/>
        <v>8.0000000000000018</v>
      </c>
      <c r="R2937" s="102">
        <f t="shared" si="1217"/>
        <v>0</v>
      </c>
      <c r="S2937" s="103">
        <f t="shared" si="1211"/>
        <v>0</v>
      </c>
      <c r="T2937" s="104">
        <f t="shared" si="1212"/>
        <v>0</v>
      </c>
      <c r="U2937" s="104">
        <f t="shared" si="1213"/>
        <v>0</v>
      </c>
      <c r="V2937" s="104">
        <f t="shared" si="1214"/>
        <v>0</v>
      </c>
      <c r="W2937" s="105">
        <f t="shared" si="1215"/>
        <v>0</v>
      </c>
      <c r="X2937" s="96"/>
      <c r="Y2937" s="106" t="str">
        <f>$AO$12</f>
        <v>D</v>
      </c>
      <c r="Z2937" s="207" t="str">
        <f t="shared" si="1206"/>
        <v>Fri</v>
      </c>
      <c r="AA2937" s="107">
        <f t="shared" si="1207"/>
        <v>0</v>
      </c>
      <c r="AB2937" s="107">
        <f t="shared" si="1208"/>
        <v>0</v>
      </c>
      <c r="AC2937" s="107">
        <f t="shared" si="1209"/>
        <v>0</v>
      </c>
    </row>
    <row r="2938" spans="1:29" ht="12.75" customHeight="1">
      <c r="A2938" s="69"/>
      <c r="B2938" s="98"/>
      <c r="C2938" s="98"/>
      <c r="D2938" s="72"/>
      <c r="E2938" s="73"/>
      <c r="F2938" s="198"/>
      <c r="G2938" s="72"/>
      <c r="H2938" s="99"/>
      <c r="I2938" s="76">
        <f t="shared" si="1203"/>
        <v>9</v>
      </c>
      <c r="J2938" s="100">
        <f>$AN$13</f>
        <v>41083</v>
      </c>
      <c r="K2938" s="339" t="s">
        <v>50</v>
      </c>
      <c r="L2938" s="261"/>
      <c r="M2938" s="232">
        <f t="shared" si="1218"/>
        <v>0</v>
      </c>
      <c r="N2938" s="241">
        <f t="shared" si="1210"/>
        <v>0</v>
      </c>
      <c r="O2938" s="244">
        <f t="shared" si="1204"/>
        <v>0</v>
      </c>
      <c r="P2938" s="245">
        <f t="shared" si="1216"/>
        <v>0</v>
      </c>
      <c r="Q2938" s="257">
        <f t="shared" si="1205"/>
        <v>0</v>
      </c>
      <c r="R2938" s="102">
        <f t="shared" si="1217"/>
        <v>0</v>
      </c>
      <c r="S2938" s="103">
        <f t="shared" si="1211"/>
        <v>0</v>
      </c>
      <c r="T2938" s="104">
        <f t="shared" si="1212"/>
        <v>0</v>
      </c>
      <c r="U2938" s="104">
        <f t="shared" si="1213"/>
        <v>0</v>
      </c>
      <c r="V2938" s="104">
        <f t="shared" si="1214"/>
        <v>0</v>
      </c>
      <c r="W2938" s="105">
        <f t="shared" si="1215"/>
        <v>0</v>
      </c>
      <c r="X2938" s="96"/>
      <c r="Y2938" s="106" t="str">
        <f>$AO$13</f>
        <v>M</v>
      </c>
      <c r="Z2938" s="207" t="str">
        <f t="shared" si="1206"/>
        <v>Sat</v>
      </c>
      <c r="AA2938" s="107">
        <f t="shared" si="1207"/>
        <v>0</v>
      </c>
      <c r="AB2938" s="107">
        <f t="shared" si="1208"/>
        <v>0</v>
      </c>
      <c r="AC2938" s="107">
        <f t="shared" si="1209"/>
        <v>0</v>
      </c>
    </row>
    <row r="2939" spans="1:29" ht="12.75" customHeight="1">
      <c r="A2939" s="69"/>
      <c r="B2939" s="124" t="s">
        <v>21</v>
      </c>
      <c r="C2939" s="125" t="s">
        <v>22</v>
      </c>
      <c r="D2939" s="126"/>
      <c r="E2939" s="127"/>
      <c r="F2939" s="198">
        <v>1244560</v>
      </c>
      <c r="G2939" s="129" t="s">
        <v>22</v>
      </c>
      <c r="H2939" s="130">
        <f>+F2939</f>
        <v>1244560</v>
      </c>
      <c r="I2939" s="76">
        <f t="shared" si="1203"/>
        <v>10</v>
      </c>
      <c r="J2939" s="100">
        <f>$AN$14</f>
        <v>41084</v>
      </c>
      <c r="K2939" s="339" t="s">
        <v>50</v>
      </c>
      <c r="L2939" s="261"/>
      <c r="M2939" s="232">
        <f t="shared" si="1218"/>
        <v>0</v>
      </c>
      <c r="N2939" s="241">
        <f t="shared" si="1210"/>
        <v>0</v>
      </c>
      <c r="O2939" s="244">
        <f t="shared" si="1204"/>
        <v>0</v>
      </c>
      <c r="P2939" s="245">
        <f t="shared" si="1216"/>
        <v>0</v>
      </c>
      <c r="Q2939" s="257">
        <f t="shared" si="1205"/>
        <v>0</v>
      </c>
      <c r="R2939" s="102">
        <f t="shared" si="1217"/>
        <v>0</v>
      </c>
      <c r="S2939" s="103">
        <f t="shared" si="1211"/>
        <v>0</v>
      </c>
      <c r="T2939" s="104">
        <f t="shared" si="1212"/>
        <v>0</v>
      </c>
      <c r="U2939" s="104">
        <f t="shared" si="1213"/>
        <v>0</v>
      </c>
      <c r="V2939" s="104">
        <f t="shared" si="1214"/>
        <v>0</v>
      </c>
      <c r="W2939" s="105">
        <f t="shared" si="1215"/>
        <v>0</v>
      </c>
      <c r="X2939" s="96"/>
      <c r="Y2939" s="106" t="str">
        <f>$AO$14</f>
        <v>M</v>
      </c>
      <c r="Z2939" s="262" t="str">
        <f t="shared" si="1206"/>
        <v>Sun</v>
      </c>
      <c r="AA2939" s="107">
        <f t="shared" si="1207"/>
        <v>0</v>
      </c>
      <c r="AB2939" s="107">
        <f t="shared" si="1208"/>
        <v>0</v>
      </c>
      <c r="AC2939" s="107">
        <f t="shared" si="1209"/>
        <v>0</v>
      </c>
    </row>
    <row r="2940" spans="1:29" ht="12.75" customHeight="1">
      <c r="A2940" s="69"/>
      <c r="B2940" s="124" t="s">
        <v>23</v>
      </c>
      <c r="C2940" s="125" t="s">
        <v>22</v>
      </c>
      <c r="D2940" s="133">
        <f>+F2939/173</f>
        <v>7193.9884393063585</v>
      </c>
      <c r="E2940" s="127" t="s">
        <v>24</v>
      </c>
      <c r="F2940" s="128">
        <f>+W2966</f>
        <v>125.49999999999997</v>
      </c>
      <c r="G2940" s="134" t="s">
        <v>22</v>
      </c>
      <c r="H2940" s="130">
        <f>F2940*D2940</f>
        <v>902845.54913294781</v>
      </c>
      <c r="I2940" s="76">
        <f t="shared" si="1203"/>
        <v>11</v>
      </c>
      <c r="J2940" s="100">
        <f>$AN$15</f>
        <v>41085</v>
      </c>
      <c r="K2940" s="101">
        <v>1</v>
      </c>
      <c r="L2940" s="261">
        <v>10.5</v>
      </c>
      <c r="M2940" s="232">
        <f t="shared" si="1218"/>
        <v>0.33333333333333331</v>
      </c>
      <c r="N2940" s="241">
        <f t="shared" si="1210"/>
        <v>0.70833333333333337</v>
      </c>
      <c r="O2940" s="244">
        <f t="shared" si="1204"/>
        <v>9.0000000000000018</v>
      </c>
      <c r="P2940" s="245" t="str">
        <f t="shared" si="1216"/>
        <v>1</v>
      </c>
      <c r="Q2940" s="257">
        <f t="shared" si="1205"/>
        <v>8.0000000000000018</v>
      </c>
      <c r="R2940" s="102">
        <f t="shared" si="1217"/>
        <v>2.4999999999999982</v>
      </c>
      <c r="S2940" s="103">
        <f t="shared" si="1211"/>
        <v>1</v>
      </c>
      <c r="T2940" s="104">
        <f t="shared" si="1212"/>
        <v>1.4999999999999982</v>
      </c>
      <c r="U2940" s="104">
        <f t="shared" si="1213"/>
        <v>0</v>
      </c>
      <c r="V2940" s="104">
        <f t="shared" si="1214"/>
        <v>0</v>
      </c>
      <c r="W2940" s="105">
        <f t="shared" si="1215"/>
        <v>2.4999999999999982</v>
      </c>
      <c r="X2940" s="96"/>
      <c r="Y2940" s="106" t="str">
        <f>$AO$15</f>
        <v>D</v>
      </c>
      <c r="Z2940" s="262" t="str">
        <f t="shared" si="1206"/>
        <v>Mon</v>
      </c>
      <c r="AA2940" s="107">
        <f t="shared" si="1207"/>
        <v>0</v>
      </c>
      <c r="AB2940" s="107">
        <f t="shared" si="1208"/>
        <v>0</v>
      </c>
      <c r="AC2940" s="107">
        <f t="shared" si="1209"/>
        <v>0</v>
      </c>
    </row>
    <row r="2941" spans="1:29" ht="12.75" customHeight="1">
      <c r="A2941" s="69"/>
      <c r="B2941" s="124" t="s">
        <v>65</v>
      </c>
      <c r="C2941" s="125" t="s">
        <v>22</v>
      </c>
      <c r="D2941" s="133">
        <v>6000</v>
      </c>
      <c r="E2941" s="127" t="s">
        <v>24</v>
      </c>
      <c r="F2941" s="203">
        <f>+K2966</f>
        <v>24</v>
      </c>
      <c r="G2941" s="134" t="s">
        <v>22</v>
      </c>
      <c r="H2941" s="130">
        <f>F2941*D2941</f>
        <v>144000</v>
      </c>
      <c r="I2941" s="76">
        <f t="shared" si="1203"/>
        <v>12</v>
      </c>
      <c r="J2941" s="100">
        <f>$AN$16</f>
        <v>41086</v>
      </c>
      <c r="K2941" s="101">
        <v>1</v>
      </c>
      <c r="L2941" s="261">
        <v>11</v>
      </c>
      <c r="M2941" s="232">
        <f t="shared" si="1218"/>
        <v>0.33333333333333331</v>
      </c>
      <c r="N2941" s="241">
        <f t="shared" si="1210"/>
        <v>0.70833333333333337</v>
      </c>
      <c r="O2941" s="244">
        <f t="shared" si="1204"/>
        <v>9.0000000000000018</v>
      </c>
      <c r="P2941" s="245" t="str">
        <f t="shared" si="1216"/>
        <v>1</v>
      </c>
      <c r="Q2941" s="257">
        <f t="shared" si="1205"/>
        <v>8.0000000000000018</v>
      </c>
      <c r="R2941" s="102">
        <f t="shared" si="1217"/>
        <v>2.9999999999999982</v>
      </c>
      <c r="S2941" s="103">
        <f t="shared" si="1211"/>
        <v>1</v>
      </c>
      <c r="T2941" s="104">
        <f t="shared" si="1212"/>
        <v>1.9999999999999982</v>
      </c>
      <c r="U2941" s="104">
        <f t="shared" si="1213"/>
        <v>0</v>
      </c>
      <c r="V2941" s="104">
        <f t="shared" si="1214"/>
        <v>0</v>
      </c>
      <c r="W2941" s="105">
        <f t="shared" si="1215"/>
        <v>2.9999999999999982</v>
      </c>
      <c r="X2941" s="96"/>
      <c r="Y2941" s="106" t="str">
        <f>$AO$16</f>
        <v>D</v>
      </c>
      <c r="Z2941" s="207" t="str">
        <f t="shared" si="1206"/>
        <v>Tue</v>
      </c>
      <c r="AA2941" s="107">
        <f t="shared" si="1207"/>
        <v>0</v>
      </c>
      <c r="AB2941" s="107">
        <f t="shared" si="1208"/>
        <v>0</v>
      </c>
      <c r="AC2941" s="107">
        <f t="shared" si="1209"/>
        <v>0</v>
      </c>
    </row>
    <row r="2942" spans="1:29" ht="12.75" customHeight="1">
      <c r="A2942" s="69"/>
      <c r="B2942" s="124" t="s">
        <v>66</v>
      </c>
      <c r="C2942" s="125" t="s">
        <v>22</v>
      </c>
      <c r="D2942" s="200">
        <v>4000</v>
      </c>
      <c r="E2942" s="127" t="s">
        <v>24</v>
      </c>
      <c r="F2942" s="139">
        <f>+L2966</f>
        <v>0</v>
      </c>
      <c r="G2942" s="134" t="s">
        <v>22</v>
      </c>
      <c r="H2942" s="130">
        <f>F2942*D2942</f>
        <v>0</v>
      </c>
      <c r="I2942" s="76">
        <f t="shared" si="1203"/>
        <v>13</v>
      </c>
      <c r="J2942" s="100">
        <f>$AN$17</f>
        <v>41087</v>
      </c>
      <c r="K2942" s="101">
        <v>1</v>
      </c>
      <c r="L2942" s="261">
        <v>10</v>
      </c>
      <c r="M2942" s="232">
        <f t="shared" si="1218"/>
        <v>0.33333333333333331</v>
      </c>
      <c r="N2942" s="241">
        <f t="shared" si="1210"/>
        <v>0.70833333333333337</v>
      </c>
      <c r="O2942" s="244">
        <f t="shared" si="1204"/>
        <v>9.0000000000000018</v>
      </c>
      <c r="P2942" s="245" t="str">
        <f t="shared" si="1216"/>
        <v>1</v>
      </c>
      <c r="Q2942" s="257">
        <f t="shared" si="1205"/>
        <v>8.0000000000000018</v>
      </c>
      <c r="R2942" s="102">
        <f t="shared" si="1217"/>
        <v>1.9999999999999982</v>
      </c>
      <c r="S2942" s="103">
        <f t="shared" si="1211"/>
        <v>1</v>
      </c>
      <c r="T2942" s="104">
        <f t="shared" si="1212"/>
        <v>0.99999999999999822</v>
      </c>
      <c r="U2942" s="104">
        <f t="shared" si="1213"/>
        <v>0</v>
      </c>
      <c r="V2942" s="104">
        <f t="shared" si="1214"/>
        <v>0</v>
      </c>
      <c r="W2942" s="105">
        <f t="shared" si="1215"/>
        <v>1.9999999999999982</v>
      </c>
      <c r="X2942" s="96"/>
      <c r="Y2942" s="106" t="str">
        <f>$AO$17</f>
        <v>D</v>
      </c>
      <c r="Z2942" s="207" t="str">
        <f t="shared" si="1206"/>
        <v>Wed</v>
      </c>
      <c r="AA2942" s="107">
        <f t="shared" si="1207"/>
        <v>0</v>
      </c>
      <c r="AB2942" s="107">
        <f t="shared" si="1208"/>
        <v>0</v>
      </c>
      <c r="AC2942" s="107">
        <f t="shared" si="1209"/>
        <v>0</v>
      </c>
    </row>
    <row r="2943" spans="1:29" ht="12.75" customHeight="1">
      <c r="A2943" s="69"/>
      <c r="B2943" s="335" t="s">
        <v>75</v>
      </c>
      <c r="C2943" s="336" t="s">
        <v>22</v>
      </c>
      <c r="D2943" s="337"/>
      <c r="E2943" s="127" t="s">
        <v>24</v>
      </c>
      <c r="F2943" s="338">
        <f>+M2966</f>
        <v>24</v>
      </c>
      <c r="G2943" s="142" t="s">
        <v>22</v>
      </c>
      <c r="H2943" s="143">
        <f>+F2943*D2943</f>
        <v>0</v>
      </c>
      <c r="I2943" s="76">
        <f t="shared" si="1203"/>
        <v>14</v>
      </c>
      <c r="J2943" s="100">
        <f>$AN$18</f>
        <v>41088</v>
      </c>
      <c r="K2943" s="101">
        <v>1</v>
      </c>
      <c r="L2943" s="261">
        <v>10.5</v>
      </c>
      <c r="M2943" s="232">
        <f t="shared" si="1218"/>
        <v>0.33333333333333331</v>
      </c>
      <c r="N2943" s="241">
        <f t="shared" si="1210"/>
        <v>0.70833333333333337</v>
      </c>
      <c r="O2943" s="244">
        <f t="shared" si="1204"/>
        <v>9.0000000000000018</v>
      </c>
      <c r="P2943" s="245" t="str">
        <f t="shared" si="1216"/>
        <v>1</v>
      </c>
      <c r="Q2943" s="257">
        <f t="shared" si="1205"/>
        <v>8.0000000000000018</v>
      </c>
      <c r="R2943" s="102">
        <f t="shared" si="1217"/>
        <v>2.4999999999999982</v>
      </c>
      <c r="S2943" s="103">
        <f t="shared" si="1211"/>
        <v>1</v>
      </c>
      <c r="T2943" s="104">
        <f t="shared" si="1212"/>
        <v>1.4999999999999982</v>
      </c>
      <c r="U2943" s="104">
        <f t="shared" si="1213"/>
        <v>0</v>
      </c>
      <c r="V2943" s="104">
        <f t="shared" si="1214"/>
        <v>0</v>
      </c>
      <c r="W2943" s="105">
        <f t="shared" si="1215"/>
        <v>2.4999999999999982</v>
      </c>
      <c r="X2943" s="96"/>
      <c r="Y2943" s="106" t="str">
        <f>$AO$18</f>
        <v>D</v>
      </c>
      <c r="Z2943" s="207" t="str">
        <f t="shared" si="1206"/>
        <v>Thu</v>
      </c>
      <c r="AA2943" s="107">
        <f t="shared" si="1207"/>
        <v>0</v>
      </c>
      <c r="AB2943" s="107">
        <f t="shared" si="1208"/>
        <v>0</v>
      </c>
      <c r="AC2943" s="107">
        <f t="shared" si="1209"/>
        <v>0</v>
      </c>
    </row>
    <row r="2944" spans="1:29" ht="12.75" customHeight="1">
      <c r="A2944" s="69"/>
      <c r="B2944" s="124"/>
      <c r="C2944" s="70"/>
      <c r="D2944" s="202"/>
      <c r="E2944" s="140"/>
      <c r="F2944" s="141"/>
      <c r="G2944" s="74" t="s">
        <v>22</v>
      </c>
      <c r="H2944" s="99">
        <f>+D2944*F2944</f>
        <v>0</v>
      </c>
      <c r="I2944" s="76">
        <f t="shared" si="1203"/>
        <v>15</v>
      </c>
      <c r="J2944" s="100">
        <f>$AN$19</f>
        <v>41089</v>
      </c>
      <c r="K2944" s="101">
        <v>1</v>
      </c>
      <c r="L2944" s="261">
        <v>11</v>
      </c>
      <c r="M2944" s="232">
        <f t="shared" si="1218"/>
        <v>0.33333333333333331</v>
      </c>
      <c r="N2944" s="241">
        <f t="shared" si="1210"/>
        <v>0.70833333333333337</v>
      </c>
      <c r="O2944" s="244">
        <f t="shared" si="1204"/>
        <v>9.0000000000000018</v>
      </c>
      <c r="P2944" s="245" t="str">
        <f t="shared" si="1216"/>
        <v>1</v>
      </c>
      <c r="Q2944" s="257">
        <f t="shared" si="1205"/>
        <v>8.0000000000000018</v>
      </c>
      <c r="R2944" s="102">
        <f t="shared" si="1217"/>
        <v>2.9999999999999982</v>
      </c>
      <c r="S2944" s="103">
        <f t="shared" si="1211"/>
        <v>1</v>
      </c>
      <c r="T2944" s="104">
        <f t="shared" si="1212"/>
        <v>1.9999999999999982</v>
      </c>
      <c r="U2944" s="104">
        <f t="shared" si="1213"/>
        <v>0</v>
      </c>
      <c r="V2944" s="104">
        <f t="shared" si="1214"/>
        <v>0</v>
      </c>
      <c r="W2944" s="105">
        <f t="shared" si="1215"/>
        <v>2.9999999999999982</v>
      </c>
      <c r="X2944" s="96"/>
      <c r="Y2944" s="106" t="str">
        <f>$AO$19</f>
        <v>D</v>
      </c>
      <c r="Z2944" s="207" t="str">
        <f t="shared" si="1206"/>
        <v>Fri</v>
      </c>
      <c r="AA2944" s="107">
        <f t="shared" si="1207"/>
        <v>0</v>
      </c>
      <c r="AB2944" s="107">
        <f t="shared" si="1208"/>
        <v>0</v>
      </c>
      <c r="AC2944" s="107">
        <f t="shared" si="1209"/>
        <v>0</v>
      </c>
    </row>
    <row r="2945" spans="1:29" ht="12.75" customHeight="1">
      <c r="A2945" s="69"/>
      <c r="B2945" s="124"/>
      <c r="C2945" s="70"/>
      <c r="D2945" s="202"/>
      <c r="E2945" s="140"/>
      <c r="F2945" s="139"/>
      <c r="G2945" s="74" t="s">
        <v>22</v>
      </c>
      <c r="H2945" s="99">
        <f>+D2945*F2945</f>
        <v>0</v>
      </c>
      <c r="I2945" s="76">
        <f t="shared" si="1203"/>
        <v>16</v>
      </c>
      <c r="J2945" s="100">
        <f>$AN$20</f>
        <v>41090</v>
      </c>
      <c r="K2945" s="101" t="s">
        <v>63</v>
      </c>
      <c r="L2945" s="261">
        <v>12.5</v>
      </c>
      <c r="M2945" s="232">
        <f t="shared" si="1218"/>
        <v>0</v>
      </c>
      <c r="N2945" s="241">
        <f t="shared" si="1210"/>
        <v>0</v>
      </c>
      <c r="O2945" s="244">
        <f t="shared" si="1204"/>
        <v>0</v>
      </c>
      <c r="P2945" s="245">
        <f t="shared" si="1216"/>
        <v>0</v>
      </c>
      <c r="Q2945" s="257">
        <f t="shared" si="1205"/>
        <v>0</v>
      </c>
      <c r="R2945" s="102">
        <f t="shared" si="1217"/>
        <v>12.5</v>
      </c>
      <c r="S2945" s="103">
        <f t="shared" si="1211"/>
        <v>0</v>
      </c>
      <c r="T2945" s="104">
        <f t="shared" si="1212"/>
        <v>7</v>
      </c>
      <c r="U2945" s="104">
        <f t="shared" si="1213"/>
        <v>1</v>
      </c>
      <c r="V2945" s="104">
        <f t="shared" si="1214"/>
        <v>4.5</v>
      </c>
      <c r="W2945" s="105">
        <f t="shared" si="1215"/>
        <v>12.5</v>
      </c>
      <c r="X2945" s="96"/>
      <c r="Y2945" s="106" t="str">
        <f>$AO$20</f>
        <v>M</v>
      </c>
      <c r="Z2945" s="207" t="str">
        <f t="shared" si="1206"/>
        <v>Sat</v>
      </c>
      <c r="AA2945" s="107">
        <f t="shared" si="1207"/>
        <v>0</v>
      </c>
      <c r="AB2945" s="107">
        <f t="shared" si="1208"/>
        <v>0</v>
      </c>
      <c r="AC2945" s="107">
        <f t="shared" si="1209"/>
        <v>0</v>
      </c>
    </row>
    <row r="2946" spans="1:29" ht="12.75" customHeight="1">
      <c r="A2946" s="69"/>
      <c r="B2946" s="124" t="s">
        <v>56</v>
      </c>
      <c r="C2946" s="70" t="s">
        <v>22</v>
      </c>
      <c r="D2946" s="202"/>
      <c r="E2946" s="140"/>
      <c r="F2946" s="141"/>
      <c r="G2946" s="74" t="s">
        <v>22</v>
      </c>
      <c r="H2946" s="99">
        <v>0</v>
      </c>
      <c r="I2946" s="76">
        <f t="shared" si="1203"/>
        <v>17</v>
      </c>
      <c r="J2946" s="100">
        <f>$AN$21</f>
        <v>41091</v>
      </c>
      <c r="K2946" s="101" t="s">
        <v>50</v>
      </c>
      <c r="L2946" s="261"/>
      <c r="M2946" s="232">
        <f t="shared" si="1218"/>
        <v>0</v>
      </c>
      <c r="N2946" s="241">
        <f t="shared" si="1210"/>
        <v>0</v>
      </c>
      <c r="O2946" s="244">
        <f t="shared" si="1204"/>
        <v>0</v>
      </c>
      <c r="P2946" s="245">
        <f t="shared" si="1216"/>
        <v>0</v>
      </c>
      <c r="Q2946" s="257">
        <f t="shared" si="1205"/>
        <v>0</v>
      </c>
      <c r="R2946" s="102">
        <f t="shared" si="1217"/>
        <v>0</v>
      </c>
      <c r="S2946" s="103">
        <f t="shared" si="1211"/>
        <v>0</v>
      </c>
      <c r="T2946" s="104">
        <f t="shared" si="1212"/>
        <v>0</v>
      </c>
      <c r="U2946" s="104">
        <f t="shared" si="1213"/>
        <v>0</v>
      </c>
      <c r="V2946" s="104">
        <f t="shared" si="1214"/>
        <v>0</v>
      </c>
      <c r="W2946" s="105">
        <f t="shared" si="1215"/>
        <v>0</v>
      </c>
      <c r="X2946" s="96"/>
      <c r="Y2946" s="106" t="str">
        <f>$AO$21</f>
        <v>M</v>
      </c>
      <c r="Z2946" s="262" t="str">
        <f t="shared" si="1206"/>
        <v>Sun</v>
      </c>
      <c r="AA2946" s="107">
        <f t="shared" si="1207"/>
        <v>0</v>
      </c>
      <c r="AB2946" s="107">
        <f t="shared" si="1208"/>
        <v>0</v>
      </c>
      <c r="AC2946" s="107">
        <f t="shared" si="1209"/>
        <v>0</v>
      </c>
    </row>
    <row r="2947" spans="1:29" ht="12.75" customHeight="1">
      <c r="A2947" s="69"/>
      <c r="B2947" s="124"/>
      <c r="C2947" s="70"/>
      <c r="D2947" s="202"/>
      <c r="E2947" s="140"/>
      <c r="F2947" s="139"/>
      <c r="G2947" s="74" t="s">
        <v>22</v>
      </c>
      <c r="H2947" s="99">
        <f>+D2947*F2947</f>
        <v>0</v>
      </c>
      <c r="I2947" s="76">
        <f t="shared" si="1203"/>
        <v>18</v>
      </c>
      <c r="J2947" s="100">
        <f>$AN$22</f>
        <v>41092</v>
      </c>
      <c r="K2947" s="101">
        <v>1</v>
      </c>
      <c r="L2947" s="261">
        <v>10.5</v>
      </c>
      <c r="M2947" s="232">
        <f t="shared" si="1218"/>
        <v>0.33333333333333331</v>
      </c>
      <c r="N2947" s="241">
        <f t="shared" si="1210"/>
        <v>0.70833333333333337</v>
      </c>
      <c r="O2947" s="244">
        <f t="shared" si="1204"/>
        <v>9.0000000000000018</v>
      </c>
      <c r="P2947" s="245" t="str">
        <f t="shared" si="1216"/>
        <v>1</v>
      </c>
      <c r="Q2947" s="257">
        <f t="shared" si="1205"/>
        <v>8.0000000000000018</v>
      </c>
      <c r="R2947" s="102">
        <f t="shared" si="1217"/>
        <v>2.4999999999999982</v>
      </c>
      <c r="S2947" s="103">
        <f t="shared" si="1211"/>
        <v>1</v>
      </c>
      <c r="T2947" s="104">
        <f t="shared" si="1212"/>
        <v>1.4999999999999982</v>
      </c>
      <c r="U2947" s="104">
        <f t="shared" si="1213"/>
        <v>0</v>
      </c>
      <c r="V2947" s="104">
        <f t="shared" si="1214"/>
        <v>0</v>
      </c>
      <c r="W2947" s="105">
        <f t="shared" si="1215"/>
        <v>2.4999999999999982</v>
      </c>
      <c r="X2947" s="96"/>
      <c r="Y2947" s="106" t="str">
        <f>$AO$22</f>
        <v>D</v>
      </c>
      <c r="Z2947" s="262" t="str">
        <f t="shared" si="1206"/>
        <v>Mon</v>
      </c>
      <c r="AA2947" s="107">
        <f t="shared" si="1207"/>
        <v>0</v>
      </c>
      <c r="AB2947" s="107">
        <f t="shared" si="1208"/>
        <v>0</v>
      </c>
      <c r="AC2947" s="107">
        <f t="shared" si="1209"/>
        <v>0</v>
      </c>
    </row>
    <row r="2948" spans="1:29" ht="12.75" customHeight="1">
      <c r="A2948" s="69"/>
      <c r="B2948" s="150" t="s">
        <v>19</v>
      </c>
      <c r="C2948" s="150"/>
      <c r="D2948" s="200"/>
      <c r="E2948" s="127"/>
      <c r="F2948" s="151"/>
      <c r="G2948" s="134" t="s">
        <v>22</v>
      </c>
      <c r="H2948" s="152">
        <f>SUM(H2939:H2947)</f>
        <v>2291405.5491329478</v>
      </c>
      <c r="I2948" s="76">
        <f t="shared" si="1203"/>
        <v>19</v>
      </c>
      <c r="J2948" s="100">
        <f>$AN$23</f>
        <v>41093</v>
      </c>
      <c r="K2948" s="101">
        <v>1</v>
      </c>
      <c r="L2948" s="261">
        <v>8</v>
      </c>
      <c r="M2948" s="232">
        <f t="shared" si="1218"/>
        <v>0.33333333333333331</v>
      </c>
      <c r="N2948" s="241">
        <f t="shared" si="1210"/>
        <v>0.70833333333333337</v>
      </c>
      <c r="O2948" s="244">
        <f t="shared" si="1204"/>
        <v>9.0000000000000018</v>
      </c>
      <c r="P2948" s="245" t="str">
        <f t="shared" si="1216"/>
        <v>1</v>
      </c>
      <c r="Q2948" s="257">
        <f t="shared" si="1205"/>
        <v>8.0000000000000018</v>
      </c>
      <c r="R2948" s="102">
        <f t="shared" si="1217"/>
        <v>0</v>
      </c>
      <c r="S2948" s="103">
        <f t="shared" si="1211"/>
        <v>0</v>
      </c>
      <c r="T2948" s="104">
        <f t="shared" si="1212"/>
        <v>0</v>
      </c>
      <c r="U2948" s="104">
        <f t="shared" si="1213"/>
        <v>0</v>
      </c>
      <c r="V2948" s="104">
        <f t="shared" si="1214"/>
        <v>0</v>
      </c>
      <c r="W2948" s="105">
        <f t="shared" si="1215"/>
        <v>0</v>
      </c>
      <c r="X2948" s="96"/>
      <c r="Y2948" s="106" t="str">
        <f>$AO$23</f>
        <v>D</v>
      </c>
      <c r="Z2948" s="207" t="str">
        <f t="shared" si="1206"/>
        <v>Tue</v>
      </c>
      <c r="AA2948" s="107">
        <f t="shared" si="1207"/>
        <v>0</v>
      </c>
      <c r="AB2948" s="107">
        <f t="shared" si="1208"/>
        <v>0</v>
      </c>
      <c r="AC2948" s="107">
        <f t="shared" si="1209"/>
        <v>0</v>
      </c>
    </row>
    <row r="2949" spans="1:29" ht="12.75" customHeight="1">
      <c r="A2949" s="69"/>
      <c r="B2949" s="131" t="s">
        <v>25</v>
      </c>
      <c r="C2949" s="70"/>
      <c r="D2949" s="200"/>
      <c r="E2949" s="127"/>
      <c r="F2949" s="151"/>
      <c r="G2949" s="74"/>
      <c r="H2949" s="75"/>
      <c r="I2949" s="76">
        <f t="shared" si="1203"/>
        <v>20</v>
      </c>
      <c r="J2949" s="100">
        <f>$AN$24</f>
        <v>41094</v>
      </c>
      <c r="K2949" s="101">
        <v>1</v>
      </c>
      <c r="L2949" s="261">
        <v>9</v>
      </c>
      <c r="M2949" s="232">
        <f t="shared" si="1218"/>
        <v>0.33333333333333331</v>
      </c>
      <c r="N2949" s="241">
        <f t="shared" si="1210"/>
        <v>0.70833333333333337</v>
      </c>
      <c r="O2949" s="244">
        <f t="shared" si="1204"/>
        <v>9.0000000000000018</v>
      </c>
      <c r="P2949" s="245" t="str">
        <f t="shared" si="1216"/>
        <v>1</v>
      </c>
      <c r="Q2949" s="257">
        <f t="shared" si="1205"/>
        <v>8.0000000000000018</v>
      </c>
      <c r="R2949" s="102">
        <f t="shared" si="1217"/>
        <v>0.99999999999999822</v>
      </c>
      <c r="S2949" s="103">
        <f t="shared" si="1211"/>
        <v>1</v>
      </c>
      <c r="T2949" s="104">
        <f t="shared" si="1212"/>
        <v>0</v>
      </c>
      <c r="U2949" s="104">
        <f t="shared" si="1213"/>
        <v>0</v>
      </c>
      <c r="V2949" s="104">
        <f t="shared" si="1214"/>
        <v>0</v>
      </c>
      <c r="W2949" s="105">
        <f t="shared" si="1215"/>
        <v>0.99999999999999822</v>
      </c>
      <c r="X2949" s="96"/>
      <c r="Y2949" s="106" t="str">
        <f>$AO$24</f>
        <v>D</v>
      </c>
      <c r="Z2949" s="207" t="str">
        <f t="shared" si="1206"/>
        <v>Wed</v>
      </c>
      <c r="AA2949" s="107">
        <f t="shared" si="1207"/>
        <v>0</v>
      </c>
      <c r="AB2949" s="107">
        <f t="shared" si="1208"/>
        <v>0</v>
      </c>
      <c r="AC2949" s="107">
        <f t="shared" si="1209"/>
        <v>0</v>
      </c>
    </row>
    <row r="2950" spans="1:29" ht="12.75" customHeight="1">
      <c r="A2950" s="69"/>
      <c r="B2950" s="124" t="s">
        <v>26</v>
      </c>
      <c r="C2950" s="125" t="s">
        <v>22</v>
      </c>
      <c r="D2950" s="153">
        <f>-H2939</f>
        <v>-1244560</v>
      </c>
      <c r="E2950" s="127" t="s">
        <v>24</v>
      </c>
      <c r="F2950" s="149">
        <v>0.02</v>
      </c>
      <c r="G2950" s="134" t="s">
        <v>22</v>
      </c>
      <c r="H2950" s="130">
        <f>F2950*D2950</f>
        <v>-24891.200000000001</v>
      </c>
      <c r="I2950" s="76">
        <f t="shared" si="1203"/>
        <v>21</v>
      </c>
      <c r="J2950" s="100">
        <f>$AN$25</f>
        <v>41095</v>
      </c>
      <c r="K2950" s="101">
        <v>1</v>
      </c>
      <c r="L2950" s="261">
        <v>8</v>
      </c>
      <c r="M2950" s="232">
        <f t="shared" si="1218"/>
        <v>0.33333333333333331</v>
      </c>
      <c r="N2950" s="241">
        <f t="shared" si="1210"/>
        <v>0.70833333333333337</v>
      </c>
      <c r="O2950" s="244">
        <f t="shared" si="1204"/>
        <v>9.0000000000000018</v>
      </c>
      <c r="P2950" s="245" t="str">
        <f t="shared" si="1216"/>
        <v>1</v>
      </c>
      <c r="Q2950" s="257">
        <f t="shared" si="1205"/>
        <v>8.0000000000000018</v>
      </c>
      <c r="R2950" s="102">
        <f t="shared" si="1217"/>
        <v>0</v>
      </c>
      <c r="S2950" s="103">
        <f t="shared" si="1211"/>
        <v>0</v>
      </c>
      <c r="T2950" s="104">
        <f t="shared" si="1212"/>
        <v>0</v>
      </c>
      <c r="U2950" s="104">
        <f t="shared" si="1213"/>
        <v>0</v>
      </c>
      <c r="V2950" s="104">
        <f t="shared" si="1214"/>
        <v>0</v>
      </c>
      <c r="W2950" s="105">
        <f t="shared" si="1215"/>
        <v>0</v>
      </c>
      <c r="X2950" s="96"/>
      <c r="Y2950" s="106" t="str">
        <f>$AO$25</f>
        <v>D</v>
      </c>
      <c r="Z2950" s="207" t="str">
        <f t="shared" si="1206"/>
        <v>Thu</v>
      </c>
      <c r="AA2950" s="107">
        <f t="shared" si="1207"/>
        <v>0</v>
      </c>
      <c r="AB2950" s="107">
        <f t="shared" si="1208"/>
        <v>0</v>
      </c>
      <c r="AC2950" s="107">
        <f t="shared" si="1209"/>
        <v>0</v>
      </c>
    </row>
    <row r="2951" spans="1:29" ht="12.75" customHeight="1">
      <c r="A2951" s="69"/>
      <c r="B2951" s="124" t="s">
        <v>47</v>
      </c>
      <c r="C2951" s="125" t="s">
        <v>22</v>
      </c>
      <c r="D2951" s="200"/>
      <c r="E2951" s="127"/>
      <c r="F2951" s="155"/>
      <c r="G2951" s="134" t="s">
        <v>22</v>
      </c>
      <c r="H2951" s="130">
        <f>SUM(AA2966:AC2966)*-F2939/21</f>
        <v>0</v>
      </c>
      <c r="I2951" s="76">
        <f t="shared" si="1203"/>
        <v>22</v>
      </c>
      <c r="J2951" s="100">
        <f>$AN$26</f>
        <v>41096</v>
      </c>
      <c r="K2951" s="101">
        <v>1</v>
      </c>
      <c r="L2951" s="261">
        <v>11</v>
      </c>
      <c r="M2951" s="232">
        <f t="shared" si="1218"/>
        <v>0.33333333333333331</v>
      </c>
      <c r="N2951" s="241">
        <f t="shared" si="1210"/>
        <v>0.70833333333333337</v>
      </c>
      <c r="O2951" s="244">
        <f t="shared" si="1204"/>
        <v>9.0000000000000018</v>
      </c>
      <c r="P2951" s="245" t="str">
        <f t="shared" si="1216"/>
        <v>1</v>
      </c>
      <c r="Q2951" s="257">
        <f t="shared" si="1205"/>
        <v>8.0000000000000018</v>
      </c>
      <c r="R2951" s="102">
        <f t="shared" si="1217"/>
        <v>2.9999999999999982</v>
      </c>
      <c r="S2951" s="103">
        <f t="shared" si="1211"/>
        <v>1</v>
      </c>
      <c r="T2951" s="104">
        <f t="shared" si="1212"/>
        <v>1.9999999999999982</v>
      </c>
      <c r="U2951" s="104">
        <f t="shared" si="1213"/>
        <v>0</v>
      </c>
      <c r="V2951" s="104">
        <f t="shared" si="1214"/>
        <v>0</v>
      </c>
      <c r="W2951" s="105">
        <f t="shared" si="1215"/>
        <v>2.9999999999999982</v>
      </c>
      <c r="X2951" s="96"/>
      <c r="Y2951" s="106" t="str">
        <f>$AO$26</f>
        <v>D</v>
      </c>
      <c r="Z2951" s="207" t="str">
        <f t="shared" si="1206"/>
        <v>Fri</v>
      </c>
      <c r="AA2951" s="107">
        <f t="shared" si="1207"/>
        <v>0</v>
      </c>
      <c r="AB2951" s="107">
        <f t="shared" si="1208"/>
        <v>0</v>
      </c>
      <c r="AC2951" s="107">
        <f t="shared" si="1209"/>
        <v>0</v>
      </c>
    </row>
    <row r="2952" spans="1:29" ht="12.75" customHeight="1">
      <c r="A2952" s="69"/>
      <c r="B2952" s="124" t="s">
        <v>27</v>
      </c>
      <c r="C2952" s="125" t="s">
        <v>22</v>
      </c>
      <c r="D2952" s="200"/>
      <c r="E2952" s="127"/>
      <c r="F2952" s="155"/>
      <c r="G2952" s="134" t="s">
        <v>22</v>
      </c>
      <c r="H2952" s="156">
        <f>+F2958</f>
        <v>-41933.25</v>
      </c>
      <c r="I2952" s="76">
        <f t="shared" si="1203"/>
        <v>23</v>
      </c>
      <c r="J2952" s="100">
        <f>$AN$27</f>
        <v>41097</v>
      </c>
      <c r="K2952" s="339" t="s">
        <v>63</v>
      </c>
      <c r="L2952" s="261">
        <v>9</v>
      </c>
      <c r="M2952" s="232">
        <f t="shared" si="1218"/>
        <v>0</v>
      </c>
      <c r="N2952" s="241">
        <f t="shared" si="1210"/>
        <v>0</v>
      </c>
      <c r="O2952" s="244">
        <f t="shared" si="1204"/>
        <v>0</v>
      </c>
      <c r="P2952" s="245">
        <f t="shared" si="1216"/>
        <v>0</v>
      </c>
      <c r="Q2952" s="257">
        <f t="shared" si="1205"/>
        <v>0</v>
      </c>
      <c r="R2952" s="102">
        <f t="shared" si="1217"/>
        <v>9</v>
      </c>
      <c r="S2952" s="103">
        <f t="shared" si="1211"/>
        <v>0</v>
      </c>
      <c r="T2952" s="104">
        <f t="shared" si="1212"/>
        <v>7</v>
      </c>
      <c r="U2952" s="104">
        <f t="shared" si="1213"/>
        <v>1</v>
      </c>
      <c r="V2952" s="104">
        <f t="shared" si="1214"/>
        <v>1</v>
      </c>
      <c r="W2952" s="105">
        <f t="shared" si="1215"/>
        <v>9</v>
      </c>
      <c r="X2952" s="96"/>
      <c r="Y2952" s="106" t="str">
        <f>$AO$27</f>
        <v>M</v>
      </c>
      <c r="Z2952" s="207" t="str">
        <f t="shared" si="1206"/>
        <v>Sat</v>
      </c>
      <c r="AA2952" s="107">
        <f t="shared" si="1207"/>
        <v>0</v>
      </c>
      <c r="AB2952" s="107">
        <f t="shared" si="1208"/>
        <v>0</v>
      </c>
      <c r="AC2952" s="107">
        <f t="shared" si="1209"/>
        <v>0</v>
      </c>
    </row>
    <row r="2953" spans="1:29" ht="12.75" customHeight="1">
      <c r="A2953" s="69"/>
      <c r="B2953" s="98"/>
      <c r="C2953" s="98"/>
      <c r="D2953" s="158" t="s">
        <v>28</v>
      </c>
      <c r="E2953" s="159"/>
      <c r="F2953" s="160">
        <f>VLOOKUP(C2932,$AD$1:$AG$6,2)</f>
        <v>-1320000</v>
      </c>
      <c r="G2953" s="160"/>
      <c r="H2953" s="99"/>
      <c r="I2953" s="76">
        <f t="shared" si="1203"/>
        <v>24</v>
      </c>
      <c r="J2953" s="100">
        <f>$AN$28</f>
        <v>41098</v>
      </c>
      <c r="K2953" s="101" t="s">
        <v>50</v>
      </c>
      <c r="L2953" s="261"/>
      <c r="M2953" s="232">
        <f t="shared" si="1218"/>
        <v>0</v>
      </c>
      <c r="N2953" s="241">
        <f t="shared" si="1210"/>
        <v>0</v>
      </c>
      <c r="O2953" s="244">
        <f t="shared" si="1204"/>
        <v>0</v>
      </c>
      <c r="P2953" s="245">
        <f t="shared" si="1216"/>
        <v>0</v>
      </c>
      <c r="Q2953" s="257">
        <f t="shared" si="1205"/>
        <v>0</v>
      </c>
      <c r="R2953" s="102">
        <f t="shared" si="1217"/>
        <v>0</v>
      </c>
      <c r="S2953" s="103">
        <f t="shared" si="1211"/>
        <v>0</v>
      </c>
      <c r="T2953" s="104">
        <f t="shared" si="1212"/>
        <v>0</v>
      </c>
      <c r="U2953" s="104">
        <f t="shared" si="1213"/>
        <v>0</v>
      </c>
      <c r="V2953" s="104">
        <f t="shared" si="1214"/>
        <v>0</v>
      </c>
      <c r="W2953" s="105">
        <f t="shared" si="1215"/>
        <v>0</v>
      </c>
      <c r="X2953" s="96"/>
      <c r="Y2953" s="106" t="str">
        <f>$AO$28</f>
        <v>M</v>
      </c>
      <c r="Z2953" s="262" t="str">
        <f t="shared" si="1206"/>
        <v>Sun</v>
      </c>
      <c r="AA2953" s="107">
        <f t="shared" si="1207"/>
        <v>0</v>
      </c>
      <c r="AB2953" s="107">
        <f t="shared" si="1208"/>
        <v>0</v>
      </c>
      <c r="AC2953" s="107">
        <f t="shared" si="1209"/>
        <v>0</v>
      </c>
    </row>
    <row r="2954" spans="1:29" ht="12.75" customHeight="1">
      <c r="A2954" s="69"/>
      <c r="B2954" s="98"/>
      <c r="C2954" s="98"/>
      <c r="D2954" s="162" t="s">
        <v>26</v>
      </c>
      <c r="E2954" s="159"/>
      <c r="F2954" s="163">
        <f>+(H2939)*0.54%</f>
        <v>6720.6240000000007</v>
      </c>
      <c r="G2954" s="163"/>
      <c r="H2954" s="99"/>
      <c r="I2954" s="76">
        <f t="shared" si="1203"/>
        <v>25</v>
      </c>
      <c r="J2954" s="100">
        <f>$AN$29</f>
        <v>41099</v>
      </c>
      <c r="K2954" s="101">
        <v>1</v>
      </c>
      <c r="L2954" s="261">
        <v>10</v>
      </c>
      <c r="M2954" s="232">
        <f t="shared" si="1218"/>
        <v>0.33333333333333331</v>
      </c>
      <c r="N2954" s="241">
        <f t="shared" si="1210"/>
        <v>0.70833333333333337</v>
      </c>
      <c r="O2954" s="244">
        <f t="shared" si="1204"/>
        <v>9.0000000000000018</v>
      </c>
      <c r="P2954" s="245" t="str">
        <f t="shared" si="1216"/>
        <v>1</v>
      </c>
      <c r="Q2954" s="257">
        <f t="shared" si="1205"/>
        <v>8.0000000000000018</v>
      </c>
      <c r="R2954" s="102">
        <f t="shared" si="1217"/>
        <v>1.9999999999999982</v>
      </c>
      <c r="S2954" s="103">
        <f t="shared" si="1211"/>
        <v>1</v>
      </c>
      <c r="T2954" s="104">
        <f t="shared" si="1212"/>
        <v>0.99999999999999822</v>
      </c>
      <c r="U2954" s="104">
        <f t="shared" si="1213"/>
        <v>0</v>
      </c>
      <c r="V2954" s="104">
        <f t="shared" si="1214"/>
        <v>0</v>
      </c>
      <c r="W2954" s="105">
        <f t="shared" si="1215"/>
        <v>1.9999999999999982</v>
      </c>
      <c r="X2954" s="96"/>
      <c r="Y2954" s="106" t="str">
        <f>$AO$29</f>
        <v>D</v>
      </c>
      <c r="Z2954" s="262" t="str">
        <f t="shared" si="1206"/>
        <v>Mon</v>
      </c>
      <c r="AA2954" s="107">
        <f t="shared" si="1207"/>
        <v>0</v>
      </c>
      <c r="AB2954" s="107">
        <f t="shared" si="1208"/>
        <v>0</v>
      </c>
      <c r="AC2954" s="107">
        <f t="shared" si="1209"/>
        <v>0</v>
      </c>
    </row>
    <row r="2955" spans="1:29" ht="12.75" customHeight="1">
      <c r="A2955" s="69"/>
      <c r="B2955" s="98"/>
      <c r="C2955" s="98"/>
      <c r="D2955" s="162" t="s">
        <v>29</v>
      </c>
      <c r="E2955" s="159"/>
      <c r="F2955" s="160">
        <f>-IF(H2948*5%&gt;500000,500000,H2948*5%)</f>
        <v>-114570.2774566474</v>
      </c>
      <c r="G2955" s="160"/>
      <c r="H2955" s="99"/>
      <c r="I2955" s="76">
        <f t="shared" si="1203"/>
        <v>26</v>
      </c>
      <c r="J2955" s="100">
        <f>$AN$30</f>
        <v>41100</v>
      </c>
      <c r="K2955" s="101">
        <v>1</v>
      </c>
      <c r="L2955" s="261">
        <v>11</v>
      </c>
      <c r="M2955" s="232">
        <f t="shared" si="1218"/>
        <v>0.33333333333333331</v>
      </c>
      <c r="N2955" s="241">
        <f t="shared" si="1210"/>
        <v>0.70833333333333337</v>
      </c>
      <c r="O2955" s="244">
        <f t="shared" si="1204"/>
        <v>9.0000000000000018</v>
      </c>
      <c r="P2955" s="245" t="str">
        <f t="shared" si="1216"/>
        <v>1</v>
      </c>
      <c r="Q2955" s="257">
        <f t="shared" si="1205"/>
        <v>8.0000000000000018</v>
      </c>
      <c r="R2955" s="102">
        <f t="shared" si="1217"/>
        <v>2.9999999999999982</v>
      </c>
      <c r="S2955" s="103">
        <f t="shared" si="1211"/>
        <v>1</v>
      </c>
      <c r="T2955" s="104">
        <f t="shared" si="1212"/>
        <v>1.9999999999999982</v>
      </c>
      <c r="U2955" s="104">
        <f t="shared" si="1213"/>
        <v>0</v>
      </c>
      <c r="V2955" s="104">
        <f t="shared" si="1214"/>
        <v>0</v>
      </c>
      <c r="W2955" s="105">
        <f t="shared" si="1215"/>
        <v>2.9999999999999982</v>
      </c>
      <c r="X2955" s="96"/>
      <c r="Y2955" s="106" t="str">
        <f>$AO$30</f>
        <v>D</v>
      </c>
      <c r="Z2955" s="207" t="str">
        <f t="shared" si="1206"/>
        <v>Tue</v>
      </c>
      <c r="AA2955" s="107">
        <f t="shared" si="1207"/>
        <v>0</v>
      </c>
      <c r="AB2955" s="107">
        <f t="shared" si="1208"/>
        <v>0</v>
      </c>
      <c r="AC2955" s="107">
        <f t="shared" si="1209"/>
        <v>0</v>
      </c>
    </row>
    <row r="2956" spans="1:29" ht="12.75" customHeight="1">
      <c r="A2956" s="69"/>
      <c r="B2956" s="98"/>
      <c r="C2956" s="98"/>
      <c r="D2956" s="162" t="s">
        <v>30</v>
      </c>
      <c r="E2956" s="159"/>
      <c r="F2956" s="163">
        <f>ROUND(H2948+H2950+F2954+F2955,0)*12</f>
        <v>25903980</v>
      </c>
      <c r="G2956" s="163"/>
      <c r="H2956" s="99"/>
      <c r="I2956" s="76">
        <f t="shared" si="1203"/>
        <v>27</v>
      </c>
      <c r="J2956" s="100">
        <f>$AN$31</f>
        <v>41101</v>
      </c>
      <c r="K2956" s="101">
        <v>1</v>
      </c>
      <c r="L2956" s="261">
        <v>9</v>
      </c>
      <c r="M2956" s="232">
        <f t="shared" si="1218"/>
        <v>0.33333333333333331</v>
      </c>
      <c r="N2956" s="241">
        <f t="shared" si="1210"/>
        <v>0.70833333333333337</v>
      </c>
      <c r="O2956" s="244">
        <f t="shared" si="1204"/>
        <v>9.0000000000000018</v>
      </c>
      <c r="P2956" s="245" t="str">
        <f t="shared" si="1216"/>
        <v>1</v>
      </c>
      <c r="Q2956" s="257">
        <f t="shared" si="1205"/>
        <v>8.0000000000000018</v>
      </c>
      <c r="R2956" s="102">
        <f t="shared" si="1217"/>
        <v>0.99999999999999822</v>
      </c>
      <c r="S2956" s="103">
        <f t="shared" si="1211"/>
        <v>1</v>
      </c>
      <c r="T2956" s="104">
        <f t="shared" si="1212"/>
        <v>0</v>
      </c>
      <c r="U2956" s="104">
        <f t="shared" si="1213"/>
        <v>0</v>
      </c>
      <c r="V2956" s="104">
        <f t="shared" si="1214"/>
        <v>0</v>
      </c>
      <c r="W2956" s="105">
        <f t="shared" si="1215"/>
        <v>0.99999999999999822</v>
      </c>
      <c r="X2956" s="96"/>
      <c r="Y2956" s="106" t="str">
        <f>$AO$31</f>
        <v>D</v>
      </c>
      <c r="Z2956" s="207" t="str">
        <f t="shared" si="1206"/>
        <v>Wed</v>
      </c>
      <c r="AA2956" s="107">
        <f t="shared" si="1207"/>
        <v>0</v>
      </c>
      <c r="AB2956" s="107">
        <f t="shared" si="1208"/>
        <v>0</v>
      </c>
      <c r="AC2956" s="107">
        <f t="shared" si="1209"/>
        <v>0</v>
      </c>
    </row>
    <row r="2957" spans="1:29" ht="12.75" customHeight="1">
      <c r="A2957" s="69"/>
      <c r="B2957" s="98"/>
      <c r="C2957" s="98"/>
      <c r="D2957" s="168" t="s">
        <v>31</v>
      </c>
      <c r="E2957" s="159"/>
      <c r="F2957" s="169">
        <f>(F2956)+(F2953*12)</f>
        <v>10063980</v>
      </c>
      <c r="G2957" s="169"/>
      <c r="H2957" s="99"/>
      <c r="I2957" s="76">
        <f t="shared" si="1203"/>
        <v>28</v>
      </c>
      <c r="J2957" s="100">
        <f>$AN$32</f>
        <v>41102</v>
      </c>
      <c r="K2957" s="101">
        <v>1</v>
      </c>
      <c r="L2957" s="261">
        <v>8</v>
      </c>
      <c r="M2957" s="232">
        <f t="shared" si="1218"/>
        <v>0.33333333333333331</v>
      </c>
      <c r="N2957" s="241">
        <f t="shared" si="1210"/>
        <v>0.70833333333333337</v>
      </c>
      <c r="O2957" s="244">
        <f t="shared" si="1204"/>
        <v>9.0000000000000018</v>
      </c>
      <c r="P2957" s="245" t="str">
        <f t="shared" si="1216"/>
        <v>1</v>
      </c>
      <c r="Q2957" s="257">
        <f t="shared" si="1205"/>
        <v>8.0000000000000018</v>
      </c>
      <c r="R2957" s="102">
        <f t="shared" si="1217"/>
        <v>0</v>
      </c>
      <c r="S2957" s="103">
        <f t="shared" si="1211"/>
        <v>0</v>
      </c>
      <c r="T2957" s="104">
        <f t="shared" si="1212"/>
        <v>0</v>
      </c>
      <c r="U2957" s="104">
        <f t="shared" si="1213"/>
        <v>0</v>
      </c>
      <c r="V2957" s="104">
        <f t="shared" si="1214"/>
        <v>0</v>
      </c>
      <c r="W2957" s="105">
        <f t="shared" si="1215"/>
        <v>0</v>
      </c>
      <c r="X2957" s="96"/>
      <c r="Y2957" s="106" t="str">
        <f>$AO$32</f>
        <v>D</v>
      </c>
      <c r="Z2957" s="207" t="str">
        <f t="shared" si="1206"/>
        <v>Thu</v>
      </c>
      <c r="AA2957" s="107">
        <f t="shared" si="1207"/>
        <v>0</v>
      </c>
      <c r="AB2957" s="107">
        <f t="shared" si="1208"/>
        <v>0</v>
      </c>
      <c r="AC2957" s="107">
        <f t="shared" si="1209"/>
        <v>0</v>
      </c>
    </row>
    <row r="2958" spans="1:29" ht="12.75" customHeight="1">
      <c r="A2958" s="69"/>
      <c r="B2958" s="98"/>
      <c r="C2958" s="98"/>
      <c r="D2958" s="168" t="s">
        <v>32</v>
      </c>
      <c r="E2958" s="159"/>
      <c r="F2958" s="170">
        <f>-(IF(F2957&lt;=0,0,IF(F2957&lt;=50000000,F2957*0.05,IF(F2957&lt;=200000000,(F2957-50000000)*0.15+2500000,IF(F2957&lt;=500000000,(F2957-250000000)*0.25+32500000,(F2957-500000000)*0.3+95000000)))))/12</f>
        <v>-41933.25</v>
      </c>
      <c r="G2958" s="171">
        <f>-(IF(F2958&lt;=0,0,IF(F2958&lt;=50000000,F2958*0.05,IF(F2958&lt;=200000000,(F2958-50000000)*0.15+2500000,IF(F2958&lt;=500000000,(F2958-250000000)*0.25+32500000,(F2958-500000000)*0.3+95000000)))))/12</f>
        <v>0</v>
      </c>
      <c r="H2958" s="99"/>
      <c r="I2958" s="76">
        <f t="shared" si="1203"/>
        <v>29</v>
      </c>
      <c r="J2958" s="100">
        <f>$AN$33</f>
        <v>41103</v>
      </c>
      <c r="K2958" s="101">
        <v>1</v>
      </c>
      <c r="L2958" s="261">
        <v>8</v>
      </c>
      <c r="M2958" s="232">
        <f t="shared" si="1218"/>
        <v>0.33333333333333331</v>
      </c>
      <c r="N2958" s="241">
        <f t="shared" si="1210"/>
        <v>0.70833333333333337</v>
      </c>
      <c r="O2958" s="244">
        <f t="shared" si="1204"/>
        <v>9.0000000000000018</v>
      </c>
      <c r="P2958" s="245" t="str">
        <f t="shared" si="1216"/>
        <v>1</v>
      </c>
      <c r="Q2958" s="257">
        <f t="shared" si="1205"/>
        <v>8.0000000000000018</v>
      </c>
      <c r="R2958" s="102">
        <f t="shared" si="1217"/>
        <v>0</v>
      </c>
      <c r="S2958" s="103">
        <f t="shared" si="1211"/>
        <v>0</v>
      </c>
      <c r="T2958" s="104">
        <f t="shared" si="1212"/>
        <v>0</v>
      </c>
      <c r="U2958" s="104">
        <f t="shared" si="1213"/>
        <v>0</v>
      </c>
      <c r="V2958" s="104">
        <f t="shared" si="1214"/>
        <v>0</v>
      </c>
      <c r="W2958" s="105">
        <f t="shared" si="1215"/>
        <v>0</v>
      </c>
      <c r="X2958" s="96"/>
      <c r="Y2958" s="106" t="str">
        <f>$AO$33</f>
        <v>D</v>
      </c>
      <c r="Z2958" s="207" t="str">
        <f t="shared" si="1206"/>
        <v>Fri</v>
      </c>
      <c r="AA2958" s="107">
        <f t="shared" si="1207"/>
        <v>0</v>
      </c>
      <c r="AB2958" s="107">
        <f t="shared" si="1208"/>
        <v>0</v>
      </c>
      <c r="AC2958" s="107">
        <f t="shared" si="1209"/>
        <v>0</v>
      </c>
    </row>
    <row r="2959" spans="1:29" ht="12.75" customHeight="1">
      <c r="A2959" s="69"/>
      <c r="B2959" s="98"/>
      <c r="C2959" s="125"/>
      <c r="D2959" s="172"/>
      <c r="E2959" s="173"/>
      <c r="F2959" s="174"/>
      <c r="G2959" s="72"/>
      <c r="H2959" s="175"/>
      <c r="I2959" s="76">
        <f t="shared" si="1203"/>
        <v>30</v>
      </c>
      <c r="J2959" s="100">
        <f>$AN$34</f>
        <v>41104</v>
      </c>
      <c r="K2959" s="101" t="s">
        <v>50</v>
      </c>
      <c r="L2959" s="261"/>
      <c r="M2959" s="232">
        <f t="shared" si="1218"/>
        <v>0</v>
      </c>
      <c r="N2959" s="241">
        <f t="shared" si="1210"/>
        <v>0</v>
      </c>
      <c r="O2959" s="244">
        <f t="shared" si="1204"/>
        <v>0</v>
      </c>
      <c r="P2959" s="245">
        <f t="shared" si="1216"/>
        <v>0</v>
      </c>
      <c r="Q2959" s="257">
        <f t="shared" si="1205"/>
        <v>0</v>
      </c>
      <c r="R2959" s="102">
        <f t="shared" si="1217"/>
        <v>0</v>
      </c>
      <c r="S2959" s="103">
        <f t="shared" si="1211"/>
        <v>0</v>
      </c>
      <c r="T2959" s="104">
        <f t="shared" si="1212"/>
        <v>0</v>
      </c>
      <c r="U2959" s="104">
        <f t="shared" si="1213"/>
        <v>0</v>
      </c>
      <c r="V2959" s="104">
        <f t="shared" si="1214"/>
        <v>0</v>
      </c>
      <c r="W2959" s="105">
        <f t="shared" si="1215"/>
        <v>0</v>
      </c>
      <c r="X2959" s="96"/>
      <c r="Y2959" s="106" t="str">
        <f>$AO$34</f>
        <v>M</v>
      </c>
      <c r="Z2959" s="207" t="str">
        <f t="shared" si="1206"/>
        <v>Sat</v>
      </c>
      <c r="AA2959" s="107">
        <f t="shared" si="1207"/>
        <v>0</v>
      </c>
      <c r="AB2959" s="107">
        <f t="shared" si="1208"/>
        <v>0</v>
      </c>
      <c r="AC2959" s="107">
        <f t="shared" si="1209"/>
        <v>0</v>
      </c>
    </row>
    <row r="2960" spans="1:29" ht="12.75" customHeight="1">
      <c r="A2960" s="69"/>
      <c r="B2960" s="176" t="s">
        <v>33</v>
      </c>
      <c r="C2960" s="177"/>
      <c r="D2960" s="178"/>
      <c r="E2960" s="127"/>
      <c r="F2960" s="179"/>
      <c r="G2960" s="180" t="s">
        <v>22</v>
      </c>
      <c r="H2960" s="152">
        <f>+H2948+H2950+H2951+H2952</f>
        <v>2224581.0991329476</v>
      </c>
      <c r="I2960" s="76">
        <f t="shared" si="1203"/>
        <v>31</v>
      </c>
      <c r="J2960" s="100">
        <f>$AN$35</f>
        <v>41105</v>
      </c>
      <c r="K2960" s="101" t="s">
        <v>50</v>
      </c>
      <c r="L2960" s="261"/>
      <c r="M2960" s="232">
        <f t="shared" si="1218"/>
        <v>0</v>
      </c>
      <c r="N2960" s="241">
        <f t="shared" si="1210"/>
        <v>0</v>
      </c>
      <c r="O2960" s="244">
        <f t="shared" si="1204"/>
        <v>0</v>
      </c>
      <c r="P2960" s="245">
        <f t="shared" si="1216"/>
        <v>0</v>
      </c>
      <c r="Q2960" s="257">
        <f t="shared" si="1205"/>
        <v>0</v>
      </c>
      <c r="R2960" s="102">
        <f t="shared" si="1217"/>
        <v>0</v>
      </c>
      <c r="S2960" s="103">
        <f t="shared" si="1211"/>
        <v>0</v>
      </c>
      <c r="T2960" s="104">
        <f t="shared" si="1212"/>
        <v>0</v>
      </c>
      <c r="U2960" s="104">
        <f t="shared" si="1213"/>
        <v>0</v>
      </c>
      <c r="V2960" s="104">
        <f t="shared" si="1214"/>
        <v>0</v>
      </c>
      <c r="W2960" s="105">
        <f t="shared" si="1215"/>
        <v>0</v>
      </c>
      <c r="X2960" s="96"/>
      <c r="Y2960" s="106" t="str">
        <f>$AO$35</f>
        <v>M</v>
      </c>
      <c r="Z2960" s="262" t="str">
        <f t="shared" si="1206"/>
        <v>Sun</v>
      </c>
      <c r="AA2960" s="107">
        <f t="shared" si="1207"/>
        <v>0</v>
      </c>
      <c r="AB2960" s="107">
        <f t="shared" si="1208"/>
        <v>0</v>
      </c>
      <c r="AC2960" s="107">
        <f t="shared" si="1209"/>
        <v>0</v>
      </c>
    </row>
    <row r="2961" spans="1:29" ht="12.75" customHeight="1">
      <c r="A2961" s="69"/>
      <c r="B2961" s="70"/>
      <c r="C2961" s="70"/>
      <c r="D2961" s="200"/>
      <c r="E2961" s="127"/>
      <c r="F2961" s="155"/>
      <c r="G2961" s="74"/>
      <c r="H2961" s="75"/>
      <c r="I2961" s="76">
        <f t="shared" si="1203"/>
        <v>32</v>
      </c>
      <c r="J2961" s="100">
        <f>$AN$36</f>
        <v>41106</v>
      </c>
      <c r="K2961" s="101">
        <v>1</v>
      </c>
      <c r="L2961" s="261">
        <v>10.5</v>
      </c>
      <c r="M2961" s="232">
        <f t="shared" si="1218"/>
        <v>0.33333333333333331</v>
      </c>
      <c r="N2961" s="241">
        <f t="shared" si="1210"/>
        <v>0.70833333333333337</v>
      </c>
      <c r="O2961" s="244">
        <f t="shared" si="1204"/>
        <v>9.0000000000000018</v>
      </c>
      <c r="P2961" s="245" t="str">
        <f t="shared" si="1216"/>
        <v>1</v>
      </c>
      <c r="Q2961" s="257">
        <f t="shared" si="1205"/>
        <v>8.0000000000000018</v>
      </c>
      <c r="R2961" s="102">
        <f t="shared" si="1217"/>
        <v>2.4999999999999982</v>
      </c>
      <c r="S2961" s="103">
        <f t="shared" si="1211"/>
        <v>1</v>
      </c>
      <c r="T2961" s="104">
        <f t="shared" si="1212"/>
        <v>1.4999999999999982</v>
      </c>
      <c r="U2961" s="104">
        <f t="shared" si="1213"/>
        <v>0</v>
      </c>
      <c r="V2961" s="104">
        <f t="shared" si="1214"/>
        <v>0</v>
      </c>
      <c r="W2961" s="105">
        <f t="shared" si="1215"/>
        <v>2.4999999999999982</v>
      </c>
      <c r="X2961" s="96"/>
      <c r="Y2961" s="106" t="str">
        <f>$AO$36</f>
        <v>D</v>
      </c>
      <c r="Z2961" s="262" t="str">
        <f t="shared" si="1206"/>
        <v>Mon</v>
      </c>
      <c r="AA2961" s="107">
        <f t="shared" si="1207"/>
        <v>0</v>
      </c>
      <c r="AB2961" s="107">
        <f t="shared" si="1208"/>
        <v>0</v>
      </c>
      <c r="AC2961" s="107">
        <f t="shared" si="1209"/>
        <v>0</v>
      </c>
    </row>
    <row r="2962" spans="1:29" ht="12.75" customHeight="1">
      <c r="A2962" s="69"/>
      <c r="B2962" s="181" t="s">
        <v>34</v>
      </c>
      <c r="C2962" s="181"/>
      <c r="D2962" s="72"/>
      <c r="E2962" s="73"/>
      <c r="F2962" s="72"/>
      <c r="G2962" s="181" t="s">
        <v>35</v>
      </c>
      <c r="H2962" s="99"/>
      <c r="I2962" s="76">
        <f t="shared" si="1203"/>
        <v>33</v>
      </c>
      <c r="J2962" s="100">
        <f>$AN$37</f>
        <v>41107</v>
      </c>
      <c r="K2962" s="101">
        <v>1</v>
      </c>
      <c r="L2962" s="261">
        <v>10.5</v>
      </c>
      <c r="M2962" s="232">
        <f t="shared" si="1218"/>
        <v>0.33333333333333331</v>
      </c>
      <c r="N2962" s="241">
        <f t="shared" si="1210"/>
        <v>0.70833333333333337</v>
      </c>
      <c r="O2962" s="244">
        <f t="shared" si="1204"/>
        <v>9.0000000000000018</v>
      </c>
      <c r="P2962" s="245" t="str">
        <f t="shared" si="1216"/>
        <v>1</v>
      </c>
      <c r="Q2962" s="257">
        <f t="shared" si="1205"/>
        <v>8.0000000000000018</v>
      </c>
      <c r="R2962" s="102">
        <f t="shared" si="1217"/>
        <v>2.4999999999999982</v>
      </c>
      <c r="S2962" s="103">
        <f t="shared" si="1211"/>
        <v>1</v>
      </c>
      <c r="T2962" s="104">
        <f t="shared" si="1212"/>
        <v>1.4999999999999982</v>
      </c>
      <c r="U2962" s="104">
        <f t="shared" si="1213"/>
        <v>0</v>
      </c>
      <c r="V2962" s="104">
        <f t="shared" si="1214"/>
        <v>0</v>
      </c>
      <c r="W2962" s="105">
        <f t="shared" si="1215"/>
        <v>2.4999999999999982</v>
      </c>
      <c r="X2962" s="96"/>
      <c r="Y2962" s="106" t="str">
        <f>$AO$37</f>
        <v>D</v>
      </c>
      <c r="Z2962" s="207" t="str">
        <f t="shared" si="1206"/>
        <v>Tue</v>
      </c>
      <c r="AA2962" s="107">
        <f t="shared" si="1207"/>
        <v>0</v>
      </c>
      <c r="AB2962" s="107">
        <f t="shared" si="1208"/>
        <v>0</v>
      </c>
      <c r="AC2962" s="107">
        <f t="shared" si="1209"/>
        <v>0</v>
      </c>
    </row>
    <row r="2963" spans="1:29" ht="12.75" customHeight="1">
      <c r="A2963" s="69"/>
      <c r="B2963" s="181"/>
      <c r="C2963" s="181"/>
      <c r="D2963" s="72"/>
      <c r="E2963" s="73"/>
      <c r="F2963" s="72"/>
      <c r="G2963" s="181"/>
      <c r="H2963" s="99"/>
      <c r="I2963" s="76">
        <f t="shared" si="1203"/>
        <v>34</v>
      </c>
      <c r="J2963" s="100">
        <f>$AN$38</f>
        <v>41108</v>
      </c>
      <c r="K2963" s="101">
        <v>1</v>
      </c>
      <c r="L2963" s="261">
        <v>10.5</v>
      </c>
      <c r="M2963" s="232">
        <f t="shared" si="1218"/>
        <v>0.33333333333333331</v>
      </c>
      <c r="N2963" s="241">
        <f t="shared" si="1210"/>
        <v>0.70833333333333337</v>
      </c>
      <c r="O2963" s="244">
        <f t="shared" si="1204"/>
        <v>9.0000000000000018</v>
      </c>
      <c r="P2963" s="245" t="str">
        <f t="shared" si="1216"/>
        <v>1</v>
      </c>
      <c r="Q2963" s="257">
        <f t="shared" si="1205"/>
        <v>8.0000000000000018</v>
      </c>
      <c r="R2963" s="102">
        <f t="shared" si="1217"/>
        <v>2.4999999999999982</v>
      </c>
      <c r="S2963" s="103">
        <f t="shared" si="1211"/>
        <v>1</v>
      </c>
      <c r="T2963" s="104">
        <f t="shared" si="1212"/>
        <v>1.4999999999999982</v>
      </c>
      <c r="U2963" s="104">
        <f t="shared" si="1213"/>
        <v>0</v>
      </c>
      <c r="V2963" s="104">
        <f t="shared" si="1214"/>
        <v>0</v>
      </c>
      <c r="W2963" s="105">
        <f t="shared" si="1215"/>
        <v>2.4999999999999982</v>
      </c>
      <c r="X2963" s="96"/>
      <c r="Y2963" s="106" t="str">
        <f>$AO$38</f>
        <v>D</v>
      </c>
      <c r="Z2963" s="207" t="str">
        <f t="shared" si="1206"/>
        <v>Wed</v>
      </c>
      <c r="AA2963" s="107">
        <f t="shared" si="1207"/>
        <v>0</v>
      </c>
      <c r="AB2963" s="107">
        <f t="shared" si="1208"/>
        <v>0</v>
      </c>
      <c r="AC2963" s="107">
        <f t="shared" si="1209"/>
        <v>0</v>
      </c>
    </row>
    <row r="2964" spans="1:29" ht="12.75" customHeight="1">
      <c r="A2964" s="69"/>
      <c r="B2964" s="181"/>
      <c r="C2964" s="181"/>
      <c r="D2964" s="72"/>
      <c r="E2964" s="73"/>
      <c r="F2964" s="72"/>
      <c r="G2964" s="181"/>
      <c r="H2964" s="99"/>
      <c r="I2964" s="76">
        <f t="shared" si="1203"/>
        <v>35</v>
      </c>
      <c r="J2964" s="100"/>
      <c r="K2964" s="101"/>
      <c r="L2964" s="261"/>
      <c r="M2964" s="232"/>
      <c r="N2964" s="241"/>
      <c r="O2964" s="244"/>
      <c r="P2964" s="245"/>
      <c r="Q2964" s="257"/>
      <c r="R2964" s="102"/>
      <c r="S2964" s="103"/>
      <c r="T2964" s="104"/>
      <c r="U2964" s="104"/>
      <c r="V2964" s="104"/>
      <c r="W2964" s="105"/>
      <c r="X2964" s="96"/>
      <c r="Y2964" s="106"/>
      <c r="Z2964" s="207" t="str">
        <f t="shared" si="1206"/>
        <v>Sat</v>
      </c>
      <c r="AA2964" s="107">
        <f>COUNTIF(K2964,"S")</f>
        <v>0</v>
      </c>
      <c r="AB2964" s="107">
        <f>COUNTIF(K2964,"I")</f>
        <v>0</v>
      </c>
      <c r="AC2964" s="107">
        <f>COUNTIF(K2964,"A")</f>
        <v>0</v>
      </c>
    </row>
    <row r="2965" spans="1:29" ht="12.75" customHeight="1">
      <c r="A2965" s="69"/>
      <c r="B2965" s="181"/>
      <c r="C2965" s="181"/>
      <c r="D2965" s="72"/>
      <c r="E2965" s="73"/>
      <c r="F2965" s="72"/>
      <c r="G2965" s="181"/>
      <c r="H2965" s="99"/>
      <c r="I2965" s="76">
        <f t="shared" si="1203"/>
        <v>36</v>
      </c>
      <c r="J2965" s="210" t="s">
        <v>19</v>
      </c>
      <c r="K2965" s="211"/>
      <c r="L2965" s="251"/>
      <c r="M2965" s="212" t="s">
        <v>45</v>
      </c>
      <c r="N2965" s="212" t="s">
        <v>46</v>
      </c>
      <c r="O2965" s="242"/>
      <c r="P2965" s="243"/>
      <c r="Q2965" s="258"/>
      <c r="R2965" s="212"/>
      <c r="S2965" s="213"/>
      <c r="T2965" s="214"/>
      <c r="U2965" s="214"/>
      <c r="V2965" s="215"/>
      <c r="W2965" s="216" t="s">
        <v>36</v>
      </c>
      <c r="X2965" s="182"/>
      <c r="Y2965" s="183" t="s">
        <v>37</v>
      </c>
      <c r="Z2965" s="83"/>
      <c r="AA2965" s="84"/>
      <c r="AB2965" s="84"/>
      <c r="AC2965" s="96"/>
    </row>
    <row r="2966" spans="1:29" ht="12.75" customHeight="1">
      <c r="A2966" s="69"/>
      <c r="B2966" s="184" t="str">
        <f>C2930</f>
        <v>ADE</v>
      </c>
      <c r="C2966" s="181"/>
      <c r="D2966" s="72"/>
      <c r="E2966" s="73"/>
      <c r="F2966" s="72"/>
      <c r="G2966" s="181" t="s">
        <v>38</v>
      </c>
      <c r="H2966" s="99"/>
      <c r="I2966" s="76">
        <f t="shared" si="1203"/>
        <v>37</v>
      </c>
      <c r="J2966" s="333">
        <f>+K2966+L2966</f>
        <v>24</v>
      </c>
      <c r="K2966" s="334">
        <f>+COUNTIF(K2933:K2964,"1")+COUNTIF(K2933:K2964,"2")+COUNTIF(K2933:K2964,"L2")+COUNTIF(K2933:K2964,"L1")</f>
        <v>24</v>
      </c>
      <c r="L2966" s="334">
        <f>+COUNTIF(K2933:K2964,"2")+COUNTIF(K2933:K2964,"L2")</f>
        <v>0</v>
      </c>
      <c r="M2966" s="334">
        <f>+COUNTIF(K2933:K2964,"1")+COUNTIF(K2933:K2964,"L1")</f>
        <v>24</v>
      </c>
      <c r="N2966" s="185"/>
      <c r="O2966" s="185"/>
      <c r="P2966" s="101"/>
      <c r="Q2966" s="259"/>
      <c r="R2966" s="185">
        <f>+COUNTIF(K2934:K2964,"S2")</f>
        <v>0</v>
      </c>
      <c r="S2966" s="102">
        <f>SUM(S2934:S2964)</f>
        <v>17</v>
      </c>
      <c r="T2966" s="102">
        <f>SUM(T2934:T2964)</f>
        <v>35.999999999999986</v>
      </c>
      <c r="U2966" s="102">
        <f>SUM(U2934:U2964)</f>
        <v>2</v>
      </c>
      <c r="V2966" s="102">
        <f>SUM(V2934:V2964)</f>
        <v>5.5</v>
      </c>
      <c r="W2966" s="105">
        <f>+(S2966*1.5)+(T2966*2)+(U2966*3)+(V2966*4)</f>
        <v>125.49999999999997</v>
      </c>
      <c r="X2966" s="186"/>
      <c r="Y2966" s="187">
        <f>+COUNTIF(Y2934:Y2964,"D")</f>
        <v>22</v>
      </c>
      <c r="Z2966" s="83"/>
      <c r="AA2966" s="102">
        <f>SUM(AA2934:AA2964)</f>
        <v>0</v>
      </c>
      <c r="AB2966" s="102">
        <f>SUM(AB2934:AB2964)</f>
        <v>0</v>
      </c>
      <c r="AC2966" s="102">
        <f>SUM(AC2934:AC2964)</f>
        <v>0</v>
      </c>
    </row>
    <row r="2967" spans="1:29" ht="12.75" customHeight="1">
      <c r="A2967" s="69"/>
      <c r="B2967" s="263"/>
      <c r="C2967" s="189" t="s">
        <v>57</v>
      </c>
      <c r="D2967" s="189"/>
      <c r="E2967" s="190"/>
      <c r="F2967" s="72"/>
      <c r="G2967" s="72"/>
      <c r="H2967" s="99"/>
      <c r="I2967" s="76">
        <f t="shared" si="1203"/>
        <v>38</v>
      </c>
      <c r="J2967" s="191"/>
      <c r="K2967" s="192"/>
      <c r="L2967" s="252"/>
      <c r="M2967" s="193"/>
      <c r="N2967" s="193"/>
      <c r="O2967" s="193"/>
      <c r="P2967" s="239"/>
      <c r="Q2967" s="260"/>
      <c r="R2967" s="194">
        <f>S2966+T2966+U2966+V2966</f>
        <v>60.499999999999986</v>
      </c>
      <c r="S2967" s="103"/>
      <c r="T2967" s="103"/>
      <c r="U2967" s="103"/>
      <c r="V2967" s="103"/>
      <c r="W2967" s="103"/>
      <c r="X2967" s="195"/>
      <c r="Y2967" s="187"/>
      <c r="Z2967" s="196"/>
      <c r="AA2967" s="196"/>
      <c r="AB2967" s="196"/>
      <c r="AC2967" s="197"/>
    </row>
    <row r="2969" spans="1:29" ht="12.75" customHeight="1">
      <c r="A2969" s="52">
        <f>A2930+1</f>
        <v>77</v>
      </c>
      <c r="B2969" s="53" t="s">
        <v>2</v>
      </c>
      <c r="C2969" s="54" t="s">
        <v>201</v>
      </c>
      <c r="D2969" s="55"/>
      <c r="E2969" s="56" t="s">
        <v>55</v>
      </c>
      <c r="F2969" s="209" t="s">
        <v>152</v>
      </c>
      <c r="G2969" s="57"/>
      <c r="H2969" s="58"/>
      <c r="I2969" s="59">
        <v>1</v>
      </c>
      <c r="J2969" s="486" t="str">
        <f>+C2969</f>
        <v>ADE</v>
      </c>
      <c r="K2969" s="486"/>
      <c r="L2969" s="486"/>
      <c r="M2969" s="486"/>
      <c r="N2969" s="486"/>
      <c r="O2969" s="486"/>
      <c r="P2969" s="486"/>
      <c r="Q2969" s="486"/>
      <c r="R2969" s="486"/>
      <c r="S2969" s="486"/>
      <c r="T2969" s="486"/>
      <c r="U2969" s="486"/>
      <c r="V2969" s="486"/>
      <c r="W2969" s="486"/>
      <c r="X2969" s="60"/>
      <c r="Y2969" s="61"/>
      <c r="Z2969" s="62"/>
      <c r="AA2969" s="63"/>
      <c r="AB2969" s="63"/>
      <c r="AC2969" s="64"/>
    </row>
    <row r="2970" spans="1:29" ht="12.75" customHeight="1">
      <c r="A2970" s="69"/>
      <c r="B2970" s="70" t="s">
        <v>3</v>
      </c>
      <c r="C2970" s="71" t="s">
        <v>62</v>
      </c>
      <c r="D2970" s="72"/>
      <c r="E2970" s="73"/>
      <c r="F2970" s="72"/>
      <c r="G2970" s="74"/>
      <c r="H2970" s="75"/>
      <c r="I2970" s="76">
        <f t="shared" ref="I2970:I3006" si="1219">+I2969+1</f>
        <v>2</v>
      </c>
      <c r="J2970" s="77" t="s">
        <v>4</v>
      </c>
      <c r="K2970" s="78"/>
      <c r="L2970" s="248"/>
      <c r="M2970" s="79"/>
      <c r="N2970" s="79"/>
      <c r="O2970" s="79"/>
      <c r="P2970" s="236"/>
      <c r="Q2970" s="254"/>
      <c r="R2970" s="79"/>
      <c r="S2970" s="79"/>
      <c r="T2970" s="79"/>
      <c r="U2970" s="79"/>
      <c r="V2970" s="79"/>
      <c r="W2970" s="80" t="str">
        <f>$Y$1</f>
        <v>Period: 1 May 2012 - 31 May 2012</v>
      </c>
      <c r="X2970" s="81"/>
      <c r="Y2970" s="82"/>
      <c r="Z2970" s="83"/>
      <c r="AA2970" s="84"/>
      <c r="AB2970" s="84"/>
      <c r="AC2970" s="85"/>
    </row>
    <row r="2971" spans="1:29" ht="12.75" customHeight="1">
      <c r="A2971" s="69"/>
      <c r="B2971" s="70" t="s">
        <v>6</v>
      </c>
      <c r="C2971" s="71" t="s">
        <v>5</v>
      </c>
      <c r="D2971" s="72"/>
      <c r="E2971" s="73"/>
      <c r="F2971" s="91"/>
      <c r="G2971" s="91"/>
      <c r="H2971" s="92"/>
      <c r="I2971" s="76">
        <f t="shared" si="1219"/>
        <v>3</v>
      </c>
      <c r="J2971" s="487" t="s">
        <v>7</v>
      </c>
      <c r="K2971" s="488" t="s">
        <v>8</v>
      </c>
      <c r="L2971" s="249"/>
      <c r="M2971" s="489" t="s">
        <v>49</v>
      </c>
      <c r="N2971" s="490"/>
      <c r="O2971" s="220"/>
      <c r="P2971" s="237"/>
      <c r="Q2971" s="255"/>
      <c r="R2971" s="491" t="s">
        <v>64</v>
      </c>
      <c r="S2971" s="493" t="s">
        <v>9</v>
      </c>
      <c r="T2971" s="493"/>
      <c r="U2971" s="493"/>
      <c r="V2971" s="493"/>
      <c r="W2971" s="494" t="s">
        <v>10</v>
      </c>
      <c r="X2971" s="93"/>
      <c r="Y2971" s="94"/>
      <c r="Z2971" s="83"/>
      <c r="AA2971" s="84"/>
      <c r="AB2971" s="84"/>
      <c r="AC2971" s="85"/>
    </row>
    <row r="2972" spans="1:29" ht="12.75" customHeight="1">
      <c r="A2972" s="69"/>
      <c r="B2972" s="70" t="s">
        <v>48</v>
      </c>
      <c r="C2972" s="71"/>
      <c r="D2972" s="72"/>
      <c r="E2972" s="73"/>
      <c r="F2972" s="91"/>
      <c r="G2972" s="91"/>
      <c r="H2972" s="92"/>
      <c r="I2972" s="76">
        <f t="shared" si="1219"/>
        <v>4</v>
      </c>
      <c r="J2972" s="487"/>
      <c r="K2972" s="488"/>
      <c r="L2972" s="250"/>
      <c r="M2972" s="231" t="s">
        <v>11</v>
      </c>
      <c r="N2972" s="231" t="s">
        <v>12</v>
      </c>
      <c r="O2972" s="231"/>
      <c r="P2972" s="238"/>
      <c r="Q2972" s="256" t="s">
        <v>67</v>
      </c>
      <c r="R2972" s="492"/>
      <c r="S2972" s="201">
        <v>1.5</v>
      </c>
      <c r="T2972" s="201">
        <v>2</v>
      </c>
      <c r="U2972" s="201">
        <v>3</v>
      </c>
      <c r="V2972" s="201">
        <v>4</v>
      </c>
      <c r="W2972" s="494"/>
      <c r="X2972" s="93"/>
      <c r="Y2972" s="94"/>
      <c r="Z2972" s="83"/>
      <c r="AA2972" s="95" t="s">
        <v>13</v>
      </c>
      <c r="AB2972" s="95" t="s">
        <v>14</v>
      </c>
      <c r="AC2972" s="96" t="s">
        <v>15</v>
      </c>
    </row>
    <row r="2973" spans="1:29" ht="12.75" customHeight="1">
      <c r="A2973" s="69"/>
      <c r="B2973" s="70" t="s">
        <v>16</v>
      </c>
      <c r="C2973" s="71"/>
      <c r="D2973" s="72"/>
      <c r="E2973" s="73"/>
      <c r="F2973" s="98"/>
      <c r="G2973" s="72"/>
      <c r="H2973" s="99"/>
      <c r="I2973" s="76">
        <f t="shared" si="1219"/>
        <v>5</v>
      </c>
      <c r="J2973" s="100">
        <f>$AN$9</f>
        <v>41079</v>
      </c>
      <c r="K2973" s="101">
        <v>2</v>
      </c>
      <c r="L2973" s="261">
        <v>8</v>
      </c>
      <c r="M2973" s="232">
        <f>VLOOKUP(K2973,$AE$23:$AG$30,2,0)</f>
        <v>0.83333333333333337</v>
      </c>
      <c r="N2973" s="241">
        <f>VLOOKUP(K2973,$AE$23:$AG$30,3,0)</f>
        <v>1.2083333333333333</v>
      </c>
      <c r="O2973" s="244">
        <f t="shared" ref="O2973:O3002" si="1220">(N2973-M2973)*24</f>
        <v>8.9999999999999964</v>
      </c>
      <c r="P2973" s="245" t="str">
        <f>+IF(((N2973-M2973)*24)&gt;4,"1",0)</f>
        <v>1</v>
      </c>
      <c r="Q2973" s="257">
        <f t="shared" ref="Q2973:Q3002" si="1221">O2973-P2973</f>
        <v>7.9999999999999964</v>
      </c>
      <c r="R2973" s="102">
        <f>+L2973-Q2973</f>
        <v>0</v>
      </c>
      <c r="S2973" s="103">
        <f>IF(AND(Y2973="d",W2973&gt;0),1,0)</f>
        <v>0</v>
      </c>
      <c r="T2973" s="104">
        <f>IF(AND(Y2973="D",W2973-S2973&lt;0),0,IF(AND(Y2973="M",W2973&gt;=7),7,IF(AND(Y2973="M",W2973&lt;7),W2973,IF(W2973-S2973&lt;0,0,IF(AND(Y2973="D",W2973-S2973&gt;=7),7,IF(AND(Y2973="D",W2973-S2973&lt;7),W2973-S2973,0))))))</f>
        <v>0</v>
      </c>
      <c r="U2973" s="104">
        <f>IF(AND(Y2973="D",W2973&lt;1),0,IF(AND(Y2973="D",W2973-S2973-T2973&gt;0,W2973-S2973-T2973&lt;1),W2973-S2973-T2973,IF(AND(Y2973="D",W2973-S2973-T2973&gt;=1),1,IF(AND(Y2973="M",W2973-T2973&gt;=1),1,IF(AND(Y2973="M",W2973-T2973&lt;1),W2973-T2973,0)))))</f>
        <v>0</v>
      </c>
      <c r="V2973" s="104">
        <f>IF(AND(Y2973="D",W2973&lt;1),0,IF(AND(Y2973="D",W2973-S2973-T2973-U2973&gt;0),W2973-S2973-T2973-U2973,IF(AND(Y2973="M",W2973-T2973-U2973&gt;0),W2973-T2973-U2973,0)))</f>
        <v>0</v>
      </c>
      <c r="W2973" s="105">
        <f>+R2973</f>
        <v>0</v>
      </c>
      <c r="X2973" s="96"/>
      <c r="Y2973" s="106" t="str">
        <f>$AO$9</f>
        <v>D</v>
      </c>
      <c r="Z2973" s="207" t="str">
        <f t="shared" ref="Z2973:Z3003" si="1222">TEXT(WEEKDAY(J2973),"ddd")</f>
        <v>Tue</v>
      </c>
      <c r="AA2973" s="107">
        <f t="shared" ref="AA2973:AA3002" si="1223">COUNTIF(K2973,"S")</f>
        <v>0</v>
      </c>
      <c r="AB2973" s="107">
        <f t="shared" ref="AB2973:AB3002" si="1224">COUNTIF(K2973,"I")</f>
        <v>0</v>
      </c>
      <c r="AC2973" s="107">
        <f t="shared" ref="AC2973:AC3002" si="1225">COUNTIF(K2973,"A")</f>
        <v>0</v>
      </c>
    </row>
    <row r="2974" spans="1:29" ht="12.75" customHeight="1">
      <c r="A2974" s="69"/>
      <c r="B2974" s="70" t="s">
        <v>18</v>
      </c>
      <c r="C2974" s="108" t="s">
        <v>61</v>
      </c>
      <c r="D2974" s="109"/>
      <c r="E2974" s="73"/>
      <c r="F2974" s="110"/>
      <c r="G2974" s="72"/>
      <c r="H2974" s="99"/>
      <c r="I2974" s="76">
        <f t="shared" si="1219"/>
        <v>6</v>
      </c>
      <c r="J2974" s="100">
        <f>$AN$10</f>
        <v>41080</v>
      </c>
      <c r="K2974" s="101">
        <v>2</v>
      </c>
      <c r="L2974" s="261">
        <v>11</v>
      </c>
      <c r="M2974" s="232">
        <f>VLOOKUP(K2974,$AE$23:$AG$30,2,0)</f>
        <v>0.83333333333333337</v>
      </c>
      <c r="N2974" s="241">
        <f t="shared" ref="N2974:N3002" si="1226">VLOOKUP(K2974,$AE$23:$AG$30,3,0)</f>
        <v>1.2083333333333333</v>
      </c>
      <c r="O2974" s="244">
        <f t="shared" si="1220"/>
        <v>8.9999999999999964</v>
      </c>
      <c r="P2974" s="245" t="str">
        <f>+IF(((N2974-M2974)*24)&gt;4,"1",0)</f>
        <v>1</v>
      </c>
      <c r="Q2974" s="257">
        <f t="shared" si="1221"/>
        <v>7.9999999999999964</v>
      </c>
      <c r="R2974" s="102">
        <f>+L2974-Q2974</f>
        <v>3.0000000000000036</v>
      </c>
      <c r="S2974" s="103">
        <f t="shared" ref="S2974:S3002" si="1227">IF(AND(Y2974="d",W2974&gt;0),1,0)</f>
        <v>1</v>
      </c>
      <c r="T2974" s="104">
        <f t="shared" ref="T2974:T3002" si="1228">IF(AND(Y2974="D",W2974-S2974&lt;0),0,IF(AND(Y2974="M",W2974&gt;=7),7,IF(AND(Y2974="M",W2974&lt;7),W2974,IF(W2974-S2974&lt;0,0,IF(AND(Y2974="D",W2974-S2974&gt;=7),7,IF(AND(Y2974="D",W2974-S2974&lt;7),W2974-S2974,0))))))</f>
        <v>2.0000000000000036</v>
      </c>
      <c r="U2974" s="104">
        <f t="shared" ref="U2974:U3002" si="1229">IF(AND(Y2974="D",W2974&lt;1),0,IF(AND(Y2974="D",W2974-S2974-T2974&gt;0,W2974-S2974-T2974&lt;1),W2974-S2974-T2974,IF(AND(Y2974="D",W2974-S2974-T2974&gt;=1),1,IF(AND(Y2974="M",W2974-T2974&gt;=1),1,IF(AND(Y2974="M",W2974-T2974&lt;1),W2974-T2974,0)))))</f>
        <v>0</v>
      </c>
      <c r="V2974" s="104">
        <f t="shared" ref="V2974:V3002" si="1230">IF(AND(Y2974="D",W2974&lt;1),0,IF(AND(Y2974="D",W2974-S2974-T2974-U2974&gt;0),W2974-S2974-T2974-U2974,IF(AND(Y2974="M",W2974-T2974-U2974&gt;0),W2974-T2974-U2974,0)))</f>
        <v>0</v>
      </c>
      <c r="W2974" s="105">
        <f t="shared" ref="W2974:W3002" si="1231">+R2974</f>
        <v>3.0000000000000036</v>
      </c>
      <c r="X2974" s="96"/>
      <c r="Y2974" s="106" t="str">
        <f>$AO$10</f>
        <v>D</v>
      </c>
      <c r="Z2974" s="207" t="str">
        <f t="shared" si="1222"/>
        <v>Wed</v>
      </c>
      <c r="AA2974" s="107">
        <f t="shared" si="1223"/>
        <v>0</v>
      </c>
      <c r="AB2974" s="107">
        <f t="shared" si="1224"/>
        <v>0</v>
      </c>
      <c r="AC2974" s="107">
        <f t="shared" si="1225"/>
        <v>0</v>
      </c>
    </row>
    <row r="2975" spans="1:29" ht="12.75" customHeight="1">
      <c r="A2975" s="69"/>
      <c r="B2975" s="98" t="s">
        <v>20</v>
      </c>
      <c r="C2975" s="199">
        <v>40245</v>
      </c>
      <c r="D2975" s="199">
        <v>41340</v>
      </c>
      <c r="E2975" s="73"/>
      <c r="F2975" s="72"/>
      <c r="G2975" s="72"/>
      <c r="H2975" s="99"/>
      <c r="I2975" s="76">
        <f t="shared" si="1219"/>
        <v>7</v>
      </c>
      <c r="J2975" s="100">
        <f>$AN$11</f>
        <v>41081</v>
      </c>
      <c r="K2975" s="101">
        <v>2</v>
      </c>
      <c r="L2975" s="261">
        <v>8</v>
      </c>
      <c r="M2975" s="232">
        <f>VLOOKUP(K2975,$AE$23:$AG$30,2,0)</f>
        <v>0.83333333333333337</v>
      </c>
      <c r="N2975" s="241">
        <f t="shared" si="1226"/>
        <v>1.2083333333333333</v>
      </c>
      <c r="O2975" s="244">
        <f t="shared" si="1220"/>
        <v>8.9999999999999964</v>
      </c>
      <c r="P2975" s="245" t="str">
        <f t="shared" ref="P2975:P3002" si="1232">+IF(((N2975-M2975)*24)&gt;4,"1",0)</f>
        <v>1</v>
      </c>
      <c r="Q2975" s="257">
        <f t="shared" si="1221"/>
        <v>7.9999999999999964</v>
      </c>
      <c r="R2975" s="102">
        <f t="shared" ref="R2975:R3002" si="1233">+L2975-Q2975</f>
        <v>0</v>
      </c>
      <c r="S2975" s="103">
        <f t="shared" si="1227"/>
        <v>0</v>
      </c>
      <c r="T2975" s="104">
        <f t="shared" si="1228"/>
        <v>0</v>
      </c>
      <c r="U2975" s="104">
        <f t="shared" si="1229"/>
        <v>0</v>
      </c>
      <c r="V2975" s="104">
        <f t="shared" si="1230"/>
        <v>0</v>
      </c>
      <c r="W2975" s="105">
        <f t="shared" si="1231"/>
        <v>0</v>
      </c>
      <c r="X2975" s="96"/>
      <c r="Y2975" s="106" t="str">
        <f>$AO$11</f>
        <v>D</v>
      </c>
      <c r="Z2975" s="207" t="str">
        <f t="shared" si="1222"/>
        <v>Thu</v>
      </c>
      <c r="AA2975" s="107">
        <f t="shared" si="1223"/>
        <v>0</v>
      </c>
      <c r="AB2975" s="107">
        <f t="shared" si="1224"/>
        <v>0</v>
      </c>
      <c r="AC2975" s="107">
        <f t="shared" si="1225"/>
        <v>0</v>
      </c>
    </row>
    <row r="2976" spans="1:29" ht="12.75" customHeight="1">
      <c r="A2976" s="69"/>
      <c r="B2976" s="98"/>
      <c r="C2976" s="98"/>
      <c r="D2976" s="72"/>
      <c r="E2976" s="73"/>
      <c r="F2976" s="72"/>
      <c r="G2976" s="72"/>
      <c r="H2976" s="99"/>
      <c r="I2976" s="76">
        <f t="shared" si="1219"/>
        <v>8</v>
      </c>
      <c r="J2976" s="100">
        <f>$AN$12</f>
        <v>41082</v>
      </c>
      <c r="K2976" s="101">
        <v>2</v>
      </c>
      <c r="L2976" s="261">
        <v>11</v>
      </c>
      <c r="M2976" s="232">
        <f t="shared" ref="M2976:M3002" si="1234">VLOOKUP(K2976,$AE$23:$AG$30,2,0)</f>
        <v>0.83333333333333337</v>
      </c>
      <c r="N2976" s="241">
        <f t="shared" si="1226"/>
        <v>1.2083333333333333</v>
      </c>
      <c r="O2976" s="244">
        <f t="shared" si="1220"/>
        <v>8.9999999999999964</v>
      </c>
      <c r="P2976" s="245" t="str">
        <f t="shared" si="1232"/>
        <v>1</v>
      </c>
      <c r="Q2976" s="257">
        <f t="shared" si="1221"/>
        <v>7.9999999999999964</v>
      </c>
      <c r="R2976" s="102">
        <f t="shared" si="1233"/>
        <v>3.0000000000000036</v>
      </c>
      <c r="S2976" s="103">
        <f t="shared" si="1227"/>
        <v>1</v>
      </c>
      <c r="T2976" s="104">
        <f t="shared" si="1228"/>
        <v>2.0000000000000036</v>
      </c>
      <c r="U2976" s="104">
        <f t="shared" si="1229"/>
        <v>0</v>
      </c>
      <c r="V2976" s="104">
        <f t="shared" si="1230"/>
        <v>0</v>
      </c>
      <c r="W2976" s="105">
        <f t="shared" si="1231"/>
        <v>3.0000000000000036</v>
      </c>
      <c r="X2976" s="96"/>
      <c r="Y2976" s="106" t="str">
        <f>$AO$12</f>
        <v>D</v>
      </c>
      <c r="Z2976" s="207" t="str">
        <f t="shared" si="1222"/>
        <v>Fri</v>
      </c>
      <c r="AA2976" s="107">
        <f t="shared" si="1223"/>
        <v>0</v>
      </c>
      <c r="AB2976" s="107">
        <f t="shared" si="1224"/>
        <v>0</v>
      </c>
      <c r="AC2976" s="107">
        <f t="shared" si="1225"/>
        <v>0</v>
      </c>
    </row>
    <row r="2977" spans="1:29" ht="12.75" customHeight="1">
      <c r="A2977" s="69"/>
      <c r="B2977" s="98"/>
      <c r="C2977" s="98"/>
      <c r="D2977" s="72"/>
      <c r="E2977" s="73"/>
      <c r="F2977" s="198"/>
      <c r="G2977" s="72"/>
      <c r="H2977" s="99"/>
      <c r="I2977" s="76">
        <f t="shared" si="1219"/>
        <v>9</v>
      </c>
      <c r="J2977" s="100">
        <f>$AN$13</f>
        <v>41083</v>
      </c>
      <c r="K2977" s="339" t="s">
        <v>50</v>
      </c>
      <c r="L2977" s="261"/>
      <c r="M2977" s="232">
        <f t="shared" si="1234"/>
        <v>0</v>
      </c>
      <c r="N2977" s="241">
        <f t="shared" si="1226"/>
        <v>0</v>
      </c>
      <c r="O2977" s="244">
        <f t="shared" si="1220"/>
        <v>0</v>
      </c>
      <c r="P2977" s="245">
        <f t="shared" si="1232"/>
        <v>0</v>
      </c>
      <c r="Q2977" s="257">
        <f t="shared" si="1221"/>
        <v>0</v>
      </c>
      <c r="R2977" s="102">
        <f t="shared" si="1233"/>
        <v>0</v>
      </c>
      <c r="S2977" s="103">
        <f t="shared" si="1227"/>
        <v>0</v>
      </c>
      <c r="T2977" s="104">
        <f t="shared" si="1228"/>
        <v>0</v>
      </c>
      <c r="U2977" s="104">
        <f t="shared" si="1229"/>
        <v>0</v>
      </c>
      <c r="V2977" s="104">
        <f t="shared" si="1230"/>
        <v>0</v>
      </c>
      <c r="W2977" s="105">
        <f t="shared" si="1231"/>
        <v>0</v>
      </c>
      <c r="X2977" s="96"/>
      <c r="Y2977" s="106" t="str">
        <f>$AO$13</f>
        <v>M</v>
      </c>
      <c r="Z2977" s="207" t="str">
        <f t="shared" si="1222"/>
        <v>Sat</v>
      </c>
      <c r="AA2977" s="107">
        <f t="shared" si="1223"/>
        <v>0</v>
      </c>
      <c r="AB2977" s="107">
        <f t="shared" si="1224"/>
        <v>0</v>
      </c>
      <c r="AC2977" s="107">
        <f t="shared" si="1225"/>
        <v>0</v>
      </c>
    </row>
    <row r="2978" spans="1:29" ht="12.75" customHeight="1">
      <c r="A2978" s="69"/>
      <c r="B2978" s="124" t="s">
        <v>21</v>
      </c>
      <c r="C2978" s="125" t="s">
        <v>22</v>
      </c>
      <c r="D2978" s="126"/>
      <c r="E2978" s="127"/>
      <c r="F2978" s="198">
        <v>1244560</v>
      </c>
      <c r="G2978" s="129" t="s">
        <v>22</v>
      </c>
      <c r="H2978" s="130">
        <f>+F2978</f>
        <v>1244560</v>
      </c>
      <c r="I2978" s="76">
        <f t="shared" si="1219"/>
        <v>10</v>
      </c>
      <c r="J2978" s="100">
        <f>$AN$14</f>
        <v>41084</v>
      </c>
      <c r="K2978" s="339" t="s">
        <v>50</v>
      </c>
      <c r="L2978" s="261"/>
      <c r="M2978" s="232">
        <f t="shared" si="1234"/>
        <v>0</v>
      </c>
      <c r="N2978" s="241">
        <f t="shared" si="1226"/>
        <v>0</v>
      </c>
      <c r="O2978" s="244">
        <f t="shared" si="1220"/>
        <v>0</v>
      </c>
      <c r="P2978" s="245">
        <f t="shared" si="1232"/>
        <v>0</v>
      </c>
      <c r="Q2978" s="257">
        <f t="shared" si="1221"/>
        <v>0</v>
      </c>
      <c r="R2978" s="102">
        <f t="shared" si="1233"/>
        <v>0</v>
      </c>
      <c r="S2978" s="103">
        <f t="shared" si="1227"/>
        <v>0</v>
      </c>
      <c r="T2978" s="104">
        <f t="shared" si="1228"/>
        <v>0</v>
      </c>
      <c r="U2978" s="104">
        <f t="shared" si="1229"/>
        <v>0</v>
      </c>
      <c r="V2978" s="104">
        <f t="shared" si="1230"/>
        <v>0</v>
      </c>
      <c r="W2978" s="105">
        <f t="shared" si="1231"/>
        <v>0</v>
      </c>
      <c r="X2978" s="96"/>
      <c r="Y2978" s="106" t="str">
        <f>$AO$14</f>
        <v>M</v>
      </c>
      <c r="Z2978" s="262" t="str">
        <f t="shared" si="1222"/>
        <v>Sun</v>
      </c>
      <c r="AA2978" s="107">
        <f t="shared" si="1223"/>
        <v>0</v>
      </c>
      <c r="AB2978" s="107">
        <f t="shared" si="1224"/>
        <v>0</v>
      </c>
      <c r="AC2978" s="107">
        <f t="shared" si="1225"/>
        <v>0</v>
      </c>
    </row>
    <row r="2979" spans="1:29" ht="12.75" customHeight="1">
      <c r="A2979" s="69"/>
      <c r="B2979" s="124" t="s">
        <v>23</v>
      </c>
      <c r="C2979" s="125" t="s">
        <v>22</v>
      </c>
      <c r="D2979" s="133">
        <f>+F2978/173</f>
        <v>7193.9884393063585</v>
      </c>
      <c r="E2979" s="127" t="s">
        <v>24</v>
      </c>
      <c r="F2979" s="128">
        <f>+W3005</f>
        <v>116.50000000000006</v>
      </c>
      <c r="G2979" s="134" t="s">
        <v>22</v>
      </c>
      <c r="H2979" s="130">
        <f>F2979*D2979</f>
        <v>838099.65317919117</v>
      </c>
      <c r="I2979" s="76">
        <f t="shared" si="1219"/>
        <v>11</v>
      </c>
      <c r="J2979" s="100">
        <f>$AN$15</f>
        <v>41085</v>
      </c>
      <c r="K2979" s="101">
        <v>1</v>
      </c>
      <c r="L2979" s="261">
        <v>11</v>
      </c>
      <c r="M2979" s="232">
        <f t="shared" si="1234"/>
        <v>0.33333333333333331</v>
      </c>
      <c r="N2979" s="241">
        <f t="shared" si="1226"/>
        <v>0.70833333333333337</v>
      </c>
      <c r="O2979" s="244">
        <f t="shared" si="1220"/>
        <v>9.0000000000000018</v>
      </c>
      <c r="P2979" s="245" t="str">
        <f t="shared" si="1232"/>
        <v>1</v>
      </c>
      <c r="Q2979" s="257">
        <f t="shared" si="1221"/>
        <v>8.0000000000000018</v>
      </c>
      <c r="R2979" s="102">
        <f t="shared" si="1233"/>
        <v>2.9999999999999982</v>
      </c>
      <c r="S2979" s="103">
        <f t="shared" si="1227"/>
        <v>1</v>
      </c>
      <c r="T2979" s="104">
        <f t="shared" si="1228"/>
        <v>1.9999999999999982</v>
      </c>
      <c r="U2979" s="104">
        <f t="shared" si="1229"/>
        <v>0</v>
      </c>
      <c r="V2979" s="104">
        <f t="shared" si="1230"/>
        <v>0</v>
      </c>
      <c r="W2979" s="105">
        <f t="shared" si="1231"/>
        <v>2.9999999999999982</v>
      </c>
      <c r="X2979" s="96"/>
      <c r="Y2979" s="106" t="str">
        <f>$AO$15</f>
        <v>D</v>
      </c>
      <c r="Z2979" s="262" t="str">
        <f t="shared" si="1222"/>
        <v>Mon</v>
      </c>
      <c r="AA2979" s="107">
        <f t="shared" si="1223"/>
        <v>0</v>
      </c>
      <c r="AB2979" s="107">
        <f t="shared" si="1224"/>
        <v>0</v>
      </c>
      <c r="AC2979" s="107">
        <f t="shared" si="1225"/>
        <v>0</v>
      </c>
    </row>
    <row r="2980" spans="1:29" ht="12.75" customHeight="1">
      <c r="A2980" s="69"/>
      <c r="B2980" s="124" t="s">
        <v>65</v>
      </c>
      <c r="C2980" s="125" t="s">
        <v>22</v>
      </c>
      <c r="D2980" s="133">
        <v>6000</v>
      </c>
      <c r="E2980" s="127" t="s">
        <v>24</v>
      </c>
      <c r="F2980" s="203">
        <f>+K3005</f>
        <v>24</v>
      </c>
      <c r="G2980" s="134" t="s">
        <v>22</v>
      </c>
      <c r="H2980" s="130">
        <f>F2980*D2980</f>
        <v>144000</v>
      </c>
      <c r="I2980" s="76">
        <f t="shared" si="1219"/>
        <v>12</v>
      </c>
      <c r="J2980" s="100">
        <f>$AN$16</f>
        <v>41086</v>
      </c>
      <c r="K2980" s="101">
        <v>1</v>
      </c>
      <c r="L2980" s="261">
        <v>8</v>
      </c>
      <c r="M2980" s="232">
        <f t="shared" si="1234"/>
        <v>0.33333333333333331</v>
      </c>
      <c r="N2980" s="241">
        <f t="shared" si="1226"/>
        <v>0.70833333333333337</v>
      </c>
      <c r="O2980" s="244">
        <f t="shared" si="1220"/>
        <v>9.0000000000000018</v>
      </c>
      <c r="P2980" s="245" t="str">
        <f t="shared" si="1232"/>
        <v>1</v>
      </c>
      <c r="Q2980" s="257">
        <f t="shared" si="1221"/>
        <v>8.0000000000000018</v>
      </c>
      <c r="R2980" s="102">
        <f t="shared" si="1233"/>
        <v>0</v>
      </c>
      <c r="S2980" s="103">
        <f t="shared" si="1227"/>
        <v>0</v>
      </c>
      <c r="T2980" s="104">
        <f t="shared" si="1228"/>
        <v>0</v>
      </c>
      <c r="U2980" s="104">
        <f t="shared" si="1229"/>
        <v>0</v>
      </c>
      <c r="V2980" s="104">
        <f t="shared" si="1230"/>
        <v>0</v>
      </c>
      <c r="W2980" s="105">
        <f t="shared" si="1231"/>
        <v>0</v>
      </c>
      <c r="X2980" s="96"/>
      <c r="Y2980" s="106" t="str">
        <f>$AO$16</f>
        <v>D</v>
      </c>
      <c r="Z2980" s="207" t="str">
        <f t="shared" si="1222"/>
        <v>Tue</v>
      </c>
      <c r="AA2980" s="107">
        <f t="shared" si="1223"/>
        <v>0</v>
      </c>
      <c r="AB2980" s="107">
        <f t="shared" si="1224"/>
        <v>0</v>
      </c>
      <c r="AC2980" s="107">
        <f t="shared" si="1225"/>
        <v>0</v>
      </c>
    </row>
    <row r="2981" spans="1:29" ht="12.75" customHeight="1">
      <c r="A2981" s="69"/>
      <c r="B2981" s="124" t="s">
        <v>66</v>
      </c>
      <c r="C2981" s="125" t="s">
        <v>22</v>
      </c>
      <c r="D2981" s="200">
        <v>4000</v>
      </c>
      <c r="E2981" s="127" t="s">
        <v>24</v>
      </c>
      <c r="F2981" s="139">
        <f>+L3005</f>
        <v>13</v>
      </c>
      <c r="G2981" s="134" t="s">
        <v>22</v>
      </c>
      <c r="H2981" s="130">
        <f>F2981*D2981</f>
        <v>52000</v>
      </c>
      <c r="I2981" s="76">
        <f t="shared" si="1219"/>
        <v>13</v>
      </c>
      <c r="J2981" s="100">
        <f>$AN$17</f>
        <v>41087</v>
      </c>
      <c r="K2981" s="101">
        <v>1</v>
      </c>
      <c r="L2981" s="261">
        <v>9</v>
      </c>
      <c r="M2981" s="232">
        <f t="shared" si="1234"/>
        <v>0.33333333333333331</v>
      </c>
      <c r="N2981" s="241">
        <f t="shared" si="1226"/>
        <v>0.70833333333333337</v>
      </c>
      <c r="O2981" s="244">
        <f t="shared" si="1220"/>
        <v>9.0000000000000018</v>
      </c>
      <c r="P2981" s="245" t="str">
        <f t="shared" si="1232"/>
        <v>1</v>
      </c>
      <c r="Q2981" s="257">
        <f t="shared" si="1221"/>
        <v>8.0000000000000018</v>
      </c>
      <c r="R2981" s="102">
        <f t="shared" si="1233"/>
        <v>0.99999999999999822</v>
      </c>
      <c r="S2981" s="103">
        <f t="shared" si="1227"/>
        <v>1</v>
      </c>
      <c r="T2981" s="104">
        <f t="shared" si="1228"/>
        <v>0</v>
      </c>
      <c r="U2981" s="104">
        <f t="shared" si="1229"/>
        <v>0</v>
      </c>
      <c r="V2981" s="104">
        <f t="shared" si="1230"/>
        <v>0</v>
      </c>
      <c r="W2981" s="105">
        <f t="shared" si="1231"/>
        <v>0.99999999999999822</v>
      </c>
      <c r="X2981" s="96"/>
      <c r="Y2981" s="106" t="str">
        <f>$AO$17</f>
        <v>D</v>
      </c>
      <c r="Z2981" s="207" t="str">
        <f t="shared" si="1222"/>
        <v>Wed</v>
      </c>
      <c r="AA2981" s="107">
        <f t="shared" si="1223"/>
        <v>0</v>
      </c>
      <c r="AB2981" s="107">
        <f t="shared" si="1224"/>
        <v>0</v>
      </c>
      <c r="AC2981" s="107">
        <f t="shared" si="1225"/>
        <v>0</v>
      </c>
    </row>
    <row r="2982" spans="1:29" ht="12.75" customHeight="1">
      <c r="A2982" s="69"/>
      <c r="B2982" s="335" t="s">
        <v>75</v>
      </c>
      <c r="C2982" s="336" t="s">
        <v>22</v>
      </c>
      <c r="D2982" s="337"/>
      <c r="E2982" s="127" t="s">
        <v>24</v>
      </c>
      <c r="F2982" s="338">
        <f>+M3005</f>
        <v>11</v>
      </c>
      <c r="G2982" s="142" t="s">
        <v>22</v>
      </c>
      <c r="H2982" s="143">
        <f>+F2982*D2982</f>
        <v>0</v>
      </c>
      <c r="I2982" s="76">
        <f t="shared" si="1219"/>
        <v>14</v>
      </c>
      <c r="J2982" s="100">
        <f>$AN$18</f>
        <v>41088</v>
      </c>
      <c r="K2982" s="101">
        <v>1</v>
      </c>
      <c r="L2982" s="261">
        <v>8</v>
      </c>
      <c r="M2982" s="232">
        <f t="shared" si="1234"/>
        <v>0.33333333333333331</v>
      </c>
      <c r="N2982" s="241">
        <f t="shared" si="1226"/>
        <v>0.70833333333333337</v>
      </c>
      <c r="O2982" s="244">
        <f t="shared" si="1220"/>
        <v>9.0000000000000018</v>
      </c>
      <c r="P2982" s="245" t="str">
        <f t="shared" si="1232"/>
        <v>1</v>
      </c>
      <c r="Q2982" s="257">
        <f t="shared" si="1221"/>
        <v>8.0000000000000018</v>
      </c>
      <c r="R2982" s="102">
        <f t="shared" si="1233"/>
        <v>0</v>
      </c>
      <c r="S2982" s="103">
        <f t="shared" si="1227"/>
        <v>0</v>
      </c>
      <c r="T2982" s="104">
        <f t="shared" si="1228"/>
        <v>0</v>
      </c>
      <c r="U2982" s="104">
        <f t="shared" si="1229"/>
        <v>0</v>
      </c>
      <c r="V2982" s="104">
        <f t="shared" si="1230"/>
        <v>0</v>
      </c>
      <c r="W2982" s="105">
        <f t="shared" si="1231"/>
        <v>0</v>
      </c>
      <c r="X2982" s="96"/>
      <c r="Y2982" s="106" t="str">
        <f>$AO$18</f>
        <v>D</v>
      </c>
      <c r="Z2982" s="207" t="str">
        <f t="shared" si="1222"/>
        <v>Thu</v>
      </c>
      <c r="AA2982" s="107">
        <f t="shared" si="1223"/>
        <v>0</v>
      </c>
      <c r="AB2982" s="107">
        <f t="shared" si="1224"/>
        <v>0</v>
      </c>
      <c r="AC2982" s="107">
        <f t="shared" si="1225"/>
        <v>0</v>
      </c>
    </row>
    <row r="2983" spans="1:29" ht="12.75" customHeight="1">
      <c r="A2983" s="69"/>
      <c r="B2983" s="124"/>
      <c r="C2983" s="70"/>
      <c r="D2983" s="202"/>
      <c r="E2983" s="140"/>
      <c r="F2983" s="141"/>
      <c r="G2983" s="74" t="s">
        <v>22</v>
      </c>
      <c r="H2983" s="99">
        <f>+D2983*F2983</f>
        <v>0</v>
      </c>
      <c r="I2983" s="76">
        <f t="shared" si="1219"/>
        <v>15</v>
      </c>
      <c r="J2983" s="100">
        <f>$AN$19</f>
        <v>41089</v>
      </c>
      <c r="K2983" s="101">
        <v>1</v>
      </c>
      <c r="L2983" s="261">
        <v>8</v>
      </c>
      <c r="M2983" s="232">
        <f t="shared" si="1234"/>
        <v>0.33333333333333331</v>
      </c>
      <c r="N2983" s="241">
        <f t="shared" si="1226"/>
        <v>0.70833333333333337</v>
      </c>
      <c r="O2983" s="244">
        <f t="shared" si="1220"/>
        <v>9.0000000000000018</v>
      </c>
      <c r="P2983" s="245" t="str">
        <f t="shared" si="1232"/>
        <v>1</v>
      </c>
      <c r="Q2983" s="257">
        <f t="shared" si="1221"/>
        <v>8.0000000000000018</v>
      </c>
      <c r="R2983" s="102">
        <f t="shared" si="1233"/>
        <v>0</v>
      </c>
      <c r="S2983" s="103">
        <f t="shared" si="1227"/>
        <v>0</v>
      </c>
      <c r="T2983" s="104">
        <f t="shared" si="1228"/>
        <v>0</v>
      </c>
      <c r="U2983" s="104">
        <f t="shared" si="1229"/>
        <v>0</v>
      </c>
      <c r="V2983" s="104">
        <f t="shared" si="1230"/>
        <v>0</v>
      </c>
      <c r="W2983" s="105">
        <f t="shared" si="1231"/>
        <v>0</v>
      </c>
      <c r="X2983" s="96"/>
      <c r="Y2983" s="106" t="str">
        <f>$AO$19</f>
        <v>D</v>
      </c>
      <c r="Z2983" s="207" t="str">
        <f t="shared" si="1222"/>
        <v>Fri</v>
      </c>
      <c r="AA2983" s="107">
        <f t="shared" si="1223"/>
        <v>0</v>
      </c>
      <c r="AB2983" s="107">
        <f t="shared" si="1224"/>
        <v>0</v>
      </c>
      <c r="AC2983" s="107">
        <f t="shared" si="1225"/>
        <v>0</v>
      </c>
    </row>
    <row r="2984" spans="1:29" ht="12.75" customHeight="1">
      <c r="A2984" s="69"/>
      <c r="B2984" s="124"/>
      <c r="C2984" s="70"/>
      <c r="D2984" s="202"/>
      <c r="E2984" s="140"/>
      <c r="F2984" s="139"/>
      <c r="G2984" s="74" t="s">
        <v>22</v>
      </c>
      <c r="H2984" s="99">
        <f>+D2984*F2984</f>
        <v>0</v>
      </c>
      <c r="I2984" s="76">
        <f t="shared" si="1219"/>
        <v>16</v>
      </c>
      <c r="J2984" s="100">
        <f>$AN$20</f>
        <v>41090</v>
      </c>
      <c r="K2984" s="101" t="s">
        <v>63</v>
      </c>
      <c r="L2984" s="261">
        <v>8</v>
      </c>
      <c r="M2984" s="232">
        <f t="shared" si="1234"/>
        <v>0</v>
      </c>
      <c r="N2984" s="241">
        <f t="shared" si="1226"/>
        <v>0</v>
      </c>
      <c r="O2984" s="244">
        <f t="shared" si="1220"/>
        <v>0</v>
      </c>
      <c r="P2984" s="245">
        <f t="shared" si="1232"/>
        <v>0</v>
      </c>
      <c r="Q2984" s="257">
        <f t="shared" si="1221"/>
        <v>0</v>
      </c>
      <c r="R2984" s="102">
        <f t="shared" si="1233"/>
        <v>8</v>
      </c>
      <c r="S2984" s="103">
        <f t="shared" si="1227"/>
        <v>0</v>
      </c>
      <c r="T2984" s="104">
        <f t="shared" si="1228"/>
        <v>7</v>
      </c>
      <c r="U2984" s="104">
        <f t="shared" si="1229"/>
        <v>1</v>
      </c>
      <c r="V2984" s="104">
        <f t="shared" si="1230"/>
        <v>0</v>
      </c>
      <c r="W2984" s="105">
        <f t="shared" si="1231"/>
        <v>8</v>
      </c>
      <c r="X2984" s="96"/>
      <c r="Y2984" s="106" t="str">
        <f>$AO$20</f>
        <v>M</v>
      </c>
      <c r="Z2984" s="207" t="str">
        <f t="shared" si="1222"/>
        <v>Sat</v>
      </c>
      <c r="AA2984" s="107">
        <f t="shared" si="1223"/>
        <v>0</v>
      </c>
      <c r="AB2984" s="107">
        <f t="shared" si="1224"/>
        <v>0</v>
      </c>
      <c r="AC2984" s="107">
        <f t="shared" si="1225"/>
        <v>0</v>
      </c>
    </row>
    <row r="2985" spans="1:29" ht="12.75" customHeight="1">
      <c r="A2985" s="69"/>
      <c r="B2985" s="124" t="s">
        <v>56</v>
      </c>
      <c r="C2985" s="70" t="s">
        <v>22</v>
      </c>
      <c r="D2985" s="202"/>
      <c r="E2985" s="140"/>
      <c r="F2985" s="141"/>
      <c r="G2985" s="74" t="s">
        <v>22</v>
      </c>
      <c r="H2985" s="99">
        <v>0</v>
      </c>
      <c r="I2985" s="76">
        <f t="shared" si="1219"/>
        <v>17</v>
      </c>
      <c r="J2985" s="100">
        <f>$AN$21</f>
        <v>41091</v>
      </c>
      <c r="K2985" s="101" t="s">
        <v>50</v>
      </c>
      <c r="L2985" s="261"/>
      <c r="M2985" s="232">
        <f t="shared" si="1234"/>
        <v>0</v>
      </c>
      <c r="N2985" s="241">
        <f t="shared" si="1226"/>
        <v>0</v>
      </c>
      <c r="O2985" s="244">
        <f t="shared" si="1220"/>
        <v>0</v>
      </c>
      <c r="P2985" s="245">
        <f t="shared" si="1232"/>
        <v>0</v>
      </c>
      <c r="Q2985" s="257">
        <f t="shared" si="1221"/>
        <v>0</v>
      </c>
      <c r="R2985" s="102">
        <f t="shared" si="1233"/>
        <v>0</v>
      </c>
      <c r="S2985" s="103">
        <f t="shared" si="1227"/>
        <v>0</v>
      </c>
      <c r="T2985" s="104">
        <f t="shared" si="1228"/>
        <v>0</v>
      </c>
      <c r="U2985" s="104">
        <f t="shared" si="1229"/>
        <v>0</v>
      </c>
      <c r="V2985" s="104">
        <f t="shared" si="1230"/>
        <v>0</v>
      </c>
      <c r="W2985" s="105">
        <f t="shared" si="1231"/>
        <v>0</v>
      </c>
      <c r="X2985" s="96"/>
      <c r="Y2985" s="106" t="str">
        <f>$AO$21</f>
        <v>M</v>
      </c>
      <c r="Z2985" s="262" t="str">
        <f t="shared" si="1222"/>
        <v>Sun</v>
      </c>
      <c r="AA2985" s="107">
        <f t="shared" si="1223"/>
        <v>0</v>
      </c>
      <c r="AB2985" s="107">
        <f t="shared" si="1224"/>
        <v>0</v>
      </c>
      <c r="AC2985" s="107">
        <f t="shared" si="1225"/>
        <v>0</v>
      </c>
    </row>
    <row r="2986" spans="1:29" ht="12.75" customHeight="1">
      <c r="A2986" s="69"/>
      <c r="B2986" s="124"/>
      <c r="C2986" s="70"/>
      <c r="D2986" s="202"/>
      <c r="E2986" s="140"/>
      <c r="F2986" s="139"/>
      <c r="G2986" s="74" t="s">
        <v>22</v>
      </c>
      <c r="H2986" s="99">
        <f>+D2986*F2986</f>
        <v>0</v>
      </c>
      <c r="I2986" s="76">
        <f t="shared" si="1219"/>
        <v>18</v>
      </c>
      <c r="J2986" s="100">
        <f>$AN$22</f>
        <v>41092</v>
      </c>
      <c r="K2986" s="101">
        <v>2</v>
      </c>
      <c r="L2986" s="261">
        <v>11</v>
      </c>
      <c r="M2986" s="232">
        <f t="shared" si="1234"/>
        <v>0.83333333333333337</v>
      </c>
      <c r="N2986" s="241">
        <f t="shared" si="1226"/>
        <v>1.2083333333333333</v>
      </c>
      <c r="O2986" s="244">
        <f t="shared" si="1220"/>
        <v>8.9999999999999964</v>
      </c>
      <c r="P2986" s="245" t="str">
        <f t="shared" si="1232"/>
        <v>1</v>
      </c>
      <c r="Q2986" s="257">
        <f t="shared" si="1221"/>
        <v>7.9999999999999964</v>
      </c>
      <c r="R2986" s="102">
        <f t="shared" si="1233"/>
        <v>3.0000000000000036</v>
      </c>
      <c r="S2986" s="103">
        <f t="shared" si="1227"/>
        <v>1</v>
      </c>
      <c r="T2986" s="104">
        <f t="shared" si="1228"/>
        <v>2.0000000000000036</v>
      </c>
      <c r="U2986" s="104">
        <f t="shared" si="1229"/>
        <v>0</v>
      </c>
      <c r="V2986" s="104">
        <f t="shared" si="1230"/>
        <v>0</v>
      </c>
      <c r="W2986" s="105">
        <f t="shared" si="1231"/>
        <v>3.0000000000000036</v>
      </c>
      <c r="X2986" s="96"/>
      <c r="Y2986" s="106" t="str">
        <f>$AO$22</f>
        <v>D</v>
      </c>
      <c r="Z2986" s="262" t="str">
        <f t="shared" si="1222"/>
        <v>Mon</v>
      </c>
      <c r="AA2986" s="107">
        <f t="shared" si="1223"/>
        <v>0</v>
      </c>
      <c r="AB2986" s="107">
        <f t="shared" si="1224"/>
        <v>0</v>
      </c>
      <c r="AC2986" s="107">
        <f t="shared" si="1225"/>
        <v>0</v>
      </c>
    </row>
    <row r="2987" spans="1:29" ht="12.75" customHeight="1">
      <c r="A2987" s="69"/>
      <c r="B2987" s="150" t="s">
        <v>19</v>
      </c>
      <c r="C2987" s="150"/>
      <c r="D2987" s="200"/>
      <c r="E2987" s="127"/>
      <c r="F2987" s="151"/>
      <c r="G2987" s="134" t="s">
        <v>22</v>
      </c>
      <c r="H2987" s="152">
        <f>SUM(H2978:H2986)</f>
        <v>2278659.6531791911</v>
      </c>
      <c r="I2987" s="76">
        <f t="shared" si="1219"/>
        <v>19</v>
      </c>
      <c r="J2987" s="100">
        <f>$AN$23</f>
        <v>41093</v>
      </c>
      <c r="K2987" s="101">
        <v>2</v>
      </c>
      <c r="L2987" s="261">
        <v>11</v>
      </c>
      <c r="M2987" s="232">
        <f t="shared" si="1234"/>
        <v>0.83333333333333337</v>
      </c>
      <c r="N2987" s="241">
        <f t="shared" si="1226"/>
        <v>1.2083333333333333</v>
      </c>
      <c r="O2987" s="244">
        <f t="shared" si="1220"/>
        <v>8.9999999999999964</v>
      </c>
      <c r="P2987" s="245" t="str">
        <f t="shared" si="1232"/>
        <v>1</v>
      </c>
      <c r="Q2987" s="257">
        <f t="shared" si="1221"/>
        <v>7.9999999999999964</v>
      </c>
      <c r="R2987" s="102">
        <f t="shared" si="1233"/>
        <v>3.0000000000000036</v>
      </c>
      <c r="S2987" s="103">
        <f t="shared" si="1227"/>
        <v>1</v>
      </c>
      <c r="T2987" s="104">
        <f t="shared" si="1228"/>
        <v>2.0000000000000036</v>
      </c>
      <c r="U2987" s="104">
        <f t="shared" si="1229"/>
        <v>0</v>
      </c>
      <c r="V2987" s="104">
        <f t="shared" si="1230"/>
        <v>0</v>
      </c>
      <c r="W2987" s="105">
        <f t="shared" si="1231"/>
        <v>3.0000000000000036</v>
      </c>
      <c r="X2987" s="96"/>
      <c r="Y2987" s="106" t="str">
        <f>$AO$23</f>
        <v>D</v>
      </c>
      <c r="Z2987" s="207" t="str">
        <f t="shared" si="1222"/>
        <v>Tue</v>
      </c>
      <c r="AA2987" s="107">
        <f t="shared" si="1223"/>
        <v>0</v>
      </c>
      <c r="AB2987" s="107">
        <f t="shared" si="1224"/>
        <v>0</v>
      </c>
      <c r="AC2987" s="107">
        <f t="shared" si="1225"/>
        <v>0</v>
      </c>
    </row>
    <row r="2988" spans="1:29" ht="12.75" customHeight="1">
      <c r="A2988" s="69"/>
      <c r="B2988" s="131" t="s">
        <v>25</v>
      </c>
      <c r="C2988" s="70"/>
      <c r="D2988" s="200"/>
      <c r="E2988" s="127"/>
      <c r="F2988" s="151"/>
      <c r="G2988" s="74"/>
      <c r="H2988" s="75"/>
      <c r="I2988" s="76">
        <f t="shared" si="1219"/>
        <v>20</v>
      </c>
      <c r="J2988" s="100">
        <f>$AN$24</f>
        <v>41094</v>
      </c>
      <c r="K2988" s="101">
        <v>2</v>
      </c>
      <c r="L2988" s="261">
        <v>11</v>
      </c>
      <c r="M2988" s="232">
        <f t="shared" si="1234"/>
        <v>0.83333333333333337</v>
      </c>
      <c r="N2988" s="241">
        <f t="shared" si="1226"/>
        <v>1.2083333333333333</v>
      </c>
      <c r="O2988" s="244">
        <f t="shared" si="1220"/>
        <v>8.9999999999999964</v>
      </c>
      <c r="P2988" s="245" t="str">
        <f t="shared" si="1232"/>
        <v>1</v>
      </c>
      <c r="Q2988" s="257">
        <f t="shared" si="1221"/>
        <v>7.9999999999999964</v>
      </c>
      <c r="R2988" s="102">
        <f t="shared" si="1233"/>
        <v>3.0000000000000036</v>
      </c>
      <c r="S2988" s="103">
        <f t="shared" si="1227"/>
        <v>1</v>
      </c>
      <c r="T2988" s="104">
        <f t="shared" si="1228"/>
        <v>2.0000000000000036</v>
      </c>
      <c r="U2988" s="104">
        <f t="shared" si="1229"/>
        <v>0</v>
      </c>
      <c r="V2988" s="104">
        <f t="shared" si="1230"/>
        <v>0</v>
      </c>
      <c r="W2988" s="105">
        <f t="shared" si="1231"/>
        <v>3.0000000000000036</v>
      </c>
      <c r="X2988" s="96"/>
      <c r="Y2988" s="106" t="str">
        <f>$AO$24</f>
        <v>D</v>
      </c>
      <c r="Z2988" s="207" t="str">
        <f t="shared" si="1222"/>
        <v>Wed</v>
      </c>
      <c r="AA2988" s="107">
        <f t="shared" si="1223"/>
        <v>0</v>
      </c>
      <c r="AB2988" s="107">
        <f t="shared" si="1224"/>
        <v>0</v>
      </c>
      <c r="AC2988" s="107">
        <f t="shared" si="1225"/>
        <v>0</v>
      </c>
    </row>
    <row r="2989" spans="1:29" ht="12.75" customHeight="1">
      <c r="A2989" s="69"/>
      <c r="B2989" s="124" t="s">
        <v>26</v>
      </c>
      <c r="C2989" s="125" t="s">
        <v>22</v>
      </c>
      <c r="D2989" s="153">
        <f>-H2978</f>
        <v>-1244560</v>
      </c>
      <c r="E2989" s="127" t="s">
        <v>24</v>
      </c>
      <c r="F2989" s="149">
        <v>0.02</v>
      </c>
      <c r="G2989" s="134" t="s">
        <v>22</v>
      </c>
      <c r="H2989" s="130">
        <f>F2989*D2989</f>
        <v>-24891.200000000001</v>
      </c>
      <c r="I2989" s="76">
        <f t="shared" si="1219"/>
        <v>21</v>
      </c>
      <c r="J2989" s="100">
        <f>$AN$25</f>
        <v>41095</v>
      </c>
      <c r="K2989" s="101">
        <v>2</v>
      </c>
      <c r="L2989" s="261">
        <v>9</v>
      </c>
      <c r="M2989" s="232">
        <f t="shared" si="1234"/>
        <v>0.83333333333333337</v>
      </c>
      <c r="N2989" s="241">
        <f t="shared" si="1226"/>
        <v>1.2083333333333333</v>
      </c>
      <c r="O2989" s="244">
        <f t="shared" si="1220"/>
        <v>8.9999999999999964</v>
      </c>
      <c r="P2989" s="245" t="str">
        <f t="shared" si="1232"/>
        <v>1</v>
      </c>
      <c r="Q2989" s="257">
        <f t="shared" si="1221"/>
        <v>7.9999999999999964</v>
      </c>
      <c r="R2989" s="102">
        <f t="shared" si="1233"/>
        <v>1.0000000000000036</v>
      </c>
      <c r="S2989" s="103">
        <f t="shared" si="1227"/>
        <v>1</v>
      </c>
      <c r="T2989" s="104">
        <f t="shared" si="1228"/>
        <v>3.5527136788005009E-15</v>
      </c>
      <c r="U2989" s="104">
        <f t="shared" si="1229"/>
        <v>0</v>
      </c>
      <c r="V2989" s="104">
        <f t="shared" si="1230"/>
        <v>0</v>
      </c>
      <c r="W2989" s="105">
        <f t="shared" si="1231"/>
        <v>1.0000000000000036</v>
      </c>
      <c r="X2989" s="96"/>
      <c r="Y2989" s="106" t="str">
        <f>$AO$25</f>
        <v>D</v>
      </c>
      <c r="Z2989" s="207" t="str">
        <f t="shared" si="1222"/>
        <v>Thu</v>
      </c>
      <c r="AA2989" s="107">
        <f t="shared" si="1223"/>
        <v>0</v>
      </c>
      <c r="AB2989" s="107">
        <f t="shared" si="1224"/>
        <v>0</v>
      </c>
      <c r="AC2989" s="107">
        <f t="shared" si="1225"/>
        <v>0</v>
      </c>
    </row>
    <row r="2990" spans="1:29" ht="12.75" customHeight="1">
      <c r="A2990" s="69"/>
      <c r="B2990" s="124" t="s">
        <v>47</v>
      </c>
      <c r="C2990" s="125" t="s">
        <v>22</v>
      </c>
      <c r="D2990" s="200"/>
      <c r="E2990" s="127"/>
      <c r="F2990" s="155"/>
      <c r="G2990" s="134" t="s">
        <v>22</v>
      </c>
      <c r="H2990" s="130">
        <f>SUM(AA3005:AC3005)*-F2978/21</f>
        <v>0</v>
      </c>
      <c r="I2990" s="76">
        <f t="shared" si="1219"/>
        <v>22</v>
      </c>
      <c r="J2990" s="100">
        <f>$AN$26</f>
        <v>41096</v>
      </c>
      <c r="K2990" s="101">
        <v>2</v>
      </c>
      <c r="L2990" s="261">
        <v>8</v>
      </c>
      <c r="M2990" s="232">
        <f t="shared" si="1234"/>
        <v>0.83333333333333337</v>
      </c>
      <c r="N2990" s="241">
        <f t="shared" si="1226"/>
        <v>1.2083333333333333</v>
      </c>
      <c r="O2990" s="244">
        <f t="shared" si="1220"/>
        <v>8.9999999999999964</v>
      </c>
      <c r="P2990" s="245" t="str">
        <f t="shared" si="1232"/>
        <v>1</v>
      </c>
      <c r="Q2990" s="257">
        <f t="shared" si="1221"/>
        <v>7.9999999999999964</v>
      </c>
      <c r="R2990" s="102">
        <f t="shared" si="1233"/>
        <v>0</v>
      </c>
      <c r="S2990" s="103">
        <f t="shared" si="1227"/>
        <v>0</v>
      </c>
      <c r="T2990" s="104">
        <f t="shared" si="1228"/>
        <v>0</v>
      </c>
      <c r="U2990" s="104">
        <f t="shared" si="1229"/>
        <v>0</v>
      </c>
      <c r="V2990" s="104">
        <f t="shared" si="1230"/>
        <v>0</v>
      </c>
      <c r="W2990" s="105">
        <f t="shared" si="1231"/>
        <v>0</v>
      </c>
      <c r="X2990" s="96"/>
      <c r="Y2990" s="106" t="str">
        <f>$AO$26</f>
        <v>D</v>
      </c>
      <c r="Z2990" s="207" t="str">
        <f t="shared" si="1222"/>
        <v>Fri</v>
      </c>
      <c r="AA2990" s="107">
        <f t="shared" si="1223"/>
        <v>0</v>
      </c>
      <c r="AB2990" s="107">
        <f t="shared" si="1224"/>
        <v>0</v>
      </c>
      <c r="AC2990" s="107">
        <f t="shared" si="1225"/>
        <v>0</v>
      </c>
    </row>
    <row r="2991" spans="1:29" ht="12.75" customHeight="1">
      <c r="A2991" s="69"/>
      <c r="B2991" s="124" t="s">
        <v>27</v>
      </c>
      <c r="C2991" s="125" t="s">
        <v>22</v>
      </c>
      <c r="D2991" s="200"/>
      <c r="E2991" s="127"/>
      <c r="F2991" s="155"/>
      <c r="G2991" s="134" t="s">
        <v>22</v>
      </c>
      <c r="H2991" s="156">
        <f>+F2997</f>
        <v>-41327.800000000003</v>
      </c>
      <c r="I2991" s="76">
        <f t="shared" si="1219"/>
        <v>23</v>
      </c>
      <c r="J2991" s="100">
        <f>$AN$27</f>
        <v>41097</v>
      </c>
      <c r="K2991" s="101" t="s">
        <v>50</v>
      </c>
      <c r="L2991" s="261"/>
      <c r="M2991" s="232">
        <f t="shared" si="1234"/>
        <v>0</v>
      </c>
      <c r="N2991" s="241">
        <f t="shared" si="1226"/>
        <v>0</v>
      </c>
      <c r="O2991" s="244">
        <f t="shared" si="1220"/>
        <v>0</v>
      </c>
      <c r="P2991" s="245">
        <f t="shared" si="1232"/>
        <v>0</v>
      </c>
      <c r="Q2991" s="257">
        <f t="shared" si="1221"/>
        <v>0</v>
      </c>
      <c r="R2991" s="102">
        <f t="shared" si="1233"/>
        <v>0</v>
      </c>
      <c r="S2991" s="103">
        <f t="shared" si="1227"/>
        <v>0</v>
      </c>
      <c r="T2991" s="104">
        <f t="shared" si="1228"/>
        <v>0</v>
      </c>
      <c r="U2991" s="104">
        <f t="shared" si="1229"/>
        <v>0</v>
      </c>
      <c r="V2991" s="104">
        <f t="shared" si="1230"/>
        <v>0</v>
      </c>
      <c r="W2991" s="105">
        <f t="shared" si="1231"/>
        <v>0</v>
      </c>
      <c r="X2991" s="96"/>
      <c r="Y2991" s="106" t="str">
        <f>$AO$27</f>
        <v>M</v>
      </c>
      <c r="Z2991" s="207" t="str">
        <f t="shared" si="1222"/>
        <v>Sat</v>
      </c>
      <c r="AA2991" s="107">
        <f t="shared" si="1223"/>
        <v>0</v>
      </c>
      <c r="AB2991" s="107">
        <f t="shared" si="1224"/>
        <v>0</v>
      </c>
      <c r="AC2991" s="107">
        <f t="shared" si="1225"/>
        <v>0</v>
      </c>
    </row>
    <row r="2992" spans="1:29" ht="12.75" customHeight="1">
      <c r="A2992" s="69"/>
      <c r="B2992" s="98"/>
      <c r="C2992" s="98"/>
      <c r="D2992" s="158" t="s">
        <v>28</v>
      </c>
      <c r="E2992" s="159"/>
      <c r="F2992" s="160">
        <f>VLOOKUP(C2971,$AD$1:$AG$6,2)</f>
        <v>-1320000</v>
      </c>
      <c r="G2992" s="160"/>
      <c r="H2992" s="99"/>
      <c r="I2992" s="76">
        <f t="shared" si="1219"/>
        <v>24</v>
      </c>
      <c r="J2992" s="100">
        <f>$AN$28</f>
        <v>41098</v>
      </c>
      <c r="K2992" s="101" t="s">
        <v>50</v>
      </c>
      <c r="L2992" s="261"/>
      <c r="M2992" s="232">
        <f t="shared" si="1234"/>
        <v>0</v>
      </c>
      <c r="N2992" s="241">
        <f t="shared" si="1226"/>
        <v>0</v>
      </c>
      <c r="O2992" s="244">
        <f t="shared" si="1220"/>
        <v>0</v>
      </c>
      <c r="P2992" s="245">
        <f t="shared" si="1232"/>
        <v>0</v>
      </c>
      <c r="Q2992" s="257">
        <f t="shared" si="1221"/>
        <v>0</v>
      </c>
      <c r="R2992" s="102">
        <f t="shared" si="1233"/>
        <v>0</v>
      </c>
      <c r="S2992" s="103">
        <f t="shared" si="1227"/>
        <v>0</v>
      </c>
      <c r="T2992" s="104">
        <f t="shared" si="1228"/>
        <v>0</v>
      </c>
      <c r="U2992" s="104">
        <f t="shared" si="1229"/>
        <v>0</v>
      </c>
      <c r="V2992" s="104">
        <f t="shared" si="1230"/>
        <v>0</v>
      </c>
      <c r="W2992" s="105">
        <f t="shared" si="1231"/>
        <v>0</v>
      </c>
      <c r="X2992" s="96"/>
      <c r="Y2992" s="106" t="str">
        <f>$AO$28</f>
        <v>M</v>
      </c>
      <c r="Z2992" s="262" t="str">
        <f t="shared" si="1222"/>
        <v>Sun</v>
      </c>
      <c r="AA2992" s="107">
        <f t="shared" si="1223"/>
        <v>0</v>
      </c>
      <c r="AB2992" s="107">
        <f t="shared" si="1224"/>
        <v>0</v>
      </c>
      <c r="AC2992" s="107">
        <f t="shared" si="1225"/>
        <v>0</v>
      </c>
    </row>
    <row r="2993" spans="1:29" ht="12.75" customHeight="1">
      <c r="A2993" s="69"/>
      <c r="B2993" s="98"/>
      <c r="C2993" s="98"/>
      <c r="D2993" s="162" t="s">
        <v>26</v>
      </c>
      <c r="E2993" s="159"/>
      <c r="F2993" s="163">
        <f>+(H2978)*0.54%</f>
        <v>6720.6240000000007</v>
      </c>
      <c r="G2993" s="163"/>
      <c r="H2993" s="99"/>
      <c r="I2993" s="76">
        <f t="shared" si="1219"/>
        <v>25</v>
      </c>
      <c r="J2993" s="100">
        <f>$AN$29</f>
        <v>41099</v>
      </c>
      <c r="K2993" s="101">
        <v>1</v>
      </c>
      <c r="L2993" s="261">
        <v>11</v>
      </c>
      <c r="M2993" s="232">
        <f t="shared" si="1234"/>
        <v>0.33333333333333331</v>
      </c>
      <c r="N2993" s="241">
        <f t="shared" si="1226"/>
        <v>0.70833333333333337</v>
      </c>
      <c r="O2993" s="244">
        <f t="shared" si="1220"/>
        <v>9.0000000000000018</v>
      </c>
      <c r="P2993" s="245" t="str">
        <f t="shared" si="1232"/>
        <v>1</v>
      </c>
      <c r="Q2993" s="257">
        <f t="shared" si="1221"/>
        <v>8.0000000000000018</v>
      </c>
      <c r="R2993" s="102">
        <f t="shared" si="1233"/>
        <v>2.9999999999999982</v>
      </c>
      <c r="S2993" s="103">
        <f t="shared" si="1227"/>
        <v>1</v>
      </c>
      <c r="T2993" s="104">
        <f t="shared" si="1228"/>
        <v>1.9999999999999982</v>
      </c>
      <c r="U2993" s="104">
        <f t="shared" si="1229"/>
        <v>0</v>
      </c>
      <c r="V2993" s="104">
        <f t="shared" si="1230"/>
        <v>0</v>
      </c>
      <c r="W2993" s="105">
        <f t="shared" si="1231"/>
        <v>2.9999999999999982</v>
      </c>
      <c r="X2993" s="96"/>
      <c r="Y2993" s="106" t="str">
        <f>$AO$29</f>
        <v>D</v>
      </c>
      <c r="Z2993" s="262" t="str">
        <f t="shared" si="1222"/>
        <v>Mon</v>
      </c>
      <c r="AA2993" s="107">
        <f t="shared" si="1223"/>
        <v>0</v>
      </c>
      <c r="AB2993" s="107">
        <f t="shared" si="1224"/>
        <v>0</v>
      </c>
      <c r="AC2993" s="107">
        <f t="shared" si="1225"/>
        <v>0</v>
      </c>
    </row>
    <row r="2994" spans="1:29" ht="12.75" customHeight="1">
      <c r="A2994" s="69"/>
      <c r="B2994" s="98"/>
      <c r="C2994" s="98"/>
      <c r="D2994" s="162" t="s">
        <v>29</v>
      </c>
      <c r="E2994" s="159"/>
      <c r="F2994" s="160">
        <f>-IF(H2987*5%&gt;500000,500000,H2987*5%)</f>
        <v>-113932.98265895956</v>
      </c>
      <c r="G2994" s="160"/>
      <c r="H2994" s="99"/>
      <c r="I2994" s="76">
        <f t="shared" si="1219"/>
        <v>26</v>
      </c>
      <c r="J2994" s="100">
        <f>$AN$30</f>
        <v>41100</v>
      </c>
      <c r="K2994" s="101">
        <v>1</v>
      </c>
      <c r="L2994" s="261">
        <v>8</v>
      </c>
      <c r="M2994" s="232">
        <f t="shared" si="1234"/>
        <v>0.33333333333333331</v>
      </c>
      <c r="N2994" s="241">
        <f t="shared" si="1226"/>
        <v>0.70833333333333337</v>
      </c>
      <c r="O2994" s="244">
        <f t="shared" si="1220"/>
        <v>9.0000000000000018</v>
      </c>
      <c r="P2994" s="245" t="str">
        <f t="shared" si="1232"/>
        <v>1</v>
      </c>
      <c r="Q2994" s="257">
        <f t="shared" si="1221"/>
        <v>8.0000000000000018</v>
      </c>
      <c r="R2994" s="102">
        <f t="shared" si="1233"/>
        <v>0</v>
      </c>
      <c r="S2994" s="103">
        <f t="shared" si="1227"/>
        <v>0</v>
      </c>
      <c r="T2994" s="104">
        <f t="shared" si="1228"/>
        <v>0</v>
      </c>
      <c r="U2994" s="104">
        <f t="shared" si="1229"/>
        <v>0</v>
      </c>
      <c r="V2994" s="104">
        <f t="shared" si="1230"/>
        <v>0</v>
      </c>
      <c r="W2994" s="105">
        <f t="shared" si="1231"/>
        <v>0</v>
      </c>
      <c r="X2994" s="96"/>
      <c r="Y2994" s="106" t="str">
        <f>$AO$30</f>
        <v>D</v>
      </c>
      <c r="Z2994" s="207" t="str">
        <f t="shared" si="1222"/>
        <v>Tue</v>
      </c>
      <c r="AA2994" s="107">
        <f t="shared" si="1223"/>
        <v>0</v>
      </c>
      <c r="AB2994" s="107">
        <f t="shared" si="1224"/>
        <v>0</v>
      </c>
      <c r="AC2994" s="107">
        <f t="shared" si="1225"/>
        <v>0</v>
      </c>
    </row>
    <row r="2995" spans="1:29" ht="12.75" customHeight="1">
      <c r="A2995" s="69"/>
      <c r="B2995" s="98"/>
      <c r="C2995" s="98"/>
      <c r="D2995" s="162" t="s">
        <v>30</v>
      </c>
      <c r="E2995" s="159"/>
      <c r="F2995" s="163">
        <f>ROUND(H2987+H2989+F2993+F2994,0)*12</f>
        <v>25758672</v>
      </c>
      <c r="G2995" s="163"/>
      <c r="H2995" s="99"/>
      <c r="I2995" s="76">
        <f t="shared" si="1219"/>
        <v>27</v>
      </c>
      <c r="J2995" s="100">
        <f>$AN$31</f>
        <v>41101</v>
      </c>
      <c r="K2995" s="101">
        <v>1</v>
      </c>
      <c r="L2995" s="261">
        <v>9</v>
      </c>
      <c r="M2995" s="232">
        <f t="shared" si="1234"/>
        <v>0.33333333333333331</v>
      </c>
      <c r="N2995" s="241">
        <f t="shared" si="1226"/>
        <v>0.70833333333333337</v>
      </c>
      <c r="O2995" s="244">
        <f t="shared" si="1220"/>
        <v>9.0000000000000018</v>
      </c>
      <c r="P2995" s="245" t="str">
        <f t="shared" si="1232"/>
        <v>1</v>
      </c>
      <c r="Q2995" s="257">
        <f t="shared" si="1221"/>
        <v>8.0000000000000018</v>
      </c>
      <c r="R2995" s="102">
        <f t="shared" si="1233"/>
        <v>0.99999999999999822</v>
      </c>
      <c r="S2995" s="103">
        <f t="shared" si="1227"/>
        <v>1</v>
      </c>
      <c r="T2995" s="104">
        <f t="shared" si="1228"/>
        <v>0</v>
      </c>
      <c r="U2995" s="104">
        <f t="shared" si="1229"/>
        <v>0</v>
      </c>
      <c r="V2995" s="104">
        <f t="shared" si="1230"/>
        <v>0</v>
      </c>
      <c r="W2995" s="105">
        <f t="shared" si="1231"/>
        <v>0.99999999999999822</v>
      </c>
      <c r="X2995" s="96"/>
      <c r="Y2995" s="106" t="str">
        <f>$AO$31</f>
        <v>D</v>
      </c>
      <c r="Z2995" s="207" t="str">
        <f t="shared" si="1222"/>
        <v>Wed</v>
      </c>
      <c r="AA2995" s="107">
        <f t="shared" si="1223"/>
        <v>0</v>
      </c>
      <c r="AB2995" s="107">
        <f t="shared" si="1224"/>
        <v>0</v>
      </c>
      <c r="AC2995" s="107">
        <f t="shared" si="1225"/>
        <v>0</v>
      </c>
    </row>
    <row r="2996" spans="1:29" ht="12.75" customHeight="1">
      <c r="A2996" s="69"/>
      <c r="B2996" s="98"/>
      <c r="C2996" s="98"/>
      <c r="D2996" s="168" t="s">
        <v>31</v>
      </c>
      <c r="E2996" s="159"/>
      <c r="F2996" s="169">
        <f>(F2995)+(F2992*12)</f>
        <v>9918672</v>
      </c>
      <c r="G2996" s="169"/>
      <c r="H2996" s="99"/>
      <c r="I2996" s="76">
        <f t="shared" si="1219"/>
        <v>28</v>
      </c>
      <c r="J2996" s="100">
        <f>$AN$32</f>
        <v>41102</v>
      </c>
      <c r="K2996" s="101">
        <v>1</v>
      </c>
      <c r="L2996" s="261">
        <v>11</v>
      </c>
      <c r="M2996" s="232">
        <f t="shared" si="1234"/>
        <v>0.33333333333333331</v>
      </c>
      <c r="N2996" s="241">
        <f t="shared" si="1226"/>
        <v>0.70833333333333337</v>
      </c>
      <c r="O2996" s="244">
        <f t="shared" si="1220"/>
        <v>9.0000000000000018</v>
      </c>
      <c r="P2996" s="245" t="str">
        <f t="shared" si="1232"/>
        <v>1</v>
      </c>
      <c r="Q2996" s="257">
        <f t="shared" si="1221"/>
        <v>8.0000000000000018</v>
      </c>
      <c r="R2996" s="102">
        <f t="shared" si="1233"/>
        <v>2.9999999999999982</v>
      </c>
      <c r="S2996" s="103">
        <f t="shared" si="1227"/>
        <v>1</v>
      </c>
      <c r="T2996" s="104">
        <f t="shared" si="1228"/>
        <v>1.9999999999999982</v>
      </c>
      <c r="U2996" s="104">
        <f t="shared" si="1229"/>
        <v>0</v>
      </c>
      <c r="V2996" s="104">
        <f t="shared" si="1230"/>
        <v>0</v>
      </c>
      <c r="W2996" s="105">
        <f t="shared" si="1231"/>
        <v>2.9999999999999982</v>
      </c>
      <c r="X2996" s="96"/>
      <c r="Y2996" s="106" t="str">
        <f>$AO$32</f>
        <v>D</v>
      </c>
      <c r="Z2996" s="207" t="str">
        <f t="shared" si="1222"/>
        <v>Thu</v>
      </c>
      <c r="AA2996" s="107">
        <f t="shared" si="1223"/>
        <v>0</v>
      </c>
      <c r="AB2996" s="107">
        <f t="shared" si="1224"/>
        <v>0</v>
      </c>
      <c r="AC2996" s="107">
        <f t="shared" si="1225"/>
        <v>0</v>
      </c>
    </row>
    <row r="2997" spans="1:29" ht="12.75" customHeight="1">
      <c r="A2997" s="69"/>
      <c r="B2997" s="98"/>
      <c r="C2997" s="98"/>
      <c r="D2997" s="168" t="s">
        <v>32</v>
      </c>
      <c r="E2997" s="159"/>
      <c r="F2997" s="170">
        <f>-(IF(F2996&lt;=0,0,IF(F2996&lt;=50000000,F2996*0.05,IF(F2996&lt;=200000000,(F2996-50000000)*0.15+2500000,IF(F2996&lt;=500000000,(F2996-250000000)*0.25+32500000,(F2996-500000000)*0.3+95000000)))))/12</f>
        <v>-41327.800000000003</v>
      </c>
      <c r="G2997" s="171">
        <f>-(IF(F2997&lt;=0,0,IF(F2997&lt;=50000000,F2997*0.05,IF(F2997&lt;=200000000,(F2997-50000000)*0.15+2500000,IF(F2997&lt;=500000000,(F2997-250000000)*0.25+32500000,(F2997-500000000)*0.3+95000000)))))/12</f>
        <v>0</v>
      </c>
      <c r="H2997" s="99"/>
      <c r="I2997" s="76">
        <f t="shared" si="1219"/>
        <v>29</v>
      </c>
      <c r="J2997" s="100">
        <f>$AN$33</f>
        <v>41103</v>
      </c>
      <c r="K2997" s="101">
        <v>1</v>
      </c>
      <c r="L2997" s="261">
        <v>11</v>
      </c>
      <c r="M2997" s="232">
        <f t="shared" si="1234"/>
        <v>0.33333333333333331</v>
      </c>
      <c r="N2997" s="241">
        <f t="shared" si="1226"/>
        <v>0.70833333333333337</v>
      </c>
      <c r="O2997" s="244">
        <f t="shared" si="1220"/>
        <v>9.0000000000000018</v>
      </c>
      <c r="P2997" s="245" t="str">
        <f t="shared" si="1232"/>
        <v>1</v>
      </c>
      <c r="Q2997" s="257">
        <f t="shared" si="1221"/>
        <v>8.0000000000000018</v>
      </c>
      <c r="R2997" s="102">
        <f t="shared" si="1233"/>
        <v>2.9999999999999982</v>
      </c>
      <c r="S2997" s="103">
        <f t="shared" si="1227"/>
        <v>1</v>
      </c>
      <c r="T2997" s="104">
        <f t="shared" si="1228"/>
        <v>1.9999999999999982</v>
      </c>
      <c r="U2997" s="104">
        <f t="shared" si="1229"/>
        <v>0</v>
      </c>
      <c r="V2997" s="104">
        <f t="shared" si="1230"/>
        <v>0</v>
      </c>
      <c r="W2997" s="105">
        <f t="shared" si="1231"/>
        <v>2.9999999999999982</v>
      </c>
      <c r="X2997" s="96"/>
      <c r="Y2997" s="106" t="str">
        <f>$AO$33</f>
        <v>D</v>
      </c>
      <c r="Z2997" s="207" t="str">
        <f t="shared" si="1222"/>
        <v>Fri</v>
      </c>
      <c r="AA2997" s="107">
        <f t="shared" si="1223"/>
        <v>0</v>
      </c>
      <c r="AB2997" s="107">
        <f t="shared" si="1224"/>
        <v>0</v>
      </c>
      <c r="AC2997" s="107">
        <f t="shared" si="1225"/>
        <v>0</v>
      </c>
    </row>
    <row r="2998" spans="1:29" ht="12.75" customHeight="1">
      <c r="A2998" s="69"/>
      <c r="B2998" s="98"/>
      <c r="C2998" s="125"/>
      <c r="D2998" s="172"/>
      <c r="E2998" s="173"/>
      <c r="F2998" s="174"/>
      <c r="G2998" s="72"/>
      <c r="H2998" s="175"/>
      <c r="I2998" s="76">
        <f t="shared" si="1219"/>
        <v>30</v>
      </c>
      <c r="J2998" s="100">
        <f>$AN$34</f>
        <v>41104</v>
      </c>
      <c r="K2998" s="101" t="s">
        <v>50</v>
      </c>
      <c r="L2998" s="261"/>
      <c r="M2998" s="232">
        <f t="shared" si="1234"/>
        <v>0</v>
      </c>
      <c r="N2998" s="241">
        <f t="shared" si="1226"/>
        <v>0</v>
      </c>
      <c r="O2998" s="244">
        <f t="shared" si="1220"/>
        <v>0</v>
      </c>
      <c r="P2998" s="245">
        <f t="shared" si="1232"/>
        <v>0</v>
      </c>
      <c r="Q2998" s="257">
        <f t="shared" si="1221"/>
        <v>0</v>
      </c>
      <c r="R2998" s="102">
        <f t="shared" si="1233"/>
        <v>0</v>
      </c>
      <c r="S2998" s="103">
        <f t="shared" si="1227"/>
        <v>0</v>
      </c>
      <c r="T2998" s="104">
        <f t="shared" si="1228"/>
        <v>0</v>
      </c>
      <c r="U2998" s="104">
        <f t="shared" si="1229"/>
        <v>0</v>
      </c>
      <c r="V2998" s="104">
        <f t="shared" si="1230"/>
        <v>0</v>
      </c>
      <c r="W2998" s="105">
        <f t="shared" si="1231"/>
        <v>0</v>
      </c>
      <c r="X2998" s="96"/>
      <c r="Y2998" s="106" t="str">
        <f>$AO$34</f>
        <v>M</v>
      </c>
      <c r="Z2998" s="207" t="str">
        <f t="shared" si="1222"/>
        <v>Sat</v>
      </c>
      <c r="AA2998" s="107">
        <f t="shared" si="1223"/>
        <v>0</v>
      </c>
      <c r="AB2998" s="107">
        <f t="shared" si="1224"/>
        <v>0</v>
      </c>
      <c r="AC2998" s="107">
        <f t="shared" si="1225"/>
        <v>0</v>
      </c>
    </row>
    <row r="2999" spans="1:29" ht="12.75" customHeight="1">
      <c r="A2999" s="69"/>
      <c r="B2999" s="176" t="s">
        <v>33</v>
      </c>
      <c r="C2999" s="177"/>
      <c r="D2999" s="178"/>
      <c r="E2999" s="127"/>
      <c r="F2999" s="179"/>
      <c r="G2999" s="180" t="s">
        <v>22</v>
      </c>
      <c r="H2999" s="152">
        <f>+H2987+H2989+H2990+H2991</f>
        <v>2212440.6531791911</v>
      </c>
      <c r="I2999" s="76">
        <f t="shared" si="1219"/>
        <v>31</v>
      </c>
      <c r="J2999" s="100">
        <f>$AN$35</f>
        <v>41105</v>
      </c>
      <c r="K2999" s="339" t="s">
        <v>72</v>
      </c>
      <c r="L2999" s="261">
        <v>11</v>
      </c>
      <c r="M2999" s="232">
        <f t="shared" si="1234"/>
        <v>0</v>
      </c>
      <c r="N2999" s="241">
        <f t="shared" si="1226"/>
        <v>0</v>
      </c>
      <c r="O2999" s="244">
        <f t="shared" si="1220"/>
        <v>0</v>
      </c>
      <c r="P2999" s="245">
        <f t="shared" si="1232"/>
        <v>0</v>
      </c>
      <c r="Q2999" s="257">
        <f t="shared" si="1221"/>
        <v>0</v>
      </c>
      <c r="R2999" s="102">
        <f t="shared" si="1233"/>
        <v>11</v>
      </c>
      <c r="S2999" s="103">
        <f t="shared" si="1227"/>
        <v>0</v>
      </c>
      <c r="T2999" s="104">
        <f t="shared" si="1228"/>
        <v>7</v>
      </c>
      <c r="U2999" s="104">
        <f t="shared" si="1229"/>
        <v>1</v>
      </c>
      <c r="V2999" s="104">
        <f t="shared" si="1230"/>
        <v>3</v>
      </c>
      <c r="W2999" s="105">
        <f t="shared" si="1231"/>
        <v>11</v>
      </c>
      <c r="X2999" s="96"/>
      <c r="Y2999" s="106" t="str">
        <f>$AO$35</f>
        <v>M</v>
      </c>
      <c r="Z2999" s="262" t="str">
        <f t="shared" si="1222"/>
        <v>Sun</v>
      </c>
      <c r="AA2999" s="107">
        <f t="shared" si="1223"/>
        <v>0</v>
      </c>
      <c r="AB2999" s="107">
        <f t="shared" si="1224"/>
        <v>0</v>
      </c>
      <c r="AC2999" s="107">
        <f t="shared" si="1225"/>
        <v>0</v>
      </c>
    </row>
    <row r="3000" spans="1:29" ht="12.75" customHeight="1">
      <c r="A3000" s="69"/>
      <c r="B3000" s="70"/>
      <c r="C3000" s="70"/>
      <c r="D3000" s="200"/>
      <c r="E3000" s="127"/>
      <c r="F3000" s="155"/>
      <c r="G3000" s="74"/>
      <c r="H3000" s="75"/>
      <c r="I3000" s="76">
        <f t="shared" si="1219"/>
        <v>32</v>
      </c>
      <c r="J3000" s="100">
        <f>$AN$36</f>
        <v>41106</v>
      </c>
      <c r="K3000" s="101">
        <v>2</v>
      </c>
      <c r="L3000" s="261">
        <v>11</v>
      </c>
      <c r="M3000" s="232">
        <f t="shared" si="1234"/>
        <v>0.83333333333333337</v>
      </c>
      <c r="N3000" s="241">
        <f t="shared" si="1226"/>
        <v>1.2083333333333333</v>
      </c>
      <c r="O3000" s="244">
        <f t="shared" si="1220"/>
        <v>8.9999999999999964</v>
      </c>
      <c r="P3000" s="245" t="str">
        <f t="shared" si="1232"/>
        <v>1</v>
      </c>
      <c r="Q3000" s="257">
        <f t="shared" si="1221"/>
        <v>7.9999999999999964</v>
      </c>
      <c r="R3000" s="102">
        <f t="shared" si="1233"/>
        <v>3.0000000000000036</v>
      </c>
      <c r="S3000" s="103">
        <f t="shared" si="1227"/>
        <v>1</v>
      </c>
      <c r="T3000" s="104">
        <f t="shared" si="1228"/>
        <v>2.0000000000000036</v>
      </c>
      <c r="U3000" s="104">
        <f t="shared" si="1229"/>
        <v>0</v>
      </c>
      <c r="V3000" s="104">
        <f t="shared" si="1230"/>
        <v>0</v>
      </c>
      <c r="W3000" s="105">
        <f t="shared" si="1231"/>
        <v>3.0000000000000036</v>
      </c>
      <c r="X3000" s="96"/>
      <c r="Y3000" s="106" t="str">
        <f>$AO$36</f>
        <v>D</v>
      </c>
      <c r="Z3000" s="262" t="str">
        <f t="shared" si="1222"/>
        <v>Mon</v>
      </c>
      <c r="AA3000" s="107">
        <f t="shared" si="1223"/>
        <v>0</v>
      </c>
      <c r="AB3000" s="107">
        <f t="shared" si="1224"/>
        <v>0</v>
      </c>
      <c r="AC3000" s="107">
        <f t="shared" si="1225"/>
        <v>0</v>
      </c>
    </row>
    <row r="3001" spans="1:29" ht="12.75" customHeight="1">
      <c r="A3001" s="69"/>
      <c r="B3001" s="181" t="s">
        <v>34</v>
      </c>
      <c r="C3001" s="181"/>
      <c r="D3001" s="72"/>
      <c r="E3001" s="73"/>
      <c r="F3001" s="72"/>
      <c r="G3001" s="181" t="s">
        <v>35</v>
      </c>
      <c r="H3001" s="99"/>
      <c r="I3001" s="76">
        <f t="shared" si="1219"/>
        <v>33</v>
      </c>
      <c r="J3001" s="100">
        <f>$AN$37</f>
        <v>41107</v>
      </c>
      <c r="K3001" s="101">
        <v>2</v>
      </c>
      <c r="L3001" s="261">
        <v>11</v>
      </c>
      <c r="M3001" s="232">
        <f t="shared" si="1234"/>
        <v>0.83333333333333337</v>
      </c>
      <c r="N3001" s="241">
        <f t="shared" si="1226"/>
        <v>1.2083333333333333</v>
      </c>
      <c r="O3001" s="244">
        <f t="shared" si="1220"/>
        <v>8.9999999999999964</v>
      </c>
      <c r="P3001" s="245" t="str">
        <f t="shared" si="1232"/>
        <v>1</v>
      </c>
      <c r="Q3001" s="257">
        <f t="shared" si="1221"/>
        <v>7.9999999999999964</v>
      </c>
      <c r="R3001" s="102">
        <f t="shared" si="1233"/>
        <v>3.0000000000000036</v>
      </c>
      <c r="S3001" s="103">
        <f t="shared" si="1227"/>
        <v>1</v>
      </c>
      <c r="T3001" s="104">
        <f t="shared" si="1228"/>
        <v>2.0000000000000036</v>
      </c>
      <c r="U3001" s="104">
        <f t="shared" si="1229"/>
        <v>0</v>
      </c>
      <c r="V3001" s="104">
        <f t="shared" si="1230"/>
        <v>0</v>
      </c>
      <c r="W3001" s="105">
        <f t="shared" si="1231"/>
        <v>3.0000000000000036</v>
      </c>
      <c r="X3001" s="96"/>
      <c r="Y3001" s="106" t="str">
        <f>$AO$37</f>
        <v>D</v>
      </c>
      <c r="Z3001" s="207" t="str">
        <f t="shared" si="1222"/>
        <v>Tue</v>
      </c>
      <c r="AA3001" s="107">
        <f t="shared" si="1223"/>
        <v>0</v>
      </c>
      <c r="AB3001" s="107">
        <f t="shared" si="1224"/>
        <v>0</v>
      </c>
      <c r="AC3001" s="107">
        <f t="shared" si="1225"/>
        <v>0</v>
      </c>
    </row>
    <row r="3002" spans="1:29" ht="12.75" customHeight="1">
      <c r="A3002" s="69"/>
      <c r="B3002" s="181"/>
      <c r="C3002" s="181"/>
      <c r="D3002" s="72"/>
      <c r="E3002" s="73"/>
      <c r="F3002" s="72"/>
      <c r="G3002" s="181"/>
      <c r="H3002" s="99"/>
      <c r="I3002" s="76">
        <f t="shared" si="1219"/>
        <v>34</v>
      </c>
      <c r="J3002" s="100">
        <f>$AN$38</f>
        <v>41108</v>
      </c>
      <c r="K3002" s="101">
        <v>2</v>
      </c>
      <c r="L3002" s="261">
        <v>11</v>
      </c>
      <c r="M3002" s="232">
        <f t="shared" si="1234"/>
        <v>0.83333333333333337</v>
      </c>
      <c r="N3002" s="241">
        <f t="shared" si="1226"/>
        <v>1.2083333333333333</v>
      </c>
      <c r="O3002" s="244">
        <f t="shared" si="1220"/>
        <v>8.9999999999999964</v>
      </c>
      <c r="P3002" s="245" t="str">
        <f t="shared" si="1232"/>
        <v>1</v>
      </c>
      <c r="Q3002" s="257">
        <f t="shared" si="1221"/>
        <v>7.9999999999999964</v>
      </c>
      <c r="R3002" s="102">
        <f t="shared" si="1233"/>
        <v>3.0000000000000036</v>
      </c>
      <c r="S3002" s="103">
        <f t="shared" si="1227"/>
        <v>1</v>
      </c>
      <c r="T3002" s="104">
        <f t="shared" si="1228"/>
        <v>2.0000000000000036</v>
      </c>
      <c r="U3002" s="104">
        <f t="shared" si="1229"/>
        <v>0</v>
      </c>
      <c r="V3002" s="104">
        <f t="shared" si="1230"/>
        <v>0</v>
      </c>
      <c r="W3002" s="105">
        <f t="shared" si="1231"/>
        <v>3.0000000000000036</v>
      </c>
      <c r="X3002" s="96"/>
      <c r="Y3002" s="106" t="str">
        <f>$AO$38</f>
        <v>D</v>
      </c>
      <c r="Z3002" s="207" t="str">
        <f t="shared" si="1222"/>
        <v>Wed</v>
      </c>
      <c r="AA3002" s="107">
        <f t="shared" si="1223"/>
        <v>0</v>
      </c>
      <c r="AB3002" s="107">
        <f t="shared" si="1224"/>
        <v>0</v>
      </c>
      <c r="AC3002" s="107">
        <f t="shared" si="1225"/>
        <v>0</v>
      </c>
    </row>
    <row r="3003" spans="1:29" ht="12.75" customHeight="1">
      <c r="A3003" s="69"/>
      <c r="B3003" s="181"/>
      <c r="C3003" s="181"/>
      <c r="D3003" s="72"/>
      <c r="E3003" s="73"/>
      <c r="F3003" s="72"/>
      <c r="G3003" s="181"/>
      <c r="H3003" s="99"/>
      <c r="I3003" s="76">
        <f t="shared" si="1219"/>
        <v>35</v>
      </c>
      <c r="J3003" s="100"/>
      <c r="K3003" s="101"/>
      <c r="L3003" s="261"/>
      <c r="M3003" s="232"/>
      <c r="N3003" s="241"/>
      <c r="O3003" s="244"/>
      <c r="P3003" s="245"/>
      <c r="Q3003" s="257"/>
      <c r="R3003" s="102"/>
      <c r="S3003" s="103"/>
      <c r="T3003" s="104"/>
      <c r="U3003" s="104"/>
      <c r="V3003" s="104"/>
      <c r="W3003" s="105"/>
      <c r="X3003" s="96"/>
      <c r="Y3003" s="106"/>
      <c r="Z3003" s="207" t="str">
        <f t="shared" si="1222"/>
        <v>Sat</v>
      </c>
      <c r="AA3003" s="107">
        <f>COUNTIF(K3003,"S")</f>
        <v>0</v>
      </c>
      <c r="AB3003" s="107">
        <f>COUNTIF(K3003,"I")</f>
        <v>0</v>
      </c>
      <c r="AC3003" s="107">
        <f>COUNTIF(K3003,"A")</f>
        <v>0</v>
      </c>
    </row>
    <row r="3004" spans="1:29" ht="12.75" customHeight="1">
      <c r="A3004" s="69"/>
      <c r="B3004" s="181"/>
      <c r="C3004" s="181"/>
      <c r="D3004" s="72"/>
      <c r="E3004" s="73"/>
      <c r="F3004" s="72"/>
      <c r="G3004" s="181"/>
      <c r="H3004" s="99"/>
      <c r="I3004" s="76">
        <f t="shared" si="1219"/>
        <v>36</v>
      </c>
      <c r="J3004" s="210" t="s">
        <v>19</v>
      </c>
      <c r="K3004" s="211"/>
      <c r="L3004" s="251"/>
      <c r="M3004" s="212" t="s">
        <v>45</v>
      </c>
      <c r="N3004" s="212" t="s">
        <v>46</v>
      </c>
      <c r="O3004" s="242"/>
      <c r="P3004" s="243"/>
      <c r="Q3004" s="258"/>
      <c r="R3004" s="212"/>
      <c r="S3004" s="213"/>
      <c r="T3004" s="214"/>
      <c r="U3004" s="214"/>
      <c r="V3004" s="215"/>
      <c r="W3004" s="216" t="s">
        <v>36</v>
      </c>
      <c r="X3004" s="182"/>
      <c r="Y3004" s="183" t="s">
        <v>37</v>
      </c>
      <c r="Z3004" s="83"/>
      <c r="AA3004" s="84"/>
      <c r="AB3004" s="84"/>
      <c r="AC3004" s="96"/>
    </row>
    <row r="3005" spans="1:29" ht="12.75" customHeight="1">
      <c r="A3005" s="69"/>
      <c r="B3005" s="184" t="str">
        <f>C2969</f>
        <v>ADE</v>
      </c>
      <c r="C3005" s="181"/>
      <c r="D3005" s="72"/>
      <c r="E3005" s="73"/>
      <c r="F3005" s="72"/>
      <c r="G3005" s="181" t="s">
        <v>38</v>
      </c>
      <c r="H3005" s="99"/>
      <c r="I3005" s="76">
        <f t="shared" si="1219"/>
        <v>37</v>
      </c>
      <c r="J3005" s="333">
        <f>+K3005+L3005</f>
        <v>37</v>
      </c>
      <c r="K3005" s="334">
        <f>+COUNTIF(K2972:K3003,"1")+COUNTIF(K2972:K3003,"2")+COUNTIF(K2972:K3003,"L2")+COUNTIF(K2972:K3003,"L1")</f>
        <v>24</v>
      </c>
      <c r="L3005" s="334">
        <f>+COUNTIF(K2972:K3003,"2")+COUNTIF(K2972:K3003,"L2")</f>
        <v>13</v>
      </c>
      <c r="M3005" s="334">
        <f>+COUNTIF(K2972:K3003,"1")+COUNTIF(K2972:K3003,"L1")</f>
        <v>11</v>
      </c>
      <c r="N3005" s="185"/>
      <c r="O3005" s="185"/>
      <c r="P3005" s="101"/>
      <c r="Q3005" s="259"/>
      <c r="R3005" s="185">
        <f>+COUNTIF(K2973:K3003,"S2")</f>
        <v>0</v>
      </c>
      <c r="S3005" s="102">
        <f>SUM(S2973:S3003)</f>
        <v>15</v>
      </c>
      <c r="T3005" s="102">
        <f>SUM(T2973:T3003)</f>
        <v>38.000000000000028</v>
      </c>
      <c r="U3005" s="102">
        <f>SUM(U2973:U3003)</f>
        <v>2</v>
      </c>
      <c r="V3005" s="102">
        <f>SUM(V2973:V3003)</f>
        <v>3</v>
      </c>
      <c r="W3005" s="105">
        <f>+(S3005*1.5)+(T3005*2)+(U3005*3)+(V3005*4)</f>
        <v>116.50000000000006</v>
      </c>
      <c r="X3005" s="186"/>
      <c r="Y3005" s="187">
        <f>+COUNTIF(Y2973:Y3003,"D")</f>
        <v>22</v>
      </c>
      <c r="Z3005" s="83"/>
      <c r="AA3005" s="102">
        <f>SUM(AA2973:AA3003)</f>
        <v>0</v>
      </c>
      <c r="AB3005" s="102">
        <f>SUM(AB2973:AB3003)</f>
        <v>0</v>
      </c>
      <c r="AC3005" s="102">
        <f>SUM(AC2973:AC3003)</f>
        <v>0</v>
      </c>
    </row>
    <row r="3006" spans="1:29" ht="12.75" customHeight="1">
      <c r="A3006" s="69"/>
      <c r="B3006" s="263"/>
      <c r="C3006" s="189" t="s">
        <v>57</v>
      </c>
      <c r="D3006" s="189"/>
      <c r="E3006" s="190"/>
      <c r="F3006" s="72"/>
      <c r="G3006" s="72"/>
      <c r="H3006" s="99"/>
      <c r="I3006" s="76">
        <f t="shared" si="1219"/>
        <v>38</v>
      </c>
      <c r="J3006" s="191"/>
      <c r="K3006" s="192"/>
      <c r="L3006" s="252"/>
      <c r="M3006" s="193"/>
      <c r="N3006" s="193"/>
      <c r="O3006" s="193"/>
      <c r="P3006" s="239"/>
      <c r="Q3006" s="260"/>
      <c r="R3006" s="194">
        <f>S3005+T3005+U3005+V3005</f>
        <v>58.000000000000028</v>
      </c>
      <c r="S3006" s="103"/>
      <c r="T3006" s="103"/>
      <c r="U3006" s="103"/>
      <c r="V3006" s="103"/>
      <c r="W3006" s="103"/>
      <c r="X3006" s="195"/>
      <c r="Y3006" s="187"/>
      <c r="Z3006" s="196"/>
      <c r="AA3006" s="196"/>
      <c r="AB3006" s="196"/>
      <c r="AC3006" s="197"/>
    </row>
    <row r="3008" spans="1:29" ht="12.75" customHeight="1">
      <c r="A3008" s="52">
        <f>A2969+1</f>
        <v>78</v>
      </c>
      <c r="B3008" s="53" t="s">
        <v>2</v>
      </c>
      <c r="C3008" s="54" t="s">
        <v>201</v>
      </c>
      <c r="D3008" s="55"/>
      <c r="E3008" s="56" t="s">
        <v>55</v>
      </c>
      <c r="F3008" s="209" t="s">
        <v>153</v>
      </c>
      <c r="G3008" s="57"/>
      <c r="H3008" s="58"/>
      <c r="I3008" s="59">
        <v>1</v>
      </c>
      <c r="J3008" s="486" t="str">
        <f>+C3008</f>
        <v>ADE</v>
      </c>
      <c r="K3008" s="486"/>
      <c r="L3008" s="486"/>
      <c r="M3008" s="486"/>
      <c r="N3008" s="486"/>
      <c r="O3008" s="486"/>
      <c r="P3008" s="486"/>
      <c r="Q3008" s="486"/>
      <c r="R3008" s="486"/>
      <c r="S3008" s="486"/>
      <c r="T3008" s="486"/>
      <c r="U3008" s="486"/>
      <c r="V3008" s="486"/>
      <c r="W3008" s="486"/>
      <c r="X3008" s="60"/>
      <c r="Y3008" s="61"/>
      <c r="Z3008" s="62"/>
      <c r="AA3008" s="63"/>
      <c r="AB3008" s="63"/>
      <c r="AC3008" s="64"/>
    </row>
    <row r="3009" spans="1:29" ht="12.75" customHeight="1">
      <c r="A3009" s="69"/>
      <c r="B3009" s="70" t="s">
        <v>3</v>
      </c>
      <c r="C3009" s="71" t="s">
        <v>62</v>
      </c>
      <c r="D3009" s="72"/>
      <c r="E3009" s="73"/>
      <c r="F3009" s="72"/>
      <c r="G3009" s="74"/>
      <c r="H3009" s="75"/>
      <c r="I3009" s="76">
        <f t="shared" ref="I3009:I3045" si="1235">+I3008+1</f>
        <v>2</v>
      </c>
      <c r="J3009" s="77" t="s">
        <v>4</v>
      </c>
      <c r="K3009" s="78"/>
      <c r="L3009" s="248"/>
      <c r="M3009" s="79"/>
      <c r="N3009" s="79"/>
      <c r="O3009" s="79"/>
      <c r="P3009" s="236"/>
      <c r="Q3009" s="254"/>
      <c r="R3009" s="79"/>
      <c r="S3009" s="79"/>
      <c r="T3009" s="79"/>
      <c r="U3009" s="79"/>
      <c r="V3009" s="79"/>
      <c r="W3009" s="80" t="str">
        <f>$Y$1</f>
        <v>Period: 1 May 2012 - 31 May 2012</v>
      </c>
      <c r="X3009" s="81"/>
      <c r="Y3009" s="82"/>
      <c r="Z3009" s="83"/>
      <c r="AA3009" s="84"/>
      <c r="AB3009" s="84"/>
      <c r="AC3009" s="85"/>
    </row>
    <row r="3010" spans="1:29" ht="12.75" customHeight="1">
      <c r="A3010" s="69"/>
      <c r="B3010" s="70" t="s">
        <v>6</v>
      </c>
      <c r="C3010" s="71" t="s">
        <v>5</v>
      </c>
      <c r="D3010" s="72"/>
      <c r="E3010" s="73"/>
      <c r="F3010" s="91"/>
      <c r="G3010" s="91"/>
      <c r="H3010" s="92"/>
      <c r="I3010" s="76">
        <f t="shared" si="1235"/>
        <v>3</v>
      </c>
      <c r="J3010" s="487" t="s">
        <v>7</v>
      </c>
      <c r="K3010" s="488" t="s">
        <v>8</v>
      </c>
      <c r="L3010" s="249"/>
      <c r="M3010" s="489" t="s">
        <v>49</v>
      </c>
      <c r="N3010" s="490"/>
      <c r="O3010" s="220"/>
      <c r="P3010" s="237"/>
      <c r="Q3010" s="255"/>
      <c r="R3010" s="491" t="s">
        <v>64</v>
      </c>
      <c r="S3010" s="493" t="s">
        <v>9</v>
      </c>
      <c r="T3010" s="493"/>
      <c r="U3010" s="493"/>
      <c r="V3010" s="493"/>
      <c r="W3010" s="494" t="s">
        <v>10</v>
      </c>
      <c r="X3010" s="93"/>
      <c r="Y3010" s="94"/>
      <c r="Z3010" s="83"/>
      <c r="AA3010" s="84"/>
      <c r="AB3010" s="84"/>
      <c r="AC3010" s="85"/>
    </row>
    <row r="3011" spans="1:29" ht="12.75" customHeight="1">
      <c r="A3011" s="69"/>
      <c r="B3011" s="70" t="s">
        <v>48</v>
      </c>
      <c r="C3011" s="71"/>
      <c r="D3011" s="72"/>
      <c r="E3011" s="73"/>
      <c r="F3011" s="91"/>
      <c r="G3011" s="91"/>
      <c r="H3011" s="92"/>
      <c r="I3011" s="76">
        <f t="shared" si="1235"/>
        <v>4</v>
      </c>
      <c r="J3011" s="487"/>
      <c r="K3011" s="488"/>
      <c r="L3011" s="250"/>
      <c r="M3011" s="231" t="s">
        <v>11</v>
      </c>
      <c r="N3011" s="231" t="s">
        <v>12</v>
      </c>
      <c r="O3011" s="231"/>
      <c r="P3011" s="238"/>
      <c r="Q3011" s="256" t="s">
        <v>67</v>
      </c>
      <c r="R3011" s="492"/>
      <c r="S3011" s="201">
        <v>1.5</v>
      </c>
      <c r="T3011" s="201">
        <v>2</v>
      </c>
      <c r="U3011" s="201">
        <v>3</v>
      </c>
      <c r="V3011" s="201">
        <v>4</v>
      </c>
      <c r="W3011" s="494"/>
      <c r="X3011" s="93"/>
      <c r="Y3011" s="94"/>
      <c r="Z3011" s="83"/>
      <c r="AA3011" s="95" t="s">
        <v>13</v>
      </c>
      <c r="AB3011" s="95" t="s">
        <v>14</v>
      </c>
      <c r="AC3011" s="96" t="s">
        <v>15</v>
      </c>
    </row>
    <row r="3012" spans="1:29" ht="12.75" customHeight="1">
      <c r="A3012" s="69"/>
      <c r="B3012" s="70" t="s">
        <v>16</v>
      </c>
      <c r="C3012" s="71"/>
      <c r="D3012" s="72"/>
      <c r="E3012" s="73"/>
      <c r="F3012" s="98"/>
      <c r="G3012" s="72"/>
      <c r="H3012" s="99"/>
      <c r="I3012" s="76">
        <f t="shared" si="1235"/>
        <v>5</v>
      </c>
      <c r="J3012" s="100">
        <f>$AN$9</f>
        <v>41079</v>
      </c>
      <c r="K3012" s="101">
        <v>1</v>
      </c>
      <c r="L3012" s="261">
        <v>8</v>
      </c>
      <c r="M3012" s="232">
        <f>VLOOKUP(K3012,$AE$23:$AG$30,2,0)</f>
        <v>0.33333333333333331</v>
      </c>
      <c r="N3012" s="241">
        <f>VLOOKUP(K3012,$AE$23:$AG$30,3,0)</f>
        <v>0.70833333333333337</v>
      </c>
      <c r="O3012" s="244">
        <f t="shared" ref="O3012:O3041" si="1236">(N3012-M3012)*24</f>
        <v>9.0000000000000018</v>
      </c>
      <c r="P3012" s="245" t="str">
        <f>+IF(((N3012-M3012)*24)&gt;4,"1",0)</f>
        <v>1</v>
      </c>
      <c r="Q3012" s="257">
        <f t="shared" ref="Q3012:Q3041" si="1237">O3012-P3012</f>
        <v>8.0000000000000018</v>
      </c>
      <c r="R3012" s="102">
        <f>+L3012-Q3012</f>
        <v>0</v>
      </c>
      <c r="S3012" s="103">
        <f>IF(AND(Y3012="d",W3012&gt;0),1,0)</f>
        <v>0</v>
      </c>
      <c r="T3012" s="104">
        <f>IF(AND(Y3012="D",W3012-S3012&lt;0),0,IF(AND(Y3012="M",W3012&gt;=7),7,IF(AND(Y3012="M",W3012&lt;7),W3012,IF(W3012-S3012&lt;0,0,IF(AND(Y3012="D",W3012-S3012&gt;=7),7,IF(AND(Y3012="D",W3012-S3012&lt;7),W3012-S3012,0))))))</f>
        <v>0</v>
      </c>
      <c r="U3012" s="104">
        <f>IF(AND(Y3012="D",W3012&lt;1),0,IF(AND(Y3012="D",W3012-S3012-T3012&gt;0,W3012-S3012-T3012&lt;1),W3012-S3012-T3012,IF(AND(Y3012="D",W3012-S3012-T3012&gt;=1),1,IF(AND(Y3012="M",W3012-T3012&gt;=1),1,IF(AND(Y3012="M",W3012-T3012&lt;1),W3012-T3012,0)))))</f>
        <v>0</v>
      </c>
      <c r="V3012" s="104">
        <f>IF(AND(Y3012="D",W3012&lt;1),0,IF(AND(Y3012="D",W3012-S3012-T3012-U3012&gt;0),W3012-S3012-T3012-U3012,IF(AND(Y3012="M",W3012-T3012-U3012&gt;0),W3012-T3012-U3012,0)))</f>
        <v>0</v>
      </c>
      <c r="W3012" s="105">
        <f>+R3012</f>
        <v>0</v>
      </c>
      <c r="X3012" s="96"/>
      <c r="Y3012" s="106" t="str">
        <f>$AO$9</f>
        <v>D</v>
      </c>
      <c r="Z3012" s="207" t="str">
        <f t="shared" ref="Z3012:Z3042" si="1238">TEXT(WEEKDAY(J3012),"ddd")</f>
        <v>Tue</v>
      </c>
      <c r="AA3012" s="107">
        <f t="shared" ref="AA3012:AA3041" si="1239">COUNTIF(K3012,"S")</f>
        <v>0</v>
      </c>
      <c r="AB3012" s="107">
        <f t="shared" ref="AB3012:AB3041" si="1240">COUNTIF(K3012,"I")</f>
        <v>0</v>
      </c>
      <c r="AC3012" s="107">
        <f t="shared" ref="AC3012:AC3041" si="1241">COUNTIF(K3012,"A")</f>
        <v>0</v>
      </c>
    </row>
    <row r="3013" spans="1:29" ht="12.75" customHeight="1">
      <c r="A3013" s="69"/>
      <c r="B3013" s="70" t="s">
        <v>18</v>
      </c>
      <c r="C3013" s="108" t="s">
        <v>61</v>
      </c>
      <c r="D3013" s="109"/>
      <c r="E3013" s="73"/>
      <c r="F3013" s="110"/>
      <c r="G3013" s="72"/>
      <c r="H3013" s="99"/>
      <c r="I3013" s="76">
        <f t="shared" si="1235"/>
        <v>6</v>
      </c>
      <c r="J3013" s="100">
        <f>$AN$10</f>
        <v>41080</v>
      </c>
      <c r="K3013" s="101">
        <v>1</v>
      </c>
      <c r="L3013" s="261">
        <v>9</v>
      </c>
      <c r="M3013" s="232">
        <f>VLOOKUP(K3013,$AE$23:$AG$30,2,0)</f>
        <v>0.33333333333333331</v>
      </c>
      <c r="N3013" s="241">
        <f t="shared" ref="N3013:N3041" si="1242">VLOOKUP(K3013,$AE$23:$AG$30,3,0)</f>
        <v>0.70833333333333337</v>
      </c>
      <c r="O3013" s="244">
        <f t="shared" si="1236"/>
        <v>9.0000000000000018</v>
      </c>
      <c r="P3013" s="245" t="str">
        <f>+IF(((N3013-M3013)*24)&gt;4,"1",0)</f>
        <v>1</v>
      </c>
      <c r="Q3013" s="257">
        <f t="shared" si="1237"/>
        <v>8.0000000000000018</v>
      </c>
      <c r="R3013" s="102">
        <f>+L3013-Q3013</f>
        <v>0.99999999999999822</v>
      </c>
      <c r="S3013" s="103">
        <f t="shared" ref="S3013:S3041" si="1243">IF(AND(Y3013="d",W3013&gt;0),1,0)</f>
        <v>1</v>
      </c>
      <c r="T3013" s="104">
        <f t="shared" ref="T3013:T3041" si="1244">IF(AND(Y3013="D",W3013-S3013&lt;0),0,IF(AND(Y3013="M",W3013&gt;=7),7,IF(AND(Y3013="M",W3013&lt;7),W3013,IF(W3013-S3013&lt;0,0,IF(AND(Y3013="D",W3013-S3013&gt;=7),7,IF(AND(Y3013="D",W3013-S3013&lt;7),W3013-S3013,0))))))</f>
        <v>0</v>
      </c>
      <c r="U3013" s="104">
        <f t="shared" ref="U3013:U3041" si="1245">IF(AND(Y3013="D",W3013&lt;1),0,IF(AND(Y3013="D",W3013-S3013-T3013&gt;0,W3013-S3013-T3013&lt;1),W3013-S3013-T3013,IF(AND(Y3013="D",W3013-S3013-T3013&gt;=1),1,IF(AND(Y3013="M",W3013-T3013&gt;=1),1,IF(AND(Y3013="M",W3013-T3013&lt;1),W3013-T3013,0)))))</f>
        <v>0</v>
      </c>
      <c r="V3013" s="104">
        <f t="shared" ref="V3013:V3041" si="1246">IF(AND(Y3013="D",W3013&lt;1),0,IF(AND(Y3013="D",W3013-S3013-T3013-U3013&gt;0),W3013-S3013-T3013-U3013,IF(AND(Y3013="M",W3013-T3013-U3013&gt;0),W3013-T3013-U3013,0)))</f>
        <v>0</v>
      </c>
      <c r="W3013" s="105">
        <f t="shared" ref="W3013:W3041" si="1247">+R3013</f>
        <v>0.99999999999999822</v>
      </c>
      <c r="X3013" s="96"/>
      <c r="Y3013" s="106" t="str">
        <f>$AO$10</f>
        <v>D</v>
      </c>
      <c r="Z3013" s="207" t="str">
        <f t="shared" si="1238"/>
        <v>Wed</v>
      </c>
      <c r="AA3013" s="107">
        <f t="shared" si="1239"/>
        <v>0</v>
      </c>
      <c r="AB3013" s="107">
        <f t="shared" si="1240"/>
        <v>0</v>
      </c>
      <c r="AC3013" s="107">
        <f t="shared" si="1241"/>
        <v>0</v>
      </c>
    </row>
    <row r="3014" spans="1:29" ht="12.75" customHeight="1">
      <c r="A3014" s="69"/>
      <c r="B3014" s="98" t="s">
        <v>20</v>
      </c>
      <c r="C3014" s="199">
        <v>40245</v>
      </c>
      <c r="D3014" s="199">
        <v>41340</v>
      </c>
      <c r="E3014" s="73"/>
      <c r="F3014" s="72"/>
      <c r="G3014" s="72"/>
      <c r="H3014" s="99"/>
      <c r="I3014" s="76">
        <f t="shared" si="1235"/>
        <v>7</v>
      </c>
      <c r="J3014" s="100">
        <f>$AN$11</f>
        <v>41081</v>
      </c>
      <c r="K3014" s="101">
        <v>1</v>
      </c>
      <c r="L3014" s="261">
        <v>11</v>
      </c>
      <c r="M3014" s="232">
        <f>VLOOKUP(K3014,$AE$23:$AG$30,2,0)</f>
        <v>0.33333333333333331</v>
      </c>
      <c r="N3014" s="241">
        <f t="shared" si="1242"/>
        <v>0.70833333333333337</v>
      </c>
      <c r="O3014" s="244">
        <f t="shared" si="1236"/>
        <v>9.0000000000000018</v>
      </c>
      <c r="P3014" s="245" t="str">
        <f t="shared" ref="P3014:P3041" si="1248">+IF(((N3014-M3014)*24)&gt;4,"1",0)</f>
        <v>1</v>
      </c>
      <c r="Q3014" s="257">
        <f t="shared" si="1237"/>
        <v>8.0000000000000018</v>
      </c>
      <c r="R3014" s="102">
        <f t="shared" ref="R3014:R3041" si="1249">+L3014-Q3014</f>
        <v>2.9999999999999982</v>
      </c>
      <c r="S3014" s="103">
        <f t="shared" si="1243"/>
        <v>1</v>
      </c>
      <c r="T3014" s="104">
        <f t="shared" si="1244"/>
        <v>1.9999999999999982</v>
      </c>
      <c r="U3014" s="104">
        <f t="shared" si="1245"/>
        <v>0</v>
      </c>
      <c r="V3014" s="104">
        <f t="shared" si="1246"/>
        <v>0</v>
      </c>
      <c r="W3014" s="105">
        <f t="shared" si="1247"/>
        <v>2.9999999999999982</v>
      </c>
      <c r="X3014" s="96"/>
      <c r="Y3014" s="106" t="str">
        <f>$AO$11</f>
        <v>D</v>
      </c>
      <c r="Z3014" s="207" t="str">
        <f t="shared" si="1238"/>
        <v>Thu</v>
      </c>
      <c r="AA3014" s="107">
        <f t="shared" si="1239"/>
        <v>0</v>
      </c>
      <c r="AB3014" s="107">
        <f t="shared" si="1240"/>
        <v>0</v>
      </c>
      <c r="AC3014" s="107">
        <f t="shared" si="1241"/>
        <v>0</v>
      </c>
    </row>
    <row r="3015" spans="1:29" ht="12.75" customHeight="1">
      <c r="A3015" s="69"/>
      <c r="B3015" s="98"/>
      <c r="C3015" s="98"/>
      <c r="D3015" s="72"/>
      <c r="E3015" s="73"/>
      <c r="F3015" s="72"/>
      <c r="G3015" s="72"/>
      <c r="H3015" s="99"/>
      <c r="I3015" s="76">
        <f t="shared" si="1235"/>
        <v>8</v>
      </c>
      <c r="J3015" s="100">
        <f>$AN$12</f>
        <v>41082</v>
      </c>
      <c r="K3015" s="101">
        <v>1</v>
      </c>
      <c r="L3015" s="261">
        <v>8</v>
      </c>
      <c r="M3015" s="232">
        <f t="shared" ref="M3015:M3041" si="1250">VLOOKUP(K3015,$AE$23:$AG$30,2,0)</f>
        <v>0.33333333333333331</v>
      </c>
      <c r="N3015" s="241">
        <f t="shared" si="1242"/>
        <v>0.70833333333333337</v>
      </c>
      <c r="O3015" s="244">
        <f t="shared" si="1236"/>
        <v>9.0000000000000018</v>
      </c>
      <c r="P3015" s="245" t="str">
        <f t="shared" si="1248"/>
        <v>1</v>
      </c>
      <c r="Q3015" s="257">
        <f t="shared" si="1237"/>
        <v>8.0000000000000018</v>
      </c>
      <c r="R3015" s="102">
        <f t="shared" si="1249"/>
        <v>0</v>
      </c>
      <c r="S3015" s="103">
        <f t="shared" si="1243"/>
        <v>0</v>
      </c>
      <c r="T3015" s="104">
        <f t="shared" si="1244"/>
        <v>0</v>
      </c>
      <c r="U3015" s="104">
        <f t="shared" si="1245"/>
        <v>0</v>
      </c>
      <c r="V3015" s="104">
        <f t="shared" si="1246"/>
        <v>0</v>
      </c>
      <c r="W3015" s="105">
        <f t="shared" si="1247"/>
        <v>0</v>
      </c>
      <c r="X3015" s="96"/>
      <c r="Y3015" s="106" t="str">
        <f>$AO$12</f>
        <v>D</v>
      </c>
      <c r="Z3015" s="207" t="str">
        <f t="shared" si="1238"/>
        <v>Fri</v>
      </c>
      <c r="AA3015" s="107">
        <f t="shared" si="1239"/>
        <v>0</v>
      </c>
      <c r="AB3015" s="107">
        <f t="shared" si="1240"/>
        <v>0</v>
      </c>
      <c r="AC3015" s="107">
        <f t="shared" si="1241"/>
        <v>0</v>
      </c>
    </row>
    <row r="3016" spans="1:29" ht="12.75" customHeight="1">
      <c r="A3016" s="69"/>
      <c r="B3016" s="98"/>
      <c r="C3016" s="98"/>
      <c r="D3016" s="72"/>
      <c r="E3016" s="73"/>
      <c r="F3016" s="198"/>
      <c r="G3016" s="72"/>
      <c r="H3016" s="99"/>
      <c r="I3016" s="76">
        <f t="shared" si="1235"/>
        <v>9</v>
      </c>
      <c r="J3016" s="100">
        <f>$AN$13</f>
        <v>41083</v>
      </c>
      <c r="K3016" s="339" t="s">
        <v>50</v>
      </c>
      <c r="L3016" s="261"/>
      <c r="M3016" s="232">
        <f t="shared" si="1250"/>
        <v>0</v>
      </c>
      <c r="N3016" s="241">
        <f t="shared" si="1242"/>
        <v>0</v>
      </c>
      <c r="O3016" s="244">
        <f t="shared" si="1236"/>
        <v>0</v>
      </c>
      <c r="P3016" s="245">
        <f t="shared" si="1248"/>
        <v>0</v>
      </c>
      <c r="Q3016" s="257">
        <f t="shared" si="1237"/>
        <v>0</v>
      </c>
      <c r="R3016" s="102">
        <f t="shared" si="1249"/>
        <v>0</v>
      </c>
      <c r="S3016" s="103">
        <f t="shared" si="1243"/>
        <v>0</v>
      </c>
      <c r="T3016" s="104">
        <f t="shared" si="1244"/>
        <v>0</v>
      </c>
      <c r="U3016" s="104">
        <f t="shared" si="1245"/>
        <v>0</v>
      </c>
      <c r="V3016" s="104">
        <f t="shared" si="1246"/>
        <v>0</v>
      </c>
      <c r="W3016" s="105">
        <f t="shared" si="1247"/>
        <v>0</v>
      </c>
      <c r="X3016" s="96"/>
      <c r="Y3016" s="106" t="str">
        <f>$AO$13</f>
        <v>M</v>
      </c>
      <c r="Z3016" s="207" t="str">
        <f t="shared" si="1238"/>
        <v>Sat</v>
      </c>
      <c r="AA3016" s="107">
        <f t="shared" si="1239"/>
        <v>0</v>
      </c>
      <c r="AB3016" s="107">
        <f t="shared" si="1240"/>
        <v>0</v>
      </c>
      <c r="AC3016" s="107">
        <f t="shared" si="1241"/>
        <v>0</v>
      </c>
    </row>
    <row r="3017" spans="1:29" ht="12.75" customHeight="1">
      <c r="A3017" s="69"/>
      <c r="B3017" s="124" t="s">
        <v>21</v>
      </c>
      <c r="C3017" s="125" t="s">
        <v>22</v>
      </c>
      <c r="D3017" s="126"/>
      <c r="E3017" s="127"/>
      <c r="F3017" s="198">
        <v>1244560</v>
      </c>
      <c r="G3017" s="129" t="s">
        <v>22</v>
      </c>
      <c r="H3017" s="130">
        <f>+F3017</f>
        <v>1244560</v>
      </c>
      <c r="I3017" s="76">
        <f t="shared" si="1235"/>
        <v>10</v>
      </c>
      <c r="J3017" s="100">
        <f>$AN$14</f>
        <v>41084</v>
      </c>
      <c r="K3017" s="101" t="s">
        <v>72</v>
      </c>
      <c r="L3017" s="261">
        <v>8</v>
      </c>
      <c r="M3017" s="232">
        <f t="shared" si="1250"/>
        <v>0</v>
      </c>
      <c r="N3017" s="241">
        <f t="shared" si="1242"/>
        <v>0</v>
      </c>
      <c r="O3017" s="244">
        <f t="shared" si="1236"/>
        <v>0</v>
      </c>
      <c r="P3017" s="245">
        <f t="shared" si="1248"/>
        <v>0</v>
      </c>
      <c r="Q3017" s="257">
        <f t="shared" si="1237"/>
        <v>0</v>
      </c>
      <c r="R3017" s="102">
        <f t="shared" si="1249"/>
        <v>8</v>
      </c>
      <c r="S3017" s="103">
        <f t="shared" si="1243"/>
        <v>0</v>
      </c>
      <c r="T3017" s="104">
        <f t="shared" si="1244"/>
        <v>7</v>
      </c>
      <c r="U3017" s="104">
        <f t="shared" si="1245"/>
        <v>1</v>
      </c>
      <c r="V3017" s="104">
        <f t="shared" si="1246"/>
        <v>0</v>
      </c>
      <c r="W3017" s="105">
        <f t="shared" si="1247"/>
        <v>8</v>
      </c>
      <c r="X3017" s="96"/>
      <c r="Y3017" s="106" t="str">
        <f>$AO$14</f>
        <v>M</v>
      </c>
      <c r="Z3017" s="262" t="str">
        <f t="shared" si="1238"/>
        <v>Sun</v>
      </c>
      <c r="AA3017" s="107">
        <f t="shared" si="1239"/>
        <v>0</v>
      </c>
      <c r="AB3017" s="107">
        <f t="shared" si="1240"/>
        <v>0</v>
      </c>
      <c r="AC3017" s="107">
        <f t="shared" si="1241"/>
        <v>0</v>
      </c>
    </row>
    <row r="3018" spans="1:29" ht="12.75" customHeight="1">
      <c r="A3018" s="69"/>
      <c r="B3018" s="124" t="s">
        <v>23</v>
      </c>
      <c r="C3018" s="125" t="s">
        <v>22</v>
      </c>
      <c r="D3018" s="133">
        <f>+F3017/173</f>
        <v>7193.9884393063585</v>
      </c>
      <c r="E3018" s="127" t="s">
        <v>24</v>
      </c>
      <c r="F3018" s="128">
        <f>+W3044</f>
        <v>54.999999999999986</v>
      </c>
      <c r="G3018" s="134" t="s">
        <v>22</v>
      </c>
      <c r="H3018" s="130">
        <f>F3018*D3018</f>
        <v>395669.3641618496</v>
      </c>
      <c r="I3018" s="76">
        <f t="shared" si="1235"/>
        <v>11</v>
      </c>
      <c r="J3018" s="100">
        <f>$AN$15</f>
        <v>41085</v>
      </c>
      <c r="K3018" s="101">
        <v>2</v>
      </c>
      <c r="L3018" s="261">
        <v>8</v>
      </c>
      <c r="M3018" s="232">
        <f t="shared" si="1250"/>
        <v>0.83333333333333337</v>
      </c>
      <c r="N3018" s="241">
        <f t="shared" si="1242"/>
        <v>1.2083333333333333</v>
      </c>
      <c r="O3018" s="244">
        <f t="shared" si="1236"/>
        <v>8.9999999999999964</v>
      </c>
      <c r="P3018" s="245" t="str">
        <f t="shared" si="1248"/>
        <v>1</v>
      </c>
      <c r="Q3018" s="257">
        <f t="shared" si="1237"/>
        <v>7.9999999999999964</v>
      </c>
      <c r="R3018" s="102">
        <f t="shared" si="1249"/>
        <v>0</v>
      </c>
      <c r="S3018" s="103">
        <f t="shared" si="1243"/>
        <v>0</v>
      </c>
      <c r="T3018" s="104">
        <f t="shared" si="1244"/>
        <v>0</v>
      </c>
      <c r="U3018" s="104">
        <f t="shared" si="1245"/>
        <v>0</v>
      </c>
      <c r="V3018" s="104">
        <f t="shared" si="1246"/>
        <v>0</v>
      </c>
      <c r="W3018" s="105">
        <f t="shared" si="1247"/>
        <v>0</v>
      </c>
      <c r="X3018" s="96"/>
      <c r="Y3018" s="106" t="str">
        <f>$AO$15</f>
        <v>D</v>
      </c>
      <c r="Z3018" s="262" t="str">
        <f t="shared" si="1238"/>
        <v>Mon</v>
      </c>
      <c r="AA3018" s="107">
        <f t="shared" si="1239"/>
        <v>0</v>
      </c>
      <c r="AB3018" s="107">
        <f t="shared" si="1240"/>
        <v>0</v>
      </c>
      <c r="AC3018" s="107">
        <f t="shared" si="1241"/>
        <v>0</v>
      </c>
    </row>
    <row r="3019" spans="1:29" ht="12.75" customHeight="1">
      <c r="A3019" s="69"/>
      <c r="B3019" s="124" t="s">
        <v>65</v>
      </c>
      <c r="C3019" s="125" t="s">
        <v>22</v>
      </c>
      <c r="D3019" s="133">
        <v>6000</v>
      </c>
      <c r="E3019" s="127" t="s">
        <v>24</v>
      </c>
      <c r="F3019" s="203">
        <f>+K3044</f>
        <v>24</v>
      </c>
      <c r="G3019" s="134" t="s">
        <v>22</v>
      </c>
      <c r="H3019" s="130">
        <f>F3019*D3019</f>
        <v>144000</v>
      </c>
      <c r="I3019" s="76">
        <f t="shared" si="1235"/>
        <v>12</v>
      </c>
      <c r="J3019" s="100">
        <f>$AN$16</f>
        <v>41086</v>
      </c>
      <c r="K3019" s="101">
        <v>2</v>
      </c>
      <c r="L3019" s="261">
        <v>8</v>
      </c>
      <c r="M3019" s="232">
        <f t="shared" si="1250"/>
        <v>0.83333333333333337</v>
      </c>
      <c r="N3019" s="241">
        <f t="shared" si="1242"/>
        <v>1.2083333333333333</v>
      </c>
      <c r="O3019" s="244">
        <f t="shared" si="1236"/>
        <v>8.9999999999999964</v>
      </c>
      <c r="P3019" s="245" t="str">
        <f t="shared" si="1248"/>
        <v>1</v>
      </c>
      <c r="Q3019" s="257">
        <f t="shared" si="1237"/>
        <v>7.9999999999999964</v>
      </c>
      <c r="R3019" s="102">
        <f t="shared" si="1249"/>
        <v>0</v>
      </c>
      <c r="S3019" s="103">
        <f t="shared" si="1243"/>
        <v>0</v>
      </c>
      <c r="T3019" s="104">
        <f t="shared" si="1244"/>
        <v>0</v>
      </c>
      <c r="U3019" s="104">
        <f t="shared" si="1245"/>
        <v>0</v>
      </c>
      <c r="V3019" s="104">
        <f t="shared" si="1246"/>
        <v>0</v>
      </c>
      <c r="W3019" s="105">
        <f t="shared" si="1247"/>
        <v>0</v>
      </c>
      <c r="X3019" s="96"/>
      <c r="Y3019" s="106" t="str">
        <f>$AO$16</f>
        <v>D</v>
      </c>
      <c r="Z3019" s="207" t="str">
        <f t="shared" si="1238"/>
        <v>Tue</v>
      </c>
      <c r="AA3019" s="107">
        <f t="shared" si="1239"/>
        <v>0</v>
      </c>
      <c r="AB3019" s="107">
        <f t="shared" si="1240"/>
        <v>0</v>
      </c>
      <c r="AC3019" s="107">
        <f t="shared" si="1241"/>
        <v>0</v>
      </c>
    </row>
    <row r="3020" spans="1:29" ht="12.75" customHeight="1">
      <c r="A3020" s="69"/>
      <c r="B3020" s="124" t="s">
        <v>66</v>
      </c>
      <c r="C3020" s="125" t="s">
        <v>22</v>
      </c>
      <c r="D3020" s="200">
        <v>4000</v>
      </c>
      <c r="E3020" s="127" t="s">
        <v>24</v>
      </c>
      <c r="F3020" s="139">
        <f>+L3044</f>
        <v>11</v>
      </c>
      <c r="G3020" s="134" t="s">
        <v>22</v>
      </c>
      <c r="H3020" s="130">
        <f>F3020*D3020</f>
        <v>44000</v>
      </c>
      <c r="I3020" s="76">
        <f t="shared" si="1235"/>
        <v>13</v>
      </c>
      <c r="J3020" s="100">
        <f>$AN$17</f>
        <v>41087</v>
      </c>
      <c r="K3020" s="101">
        <v>2</v>
      </c>
      <c r="L3020" s="261">
        <v>8</v>
      </c>
      <c r="M3020" s="232">
        <f t="shared" si="1250"/>
        <v>0.83333333333333337</v>
      </c>
      <c r="N3020" s="241">
        <f t="shared" si="1242"/>
        <v>1.2083333333333333</v>
      </c>
      <c r="O3020" s="244">
        <f t="shared" si="1236"/>
        <v>8.9999999999999964</v>
      </c>
      <c r="P3020" s="245" t="str">
        <f t="shared" si="1248"/>
        <v>1</v>
      </c>
      <c r="Q3020" s="257">
        <f t="shared" si="1237"/>
        <v>7.9999999999999964</v>
      </c>
      <c r="R3020" s="102">
        <f t="shared" si="1249"/>
        <v>0</v>
      </c>
      <c r="S3020" s="103">
        <f t="shared" si="1243"/>
        <v>0</v>
      </c>
      <c r="T3020" s="104">
        <f t="shared" si="1244"/>
        <v>0</v>
      </c>
      <c r="U3020" s="104">
        <f t="shared" si="1245"/>
        <v>0</v>
      </c>
      <c r="V3020" s="104">
        <f t="shared" si="1246"/>
        <v>0</v>
      </c>
      <c r="W3020" s="105">
        <f t="shared" si="1247"/>
        <v>0</v>
      </c>
      <c r="X3020" s="96"/>
      <c r="Y3020" s="106" t="str">
        <f>$AO$17</f>
        <v>D</v>
      </c>
      <c r="Z3020" s="207" t="str">
        <f t="shared" si="1238"/>
        <v>Wed</v>
      </c>
      <c r="AA3020" s="107">
        <f t="shared" si="1239"/>
        <v>0</v>
      </c>
      <c r="AB3020" s="107">
        <f t="shared" si="1240"/>
        <v>0</v>
      </c>
      <c r="AC3020" s="107">
        <f t="shared" si="1241"/>
        <v>0</v>
      </c>
    </row>
    <row r="3021" spans="1:29" ht="12.75" customHeight="1">
      <c r="A3021" s="69"/>
      <c r="B3021" s="335" t="s">
        <v>75</v>
      </c>
      <c r="C3021" s="336" t="s">
        <v>22</v>
      </c>
      <c r="D3021" s="337"/>
      <c r="E3021" s="127" t="s">
        <v>24</v>
      </c>
      <c r="F3021" s="338">
        <f>+M3044</f>
        <v>13</v>
      </c>
      <c r="G3021" s="142" t="s">
        <v>22</v>
      </c>
      <c r="H3021" s="143">
        <f>+F3021*D3021</f>
        <v>0</v>
      </c>
      <c r="I3021" s="76">
        <f t="shared" si="1235"/>
        <v>14</v>
      </c>
      <c r="J3021" s="100">
        <f>$AN$18</f>
        <v>41088</v>
      </c>
      <c r="K3021" s="101">
        <v>2</v>
      </c>
      <c r="L3021" s="261">
        <v>8</v>
      </c>
      <c r="M3021" s="232">
        <f t="shared" si="1250"/>
        <v>0.83333333333333337</v>
      </c>
      <c r="N3021" s="241">
        <f t="shared" si="1242"/>
        <v>1.2083333333333333</v>
      </c>
      <c r="O3021" s="244">
        <f t="shared" si="1236"/>
        <v>8.9999999999999964</v>
      </c>
      <c r="P3021" s="245" t="str">
        <f t="shared" si="1248"/>
        <v>1</v>
      </c>
      <c r="Q3021" s="257">
        <f t="shared" si="1237"/>
        <v>7.9999999999999964</v>
      </c>
      <c r="R3021" s="102">
        <f t="shared" si="1249"/>
        <v>0</v>
      </c>
      <c r="S3021" s="103">
        <f t="shared" si="1243"/>
        <v>0</v>
      </c>
      <c r="T3021" s="104">
        <f t="shared" si="1244"/>
        <v>0</v>
      </c>
      <c r="U3021" s="104">
        <f t="shared" si="1245"/>
        <v>0</v>
      </c>
      <c r="V3021" s="104">
        <f t="shared" si="1246"/>
        <v>0</v>
      </c>
      <c r="W3021" s="105">
        <f t="shared" si="1247"/>
        <v>0</v>
      </c>
      <c r="X3021" s="96"/>
      <c r="Y3021" s="106" t="str">
        <f>$AO$18</f>
        <v>D</v>
      </c>
      <c r="Z3021" s="207" t="str">
        <f t="shared" si="1238"/>
        <v>Thu</v>
      </c>
      <c r="AA3021" s="107">
        <f t="shared" si="1239"/>
        <v>0</v>
      </c>
      <c r="AB3021" s="107">
        <f t="shared" si="1240"/>
        <v>0</v>
      </c>
      <c r="AC3021" s="107">
        <f t="shared" si="1241"/>
        <v>0</v>
      </c>
    </row>
    <row r="3022" spans="1:29" ht="12.75" customHeight="1">
      <c r="A3022" s="69"/>
      <c r="B3022" s="124"/>
      <c r="C3022" s="70"/>
      <c r="D3022" s="202"/>
      <c r="E3022" s="140"/>
      <c r="F3022" s="141"/>
      <c r="G3022" s="74" t="s">
        <v>22</v>
      </c>
      <c r="H3022" s="99">
        <f>+D3022*F3022</f>
        <v>0</v>
      </c>
      <c r="I3022" s="76">
        <f t="shared" si="1235"/>
        <v>15</v>
      </c>
      <c r="J3022" s="100">
        <f>$AN$19</f>
        <v>41089</v>
      </c>
      <c r="K3022" s="101">
        <v>2</v>
      </c>
      <c r="L3022" s="261">
        <v>8</v>
      </c>
      <c r="M3022" s="232">
        <f t="shared" si="1250"/>
        <v>0.83333333333333337</v>
      </c>
      <c r="N3022" s="241">
        <f t="shared" si="1242"/>
        <v>1.2083333333333333</v>
      </c>
      <c r="O3022" s="244">
        <f t="shared" si="1236"/>
        <v>8.9999999999999964</v>
      </c>
      <c r="P3022" s="245" t="str">
        <f t="shared" si="1248"/>
        <v>1</v>
      </c>
      <c r="Q3022" s="257">
        <f t="shared" si="1237"/>
        <v>7.9999999999999964</v>
      </c>
      <c r="R3022" s="102">
        <f t="shared" si="1249"/>
        <v>0</v>
      </c>
      <c r="S3022" s="103">
        <f t="shared" si="1243"/>
        <v>0</v>
      </c>
      <c r="T3022" s="104">
        <f t="shared" si="1244"/>
        <v>0</v>
      </c>
      <c r="U3022" s="104">
        <f t="shared" si="1245"/>
        <v>0</v>
      </c>
      <c r="V3022" s="104">
        <f t="shared" si="1246"/>
        <v>0</v>
      </c>
      <c r="W3022" s="105">
        <f t="shared" si="1247"/>
        <v>0</v>
      </c>
      <c r="X3022" s="96"/>
      <c r="Y3022" s="106" t="str">
        <f>$AO$19</f>
        <v>D</v>
      </c>
      <c r="Z3022" s="207" t="str">
        <f t="shared" si="1238"/>
        <v>Fri</v>
      </c>
      <c r="AA3022" s="107">
        <f t="shared" si="1239"/>
        <v>0</v>
      </c>
      <c r="AB3022" s="107">
        <f t="shared" si="1240"/>
        <v>0</v>
      </c>
      <c r="AC3022" s="107">
        <f t="shared" si="1241"/>
        <v>0</v>
      </c>
    </row>
    <row r="3023" spans="1:29" ht="12.75" customHeight="1">
      <c r="A3023" s="69"/>
      <c r="B3023" s="124"/>
      <c r="C3023" s="70"/>
      <c r="D3023" s="202"/>
      <c r="E3023" s="140"/>
      <c r="F3023" s="139"/>
      <c r="G3023" s="74" t="s">
        <v>22</v>
      </c>
      <c r="H3023" s="99">
        <f>+D3023*F3023</f>
        <v>0</v>
      </c>
      <c r="I3023" s="76">
        <f t="shared" si="1235"/>
        <v>16</v>
      </c>
      <c r="J3023" s="100">
        <f>$AN$20</f>
        <v>41090</v>
      </c>
      <c r="K3023" s="101" t="s">
        <v>50</v>
      </c>
      <c r="L3023" s="261"/>
      <c r="M3023" s="232">
        <f t="shared" si="1250"/>
        <v>0</v>
      </c>
      <c r="N3023" s="241">
        <f t="shared" si="1242"/>
        <v>0</v>
      </c>
      <c r="O3023" s="244">
        <f t="shared" si="1236"/>
        <v>0</v>
      </c>
      <c r="P3023" s="245">
        <f t="shared" si="1248"/>
        <v>0</v>
      </c>
      <c r="Q3023" s="257">
        <f t="shared" si="1237"/>
        <v>0</v>
      </c>
      <c r="R3023" s="102">
        <f t="shared" si="1249"/>
        <v>0</v>
      </c>
      <c r="S3023" s="103">
        <f t="shared" si="1243"/>
        <v>0</v>
      </c>
      <c r="T3023" s="104">
        <f t="shared" si="1244"/>
        <v>0</v>
      </c>
      <c r="U3023" s="104">
        <f t="shared" si="1245"/>
        <v>0</v>
      </c>
      <c r="V3023" s="104">
        <f t="shared" si="1246"/>
        <v>0</v>
      </c>
      <c r="W3023" s="105">
        <f t="shared" si="1247"/>
        <v>0</v>
      </c>
      <c r="X3023" s="96"/>
      <c r="Y3023" s="106" t="str">
        <f>$AO$20</f>
        <v>M</v>
      </c>
      <c r="Z3023" s="207" t="str">
        <f t="shared" si="1238"/>
        <v>Sat</v>
      </c>
      <c r="AA3023" s="107">
        <f t="shared" si="1239"/>
        <v>0</v>
      </c>
      <c r="AB3023" s="107">
        <f t="shared" si="1240"/>
        <v>0</v>
      </c>
      <c r="AC3023" s="107">
        <f t="shared" si="1241"/>
        <v>0</v>
      </c>
    </row>
    <row r="3024" spans="1:29" ht="12.75" customHeight="1">
      <c r="A3024" s="69"/>
      <c r="B3024" s="124" t="s">
        <v>56</v>
      </c>
      <c r="C3024" s="70" t="s">
        <v>22</v>
      </c>
      <c r="D3024" s="202"/>
      <c r="E3024" s="140"/>
      <c r="F3024" s="141"/>
      <c r="G3024" s="74" t="s">
        <v>22</v>
      </c>
      <c r="H3024" s="99">
        <v>0</v>
      </c>
      <c r="I3024" s="76">
        <f t="shared" si="1235"/>
        <v>17</v>
      </c>
      <c r="J3024" s="100">
        <f>$AN$21</f>
        <v>41091</v>
      </c>
      <c r="K3024" s="339" t="s">
        <v>63</v>
      </c>
      <c r="L3024" s="261">
        <v>8</v>
      </c>
      <c r="M3024" s="232">
        <f t="shared" si="1250"/>
        <v>0</v>
      </c>
      <c r="N3024" s="241">
        <f t="shared" si="1242"/>
        <v>0</v>
      </c>
      <c r="O3024" s="244">
        <f t="shared" si="1236"/>
        <v>0</v>
      </c>
      <c r="P3024" s="245">
        <f t="shared" si="1248"/>
        <v>0</v>
      </c>
      <c r="Q3024" s="257">
        <f t="shared" si="1237"/>
        <v>0</v>
      </c>
      <c r="R3024" s="102">
        <f t="shared" si="1249"/>
        <v>8</v>
      </c>
      <c r="S3024" s="103">
        <f t="shared" si="1243"/>
        <v>0</v>
      </c>
      <c r="T3024" s="104">
        <f t="shared" si="1244"/>
        <v>7</v>
      </c>
      <c r="U3024" s="104">
        <f t="shared" si="1245"/>
        <v>1</v>
      </c>
      <c r="V3024" s="104">
        <f t="shared" si="1246"/>
        <v>0</v>
      </c>
      <c r="W3024" s="105">
        <f t="shared" si="1247"/>
        <v>8</v>
      </c>
      <c r="X3024" s="96"/>
      <c r="Y3024" s="106" t="str">
        <f>$AO$21</f>
        <v>M</v>
      </c>
      <c r="Z3024" s="262" t="str">
        <f t="shared" si="1238"/>
        <v>Sun</v>
      </c>
      <c r="AA3024" s="107">
        <f t="shared" si="1239"/>
        <v>0</v>
      </c>
      <c r="AB3024" s="107">
        <f t="shared" si="1240"/>
        <v>0</v>
      </c>
      <c r="AC3024" s="107">
        <f t="shared" si="1241"/>
        <v>0</v>
      </c>
    </row>
    <row r="3025" spans="1:29" ht="12.75" customHeight="1">
      <c r="A3025" s="69"/>
      <c r="B3025" s="124"/>
      <c r="C3025" s="70"/>
      <c r="D3025" s="202"/>
      <c r="E3025" s="140"/>
      <c r="F3025" s="139"/>
      <c r="G3025" s="74" t="s">
        <v>22</v>
      </c>
      <c r="H3025" s="99">
        <f>+D3025*F3025</f>
        <v>0</v>
      </c>
      <c r="I3025" s="76">
        <f t="shared" si="1235"/>
        <v>18</v>
      </c>
      <c r="J3025" s="100">
        <f>$AN$22</f>
        <v>41092</v>
      </c>
      <c r="K3025" s="101">
        <v>1</v>
      </c>
      <c r="L3025" s="261">
        <v>11</v>
      </c>
      <c r="M3025" s="232">
        <f t="shared" si="1250"/>
        <v>0.33333333333333331</v>
      </c>
      <c r="N3025" s="241">
        <f t="shared" si="1242"/>
        <v>0.70833333333333337</v>
      </c>
      <c r="O3025" s="244">
        <f t="shared" si="1236"/>
        <v>9.0000000000000018</v>
      </c>
      <c r="P3025" s="245" t="str">
        <f t="shared" si="1248"/>
        <v>1</v>
      </c>
      <c r="Q3025" s="257">
        <f t="shared" si="1237"/>
        <v>8.0000000000000018</v>
      </c>
      <c r="R3025" s="102">
        <f t="shared" si="1249"/>
        <v>2.9999999999999982</v>
      </c>
      <c r="S3025" s="103">
        <f t="shared" si="1243"/>
        <v>1</v>
      </c>
      <c r="T3025" s="104">
        <f t="shared" si="1244"/>
        <v>1.9999999999999982</v>
      </c>
      <c r="U3025" s="104">
        <f t="shared" si="1245"/>
        <v>0</v>
      </c>
      <c r="V3025" s="104">
        <f t="shared" si="1246"/>
        <v>0</v>
      </c>
      <c r="W3025" s="105">
        <f t="shared" si="1247"/>
        <v>2.9999999999999982</v>
      </c>
      <c r="X3025" s="96"/>
      <c r="Y3025" s="106" t="str">
        <f>$AO$22</f>
        <v>D</v>
      </c>
      <c r="Z3025" s="262" t="str">
        <f t="shared" si="1238"/>
        <v>Mon</v>
      </c>
      <c r="AA3025" s="107">
        <f t="shared" si="1239"/>
        <v>0</v>
      </c>
      <c r="AB3025" s="107">
        <f t="shared" si="1240"/>
        <v>0</v>
      </c>
      <c r="AC3025" s="107">
        <f t="shared" si="1241"/>
        <v>0</v>
      </c>
    </row>
    <row r="3026" spans="1:29" ht="12.75" customHeight="1">
      <c r="A3026" s="69"/>
      <c r="B3026" s="150" t="s">
        <v>19</v>
      </c>
      <c r="C3026" s="150"/>
      <c r="D3026" s="200"/>
      <c r="E3026" s="127"/>
      <c r="F3026" s="151"/>
      <c r="G3026" s="134" t="s">
        <v>22</v>
      </c>
      <c r="H3026" s="152">
        <f>SUM(H3017:H3025)</f>
        <v>1828229.3641618495</v>
      </c>
      <c r="I3026" s="76">
        <f t="shared" si="1235"/>
        <v>19</v>
      </c>
      <c r="J3026" s="100">
        <f>$AN$23</f>
        <v>41093</v>
      </c>
      <c r="K3026" s="101">
        <v>1</v>
      </c>
      <c r="L3026" s="261">
        <v>8</v>
      </c>
      <c r="M3026" s="232">
        <f t="shared" si="1250"/>
        <v>0.33333333333333331</v>
      </c>
      <c r="N3026" s="241">
        <f t="shared" si="1242"/>
        <v>0.70833333333333337</v>
      </c>
      <c r="O3026" s="244">
        <f t="shared" si="1236"/>
        <v>9.0000000000000018</v>
      </c>
      <c r="P3026" s="245" t="str">
        <f t="shared" si="1248"/>
        <v>1</v>
      </c>
      <c r="Q3026" s="257">
        <f t="shared" si="1237"/>
        <v>8.0000000000000018</v>
      </c>
      <c r="R3026" s="102">
        <f t="shared" si="1249"/>
        <v>0</v>
      </c>
      <c r="S3026" s="103">
        <f t="shared" si="1243"/>
        <v>0</v>
      </c>
      <c r="T3026" s="104">
        <f t="shared" si="1244"/>
        <v>0</v>
      </c>
      <c r="U3026" s="104">
        <f t="shared" si="1245"/>
        <v>0</v>
      </c>
      <c r="V3026" s="104">
        <f t="shared" si="1246"/>
        <v>0</v>
      </c>
      <c r="W3026" s="105">
        <f t="shared" si="1247"/>
        <v>0</v>
      </c>
      <c r="X3026" s="96"/>
      <c r="Y3026" s="106" t="str">
        <f>$AO$23</f>
        <v>D</v>
      </c>
      <c r="Z3026" s="207" t="str">
        <f t="shared" si="1238"/>
        <v>Tue</v>
      </c>
      <c r="AA3026" s="107">
        <f t="shared" si="1239"/>
        <v>0</v>
      </c>
      <c r="AB3026" s="107">
        <f t="shared" si="1240"/>
        <v>0</v>
      </c>
      <c r="AC3026" s="107">
        <f t="shared" si="1241"/>
        <v>0</v>
      </c>
    </row>
    <row r="3027" spans="1:29" ht="12.75" customHeight="1">
      <c r="A3027" s="69"/>
      <c r="B3027" s="131" t="s">
        <v>25</v>
      </c>
      <c r="C3027" s="70"/>
      <c r="D3027" s="200"/>
      <c r="E3027" s="127"/>
      <c r="F3027" s="151"/>
      <c r="G3027" s="74"/>
      <c r="H3027" s="75"/>
      <c r="I3027" s="76">
        <f t="shared" si="1235"/>
        <v>20</v>
      </c>
      <c r="J3027" s="100">
        <f>$AN$24</f>
        <v>41094</v>
      </c>
      <c r="K3027" s="101">
        <v>1</v>
      </c>
      <c r="L3027" s="261">
        <v>9</v>
      </c>
      <c r="M3027" s="232">
        <f t="shared" si="1250"/>
        <v>0.33333333333333331</v>
      </c>
      <c r="N3027" s="241">
        <f t="shared" si="1242"/>
        <v>0.70833333333333337</v>
      </c>
      <c r="O3027" s="244">
        <f t="shared" si="1236"/>
        <v>9.0000000000000018</v>
      </c>
      <c r="P3027" s="245" t="str">
        <f t="shared" si="1248"/>
        <v>1</v>
      </c>
      <c r="Q3027" s="257">
        <f t="shared" si="1237"/>
        <v>8.0000000000000018</v>
      </c>
      <c r="R3027" s="102">
        <f t="shared" si="1249"/>
        <v>0.99999999999999822</v>
      </c>
      <c r="S3027" s="103">
        <f t="shared" si="1243"/>
        <v>1</v>
      </c>
      <c r="T3027" s="104">
        <f t="shared" si="1244"/>
        <v>0</v>
      </c>
      <c r="U3027" s="104">
        <f t="shared" si="1245"/>
        <v>0</v>
      </c>
      <c r="V3027" s="104">
        <f t="shared" si="1246"/>
        <v>0</v>
      </c>
      <c r="W3027" s="105">
        <f t="shared" si="1247"/>
        <v>0.99999999999999822</v>
      </c>
      <c r="X3027" s="96"/>
      <c r="Y3027" s="106" t="str">
        <f>$AO$24</f>
        <v>D</v>
      </c>
      <c r="Z3027" s="207" t="str">
        <f t="shared" si="1238"/>
        <v>Wed</v>
      </c>
      <c r="AA3027" s="107">
        <f t="shared" si="1239"/>
        <v>0</v>
      </c>
      <c r="AB3027" s="107">
        <f t="shared" si="1240"/>
        <v>0</v>
      </c>
      <c r="AC3027" s="107">
        <f t="shared" si="1241"/>
        <v>0</v>
      </c>
    </row>
    <row r="3028" spans="1:29" ht="12.75" customHeight="1">
      <c r="A3028" s="69"/>
      <c r="B3028" s="124" t="s">
        <v>26</v>
      </c>
      <c r="C3028" s="125" t="s">
        <v>22</v>
      </c>
      <c r="D3028" s="153">
        <f>-H3017</f>
        <v>-1244560</v>
      </c>
      <c r="E3028" s="127" t="s">
        <v>24</v>
      </c>
      <c r="F3028" s="149">
        <v>0.02</v>
      </c>
      <c r="G3028" s="134" t="s">
        <v>22</v>
      </c>
      <c r="H3028" s="130">
        <f>F3028*D3028</f>
        <v>-24891.200000000001</v>
      </c>
      <c r="I3028" s="76">
        <f t="shared" si="1235"/>
        <v>21</v>
      </c>
      <c r="J3028" s="100">
        <f>$AN$25</f>
        <v>41095</v>
      </c>
      <c r="K3028" s="101">
        <v>1</v>
      </c>
      <c r="L3028" s="261">
        <v>11</v>
      </c>
      <c r="M3028" s="232">
        <f t="shared" si="1250"/>
        <v>0.33333333333333331</v>
      </c>
      <c r="N3028" s="241">
        <f t="shared" si="1242"/>
        <v>0.70833333333333337</v>
      </c>
      <c r="O3028" s="244">
        <f t="shared" si="1236"/>
        <v>9.0000000000000018</v>
      </c>
      <c r="P3028" s="245" t="str">
        <f t="shared" si="1248"/>
        <v>1</v>
      </c>
      <c r="Q3028" s="257">
        <f t="shared" si="1237"/>
        <v>8.0000000000000018</v>
      </c>
      <c r="R3028" s="102">
        <f t="shared" si="1249"/>
        <v>2.9999999999999982</v>
      </c>
      <c r="S3028" s="103">
        <f t="shared" si="1243"/>
        <v>1</v>
      </c>
      <c r="T3028" s="104">
        <f t="shared" si="1244"/>
        <v>1.9999999999999982</v>
      </c>
      <c r="U3028" s="104">
        <f t="shared" si="1245"/>
        <v>0</v>
      </c>
      <c r="V3028" s="104">
        <f t="shared" si="1246"/>
        <v>0</v>
      </c>
      <c r="W3028" s="105">
        <f t="shared" si="1247"/>
        <v>2.9999999999999982</v>
      </c>
      <c r="X3028" s="96"/>
      <c r="Y3028" s="106" t="str">
        <f>$AO$25</f>
        <v>D</v>
      </c>
      <c r="Z3028" s="207" t="str">
        <f t="shared" si="1238"/>
        <v>Thu</v>
      </c>
      <c r="AA3028" s="107">
        <f t="shared" si="1239"/>
        <v>0</v>
      </c>
      <c r="AB3028" s="107">
        <f t="shared" si="1240"/>
        <v>0</v>
      </c>
      <c r="AC3028" s="107">
        <f t="shared" si="1241"/>
        <v>0</v>
      </c>
    </row>
    <row r="3029" spans="1:29" ht="12.75" customHeight="1">
      <c r="A3029" s="69"/>
      <c r="B3029" s="124" t="s">
        <v>47</v>
      </c>
      <c r="C3029" s="125" t="s">
        <v>22</v>
      </c>
      <c r="D3029" s="200"/>
      <c r="E3029" s="127"/>
      <c r="F3029" s="155"/>
      <c r="G3029" s="134" t="s">
        <v>22</v>
      </c>
      <c r="H3029" s="130">
        <f>SUM(AA3044:AC3044)*-F3017/21</f>
        <v>0</v>
      </c>
      <c r="I3029" s="76">
        <f t="shared" si="1235"/>
        <v>22</v>
      </c>
      <c r="J3029" s="100">
        <f>$AN$26</f>
        <v>41096</v>
      </c>
      <c r="K3029" s="101">
        <v>1</v>
      </c>
      <c r="L3029" s="261">
        <v>8</v>
      </c>
      <c r="M3029" s="232">
        <f t="shared" si="1250"/>
        <v>0.33333333333333331</v>
      </c>
      <c r="N3029" s="241">
        <f t="shared" si="1242"/>
        <v>0.70833333333333337</v>
      </c>
      <c r="O3029" s="244">
        <f t="shared" si="1236"/>
        <v>9.0000000000000018</v>
      </c>
      <c r="P3029" s="245" t="str">
        <f t="shared" si="1248"/>
        <v>1</v>
      </c>
      <c r="Q3029" s="257">
        <f t="shared" si="1237"/>
        <v>8.0000000000000018</v>
      </c>
      <c r="R3029" s="102">
        <f t="shared" si="1249"/>
        <v>0</v>
      </c>
      <c r="S3029" s="103">
        <f t="shared" si="1243"/>
        <v>0</v>
      </c>
      <c r="T3029" s="104">
        <f t="shared" si="1244"/>
        <v>0</v>
      </c>
      <c r="U3029" s="104">
        <f t="shared" si="1245"/>
        <v>0</v>
      </c>
      <c r="V3029" s="104">
        <f t="shared" si="1246"/>
        <v>0</v>
      </c>
      <c r="W3029" s="105">
        <f t="shared" si="1247"/>
        <v>0</v>
      </c>
      <c r="X3029" s="96"/>
      <c r="Y3029" s="106" t="str">
        <f>$AO$26</f>
        <v>D</v>
      </c>
      <c r="Z3029" s="207" t="str">
        <f t="shared" si="1238"/>
        <v>Fri</v>
      </c>
      <c r="AA3029" s="107">
        <f t="shared" si="1239"/>
        <v>0</v>
      </c>
      <c r="AB3029" s="107">
        <f t="shared" si="1240"/>
        <v>0</v>
      </c>
      <c r="AC3029" s="107">
        <f t="shared" si="1241"/>
        <v>0</v>
      </c>
    </row>
    <row r="3030" spans="1:29" ht="12.75" customHeight="1">
      <c r="A3030" s="69"/>
      <c r="B3030" s="124" t="s">
        <v>27</v>
      </c>
      <c r="C3030" s="125" t="s">
        <v>22</v>
      </c>
      <c r="D3030" s="200"/>
      <c r="E3030" s="127"/>
      <c r="F3030" s="155"/>
      <c r="G3030" s="134" t="s">
        <v>22</v>
      </c>
      <c r="H3030" s="156">
        <f>+F3036</f>
        <v>-19932.350000000002</v>
      </c>
      <c r="I3030" s="76">
        <f t="shared" si="1235"/>
        <v>23</v>
      </c>
      <c r="J3030" s="100">
        <f>$AN$27</f>
        <v>41097</v>
      </c>
      <c r="K3030" s="101" t="s">
        <v>50</v>
      </c>
      <c r="L3030" s="261"/>
      <c r="M3030" s="232">
        <f t="shared" si="1250"/>
        <v>0</v>
      </c>
      <c r="N3030" s="241">
        <f t="shared" si="1242"/>
        <v>0</v>
      </c>
      <c r="O3030" s="244">
        <f t="shared" si="1236"/>
        <v>0</v>
      </c>
      <c r="P3030" s="245">
        <f t="shared" si="1248"/>
        <v>0</v>
      </c>
      <c r="Q3030" s="257">
        <f t="shared" si="1237"/>
        <v>0</v>
      </c>
      <c r="R3030" s="102">
        <f t="shared" si="1249"/>
        <v>0</v>
      </c>
      <c r="S3030" s="103">
        <f t="shared" si="1243"/>
        <v>0</v>
      </c>
      <c r="T3030" s="104">
        <f t="shared" si="1244"/>
        <v>0</v>
      </c>
      <c r="U3030" s="104">
        <f t="shared" si="1245"/>
        <v>0</v>
      </c>
      <c r="V3030" s="104">
        <f t="shared" si="1246"/>
        <v>0</v>
      </c>
      <c r="W3030" s="105">
        <f t="shared" si="1247"/>
        <v>0</v>
      </c>
      <c r="X3030" s="96"/>
      <c r="Y3030" s="106" t="str">
        <f>$AO$27</f>
        <v>M</v>
      </c>
      <c r="Z3030" s="207" t="str">
        <f t="shared" si="1238"/>
        <v>Sat</v>
      </c>
      <c r="AA3030" s="107">
        <f t="shared" si="1239"/>
        <v>0</v>
      </c>
      <c r="AB3030" s="107">
        <f t="shared" si="1240"/>
        <v>0</v>
      </c>
      <c r="AC3030" s="107">
        <f t="shared" si="1241"/>
        <v>0</v>
      </c>
    </row>
    <row r="3031" spans="1:29" ht="12.75" customHeight="1">
      <c r="A3031" s="69"/>
      <c r="B3031" s="98"/>
      <c r="C3031" s="98"/>
      <c r="D3031" s="158" t="s">
        <v>28</v>
      </c>
      <c r="E3031" s="159"/>
      <c r="F3031" s="160">
        <f>VLOOKUP(C3010,$AD$1:$AG$6,2)</f>
        <v>-1320000</v>
      </c>
      <c r="G3031" s="160"/>
      <c r="H3031" s="99"/>
      <c r="I3031" s="76">
        <f t="shared" si="1235"/>
        <v>24</v>
      </c>
      <c r="J3031" s="100">
        <f>$AN$28</f>
        <v>41098</v>
      </c>
      <c r="K3031" s="101" t="s">
        <v>50</v>
      </c>
      <c r="L3031" s="261"/>
      <c r="M3031" s="232">
        <f t="shared" si="1250"/>
        <v>0</v>
      </c>
      <c r="N3031" s="241">
        <f t="shared" si="1242"/>
        <v>0</v>
      </c>
      <c r="O3031" s="244">
        <f t="shared" si="1236"/>
        <v>0</v>
      </c>
      <c r="P3031" s="245">
        <f t="shared" si="1248"/>
        <v>0</v>
      </c>
      <c r="Q3031" s="257">
        <f t="shared" si="1237"/>
        <v>0</v>
      </c>
      <c r="R3031" s="102">
        <f t="shared" si="1249"/>
        <v>0</v>
      </c>
      <c r="S3031" s="103">
        <f t="shared" si="1243"/>
        <v>0</v>
      </c>
      <c r="T3031" s="104">
        <f t="shared" si="1244"/>
        <v>0</v>
      </c>
      <c r="U3031" s="104">
        <f t="shared" si="1245"/>
        <v>0</v>
      </c>
      <c r="V3031" s="104">
        <f t="shared" si="1246"/>
        <v>0</v>
      </c>
      <c r="W3031" s="105">
        <f t="shared" si="1247"/>
        <v>0</v>
      </c>
      <c r="X3031" s="96"/>
      <c r="Y3031" s="106" t="str">
        <f>$AO$28</f>
        <v>M</v>
      </c>
      <c r="Z3031" s="262" t="str">
        <f t="shared" si="1238"/>
        <v>Sun</v>
      </c>
      <c r="AA3031" s="107">
        <f t="shared" si="1239"/>
        <v>0</v>
      </c>
      <c r="AB3031" s="107">
        <f t="shared" si="1240"/>
        <v>0</v>
      </c>
      <c r="AC3031" s="107">
        <f t="shared" si="1241"/>
        <v>0</v>
      </c>
    </row>
    <row r="3032" spans="1:29" ht="12.75" customHeight="1">
      <c r="A3032" s="69"/>
      <c r="B3032" s="98"/>
      <c r="C3032" s="98"/>
      <c r="D3032" s="162" t="s">
        <v>26</v>
      </c>
      <c r="E3032" s="159"/>
      <c r="F3032" s="163">
        <f>+(H3017)*0.54%</f>
        <v>6720.6240000000007</v>
      </c>
      <c r="G3032" s="163"/>
      <c r="H3032" s="99"/>
      <c r="I3032" s="76">
        <f t="shared" si="1235"/>
        <v>25</v>
      </c>
      <c r="J3032" s="100">
        <f>$AN$29</f>
        <v>41099</v>
      </c>
      <c r="K3032" s="101">
        <v>2</v>
      </c>
      <c r="L3032" s="261">
        <v>8</v>
      </c>
      <c r="M3032" s="232">
        <f t="shared" si="1250"/>
        <v>0.83333333333333337</v>
      </c>
      <c r="N3032" s="241">
        <f t="shared" si="1242"/>
        <v>1.2083333333333333</v>
      </c>
      <c r="O3032" s="244">
        <f t="shared" si="1236"/>
        <v>8.9999999999999964</v>
      </c>
      <c r="P3032" s="245" t="str">
        <f t="shared" si="1248"/>
        <v>1</v>
      </c>
      <c r="Q3032" s="257">
        <f t="shared" si="1237"/>
        <v>7.9999999999999964</v>
      </c>
      <c r="R3032" s="102">
        <f t="shared" si="1249"/>
        <v>0</v>
      </c>
      <c r="S3032" s="103">
        <f t="shared" si="1243"/>
        <v>0</v>
      </c>
      <c r="T3032" s="104">
        <f t="shared" si="1244"/>
        <v>0</v>
      </c>
      <c r="U3032" s="104">
        <f t="shared" si="1245"/>
        <v>0</v>
      </c>
      <c r="V3032" s="104">
        <f t="shared" si="1246"/>
        <v>0</v>
      </c>
      <c r="W3032" s="105">
        <f t="shared" si="1247"/>
        <v>0</v>
      </c>
      <c r="X3032" s="96"/>
      <c r="Y3032" s="106" t="str">
        <f>$AO$29</f>
        <v>D</v>
      </c>
      <c r="Z3032" s="262" t="str">
        <f t="shared" si="1238"/>
        <v>Mon</v>
      </c>
      <c r="AA3032" s="107">
        <f t="shared" si="1239"/>
        <v>0</v>
      </c>
      <c r="AB3032" s="107">
        <f t="shared" si="1240"/>
        <v>0</v>
      </c>
      <c r="AC3032" s="107">
        <f t="shared" si="1241"/>
        <v>0</v>
      </c>
    </row>
    <row r="3033" spans="1:29" ht="12.75" customHeight="1">
      <c r="A3033" s="69"/>
      <c r="B3033" s="98"/>
      <c r="C3033" s="98"/>
      <c r="D3033" s="162" t="s">
        <v>29</v>
      </c>
      <c r="E3033" s="159"/>
      <c r="F3033" s="160">
        <f>-IF(H3026*5%&gt;500000,500000,H3026*5%)</f>
        <v>-91411.468208092483</v>
      </c>
      <c r="G3033" s="160"/>
      <c r="H3033" s="99"/>
      <c r="I3033" s="76">
        <f t="shared" si="1235"/>
        <v>26</v>
      </c>
      <c r="J3033" s="100">
        <f>$AN$30</f>
        <v>41100</v>
      </c>
      <c r="K3033" s="101">
        <v>2</v>
      </c>
      <c r="L3033" s="261">
        <v>8</v>
      </c>
      <c r="M3033" s="232">
        <f t="shared" si="1250"/>
        <v>0.83333333333333337</v>
      </c>
      <c r="N3033" s="241">
        <f t="shared" si="1242"/>
        <v>1.2083333333333333</v>
      </c>
      <c r="O3033" s="244">
        <f t="shared" si="1236"/>
        <v>8.9999999999999964</v>
      </c>
      <c r="P3033" s="245" t="str">
        <f t="shared" si="1248"/>
        <v>1</v>
      </c>
      <c r="Q3033" s="257">
        <f t="shared" si="1237"/>
        <v>7.9999999999999964</v>
      </c>
      <c r="R3033" s="102">
        <f t="shared" si="1249"/>
        <v>0</v>
      </c>
      <c r="S3033" s="103">
        <f t="shared" si="1243"/>
        <v>0</v>
      </c>
      <c r="T3033" s="104">
        <f t="shared" si="1244"/>
        <v>0</v>
      </c>
      <c r="U3033" s="104">
        <f t="shared" si="1245"/>
        <v>0</v>
      </c>
      <c r="V3033" s="104">
        <f t="shared" si="1246"/>
        <v>0</v>
      </c>
      <c r="W3033" s="105">
        <f t="shared" si="1247"/>
        <v>0</v>
      </c>
      <c r="X3033" s="96"/>
      <c r="Y3033" s="106" t="str">
        <f>$AO$30</f>
        <v>D</v>
      </c>
      <c r="Z3033" s="207" t="str">
        <f t="shared" si="1238"/>
        <v>Tue</v>
      </c>
      <c r="AA3033" s="107">
        <f t="shared" si="1239"/>
        <v>0</v>
      </c>
      <c r="AB3033" s="107">
        <f t="shared" si="1240"/>
        <v>0</v>
      </c>
      <c r="AC3033" s="107">
        <f t="shared" si="1241"/>
        <v>0</v>
      </c>
    </row>
    <row r="3034" spans="1:29" ht="12.75" customHeight="1">
      <c r="A3034" s="69"/>
      <c r="B3034" s="98"/>
      <c r="C3034" s="98"/>
      <c r="D3034" s="162" t="s">
        <v>30</v>
      </c>
      <c r="E3034" s="159"/>
      <c r="F3034" s="163">
        <f>ROUND(H3026+H3028+F3032+F3033,0)*12</f>
        <v>20623764</v>
      </c>
      <c r="G3034" s="163"/>
      <c r="H3034" s="99"/>
      <c r="I3034" s="76">
        <f t="shared" si="1235"/>
        <v>27</v>
      </c>
      <c r="J3034" s="100">
        <f>$AN$31</f>
        <v>41101</v>
      </c>
      <c r="K3034" s="101">
        <v>2</v>
      </c>
      <c r="L3034" s="261">
        <v>8</v>
      </c>
      <c r="M3034" s="232">
        <f t="shared" si="1250"/>
        <v>0.83333333333333337</v>
      </c>
      <c r="N3034" s="241">
        <f t="shared" si="1242"/>
        <v>1.2083333333333333</v>
      </c>
      <c r="O3034" s="244">
        <f t="shared" si="1236"/>
        <v>8.9999999999999964</v>
      </c>
      <c r="P3034" s="245" t="str">
        <f t="shared" si="1248"/>
        <v>1</v>
      </c>
      <c r="Q3034" s="257">
        <f t="shared" si="1237"/>
        <v>7.9999999999999964</v>
      </c>
      <c r="R3034" s="102">
        <f t="shared" si="1249"/>
        <v>0</v>
      </c>
      <c r="S3034" s="103">
        <f t="shared" si="1243"/>
        <v>0</v>
      </c>
      <c r="T3034" s="104">
        <f t="shared" si="1244"/>
        <v>0</v>
      </c>
      <c r="U3034" s="104">
        <f t="shared" si="1245"/>
        <v>0</v>
      </c>
      <c r="V3034" s="104">
        <f t="shared" si="1246"/>
        <v>0</v>
      </c>
      <c r="W3034" s="105">
        <f t="shared" si="1247"/>
        <v>0</v>
      </c>
      <c r="X3034" s="96"/>
      <c r="Y3034" s="106" t="str">
        <f>$AO$31</f>
        <v>D</v>
      </c>
      <c r="Z3034" s="207" t="str">
        <f t="shared" si="1238"/>
        <v>Wed</v>
      </c>
      <c r="AA3034" s="107">
        <f t="shared" si="1239"/>
        <v>0</v>
      </c>
      <c r="AB3034" s="107">
        <f t="shared" si="1240"/>
        <v>0</v>
      </c>
      <c r="AC3034" s="107">
        <f t="shared" si="1241"/>
        <v>0</v>
      </c>
    </row>
    <row r="3035" spans="1:29" ht="12.75" customHeight="1">
      <c r="A3035" s="69"/>
      <c r="B3035" s="98"/>
      <c r="C3035" s="98"/>
      <c r="D3035" s="168" t="s">
        <v>31</v>
      </c>
      <c r="E3035" s="159"/>
      <c r="F3035" s="169">
        <f>(F3034)+(F3031*12)</f>
        <v>4783764</v>
      </c>
      <c r="G3035" s="169"/>
      <c r="H3035" s="99"/>
      <c r="I3035" s="76">
        <f t="shared" si="1235"/>
        <v>28</v>
      </c>
      <c r="J3035" s="100">
        <f>$AN$32</f>
        <v>41102</v>
      </c>
      <c r="K3035" s="101">
        <v>2</v>
      </c>
      <c r="L3035" s="261">
        <v>8</v>
      </c>
      <c r="M3035" s="232">
        <f t="shared" si="1250"/>
        <v>0.83333333333333337</v>
      </c>
      <c r="N3035" s="241">
        <f t="shared" si="1242"/>
        <v>1.2083333333333333</v>
      </c>
      <c r="O3035" s="244">
        <f t="shared" si="1236"/>
        <v>8.9999999999999964</v>
      </c>
      <c r="P3035" s="245" t="str">
        <f t="shared" si="1248"/>
        <v>1</v>
      </c>
      <c r="Q3035" s="257">
        <f t="shared" si="1237"/>
        <v>7.9999999999999964</v>
      </c>
      <c r="R3035" s="102">
        <f t="shared" si="1249"/>
        <v>0</v>
      </c>
      <c r="S3035" s="103">
        <f t="shared" si="1243"/>
        <v>0</v>
      </c>
      <c r="T3035" s="104">
        <f t="shared" si="1244"/>
        <v>0</v>
      </c>
      <c r="U3035" s="104">
        <f t="shared" si="1245"/>
        <v>0</v>
      </c>
      <c r="V3035" s="104">
        <f t="shared" si="1246"/>
        <v>0</v>
      </c>
      <c r="W3035" s="105">
        <f t="shared" si="1247"/>
        <v>0</v>
      </c>
      <c r="X3035" s="96"/>
      <c r="Y3035" s="106" t="str">
        <f>$AO$32</f>
        <v>D</v>
      </c>
      <c r="Z3035" s="207" t="str">
        <f t="shared" si="1238"/>
        <v>Thu</v>
      </c>
      <c r="AA3035" s="107">
        <f t="shared" si="1239"/>
        <v>0</v>
      </c>
      <c r="AB3035" s="107">
        <f t="shared" si="1240"/>
        <v>0</v>
      </c>
      <c r="AC3035" s="107">
        <f t="shared" si="1241"/>
        <v>0</v>
      </c>
    </row>
    <row r="3036" spans="1:29" ht="12.75" customHeight="1">
      <c r="A3036" s="69"/>
      <c r="B3036" s="98"/>
      <c r="C3036" s="98"/>
      <c r="D3036" s="168" t="s">
        <v>32</v>
      </c>
      <c r="E3036" s="159"/>
      <c r="F3036" s="170">
        <f>-(IF(F3035&lt;=0,0,IF(F3035&lt;=50000000,F3035*0.05,IF(F3035&lt;=200000000,(F3035-50000000)*0.15+2500000,IF(F3035&lt;=500000000,(F3035-250000000)*0.25+32500000,(F3035-500000000)*0.3+95000000)))))/12</f>
        <v>-19932.350000000002</v>
      </c>
      <c r="G3036" s="171">
        <f>-(IF(F3036&lt;=0,0,IF(F3036&lt;=50000000,F3036*0.05,IF(F3036&lt;=200000000,(F3036-50000000)*0.15+2500000,IF(F3036&lt;=500000000,(F3036-250000000)*0.25+32500000,(F3036-500000000)*0.3+95000000)))))/12</f>
        <v>0</v>
      </c>
      <c r="H3036" s="99"/>
      <c r="I3036" s="76">
        <f t="shared" si="1235"/>
        <v>29</v>
      </c>
      <c r="J3036" s="100">
        <f>$AN$33</f>
        <v>41103</v>
      </c>
      <c r="K3036" s="101">
        <v>2</v>
      </c>
      <c r="L3036" s="261">
        <v>8</v>
      </c>
      <c r="M3036" s="232">
        <f t="shared" si="1250"/>
        <v>0.83333333333333337</v>
      </c>
      <c r="N3036" s="241">
        <f t="shared" si="1242"/>
        <v>1.2083333333333333</v>
      </c>
      <c r="O3036" s="244">
        <f t="shared" si="1236"/>
        <v>8.9999999999999964</v>
      </c>
      <c r="P3036" s="245" t="str">
        <f t="shared" si="1248"/>
        <v>1</v>
      </c>
      <c r="Q3036" s="257">
        <f t="shared" si="1237"/>
        <v>7.9999999999999964</v>
      </c>
      <c r="R3036" s="102">
        <f t="shared" si="1249"/>
        <v>0</v>
      </c>
      <c r="S3036" s="103">
        <f t="shared" si="1243"/>
        <v>0</v>
      </c>
      <c r="T3036" s="104">
        <f t="shared" si="1244"/>
        <v>0</v>
      </c>
      <c r="U3036" s="104">
        <f t="shared" si="1245"/>
        <v>0</v>
      </c>
      <c r="V3036" s="104">
        <f t="shared" si="1246"/>
        <v>0</v>
      </c>
      <c r="W3036" s="105">
        <f t="shared" si="1247"/>
        <v>0</v>
      </c>
      <c r="X3036" s="96"/>
      <c r="Y3036" s="106" t="str">
        <f>$AO$33</f>
        <v>D</v>
      </c>
      <c r="Z3036" s="207" t="str">
        <f t="shared" si="1238"/>
        <v>Fri</v>
      </c>
      <c r="AA3036" s="107">
        <f t="shared" si="1239"/>
        <v>0</v>
      </c>
      <c r="AB3036" s="107">
        <f t="shared" si="1240"/>
        <v>0</v>
      </c>
      <c r="AC3036" s="107">
        <f t="shared" si="1241"/>
        <v>0</v>
      </c>
    </row>
    <row r="3037" spans="1:29" ht="12.75" customHeight="1">
      <c r="A3037" s="69"/>
      <c r="B3037" s="98"/>
      <c r="C3037" s="125"/>
      <c r="D3037" s="172"/>
      <c r="E3037" s="173"/>
      <c r="F3037" s="174"/>
      <c r="G3037" s="72"/>
      <c r="H3037" s="175"/>
      <c r="I3037" s="76">
        <f t="shared" si="1235"/>
        <v>30</v>
      </c>
      <c r="J3037" s="100">
        <f>$AN$34</f>
        <v>41104</v>
      </c>
      <c r="K3037" s="101" t="s">
        <v>50</v>
      </c>
      <c r="L3037" s="261"/>
      <c r="M3037" s="232">
        <f t="shared" si="1250"/>
        <v>0</v>
      </c>
      <c r="N3037" s="241">
        <f t="shared" si="1242"/>
        <v>0</v>
      </c>
      <c r="O3037" s="244">
        <f t="shared" si="1236"/>
        <v>0</v>
      </c>
      <c r="P3037" s="245">
        <f t="shared" si="1248"/>
        <v>0</v>
      </c>
      <c r="Q3037" s="257">
        <f t="shared" si="1237"/>
        <v>0</v>
      </c>
      <c r="R3037" s="102">
        <f t="shared" si="1249"/>
        <v>0</v>
      </c>
      <c r="S3037" s="103">
        <f t="shared" si="1243"/>
        <v>0</v>
      </c>
      <c r="T3037" s="104">
        <f t="shared" si="1244"/>
        <v>0</v>
      </c>
      <c r="U3037" s="104">
        <f t="shared" si="1245"/>
        <v>0</v>
      </c>
      <c r="V3037" s="104">
        <f t="shared" si="1246"/>
        <v>0</v>
      </c>
      <c r="W3037" s="105">
        <f t="shared" si="1247"/>
        <v>0</v>
      </c>
      <c r="X3037" s="96"/>
      <c r="Y3037" s="106" t="str">
        <f>$AO$34</f>
        <v>M</v>
      </c>
      <c r="Z3037" s="207" t="str">
        <f t="shared" si="1238"/>
        <v>Sat</v>
      </c>
      <c r="AA3037" s="107">
        <f t="shared" si="1239"/>
        <v>0</v>
      </c>
      <c r="AB3037" s="107">
        <f t="shared" si="1240"/>
        <v>0</v>
      </c>
      <c r="AC3037" s="107">
        <f t="shared" si="1241"/>
        <v>0</v>
      </c>
    </row>
    <row r="3038" spans="1:29" ht="12.75" customHeight="1">
      <c r="A3038" s="69"/>
      <c r="B3038" s="176" t="s">
        <v>33</v>
      </c>
      <c r="C3038" s="177"/>
      <c r="D3038" s="178"/>
      <c r="E3038" s="127"/>
      <c r="F3038" s="179"/>
      <c r="G3038" s="180" t="s">
        <v>22</v>
      </c>
      <c r="H3038" s="152">
        <f>+H3026+H3028+H3029+H3030</f>
        <v>1783405.8141618494</v>
      </c>
      <c r="I3038" s="76">
        <f t="shared" si="1235"/>
        <v>31</v>
      </c>
      <c r="J3038" s="100">
        <f>$AN$35</f>
        <v>41105</v>
      </c>
      <c r="K3038" s="101" t="s">
        <v>50</v>
      </c>
      <c r="L3038" s="261"/>
      <c r="M3038" s="232">
        <f t="shared" si="1250"/>
        <v>0</v>
      </c>
      <c r="N3038" s="241">
        <f t="shared" si="1242"/>
        <v>0</v>
      </c>
      <c r="O3038" s="244">
        <f t="shared" si="1236"/>
        <v>0</v>
      </c>
      <c r="P3038" s="245">
        <f t="shared" si="1248"/>
        <v>0</v>
      </c>
      <c r="Q3038" s="257">
        <f t="shared" si="1237"/>
        <v>0</v>
      </c>
      <c r="R3038" s="102">
        <f t="shared" si="1249"/>
        <v>0</v>
      </c>
      <c r="S3038" s="103">
        <f t="shared" si="1243"/>
        <v>0</v>
      </c>
      <c r="T3038" s="104">
        <f t="shared" si="1244"/>
        <v>0</v>
      </c>
      <c r="U3038" s="104">
        <f t="shared" si="1245"/>
        <v>0</v>
      </c>
      <c r="V3038" s="104">
        <f t="shared" si="1246"/>
        <v>0</v>
      </c>
      <c r="W3038" s="105">
        <f t="shared" si="1247"/>
        <v>0</v>
      </c>
      <c r="X3038" s="96"/>
      <c r="Y3038" s="106" t="str">
        <f>$AO$35</f>
        <v>M</v>
      </c>
      <c r="Z3038" s="262" t="str">
        <f t="shared" si="1238"/>
        <v>Sun</v>
      </c>
      <c r="AA3038" s="107">
        <f t="shared" si="1239"/>
        <v>0</v>
      </c>
      <c r="AB3038" s="107">
        <f t="shared" si="1240"/>
        <v>0</v>
      </c>
      <c r="AC3038" s="107">
        <f t="shared" si="1241"/>
        <v>0</v>
      </c>
    </row>
    <row r="3039" spans="1:29" ht="12.75" customHeight="1">
      <c r="A3039" s="69"/>
      <c r="B3039" s="70"/>
      <c r="C3039" s="70"/>
      <c r="D3039" s="200"/>
      <c r="E3039" s="127"/>
      <c r="F3039" s="155"/>
      <c r="G3039" s="74"/>
      <c r="H3039" s="75"/>
      <c r="I3039" s="76">
        <f t="shared" si="1235"/>
        <v>32</v>
      </c>
      <c r="J3039" s="100">
        <f>$AN$36</f>
        <v>41106</v>
      </c>
      <c r="K3039" s="101">
        <v>1</v>
      </c>
      <c r="L3039" s="261">
        <v>8</v>
      </c>
      <c r="M3039" s="232">
        <f t="shared" si="1250"/>
        <v>0.33333333333333331</v>
      </c>
      <c r="N3039" s="241">
        <f t="shared" si="1242"/>
        <v>0.70833333333333337</v>
      </c>
      <c r="O3039" s="244">
        <f t="shared" si="1236"/>
        <v>9.0000000000000018</v>
      </c>
      <c r="P3039" s="245" t="str">
        <f t="shared" si="1248"/>
        <v>1</v>
      </c>
      <c r="Q3039" s="257">
        <f t="shared" si="1237"/>
        <v>8.0000000000000018</v>
      </c>
      <c r="R3039" s="102">
        <f t="shared" si="1249"/>
        <v>0</v>
      </c>
      <c r="S3039" s="103">
        <f t="shared" si="1243"/>
        <v>0</v>
      </c>
      <c r="T3039" s="104">
        <f t="shared" si="1244"/>
        <v>0</v>
      </c>
      <c r="U3039" s="104">
        <f t="shared" si="1245"/>
        <v>0</v>
      </c>
      <c r="V3039" s="104">
        <f t="shared" si="1246"/>
        <v>0</v>
      </c>
      <c r="W3039" s="105">
        <f t="shared" si="1247"/>
        <v>0</v>
      </c>
      <c r="X3039" s="96"/>
      <c r="Y3039" s="106" t="str">
        <f>$AO$36</f>
        <v>D</v>
      </c>
      <c r="Z3039" s="262" t="str">
        <f t="shared" si="1238"/>
        <v>Mon</v>
      </c>
      <c r="AA3039" s="107">
        <f t="shared" si="1239"/>
        <v>0</v>
      </c>
      <c r="AB3039" s="107">
        <f t="shared" si="1240"/>
        <v>0</v>
      </c>
      <c r="AC3039" s="107">
        <f t="shared" si="1241"/>
        <v>0</v>
      </c>
    </row>
    <row r="3040" spans="1:29" ht="12.75" customHeight="1">
      <c r="A3040" s="69"/>
      <c r="B3040" s="181" t="s">
        <v>34</v>
      </c>
      <c r="C3040" s="181"/>
      <c r="D3040" s="72"/>
      <c r="E3040" s="73"/>
      <c r="F3040" s="72"/>
      <c r="G3040" s="181" t="s">
        <v>35</v>
      </c>
      <c r="H3040" s="99"/>
      <c r="I3040" s="76">
        <f t="shared" si="1235"/>
        <v>33</v>
      </c>
      <c r="J3040" s="100">
        <f>$AN$37</f>
        <v>41107</v>
      </c>
      <c r="K3040" s="101">
        <v>1</v>
      </c>
      <c r="L3040" s="261">
        <v>8</v>
      </c>
      <c r="M3040" s="232">
        <f t="shared" si="1250"/>
        <v>0.33333333333333331</v>
      </c>
      <c r="N3040" s="241">
        <f t="shared" si="1242"/>
        <v>0.70833333333333337</v>
      </c>
      <c r="O3040" s="244">
        <f t="shared" si="1236"/>
        <v>9.0000000000000018</v>
      </c>
      <c r="P3040" s="245" t="str">
        <f t="shared" si="1248"/>
        <v>1</v>
      </c>
      <c r="Q3040" s="257">
        <f t="shared" si="1237"/>
        <v>8.0000000000000018</v>
      </c>
      <c r="R3040" s="102">
        <f t="shared" si="1249"/>
        <v>0</v>
      </c>
      <c r="S3040" s="103">
        <f t="shared" si="1243"/>
        <v>0</v>
      </c>
      <c r="T3040" s="104">
        <f t="shared" si="1244"/>
        <v>0</v>
      </c>
      <c r="U3040" s="104">
        <f t="shared" si="1245"/>
        <v>0</v>
      </c>
      <c r="V3040" s="104">
        <f t="shared" si="1246"/>
        <v>0</v>
      </c>
      <c r="W3040" s="105">
        <f t="shared" si="1247"/>
        <v>0</v>
      </c>
      <c r="X3040" s="96"/>
      <c r="Y3040" s="106" t="str">
        <f>$AO$37</f>
        <v>D</v>
      </c>
      <c r="Z3040" s="207" t="str">
        <f t="shared" si="1238"/>
        <v>Tue</v>
      </c>
      <c r="AA3040" s="107">
        <f t="shared" si="1239"/>
        <v>0</v>
      </c>
      <c r="AB3040" s="107">
        <f t="shared" si="1240"/>
        <v>0</v>
      </c>
      <c r="AC3040" s="107">
        <f t="shared" si="1241"/>
        <v>0</v>
      </c>
    </row>
    <row r="3041" spans="1:29" ht="12.75" customHeight="1">
      <c r="A3041" s="69"/>
      <c r="B3041" s="181"/>
      <c r="C3041" s="181"/>
      <c r="D3041" s="72"/>
      <c r="E3041" s="73"/>
      <c r="F3041" s="72"/>
      <c r="G3041" s="181"/>
      <c r="H3041" s="99"/>
      <c r="I3041" s="76">
        <f t="shared" si="1235"/>
        <v>34</v>
      </c>
      <c r="J3041" s="100">
        <f>$AN$38</f>
        <v>41108</v>
      </c>
      <c r="K3041" s="101">
        <v>1</v>
      </c>
      <c r="L3041" s="261">
        <v>9</v>
      </c>
      <c r="M3041" s="232">
        <f t="shared" si="1250"/>
        <v>0.33333333333333331</v>
      </c>
      <c r="N3041" s="241">
        <f t="shared" si="1242"/>
        <v>0.70833333333333337</v>
      </c>
      <c r="O3041" s="244">
        <f t="shared" si="1236"/>
        <v>9.0000000000000018</v>
      </c>
      <c r="P3041" s="245" t="str">
        <f t="shared" si="1248"/>
        <v>1</v>
      </c>
      <c r="Q3041" s="257">
        <f t="shared" si="1237"/>
        <v>8.0000000000000018</v>
      </c>
      <c r="R3041" s="102">
        <f t="shared" si="1249"/>
        <v>0.99999999999999822</v>
      </c>
      <c r="S3041" s="103">
        <f t="shared" si="1243"/>
        <v>1</v>
      </c>
      <c r="T3041" s="104">
        <f t="shared" si="1244"/>
        <v>0</v>
      </c>
      <c r="U3041" s="104">
        <f t="shared" si="1245"/>
        <v>0</v>
      </c>
      <c r="V3041" s="104">
        <f t="shared" si="1246"/>
        <v>0</v>
      </c>
      <c r="W3041" s="105">
        <f t="shared" si="1247"/>
        <v>0.99999999999999822</v>
      </c>
      <c r="X3041" s="96"/>
      <c r="Y3041" s="106" t="str">
        <f>$AO$38</f>
        <v>D</v>
      </c>
      <c r="Z3041" s="207" t="str">
        <f t="shared" si="1238"/>
        <v>Wed</v>
      </c>
      <c r="AA3041" s="107">
        <f t="shared" si="1239"/>
        <v>0</v>
      </c>
      <c r="AB3041" s="107">
        <f t="shared" si="1240"/>
        <v>0</v>
      </c>
      <c r="AC3041" s="107">
        <f t="shared" si="1241"/>
        <v>0</v>
      </c>
    </row>
    <row r="3042" spans="1:29" ht="12.75" customHeight="1">
      <c r="A3042" s="69"/>
      <c r="B3042" s="181"/>
      <c r="C3042" s="181"/>
      <c r="D3042" s="72"/>
      <c r="E3042" s="73"/>
      <c r="F3042" s="72"/>
      <c r="G3042" s="181"/>
      <c r="H3042" s="99"/>
      <c r="I3042" s="76">
        <f t="shared" si="1235"/>
        <v>35</v>
      </c>
      <c r="J3042" s="100"/>
      <c r="K3042" s="101"/>
      <c r="L3042" s="261"/>
      <c r="M3042" s="232"/>
      <c r="N3042" s="241"/>
      <c r="O3042" s="244"/>
      <c r="P3042" s="245"/>
      <c r="Q3042" s="257"/>
      <c r="R3042" s="102"/>
      <c r="S3042" s="103"/>
      <c r="T3042" s="104"/>
      <c r="U3042" s="104"/>
      <c r="V3042" s="104"/>
      <c r="W3042" s="105"/>
      <c r="X3042" s="96"/>
      <c r="Y3042" s="106"/>
      <c r="Z3042" s="207" t="str">
        <f t="shared" si="1238"/>
        <v>Sat</v>
      </c>
      <c r="AA3042" s="107">
        <f>COUNTIF(K3042,"S")</f>
        <v>0</v>
      </c>
      <c r="AB3042" s="107">
        <f>COUNTIF(K3042,"I")</f>
        <v>0</v>
      </c>
      <c r="AC3042" s="107">
        <f>COUNTIF(K3042,"A")</f>
        <v>0</v>
      </c>
    </row>
    <row r="3043" spans="1:29" ht="12.75" customHeight="1">
      <c r="A3043" s="69"/>
      <c r="B3043" s="181"/>
      <c r="C3043" s="181"/>
      <c r="D3043" s="72"/>
      <c r="E3043" s="73"/>
      <c r="F3043" s="72"/>
      <c r="G3043" s="181"/>
      <c r="H3043" s="99"/>
      <c r="I3043" s="76">
        <f t="shared" si="1235"/>
        <v>36</v>
      </c>
      <c r="J3043" s="210" t="s">
        <v>19</v>
      </c>
      <c r="K3043" s="211"/>
      <c r="L3043" s="251"/>
      <c r="M3043" s="212" t="s">
        <v>45</v>
      </c>
      <c r="N3043" s="212" t="s">
        <v>46</v>
      </c>
      <c r="O3043" s="242"/>
      <c r="P3043" s="243"/>
      <c r="Q3043" s="258"/>
      <c r="R3043" s="212"/>
      <c r="S3043" s="213"/>
      <c r="T3043" s="214"/>
      <c r="U3043" s="214"/>
      <c r="V3043" s="215"/>
      <c r="W3043" s="216" t="s">
        <v>36</v>
      </c>
      <c r="X3043" s="182"/>
      <c r="Y3043" s="183" t="s">
        <v>37</v>
      </c>
      <c r="Z3043" s="83"/>
      <c r="AA3043" s="84"/>
      <c r="AB3043" s="84"/>
      <c r="AC3043" s="96"/>
    </row>
    <row r="3044" spans="1:29" ht="12.75" customHeight="1">
      <c r="A3044" s="69"/>
      <c r="B3044" s="184" t="str">
        <f>C3008</f>
        <v>ADE</v>
      </c>
      <c r="C3044" s="181"/>
      <c r="D3044" s="72"/>
      <c r="E3044" s="73"/>
      <c r="F3044" s="72"/>
      <c r="G3044" s="181" t="s">
        <v>38</v>
      </c>
      <c r="H3044" s="99"/>
      <c r="I3044" s="76">
        <f t="shared" si="1235"/>
        <v>37</v>
      </c>
      <c r="J3044" s="333">
        <f>+K3044+L3044</f>
        <v>35</v>
      </c>
      <c r="K3044" s="334">
        <f>+COUNTIF(K3011:K3042,"1")+COUNTIF(K3011:K3042,"2")+COUNTIF(K3011:K3042,"L2")+COUNTIF(K3011:K3042,"L1")</f>
        <v>24</v>
      </c>
      <c r="L3044" s="334">
        <f>+COUNTIF(K3011:K3042,"2")+COUNTIF(K3011:K3042,"L2")</f>
        <v>11</v>
      </c>
      <c r="M3044" s="334">
        <f>+COUNTIF(K3011:K3042,"1")+COUNTIF(K3011:K3042,"L1")</f>
        <v>13</v>
      </c>
      <c r="N3044" s="185"/>
      <c r="O3044" s="185"/>
      <c r="P3044" s="101"/>
      <c r="Q3044" s="259"/>
      <c r="R3044" s="185">
        <f>+COUNTIF(K3012:K3042,"S2")</f>
        <v>0</v>
      </c>
      <c r="S3044" s="102">
        <f>SUM(S3012:S3042)</f>
        <v>6</v>
      </c>
      <c r="T3044" s="102">
        <f>SUM(T3012:T3042)</f>
        <v>19.999999999999993</v>
      </c>
      <c r="U3044" s="102">
        <f>SUM(U3012:U3042)</f>
        <v>2</v>
      </c>
      <c r="V3044" s="102">
        <f>SUM(V3012:V3042)</f>
        <v>0</v>
      </c>
      <c r="W3044" s="105">
        <f>+(S3044*1.5)+(T3044*2)+(U3044*3)+(V3044*4)</f>
        <v>54.999999999999986</v>
      </c>
      <c r="X3044" s="186"/>
      <c r="Y3044" s="187">
        <f>+COUNTIF(Y3012:Y3042,"D")</f>
        <v>22</v>
      </c>
      <c r="Z3044" s="83"/>
      <c r="AA3044" s="102">
        <f>SUM(AA3012:AA3042)</f>
        <v>0</v>
      </c>
      <c r="AB3044" s="102">
        <f>SUM(AB3012:AB3042)</f>
        <v>0</v>
      </c>
      <c r="AC3044" s="102">
        <f>SUM(AC3012:AC3042)</f>
        <v>0</v>
      </c>
    </row>
    <row r="3045" spans="1:29" ht="12.75" customHeight="1">
      <c r="A3045" s="69"/>
      <c r="B3045" s="263"/>
      <c r="C3045" s="189" t="s">
        <v>57</v>
      </c>
      <c r="D3045" s="189"/>
      <c r="E3045" s="190"/>
      <c r="F3045" s="72"/>
      <c r="G3045" s="72"/>
      <c r="H3045" s="99"/>
      <c r="I3045" s="76">
        <f t="shared" si="1235"/>
        <v>38</v>
      </c>
      <c r="J3045" s="191"/>
      <c r="K3045" s="192"/>
      <c r="L3045" s="252"/>
      <c r="M3045" s="193"/>
      <c r="N3045" s="193"/>
      <c r="O3045" s="193"/>
      <c r="P3045" s="239"/>
      <c r="Q3045" s="260"/>
      <c r="R3045" s="194">
        <f>S3044+T3044+U3044+V3044</f>
        <v>27.999999999999993</v>
      </c>
      <c r="S3045" s="103"/>
      <c r="T3045" s="103"/>
      <c r="U3045" s="103"/>
      <c r="V3045" s="103"/>
      <c r="W3045" s="103"/>
      <c r="X3045" s="195"/>
      <c r="Y3045" s="187"/>
      <c r="Z3045" s="196"/>
      <c r="AA3045" s="196"/>
      <c r="AB3045" s="196"/>
      <c r="AC3045" s="197"/>
    </row>
    <row r="3047" spans="1:29" ht="12.75" customHeight="1">
      <c r="A3047" s="52">
        <f>A3008+1</f>
        <v>79</v>
      </c>
      <c r="B3047" s="53" t="s">
        <v>2</v>
      </c>
      <c r="C3047" s="54" t="s">
        <v>201</v>
      </c>
      <c r="D3047" s="55"/>
      <c r="E3047" s="56" t="s">
        <v>55</v>
      </c>
      <c r="F3047" s="209" t="s">
        <v>154</v>
      </c>
      <c r="G3047" s="57"/>
      <c r="H3047" s="58"/>
      <c r="I3047" s="59">
        <v>1</v>
      </c>
      <c r="J3047" s="486" t="str">
        <f>+C3047</f>
        <v>ADE</v>
      </c>
      <c r="K3047" s="486"/>
      <c r="L3047" s="486"/>
      <c r="M3047" s="486"/>
      <c r="N3047" s="486"/>
      <c r="O3047" s="486"/>
      <c r="P3047" s="486"/>
      <c r="Q3047" s="486"/>
      <c r="R3047" s="486"/>
      <c r="S3047" s="486"/>
      <c r="T3047" s="486"/>
      <c r="U3047" s="486"/>
      <c r="V3047" s="486"/>
      <c r="W3047" s="486"/>
      <c r="X3047" s="60"/>
      <c r="Y3047" s="61"/>
      <c r="Z3047" s="62"/>
      <c r="AA3047" s="63"/>
      <c r="AB3047" s="63"/>
      <c r="AC3047" s="64"/>
    </row>
    <row r="3048" spans="1:29" ht="12.75" customHeight="1">
      <c r="A3048" s="69"/>
      <c r="B3048" s="70" t="s">
        <v>3</v>
      </c>
      <c r="C3048" s="71" t="s">
        <v>62</v>
      </c>
      <c r="D3048" s="72"/>
      <c r="E3048" s="73"/>
      <c r="F3048" s="72"/>
      <c r="G3048" s="74"/>
      <c r="H3048" s="75"/>
      <c r="I3048" s="76">
        <f t="shared" ref="I3048:I3084" si="1251">+I3047+1</f>
        <v>2</v>
      </c>
      <c r="J3048" s="77" t="s">
        <v>4</v>
      </c>
      <c r="K3048" s="78"/>
      <c r="L3048" s="248"/>
      <c r="M3048" s="79"/>
      <c r="N3048" s="79"/>
      <c r="O3048" s="79"/>
      <c r="P3048" s="236"/>
      <c r="Q3048" s="254"/>
      <c r="R3048" s="79"/>
      <c r="S3048" s="79"/>
      <c r="T3048" s="79"/>
      <c r="U3048" s="79"/>
      <c r="V3048" s="79"/>
      <c r="W3048" s="80" t="str">
        <f>$Y$1</f>
        <v>Period: 1 May 2012 - 31 May 2012</v>
      </c>
      <c r="X3048" s="81"/>
      <c r="Y3048" s="82"/>
      <c r="Z3048" s="83"/>
      <c r="AA3048" s="84"/>
      <c r="AB3048" s="84"/>
      <c r="AC3048" s="85"/>
    </row>
    <row r="3049" spans="1:29" ht="12.75" customHeight="1">
      <c r="A3049" s="69"/>
      <c r="B3049" s="70" t="s">
        <v>6</v>
      </c>
      <c r="C3049" s="71" t="s">
        <v>5</v>
      </c>
      <c r="D3049" s="72"/>
      <c r="E3049" s="73"/>
      <c r="F3049" s="91"/>
      <c r="G3049" s="91"/>
      <c r="H3049" s="92"/>
      <c r="I3049" s="76">
        <f t="shared" si="1251"/>
        <v>3</v>
      </c>
      <c r="J3049" s="487" t="s">
        <v>7</v>
      </c>
      <c r="K3049" s="488" t="s">
        <v>8</v>
      </c>
      <c r="L3049" s="249"/>
      <c r="M3049" s="489" t="s">
        <v>49</v>
      </c>
      <c r="N3049" s="490"/>
      <c r="O3049" s="220"/>
      <c r="P3049" s="237"/>
      <c r="Q3049" s="255"/>
      <c r="R3049" s="491" t="s">
        <v>64</v>
      </c>
      <c r="S3049" s="493" t="s">
        <v>9</v>
      </c>
      <c r="T3049" s="493"/>
      <c r="U3049" s="493"/>
      <c r="V3049" s="493"/>
      <c r="W3049" s="494" t="s">
        <v>10</v>
      </c>
      <c r="X3049" s="93"/>
      <c r="Y3049" s="94"/>
      <c r="Z3049" s="83"/>
      <c r="AA3049" s="84"/>
      <c r="AB3049" s="84"/>
      <c r="AC3049" s="85"/>
    </row>
    <row r="3050" spans="1:29" ht="12.75" customHeight="1">
      <c r="A3050" s="69"/>
      <c r="B3050" s="70" t="s">
        <v>48</v>
      </c>
      <c r="C3050" s="71"/>
      <c r="D3050" s="72"/>
      <c r="E3050" s="73"/>
      <c r="F3050" s="91"/>
      <c r="G3050" s="91"/>
      <c r="H3050" s="92"/>
      <c r="I3050" s="76">
        <f t="shared" si="1251"/>
        <v>4</v>
      </c>
      <c r="J3050" s="487"/>
      <c r="K3050" s="488"/>
      <c r="L3050" s="250"/>
      <c r="M3050" s="231" t="s">
        <v>11</v>
      </c>
      <c r="N3050" s="231" t="s">
        <v>12</v>
      </c>
      <c r="O3050" s="231"/>
      <c r="P3050" s="238"/>
      <c r="Q3050" s="256" t="s">
        <v>67</v>
      </c>
      <c r="R3050" s="492"/>
      <c r="S3050" s="201">
        <v>1.5</v>
      </c>
      <c r="T3050" s="201">
        <v>2</v>
      </c>
      <c r="U3050" s="201">
        <v>3</v>
      </c>
      <c r="V3050" s="201">
        <v>4</v>
      </c>
      <c r="W3050" s="494"/>
      <c r="X3050" s="93"/>
      <c r="Y3050" s="94"/>
      <c r="Z3050" s="83"/>
      <c r="AA3050" s="95" t="s">
        <v>13</v>
      </c>
      <c r="AB3050" s="95" t="s">
        <v>14</v>
      </c>
      <c r="AC3050" s="96" t="s">
        <v>15</v>
      </c>
    </row>
    <row r="3051" spans="1:29" ht="12.75" customHeight="1">
      <c r="A3051" s="69"/>
      <c r="B3051" s="70" t="s">
        <v>16</v>
      </c>
      <c r="C3051" s="71"/>
      <c r="D3051" s="72"/>
      <c r="E3051" s="73"/>
      <c r="F3051" s="98"/>
      <c r="G3051" s="72"/>
      <c r="H3051" s="99"/>
      <c r="I3051" s="76">
        <f t="shared" si="1251"/>
        <v>5</v>
      </c>
      <c r="J3051" s="100">
        <f>$AN$9</f>
        <v>41079</v>
      </c>
      <c r="K3051" s="101">
        <v>1</v>
      </c>
      <c r="L3051" s="261">
        <v>11</v>
      </c>
      <c r="M3051" s="232">
        <f>VLOOKUP(K3051,$AE$23:$AG$30,2,0)</f>
        <v>0.33333333333333331</v>
      </c>
      <c r="N3051" s="241">
        <f>VLOOKUP(K3051,$AE$23:$AG$30,3,0)</f>
        <v>0.70833333333333337</v>
      </c>
      <c r="O3051" s="244">
        <f t="shared" ref="O3051:O3080" si="1252">(N3051-M3051)*24</f>
        <v>9.0000000000000018</v>
      </c>
      <c r="P3051" s="245" t="str">
        <f>+IF(((N3051-M3051)*24)&gt;4,"1",0)</f>
        <v>1</v>
      </c>
      <c r="Q3051" s="257">
        <f t="shared" ref="Q3051:Q3080" si="1253">O3051-P3051</f>
        <v>8.0000000000000018</v>
      </c>
      <c r="R3051" s="102">
        <f>+L3051-Q3051</f>
        <v>2.9999999999999982</v>
      </c>
      <c r="S3051" s="103">
        <f>IF(AND(Y3051="d",W3051&gt;0),1,0)</f>
        <v>1</v>
      </c>
      <c r="T3051" s="104">
        <f>IF(AND(Y3051="D",W3051-S3051&lt;0),0,IF(AND(Y3051="M",W3051&gt;=7),7,IF(AND(Y3051="M",W3051&lt;7),W3051,IF(W3051-S3051&lt;0,0,IF(AND(Y3051="D",W3051-S3051&gt;=7),7,IF(AND(Y3051="D",W3051-S3051&lt;7),W3051-S3051,0))))))</f>
        <v>1.9999999999999982</v>
      </c>
      <c r="U3051" s="104">
        <f>IF(AND(Y3051="D",W3051&lt;1),0,IF(AND(Y3051="D",W3051-S3051-T3051&gt;0,W3051-S3051-T3051&lt;1),W3051-S3051-T3051,IF(AND(Y3051="D",W3051-S3051-T3051&gt;=1),1,IF(AND(Y3051="M",W3051-T3051&gt;=1),1,IF(AND(Y3051="M",W3051-T3051&lt;1),W3051-T3051,0)))))</f>
        <v>0</v>
      </c>
      <c r="V3051" s="104">
        <f>IF(AND(Y3051="D",W3051&lt;1),0,IF(AND(Y3051="D",W3051-S3051-T3051-U3051&gt;0),W3051-S3051-T3051-U3051,IF(AND(Y3051="M",W3051-T3051-U3051&gt;0),W3051-T3051-U3051,0)))</f>
        <v>0</v>
      </c>
      <c r="W3051" s="105">
        <f>+R3051</f>
        <v>2.9999999999999982</v>
      </c>
      <c r="X3051" s="96"/>
      <c r="Y3051" s="106" t="str">
        <f>$AO$9</f>
        <v>D</v>
      </c>
      <c r="Z3051" s="207" t="str">
        <f t="shared" ref="Z3051:Z3081" si="1254">TEXT(WEEKDAY(J3051),"ddd")</f>
        <v>Tue</v>
      </c>
      <c r="AA3051" s="107">
        <f t="shared" ref="AA3051:AA3080" si="1255">COUNTIF(K3051,"S")</f>
        <v>0</v>
      </c>
      <c r="AB3051" s="107">
        <f t="shared" ref="AB3051:AB3080" si="1256">COUNTIF(K3051,"I")</f>
        <v>0</v>
      </c>
      <c r="AC3051" s="107">
        <f t="shared" ref="AC3051:AC3080" si="1257">COUNTIF(K3051,"A")</f>
        <v>0</v>
      </c>
    </row>
    <row r="3052" spans="1:29" ht="12.75" customHeight="1">
      <c r="A3052" s="69"/>
      <c r="B3052" s="70" t="s">
        <v>18</v>
      </c>
      <c r="C3052" s="108" t="s">
        <v>61</v>
      </c>
      <c r="D3052" s="109"/>
      <c r="E3052" s="73"/>
      <c r="F3052" s="110"/>
      <c r="G3052" s="72"/>
      <c r="H3052" s="99"/>
      <c r="I3052" s="76">
        <f t="shared" si="1251"/>
        <v>6</v>
      </c>
      <c r="J3052" s="100">
        <f>$AN$10</f>
        <v>41080</v>
      </c>
      <c r="K3052" s="101">
        <v>1</v>
      </c>
      <c r="L3052" s="261">
        <v>11</v>
      </c>
      <c r="M3052" s="232">
        <f>VLOOKUP(K3052,$AE$23:$AG$30,2,0)</f>
        <v>0.33333333333333331</v>
      </c>
      <c r="N3052" s="241">
        <f t="shared" ref="N3052:N3080" si="1258">VLOOKUP(K3052,$AE$23:$AG$30,3,0)</f>
        <v>0.70833333333333337</v>
      </c>
      <c r="O3052" s="244">
        <f t="shared" si="1252"/>
        <v>9.0000000000000018</v>
      </c>
      <c r="P3052" s="245" t="str">
        <f>+IF(((N3052-M3052)*24)&gt;4,"1",0)</f>
        <v>1</v>
      </c>
      <c r="Q3052" s="257">
        <f t="shared" si="1253"/>
        <v>8.0000000000000018</v>
      </c>
      <c r="R3052" s="102">
        <f>+L3052-Q3052</f>
        <v>2.9999999999999982</v>
      </c>
      <c r="S3052" s="103">
        <f t="shared" ref="S3052:S3080" si="1259">IF(AND(Y3052="d",W3052&gt;0),1,0)</f>
        <v>1</v>
      </c>
      <c r="T3052" s="104">
        <f t="shared" ref="T3052:T3080" si="1260">IF(AND(Y3052="D",W3052-S3052&lt;0),0,IF(AND(Y3052="M",W3052&gt;=7),7,IF(AND(Y3052="M",W3052&lt;7),W3052,IF(W3052-S3052&lt;0,0,IF(AND(Y3052="D",W3052-S3052&gt;=7),7,IF(AND(Y3052="D",W3052-S3052&lt;7),W3052-S3052,0))))))</f>
        <v>1.9999999999999982</v>
      </c>
      <c r="U3052" s="104">
        <f t="shared" ref="U3052:U3080" si="1261">IF(AND(Y3052="D",W3052&lt;1),0,IF(AND(Y3052="D",W3052-S3052-T3052&gt;0,W3052-S3052-T3052&lt;1),W3052-S3052-T3052,IF(AND(Y3052="D",W3052-S3052-T3052&gt;=1),1,IF(AND(Y3052="M",W3052-T3052&gt;=1),1,IF(AND(Y3052="M",W3052-T3052&lt;1),W3052-T3052,0)))))</f>
        <v>0</v>
      </c>
      <c r="V3052" s="104">
        <f t="shared" ref="V3052:V3080" si="1262">IF(AND(Y3052="D",W3052&lt;1),0,IF(AND(Y3052="D",W3052-S3052-T3052-U3052&gt;0),W3052-S3052-T3052-U3052,IF(AND(Y3052="M",W3052-T3052-U3052&gt;0),W3052-T3052-U3052,0)))</f>
        <v>0</v>
      </c>
      <c r="W3052" s="105">
        <f t="shared" ref="W3052:W3080" si="1263">+R3052</f>
        <v>2.9999999999999982</v>
      </c>
      <c r="X3052" s="96"/>
      <c r="Y3052" s="106" t="str">
        <f>$AO$10</f>
        <v>D</v>
      </c>
      <c r="Z3052" s="207" t="str">
        <f t="shared" si="1254"/>
        <v>Wed</v>
      </c>
      <c r="AA3052" s="107">
        <f t="shared" si="1255"/>
        <v>0</v>
      </c>
      <c r="AB3052" s="107">
        <f t="shared" si="1256"/>
        <v>0</v>
      </c>
      <c r="AC3052" s="107">
        <f t="shared" si="1257"/>
        <v>0</v>
      </c>
    </row>
    <row r="3053" spans="1:29" ht="12.75" customHeight="1">
      <c r="A3053" s="69"/>
      <c r="B3053" s="98" t="s">
        <v>20</v>
      </c>
      <c r="C3053" s="199">
        <v>40245</v>
      </c>
      <c r="D3053" s="199">
        <v>41340</v>
      </c>
      <c r="E3053" s="73"/>
      <c r="F3053" s="72"/>
      <c r="G3053" s="72"/>
      <c r="H3053" s="99"/>
      <c r="I3053" s="76">
        <f t="shared" si="1251"/>
        <v>7</v>
      </c>
      <c r="J3053" s="100">
        <f>$AN$11</f>
        <v>41081</v>
      </c>
      <c r="K3053" s="101">
        <v>1</v>
      </c>
      <c r="L3053" s="261">
        <v>8</v>
      </c>
      <c r="M3053" s="232">
        <f>VLOOKUP(K3053,$AE$23:$AG$30,2,0)</f>
        <v>0.33333333333333331</v>
      </c>
      <c r="N3053" s="241">
        <f t="shared" si="1258"/>
        <v>0.70833333333333337</v>
      </c>
      <c r="O3053" s="244">
        <f t="shared" si="1252"/>
        <v>9.0000000000000018</v>
      </c>
      <c r="P3053" s="245" t="str">
        <f t="shared" ref="P3053:P3080" si="1264">+IF(((N3053-M3053)*24)&gt;4,"1",0)</f>
        <v>1</v>
      </c>
      <c r="Q3053" s="257">
        <f t="shared" si="1253"/>
        <v>8.0000000000000018</v>
      </c>
      <c r="R3053" s="102">
        <f t="shared" ref="R3053:R3080" si="1265">+L3053-Q3053</f>
        <v>0</v>
      </c>
      <c r="S3053" s="103">
        <f t="shared" si="1259"/>
        <v>0</v>
      </c>
      <c r="T3053" s="104">
        <f t="shared" si="1260"/>
        <v>0</v>
      </c>
      <c r="U3053" s="104">
        <f t="shared" si="1261"/>
        <v>0</v>
      </c>
      <c r="V3053" s="104">
        <f t="shared" si="1262"/>
        <v>0</v>
      </c>
      <c r="W3053" s="105">
        <f t="shared" si="1263"/>
        <v>0</v>
      </c>
      <c r="X3053" s="96"/>
      <c r="Y3053" s="106" t="str">
        <f>$AO$11</f>
        <v>D</v>
      </c>
      <c r="Z3053" s="207" t="str">
        <f t="shared" si="1254"/>
        <v>Thu</v>
      </c>
      <c r="AA3053" s="107">
        <f t="shared" si="1255"/>
        <v>0</v>
      </c>
      <c r="AB3053" s="107">
        <f t="shared" si="1256"/>
        <v>0</v>
      </c>
      <c r="AC3053" s="107">
        <f t="shared" si="1257"/>
        <v>0</v>
      </c>
    </row>
    <row r="3054" spans="1:29" ht="12.75" customHeight="1">
      <c r="A3054" s="69"/>
      <c r="B3054" s="98"/>
      <c r="C3054" s="98"/>
      <c r="D3054" s="72"/>
      <c r="E3054" s="73"/>
      <c r="F3054" s="72"/>
      <c r="G3054" s="72"/>
      <c r="H3054" s="99"/>
      <c r="I3054" s="76">
        <f t="shared" si="1251"/>
        <v>8</v>
      </c>
      <c r="J3054" s="100">
        <f>$AN$12</f>
        <v>41082</v>
      </c>
      <c r="K3054" s="101">
        <v>1</v>
      </c>
      <c r="L3054" s="261">
        <v>8</v>
      </c>
      <c r="M3054" s="232">
        <f t="shared" ref="M3054:M3080" si="1266">VLOOKUP(K3054,$AE$23:$AG$30,2,0)</f>
        <v>0.33333333333333331</v>
      </c>
      <c r="N3054" s="241">
        <f t="shared" si="1258"/>
        <v>0.70833333333333337</v>
      </c>
      <c r="O3054" s="244">
        <f t="shared" si="1252"/>
        <v>9.0000000000000018</v>
      </c>
      <c r="P3054" s="245" t="str">
        <f t="shared" si="1264"/>
        <v>1</v>
      </c>
      <c r="Q3054" s="257">
        <f t="shared" si="1253"/>
        <v>8.0000000000000018</v>
      </c>
      <c r="R3054" s="102">
        <f t="shared" si="1265"/>
        <v>0</v>
      </c>
      <c r="S3054" s="103">
        <f t="shared" si="1259"/>
        <v>0</v>
      </c>
      <c r="T3054" s="104">
        <f t="shared" si="1260"/>
        <v>0</v>
      </c>
      <c r="U3054" s="104">
        <f t="shared" si="1261"/>
        <v>0</v>
      </c>
      <c r="V3054" s="104">
        <f t="shared" si="1262"/>
        <v>0</v>
      </c>
      <c r="W3054" s="105">
        <f t="shared" si="1263"/>
        <v>0</v>
      </c>
      <c r="X3054" s="96"/>
      <c r="Y3054" s="106" t="str">
        <f>$AO$12</f>
        <v>D</v>
      </c>
      <c r="Z3054" s="207" t="str">
        <f t="shared" si="1254"/>
        <v>Fri</v>
      </c>
      <c r="AA3054" s="107">
        <f t="shared" si="1255"/>
        <v>0</v>
      </c>
      <c r="AB3054" s="107">
        <f t="shared" si="1256"/>
        <v>0</v>
      </c>
      <c r="AC3054" s="107">
        <f t="shared" si="1257"/>
        <v>0</v>
      </c>
    </row>
    <row r="3055" spans="1:29" ht="12.75" customHeight="1">
      <c r="A3055" s="69"/>
      <c r="B3055" s="98"/>
      <c r="C3055" s="98"/>
      <c r="D3055" s="72"/>
      <c r="E3055" s="73"/>
      <c r="F3055" s="198"/>
      <c r="G3055" s="72"/>
      <c r="H3055" s="99"/>
      <c r="I3055" s="76">
        <f t="shared" si="1251"/>
        <v>9</v>
      </c>
      <c r="J3055" s="100">
        <f>$AN$13</f>
        <v>41083</v>
      </c>
      <c r="K3055" s="339" t="s">
        <v>50</v>
      </c>
      <c r="L3055" s="261"/>
      <c r="M3055" s="232">
        <f t="shared" si="1266"/>
        <v>0</v>
      </c>
      <c r="N3055" s="241">
        <f t="shared" si="1258"/>
        <v>0</v>
      </c>
      <c r="O3055" s="244">
        <f t="shared" si="1252"/>
        <v>0</v>
      </c>
      <c r="P3055" s="245">
        <f t="shared" si="1264"/>
        <v>0</v>
      </c>
      <c r="Q3055" s="257">
        <f t="shared" si="1253"/>
        <v>0</v>
      </c>
      <c r="R3055" s="102">
        <f t="shared" si="1265"/>
        <v>0</v>
      </c>
      <c r="S3055" s="103">
        <f t="shared" si="1259"/>
        <v>0</v>
      </c>
      <c r="T3055" s="104">
        <f t="shared" si="1260"/>
        <v>0</v>
      </c>
      <c r="U3055" s="104">
        <f t="shared" si="1261"/>
        <v>0</v>
      </c>
      <c r="V3055" s="104">
        <f t="shared" si="1262"/>
        <v>0</v>
      </c>
      <c r="W3055" s="105">
        <f t="shared" si="1263"/>
        <v>0</v>
      </c>
      <c r="X3055" s="96"/>
      <c r="Y3055" s="106" t="str">
        <f>$AO$13</f>
        <v>M</v>
      </c>
      <c r="Z3055" s="207" t="str">
        <f t="shared" si="1254"/>
        <v>Sat</v>
      </c>
      <c r="AA3055" s="107">
        <f t="shared" si="1255"/>
        <v>0</v>
      </c>
      <c r="AB3055" s="107">
        <f t="shared" si="1256"/>
        <v>0</v>
      </c>
      <c r="AC3055" s="107">
        <f t="shared" si="1257"/>
        <v>0</v>
      </c>
    </row>
    <row r="3056" spans="1:29" ht="12.75" customHeight="1">
      <c r="A3056" s="69"/>
      <c r="B3056" s="124" t="s">
        <v>21</v>
      </c>
      <c r="C3056" s="125" t="s">
        <v>22</v>
      </c>
      <c r="D3056" s="126"/>
      <c r="E3056" s="127"/>
      <c r="F3056" s="198">
        <v>1244560</v>
      </c>
      <c r="G3056" s="129" t="s">
        <v>22</v>
      </c>
      <c r="H3056" s="130">
        <f>+F3056</f>
        <v>1244560</v>
      </c>
      <c r="I3056" s="76">
        <f t="shared" si="1251"/>
        <v>10</v>
      </c>
      <c r="J3056" s="100">
        <f>$AN$14</f>
        <v>41084</v>
      </c>
      <c r="K3056" s="339" t="s">
        <v>50</v>
      </c>
      <c r="L3056" s="261"/>
      <c r="M3056" s="232">
        <f t="shared" si="1266"/>
        <v>0</v>
      </c>
      <c r="N3056" s="241">
        <f t="shared" si="1258"/>
        <v>0</v>
      </c>
      <c r="O3056" s="244">
        <f t="shared" si="1252"/>
        <v>0</v>
      </c>
      <c r="P3056" s="245">
        <f t="shared" si="1264"/>
        <v>0</v>
      </c>
      <c r="Q3056" s="257">
        <f t="shared" si="1253"/>
        <v>0</v>
      </c>
      <c r="R3056" s="102">
        <f t="shared" si="1265"/>
        <v>0</v>
      </c>
      <c r="S3056" s="103">
        <f t="shared" si="1259"/>
        <v>0</v>
      </c>
      <c r="T3056" s="104">
        <f t="shared" si="1260"/>
        <v>0</v>
      </c>
      <c r="U3056" s="104">
        <f t="shared" si="1261"/>
        <v>0</v>
      </c>
      <c r="V3056" s="104">
        <f t="shared" si="1262"/>
        <v>0</v>
      </c>
      <c r="W3056" s="105">
        <f t="shared" si="1263"/>
        <v>0</v>
      </c>
      <c r="X3056" s="96"/>
      <c r="Y3056" s="106" t="str">
        <f>$AO$14</f>
        <v>M</v>
      </c>
      <c r="Z3056" s="262" t="str">
        <f t="shared" si="1254"/>
        <v>Sun</v>
      </c>
      <c r="AA3056" s="107">
        <f t="shared" si="1255"/>
        <v>0</v>
      </c>
      <c r="AB3056" s="107">
        <f t="shared" si="1256"/>
        <v>0</v>
      </c>
      <c r="AC3056" s="107">
        <f t="shared" si="1257"/>
        <v>0</v>
      </c>
    </row>
    <row r="3057" spans="1:29" ht="12.75" customHeight="1">
      <c r="A3057" s="69"/>
      <c r="B3057" s="124" t="s">
        <v>23</v>
      </c>
      <c r="C3057" s="125" t="s">
        <v>22</v>
      </c>
      <c r="D3057" s="133">
        <f>+F3056/173</f>
        <v>7193.9884393063585</v>
      </c>
      <c r="E3057" s="127" t="s">
        <v>24</v>
      </c>
      <c r="F3057" s="128">
        <f>+W3083</f>
        <v>135.00000000000003</v>
      </c>
      <c r="G3057" s="134" t="s">
        <v>22</v>
      </c>
      <c r="H3057" s="130">
        <f>F3057*D3057</f>
        <v>971188.43930635857</v>
      </c>
      <c r="I3057" s="76">
        <f t="shared" si="1251"/>
        <v>11</v>
      </c>
      <c r="J3057" s="100">
        <f>$AN$15</f>
        <v>41085</v>
      </c>
      <c r="K3057" s="101">
        <v>2</v>
      </c>
      <c r="L3057" s="261">
        <v>8</v>
      </c>
      <c r="M3057" s="232">
        <f t="shared" si="1266"/>
        <v>0.83333333333333337</v>
      </c>
      <c r="N3057" s="241">
        <f t="shared" si="1258"/>
        <v>1.2083333333333333</v>
      </c>
      <c r="O3057" s="244">
        <f t="shared" si="1252"/>
        <v>8.9999999999999964</v>
      </c>
      <c r="P3057" s="245" t="str">
        <f t="shared" si="1264"/>
        <v>1</v>
      </c>
      <c r="Q3057" s="257">
        <f t="shared" si="1253"/>
        <v>7.9999999999999964</v>
      </c>
      <c r="R3057" s="102">
        <f t="shared" si="1265"/>
        <v>0</v>
      </c>
      <c r="S3057" s="103">
        <f t="shared" si="1259"/>
        <v>0</v>
      </c>
      <c r="T3057" s="104">
        <f t="shared" si="1260"/>
        <v>0</v>
      </c>
      <c r="U3057" s="104">
        <f t="shared" si="1261"/>
        <v>0</v>
      </c>
      <c r="V3057" s="104">
        <f t="shared" si="1262"/>
        <v>0</v>
      </c>
      <c r="W3057" s="105">
        <f t="shared" si="1263"/>
        <v>0</v>
      </c>
      <c r="X3057" s="96"/>
      <c r="Y3057" s="106" t="str">
        <f>$AO$15</f>
        <v>D</v>
      </c>
      <c r="Z3057" s="262" t="str">
        <f t="shared" si="1254"/>
        <v>Mon</v>
      </c>
      <c r="AA3057" s="107">
        <f t="shared" si="1255"/>
        <v>0</v>
      </c>
      <c r="AB3057" s="107">
        <f t="shared" si="1256"/>
        <v>0</v>
      </c>
      <c r="AC3057" s="107">
        <f t="shared" si="1257"/>
        <v>0</v>
      </c>
    </row>
    <row r="3058" spans="1:29" ht="12.75" customHeight="1">
      <c r="A3058" s="69"/>
      <c r="B3058" s="124" t="s">
        <v>65</v>
      </c>
      <c r="C3058" s="125" t="s">
        <v>22</v>
      </c>
      <c r="D3058" s="133">
        <v>6000</v>
      </c>
      <c r="E3058" s="127" t="s">
        <v>24</v>
      </c>
      <c r="F3058" s="203">
        <f>+K3083</f>
        <v>24</v>
      </c>
      <c r="G3058" s="134" t="s">
        <v>22</v>
      </c>
      <c r="H3058" s="130">
        <f>F3058*D3058</f>
        <v>144000</v>
      </c>
      <c r="I3058" s="76">
        <f t="shared" si="1251"/>
        <v>12</v>
      </c>
      <c r="J3058" s="100">
        <f>$AN$16</f>
        <v>41086</v>
      </c>
      <c r="K3058" s="101">
        <v>2</v>
      </c>
      <c r="L3058" s="261">
        <v>11</v>
      </c>
      <c r="M3058" s="232">
        <f t="shared" si="1266"/>
        <v>0.83333333333333337</v>
      </c>
      <c r="N3058" s="241">
        <f t="shared" si="1258"/>
        <v>1.2083333333333333</v>
      </c>
      <c r="O3058" s="244">
        <f t="shared" si="1252"/>
        <v>8.9999999999999964</v>
      </c>
      <c r="P3058" s="245" t="str">
        <f t="shared" si="1264"/>
        <v>1</v>
      </c>
      <c r="Q3058" s="257">
        <f t="shared" si="1253"/>
        <v>7.9999999999999964</v>
      </c>
      <c r="R3058" s="102">
        <f t="shared" si="1265"/>
        <v>3.0000000000000036</v>
      </c>
      <c r="S3058" s="103">
        <f t="shared" si="1259"/>
        <v>1</v>
      </c>
      <c r="T3058" s="104">
        <f t="shared" si="1260"/>
        <v>2.0000000000000036</v>
      </c>
      <c r="U3058" s="104">
        <f t="shared" si="1261"/>
        <v>0</v>
      </c>
      <c r="V3058" s="104">
        <f t="shared" si="1262"/>
        <v>0</v>
      </c>
      <c r="W3058" s="105">
        <f t="shared" si="1263"/>
        <v>3.0000000000000036</v>
      </c>
      <c r="X3058" s="96"/>
      <c r="Y3058" s="106" t="str">
        <f>$AO$16</f>
        <v>D</v>
      </c>
      <c r="Z3058" s="207" t="str">
        <f t="shared" si="1254"/>
        <v>Tue</v>
      </c>
      <c r="AA3058" s="107">
        <f t="shared" si="1255"/>
        <v>0</v>
      </c>
      <c r="AB3058" s="107">
        <f t="shared" si="1256"/>
        <v>0</v>
      </c>
      <c r="AC3058" s="107">
        <f t="shared" si="1257"/>
        <v>0</v>
      </c>
    </row>
    <row r="3059" spans="1:29" ht="12.75" customHeight="1">
      <c r="A3059" s="69"/>
      <c r="B3059" s="124" t="s">
        <v>66</v>
      </c>
      <c r="C3059" s="125" t="s">
        <v>22</v>
      </c>
      <c r="D3059" s="200">
        <v>4000</v>
      </c>
      <c r="E3059" s="127" t="s">
        <v>24</v>
      </c>
      <c r="F3059" s="139">
        <f>+L3083</f>
        <v>12</v>
      </c>
      <c r="G3059" s="134" t="s">
        <v>22</v>
      </c>
      <c r="H3059" s="130">
        <f>F3059*D3059</f>
        <v>48000</v>
      </c>
      <c r="I3059" s="76">
        <f t="shared" si="1251"/>
        <v>13</v>
      </c>
      <c r="J3059" s="100">
        <f>$AN$17</f>
        <v>41087</v>
      </c>
      <c r="K3059" s="101">
        <v>2</v>
      </c>
      <c r="L3059" s="261">
        <v>11</v>
      </c>
      <c r="M3059" s="232">
        <f t="shared" si="1266"/>
        <v>0.83333333333333337</v>
      </c>
      <c r="N3059" s="241">
        <f t="shared" si="1258"/>
        <v>1.2083333333333333</v>
      </c>
      <c r="O3059" s="244">
        <f t="shared" si="1252"/>
        <v>8.9999999999999964</v>
      </c>
      <c r="P3059" s="245" t="str">
        <f t="shared" si="1264"/>
        <v>1</v>
      </c>
      <c r="Q3059" s="257">
        <f t="shared" si="1253"/>
        <v>7.9999999999999964</v>
      </c>
      <c r="R3059" s="102">
        <f t="shared" si="1265"/>
        <v>3.0000000000000036</v>
      </c>
      <c r="S3059" s="103">
        <f t="shared" si="1259"/>
        <v>1</v>
      </c>
      <c r="T3059" s="104">
        <f t="shared" si="1260"/>
        <v>2.0000000000000036</v>
      </c>
      <c r="U3059" s="104">
        <f t="shared" si="1261"/>
        <v>0</v>
      </c>
      <c r="V3059" s="104">
        <f t="shared" si="1262"/>
        <v>0</v>
      </c>
      <c r="W3059" s="105">
        <f t="shared" si="1263"/>
        <v>3.0000000000000036</v>
      </c>
      <c r="X3059" s="96"/>
      <c r="Y3059" s="106" t="str">
        <f>$AO$17</f>
        <v>D</v>
      </c>
      <c r="Z3059" s="207" t="str">
        <f t="shared" si="1254"/>
        <v>Wed</v>
      </c>
      <c r="AA3059" s="107">
        <f t="shared" si="1255"/>
        <v>0</v>
      </c>
      <c r="AB3059" s="107">
        <f t="shared" si="1256"/>
        <v>0</v>
      </c>
      <c r="AC3059" s="107">
        <f t="shared" si="1257"/>
        <v>0</v>
      </c>
    </row>
    <row r="3060" spans="1:29" ht="12.75" customHeight="1">
      <c r="A3060" s="69"/>
      <c r="B3060" s="335" t="s">
        <v>75</v>
      </c>
      <c r="C3060" s="336" t="s">
        <v>22</v>
      </c>
      <c r="D3060" s="337"/>
      <c r="E3060" s="127" t="s">
        <v>24</v>
      </c>
      <c r="F3060" s="338">
        <f>+M3083</f>
        <v>12</v>
      </c>
      <c r="G3060" s="142" t="s">
        <v>22</v>
      </c>
      <c r="H3060" s="143">
        <f>+F3060*D3060</f>
        <v>0</v>
      </c>
      <c r="I3060" s="76">
        <f t="shared" si="1251"/>
        <v>14</v>
      </c>
      <c r="J3060" s="100">
        <f>$AN$18</f>
        <v>41088</v>
      </c>
      <c r="K3060" s="101">
        <v>2</v>
      </c>
      <c r="L3060" s="261">
        <v>10</v>
      </c>
      <c r="M3060" s="232">
        <f t="shared" si="1266"/>
        <v>0.83333333333333337</v>
      </c>
      <c r="N3060" s="241">
        <f t="shared" si="1258"/>
        <v>1.2083333333333333</v>
      </c>
      <c r="O3060" s="244">
        <f t="shared" si="1252"/>
        <v>8.9999999999999964</v>
      </c>
      <c r="P3060" s="245" t="str">
        <f t="shared" si="1264"/>
        <v>1</v>
      </c>
      <c r="Q3060" s="257">
        <f t="shared" si="1253"/>
        <v>7.9999999999999964</v>
      </c>
      <c r="R3060" s="102">
        <f t="shared" si="1265"/>
        <v>2.0000000000000036</v>
      </c>
      <c r="S3060" s="103">
        <f t="shared" si="1259"/>
        <v>1</v>
      </c>
      <c r="T3060" s="104">
        <f t="shared" si="1260"/>
        <v>1.0000000000000036</v>
      </c>
      <c r="U3060" s="104">
        <f t="shared" si="1261"/>
        <v>0</v>
      </c>
      <c r="V3060" s="104">
        <f t="shared" si="1262"/>
        <v>0</v>
      </c>
      <c r="W3060" s="105">
        <f t="shared" si="1263"/>
        <v>2.0000000000000036</v>
      </c>
      <c r="X3060" s="96"/>
      <c r="Y3060" s="106" t="str">
        <f>$AO$18</f>
        <v>D</v>
      </c>
      <c r="Z3060" s="207" t="str">
        <f t="shared" si="1254"/>
        <v>Thu</v>
      </c>
      <c r="AA3060" s="107">
        <f t="shared" si="1255"/>
        <v>0</v>
      </c>
      <c r="AB3060" s="107">
        <f t="shared" si="1256"/>
        <v>0</v>
      </c>
      <c r="AC3060" s="107">
        <f t="shared" si="1257"/>
        <v>0</v>
      </c>
    </row>
    <row r="3061" spans="1:29" ht="12.75" customHeight="1">
      <c r="A3061" s="69"/>
      <c r="B3061" s="124"/>
      <c r="C3061" s="70"/>
      <c r="D3061" s="202"/>
      <c r="E3061" s="140"/>
      <c r="F3061" s="141"/>
      <c r="G3061" s="74" t="s">
        <v>22</v>
      </c>
      <c r="H3061" s="99">
        <f>+D3061*F3061</f>
        <v>0</v>
      </c>
      <c r="I3061" s="76">
        <f t="shared" si="1251"/>
        <v>15</v>
      </c>
      <c r="J3061" s="100">
        <f>$AN$19</f>
        <v>41089</v>
      </c>
      <c r="K3061" s="101">
        <v>2</v>
      </c>
      <c r="L3061" s="261">
        <v>11</v>
      </c>
      <c r="M3061" s="232">
        <f t="shared" si="1266"/>
        <v>0.83333333333333337</v>
      </c>
      <c r="N3061" s="241">
        <f t="shared" si="1258"/>
        <v>1.2083333333333333</v>
      </c>
      <c r="O3061" s="244">
        <f t="shared" si="1252"/>
        <v>8.9999999999999964</v>
      </c>
      <c r="P3061" s="245" t="str">
        <f t="shared" si="1264"/>
        <v>1</v>
      </c>
      <c r="Q3061" s="257">
        <f t="shared" si="1253"/>
        <v>7.9999999999999964</v>
      </c>
      <c r="R3061" s="102">
        <f t="shared" si="1265"/>
        <v>3.0000000000000036</v>
      </c>
      <c r="S3061" s="103">
        <f t="shared" si="1259"/>
        <v>1</v>
      </c>
      <c r="T3061" s="104">
        <f t="shared" si="1260"/>
        <v>2.0000000000000036</v>
      </c>
      <c r="U3061" s="104">
        <f t="shared" si="1261"/>
        <v>0</v>
      </c>
      <c r="V3061" s="104">
        <f t="shared" si="1262"/>
        <v>0</v>
      </c>
      <c r="W3061" s="105">
        <f t="shared" si="1263"/>
        <v>3.0000000000000036</v>
      </c>
      <c r="X3061" s="96"/>
      <c r="Y3061" s="106" t="str">
        <f>$AO$19</f>
        <v>D</v>
      </c>
      <c r="Z3061" s="207" t="str">
        <f t="shared" si="1254"/>
        <v>Fri</v>
      </c>
      <c r="AA3061" s="107">
        <f t="shared" si="1255"/>
        <v>0</v>
      </c>
      <c r="AB3061" s="107">
        <f t="shared" si="1256"/>
        <v>0</v>
      </c>
      <c r="AC3061" s="107">
        <f t="shared" si="1257"/>
        <v>0</v>
      </c>
    </row>
    <row r="3062" spans="1:29" ht="12.75" customHeight="1">
      <c r="A3062" s="69"/>
      <c r="B3062" s="124"/>
      <c r="C3062" s="70"/>
      <c r="D3062" s="202"/>
      <c r="E3062" s="140"/>
      <c r="F3062" s="139"/>
      <c r="G3062" s="74" t="s">
        <v>22</v>
      </c>
      <c r="H3062" s="99">
        <f>+D3062*F3062</f>
        <v>0</v>
      </c>
      <c r="I3062" s="76">
        <f t="shared" si="1251"/>
        <v>16</v>
      </c>
      <c r="J3062" s="100">
        <f>$AN$20</f>
        <v>41090</v>
      </c>
      <c r="K3062" s="101" t="s">
        <v>72</v>
      </c>
      <c r="L3062" s="261">
        <v>11</v>
      </c>
      <c r="M3062" s="232">
        <f t="shared" si="1266"/>
        <v>0</v>
      </c>
      <c r="N3062" s="241">
        <f t="shared" si="1258"/>
        <v>0</v>
      </c>
      <c r="O3062" s="244">
        <f t="shared" si="1252"/>
        <v>0</v>
      </c>
      <c r="P3062" s="245">
        <f t="shared" si="1264"/>
        <v>0</v>
      </c>
      <c r="Q3062" s="257">
        <f t="shared" si="1253"/>
        <v>0</v>
      </c>
      <c r="R3062" s="102">
        <f t="shared" si="1265"/>
        <v>11</v>
      </c>
      <c r="S3062" s="103">
        <f t="shared" si="1259"/>
        <v>0</v>
      </c>
      <c r="T3062" s="104">
        <f t="shared" si="1260"/>
        <v>7</v>
      </c>
      <c r="U3062" s="104">
        <f t="shared" si="1261"/>
        <v>1</v>
      </c>
      <c r="V3062" s="104">
        <f t="shared" si="1262"/>
        <v>3</v>
      </c>
      <c r="W3062" s="105">
        <f t="shared" si="1263"/>
        <v>11</v>
      </c>
      <c r="X3062" s="96"/>
      <c r="Y3062" s="106" t="str">
        <f>$AO$20</f>
        <v>M</v>
      </c>
      <c r="Z3062" s="207" t="str">
        <f t="shared" si="1254"/>
        <v>Sat</v>
      </c>
      <c r="AA3062" s="107">
        <f t="shared" si="1255"/>
        <v>0</v>
      </c>
      <c r="AB3062" s="107">
        <f t="shared" si="1256"/>
        <v>0</v>
      </c>
      <c r="AC3062" s="107">
        <f t="shared" si="1257"/>
        <v>0</v>
      </c>
    </row>
    <row r="3063" spans="1:29" ht="12.75" customHeight="1">
      <c r="A3063" s="69"/>
      <c r="B3063" s="124" t="s">
        <v>56</v>
      </c>
      <c r="C3063" s="70" t="s">
        <v>22</v>
      </c>
      <c r="D3063" s="202"/>
      <c r="E3063" s="140"/>
      <c r="F3063" s="141"/>
      <c r="G3063" s="74" t="s">
        <v>22</v>
      </c>
      <c r="H3063" s="99">
        <v>0</v>
      </c>
      <c r="I3063" s="76">
        <f t="shared" si="1251"/>
        <v>17</v>
      </c>
      <c r="J3063" s="100">
        <f>$AN$21</f>
        <v>41091</v>
      </c>
      <c r="K3063" s="101" t="s">
        <v>50</v>
      </c>
      <c r="L3063" s="261"/>
      <c r="M3063" s="232">
        <f t="shared" si="1266"/>
        <v>0</v>
      </c>
      <c r="N3063" s="241">
        <f t="shared" si="1258"/>
        <v>0</v>
      </c>
      <c r="O3063" s="244">
        <f t="shared" si="1252"/>
        <v>0</v>
      </c>
      <c r="P3063" s="245">
        <f t="shared" si="1264"/>
        <v>0</v>
      </c>
      <c r="Q3063" s="257">
        <f t="shared" si="1253"/>
        <v>0</v>
      </c>
      <c r="R3063" s="102">
        <f t="shared" si="1265"/>
        <v>0</v>
      </c>
      <c r="S3063" s="103">
        <f t="shared" si="1259"/>
        <v>0</v>
      </c>
      <c r="T3063" s="104">
        <f t="shared" si="1260"/>
        <v>0</v>
      </c>
      <c r="U3063" s="104">
        <f t="shared" si="1261"/>
        <v>0</v>
      </c>
      <c r="V3063" s="104">
        <f t="shared" si="1262"/>
        <v>0</v>
      </c>
      <c r="W3063" s="105">
        <f t="shared" si="1263"/>
        <v>0</v>
      </c>
      <c r="X3063" s="96"/>
      <c r="Y3063" s="106" t="str">
        <f>$AO$21</f>
        <v>M</v>
      </c>
      <c r="Z3063" s="262" t="str">
        <f t="shared" si="1254"/>
        <v>Sun</v>
      </c>
      <c r="AA3063" s="107">
        <f t="shared" si="1255"/>
        <v>0</v>
      </c>
      <c r="AB3063" s="107">
        <f t="shared" si="1256"/>
        <v>0</v>
      </c>
      <c r="AC3063" s="107">
        <f t="shared" si="1257"/>
        <v>0</v>
      </c>
    </row>
    <row r="3064" spans="1:29" ht="12.75" customHeight="1">
      <c r="A3064" s="69"/>
      <c r="B3064" s="124"/>
      <c r="C3064" s="70"/>
      <c r="D3064" s="202"/>
      <c r="E3064" s="140"/>
      <c r="F3064" s="139"/>
      <c r="G3064" s="74" t="s">
        <v>22</v>
      </c>
      <c r="H3064" s="99">
        <f>+D3064*F3064</f>
        <v>0</v>
      </c>
      <c r="I3064" s="76">
        <f t="shared" si="1251"/>
        <v>18</v>
      </c>
      <c r="J3064" s="100">
        <f>$AN$22</f>
        <v>41092</v>
      </c>
      <c r="K3064" s="101">
        <v>1</v>
      </c>
      <c r="L3064" s="261">
        <v>11</v>
      </c>
      <c r="M3064" s="232">
        <f t="shared" si="1266"/>
        <v>0.33333333333333331</v>
      </c>
      <c r="N3064" s="241">
        <f t="shared" si="1258"/>
        <v>0.70833333333333337</v>
      </c>
      <c r="O3064" s="244">
        <f t="shared" si="1252"/>
        <v>9.0000000000000018</v>
      </c>
      <c r="P3064" s="245" t="str">
        <f t="shared" si="1264"/>
        <v>1</v>
      </c>
      <c r="Q3064" s="257">
        <f t="shared" si="1253"/>
        <v>8.0000000000000018</v>
      </c>
      <c r="R3064" s="102">
        <f t="shared" si="1265"/>
        <v>2.9999999999999982</v>
      </c>
      <c r="S3064" s="103">
        <f t="shared" si="1259"/>
        <v>1</v>
      </c>
      <c r="T3064" s="104">
        <f t="shared" si="1260"/>
        <v>1.9999999999999982</v>
      </c>
      <c r="U3064" s="104">
        <f t="shared" si="1261"/>
        <v>0</v>
      </c>
      <c r="V3064" s="104">
        <f t="shared" si="1262"/>
        <v>0</v>
      </c>
      <c r="W3064" s="105">
        <f t="shared" si="1263"/>
        <v>2.9999999999999982</v>
      </c>
      <c r="X3064" s="96"/>
      <c r="Y3064" s="106" t="str">
        <f>$AO$22</f>
        <v>D</v>
      </c>
      <c r="Z3064" s="262" t="str">
        <f t="shared" si="1254"/>
        <v>Mon</v>
      </c>
      <c r="AA3064" s="107">
        <f t="shared" si="1255"/>
        <v>0</v>
      </c>
      <c r="AB3064" s="107">
        <f t="shared" si="1256"/>
        <v>0</v>
      </c>
      <c r="AC3064" s="107">
        <f t="shared" si="1257"/>
        <v>0</v>
      </c>
    </row>
    <row r="3065" spans="1:29" ht="12.75" customHeight="1">
      <c r="A3065" s="69"/>
      <c r="B3065" s="150" t="s">
        <v>19</v>
      </c>
      <c r="C3065" s="150"/>
      <c r="D3065" s="200"/>
      <c r="E3065" s="127"/>
      <c r="F3065" s="151"/>
      <c r="G3065" s="134" t="s">
        <v>22</v>
      </c>
      <c r="H3065" s="152">
        <f>SUM(H3056:H3064)</f>
        <v>2407748.4393063588</v>
      </c>
      <c r="I3065" s="76">
        <f t="shared" si="1251"/>
        <v>19</v>
      </c>
      <c r="J3065" s="100">
        <f>$AN$23</f>
        <v>41093</v>
      </c>
      <c r="K3065" s="101">
        <v>1</v>
      </c>
      <c r="L3065" s="261">
        <v>11</v>
      </c>
      <c r="M3065" s="232">
        <f t="shared" si="1266"/>
        <v>0.33333333333333331</v>
      </c>
      <c r="N3065" s="241">
        <f t="shared" si="1258"/>
        <v>0.70833333333333337</v>
      </c>
      <c r="O3065" s="244">
        <f t="shared" si="1252"/>
        <v>9.0000000000000018</v>
      </c>
      <c r="P3065" s="245" t="str">
        <f t="shared" si="1264"/>
        <v>1</v>
      </c>
      <c r="Q3065" s="257">
        <f t="shared" si="1253"/>
        <v>8.0000000000000018</v>
      </c>
      <c r="R3065" s="102">
        <f t="shared" si="1265"/>
        <v>2.9999999999999982</v>
      </c>
      <c r="S3065" s="103">
        <f t="shared" si="1259"/>
        <v>1</v>
      </c>
      <c r="T3065" s="104">
        <f t="shared" si="1260"/>
        <v>1.9999999999999982</v>
      </c>
      <c r="U3065" s="104">
        <f t="shared" si="1261"/>
        <v>0</v>
      </c>
      <c r="V3065" s="104">
        <f t="shared" si="1262"/>
        <v>0</v>
      </c>
      <c r="W3065" s="105">
        <f t="shared" si="1263"/>
        <v>2.9999999999999982</v>
      </c>
      <c r="X3065" s="96"/>
      <c r="Y3065" s="106" t="str">
        <f>$AO$23</f>
        <v>D</v>
      </c>
      <c r="Z3065" s="207" t="str">
        <f t="shared" si="1254"/>
        <v>Tue</v>
      </c>
      <c r="AA3065" s="107">
        <f t="shared" si="1255"/>
        <v>0</v>
      </c>
      <c r="AB3065" s="107">
        <f t="shared" si="1256"/>
        <v>0</v>
      </c>
      <c r="AC3065" s="107">
        <f t="shared" si="1257"/>
        <v>0</v>
      </c>
    </row>
    <row r="3066" spans="1:29" ht="12.75" customHeight="1">
      <c r="A3066" s="69"/>
      <c r="B3066" s="131" t="s">
        <v>25</v>
      </c>
      <c r="C3066" s="70"/>
      <c r="D3066" s="200"/>
      <c r="E3066" s="127"/>
      <c r="F3066" s="151"/>
      <c r="G3066" s="74"/>
      <c r="H3066" s="75"/>
      <c r="I3066" s="76">
        <f t="shared" si="1251"/>
        <v>20</v>
      </c>
      <c r="J3066" s="100">
        <f>$AN$24</f>
        <v>41094</v>
      </c>
      <c r="K3066" s="101">
        <v>1</v>
      </c>
      <c r="L3066" s="261">
        <v>11</v>
      </c>
      <c r="M3066" s="232">
        <f t="shared" si="1266"/>
        <v>0.33333333333333331</v>
      </c>
      <c r="N3066" s="241">
        <f t="shared" si="1258"/>
        <v>0.70833333333333337</v>
      </c>
      <c r="O3066" s="244">
        <f t="shared" si="1252"/>
        <v>9.0000000000000018</v>
      </c>
      <c r="P3066" s="245" t="str">
        <f t="shared" si="1264"/>
        <v>1</v>
      </c>
      <c r="Q3066" s="257">
        <f t="shared" si="1253"/>
        <v>8.0000000000000018</v>
      </c>
      <c r="R3066" s="102">
        <f t="shared" si="1265"/>
        <v>2.9999999999999982</v>
      </c>
      <c r="S3066" s="103">
        <f t="shared" si="1259"/>
        <v>1</v>
      </c>
      <c r="T3066" s="104">
        <f t="shared" si="1260"/>
        <v>1.9999999999999982</v>
      </c>
      <c r="U3066" s="104">
        <f t="shared" si="1261"/>
        <v>0</v>
      </c>
      <c r="V3066" s="104">
        <f t="shared" si="1262"/>
        <v>0</v>
      </c>
      <c r="W3066" s="105">
        <f t="shared" si="1263"/>
        <v>2.9999999999999982</v>
      </c>
      <c r="X3066" s="96"/>
      <c r="Y3066" s="106" t="str">
        <f>$AO$24</f>
        <v>D</v>
      </c>
      <c r="Z3066" s="207" t="str">
        <f t="shared" si="1254"/>
        <v>Wed</v>
      </c>
      <c r="AA3066" s="107">
        <f t="shared" si="1255"/>
        <v>0</v>
      </c>
      <c r="AB3066" s="107">
        <f t="shared" si="1256"/>
        <v>0</v>
      </c>
      <c r="AC3066" s="107">
        <f t="shared" si="1257"/>
        <v>0</v>
      </c>
    </row>
    <row r="3067" spans="1:29" ht="12.75" customHeight="1">
      <c r="A3067" s="69"/>
      <c r="B3067" s="124" t="s">
        <v>26</v>
      </c>
      <c r="C3067" s="125" t="s">
        <v>22</v>
      </c>
      <c r="D3067" s="153">
        <f>-H3056</f>
        <v>-1244560</v>
      </c>
      <c r="E3067" s="127" t="s">
        <v>24</v>
      </c>
      <c r="F3067" s="149">
        <v>0.02</v>
      </c>
      <c r="G3067" s="134" t="s">
        <v>22</v>
      </c>
      <c r="H3067" s="130">
        <f>F3067*D3067</f>
        <v>-24891.200000000001</v>
      </c>
      <c r="I3067" s="76">
        <f t="shared" si="1251"/>
        <v>21</v>
      </c>
      <c r="J3067" s="100">
        <f>$AN$25</f>
        <v>41095</v>
      </c>
      <c r="K3067" s="101">
        <v>1</v>
      </c>
      <c r="L3067" s="261">
        <v>8</v>
      </c>
      <c r="M3067" s="232">
        <f t="shared" si="1266"/>
        <v>0.33333333333333331</v>
      </c>
      <c r="N3067" s="241">
        <f t="shared" si="1258"/>
        <v>0.70833333333333337</v>
      </c>
      <c r="O3067" s="244">
        <f t="shared" si="1252"/>
        <v>9.0000000000000018</v>
      </c>
      <c r="P3067" s="245" t="str">
        <f t="shared" si="1264"/>
        <v>1</v>
      </c>
      <c r="Q3067" s="257">
        <f t="shared" si="1253"/>
        <v>8.0000000000000018</v>
      </c>
      <c r="R3067" s="102">
        <f t="shared" si="1265"/>
        <v>0</v>
      </c>
      <c r="S3067" s="103">
        <f t="shared" si="1259"/>
        <v>0</v>
      </c>
      <c r="T3067" s="104">
        <f t="shared" si="1260"/>
        <v>0</v>
      </c>
      <c r="U3067" s="104">
        <f t="shared" si="1261"/>
        <v>0</v>
      </c>
      <c r="V3067" s="104">
        <f t="shared" si="1262"/>
        <v>0</v>
      </c>
      <c r="W3067" s="105">
        <f t="shared" si="1263"/>
        <v>0</v>
      </c>
      <c r="X3067" s="96"/>
      <c r="Y3067" s="106" t="str">
        <f>$AO$25</f>
        <v>D</v>
      </c>
      <c r="Z3067" s="207" t="str">
        <f t="shared" si="1254"/>
        <v>Thu</v>
      </c>
      <c r="AA3067" s="107">
        <f t="shared" si="1255"/>
        <v>0</v>
      </c>
      <c r="AB3067" s="107">
        <f t="shared" si="1256"/>
        <v>0</v>
      </c>
      <c r="AC3067" s="107">
        <f t="shared" si="1257"/>
        <v>0</v>
      </c>
    </row>
    <row r="3068" spans="1:29" ht="12.75" customHeight="1">
      <c r="A3068" s="69"/>
      <c r="B3068" s="124" t="s">
        <v>47</v>
      </c>
      <c r="C3068" s="125" t="s">
        <v>22</v>
      </c>
      <c r="D3068" s="200"/>
      <c r="E3068" s="127"/>
      <c r="F3068" s="155"/>
      <c r="G3068" s="134" t="s">
        <v>22</v>
      </c>
      <c r="H3068" s="130">
        <f>SUM(AA3083:AC3083)*-F3056/21</f>
        <v>-59264.761904761908</v>
      </c>
      <c r="I3068" s="76">
        <f t="shared" si="1251"/>
        <v>22</v>
      </c>
      <c r="J3068" s="100">
        <f>$AN$26</f>
        <v>41096</v>
      </c>
      <c r="K3068" s="101">
        <v>1</v>
      </c>
      <c r="L3068" s="261">
        <v>8</v>
      </c>
      <c r="M3068" s="232">
        <f t="shared" si="1266"/>
        <v>0.33333333333333331</v>
      </c>
      <c r="N3068" s="241">
        <f t="shared" si="1258"/>
        <v>0.70833333333333337</v>
      </c>
      <c r="O3068" s="244">
        <f t="shared" si="1252"/>
        <v>9.0000000000000018</v>
      </c>
      <c r="P3068" s="245" t="str">
        <f t="shared" si="1264"/>
        <v>1</v>
      </c>
      <c r="Q3068" s="257">
        <f t="shared" si="1253"/>
        <v>8.0000000000000018</v>
      </c>
      <c r="R3068" s="102">
        <f t="shared" si="1265"/>
        <v>0</v>
      </c>
      <c r="S3068" s="103">
        <f t="shared" si="1259"/>
        <v>0</v>
      </c>
      <c r="T3068" s="104">
        <f t="shared" si="1260"/>
        <v>0</v>
      </c>
      <c r="U3068" s="104">
        <f t="shared" si="1261"/>
        <v>0</v>
      </c>
      <c r="V3068" s="104">
        <f t="shared" si="1262"/>
        <v>0</v>
      </c>
      <c r="W3068" s="105">
        <f t="shared" si="1263"/>
        <v>0</v>
      </c>
      <c r="X3068" s="96"/>
      <c r="Y3068" s="106" t="str">
        <f>$AO$26</f>
        <v>D</v>
      </c>
      <c r="Z3068" s="207" t="str">
        <f t="shared" si="1254"/>
        <v>Fri</v>
      </c>
      <c r="AA3068" s="107">
        <f t="shared" si="1255"/>
        <v>0</v>
      </c>
      <c r="AB3068" s="107">
        <f t="shared" si="1256"/>
        <v>0</v>
      </c>
      <c r="AC3068" s="107">
        <f t="shared" si="1257"/>
        <v>0</v>
      </c>
    </row>
    <row r="3069" spans="1:29" ht="12.75" customHeight="1">
      <c r="A3069" s="69"/>
      <c r="B3069" s="124" t="s">
        <v>27</v>
      </c>
      <c r="C3069" s="125" t="s">
        <v>22</v>
      </c>
      <c r="D3069" s="200"/>
      <c r="E3069" s="127"/>
      <c r="F3069" s="155"/>
      <c r="G3069" s="134" t="s">
        <v>22</v>
      </c>
      <c r="H3069" s="156">
        <f>+F3075</f>
        <v>-47459.5</v>
      </c>
      <c r="I3069" s="76">
        <f t="shared" si="1251"/>
        <v>23</v>
      </c>
      <c r="J3069" s="100">
        <f>$AN$27</f>
        <v>41097</v>
      </c>
      <c r="K3069" s="339" t="s">
        <v>63</v>
      </c>
      <c r="L3069" s="261">
        <v>8</v>
      </c>
      <c r="M3069" s="232">
        <f t="shared" si="1266"/>
        <v>0</v>
      </c>
      <c r="N3069" s="241">
        <f t="shared" si="1258"/>
        <v>0</v>
      </c>
      <c r="O3069" s="244">
        <f t="shared" si="1252"/>
        <v>0</v>
      </c>
      <c r="P3069" s="245">
        <f t="shared" si="1264"/>
        <v>0</v>
      </c>
      <c r="Q3069" s="257">
        <f t="shared" si="1253"/>
        <v>0</v>
      </c>
      <c r="R3069" s="102">
        <f t="shared" si="1265"/>
        <v>8</v>
      </c>
      <c r="S3069" s="103">
        <f t="shared" si="1259"/>
        <v>0</v>
      </c>
      <c r="T3069" s="104">
        <f t="shared" si="1260"/>
        <v>7</v>
      </c>
      <c r="U3069" s="104">
        <f t="shared" si="1261"/>
        <v>1</v>
      </c>
      <c r="V3069" s="104">
        <f t="shared" si="1262"/>
        <v>0</v>
      </c>
      <c r="W3069" s="105">
        <f t="shared" si="1263"/>
        <v>8</v>
      </c>
      <c r="X3069" s="96"/>
      <c r="Y3069" s="106" t="str">
        <f>$AO$27</f>
        <v>M</v>
      </c>
      <c r="Z3069" s="207" t="str">
        <f t="shared" si="1254"/>
        <v>Sat</v>
      </c>
      <c r="AA3069" s="107">
        <f t="shared" si="1255"/>
        <v>0</v>
      </c>
      <c r="AB3069" s="107">
        <f t="shared" si="1256"/>
        <v>0</v>
      </c>
      <c r="AC3069" s="107">
        <f t="shared" si="1257"/>
        <v>0</v>
      </c>
    </row>
    <row r="3070" spans="1:29" ht="12.75" customHeight="1">
      <c r="A3070" s="69"/>
      <c r="B3070" s="98"/>
      <c r="C3070" s="98"/>
      <c r="D3070" s="158" t="s">
        <v>28</v>
      </c>
      <c r="E3070" s="159"/>
      <c r="F3070" s="160">
        <f>VLOOKUP(C3049,$AD$1:$AG$6,2)</f>
        <v>-1320000</v>
      </c>
      <c r="G3070" s="160"/>
      <c r="H3070" s="99"/>
      <c r="I3070" s="76">
        <f t="shared" si="1251"/>
        <v>24</v>
      </c>
      <c r="J3070" s="100">
        <f>$AN$28</f>
        <v>41098</v>
      </c>
      <c r="K3070" s="101" t="s">
        <v>50</v>
      </c>
      <c r="L3070" s="261"/>
      <c r="M3070" s="232">
        <f t="shared" si="1266"/>
        <v>0</v>
      </c>
      <c r="N3070" s="241">
        <f t="shared" si="1258"/>
        <v>0</v>
      </c>
      <c r="O3070" s="244">
        <f t="shared" si="1252"/>
        <v>0</v>
      </c>
      <c r="P3070" s="245">
        <f t="shared" si="1264"/>
        <v>0</v>
      </c>
      <c r="Q3070" s="257">
        <f t="shared" si="1253"/>
        <v>0</v>
      </c>
      <c r="R3070" s="102">
        <f t="shared" si="1265"/>
        <v>0</v>
      </c>
      <c r="S3070" s="103">
        <f t="shared" si="1259"/>
        <v>0</v>
      </c>
      <c r="T3070" s="104">
        <f t="shared" si="1260"/>
        <v>0</v>
      </c>
      <c r="U3070" s="104">
        <f t="shared" si="1261"/>
        <v>0</v>
      </c>
      <c r="V3070" s="104">
        <f t="shared" si="1262"/>
        <v>0</v>
      </c>
      <c r="W3070" s="105">
        <f t="shared" si="1263"/>
        <v>0</v>
      </c>
      <c r="X3070" s="96"/>
      <c r="Y3070" s="106" t="str">
        <f>$AO$28</f>
        <v>M</v>
      </c>
      <c r="Z3070" s="262" t="str">
        <f t="shared" si="1254"/>
        <v>Sun</v>
      </c>
      <c r="AA3070" s="107">
        <f t="shared" si="1255"/>
        <v>0</v>
      </c>
      <c r="AB3070" s="107">
        <f t="shared" si="1256"/>
        <v>0</v>
      </c>
      <c r="AC3070" s="107">
        <f t="shared" si="1257"/>
        <v>0</v>
      </c>
    </row>
    <row r="3071" spans="1:29" ht="12.75" customHeight="1">
      <c r="A3071" s="69"/>
      <c r="B3071" s="98"/>
      <c r="C3071" s="98"/>
      <c r="D3071" s="162" t="s">
        <v>26</v>
      </c>
      <c r="E3071" s="159"/>
      <c r="F3071" s="163">
        <f>+(H3056)*0.54%</f>
        <v>6720.6240000000007</v>
      </c>
      <c r="G3071" s="163"/>
      <c r="H3071" s="99"/>
      <c r="I3071" s="76">
        <f t="shared" si="1251"/>
        <v>25</v>
      </c>
      <c r="J3071" s="100">
        <f>$AN$29</f>
        <v>41099</v>
      </c>
      <c r="K3071" s="101">
        <v>2</v>
      </c>
      <c r="L3071" s="261">
        <v>9</v>
      </c>
      <c r="M3071" s="232">
        <f t="shared" si="1266"/>
        <v>0.83333333333333337</v>
      </c>
      <c r="N3071" s="241">
        <f t="shared" si="1258"/>
        <v>1.2083333333333333</v>
      </c>
      <c r="O3071" s="244">
        <f t="shared" si="1252"/>
        <v>8.9999999999999964</v>
      </c>
      <c r="P3071" s="245" t="str">
        <f t="shared" si="1264"/>
        <v>1</v>
      </c>
      <c r="Q3071" s="257">
        <f t="shared" si="1253"/>
        <v>7.9999999999999964</v>
      </c>
      <c r="R3071" s="102">
        <f t="shared" si="1265"/>
        <v>1.0000000000000036</v>
      </c>
      <c r="S3071" s="103">
        <f t="shared" si="1259"/>
        <v>1</v>
      </c>
      <c r="T3071" s="104">
        <f t="shared" si="1260"/>
        <v>3.5527136788005009E-15</v>
      </c>
      <c r="U3071" s="104">
        <f t="shared" si="1261"/>
        <v>0</v>
      </c>
      <c r="V3071" s="104">
        <f t="shared" si="1262"/>
        <v>0</v>
      </c>
      <c r="W3071" s="105">
        <f t="shared" si="1263"/>
        <v>1.0000000000000036</v>
      </c>
      <c r="X3071" s="96"/>
      <c r="Y3071" s="106" t="str">
        <f>$AO$29</f>
        <v>D</v>
      </c>
      <c r="Z3071" s="262" t="str">
        <f t="shared" si="1254"/>
        <v>Mon</v>
      </c>
      <c r="AA3071" s="107">
        <f t="shared" si="1255"/>
        <v>0</v>
      </c>
      <c r="AB3071" s="107">
        <f t="shared" si="1256"/>
        <v>0</v>
      </c>
      <c r="AC3071" s="107">
        <f t="shared" si="1257"/>
        <v>0</v>
      </c>
    </row>
    <row r="3072" spans="1:29" ht="12.75" customHeight="1">
      <c r="A3072" s="69"/>
      <c r="B3072" s="98"/>
      <c r="C3072" s="98"/>
      <c r="D3072" s="162" t="s">
        <v>29</v>
      </c>
      <c r="E3072" s="159"/>
      <c r="F3072" s="160">
        <f>-IF(H3065*5%&gt;500000,500000,H3065*5%)</f>
        <v>-120387.42196531795</v>
      </c>
      <c r="G3072" s="160"/>
      <c r="H3072" s="99"/>
      <c r="I3072" s="76">
        <f t="shared" si="1251"/>
        <v>26</v>
      </c>
      <c r="J3072" s="100">
        <f>$AN$30</f>
        <v>41100</v>
      </c>
      <c r="K3072" s="101">
        <v>2</v>
      </c>
      <c r="L3072" s="261">
        <v>8</v>
      </c>
      <c r="M3072" s="232">
        <f t="shared" si="1266"/>
        <v>0.83333333333333337</v>
      </c>
      <c r="N3072" s="241">
        <f t="shared" si="1258"/>
        <v>1.2083333333333333</v>
      </c>
      <c r="O3072" s="244">
        <f t="shared" si="1252"/>
        <v>8.9999999999999964</v>
      </c>
      <c r="P3072" s="245" t="str">
        <f t="shared" si="1264"/>
        <v>1</v>
      </c>
      <c r="Q3072" s="257">
        <f t="shared" si="1253"/>
        <v>7.9999999999999964</v>
      </c>
      <c r="R3072" s="102">
        <f t="shared" si="1265"/>
        <v>0</v>
      </c>
      <c r="S3072" s="103">
        <f t="shared" si="1259"/>
        <v>0</v>
      </c>
      <c r="T3072" s="104">
        <f t="shared" si="1260"/>
        <v>0</v>
      </c>
      <c r="U3072" s="104">
        <f t="shared" si="1261"/>
        <v>0</v>
      </c>
      <c r="V3072" s="104">
        <f t="shared" si="1262"/>
        <v>0</v>
      </c>
      <c r="W3072" s="105">
        <f t="shared" si="1263"/>
        <v>0</v>
      </c>
      <c r="X3072" s="96"/>
      <c r="Y3072" s="106" t="str">
        <f>$AO$30</f>
        <v>D</v>
      </c>
      <c r="Z3072" s="207" t="str">
        <f t="shared" si="1254"/>
        <v>Tue</v>
      </c>
      <c r="AA3072" s="107">
        <f t="shared" si="1255"/>
        <v>0</v>
      </c>
      <c r="AB3072" s="107">
        <f t="shared" si="1256"/>
        <v>0</v>
      </c>
      <c r="AC3072" s="107">
        <f t="shared" si="1257"/>
        <v>0</v>
      </c>
    </row>
    <row r="3073" spans="1:29" ht="12.75" customHeight="1">
      <c r="A3073" s="69"/>
      <c r="B3073" s="98"/>
      <c r="C3073" s="98"/>
      <c r="D3073" s="162" t="s">
        <v>30</v>
      </c>
      <c r="E3073" s="159"/>
      <c r="F3073" s="163">
        <f>ROUND(H3065+H3067+F3071+F3072,0)*12</f>
        <v>27230280</v>
      </c>
      <c r="G3073" s="163"/>
      <c r="H3073" s="99"/>
      <c r="I3073" s="76">
        <f t="shared" si="1251"/>
        <v>27</v>
      </c>
      <c r="J3073" s="100">
        <f>$AN$31</f>
        <v>41101</v>
      </c>
      <c r="K3073" s="101">
        <v>2</v>
      </c>
      <c r="L3073" s="261">
        <v>8</v>
      </c>
      <c r="M3073" s="232">
        <f t="shared" si="1266"/>
        <v>0.83333333333333337</v>
      </c>
      <c r="N3073" s="241">
        <f t="shared" si="1258"/>
        <v>1.2083333333333333</v>
      </c>
      <c r="O3073" s="244">
        <f t="shared" si="1252"/>
        <v>8.9999999999999964</v>
      </c>
      <c r="P3073" s="245" t="str">
        <f t="shared" si="1264"/>
        <v>1</v>
      </c>
      <c r="Q3073" s="257">
        <f t="shared" si="1253"/>
        <v>7.9999999999999964</v>
      </c>
      <c r="R3073" s="102">
        <f t="shared" si="1265"/>
        <v>0</v>
      </c>
      <c r="S3073" s="103">
        <f t="shared" si="1259"/>
        <v>0</v>
      </c>
      <c r="T3073" s="104">
        <f t="shared" si="1260"/>
        <v>0</v>
      </c>
      <c r="U3073" s="104">
        <f t="shared" si="1261"/>
        <v>0</v>
      </c>
      <c r="V3073" s="104">
        <f t="shared" si="1262"/>
        <v>0</v>
      </c>
      <c r="W3073" s="105">
        <f t="shared" si="1263"/>
        <v>0</v>
      </c>
      <c r="X3073" s="96"/>
      <c r="Y3073" s="106" t="str">
        <f>$AO$31</f>
        <v>D</v>
      </c>
      <c r="Z3073" s="207" t="str">
        <f t="shared" si="1254"/>
        <v>Wed</v>
      </c>
      <c r="AA3073" s="107">
        <f t="shared" si="1255"/>
        <v>0</v>
      </c>
      <c r="AB3073" s="107">
        <f t="shared" si="1256"/>
        <v>0</v>
      </c>
      <c r="AC3073" s="107">
        <f t="shared" si="1257"/>
        <v>0</v>
      </c>
    </row>
    <row r="3074" spans="1:29" ht="12.75" customHeight="1">
      <c r="A3074" s="69"/>
      <c r="B3074" s="98"/>
      <c r="C3074" s="98"/>
      <c r="D3074" s="168" t="s">
        <v>31</v>
      </c>
      <c r="E3074" s="159"/>
      <c r="F3074" s="169">
        <f>(F3073)+(F3070*12)</f>
        <v>11390280</v>
      </c>
      <c r="G3074" s="169"/>
      <c r="H3074" s="99"/>
      <c r="I3074" s="76">
        <f t="shared" si="1251"/>
        <v>28</v>
      </c>
      <c r="J3074" s="100">
        <f>$AN$32</f>
        <v>41102</v>
      </c>
      <c r="K3074" s="101">
        <v>2</v>
      </c>
      <c r="L3074" s="261">
        <v>8</v>
      </c>
      <c r="M3074" s="232">
        <f t="shared" si="1266"/>
        <v>0.83333333333333337</v>
      </c>
      <c r="N3074" s="241">
        <f t="shared" si="1258"/>
        <v>1.2083333333333333</v>
      </c>
      <c r="O3074" s="244">
        <f t="shared" si="1252"/>
        <v>8.9999999999999964</v>
      </c>
      <c r="P3074" s="245" t="str">
        <f t="shared" si="1264"/>
        <v>1</v>
      </c>
      <c r="Q3074" s="257">
        <f t="shared" si="1253"/>
        <v>7.9999999999999964</v>
      </c>
      <c r="R3074" s="102">
        <f t="shared" si="1265"/>
        <v>0</v>
      </c>
      <c r="S3074" s="103">
        <f t="shared" si="1259"/>
        <v>0</v>
      </c>
      <c r="T3074" s="104">
        <f t="shared" si="1260"/>
        <v>0</v>
      </c>
      <c r="U3074" s="104">
        <f t="shared" si="1261"/>
        <v>0</v>
      </c>
      <c r="V3074" s="104">
        <f t="shared" si="1262"/>
        <v>0</v>
      </c>
      <c r="W3074" s="105">
        <f t="shared" si="1263"/>
        <v>0</v>
      </c>
      <c r="X3074" s="96"/>
      <c r="Y3074" s="106" t="str">
        <f>$AO$32</f>
        <v>D</v>
      </c>
      <c r="Z3074" s="207" t="str">
        <f t="shared" si="1254"/>
        <v>Thu</v>
      </c>
      <c r="AA3074" s="107">
        <f t="shared" si="1255"/>
        <v>0</v>
      </c>
      <c r="AB3074" s="107">
        <f t="shared" si="1256"/>
        <v>0</v>
      </c>
      <c r="AC3074" s="107">
        <f t="shared" si="1257"/>
        <v>0</v>
      </c>
    </row>
    <row r="3075" spans="1:29" ht="12.75" customHeight="1">
      <c r="A3075" s="69"/>
      <c r="B3075" s="98"/>
      <c r="C3075" s="98"/>
      <c r="D3075" s="168" t="s">
        <v>32</v>
      </c>
      <c r="E3075" s="159"/>
      <c r="F3075" s="170">
        <f>-(IF(F3074&lt;=0,0,IF(F3074&lt;=50000000,F3074*0.05,IF(F3074&lt;=200000000,(F3074-50000000)*0.15+2500000,IF(F3074&lt;=500000000,(F3074-250000000)*0.25+32500000,(F3074-500000000)*0.3+95000000)))))/12</f>
        <v>-47459.5</v>
      </c>
      <c r="G3075" s="171">
        <f>-(IF(F3075&lt;=0,0,IF(F3075&lt;=50000000,F3075*0.05,IF(F3075&lt;=200000000,(F3075-50000000)*0.15+2500000,IF(F3075&lt;=500000000,(F3075-250000000)*0.25+32500000,(F3075-500000000)*0.3+95000000)))))/12</f>
        <v>0</v>
      </c>
      <c r="H3075" s="99"/>
      <c r="I3075" s="76">
        <f t="shared" si="1251"/>
        <v>29</v>
      </c>
      <c r="J3075" s="100">
        <f>$AN$33</f>
        <v>41103</v>
      </c>
      <c r="K3075" s="101">
        <v>2</v>
      </c>
      <c r="L3075" s="261">
        <v>8</v>
      </c>
      <c r="M3075" s="232">
        <f t="shared" si="1266"/>
        <v>0.83333333333333337</v>
      </c>
      <c r="N3075" s="241">
        <f t="shared" si="1258"/>
        <v>1.2083333333333333</v>
      </c>
      <c r="O3075" s="244">
        <f t="shared" si="1252"/>
        <v>8.9999999999999964</v>
      </c>
      <c r="P3075" s="245" t="str">
        <f t="shared" si="1264"/>
        <v>1</v>
      </c>
      <c r="Q3075" s="257">
        <f t="shared" si="1253"/>
        <v>7.9999999999999964</v>
      </c>
      <c r="R3075" s="102">
        <f t="shared" si="1265"/>
        <v>0</v>
      </c>
      <c r="S3075" s="103">
        <f t="shared" si="1259"/>
        <v>0</v>
      </c>
      <c r="T3075" s="104">
        <f t="shared" si="1260"/>
        <v>0</v>
      </c>
      <c r="U3075" s="104">
        <f t="shared" si="1261"/>
        <v>0</v>
      </c>
      <c r="V3075" s="104">
        <f t="shared" si="1262"/>
        <v>0</v>
      </c>
      <c r="W3075" s="105">
        <f t="shared" si="1263"/>
        <v>0</v>
      </c>
      <c r="X3075" s="96"/>
      <c r="Y3075" s="106" t="str">
        <f>$AO$33</f>
        <v>D</v>
      </c>
      <c r="Z3075" s="207" t="str">
        <f t="shared" si="1254"/>
        <v>Fri</v>
      </c>
      <c r="AA3075" s="107">
        <f t="shared" si="1255"/>
        <v>0</v>
      </c>
      <c r="AB3075" s="107">
        <f t="shared" si="1256"/>
        <v>0</v>
      </c>
      <c r="AC3075" s="107">
        <f t="shared" si="1257"/>
        <v>0</v>
      </c>
    </row>
    <row r="3076" spans="1:29" ht="12.75" customHeight="1">
      <c r="A3076" s="69"/>
      <c r="B3076" s="98"/>
      <c r="C3076" s="125"/>
      <c r="D3076" s="172"/>
      <c r="E3076" s="173"/>
      <c r="F3076" s="174"/>
      <c r="G3076" s="72"/>
      <c r="H3076" s="175"/>
      <c r="I3076" s="76">
        <f t="shared" si="1251"/>
        <v>30</v>
      </c>
      <c r="J3076" s="100">
        <f>$AN$34</f>
        <v>41104</v>
      </c>
      <c r="K3076" s="339" t="s">
        <v>72</v>
      </c>
      <c r="L3076" s="261">
        <v>11</v>
      </c>
      <c r="M3076" s="232">
        <f t="shared" si="1266"/>
        <v>0</v>
      </c>
      <c r="N3076" s="241">
        <f t="shared" si="1258"/>
        <v>0</v>
      </c>
      <c r="O3076" s="244">
        <f t="shared" si="1252"/>
        <v>0</v>
      </c>
      <c r="P3076" s="245">
        <f t="shared" si="1264"/>
        <v>0</v>
      </c>
      <c r="Q3076" s="257">
        <f t="shared" si="1253"/>
        <v>0</v>
      </c>
      <c r="R3076" s="102">
        <f t="shared" si="1265"/>
        <v>11</v>
      </c>
      <c r="S3076" s="103">
        <f t="shared" si="1259"/>
        <v>0</v>
      </c>
      <c r="T3076" s="104">
        <f t="shared" si="1260"/>
        <v>7</v>
      </c>
      <c r="U3076" s="104">
        <f t="shared" si="1261"/>
        <v>1</v>
      </c>
      <c r="V3076" s="104">
        <f t="shared" si="1262"/>
        <v>3</v>
      </c>
      <c r="W3076" s="105">
        <f t="shared" si="1263"/>
        <v>11</v>
      </c>
      <c r="X3076" s="96"/>
      <c r="Y3076" s="106" t="str">
        <f>$AO$34</f>
        <v>M</v>
      </c>
      <c r="Z3076" s="207" t="str">
        <f t="shared" si="1254"/>
        <v>Sat</v>
      </c>
      <c r="AA3076" s="107">
        <f t="shared" si="1255"/>
        <v>0</v>
      </c>
      <c r="AB3076" s="107">
        <f t="shared" si="1256"/>
        <v>0</v>
      </c>
      <c r="AC3076" s="107">
        <f t="shared" si="1257"/>
        <v>0</v>
      </c>
    </row>
    <row r="3077" spans="1:29" ht="12.75" customHeight="1">
      <c r="A3077" s="69"/>
      <c r="B3077" s="176" t="s">
        <v>33</v>
      </c>
      <c r="C3077" s="177"/>
      <c r="D3077" s="178"/>
      <c r="E3077" s="127"/>
      <c r="F3077" s="179"/>
      <c r="G3077" s="180" t="s">
        <v>22</v>
      </c>
      <c r="H3077" s="152">
        <f>+H3065+H3067+H3068+H3069</f>
        <v>2276132.9774015965</v>
      </c>
      <c r="I3077" s="76">
        <f t="shared" si="1251"/>
        <v>31</v>
      </c>
      <c r="J3077" s="100">
        <f>$AN$35</f>
        <v>41105</v>
      </c>
      <c r="K3077" s="101" t="s">
        <v>50</v>
      </c>
      <c r="L3077" s="261"/>
      <c r="M3077" s="232">
        <f t="shared" si="1266"/>
        <v>0</v>
      </c>
      <c r="N3077" s="241">
        <f t="shared" si="1258"/>
        <v>0</v>
      </c>
      <c r="O3077" s="244">
        <f t="shared" si="1252"/>
        <v>0</v>
      </c>
      <c r="P3077" s="245">
        <f t="shared" si="1264"/>
        <v>0</v>
      </c>
      <c r="Q3077" s="257">
        <f t="shared" si="1253"/>
        <v>0</v>
      </c>
      <c r="R3077" s="102">
        <f t="shared" si="1265"/>
        <v>0</v>
      </c>
      <c r="S3077" s="103">
        <f t="shared" si="1259"/>
        <v>0</v>
      </c>
      <c r="T3077" s="104">
        <f t="shared" si="1260"/>
        <v>0</v>
      </c>
      <c r="U3077" s="104">
        <f t="shared" si="1261"/>
        <v>0</v>
      </c>
      <c r="V3077" s="104">
        <f t="shared" si="1262"/>
        <v>0</v>
      </c>
      <c r="W3077" s="105">
        <f t="shared" si="1263"/>
        <v>0</v>
      </c>
      <c r="X3077" s="96"/>
      <c r="Y3077" s="106" t="str">
        <f>$AO$35</f>
        <v>M</v>
      </c>
      <c r="Z3077" s="262" t="str">
        <f t="shared" si="1254"/>
        <v>Sun</v>
      </c>
      <c r="AA3077" s="107">
        <f t="shared" si="1255"/>
        <v>0</v>
      </c>
      <c r="AB3077" s="107">
        <f t="shared" si="1256"/>
        <v>0</v>
      </c>
      <c r="AC3077" s="107">
        <f t="shared" si="1257"/>
        <v>0</v>
      </c>
    </row>
    <row r="3078" spans="1:29" ht="12.75" customHeight="1">
      <c r="A3078" s="69"/>
      <c r="B3078" s="70"/>
      <c r="C3078" s="70"/>
      <c r="D3078" s="200"/>
      <c r="E3078" s="127"/>
      <c r="F3078" s="155"/>
      <c r="G3078" s="74"/>
      <c r="H3078" s="75"/>
      <c r="I3078" s="76">
        <f t="shared" si="1251"/>
        <v>32</v>
      </c>
      <c r="J3078" s="100">
        <f>$AN$36</f>
        <v>41106</v>
      </c>
      <c r="K3078" s="101"/>
      <c r="L3078" s="261"/>
      <c r="M3078" s="232">
        <f t="shared" si="1266"/>
        <v>0</v>
      </c>
      <c r="N3078" s="241">
        <f t="shared" si="1258"/>
        <v>0</v>
      </c>
      <c r="O3078" s="244">
        <f t="shared" si="1252"/>
        <v>0</v>
      </c>
      <c r="P3078" s="245">
        <f t="shared" si="1264"/>
        <v>0</v>
      </c>
      <c r="Q3078" s="257">
        <f t="shared" si="1253"/>
        <v>0</v>
      </c>
      <c r="R3078" s="102">
        <f t="shared" si="1265"/>
        <v>0</v>
      </c>
      <c r="S3078" s="103">
        <f t="shared" si="1259"/>
        <v>0</v>
      </c>
      <c r="T3078" s="104">
        <f t="shared" si="1260"/>
        <v>0</v>
      </c>
      <c r="U3078" s="104">
        <f t="shared" si="1261"/>
        <v>0</v>
      </c>
      <c r="V3078" s="104">
        <f t="shared" si="1262"/>
        <v>0</v>
      </c>
      <c r="W3078" s="105">
        <f t="shared" si="1263"/>
        <v>0</v>
      </c>
      <c r="X3078" s="96"/>
      <c r="Y3078" s="106" t="str">
        <f>$AO$36</f>
        <v>D</v>
      </c>
      <c r="Z3078" s="262" t="str">
        <f t="shared" si="1254"/>
        <v>Mon</v>
      </c>
      <c r="AA3078" s="107">
        <v>1</v>
      </c>
      <c r="AB3078" s="107">
        <f t="shared" si="1256"/>
        <v>0</v>
      </c>
      <c r="AC3078" s="107">
        <f t="shared" si="1257"/>
        <v>0</v>
      </c>
    </row>
    <row r="3079" spans="1:29" ht="12.75" customHeight="1">
      <c r="A3079" s="69"/>
      <c r="B3079" s="181" t="s">
        <v>34</v>
      </c>
      <c r="C3079" s="181"/>
      <c r="D3079" s="72"/>
      <c r="E3079" s="73"/>
      <c r="F3079" s="72"/>
      <c r="G3079" s="181" t="s">
        <v>35</v>
      </c>
      <c r="H3079" s="99"/>
      <c r="I3079" s="76">
        <f t="shared" si="1251"/>
        <v>33</v>
      </c>
      <c r="J3079" s="100">
        <f>$AN$37</f>
        <v>41107</v>
      </c>
      <c r="K3079" s="101">
        <v>1</v>
      </c>
      <c r="L3079" s="261">
        <v>11</v>
      </c>
      <c r="M3079" s="232">
        <f t="shared" si="1266"/>
        <v>0.33333333333333331</v>
      </c>
      <c r="N3079" s="241">
        <f t="shared" si="1258"/>
        <v>0.70833333333333337</v>
      </c>
      <c r="O3079" s="244">
        <f t="shared" si="1252"/>
        <v>9.0000000000000018</v>
      </c>
      <c r="P3079" s="245" t="str">
        <f t="shared" si="1264"/>
        <v>1</v>
      </c>
      <c r="Q3079" s="257">
        <f t="shared" si="1253"/>
        <v>8.0000000000000018</v>
      </c>
      <c r="R3079" s="102">
        <f t="shared" si="1265"/>
        <v>2.9999999999999982</v>
      </c>
      <c r="S3079" s="103">
        <f t="shared" si="1259"/>
        <v>1</v>
      </c>
      <c r="T3079" s="104">
        <f t="shared" si="1260"/>
        <v>1.9999999999999982</v>
      </c>
      <c r="U3079" s="104">
        <f t="shared" si="1261"/>
        <v>0</v>
      </c>
      <c r="V3079" s="104">
        <f t="shared" si="1262"/>
        <v>0</v>
      </c>
      <c r="W3079" s="105">
        <f t="shared" si="1263"/>
        <v>2.9999999999999982</v>
      </c>
      <c r="X3079" s="96"/>
      <c r="Y3079" s="106" t="str">
        <f>$AO$37</f>
        <v>D</v>
      </c>
      <c r="Z3079" s="207" t="str">
        <f t="shared" si="1254"/>
        <v>Tue</v>
      </c>
      <c r="AA3079" s="107">
        <f t="shared" si="1255"/>
        <v>0</v>
      </c>
      <c r="AB3079" s="107">
        <f t="shared" si="1256"/>
        <v>0</v>
      </c>
      <c r="AC3079" s="107">
        <f t="shared" si="1257"/>
        <v>0</v>
      </c>
    </row>
    <row r="3080" spans="1:29" ht="12.75" customHeight="1">
      <c r="A3080" s="69"/>
      <c r="B3080" s="181"/>
      <c r="C3080" s="181"/>
      <c r="D3080" s="72"/>
      <c r="E3080" s="73"/>
      <c r="F3080" s="72"/>
      <c r="G3080" s="181"/>
      <c r="H3080" s="99"/>
      <c r="I3080" s="76">
        <f t="shared" si="1251"/>
        <v>34</v>
      </c>
      <c r="J3080" s="100">
        <f>$AN$38</f>
        <v>41108</v>
      </c>
      <c r="K3080" s="101">
        <v>1</v>
      </c>
      <c r="L3080" s="261">
        <v>11</v>
      </c>
      <c r="M3080" s="232">
        <f t="shared" si="1266"/>
        <v>0.33333333333333331</v>
      </c>
      <c r="N3080" s="241">
        <f t="shared" si="1258"/>
        <v>0.70833333333333337</v>
      </c>
      <c r="O3080" s="244">
        <f t="shared" si="1252"/>
        <v>9.0000000000000018</v>
      </c>
      <c r="P3080" s="245" t="str">
        <f t="shared" si="1264"/>
        <v>1</v>
      </c>
      <c r="Q3080" s="257">
        <f t="shared" si="1253"/>
        <v>8.0000000000000018</v>
      </c>
      <c r="R3080" s="102">
        <f t="shared" si="1265"/>
        <v>2.9999999999999982</v>
      </c>
      <c r="S3080" s="103">
        <f t="shared" si="1259"/>
        <v>1</v>
      </c>
      <c r="T3080" s="104">
        <f t="shared" si="1260"/>
        <v>1.9999999999999982</v>
      </c>
      <c r="U3080" s="104">
        <f t="shared" si="1261"/>
        <v>0</v>
      </c>
      <c r="V3080" s="104">
        <f t="shared" si="1262"/>
        <v>0</v>
      </c>
      <c r="W3080" s="105">
        <f t="shared" si="1263"/>
        <v>2.9999999999999982</v>
      </c>
      <c r="X3080" s="96"/>
      <c r="Y3080" s="106" t="str">
        <f>$AO$38</f>
        <v>D</v>
      </c>
      <c r="Z3080" s="207" t="str">
        <f t="shared" si="1254"/>
        <v>Wed</v>
      </c>
      <c r="AA3080" s="107">
        <f t="shared" si="1255"/>
        <v>0</v>
      </c>
      <c r="AB3080" s="107">
        <f t="shared" si="1256"/>
        <v>0</v>
      </c>
      <c r="AC3080" s="107">
        <f t="shared" si="1257"/>
        <v>0</v>
      </c>
    </row>
    <row r="3081" spans="1:29" ht="12.75" customHeight="1">
      <c r="A3081" s="69"/>
      <c r="B3081" s="181"/>
      <c r="C3081" s="181"/>
      <c r="D3081" s="72"/>
      <c r="E3081" s="73"/>
      <c r="F3081" s="72"/>
      <c r="G3081" s="181"/>
      <c r="H3081" s="99"/>
      <c r="I3081" s="76">
        <f t="shared" si="1251"/>
        <v>35</v>
      </c>
      <c r="J3081" s="100"/>
      <c r="K3081" s="101"/>
      <c r="L3081" s="261"/>
      <c r="M3081" s="232"/>
      <c r="N3081" s="241"/>
      <c r="O3081" s="244"/>
      <c r="P3081" s="245"/>
      <c r="Q3081" s="257"/>
      <c r="R3081" s="102"/>
      <c r="S3081" s="103"/>
      <c r="T3081" s="104"/>
      <c r="U3081" s="104"/>
      <c r="V3081" s="104"/>
      <c r="W3081" s="105"/>
      <c r="X3081" s="96"/>
      <c r="Y3081" s="106"/>
      <c r="Z3081" s="207" t="str">
        <f t="shared" si="1254"/>
        <v>Sat</v>
      </c>
      <c r="AA3081" s="107">
        <f>COUNTIF(K3081,"S")</f>
        <v>0</v>
      </c>
      <c r="AB3081" s="107">
        <f>COUNTIF(K3081,"I")</f>
        <v>0</v>
      </c>
      <c r="AC3081" s="107">
        <f>COUNTIF(K3081,"A")</f>
        <v>0</v>
      </c>
    </row>
    <row r="3082" spans="1:29" ht="12.75" customHeight="1">
      <c r="A3082" s="69"/>
      <c r="B3082" s="181"/>
      <c r="C3082" s="181"/>
      <c r="D3082" s="72"/>
      <c r="E3082" s="73"/>
      <c r="F3082" s="72"/>
      <c r="G3082" s="181"/>
      <c r="H3082" s="99"/>
      <c r="I3082" s="76">
        <f t="shared" si="1251"/>
        <v>36</v>
      </c>
      <c r="J3082" s="210" t="s">
        <v>19</v>
      </c>
      <c r="K3082" s="211"/>
      <c r="L3082" s="251"/>
      <c r="M3082" s="212" t="s">
        <v>45</v>
      </c>
      <c r="N3082" s="212" t="s">
        <v>46</v>
      </c>
      <c r="O3082" s="242"/>
      <c r="P3082" s="243"/>
      <c r="Q3082" s="258"/>
      <c r="R3082" s="212"/>
      <c r="S3082" s="213"/>
      <c r="T3082" s="214"/>
      <c r="U3082" s="214"/>
      <c r="V3082" s="215"/>
      <c r="W3082" s="216" t="s">
        <v>36</v>
      </c>
      <c r="X3082" s="182"/>
      <c r="Y3082" s="183" t="s">
        <v>37</v>
      </c>
      <c r="Z3082" s="83"/>
      <c r="AA3082" s="84"/>
      <c r="AB3082" s="84"/>
      <c r="AC3082" s="96"/>
    </row>
    <row r="3083" spans="1:29" ht="12.75" customHeight="1">
      <c r="A3083" s="69"/>
      <c r="B3083" s="184" t="str">
        <f>C3047</f>
        <v>ADE</v>
      </c>
      <c r="C3083" s="181"/>
      <c r="D3083" s="72"/>
      <c r="E3083" s="73"/>
      <c r="F3083" s="72"/>
      <c r="G3083" s="181" t="s">
        <v>38</v>
      </c>
      <c r="H3083" s="99"/>
      <c r="I3083" s="76">
        <f t="shared" si="1251"/>
        <v>37</v>
      </c>
      <c r="J3083" s="333">
        <f>+K3083+L3083</f>
        <v>36</v>
      </c>
      <c r="K3083" s="334">
        <f>+COUNTIF(K3050:K3081,"1")+COUNTIF(K3050:K3081,"2")+COUNTIF(K3050:K3081,"L2")+COUNTIF(K3050:K3081,"L1")</f>
        <v>24</v>
      </c>
      <c r="L3083" s="334">
        <f>+COUNTIF(K3050:K3081,"2")+COUNTIF(K3050:K3081,"L2")</f>
        <v>12</v>
      </c>
      <c r="M3083" s="334">
        <f>+COUNTIF(K3050:K3081,"1")+COUNTIF(K3050:K3081,"L1")</f>
        <v>12</v>
      </c>
      <c r="N3083" s="185"/>
      <c r="O3083" s="185"/>
      <c r="P3083" s="101"/>
      <c r="Q3083" s="259"/>
      <c r="R3083" s="185">
        <f>+COUNTIF(K3051:K3081,"S2")</f>
        <v>0</v>
      </c>
      <c r="S3083" s="102">
        <f>SUM(S3051:S3081)</f>
        <v>12</v>
      </c>
      <c r="T3083" s="102">
        <f>SUM(T3051:T3081)</f>
        <v>42.000000000000014</v>
      </c>
      <c r="U3083" s="102">
        <f>SUM(U3051:U3081)</f>
        <v>3</v>
      </c>
      <c r="V3083" s="102">
        <f>SUM(V3051:V3081)</f>
        <v>6</v>
      </c>
      <c r="W3083" s="105">
        <f>+(S3083*1.5)+(T3083*2)+(U3083*3)+(V3083*4)</f>
        <v>135.00000000000003</v>
      </c>
      <c r="X3083" s="186"/>
      <c r="Y3083" s="187">
        <f>+COUNTIF(Y3051:Y3081,"D")</f>
        <v>22</v>
      </c>
      <c r="Z3083" s="83"/>
      <c r="AA3083" s="102">
        <f>SUM(AA3051:AA3081)</f>
        <v>1</v>
      </c>
      <c r="AB3083" s="102">
        <f>SUM(AB3051:AB3081)</f>
        <v>0</v>
      </c>
      <c r="AC3083" s="102">
        <f>SUM(AC3051:AC3081)</f>
        <v>0</v>
      </c>
    </row>
    <row r="3084" spans="1:29" ht="12.75" customHeight="1">
      <c r="A3084" s="69"/>
      <c r="B3084" s="263"/>
      <c r="C3084" s="189" t="s">
        <v>57</v>
      </c>
      <c r="D3084" s="189"/>
      <c r="E3084" s="190"/>
      <c r="F3084" s="72"/>
      <c r="G3084" s="72"/>
      <c r="H3084" s="99"/>
      <c r="I3084" s="76">
        <f t="shared" si="1251"/>
        <v>38</v>
      </c>
      <c r="J3084" s="191"/>
      <c r="K3084" s="192"/>
      <c r="L3084" s="252"/>
      <c r="M3084" s="193"/>
      <c r="N3084" s="193"/>
      <c r="O3084" s="193"/>
      <c r="P3084" s="239"/>
      <c r="Q3084" s="260"/>
      <c r="R3084" s="194">
        <f>S3083+T3083+U3083+V3083</f>
        <v>63.000000000000014</v>
      </c>
      <c r="S3084" s="103"/>
      <c r="T3084" s="103"/>
      <c r="U3084" s="103"/>
      <c r="V3084" s="103"/>
      <c r="W3084" s="103"/>
      <c r="X3084" s="195"/>
      <c r="Y3084" s="187"/>
      <c r="Z3084" s="196"/>
      <c r="AA3084" s="196"/>
      <c r="AB3084" s="196"/>
      <c r="AC3084" s="197"/>
    </row>
    <row r="3086" spans="1:29" ht="12.75" customHeight="1">
      <c r="A3086" s="52">
        <f>A3047+1</f>
        <v>80</v>
      </c>
      <c r="B3086" s="53" t="s">
        <v>2</v>
      </c>
      <c r="C3086" s="54" t="s">
        <v>201</v>
      </c>
      <c r="D3086" s="55"/>
      <c r="E3086" s="56" t="s">
        <v>55</v>
      </c>
      <c r="F3086" s="209" t="s">
        <v>155</v>
      </c>
      <c r="G3086" s="57"/>
      <c r="H3086" s="58"/>
      <c r="I3086" s="59">
        <v>1</v>
      </c>
      <c r="J3086" s="486" t="str">
        <f>+C3086</f>
        <v>ADE</v>
      </c>
      <c r="K3086" s="486"/>
      <c r="L3086" s="486"/>
      <c r="M3086" s="486"/>
      <c r="N3086" s="486"/>
      <c r="O3086" s="486"/>
      <c r="P3086" s="486"/>
      <c r="Q3086" s="486"/>
      <c r="R3086" s="486"/>
      <c r="S3086" s="486"/>
      <c r="T3086" s="486"/>
      <c r="U3086" s="486"/>
      <c r="V3086" s="486"/>
      <c r="W3086" s="486"/>
      <c r="X3086" s="60"/>
      <c r="Y3086" s="61"/>
      <c r="Z3086" s="62"/>
      <c r="AA3086" s="63"/>
      <c r="AB3086" s="63"/>
      <c r="AC3086" s="64"/>
    </row>
    <row r="3087" spans="1:29" ht="12.75" customHeight="1">
      <c r="A3087" s="69"/>
      <c r="B3087" s="70" t="s">
        <v>3</v>
      </c>
      <c r="C3087" s="71" t="s">
        <v>62</v>
      </c>
      <c r="D3087" s="72"/>
      <c r="E3087" s="73"/>
      <c r="F3087" s="72"/>
      <c r="G3087" s="74"/>
      <c r="H3087" s="75"/>
      <c r="I3087" s="76">
        <f t="shared" ref="I3087:I3123" si="1267">+I3086+1</f>
        <v>2</v>
      </c>
      <c r="J3087" s="77" t="s">
        <v>4</v>
      </c>
      <c r="K3087" s="78"/>
      <c r="L3087" s="248"/>
      <c r="M3087" s="79"/>
      <c r="N3087" s="79"/>
      <c r="O3087" s="79"/>
      <c r="P3087" s="236"/>
      <c r="Q3087" s="254"/>
      <c r="R3087" s="79"/>
      <c r="S3087" s="79"/>
      <c r="T3087" s="79"/>
      <c r="U3087" s="79"/>
      <c r="V3087" s="79"/>
      <c r="W3087" s="80" t="str">
        <f>$Y$1</f>
        <v>Period: 1 May 2012 - 31 May 2012</v>
      </c>
      <c r="X3087" s="81"/>
      <c r="Y3087" s="82"/>
      <c r="Z3087" s="83"/>
      <c r="AA3087" s="84"/>
      <c r="AB3087" s="84"/>
      <c r="AC3087" s="85"/>
    </row>
    <row r="3088" spans="1:29" ht="12.75" customHeight="1">
      <c r="A3088" s="69"/>
      <c r="B3088" s="70" t="s">
        <v>6</v>
      </c>
      <c r="C3088" s="71" t="s">
        <v>5</v>
      </c>
      <c r="D3088" s="72"/>
      <c r="E3088" s="73"/>
      <c r="F3088" s="91"/>
      <c r="G3088" s="91"/>
      <c r="H3088" s="92"/>
      <c r="I3088" s="76">
        <f t="shared" si="1267"/>
        <v>3</v>
      </c>
      <c r="J3088" s="487" t="s">
        <v>7</v>
      </c>
      <c r="K3088" s="488" t="s">
        <v>8</v>
      </c>
      <c r="L3088" s="249"/>
      <c r="M3088" s="489" t="s">
        <v>49</v>
      </c>
      <c r="N3088" s="490"/>
      <c r="O3088" s="220"/>
      <c r="P3088" s="237"/>
      <c r="Q3088" s="255"/>
      <c r="R3088" s="491" t="s">
        <v>64</v>
      </c>
      <c r="S3088" s="493" t="s">
        <v>9</v>
      </c>
      <c r="T3088" s="493"/>
      <c r="U3088" s="493"/>
      <c r="V3088" s="493"/>
      <c r="W3088" s="494" t="s">
        <v>10</v>
      </c>
      <c r="X3088" s="93"/>
      <c r="Y3088" s="94"/>
      <c r="Z3088" s="83"/>
      <c r="AA3088" s="84"/>
      <c r="AB3088" s="84"/>
      <c r="AC3088" s="85"/>
    </row>
    <row r="3089" spans="1:29" ht="12.75" customHeight="1">
      <c r="A3089" s="69"/>
      <c r="B3089" s="70" t="s">
        <v>48</v>
      </c>
      <c r="C3089" s="71"/>
      <c r="D3089" s="72"/>
      <c r="E3089" s="73"/>
      <c r="F3089" s="91"/>
      <c r="G3089" s="91"/>
      <c r="H3089" s="92"/>
      <c r="I3089" s="76">
        <f t="shared" si="1267"/>
        <v>4</v>
      </c>
      <c r="J3089" s="487"/>
      <c r="K3089" s="488"/>
      <c r="L3089" s="250"/>
      <c r="M3089" s="231" t="s">
        <v>11</v>
      </c>
      <c r="N3089" s="231" t="s">
        <v>12</v>
      </c>
      <c r="O3089" s="231"/>
      <c r="P3089" s="238"/>
      <c r="Q3089" s="256" t="s">
        <v>67</v>
      </c>
      <c r="R3089" s="492"/>
      <c r="S3089" s="201">
        <v>1.5</v>
      </c>
      <c r="T3089" s="201">
        <v>2</v>
      </c>
      <c r="U3089" s="201">
        <v>3</v>
      </c>
      <c r="V3089" s="201">
        <v>4</v>
      </c>
      <c r="W3089" s="494"/>
      <c r="X3089" s="93"/>
      <c r="Y3089" s="94"/>
      <c r="Z3089" s="83"/>
      <c r="AA3089" s="95" t="s">
        <v>13</v>
      </c>
      <c r="AB3089" s="95" t="s">
        <v>14</v>
      </c>
      <c r="AC3089" s="96" t="s">
        <v>15</v>
      </c>
    </row>
    <row r="3090" spans="1:29" ht="12.75" customHeight="1">
      <c r="A3090" s="69"/>
      <c r="B3090" s="70" t="s">
        <v>16</v>
      </c>
      <c r="C3090" s="71"/>
      <c r="D3090" s="72"/>
      <c r="E3090" s="73"/>
      <c r="F3090" s="98"/>
      <c r="G3090" s="72"/>
      <c r="H3090" s="99"/>
      <c r="I3090" s="76">
        <f t="shared" si="1267"/>
        <v>5</v>
      </c>
      <c r="J3090" s="100">
        <f>$AN$9</f>
        <v>41079</v>
      </c>
      <c r="K3090" s="101">
        <v>2</v>
      </c>
      <c r="L3090" s="261">
        <v>11</v>
      </c>
      <c r="M3090" s="232">
        <f>VLOOKUP(K3090,$AE$23:$AG$30,2,0)</f>
        <v>0.83333333333333337</v>
      </c>
      <c r="N3090" s="241">
        <f>VLOOKUP(K3090,$AE$23:$AG$30,3,0)</f>
        <v>1.2083333333333333</v>
      </c>
      <c r="O3090" s="244">
        <f t="shared" ref="O3090:O3119" si="1268">(N3090-M3090)*24</f>
        <v>8.9999999999999964</v>
      </c>
      <c r="P3090" s="245" t="str">
        <f>+IF(((N3090-M3090)*24)&gt;4,"1",0)</f>
        <v>1</v>
      </c>
      <c r="Q3090" s="257">
        <f t="shared" ref="Q3090:Q3119" si="1269">O3090-P3090</f>
        <v>7.9999999999999964</v>
      </c>
      <c r="R3090" s="102">
        <f>+L3090-Q3090</f>
        <v>3.0000000000000036</v>
      </c>
      <c r="S3090" s="103">
        <f>IF(AND(Y3090="d",W3090&gt;0),1,0)</f>
        <v>1</v>
      </c>
      <c r="T3090" s="104">
        <f>IF(AND(Y3090="D",W3090-S3090&lt;0),0,IF(AND(Y3090="M",W3090&gt;=7),7,IF(AND(Y3090="M",W3090&lt;7),W3090,IF(W3090-S3090&lt;0,0,IF(AND(Y3090="D",W3090-S3090&gt;=7),7,IF(AND(Y3090="D",W3090-S3090&lt;7),W3090-S3090,0))))))</f>
        <v>2.0000000000000036</v>
      </c>
      <c r="U3090" s="104">
        <f>IF(AND(Y3090="D",W3090&lt;1),0,IF(AND(Y3090="D",W3090-S3090-T3090&gt;0,W3090-S3090-T3090&lt;1),W3090-S3090-T3090,IF(AND(Y3090="D",W3090-S3090-T3090&gt;=1),1,IF(AND(Y3090="M",W3090-T3090&gt;=1),1,IF(AND(Y3090="M",W3090-T3090&lt;1),W3090-T3090,0)))))</f>
        <v>0</v>
      </c>
      <c r="V3090" s="104">
        <f>IF(AND(Y3090="D",W3090&lt;1),0,IF(AND(Y3090="D",W3090-S3090-T3090-U3090&gt;0),W3090-S3090-T3090-U3090,IF(AND(Y3090="M",W3090-T3090-U3090&gt;0),W3090-T3090-U3090,0)))</f>
        <v>0</v>
      </c>
      <c r="W3090" s="105">
        <f>+R3090</f>
        <v>3.0000000000000036</v>
      </c>
      <c r="X3090" s="96"/>
      <c r="Y3090" s="106" t="str">
        <f>$AO$9</f>
        <v>D</v>
      </c>
      <c r="Z3090" s="207" t="str">
        <f t="shared" ref="Z3090:Z3120" si="1270">TEXT(WEEKDAY(J3090),"ddd")</f>
        <v>Tue</v>
      </c>
      <c r="AA3090" s="107">
        <f t="shared" ref="AA3090:AA3119" si="1271">COUNTIF(K3090,"S")</f>
        <v>0</v>
      </c>
      <c r="AB3090" s="107">
        <f t="shared" ref="AB3090:AB3119" si="1272">COUNTIF(K3090,"I")</f>
        <v>0</v>
      </c>
      <c r="AC3090" s="107">
        <f t="shared" ref="AC3090:AC3119" si="1273">COUNTIF(K3090,"A")</f>
        <v>0</v>
      </c>
    </row>
    <row r="3091" spans="1:29" ht="12.75" customHeight="1">
      <c r="A3091" s="69"/>
      <c r="B3091" s="70" t="s">
        <v>18</v>
      </c>
      <c r="C3091" s="108" t="s">
        <v>61</v>
      </c>
      <c r="D3091" s="109"/>
      <c r="E3091" s="73"/>
      <c r="F3091" s="110"/>
      <c r="G3091" s="72"/>
      <c r="H3091" s="99"/>
      <c r="I3091" s="76">
        <f t="shared" si="1267"/>
        <v>6</v>
      </c>
      <c r="J3091" s="100">
        <f>$AN$10</f>
        <v>41080</v>
      </c>
      <c r="K3091" s="101">
        <v>2</v>
      </c>
      <c r="L3091" s="261">
        <v>11</v>
      </c>
      <c r="M3091" s="232">
        <f>VLOOKUP(K3091,$AE$23:$AG$30,2,0)</f>
        <v>0.83333333333333337</v>
      </c>
      <c r="N3091" s="241">
        <f t="shared" ref="N3091:N3119" si="1274">VLOOKUP(K3091,$AE$23:$AG$30,3,0)</f>
        <v>1.2083333333333333</v>
      </c>
      <c r="O3091" s="244">
        <f t="shared" si="1268"/>
        <v>8.9999999999999964</v>
      </c>
      <c r="P3091" s="245" t="str">
        <f>+IF(((N3091-M3091)*24)&gt;4,"1",0)</f>
        <v>1</v>
      </c>
      <c r="Q3091" s="257">
        <f t="shared" si="1269"/>
        <v>7.9999999999999964</v>
      </c>
      <c r="R3091" s="102">
        <f>+L3091-Q3091</f>
        <v>3.0000000000000036</v>
      </c>
      <c r="S3091" s="103">
        <f t="shared" ref="S3091:S3119" si="1275">IF(AND(Y3091="d",W3091&gt;0),1,0)</f>
        <v>1</v>
      </c>
      <c r="T3091" s="104">
        <f t="shared" ref="T3091:T3119" si="1276">IF(AND(Y3091="D",W3091-S3091&lt;0),0,IF(AND(Y3091="M",W3091&gt;=7),7,IF(AND(Y3091="M",W3091&lt;7),W3091,IF(W3091-S3091&lt;0,0,IF(AND(Y3091="D",W3091-S3091&gt;=7),7,IF(AND(Y3091="D",W3091-S3091&lt;7),W3091-S3091,0))))))</f>
        <v>2.0000000000000036</v>
      </c>
      <c r="U3091" s="104">
        <f t="shared" ref="U3091:U3119" si="1277">IF(AND(Y3091="D",W3091&lt;1),0,IF(AND(Y3091="D",W3091-S3091-T3091&gt;0,W3091-S3091-T3091&lt;1),W3091-S3091-T3091,IF(AND(Y3091="D",W3091-S3091-T3091&gt;=1),1,IF(AND(Y3091="M",W3091-T3091&gt;=1),1,IF(AND(Y3091="M",W3091-T3091&lt;1),W3091-T3091,0)))))</f>
        <v>0</v>
      </c>
      <c r="V3091" s="104">
        <f t="shared" ref="V3091:V3119" si="1278">IF(AND(Y3091="D",W3091&lt;1),0,IF(AND(Y3091="D",W3091-S3091-T3091-U3091&gt;0),W3091-S3091-T3091-U3091,IF(AND(Y3091="M",W3091-T3091-U3091&gt;0),W3091-T3091-U3091,0)))</f>
        <v>0</v>
      </c>
      <c r="W3091" s="105">
        <f t="shared" ref="W3091:W3119" si="1279">+R3091</f>
        <v>3.0000000000000036</v>
      </c>
      <c r="X3091" s="96"/>
      <c r="Y3091" s="106" t="str">
        <f>$AO$10</f>
        <v>D</v>
      </c>
      <c r="Z3091" s="207" t="str">
        <f t="shared" si="1270"/>
        <v>Wed</v>
      </c>
      <c r="AA3091" s="107">
        <f t="shared" si="1271"/>
        <v>0</v>
      </c>
      <c r="AB3091" s="107">
        <f t="shared" si="1272"/>
        <v>0</v>
      </c>
      <c r="AC3091" s="107">
        <f t="shared" si="1273"/>
        <v>0</v>
      </c>
    </row>
    <row r="3092" spans="1:29" ht="12.75" customHeight="1">
      <c r="A3092" s="69"/>
      <c r="B3092" s="98" t="s">
        <v>20</v>
      </c>
      <c r="C3092" s="199">
        <v>40245</v>
      </c>
      <c r="D3092" s="199">
        <v>41340</v>
      </c>
      <c r="E3092" s="73"/>
      <c r="F3092" s="72"/>
      <c r="G3092" s="72"/>
      <c r="H3092" s="99"/>
      <c r="I3092" s="76">
        <f t="shared" si="1267"/>
        <v>7</v>
      </c>
      <c r="J3092" s="100">
        <f>$AN$11</f>
        <v>41081</v>
      </c>
      <c r="K3092" s="101">
        <v>2</v>
      </c>
      <c r="L3092" s="261">
        <v>10</v>
      </c>
      <c r="M3092" s="232">
        <f>VLOOKUP(K3092,$AE$23:$AG$30,2,0)</f>
        <v>0.83333333333333337</v>
      </c>
      <c r="N3092" s="241">
        <f t="shared" si="1274"/>
        <v>1.2083333333333333</v>
      </c>
      <c r="O3092" s="244">
        <f t="shared" si="1268"/>
        <v>8.9999999999999964</v>
      </c>
      <c r="P3092" s="245" t="str">
        <f t="shared" ref="P3092:P3119" si="1280">+IF(((N3092-M3092)*24)&gt;4,"1",0)</f>
        <v>1</v>
      </c>
      <c r="Q3092" s="257">
        <f t="shared" si="1269"/>
        <v>7.9999999999999964</v>
      </c>
      <c r="R3092" s="102">
        <f t="shared" ref="R3092:R3119" si="1281">+L3092-Q3092</f>
        <v>2.0000000000000036</v>
      </c>
      <c r="S3092" s="103">
        <f t="shared" si="1275"/>
        <v>1</v>
      </c>
      <c r="T3092" s="104">
        <f t="shared" si="1276"/>
        <v>1.0000000000000036</v>
      </c>
      <c r="U3092" s="104">
        <f t="shared" si="1277"/>
        <v>0</v>
      </c>
      <c r="V3092" s="104">
        <f t="shared" si="1278"/>
        <v>0</v>
      </c>
      <c r="W3092" s="105">
        <f t="shared" si="1279"/>
        <v>2.0000000000000036</v>
      </c>
      <c r="X3092" s="96"/>
      <c r="Y3092" s="106" t="str">
        <f>$AO$11</f>
        <v>D</v>
      </c>
      <c r="Z3092" s="207" t="str">
        <f t="shared" si="1270"/>
        <v>Thu</v>
      </c>
      <c r="AA3092" s="107">
        <f t="shared" si="1271"/>
        <v>0</v>
      </c>
      <c r="AB3092" s="107">
        <f t="shared" si="1272"/>
        <v>0</v>
      </c>
      <c r="AC3092" s="107">
        <f t="shared" si="1273"/>
        <v>0</v>
      </c>
    </row>
    <row r="3093" spans="1:29" ht="12.75" customHeight="1">
      <c r="A3093" s="69"/>
      <c r="B3093" s="98"/>
      <c r="C3093" s="98"/>
      <c r="D3093" s="72"/>
      <c r="E3093" s="73"/>
      <c r="F3093" s="72"/>
      <c r="G3093" s="72"/>
      <c r="H3093" s="99"/>
      <c r="I3093" s="76">
        <f t="shared" si="1267"/>
        <v>8</v>
      </c>
      <c r="J3093" s="100">
        <f>$AN$12</f>
        <v>41082</v>
      </c>
      <c r="K3093" s="101">
        <v>2</v>
      </c>
      <c r="L3093" s="261">
        <v>11</v>
      </c>
      <c r="M3093" s="232">
        <f t="shared" ref="M3093:M3119" si="1282">VLOOKUP(K3093,$AE$23:$AG$30,2,0)</f>
        <v>0.83333333333333337</v>
      </c>
      <c r="N3093" s="241">
        <f t="shared" si="1274"/>
        <v>1.2083333333333333</v>
      </c>
      <c r="O3093" s="244">
        <f t="shared" si="1268"/>
        <v>8.9999999999999964</v>
      </c>
      <c r="P3093" s="245" t="str">
        <f t="shared" si="1280"/>
        <v>1</v>
      </c>
      <c r="Q3093" s="257">
        <f t="shared" si="1269"/>
        <v>7.9999999999999964</v>
      </c>
      <c r="R3093" s="102">
        <f t="shared" si="1281"/>
        <v>3.0000000000000036</v>
      </c>
      <c r="S3093" s="103">
        <f t="shared" si="1275"/>
        <v>1</v>
      </c>
      <c r="T3093" s="104">
        <f t="shared" si="1276"/>
        <v>2.0000000000000036</v>
      </c>
      <c r="U3093" s="104">
        <f t="shared" si="1277"/>
        <v>0</v>
      </c>
      <c r="V3093" s="104">
        <f t="shared" si="1278"/>
        <v>0</v>
      </c>
      <c r="W3093" s="105">
        <f t="shared" si="1279"/>
        <v>3.0000000000000036</v>
      </c>
      <c r="X3093" s="96"/>
      <c r="Y3093" s="106" t="str">
        <f>$AO$12</f>
        <v>D</v>
      </c>
      <c r="Z3093" s="207" t="str">
        <f t="shared" si="1270"/>
        <v>Fri</v>
      </c>
      <c r="AA3093" s="107">
        <f t="shared" si="1271"/>
        <v>0</v>
      </c>
      <c r="AB3093" s="107">
        <f t="shared" si="1272"/>
        <v>0</v>
      </c>
      <c r="AC3093" s="107">
        <f t="shared" si="1273"/>
        <v>0</v>
      </c>
    </row>
    <row r="3094" spans="1:29" ht="12.75" customHeight="1">
      <c r="A3094" s="69"/>
      <c r="B3094" s="98"/>
      <c r="C3094" s="98"/>
      <c r="D3094" s="72"/>
      <c r="E3094" s="73"/>
      <c r="F3094" s="198"/>
      <c r="G3094" s="72"/>
      <c r="H3094" s="99"/>
      <c r="I3094" s="76">
        <f t="shared" si="1267"/>
        <v>9</v>
      </c>
      <c r="J3094" s="100">
        <f>$AN$13</f>
        <v>41083</v>
      </c>
      <c r="K3094" s="339" t="s">
        <v>50</v>
      </c>
      <c r="L3094" s="261"/>
      <c r="M3094" s="232">
        <f t="shared" si="1282"/>
        <v>0</v>
      </c>
      <c r="N3094" s="241">
        <f t="shared" si="1274"/>
        <v>0</v>
      </c>
      <c r="O3094" s="244">
        <f t="shared" si="1268"/>
        <v>0</v>
      </c>
      <c r="P3094" s="245">
        <f t="shared" si="1280"/>
        <v>0</v>
      </c>
      <c r="Q3094" s="257">
        <f t="shared" si="1269"/>
        <v>0</v>
      </c>
      <c r="R3094" s="102">
        <f t="shared" si="1281"/>
        <v>0</v>
      </c>
      <c r="S3094" s="103">
        <f t="shared" si="1275"/>
        <v>0</v>
      </c>
      <c r="T3094" s="104">
        <f t="shared" si="1276"/>
        <v>0</v>
      </c>
      <c r="U3094" s="104">
        <f t="shared" si="1277"/>
        <v>0</v>
      </c>
      <c r="V3094" s="104">
        <f t="shared" si="1278"/>
        <v>0</v>
      </c>
      <c r="W3094" s="105">
        <f t="shared" si="1279"/>
        <v>0</v>
      </c>
      <c r="X3094" s="96"/>
      <c r="Y3094" s="106" t="str">
        <f>$AO$13</f>
        <v>M</v>
      </c>
      <c r="Z3094" s="207" t="str">
        <f t="shared" si="1270"/>
        <v>Sat</v>
      </c>
      <c r="AA3094" s="107">
        <f t="shared" si="1271"/>
        <v>0</v>
      </c>
      <c r="AB3094" s="107">
        <f t="shared" si="1272"/>
        <v>0</v>
      </c>
      <c r="AC3094" s="107">
        <f t="shared" si="1273"/>
        <v>0</v>
      </c>
    </row>
    <row r="3095" spans="1:29" ht="12.75" customHeight="1">
      <c r="A3095" s="69"/>
      <c r="B3095" s="124" t="s">
        <v>21</v>
      </c>
      <c r="C3095" s="125" t="s">
        <v>22</v>
      </c>
      <c r="D3095" s="126"/>
      <c r="E3095" s="127"/>
      <c r="F3095" s="198">
        <v>1244560</v>
      </c>
      <c r="G3095" s="129" t="s">
        <v>22</v>
      </c>
      <c r="H3095" s="130">
        <f>+F3095</f>
        <v>1244560</v>
      </c>
      <c r="I3095" s="76">
        <f t="shared" si="1267"/>
        <v>10</v>
      </c>
      <c r="J3095" s="100">
        <f>$AN$14</f>
        <v>41084</v>
      </c>
      <c r="K3095" s="339" t="s">
        <v>50</v>
      </c>
      <c r="L3095" s="261"/>
      <c r="M3095" s="232">
        <f t="shared" si="1282"/>
        <v>0</v>
      </c>
      <c r="N3095" s="241">
        <f t="shared" si="1274"/>
        <v>0</v>
      </c>
      <c r="O3095" s="244">
        <f t="shared" si="1268"/>
        <v>0</v>
      </c>
      <c r="P3095" s="245">
        <f t="shared" si="1280"/>
        <v>0</v>
      </c>
      <c r="Q3095" s="257">
        <f t="shared" si="1269"/>
        <v>0</v>
      </c>
      <c r="R3095" s="102">
        <f t="shared" si="1281"/>
        <v>0</v>
      </c>
      <c r="S3095" s="103">
        <f t="shared" si="1275"/>
        <v>0</v>
      </c>
      <c r="T3095" s="104">
        <f t="shared" si="1276"/>
        <v>0</v>
      </c>
      <c r="U3095" s="104">
        <f t="shared" si="1277"/>
        <v>0</v>
      </c>
      <c r="V3095" s="104">
        <f t="shared" si="1278"/>
        <v>0</v>
      </c>
      <c r="W3095" s="105">
        <f t="shared" si="1279"/>
        <v>0</v>
      </c>
      <c r="X3095" s="96"/>
      <c r="Y3095" s="106" t="str">
        <f>$AO$14</f>
        <v>M</v>
      </c>
      <c r="Z3095" s="262" t="str">
        <f t="shared" si="1270"/>
        <v>Sun</v>
      </c>
      <c r="AA3095" s="107">
        <f t="shared" si="1271"/>
        <v>0</v>
      </c>
      <c r="AB3095" s="107">
        <f t="shared" si="1272"/>
        <v>0</v>
      </c>
      <c r="AC3095" s="107">
        <f t="shared" si="1273"/>
        <v>0</v>
      </c>
    </row>
    <row r="3096" spans="1:29" ht="12.75" customHeight="1">
      <c r="A3096" s="69"/>
      <c r="B3096" s="124" t="s">
        <v>23</v>
      </c>
      <c r="C3096" s="125" t="s">
        <v>22</v>
      </c>
      <c r="D3096" s="133">
        <f>+F3095/173</f>
        <v>7193.9884393063585</v>
      </c>
      <c r="E3096" s="127" t="s">
        <v>24</v>
      </c>
      <c r="F3096" s="128">
        <f>+W3122</f>
        <v>120.00000000000006</v>
      </c>
      <c r="G3096" s="134" t="s">
        <v>22</v>
      </c>
      <c r="H3096" s="130">
        <f>F3096*D3096</f>
        <v>863278.6127167634</v>
      </c>
      <c r="I3096" s="76">
        <f t="shared" si="1267"/>
        <v>11</v>
      </c>
      <c r="J3096" s="100">
        <f>$AN$15</f>
        <v>41085</v>
      </c>
      <c r="K3096" s="101">
        <v>1</v>
      </c>
      <c r="L3096" s="261">
        <v>11</v>
      </c>
      <c r="M3096" s="232">
        <f t="shared" si="1282"/>
        <v>0.33333333333333331</v>
      </c>
      <c r="N3096" s="241">
        <f t="shared" si="1274"/>
        <v>0.70833333333333337</v>
      </c>
      <c r="O3096" s="244">
        <f t="shared" si="1268"/>
        <v>9.0000000000000018</v>
      </c>
      <c r="P3096" s="245" t="str">
        <f t="shared" si="1280"/>
        <v>1</v>
      </c>
      <c r="Q3096" s="257">
        <f t="shared" si="1269"/>
        <v>8.0000000000000018</v>
      </c>
      <c r="R3096" s="102">
        <f t="shared" si="1281"/>
        <v>2.9999999999999982</v>
      </c>
      <c r="S3096" s="103">
        <f t="shared" si="1275"/>
        <v>1</v>
      </c>
      <c r="T3096" s="104">
        <f t="shared" si="1276"/>
        <v>1.9999999999999982</v>
      </c>
      <c r="U3096" s="104">
        <f t="shared" si="1277"/>
        <v>0</v>
      </c>
      <c r="V3096" s="104">
        <f t="shared" si="1278"/>
        <v>0</v>
      </c>
      <c r="W3096" s="105">
        <f t="shared" si="1279"/>
        <v>2.9999999999999982</v>
      </c>
      <c r="X3096" s="96"/>
      <c r="Y3096" s="106" t="str">
        <f>$AO$15</f>
        <v>D</v>
      </c>
      <c r="Z3096" s="262" t="str">
        <f t="shared" si="1270"/>
        <v>Mon</v>
      </c>
      <c r="AA3096" s="107">
        <f t="shared" si="1271"/>
        <v>0</v>
      </c>
      <c r="AB3096" s="107">
        <f t="shared" si="1272"/>
        <v>0</v>
      </c>
      <c r="AC3096" s="107">
        <f t="shared" si="1273"/>
        <v>0</v>
      </c>
    </row>
    <row r="3097" spans="1:29" ht="12.75" customHeight="1">
      <c r="A3097" s="69"/>
      <c r="B3097" s="124" t="s">
        <v>65</v>
      </c>
      <c r="C3097" s="125" t="s">
        <v>22</v>
      </c>
      <c r="D3097" s="133">
        <v>6000</v>
      </c>
      <c r="E3097" s="127" t="s">
        <v>24</v>
      </c>
      <c r="F3097" s="203">
        <f>+K3122</f>
        <v>22</v>
      </c>
      <c r="G3097" s="134" t="s">
        <v>22</v>
      </c>
      <c r="H3097" s="130">
        <f>F3097*D3097</f>
        <v>132000</v>
      </c>
      <c r="I3097" s="76">
        <f t="shared" si="1267"/>
        <v>12</v>
      </c>
      <c r="J3097" s="100">
        <f>$AN$16</f>
        <v>41086</v>
      </c>
      <c r="K3097" s="101">
        <v>1</v>
      </c>
      <c r="L3097" s="261">
        <v>11</v>
      </c>
      <c r="M3097" s="232">
        <f t="shared" si="1282"/>
        <v>0.33333333333333331</v>
      </c>
      <c r="N3097" s="241">
        <f t="shared" si="1274"/>
        <v>0.70833333333333337</v>
      </c>
      <c r="O3097" s="244">
        <f t="shared" si="1268"/>
        <v>9.0000000000000018</v>
      </c>
      <c r="P3097" s="245" t="str">
        <f t="shared" si="1280"/>
        <v>1</v>
      </c>
      <c r="Q3097" s="257">
        <f t="shared" si="1269"/>
        <v>8.0000000000000018</v>
      </c>
      <c r="R3097" s="102">
        <f t="shared" si="1281"/>
        <v>2.9999999999999982</v>
      </c>
      <c r="S3097" s="103">
        <f t="shared" si="1275"/>
        <v>1</v>
      </c>
      <c r="T3097" s="104">
        <f t="shared" si="1276"/>
        <v>1.9999999999999982</v>
      </c>
      <c r="U3097" s="104">
        <f t="shared" si="1277"/>
        <v>0</v>
      </c>
      <c r="V3097" s="104">
        <f t="shared" si="1278"/>
        <v>0</v>
      </c>
      <c r="W3097" s="105">
        <f t="shared" si="1279"/>
        <v>2.9999999999999982</v>
      </c>
      <c r="X3097" s="96"/>
      <c r="Y3097" s="106" t="str">
        <f>$AO$16</f>
        <v>D</v>
      </c>
      <c r="Z3097" s="207" t="str">
        <f t="shared" si="1270"/>
        <v>Tue</v>
      </c>
      <c r="AA3097" s="107">
        <f t="shared" si="1271"/>
        <v>0</v>
      </c>
      <c r="AB3097" s="107">
        <f t="shared" si="1272"/>
        <v>0</v>
      </c>
      <c r="AC3097" s="107">
        <f t="shared" si="1273"/>
        <v>0</v>
      </c>
    </row>
    <row r="3098" spans="1:29" ht="12.75" customHeight="1">
      <c r="A3098" s="69"/>
      <c r="B3098" s="124" t="s">
        <v>66</v>
      </c>
      <c r="C3098" s="125" t="s">
        <v>22</v>
      </c>
      <c r="D3098" s="200">
        <v>4000</v>
      </c>
      <c r="E3098" s="127" t="s">
        <v>24</v>
      </c>
      <c r="F3098" s="139">
        <f>+L3122</f>
        <v>12</v>
      </c>
      <c r="G3098" s="134" t="s">
        <v>22</v>
      </c>
      <c r="H3098" s="130">
        <f>F3098*D3098</f>
        <v>48000</v>
      </c>
      <c r="I3098" s="76">
        <f t="shared" si="1267"/>
        <v>13</v>
      </c>
      <c r="J3098" s="100">
        <f>$AN$17</f>
        <v>41087</v>
      </c>
      <c r="K3098" s="101">
        <v>1</v>
      </c>
      <c r="L3098" s="261">
        <v>11</v>
      </c>
      <c r="M3098" s="232">
        <f t="shared" si="1282"/>
        <v>0.33333333333333331</v>
      </c>
      <c r="N3098" s="241">
        <f t="shared" si="1274"/>
        <v>0.70833333333333337</v>
      </c>
      <c r="O3098" s="244">
        <f t="shared" si="1268"/>
        <v>9.0000000000000018</v>
      </c>
      <c r="P3098" s="245" t="str">
        <f t="shared" si="1280"/>
        <v>1</v>
      </c>
      <c r="Q3098" s="257">
        <f t="shared" si="1269"/>
        <v>8.0000000000000018</v>
      </c>
      <c r="R3098" s="102">
        <f t="shared" si="1281"/>
        <v>2.9999999999999982</v>
      </c>
      <c r="S3098" s="103">
        <f t="shared" si="1275"/>
        <v>1</v>
      </c>
      <c r="T3098" s="104">
        <f t="shared" si="1276"/>
        <v>1.9999999999999982</v>
      </c>
      <c r="U3098" s="104">
        <f t="shared" si="1277"/>
        <v>0</v>
      </c>
      <c r="V3098" s="104">
        <f t="shared" si="1278"/>
        <v>0</v>
      </c>
      <c r="W3098" s="105">
        <f t="shared" si="1279"/>
        <v>2.9999999999999982</v>
      </c>
      <c r="X3098" s="96"/>
      <c r="Y3098" s="106" t="str">
        <f>$AO$17</f>
        <v>D</v>
      </c>
      <c r="Z3098" s="207" t="str">
        <f t="shared" si="1270"/>
        <v>Wed</v>
      </c>
      <c r="AA3098" s="107">
        <f t="shared" si="1271"/>
        <v>0</v>
      </c>
      <c r="AB3098" s="107">
        <f t="shared" si="1272"/>
        <v>0</v>
      </c>
      <c r="AC3098" s="107">
        <f t="shared" si="1273"/>
        <v>0</v>
      </c>
    </row>
    <row r="3099" spans="1:29" ht="12.75" customHeight="1">
      <c r="A3099" s="69"/>
      <c r="B3099" s="335" t="s">
        <v>75</v>
      </c>
      <c r="C3099" s="336" t="s">
        <v>22</v>
      </c>
      <c r="D3099" s="337"/>
      <c r="E3099" s="127" t="s">
        <v>24</v>
      </c>
      <c r="F3099" s="338">
        <f>+M3122</f>
        <v>10</v>
      </c>
      <c r="G3099" s="142" t="s">
        <v>22</v>
      </c>
      <c r="H3099" s="143">
        <f>+F3099*D3099</f>
        <v>0</v>
      </c>
      <c r="I3099" s="76">
        <f t="shared" si="1267"/>
        <v>14</v>
      </c>
      <c r="J3099" s="100">
        <f>$AN$18</f>
        <v>41088</v>
      </c>
      <c r="K3099" s="101">
        <v>1</v>
      </c>
      <c r="L3099" s="261">
        <v>11</v>
      </c>
      <c r="M3099" s="232">
        <f t="shared" si="1282"/>
        <v>0.33333333333333331</v>
      </c>
      <c r="N3099" s="241">
        <f t="shared" si="1274"/>
        <v>0.70833333333333337</v>
      </c>
      <c r="O3099" s="244">
        <f t="shared" si="1268"/>
        <v>9.0000000000000018</v>
      </c>
      <c r="P3099" s="245" t="str">
        <f t="shared" si="1280"/>
        <v>1</v>
      </c>
      <c r="Q3099" s="257">
        <f t="shared" si="1269"/>
        <v>8.0000000000000018</v>
      </c>
      <c r="R3099" s="102">
        <f t="shared" si="1281"/>
        <v>2.9999999999999982</v>
      </c>
      <c r="S3099" s="103">
        <f t="shared" si="1275"/>
        <v>1</v>
      </c>
      <c r="T3099" s="104">
        <f t="shared" si="1276"/>
        <v>1.9999999999999982</v>
      </c>
      <c r="U3099" s="104">
        <f t="shared" si="1277"/>
        <v>0</v>
      </c>
      <c r="V3099" s="104">
        <f t="shared" si="1278"/>
        <v>0</v>
      </c>
      <c r="W3099" s="105">
        <f t="shared" si="1279"/>
        <v>2.9999999999999982</v>
      </c>
      <c r="X3099" s="96"/>
      <c r="Y3099" s="106" t="str">
        <f>$AO$18</f>
        <v>D</v>
      </c>
      <c r="Z3099" s="207" t="str">
        <f t="shared" si="1270"/>
        <v>Thu</v>
      </c>
      <c r="AA3099" s="107">
        <f t="shared" si="1271"/>
        <v>0</v>
      </c>
      <c r="AB3099" s="107">
        <f t="shared" si="1272"/>
        <v>0</v>
      </c>
      <c r="AC3099" s="107">
        <f t="shared" si="1273"/>
        <v>0</v>
      </c>
    </row>
    <row r="3100" spans="1:29" ht="12.75" customHeight="1">
      <c r="A3100" s="69"/>
      <c r="B3100" s="124"/>
      <c r="C3100" s="70"/>
      <c r="D3100" s="202"/>
      <c r="E3100" s="140"/>
      <c r="F3100" s="141"/>
      <c r="G3100" s="74" t="s">
        <v>22</v>
      </c>
      <c r="H3100" s="99">
        <f>+D3100*F3100</f>
        <v>0</v>
      </c>
      <c r="I3100" s="76">
        <f t="shared" si="1267"/>
        <v>15</v>
      </c>
      <c r="J3100" s="100">
        <f>$AN$19</f>
        <v>41089</v>
      </c>
      <c r="K3100" s="101">
        <v>1</v>
      </c>
      <c r="L3100" s="261">
        <v>8</v>
      </c>
      <c r="M3100" s="232">
        <f t="shared" si="1282"/>
        <v>0.33333333333333331</v>
      </c>
      <c r="N3100" s="241">
        <f t="shared" si="1274"/>
        <v>0.70833333333333337</v>
      </c>
      <c r="O3100" s="244">
        <f t="shared" si="1268"/>
        <v>9.0000000000000018</v>
      </c>
      <c r="P3100" s="245" t="str">
        <f t="shared" si="1280"/>
        <v>1</v>
      </c>
      <c r="Q3100" s="257">
        <f t="shared" si="1269"/>
        <v>8.0000000000000018</v>
      </c>
      <c r="R3100" s="102">
        <f t="shared" si="1281"/>
        <v>0</v>
      </c>
      <c r="S3100" s="103">
        <f t="shared" si="1275"/>
        <v>0</v>
      </c>
      <c r="T3100" s="104">
        <f t="shared" si="1276"/>
        <v>0</v>
      </c>
      <c r="U3100" s="104">
        <f t="shared" si="1277"/>
        <v>0</v>
      </c>
      <c r="V3100" s="104">
        <f t="shared" si="1278"/>
        <v>0</v>
      </c>
      <c r="W3100" s="105">
        <f t="shared" si="1279"/>
        <v>0</v>
      </c>
      <c r="X3100" s="96"/>
      <c r="Y3100" s="106" t="str">
        <f>$AO$19</f>
        <v>D</v>
      </c>
      <c r="Z3100" s="207" t="str">
        <f t="shared" si="1270"/>
        <v>Fri</v>
      </c>
      <c r="AA3100" s="107">
        <f t="shared" si="1271"/>
        <v>0</v>
      </c>
      <c r="AB3100" s="107">
        <f t="shared" si="1272"/>
        <v>0</v>
      </c>
      <c r="AC3100" s="107">
        <f t="shared" si="1273"/>
        <v>0</v>
      </c>
    </row>
    <row r="3101" spans="1:29" ht="12.75" customHeight="1">
      <c r="A3101" s="69"/>
      <c r="B3101" s="124"/>
      <c r="C3101" s="70"/>
      <c r="D3101" s="202"/>
      <c r="E3101" s="140"/>
      <c r="F3101" s="139"/>
      <c r="G3101" s="74" t="s">
        <v>22</v>
      </c>
      <c r="H3101" s="99">
        <f>+D3101*F3101</f>
        <v>0</v>
      </c>
      <c r="I3101" s="76">
        <f t="shared" si="1267"/>
        <v>16</v>
      </c>
      <c r="J3101" s="100">
        <f>$AN$20</f>
        <v>41090</v>
      </c>
      <c r="K3101" s="101" t="s">
        <v>50</v>
      </c>
      <c r="L3101" s="261"/>
      <c r="M3101" s="232">
        <f t="shared" si="1282"/>
        <v>0</v>
      </c>
      <c r="N3101" s="241">
        <f t="shared" si="1274"/>
        <v>0</v>
      </c>
      <c r="O3101" s="244">
        <f t="shared" si="1268"/>
        <v>0</v>
      </c>
      <c r="P3101" s="245">
        <f t="shared" si="1280"/>
        <v>0</v>
      </c>
      <c r="Q3101" s="257">
        <f t="shared" si="1269"/>
        <v>0</v>
      </c>
      <c r="R3101" s="102">
        <f t="shared" si="1281"/>
        <v>0</v>
      </c>
      <c r="S3101" s="103">
        <f t="shared" si="1275"/>
        <v>0</v>
      </c>
      <c r="T3101" s="104">
        <f t="shared" si="1276"/>
        <v>0</v>
      </c>
      <c r="U3101" s="104">
        <f t="shared" si="1277"/>
        <v>0</v>
      </c>
      <c r="V3101" s="104">
        <f t="shared" si="1278"/>
        <v>0</v>
      </c>
      <c r="W3101" s="105">
        <f t="shared" si="1279"/>
        <v>0</v>
      </c>
      <c r="X3101" s="96"/>
      <c r="Y3101" s="106" t="str">
        <f>$AO$20</f>
        <v>M</v>
      </c>
      <c r="Z3101" s="207" t="str">
        <f t="shared" si="1270"/>
        <v>Sat</v>
      </c>
      <c r="AA3101" s="107">
        <f t="shared" si="1271"/>
        <v>0</v>
      </c>
      <c r="AB3101" s="107">
        <f t="shared" si="1272"/>
        <v>0</v>
      </c>
      <c r="AC3101" s="107">
        <f t="shared" si="1273"/>
        <v>0</v>
      </c>
    </row>
    <row r="3102" spans="1:29" ht="12.75" customHeight="1">
      <c r="A3102" s="69"/>
      <c r="B3102" s="124" t="s">
        <v>56</v>
      </c>
      <c r="C3102" s="70" t="s">
        <v>22</v>
      </c>
      <c r="D3102" s="202"/>
      <c r="E3102" s="140"/>
      <c r="F3102" s="141"/>
      <c r="G3102" s="74" t="s">
        <v>22</v>
      </c>
      <c r="H3102" s="99">
        <v>0</v>
      </c>
      <c r="I3102" s="76">
        <f t="shared" si="1267"/>
        <v>17</v>
      </c>
      <c r="J3102" s="100">
        <f>$AN$21</f>
        <v>41091</v>
      </c>
      <c r="K3102" s="101" t="s">
        <v>50</v>
      </c>
      <c r="L3102" s="261"/>
      <c r="M3102" s="232">
        <f t="shared" si="1282"/>
        <v>0</v>
      </c>
      <c r="N3102" s="241">
        <f t="shared" si="1274"/>
        <v>0</v>
      </c>
      <c r="O3102" s="244">
        <f t="shared" si="1268"/>
        <v>0</v>
      </c>
      <c r="P3102" s="245">
        <f t="shared" si="1280"/>
        <v>0</v>
      </c>
      <c r="Q3102" s="257">
        <f t="shared" si="1269"/>
        <v>0</v>
      </c>
      <c r="R3102" s="102">
        <f t="shared" si="1281"/>
        <v>0</v>
      </c>
      <c r="S3102" s="103">
        <f t="shared" si="1275"/>
        <v>0</v>
      </c>
      <c r="T3102" s="104">
        <f t="shared" si="1276"/>
        <v>0</v>
      </c>
      <c r="U3102" s="104">
        <f t="shared" si="1277"/>
        <v>0</v>
      </c>
      <c r="V3102" s="104">
        <f t="shared" si="1278"/>
        <v>0</v>
      </c>
      <c r="W3102" s="105">
        <f t="shared" si="1279"/>
        <v>0</v>
      </c>
      <c r="X3102" s="96"/>
      <c r="Y3102" s="106" t="str">
        <f>$AO$21</f>
        <v>M</v>
      </c>
      <c r="Z3102" s="262" t="str">
        <f t="shared" si="1270"/>
        <v>Sun</v>
      </c>
      <c r="AA3102" s="107">
        <f t="shared" si="1271"/>
        <v>0</v>
      </c>
      <c r="AB3102" s="107">
        <f t="shared" si="1272"/>
        <v>0</v>
      </c>
      <c r="AC3102" s="107">
        <f t="shared" si="1273"/>
        <v>0</v>
      </c>
    </row>
    <row r="3103" spans="1:29" ht="12.75" customHeight="1">
      <c r="A3103" s="69"/>
      <c r="B3103" s="124"/>
      <c r="C3103" s="70"/>
      <c r="D3103" s="202"/>
      <c r="E3103" s="140"/>
      <c r="F3103" s="139"/>
      <c r="G3103" s="74" t="s">
        <v>22</v>
      </c>
      <c r="H3103" s="99">
        <f>+D3103*F3103</f>
        <v>0</v>
      </c>
      <c r="I3103" s="76">
        <f t="shared" si="1267"/>
        <v>18</v>
      </c>
      <c r="J3103" s="100">
        <f>$AN$22</f>
        <v>41092</v>
      </c>
      <c r="K3103" s="101">
        <v>2</v>
      </c>
      <c r="L3103" s="261">
        <v>11</v>
      </c>
      <c r="M3103" s="232">
        <f t="shared" si="1282"/>
        <v>0.83333333333333337</v>
      </c>
      <c r="N3103" s="241">
        <f t="shared" si="1274"/>
        <v>1.2083333333333333</v>
      </c>
      <c r="O3103" s="244">
        <f t="shared" si="1268"/>
        <v>8.9999999999999964</v>
      </c>
      <c r="P3103" s="245" t="str">
        <f t="shared" si="1280"/>
        <v>1</v>
      </c>
      <c r="Q3103" s="257">
        <f t="shared" si="1269"/>
        <v>7.9999999999999964</v>
      </c>
      <c r="R3103" s="102">
        <f t="shared" si="1281"/>
        <v>3.0000000000000036</v>
      </c>
      <c r="S3103" s="103">
        <f t="shared" si="1275"/>
        <v>1</v>
      </c>
      <c r="T3103" s="104">
        <f t="shared" si="1276"/>
        <v>2.0000000000000036</v>
      </c>
      <c r="U3103" s="104">
        <f t="shared" si="1277"/>
        <v>0</v>
      </c>
      <c r="V3103" s="104">
        <f t="shared" si="1278"/>
        <v>0</v>
      </c>
      <c r="W3103" s="105">
        <f t="shared" si="1279"/>
        <v>3.0000000000000036</v>
      </c>
      <c r="X3103" s="96"/>
      <c r="Y3103" s="106" t="str">
        <f>$AO$22</f>
        <v>D</v>
      </c>
      <c r="Z3103" s="262" t="str">
        <f t="shared" si="1270"/>
        <v>Mon</v>
      </c>
      <c r="AA3103" s="107">
        <f t="shared" si="1271"/>
        <v>0</v>
      </c>
      <c r="AB3103" s="107">
        <f t="shared" si="1272"/>
        <v>0</v>
      </c>
      <c r="AC3103" s="107">
        <f t="shared" si="1273"/>
        <v>0</v>
      </c>
    </row>
    <row r="3104" spans="1:29" ht="12.75" customHeight="1">
      <c r="A3104" s="69"/>
      <c r="B3104" s="150" t="s">
        <v>19</v>
      </c>
      <c r="C3104" s="150"/>
      <c r="D3104" s="200"/>
      <c r="E3104" s="127"/>
      <c r="F3104" s="151"/>
      <c r="G3104" s="134" t="s">
        <v>22</v>
      </c>
      <c r="H3104" s="152">
        <f>SUM(H3095:H3103)</f>
        <v>2287838.6127167633</v>
      </c>
      <c r="I3104" s="76">
        <f t="shared" si="1267"/>
        <v>19</v>
      </c>
      <c r="J3104" s="100">
        <f>$AN$23</f>
        <v>41093</v>
      </c>
      <c r="K3104" s="101">
        <v>2</v>
      </c>
      <c r="L3104" s="261">
        <v>11</v>
      </c>
      <c r="M3104" s="232">
        <f t="shared" si="1282"/>
        <v>0.83333333333333337</v>
      </c>
      <c r="N3104" s="241">
        <f t="shared" si="1274"/>
        <v>1.2083333333333333</v>
      </c>
      <c r="O3104" s="244">
        <f t="shared" si="1268"/>
        <v>8.9999999999999964</v>
      </c>
      <c r="P3104" s="245" t="str">
        <f t="shared" si="1280"/>
        <v>1</v>
      </c>
      <c r="Q3104" s="257">
        <f t="shared" si="1269"/>
        <v>7.9999999999999964</v>
      </c>
      <c r="R3104" s="102">
        <f t="shared" si="1281"/>
        <v>3.0000000000000036</v>
      </c>
      <c r="S3104" s="103">
        <f t="shared" si="1275"/>
        <v>1</v>
      </c>
      <c r="T3104" s="104">
        <f t="shared" si="1276"/>
        <v>2.0000000000000036</v>
      </c>
      <c r="U3104" s="104">
        <f t="shared" si="1277"/>
        <v>0</v>
      </c>
      <c r="V3104" s="104">
        <f t="shared" si="1278"/>
        <v>0</v>
      </c>
      <c r="W3104" s="105">
        <f t="shared" si="1279"/>
        <v>3.0000000000000036</v>
      </c>
      <c r="X3104" s="96"/>
      <c r="Y3104" s="106" t="str">
        <f>$AO$23</f>
        <v>D</v>
      </c>
      <c r="Z3104" s="207" t="str">
        <f t="shared" si="1270"/>
        <v>Tue</v>
      </c>
      <c r="AA3104" s="107">
        <f t="shared" si="1271"/>
        <v>0</v>
      </c>
      <c r="AB3104" s="107">
        <f t="shared" si="1272"/>
        <v>0</v>
      </c>
      <c r="AC3104" s="107">
        <f t="shared" si="1273"/>
        <v>0</v>
      </c>
    </row>
    <row r="3105" spans="1:29" ht="12.75" customHeight="1">
      <c r="A3105" s="69"/>
      <c r="B3105" s="131" t="s">
        <v>25</v>
      </c>
      <c r="C3105" s="70"/>
      <c r="D3105" s="200"/>
      <c r="E3105" s="127"/>
      <c r="F3105" s="151"/>
      <c r="G3105" s="74"/>
      <c r="H3105" s="75"/>
      <c r="I3105" s="76">
        <f t="shared" si="1267"/>
        <v>20</v>
      </c>
      <c r="J3105" s="100">
        <f>$AN$24</f>
        <v>41094</v>
      </c>
      <c r="K3105" s="101">
        <v>2</v>
      </c>
      <c r="L3105" s="261">
        <v>11</v>
      </c>
      <c r="M3105" s="232">
        <f t="shared" si="1282"/>
        <v>0.83333333333333337</v>
      </c>
      <c r="N3105" s="241">
        <f t="shared" si="1274"/>
        <v>1.2083333333333333</v>
      </c>
      <c r="O3105" s="244">
        <f t="shared" si="1268"/>
        <v>8.9999999999999964</v>
      </c>
      <c r="P3105" s="245" t="str">
        <f t="shared" si="1280"/>
        <v>1</v>
      </c>
      <c r="Q3105" s="257">
        <f t="shared" si="1269"/>
        <v>7.9999999999999964</v>
      </c>
      <c r="R3105" s="102">
        <f t="shared" si="1281"/>
        <v>3.0000000000000036</v>
      </c>
      <c r="S3105" s="103">
        <f t="shared" si="1275"/>
        <v>1</v>
      </c>
      <c r="T3105" s="104">
        <f t="shared" si="1276"/>
        <v>2.0000000000000036</v>
      </c>
      <c r="U3105" s="104">
        <f t="shared" si="1277"/>
        <v>0</v>
      </c>
      <c r="V3105" s="104">
        <f t="shared" si="1278"/>
        <v>0</v>
      </c>
      <c r="W3105" s="105">
        <f t="shared" si="1279"/>
        <v>3.0000000000000036</v>
      </c>
      <c r="X3105" s="96"/>
      <c r="Y3105" s="106" t="str">
        <f>$AO$24</f>
        <v>D</v>
      </c>
      <c r="Z3105" s="207" t="str">
        <f t="shared" si="1270"/>
        <v>Wed</v>
      </c>
      <c r="AA3105" s="107">
        <f t="shared" si="1271"/>
        <v>0</v>
      </c>
      <c r="AB3105" s="107">
        <f t="shared" si="1272"/>
        <v>0</v>
      </c>
      <c r="AC3105" s="107">
        <f t="shared" si="1273"/>
        <v>0</v>
      </c>
    </row>
    <row r="3106" spans="1:29" ht="12.75" customHeight="1">
      <c r="A3106" s="69"/>
      <c r="B3106" s="124" t="s">
        <v>26</v>
      </c>
      <c r="C3106" s="125" t="s">
        <v>22</v>
      </c>
      <c r="D3106" s="153">
        <f>-H3095</f>
        <v>-1244560</v>
      </c>
      <c r="E3106" s="127" t="s">
        <v>24</v>
      </c>
      <c r="F3106" s="149">
        <v>0.02</v>
      </c>
      <c r="G3106" s="134" t="s">
        <v>22</v>
      </c>
      <c r="H3106" s="130">
        <f>F3106*D3106</f>
        <v>-24891.200000000001</v>
      </c>
      <c r="I3106" s="76">
        <f t="shared" si="1267"/>
        <v>21</v>
      </c>
      <c r="J3106" s="100">
        <f>$AN$25</f>
        <v>41095</v>
      </c>
      <c r="K3106" s="101">
        <v>2</v>
      </c>
      <c r="L3106" s="261">
        <v>10</v>
      </c>
      <c r="M3106" s="232">
        <f t="shared" si="1282"/>
        <v>0.83333333333333337</v>
      </c>
      <c r="N3106" s="241">
        <f t="shared" si="1274"/>
        <v>1.2083333333333333</v>
      </c>
      <c r="O3106" s="244">
        <f t="shared" si="1268"/>
        <v>8.9999999999999964</v>
      </c>
      <c r="P3106" s="245" t="str">
        <f t="shared" si="1280"/>
        <v>1</v>
      </c>
      <c r="Q3106" s="257">
        <f t="shared" si="1269"/>
        <v>7.9999999999999964</v>
      </c>
      <c r="R3106" s="102">
        <f t="shared" si="1281"/>
        <v>2.0000000000000036</v>
      </c>
      <c r="S3106" s="103">
        <f t="shared" si="1275"/>
        <v>1</v>
      </c>
      <c r="T3106" s="104">
        <f t="shared" si="1276"/>
        <v>1.0000000000000036</v>
      </c>
      <c r="U3106" s="104">
        <f t="shared" si="1277"/>
        <v>0</v>
      </c>
      <c r="V3106" s="104">
        <f t="shared" si="1278"/>
        <v>0</v>
      </c>
      <c r="W3106" s="105">
        <f t="shared" si="1279"/>
        <v>2.0000000000000036</v>
      </c>
      <c r="X3106" s="96"/>
      <c r="Y3106" s="106" t="str">
        <f>$AO$25</f>
        <v>D</v>
      </c>
      <c r="Z3106" s="207" t="str">
        <f t="shared" si="1270"/>
        <v>Thu</v>
      </c>
      <c r="AA3106" s="107">
        <f t="shared" si="1271"/>
        <v>0</v>
      </c>
      <c r="AB3106" s="107">
        <f t="shared" si="1272"/>
        <v>0</v>
      </c>
      <c r="AC3106" s="107">
        <f t="shared" si="1273"/>
        <v>0</v>
      </c>
    </row>
    <row r="3107" spans="1:29" ht="12.75" customHeight="1">
      <c r="A3107" s="69"/>
      <c r="B3107" s="124" t="s">
        <v>47</v>
      </c>
      <c r="C3107" s="125" t="s">
        <v>22</v>
      </c>
      <c r="D3107" s="200"/>
      <c r="E3107" s="127"/>
      <c r="F3107" s="155"/>
      <c r="G3107" s="134" t="s">
        <v>22</v>
      </c>
      <c r="H3107" s="130">
        <f>SUM(AA3122:AC3122)*-F3095/21</f>
        <v>0</v>
      </c>
      <c r="I3107" s="76">
        <f t="shared" si="1267"/>
        <v>22</v>
      </c>
      <c r="J3107" s="100">
        <f>$AN$26</f>
        <v>41096</v>
      </c>
      <c r="K3107" s="101">
        <v>2</v>
      </c>
      <c r="L3107" s="261">
        <v>11</v>
      </c>
      <c r="M3107" s="232">
        <f t="shared" si="1282"/>
        <v>0.83333333333333337</v>
      </c>
      <c r="N3107" s="241">
        <f t="shared" si="1274"/>
        <v>1.2083333333333333</v>
      </c>
      <c r="O3107" s="244">
        <f t="shared" si="1268"/>
        <v>8.9999999999999964</v>
      </c>
      <c r="P3107" s="245" t="str">
        <f t="shared" si="1280"/>
        <v>1</v>
      </c>
      <c r="Q3107" s="257">
        <f t="shared" si="1269"/>
        <v>7.9999999999999964</v>
      </c>
      <c r="R3107" s="102">
        <f t="shared" si="1281"/>
        <v>3.0000000000000036</v>
      </c>
      <c r="S3107" s="103">
        <f t="shared" si="1275"/>
        <v>1</v>
      </c>
      <c r="T3107" s="104">
        <f t="shared" si="1276"/>
        <v>2.0000000000000036</v>
      </c>
      <c r="U3107" s="104">
        <f t="shared" si="1277"/>
        <v>0</v>
      </c>
      <c r="V3107" s="104">
        <f t="shared" si="1278"/>
        <v>0</v>
      </c>
      <c r="W3107" s="105">
        <f t="shared" si="1279"/>
        <v>3.0000000000000036</v>
      </c>
      <c r="X3107" s="96"/>
      <c r="Y3107" s="106" t="str">
        <f>$AO$26</f>
        <v>D</v>
      </c>
      <c r="Z3107" s="207" t="str">
        <f t="shared" si="1270"/>
        <v>Fri</v>
      </c>
      <c r="AA3107" s="107">
        <f t="shared" si="1271"/>
        <v>0</v>
      </c>
      <c r="AB3107" s="107">
        <f t="shared" si="1272"/>
        <v>0</v>
      </c>
      <c r="AC3107" s="107">
        <f t="shared" si="1273"/>
        <v>0</v>
      </c>
    </row>
    <row r="3108" spans="1:29" ht="12.75" customHeight="1">
      <c r="A3108" s="69"/>
      <c r="B3108" s="124" t="s">
        <v>27</v>
      </c>
      <c r="C3108" s="125" t="s">
        <v>22</v>
      </c>
      <c r="D3108" s="200"/>
      <c r="E3108" s="127"/>
      <c r="F3108" s="155"/>
      <c r="G3108" s="134" t="s">
        <v>22</v>
      </c>
      <c r="H3108" s="156">
        <f>+F3114</f>
        <v>-41763.800000000003</v>
      </c>
      <c r="I3108" s="76">
        <f t="shared" si="1267"/>
        <v>23</v>
      </c>
      <c r="J3108" s="100">
        <f>$AN$27</f>
        <v>41097</v>
      </c>
      <c r="K3108" s="101" t="s">
        <v>50</v>
      </c>
      <c r="L3108" s="261">
        <v>11</v>
      </c>
      <c r="M3108" s="232">
        <f t="shared" si="1282"/>
        <v>0</v>
      </c>
      <c r="N3108" s="241">
        <f t="shared" si="1274"/>
        <v>0</v>
      </c>
      <c r="O3108" s="244">
        <f t="shared" si="1268"/>
        <v>0</v>
      </c>
      <c r="P3108" s="245">
        <f t="shared" si="1280"/>
        <v>0</v>
      </c>
      <c r="Q3108" s="257">
        <f t="shared" si="1269"/>
        <v>0</v>
      </c>
      <c r="R3108" s="102">
        <f t="shared" si="1281"/>
        <v>11</v>
      </c>
      <c r="S3108" s="103">
        <f t="shared" si="1275"/>
        <v>0</v>
      </c>
      <c r="T3108" s="104">
        <f t="shared" si="1276"/>
        <v>7</v>
      </c>
      <c r="U3108" s="104">
        <f t="shared" si="1277"/>
        <v>1</v>
      </c>
      <c r="V3108" s="104">
        <f t="shared" si="1278"/>
        <v>3</v>
      </c>
      <c r="W3108" s="105">
        <f t="shared" si="1279"/>
        <v>11</v>
      </c>
      <c r="X3108" s="96"/>
      <c r="Y3108" s="106" t="str">
        <f>$AO$27</f>
        <v>M</v>
      </c>
      <c r="Z3108" s="207" t="str">
        <f t="shared" si="1270"/>
        <v>Sat</v>
      </c>
      <c r="AA3108" s="107">
        <f t="shared" si="1271"/>
        <v>0</v>
      </c>
      <c r="AB3108" s="107">
        <f t="shared" si="1272"/>
        <v>0</v>
      </c>
      <c r="AC3108" s="107">
        <f t="shared" si="1273"/>
        <v>0</v>
      </c>
    </row>
    <row r="3109" spans="1:29" ht="12.75" customHeight="1">
      <c r="A3109" s="69"/>
      <c r="B3109" s="98"/>
      <c r="C3109" s="98"/>
      <c r="D3109" s="158" t="s">
        <v>28</v>
      </c>
      <c r="E3109" s="159"/>
      <c r="F3109" s="160">
        <f>VLOOKUP(C3088,$AD$1:$AG$6,2)</f>
        <v>-1320000</v>
      </c>
      <c r="G3109" s="160"/>
      <c r="H3109" s="99"/>
      <c r="I3109" s="76">
        <f t="shared" si="1267"/>
        <v>24</v>
      </c>
      <c r="J3109" s="100">
        <f>$AN$28</f>
        <v>41098</v>
      </c>
      <c r="K3109" s="101" t="s">
        <v>50</v>
      </c>
      <c r="L3109" s="261"/>
      <c r="M3109" s="232">
        <f t="shared" si="1282"/>
        <v>0</v>
      </c>
      <c r="N3109" s="241">
        <f t="shared" si="1274"/>
        <v>0</v>
      </c>
      <c r="O3109" s="244">
        <f t="shared" si="1268"/>
        <v>0</v>
      </c>
      <c r="P3109" s="245">
        <f t="shared" si="1280"/>
        <v>0</v>
      </c>
      <c r="Q3109" s="257">
        <f t="shared" si="1269"/>
        <v>0</v>
      </c>
      <c r="R3109" s="102">
        <f t="shared" si="1281"/>
        <v>0</v>
      </c>
      <c r="S3109" s="103">
        <f t="shared" si="1275"/>
        <v>0</v>
      </c>
      <c r="T3109" s="104">
        <f t="shared" si="1276"/>
        <v>0</v>
      </c>
      <c r="U3109" s="104">
        <f t="shared" si="1277"/>
        <v>0</v>
      </c>
      <c r="V3109" s="104">
        <f t="shared" si="1278"/>
        <v>0</v>
      </c>
      <c r="W3109" s="105">
        <f t="shared" si="1279"/>
        <v>0</v>
      </c>
      <c r="X3109" s="96"/>
      <c r="Y3109" s="106" t="str">
        <f>$AO$28</f>
        <v>M</v>
      </c>
      <c r="Z3109" s="262" t="str">
        <f t="shared" si="1270"/>
        <v>Sun</v>
      </c>
      <c r="AA3109" s="107">
        <f t="shared" si="1271"/>
        <v>0</v>
      </c>
      <c r="AB3109" s="107">
        <f t="shared" si="1272"/>
        <v>0</v>
      </c>
      <c r="AC3109" s="107">
        <f t="shared" si="1273"/>
        <v>0</v>
      </c>
    </row>
    <row r="3110" spans="1:29" ht="12.75" customHeight="1">
      <c r="A3110" s="69"/>
      <c r="B3110" s="98"/>
      <c r="C3110" s="98"/>
      <c r="D3110" s="162" t="s">
        <v>26</v>
      </c>
      <c r="E3110" s="159"/>
      <c r="F3110" s="163">
        <f>+(H3095)*0.54%</f>
        <v>6720.6240000000007</v>
      </c>
      <c r="G3110" s="163"/>
      <c r="H3110" s="99"/>
      <c r="I3110" s="76">
        <f t="shared" si="1267"/>
        <v>25</v>
      </c>
      <c r="J3110" s="100">
        <f>$AN$29</f>
        <v>41099</v>
      </c>
      <c r="K3110" s="101">
        <v>1</v>
      </c>
      <c r="L3110" s="261">
        <v>8</v>
      </c>
      <c r="M3110" s="232">
        <f t="shared" si="1282"/>
        <v>0.33333333333333331</v>
      </c>
      <c r="N3110" s="241">
        <f t="shared" si="1274"/>
        <v>0.70833333333333337</v>
      </c>
      <c r="O3110" s="244">
        <f t="shared" si="1268"/>
        <v>9.0000000000000018</v>
      </c>
      <c r="P3110" s="245" t="str">
        <f t="shared" si="1280"/>
        <v>1</v>
      </c>
      <c r="Q3110" s="257">
        <f t="shared" si="1269"/>
        <v>8.0000000000000018</v>
      </c>
      <c r="R3110" s="102">
        <f t="shared" si="1281"/>
        <v>0</v>
      </c>
      <c r="S3110" s="103">
        <f t="shared" si="1275"/>
        <v>0</v>
      </c>
      <c r="T3110" s="104">
        <f t="shared" si="1276"/>
        <v>0</v>
      </c>
      <c r="U3110" s="104">
        <f t="shared" si="1277"/>
        <v>0</v>
      </c>
      <c r="V3110" s="104">
        <f t="shared" si="1278"/>
        <v>0</v>
      </c>
      <c r="W3110" s="105">
        <f t="shared" si="1279"/>
        <v>0</v>
      </c>
      <c r="X3110" s="96"/>
      <c r="Y3110" s="106" t="str">
        <f>$AO$29</f>
        <v>D</v>
      </c>
      <c r="Z3110" s="262" t="str">
        <f t="shared" si="1270"/>
        <v>Mon</v>
      </c>
      <c r="AA3110" s="107">
        <f t="shared" si="1271"/>
        <v>0</v>
      </c>
      <c r="AB3110" s="107">
        <f t="shared" si="1272"/>
        <v>0</v>
      </c>
      <c r="AC3110" s="107">
        <f t="shared" si="1273"/>
        <v>0</v>
      </c>
    </row>
    <row r="3111" spans="1:29" ht="12.75" customHeight="1">
      <c r="A3111" s="69"/>
      <c r="B3111" s="98"/>
      <c r="C3111" s="98"/>
      <c r="D3111" s="162" t="s">
        <v>29</v>
      </c>
      <c r="E3111" s="159"/>
      <c r="F3111" s="160">
        <f>-IF(H3104*5%&gt;500000,500000,H3104*5%)</f>
        <v>-114391.93063583817</v>
      </c>
      <c r="G3111" s="160"/>
      <c r="H3111" s="99"/>
      <c r="I3111" s="76">
        <f t="shared" si="1267"/>
        <v>26</v>
      </c>
      <c r="J3111" s="100">
        <f>$AN$30</f>
        <v>41100</v>
      </c>
      <c r="K3111" s="101">
        <v>1</v>
      </c>
      <c r="L3111" s="261">
        <v>8</v>
      </c>
      <c r="M3111" s="232">
        <f t="shared" si="1282"/>
        <v>0.33333333333333331</v>
      </c>
      <c r="N3111" s="241">
        <f t="shared" si="1274"/>
        <v>0.70833333333333337</v>
      </c>
      <c r="O3111" s="244">
        <f t="shared" si="1268"/>
        <v>9.0000000000000018</v>
      </c>
      <c r="P3111" s="245" t="str">
        <f t="shared" si="1280"/>
        <v>1</v>
      </c>
      <c r="Q3111" s="257">
        <f t="shared" si="1269"/>
        <v>8.0000000000000018</v>
      </c>
      <c r="R3111" s="102">
        <f t="shared" si="1281"/>
        <v>0</v>
      </c>
      <c r="S3111" s="103">
        <f t="shared" si="1275"/>
        <v>0</v>
      </c>
      <c r="T3111" s="104">
        <f t="shared" si="1276"/>
        <v>0</v>
      </c>
      <c r="U3111" s="104">
        <f t="shared" si="1277"/>
        <v>0</v>
      </c>
      <c r="V3111" s="104">
        <f t="shared" si="1278"/>
        <v>0</v>
      </c>
      <c r="W3111" s="105">
        <f t="shared" si="1279"/>
        <v>0</v>
      </c>
      <c r="X3111" s="96"/>
      <c r="Y3111" s="106" t="str">
        <f>$AO$30</f>
        <v>D</v>
      </c>
      <c r="Z3111" s="207" t="str">
        <f t="shared" si="1270"/>
        <v>Tue</v>
      </c>
      <c r="AA3111" s="107">
        <f t="shared" si="1271"/>
        <v>0</v>
      </c>
      <c r="AB3111" s="107">
        <f t="shared" si="1272"/>
        <v>0</v>
      </c>
      <c r="AC3111" s="107">
        <f t="shared" si="1273"/>
        <v>0</v>
      </c>
    </row>
    <row r="3112" spans="1:29" ht="12.75" customHeight="1">
      <c r="A3112" s="69"/>
      <c r="B3112" s="98"/>
      <c r="C3112" s="98"/>
      <c r="D3112" s="162" t="s">
        <v>30</v>
      </c>
      <c r="E3112" s="159"/>
      <c r="F3112" s="163">
        <f>ROUND(H3104+H3106+F3110+F3111,0)*12</f>
        <v>25863312</v>
      </c>
      <c r="G3112" s="163"/>
      <c r="H3112" s="99"/>
      <c r="I3112" s="76">
        <f t="shared" si="1267"/>
        <v>27</v>
      </c>
      <c r="J3112" s="100">
        <f>$AN$31</f>
        <v>41101</v>
      </c>
      <c r="K3112" s="101">
        <v>1</v>
      </c>
      <c r="L3112" s="261">
        <v>9</v>
      </c>
      <c r="M3112" s="232">
        <f t="shared" si="1282"/>
        <v>0.33333333333333331</v>
      </c>
      <c r="N3112" s="241">
        <f t="shared" si="1274"/>
        <v>0.70833333333333337</v>
      </c>
      <c r="O3112" s="244">
        <f t="shared" si="1268"/>
        <v>9.0000000000000018</v>
      </c>
      <c r="P3112" s="245" t="str">
        <f t="shared" si="1280"/>
        <v>1</v>
      </c>
      <c r="Q3112" s="257">
        <f t="shared" si="1269"/>
        <v>8.0000000000000018</v>
      </c>
      <c r="R3112" s="102">
        <f t="shared" si="1281"/>
        <v>0.99999999999999822</v>
      </c>
      <c r="S3112" s="103">
        <f t="shared" si="1275"/>
        <v>1</v>
      </c>
      <c r="T3112" s="104">
        <f t="shared" si="1276"/>
        <v>0</v>
      </c>
      <c r="U3112" s="104">
        <f t="shared" si="1277"/>
        <v>0</v>
      </c>
      <c r="V3112" s="104">
        <f t="shared" si="1278"/>
        <v>0</v>
      </c>
      <c r="W3112" s="105">
        <f t="shared" si="1279"/>
        <v>0.99999999999999822</v>
      </c>
      <c r="X3112" s="96"/>
      <c r="Y3112" s="106" t="str">
        <f>$AO$31</f>
        <v>D</v>
      </c>
      <c r="Z3112" s="207" t="str">
        <f t="shared" si="1270"/>
        <v>Wed</v>
      </c>
      <c r="AA3112" s="107">
        <f t="shared" si="1271"/>
        <v>0</v>
      </c>
      <c r="AB3112" s="107">
        <f t="shared" si="1272"/>
        <v>0</v>
      </c>
      <c r="AC3112" s="107">
        <f t="shared" si="1273"/>
        <v>0</v>
      </c>
    </row>
    <row r="3113" spans="1:29" ht="12.75" customHeight="1">
      <c r="A3113" s="69"/>
      <c r="B3113" s="98"/>
      <c r="C3113" s="98"/>
      <c r="D3113" s="168" t="s">
        <v>31</v>
      </c>
      <c r="E3113" s="159"/>
      <c r="F3113" s="169">
        <f>(F3112)+(F3109*12)</f>
        <v>10023312</v>
      </c>
      <c r="G3113" s="169"/>
      <c r="H3113" s="99"/>
      <c r="I3113" s="76">
        <f t="shared" si="1267"/>
        <v>28</v>
      </c>
      <c r="J3113" s="100">
        <f>$AN$32</f>
        <v>41102</v>
      </c>
      <c r="K3113" s="101">
        <v>1</v>
      </c>
      <c r="L3113" s="261">
        <v>8</v>
      </c>
      <c r="M3113" s="232">
        <f t="shared" si="1282"/>
        <v>0.33333333333333331</v>
      </c>
      <c r="N3113" s="241">
        <f t="shared" si="1274"/>
        <v>0.70833333333333337</v>
      </c>
      <c r="O3113" s="244">
        <f t="shared" si="1268"/>
        <v>9.0000000000000018</v>
      </c>
      <c r="P3113" s="245" t="str">
        <f t="shared" si="1280"/>
        <v>1</v>
      </c>
      <c r="Q3113" s="257">
        <f t="shared" si="1269"/>
        <v>8.0000000000000018</v>
      </c>
      <c r="R3113" s="102">
        <f t="shared" si="1281"/>
        <v>0</v>
      </c>
      <c r="S3113" s="103">
        <f t="shared" si="1275"/>
        <v>0</v>
      </c>
      <c r="T3113" s="104">
        <f t="shared" si="1276"/>
        <v>0</v>
      </c>
      <c r="U3113" s="104">
        <f t="shared" si="1277"/>
        <v>0</v>
      </c>
      <c r="V3113" s="104">
        <f t="shared" si="1278"/>
        <v>0</v>
      </c>
      <c r="W3113" s="105">
        <f t="shared" si="1279"/>
        <v>0</v>
      </c>
      <c r="X3113" s="96"/>
      <c r="Y3113" s="106" t="str">
        <f>$AO$32</f>
        <v>D</v>
      </c>
      <c r="Z3113" s="207" t="str">
        <f t="shared" si="1270"/>
        <v>Thu</v>
      </c>
      <c r="AA3113" s="107">
        <f t="shared" si="1271"/>
        <v>0</v>
      </c>
      <c r="AB3113" s="107">
        <f t="shared" si="1272"/>
        <v>0</v>
      </c>
      <c r="AC3113" s="107">
        <f t="shared" si="1273"/>
        <v>0</v>
      </c>
    </row>
    <row r="3114" spans="1:29" ht="12.75" customHeight="1">
      <c r="A3114" s="69"/>
      <c r="B3114" s="98"/>
      <c r="C3114" s="98"/>
      <c r="D3114" s="168" t="s">
        <v>32</v>
      </c>
      <c r="E3114" s="159"/>
      <c r="F3114" s="170">
        <f>-(IF(F3113&lt;=0,0,IF(F3113&lt;=50000000,F3113*0.05,IF(F3113&lt;=200000000,(F3113-50000000)*0.15+2500000,IF(F3113&lt;=500000000,(F3113-250000000)*0.25+32500000,(F3113-500000000)*0.3+95000000)))))/12</f>
        <v>-41763.800000000003</v>
      </c>
      <c r="G3114" s="171">
        <f>-(IF(F3114&lt;=0,0,IF(F3114&lt;=50000000,F3114*0.05,IF(F3114&lt;=200000000,(F3114-50000000)*0.15+2500000,IF(F3114&lt;=500000000,(F3114-250000000)*0.25+32500000,(F3114-500000000)*0.3+95000000)))))/12</f>
        <v>0</v>
      </c>
      <c r="H3114" s="99"/>
      <c r="I3114" s="76">
        <f t="shared" si="1267"/>
        <v>29</v>
      </c>
      <c r="J3114" s="100">
        <f>$AN$33</f>
        <v>41103</v>
      </c>
      <c r="K3114" s="101">
        <v>1</v>
      </c>
      <c r="L3114" s="261">
        <v>11</v>
      </c>
      <c r="M3114" s="232">
        <f t="shared" si="1282"/>
        <v>0.33333333333333331</v>
      </c>
      <c r="N3114" s="241">
        <f t="shared" si="1274"/>
        <v>0.70833333333333337</v>
      </c>
      <c r="O3114" s="244">
        <f t="shared" si="1268"/>
        <v>9.0000000000000018</v>
      </c>
      <c r="P3114" s="245" t="str">
        <f t="shared" si="1280"/>
        <v>1</v>
      </c>
      <c r="Q3114" s="257">
        <f t="shared" si="1269"/>
        <v>8.0000000000000018</v>
      </c>
      <c r="R3114" s="102">
        <f t="shared" si="1281"/>
        <v>2.9999999999999982</v>
      </c>
      <c r="S3114" s="103">
        <f t="shared" si="1275"/>
        <v>1</v>
      </c>
      <c r="T3114" s="104">
        <f t="shared" si="1276"/>
        <v>1.9999999999999982</v>
      </c>
      <c r="U3114" s="104">
        <f t="shared" si="1277"/>
        <v>0</v>
      </c>
      <c r="V3114" s="104">
        <f t="shared" si="1278"/>
        <v>0</v>
      </c>
      <c r="W3114" s="105">
        <f t="shared" si="1279"/>
        <v>2.9999999999999982</v>
      </c>
      <c r="X3114" s="96"/>
      <c r="Y3114" s="106" t="str">
        <f>$AO$33</f>
        <v>D</v>
      </c>
      <c r="Z3114" s="207" t="str">
        <f t="shared" si="1270"/>
        <v>Fri</v>
      </c>
      <c r="AA3114" s="107">
        <f t="shared" si="1271"/>
        <v>0</v>
      </c>
      <c r="AB3114" s="107">
        <f t="shared" si="1272"/>
        <v>0</v>
      </c>
      <c r="AC3114" s="107">
        <f t="shared" si="1273"/>
        <v>0</v>
      </c>
    </row>
    <row r="3115" spans="1:29" ht="12.75" customHeight="1">
      <c r="A3115" s="69"/>
      <c r="B3115" s="98"/>
      <c r="C3115" s="125"/>
      <c r="D3115" s="172"/>
      <c r="E3115" s="173"/>
      <c r="F3115" s="174"/>
      <c r="G3115" s="72"/>
      <c r="H3115" s="175"/>
      <c r="I3115" s="76">
        <f t="shared" si="1267"/>
        <v>30</v>
      </c>
      <c r="J3115" s="100">
        <f>$AN$34</f>
        <v>41104</v>
      </c>
      <c r="K3115" s="101" t="s">
        <v>50</v>
      </c>
      <c r="L3115" s="261"/>
      <c r="M3115" s="232">
        <f t="shared" si="1282"/>
        <v>0</v>
      </c>
      <c r="N3115" s="241">
        <f t="shared" si="1274"/>
        <v>0</v>
      </c>
      <c r="O3115" s="244">
        <f t="shared" si="1268"/>
        <v>0</v>
      </c>
      <c r="P3115" s="245">
        <f t="shared" si="1280"/>
        <v>0</v>
      </c>
      <c r="Q3115" s="257">
        <f t="shared" si="1269"/>
        <v>0</v>
      </c>
      <c r="R3115" s="102">
        <f t="shared" si="1281"/>
        <v>0</v>
      </c>
      <c r="S3115" s="103">
        <f t="shared" si="1275"/>
        <v>0</v>
      </c>
      <c r="T3115" s="104">
        <f t="shared" si="1276"/>
        <v>0</v>
      </c>
      <c r="U3115" s="104">
        <f t="shared" si="1277"/>
        <v>0</v>
      </c>
      <c r="V3115" s="104">
        <f t="shared" si="1278"/>
        <v>0</v>
      </c>
      <c r="W3115" s="105">
        <f t="shared" si="1279"/>
        <v>0</v>
      </c>
      <c r="X3115" s="96"/>
      <c r="Y3115" s="106" t="str">
        <f>$AO$34</f>
        <v>M</v>
      </c>
      <c r="Z3115" s="207" t="str">
        <f t="shared" si="1270"/>
        <v>Sat</v>
      </c>
      <c r="AA3115" s="107">
        <f t="shared" si="1271"/>
        <v>0</v>
      </c>
      <c r="AB3115" s="107">
        <f t="shared" si="1272"/>
        <v>0</v>
      </c>
      <c r="AC3115" s="107">
        <f t="shared" si="1273"/>
        <v>0</v>
      </c>
    </row>
    <row r="3116" spans="1:29" ht="12.75" customHeight="1">
      <c r="A3116" s="69"/>
      <c r="B3116" s="176" t="s">
        <v>33</v>
      </c>
      <c r="C3116" s="177"/>
      <c r="D3116" s="178"/>
      <c r="E3116" s="127"/>
      <c r="F3116" s="179"/>
      <c r="G3116" s="180" t="s">
        <v>22</v>
      </c>
      <c r="H3116" s="152">
        <f>+H3104+H3106+H3107+H3108</f>
        <v>2221183.6127167633</v>
      </c>
      <c r="I3116" s="76">
        <f t="shared" si="1267"/>
        <v>31</v>
      </c>
      <c r="J3116" s="100">
        <f>$AN$35</f>
        <v>41105</v>
      </c>
      <c r="K3116" s="101" t="s">
        <v>50</v>
      </c>
      <c r="L3116" s="261"/>
      <c r="M3116" s="232">
        <f t="shared" si="1282"/>
        <v>0</v>
      </c>
      <c r="N3116" s="241">
        <f t="shared" si="1274"/>
        <v>0</v>
      </c>
      <c r="O3116" s="244">
        <f t="shared" si="1268"/>
        <v>0</v>
      </c>
      <c r="P3116" s="245">
        <f t="shared" si="1280"/>
        <v>0</v>
      </c>
      <c r="Q3116" s="257">
        <f t="shared" si="1269"/>
        <v>0</v>
      </c>
      <c r="R3116" s="102">
        <f t="shared" si="1281"/>
        <v>0</v>
      </c>
      <c r="S3116" s="103">
        <f t="shared" si="1275"/>
        <v>0</v>
      </c>
      <c r="T3116" s="104">
        <f t="shared" si="1276"/>
        <v>0</v>
      </c>
      <c r="U3116" s="104">
        <f t="shared" si="1277"/>
        <v>0</v>
      </c>
      <c r="V3116" s="104">
        <f t="shared" si="1278"/>
        <v>0</v>
      </c>
      <c r="W3116" s="105">
        <f t="shared" si="1279"/>
        <v>0</v>
      </c>
      <c r="X3116" s="96"/>
      <c r="Y3116" s="106" t="str">
        <f>$AO$35</f>
        <v>M</v>
      </c>
      <c r="Z3116" s="262" t="str">
        <f t="shared" si="1270"/>
        <v>Sun</v>
      </c>
      <c r="AA3116" s="107">
        <f t="shared" si="1271"/>
        <v>0</v>
      </c>
      <c r="AB3116" s="107">
        <f t="shared" si="1272"/>
        <v>0</v>
      </c>
      <c r="AC3116" s="107">
        <f t="shared" si="1273"/>
        <v>0</v>
      </c>
    </row>
    <row r="3117" spans="1:29" ht="12.75" customHeight="1">
      <c r="A3117" s="69"/>
      <c r="B3117" s="70"/>
      <c r="C3117" s="70"/>
      <c r="D3117" s="200"/>
      <c r="E3117" s="127"/>
      <c r="F3117" s="155"/>
      <c r="G3117" s="74"/>
      <c r="H3117" s="75"/>
      <c r="I3117" s="76">
        <f t="shared" si="1267"/>
        <v>32</v>
      </c>
      <c r="J3117" s="100">
        <f>$AN$36</f>
        <v>41106</v>
      </c>
      <c r="K3117" s="101">
        <v>2</v>
      </c>
      <c r="L3117" s="261">
        <v>11</v>
      </c>
      <c r="M3117" s="232">
        <f t="shared" si="1282"/>
        <v>0.83333333333333337</v>
      </c>
      <c r="N3117" s="241">
        <f t="shared" si="1274"/>
        <v>1.2083333333333333</v>
      </c>
      <c r="O3117" s="244">
        <f t="shared" si="1268"/>
        <v>8.9999999999999964</v>
      </c>
      <c r="P3117" s="245" t="str">
        <f t="shared" si="1280"/>
        <v>1</v>
      </c>
      <c r="Q3117" s="257">
        <f t="shared" si="1269"/>
        <v>7.9999999999999964</v>
      </c>
      <c r="R3117" s="102">
        <f t="shared" si="1281"/>
        <v>3.0000000000000036</v>
      </c>
      <c r="S3117" s="103">
        <f t="shared" si="1275"/>
        <v>1</v>
      </c>
      <c r="T3117" s="104">
        <f t="shared" si="1276"/>
        <v>2.0000000000000036</v>
      </c>
      <c r="U3117" s="104">
        <f t="shared" si="1277"/>
        <v>0</v>
      </c>
      <c r="V3117" s="104">
        <f t="shared" si="1278"/>
        <v>0</v>
      </c>
      <c r="W3117" s="105">
        <f t="shared" si="1279"/>
        <v>3.0000000000000036</v>
      </c>
      <c r="X3117" s="96"/>
      <c r="Y3117" s="106" t="str">
        <f>$AO$36</f>
        <v>D</v>
      </c>
      <c r="Z3117" s="262" t="str">
        <f t="shared" si="1270"/>
        <v>Mon</v>
      </c>
      <c r="AA3117" s="107">
        <f t="shared" si="1271"/>
        <v>0</v>
      </c>
      <c r="AB3117" s="107">
        <f t="shared" si="1272"/>
        <v>0</v>
      </c>
      <c r="AC3117" s="107">
        <f t="shared" si="1273"/>
        <v>0</v>
      </c>
    </row>
    <row r="3118" spans="1:29" ht="12.75" customHeight="1">
      <c r="A3118" s="69"/>
      <c r="B3118" s="181" t="s">
        <v>34</v>
      </c>
      <c r="C3118" s="181"/>
      <c r="D3118" s="72"/>
      <c r="E3118" s="73"/>
      <c r="F3118" s="72"/>
      <c r="G3118" s="181" t="s">
        <v>35</v>
      </c>
      <c r="H3118" s="99"/>
      <c r="I3118" s="76">
        <f t="shared" si="1267"/>
        <v>33</v>
      </c>
      <c r="J3118" s="100">
        <f>$AN$37</f>
        <v>41107</v>
      </c>
      <c r="K3118" s="101">
        <v>2</v>
      </c>
      <c r="L3118" s="261">
        <v>11</v>
      </c>
      <c r="M3118" s="232">
        <f t="shared" si="1282"/>
        <v>0.83333333333333337</v>
      </c>
      <c r="N3118" s="241">
        <f t="shared" si="1274"/>
        <v>1.2083333333333333</v>
      </c>
      <c r="O3118" s="244">
        <f t="shared" si="1268"/>
        <v>8.9999999999999964</v>
      </c>
      <c r="P3118" s="245" t="str">
        <f t="shared" si="1280"/>
        <v>1</v>
      </c>
      <c r="Q3118" s="257">
        <f t="shared" si="1269"/>
        <v>7.9999999999999964</v>
      </c>
      <c r="R3118" s="102">
        <f t="shared" si="1281"/>
        <v>3.0000000000000036</v>
      </c>
      <c r="S3118" s="103">
        <f t="shared" si="1275"/>
        <v>1</v>
      </c>
      <c r="T3118" s="104">
        <f t="shared" si="1276"/>
        <v>2.0000000000000036</v>
      </c>
      <c r="U3118" s="104">
        <f t="shared" si="1277"/>
        <v>0</v>
      </c>
      <c r="V3118" s="104">
        <f t="shared" si="1278"/>
        <v>0</v>
      </c>
      <c r="W3118" s="105">
        <f t="shared" si="1279"/>
        <v>3.0000000000000036</v>
      </c>
      <c r="X3118" s="96"/>
      <c r="Y3118" s="106" t="str">
        <f>$AO$37</f>
        <v>D</v>
      </c>
      <c r="Z3118" s="207" t="str">
        <f t="shared" si="1270"/>
        <v>Tue</v>
      </c>
      <c r="AA3118" s="107">
        <f t="shared" si="1271"/>
        <v>0</v>
      </c>
      <c r="AB3118" s="107">
        <f t="shared" si="1272"/>
        <v>0</v>
      </c>
      <c r="AC3118" s="107">
        <f t="shared" si="1273"/>
        <v>0</v>
      </c>
    </row>
    <row r="3119" spans="1:29" ht="12.75" customHeight="1">
      <c r="A3119" s="69"/>
      <c r="B3119" s="181"/>
      <c r="C3119" s="181"/>
      <c r="D3119" s="72"/>
      <c r="E3119" s="73"/>
      <c r="F3119" s="72"/>
      <c r="G3119" s="181"/>
      <c r="H3119" s="99"/>
      <c r="I3119" s="76">
        <f t="shared" si="1267"/>
        <v>34</v>
      </c>
      <c r="J3119" s="100">
        <f>$AN$38</f>
        <v>41108</v>
      </c>
      <c r="K3119" s="101">
        <v>2</v>
      </c>
      <c r="L3119" s="261">
        <v>11</v>
      </c>
      <c r="M3119" s="232">
        <f t="shared" si="1282"/>
        <v>0.83333333333333337</v>
      </c>
      <c r="N3119" s="241">
        <f t="shared" si="1274"/>
        <v>1.2083333333333333</v>
      </c>
      <c r="O3119" s="244">
        <f t="shared" si="1268"/>
        <v>8.9999999999999964</v>
      </c>
      <c r="P3119" s="245" t="str">
        <f t="shared" si="1280"/>
        <v>1</v>
      </c>
      <c r="Q3119" s="257">
        <f t="shared" si="1269"/>
        <v>7.9999999999999964</v>
      </c>
      <c r="R3119" s="102">
        <f t="shared" si="1281"/>
        <v>3.0000000000000036</v>
      </c>
      <c r="S3119" s="103">
        <f t="shared" si="1275"/>
        <v>1</v>
      </c>
      <c r="T3119" s="104">
        <f t="shared" si="1276"/>
        <v>2.0000000000000036</v>
      </c>
      <c r="U3119" s="104">
        <f t="shared" si="1277"/>
        <v>0</v>
      </c>
      <c r="V3119" s="104">
        <f t="shared" si="1278"/>
        <v>0</v>
      </c>
      <c r="W3119" s="105">
        <f t="shared" si="1279"/>
        <v>3.0000000000000036</v>
      </c>
      <c r="X3119" s="96"/>
      <c r="Y3119" s="106" t="str">
        <f>$AO$38</f>
        <v>D</v>
      </c>
      <c r="Z3119" s="207" t="str">
        <f t="shared" si="1270"/>
        <v>Wed</v>
      </c>
      <c r="AA3119" s="107">
        <f t="shared" si="1271"/>
        <v>0</v>
      </c>
      <c r="AB3119" s="107">
        <f t="shared" si="1272"/>
        <v>0</v>
      </c>
      <c r="AC3119" s="107">
        <f t="shared" si="1273"/>
        <v>0</v>
      </c>
    </row>
    <row r="3120" spans="1:29" ht="12.75" customHeight="1">
      <c r="A3120" s="69"/>
      <c r="B3120" s="181"/>
      <c r="C3120" s="181"/>
      <c r="D3120" s="72"/>
      <c r="E3120" s="73"/>
      <c r="F3120" s="72"/>
      <c r="G3120" s="181"/>
      <c r="H3120" s="99"/>
      <c r="I3120" s="76">
        <f t="shared" si="1267"/>
        <v>35</v>
      </c>
      <c r="J3120" s="100"/>
      <c r="K3120" s="101"/>
      <c r="L3120" s="261"/>
      <c r="M3120" s="232"/>
      <c r="N3120" s="241"/>
      <c r="O3120" s="244"/>
      <c r="P3120" s="245"/>
      <c r="Q3120" s="257"/>
      <c r="R3120" s="102"/>
      <c r="S3120" s="103"/>
      <c r="T3120" s="104"/>
      <c r="U3120" s="104"/>
      <c r="V3120" s="104"/>
      <c r="W3120" s="105"/>
      <c r="X3120" s="96"/>
      <c r="Y3120" s="106"/>
      <c r="Z3120" s="207" t="str">
        <f t="shared" si="1270"/>
        <v>Sat</v>
      </c>
      <c r="AA3120" s="107">
        <f>COUNTIF(K3120,"S")</f>
        <v>0</v>
      </c>
      <c r="AB3120" s="107">
        <f>COUNTIF(K3120,"I")</f>
        <v>0</v>
      </c>
      <c r="AC3120" s="107">
        <f>COUNTIF(K3120,"A")</f>
        <v>0</v>
      </c>
    </row>
    <row r="3121" spans="1:29" ht="12.75" customHeight="1">
      <c r="A3121" s="69"/>
      <c r="B3121" s="181"/>
      <c r="C3121" s="181"/>
      <c r="D3121" s="72"/>
      <c r="E3121" s="73"/>
      <c r="F3121" s="72"/>
      <c r="G3121" s="181"/>
      <c r="H3121" s="99"/>
      <c r="I3121" s="76">
        <f t="shared" si="1267"/>
        <v>36</v>
      </c>
      <c r="J3121" s="210" t="s">
        <v>19</v>
      </c>
      <c r="K3121" s="211"/>
      <c r="L3121" s="251"/>
      <c r="M3121" s="212" t="s">
        <v>45</v>
      </c>
      <c r="N3121" s="212" t="s">
        <v>46</v>
      </c>
      <c r="O3121" s="242"/>
      <c r="P3121" s="243"/>
      <c r="Q3121" s="258"/>
      <c r="R3121" s="212"/>
      <c r="S3121" s="213"/>
      <c r="T3121" s="214"/>
      <c r="U3121" s="214"/>
      <c r="V3121" s="215"/>
      <c r="W3121" s="216" t="s">
        <v>36</v>
      </c>
      <c r="X3121" s="182"/>
      <c r="Y3121" s="183" t="s">
        <v>37</v>
      </c>
      <c r="Z3121" s="83"/>
      <c r="AA3121" s="84"/>
      <c r="AB3121" s="84"/>
      <c r="AC3121" s="96"/>
    </row>
    <row r="3122" spans="1:29" ht="12.75" customHeight="1">
      <c r="A3122" s="69"/>
      <c r="B3122" s="184" t="str">
        <f>C3086</f>
        <v>ADE</v>
      </c>
      <c r="C3122" s="181"/>
      <c r="D3122" s="72"/>
      <c r="E3122" s="73"/>
      <c r="F3122" s="72"/>
      <c r="G3122" s="181" t="s">
        <v>38</v>
      </c>
      <c r="H3122" s="99"/>
      <c r="I3122" s="76">
        <f t="shared" si="1267"/>
        <v>37</v>
      </c>
      <c r="J3122" s="333">
        <f>+K3122+L3122</f>
        <v>34</v>
      </c>
      <c r="K3122" s="334">
        <f>+COUNTIF(K3089:K3120,"1")+COUNTIF(K3089:K3120,"2")+COUNTIF(K3089:K3120,"L2")+COUNTIF(K3089:K3120,"L1")</f>
        <v>22</v>
      </c>
      <c r="L3122" s="334">
        <f>+COUNTIF(K3089:K3120,"2")+COUNTIF(K3089:K3120,"L2")</f>
        <v>12</v>
      </c>
      <c r="M3122" s="334">
        <f>+COUNTIF(K3089:K3120,"1")+COUNTIF(K3089:K3120,"L1")</f>
        <v>10</v>
      </c>
      <c r="N3122" s="185"/>
      <c r="O3122" s="185"/>
      <c r="P3122" s="101"/>
      <c r="Q3122" s="259"/>
      <c r="R3122" s="185">
        <f>+COUNTIF(K3090:K3120,"S2")</f>
        <v>0</v>
      </c>
      <c r="S3122" s="102">
        <f>SUM(S3090:S3120)</f>
        <v>18</v>
      </c>
      <c r="T3122" s="102">
        <f>SUM(T3090:T3120)</f>
        <v>39.000000000000028</v>
      </c>
      <c r="U3122" s="102">
        <f>SUM(U3090:U3120)</f>
        <v>1</v>
      </c>
      <c r="V3122" s="102">
        <f>SUM(V3090:V3120)</f>
        <v>3</v>
      </c>
      <c r="W3122" s="105">
        <f>+(S3122*1.5)+(T3122*2)+(U3122*3)+(V3122*4)</f>
        <v>120.00000000000006</v>
      </c>
      <c r="X3122" s="186"/>
      <c r="Y3122" s="187">
        <f>+COUNTIF(Y3090:Y3120,"D")</f>
        <v>22</v>
      </c>
      <c r="Z3122" s="83"/>
      <c r="AA3122" s="102">
        <f>SUM(AA3090:AA3120)</f>
        <v>0</v>
      </c>
      <c r="AB3122" s="102">
        <f>SUM(AB3090:AB3120)</f>
        <v>0</v>
      </c>
      <c r="AC3122" s="102">
        <f>SUM(AC3090:AC3120)</f>
        <v>0</v>
      </c>
    </row>
    <row r="3123" spans="1:29" ht="12.75" customHeight="1">
      <c r="A3123" s="69"/>
      <c r="B3123" s="263"/>
      <c r="C3123" s="189" t="s">
        <v>57</v>
      </c>
      <c r="D3123" s="189"/>
      <c r="E3123" s="190"/>
      <c r="F3123" s="72"/>
      <c r="G3123" s="72"/>
      <c r="H3123" s="99"/>
      <c r="I3123" s="76">
        <f t="shared" si="1267"/>
        <v>38</v>
      </c>
      <c r="J3123" s="191"/>
      <c r="K3123" s="192"/>
      <c r="L3123" s="252"/>
      <c r="M3123" s="193"/>
      <c r="N3123" s="193"/>
      <c r="O3123" s="193"/>
      <c r="P3123" s="239"/>
      <c r="Q3123" s="260"/>
      <c r="R3123" s="194">
        <f>S3122+T3122+U3122+V3122</f>
        <v>61.000000000000028</v>
      </c>
      <c r="S3123" s="103"/>
      <c r="T3123" s="103"/>
      <c r="U3123" s="103"/>
      <c r="V3123" s="103"/>
      <c r="W3123" s="103"/>
      <c r="X3123" s="195"/>
      <c r="Y3123" s="187"/>
      <c r="Z3123" s="196"/>
      <c r="AA3123" s="196"/>
      <c r="AB3123" s="196"/>
      <c r="AC3123" s="197"/>
    </row>
    <row r="3125" spans="1:29" ht="12.75" customHeight="1">
      <c r="A3125" s="52">
        <f>A3086+1</f>
        <v>81</v>
      </c>
      <c r="B3125" s="53" t="s">
        <v>2</v>
      </c>
      <c r="C3125" s="54" t="s">
        <v>201</v>
      </c>
      <c r="D3125" s="55"/>
      <c r="E3125" s="56" t="s">
        <v>55</v>
      </c>
      <c r="F3125" s="209" t="s">
        <v>156</v>
      </c>
      <c r="G3125" s="57"/>
      <c r="H3125" s="58"/>
      <c r="I3125" s="59">
        <v>1</v>
      </c>
      <c r="J3125" s="486" t="str">
        <f>+C3125</f>
        <v>ADE</v>
      </c>
      <c r="K3125" s="486"/>
      <c r="L3125" s="486"/>
      <c r="M3125" s="486"/>
      <c r="N3125" s="486"/>
      <c r="O3125" s="486"/>
      <c r="P3125" s="486"/>
      <c r="Q3125" s="486"/>
      <c r="R3125" s="486"/>
      <c r="S3125" s="486"/>
      <c r="T3125" s="486"/>
      <c r="U3125" s="486"/>
      <c r="V3125" s="486"/>
      <c r="W3125" s="486"/>
      <c r="X3125" s="60"/>
      <c r="Y3125" s="61"/>
      <c r="Z3125" s="62"/>
      <c r="AA3125" s="63"/>
      <c r="AB3125" s="63"/>
      <c r="AC3125" s="64"/>
    </row>
    <row r="3126" spans="1:29" ht="12.75" customHeight="1">
      <c r="A3126" s="69"/>
      <c r="B3126" s="70" t="s">
        <v>3</v>
      </c>
      <c r="C3126" s="71" t="s">
        <v>62</v>
      </c>
      <c r="D3126" s="72"/>
      <c r="E3126" s="73"/>
      <c r="F3126" s="72"/>
      <c r="G3126" s="74"/>
      <c r="H3126" s="75"/>
      <c r="I3126" s="76">
        <f t="shared" ref="I3126:I3162" si="1283">+I3125+1</f>
        <v>2</v>
      </c>
      <c r="J3126" s="77" t="s">
        <v>4</v>
      </c>
      <c r="K3126" s="78"/>
      <c r="L3126" s="248"/>
      <c r="M3126" s="79"/>
      <c r="N3126" s="79"/>
      <c r="O3126" s="79"/>
      <c r="P3126" s="236"/>
      <c r="Q3126" s="254"/>
      <c r="R3126" s="79"/>
      <c r="S3126" s="79"/>
      <c r="T3126" s="79"/>
      <c r="U3126" s="79"/>
      <c r="V3126" s="79"/>
      <c r="W3126" s="80" t="str">
        <f>$Y$1</f>
        <v>Period: 1 May 2012 - 31 May 2012</v>
      </c>
      <c r="X3126" s="81"/>
      <c r="Y3126" s="82"/>
      <c r="Z3126" s="83"/>
      <c r="AA3126" s="84"/>
      <c r="AB3126" s="84"/>
      <c r="AC3126" s="85"/>
    </row>
    <row r="3127" spans="1:29" ht="12.75" customHeight="1">
      <c r="A3127" s="69"/>
      <c r="B3127" s="70" t="s">
        <v>6</v>
      </c>
      <c r="C3127" s="71" t="s">
        <v>5</v>
      </c>
      <c r="D3127" s="72"/>
      <c r="E3127" s="73"/>
      <c r="F3127" s="91"/>
      <c r="G3127" s="91"/>
      <c r="H3127" s="92"/>
      <c r="I3127" s="76">
        <f t="shared" si="1283"/>
        <v>3</v>
      </c>
      <c r="J3127" s="487" t="s">
        <v>7</v>
      </c>
      <c r="K3127" s="488" t="s">
        <v>8</v>
      </c>
      <c r="L3127" s="249"/>
      <c r="M3127" s="489" t="s">
        <v>49</v>
      </c>
      <c r="N3127" s="490"/>
      <c r="O3127" s="220"/>
      <c r="P3127" s="237"/>
      <c r="Q3127" s="255"/>
      <c r="R3127" s="491" t="s">
        <v>64</v>
      </c>
      <c r="S3127" s="493" t="s">
        <v>9</v>
      </c>
      <c r="T3127" s="493"/>
      <c r="U3127" s="493"/>
      <c r="V3127" s="493"/>
      <c r="W3127" s="494" t="s">
        <v>10</v>
      </c>
      <c r="X3127" s="93"/>
      <c r="Y3127" s="94"/>
      <c r="Z3127" s="83"/>
      <c r="AA3127" s="84"/>
      <c r="AB3127" s="84"/>
      <c r="AC3127" s="85"/>
    </row>
    <row r="3128" spans="1:29" ht="12.75" customHeight="1">
      <c r="A3128" s="69"/>
      <c r="B3128" s="70" t="s">
        <v>48</v>
      </c>
      <c r="C3128" s="71"/>
      <c r="D3128" s="72"/>
      <c r="E3128" s="73"/>
      <c r="F3128" s="91"/>
      <c r="G3128" s="91"/>
      <c r="H3128" s="92"/>
      <c r="I3128" s="76">
        <f t="shared" si="1283"/>
        <v>4</v>
      </c>
      <c r="J3128" s="487"/>
      <c r="K3128" s="488"/>
      <c r="L3128" s="250"/>
      <c r="M3128" s="231" t="s">
        <v>11</v>
      </c>
      <c r="N3128" s="231" t="s">
        <v>12</v>
      </c>
      <c r="O3128" s="231"/>
      <c r="P3128" s="238"/>
      <c r="Q3128" s="256" t="s">
        <v>67</v>
      </c>
      <c r="R3128" s="492"/>
      <c r="S3128" s="201">
        <v>1.5</v>
      </c>
      <c r="T3128" s="201">
        <v>2</v>
      </c>
      <c r="U3128" s="201">
        <v>3</v>
      </c>
      <c r="V3128" s="201">
        <v>4</v>
      </c>
      <c r="W3128" s="494"/>
      <c r="X3128" s="93"/>
      <c r="Y3128" s="94"/>
      <c r="Z3128" s="83"/>
      <c r="AA3128" s="95" t="s">
        <v>13</v>
      </c>
      <c r="AB3128" s="95" t="s">
        <v>14</v>
      </c>
      <c r="AC3128" s="96" t="s">
        <v>15</v>
      </c>
    </row>
    <row r="3129" spans="1:29" ht="12.75" customHeight="1">
      <c r="A3129" s="69"/>
      <c r="B3129" s="70" t="s">
        <v>16</v>
      </c>
      <c r="C3129" s="71"/>
      <c r="D3129" s="72"/>
      <c r="E3129" s="73"/>
      <c r="F3129" s="98"/>
      <c r="G3129" s="72"/>
      <c r="H3129" s="99"/>
      <c r="I3129" s="76">
        <f t="shared" si="1283"/>
        <v>5</v>
      </c>
      <c r="J3129" s="100">
        <f>$AN$9</f>
        <v>41079</v>
      </c>
      <c r="K3129" s="101">
        <v>2</v>
      </c>
      <c r="L3129" s="261">
        <v>11</v>
      </c>
      <c r="M3129" s="232">
        <f>VLOOKUP(K3129,$AE$23:$AG$30,2,0)</f>
        <v>0.83333333333333337</v>
      </c>
      <c r="N3129" s="241">
        <f>VLOOKUP(K3129,$AE$23:$AG$30,3,0)</f>
        <v>1.2083333333333333</v>
      </c>
      <c r="O3129" s="244">
        <f t="shared" ref="O3129:O3158" si="1284">(N3129-M3129)*24</f>
        <v>8.9999999999999964</v>
      </c>
      <c r="P3129" s="245" t="str">
        <f>+IF(((N3129-M3129)*24)&gt;4,"1",0)</f>
        <v>1</v>
      </c>
      <c r="Q3129" s="257">
        <f t="shared" ref="Q3129:Q3158" si="1285">O3129-P3129</f>
        <v>7.9999999999999964</v>
      </c>
      <c r="R3129" s="102">
        <f>+L3129-Q3129</f>
        <v>3.0000000000000036</v>
      </c>
      <c r="S3129" s="103">
        <f>IF(AND(Y3129="d",W3129&gt;0),1,0)</f>
        <v>1</v>
      </c>
      <c r="T3129" s="104">
        <f>IF(AND(Y3129="D",W3129-S3129&lt;0),0,IF(AND(Y3129="M",W3129&gt;=7),7,IF(AND(Y3129="M",W3129&lt;7),W3129,IF(W3129-S3129&lt;0,0,IF(AND(Y3129="D",W3129-S3129&gt;=7),7,IF(AND(Y3129="D",W3129-S3129&lt;7),W3129-S3129,0))))))</f>
        <v>2.0000000000000036</v>
      </c>
      <c r="U3129" s="104">
        <f>IF(AND(Y3129="D",W3129&lt;1),0,IF(AND(Y3129="D",W3129-S3129-T3129&gt;0,W3129-S3129-T3129&lt;1),W3129-S3129-T3129,IF(AND(Y3129="D",W3129-S3129-T3129&gt;=1),1,IF(AND(Y3129="M",W3129-T3129&gt;=1),1,IF(AND(Y3129="M",W3129-T3129&lt;1),W3129-T3129,0)))))</f>
        <v>0</v>
      </c>
      <c r="V3129" s="104">
        <f>IF(AND(Y3129="D",W3129&lt;1),0,IF(AND(Y3129="D",W3129-S3129-T3129-U3129&gt;0),W3129-S3129-T3129-U3129,IF(AND(Y3129="M",W3129-T3129-U3129&gt;0),W3129-T3129-U3129,0)))</f>
        <v>0</v>
      </c>
      <c r="W3129" s="105">
        <f>+R3129</f>
        <v>3.0000000000000036</v>
      </c>
      <c r="X3129" s="96"/>
      <c r="Y3129" s="106" t="str">
        <f>$AO$9</f>
        <v>D</v>
      </c>
      <c r="Z3129" s="207" t="str">
        <f t="shared" ref="Z3129:Z3159" si="1286">TEXT(WEEKDAY(J3129),"ddd")</f>
        <v>Tue</v>
      </c>
      <c r="AA3129" s="107">
        <f t="shared" ref="AA3129:AA3158" si="1287">COUNTIF(K3129,"S")</f>
        <v>0</v>
      </c>
      <c r="AB3129" s="107">
        <f t="shared" ref="AB3129:AB3158" si="1288">COUNTIF(K3129,"I")</f>
        <v>0</v>
      </c>
      <c r="AC3129" s="107">
        <f t="shared" ref="AC3129:AC3158" si="1289">COUNTIF(K3129,"A")</f>
        <v>0</v>
      </c>
    </row>
    <row r="3130" spans="1:29" ht="12.75" customHeight="1">
      <c r="A3130" s="69"/>
      <c r="B3130" s="70" t="s">
        <v>18</v>
      </c>
      <c r="C3130" s="108" t="s">
        <v>61</v>
      </c>
      <c r="D3130" s="109"/>
      <c r="E3130" s="73"/>
      <c r="F3130" s="110"/>
      <c r="G3130" s="72"/>
      <c r="H3130" s="99"/>
      <c r="I3130" s="76">
        <f t="shared" si="1283"/>
        <v>6</v>
      </c>
      <c r="J3130" s="100">
        <f>$AN$10</f>
        <v>41080</v>
      </c>
      <c r="K3130" s="101">
        <v>2</v>
      </c>
      <c r="L3130" s="261">
        <v>11</v>
      </c>
      <c r="M3130" s="232">
        <f>VLOOKUP(K3130,$AE$23:$AG$30,2,0)</f>
        <v>0.83333333333333337</v>
      </c>
      <c r="N3130" s="241">
        <f t="shared" ref="N3130:N3158" si="1290">VLOOKUP(K3130,$AE$23:$AG$30,3,0)</f>
        <v>1.2083333333333333</v>
      </c>
      <c r="O3130" s="244">
        <f t="shared" si="1284"/>
        <v>8.9999999999999964</v>
      </c>
      <c r="P3130" s="245" t="str">
        <f>+IF(((N3130-M3130)*24)&gt;4,"1",0)</f>
        <v>1</v>
      </c>
      <c r="Q3130" s="257">
        <f t="shared" si="1285"/>
        <v>7.9999999999999964</v>
      </c>
      <c r="R3130" s="102">
        <f>+L3130-Q3130</f>
        <v>3.0000000000000036</v>
      </c>
      <c r="S3130" s="103">
        <f t="shared" ref="S3130:S3158" si="1291">IF(AND(Y3130="d",W3130&gt;0),1,0)</f>
        <v>1</v>
      </c>
      <c r="T3130" s="104">
        <f t="shared" ref="T3130:T3158" si="1292">IF(AND(Y3130="D",W3130-S3130&lt;0),0,IF(AND(Y3130="M",W3130&gt;=7),7,IF(AND(Y3130="M",W3130&lt;7),W3130,IF(W3130-S3130&lt;0,0,IF(AND(Y3130="D",W3130-S3130&gt;=7),7,IF(AND(Y3130="D",W3130-S3130&lt;7),W3130-S3130,0))))))</f>
        <v>2.0000000000000036</v>
      </c>
      <c r="U3130" s="104">
        <f t="shared" ref="U3130:U3158" si="1293">IF(AND(Y3130="D",W3130&lt;1),0,IF(AND(Y3130="D",W3130-S3130-T3130&gt;0,W3130-S3130-T3130&lt;1),W3130-S3130-T3130,IF(AND(Y3130="D",W3130-S3130-T3130&gt;=1),1,IF(AND(Y3130="M",W3130-T3130&gt;=1),1,IF(AND(Y3130="M",W3130-T3130&lt;1),W3130-T3130,0)))))</f>
        <v>0</v>
      </c>
      <c r="V3130" s="104">
        <f t="shared" ref="V3130:V3158" si="1294">IF(AND(Y3130="D",W3130&lt;1),0,IF(AND(Y3130="D",W3130-S3130-T3130-U3130&gt;0),W3130-S3130-T3130-U3130,IF(AND(Y3130="M",W3130-T3130-U3130&gt;0),W3130-T3130-U3130,0)))</f>
        <v>0</v>
      </c>
      <c r="W3130" s="105">
        <f t="shared" ref="W3130:W3158" si="1295">+R3130</f>
        <v>3.0000000000000036</v>
      </c>
      <c r="X3130" s="96"/>
      <c r="Y3130" s="106" t="str">
        <f>$AO$10</f>
        <v>D</v>
      </c>
      <c r="Z3130" s="207" t="str">
        <f t="shared" si="1286"/>
        <v>Wed</v>
      </c>
      <c r="AA3130" s="107">
        <f t="shared" si="1287"/>
        <v>0</v>
      </c>
      <c r="AB3130" s="107">
        <f t="shared" si="1288"/>
        <v>0</v>
      </c>
      <c r="AC3130" s="107">
        <f t="shared" si="1289"/>
        <v>0</v>
      </c>
    </row>
    <row r="3131" spans="1:29" ht="12.75" customHeight="1">
      <c r="A3131" s="69"/>
      <c r="B3131" s="98" t="s">
        <v>20</v>
      </c>
      <c r="C3131" s="199">
        <v>40245</v>
      </c>
      <c r="D3131" s="199">
        <v>41340</v>
      </c>
      <c r="E3131" s="73"/>
      <c r="F3131" s="72"/>
      <c r="G3131" s="72"/>
      <c r="H3131" s="99"/>
      <c r="I3131" s="76">
        <f t="shared" si="1283"/>
        <v>7</v>
      </c>
      <c r="J3131" s="100">
        <f>$AN$11</f>
        <v>41081</v>
      </c>
      <c r="K3131" s="101">
        <v>2</v>
      </c>
      <c r="L3131" s="261">
        <v>11</v>
      </c>
      <c r="M3131" s="232">
        <f>VLOOKUP(K3131,$AE$23:$AG$30,2,0)</f>
        <v>0.83333333333333337</v>
      </c>
      <c r="N3131" s="241">
        <f t="shared" si="1290"/>
        <v>1.2083333333333333</v>
      </c>
      <c r="O3131" s="244">
        <f t="shared" si="1284"/>
        <v>8.9999999999999964</v>
      </c>
      <c r="P3131" s="245" t="str">
        <f t="shared" ref="P3131:P3158" si="1296">+IF(((N3131-M3131)*24)&gt;4,"1",0)</f>
        <v>1</v>
      </c>
      <c r="Q3131" s="257">
        <f t="shared" si="1285"/>
        <v>7.9999999999999964</v>
      </c>
      <c r="R3131" s="102">
        <f t="shared" ref="R3131:R3158" si="1297">+L3131-Q3131</f>
        <v>3.0000000000000036</v>
      </c>
      <c r="S3131" s="103">
        <f t="shared" si="1291"/>
        <v>1</v>
      </c>
      <c r="T3131" s="104">
        <f t="shared" si="1292"/>
        <v>2.0000000000000036</v>
      </c>
      <c r="U3131" s="104">
        <f t="shared" si="1293"/>
        <v>0</v>
      </c>
      <c r="V3131" s="104">
        <f t="shared" si="1294"/>
        <v>0</v>
      </c>
      <c r="W3131" s="105">
        <f t="shared" si="1295"/>
        <v>3.0000000000000036</v>
      </c>
      <c r="X3131" s="96"/>
      <c r="Y3131" s="106" t="str">
        <f>$AO$11</f>
        <v>D</v>
      </c>
      <c r="Z3131" s="207" t="str">
        <f t="shared" si="1286"/>
        <v>Thu</v>
      </c>
      <c r="AA3131" s="107">
        <f t="shared" si="1287"/>
        <v>0</v>
      </c>
      <c r="AB3131" s="107">
        <f t="shared" si="1288"/>
        <v>0</v>
      </c>
      <c r="AC3131" s="107">
        <f t="shared" si="1289"/>
        <v>0</v>
      </c>
    </row>
    <row r="3132" spans="1:29" ht="12.75" customHeight="1">
      <c r="A3132" s="69"/>
      <c r="B3132" s="98"/>
      <c r="C3132" s="98"/>
      <c r="D3132" s="72"/>
      <c r="E3132" s="73"/>
      <c r="F3132" s="72"/>
      <c r="G3132" s="72"/>
      <c r="H3132" s="99"/>
      <c r="I3132" s="76">
        <f t="shared" si="1283"/>
        <v>8</v>
      </c>
      <c r="J3132" s="100">
        <f>$AN$12</f>
        <v>41082</v>
      </c>
      <c r="K3132" s="101">
        <v>2</v>
      </c>
      <c r="L3132" s="261">
        <v>10</v>
      </c>
      <c r="M3132" s="232">
        <f t="shared" ref="M3132:M3158" si="1298">VLOOKUP(K3132,$AE$23:$AG$30,2,0)</f>
        <v>0.83333333333333337</v>
      </c>
      <c r="N3132" s="241">
        <f t="shared" si="1290"/>
        <v>1.2083333333333333</v>
      </c>
      <c r="O3132" s="244">
        <f t="shared" si="1284"/>
        <v>8.9999999999999964</v>
      </c>
      <c r="P3132" s="245" t="str">
        <f t="shared" si="1296"/>
        <v>1</v>
      </c>
      <c r="Q3132" s="257">
        <f t="shared" si="1285"/>
        <v>7.9999999999999964</v>
      </c>
      <c r="R3132" s="102">
        <f t="shared" si="1297"/>
        <v>2.0000000000000036</v>
      </c>
      <c r="S3132" s="103">
        <f t="shared" si="1291"/>
        <v>1</v>
      </c>
      <c r="T3132" s="104">
        <f t="shared" si="1292"/>
        <v>1.0000000000000036</v>
      </c>
      <c r="U3132" s="104">
        <f t="shared" si="1293"/>
        <v>0</v>
      </c>
      <c r="V3132" s="104">
        <f t="shared" si="1294"/>
        <v>0</v>
      </c>
      <c r="W3132" s="105">
        <f t="shared" si="1295"/>
        <v>2.0000000000000036</v>
      </c>
      <c r="X3132" s="96"/>
      <c r="Y3132" s="106" t="str">
        <f>$AO$12</f>
        <v>D</v>
      </c>
      <c r="Z3132" s="207" t="str">
        <f t="shared" si="1286"/>
        <v>Fri</v>
      </c>
      <c r="AA3132" s="107">
        <f t="shared" si="1287"/>
        <v>0</v>
      </c>
      <c r="AB3132" s="107">
        <f t="shared" si="1288"/>
        <v>0</v>
      </c>
      <c r="AC3132" s="107">
        <f t="shared" si="1289"/>
        <v>0</v>
      </c>
    </row>
    <row r="3133" spans="1:29" ht="12.75" customHeight="1">
      <c r="A3133" s="69"/>
      <c r="B3133" s="98"/>
      <c r="C3133" s="98"/>
      <c r="D3133" s="72"/>
      <c r="E3133" s="73"/>
      <c r="F3133" s="198"/>
      <c r="G3133" s="72"/>
      <c r="H3133" s="99"/>
      <c r="I3133" s="76">
        <f t="shared" si="1283"/>
        <v>9</v>
      </c>
      <c r="J3133" s="100">
        <f>$AN$13</f>
        <v>41083</v>
      </c>
      <c r="K3133" s="339" t="s">
        <v>50</v>
      </c>
      <c r="L3133" s="261"/>
      <c r="M3133" s="232">
        <f t="shared" si="1298"/>
        <v>0</v>
      </c>
      <c r="N3133" s="241">
        <f t="shared" si="1290"/>
        <v>0</v>
      </c>
      <c r="O3133" s="244">
        <f t="shared" si="1284"/>
        <v>0</v>
      </c>
      <c r="P3133" s="245">
        <f t="shared" si="1296"/>
        <v>0</v>
      </c>
      <c r="Q3133" s="257">
        <f t="shared" si="1285"/>
        <v>0</v>
      </c>
      <c r="R3133" s="102">
        <f t="shared" si="1297"/>
        <v>0</v>
      </c>
      <c r="S3133" s="103">
        <f t="shared" si="1291"/>
        <v>0</v>
      </c>
      <c r="T3133" s="104">
        <f t="shared" si="1292"/>
        <v>0</v>
      </c>
      <c r="U3133" s="104">
        <f t="shared" si="1293"/>
        <v>0</v>
      </c>
      <c r="V3133" s="104">
        <f t="shared" si="1294"/>
        <v>0</v>
      </c>
      <c r="W3133" s="105">
        <f t="shared" si="1295"/>
        <v>0</v>
      </c>
      <c r="X3133" s="96"/>
      <c r="Y3133" s="106" t="str">
        <f>$AO$13</f>
        <v>M</v>
      </c>
      <c r="Z3133" s="207" t="str">
        <f t="shared" si="1286"/>
        <v>Sat</v>
      </c>
      <c r="AA3133" s="107">
        <f t="shared" si="1287"/>
        <v>0</v>
      </c>
      <c r="AB3133" s="107">
        <f t="shared" si="1288"/>
        <v>0</v>
      </c>
      <c r="AC3133" s="107">
        <f t="shared" si="1289"/>
        <v>0</v>
      </c>
    </row>
    <row r="3134" spans="1:29" ht="12.75" customHeight="1">
      <c r="A3134" s="69"/>
      <c r="B3134" s="124" t="s">
        <v>21</v>
      </c>
      <c r="C3134" s="125" t="s">
        <v>22</v>
      </c>
      <c r="D3134" s="126"/>
      <c r="E3134" s="127"/>
      <c r="F3134" s="198">
        <v>1244560</v>
      </c>
      <c r="G3134" s="129" t="s">
        <v>22</v>
      </c>
      <c r="H3134" s="130">
        <f>+F3134</f>
        <v>1244560</v>
      </c>
      <c r="I3134" s="76">
        <f t="shared" si="1283"/>
        <v>10</v>
      </c>
      <c r="J3134" s="100">
        <f>$AN$14</f>
        <v>41084</v>
      </c>
      <c r="K3134" s="339" t="s">
        <v>50</v>
      </c>
      <c r="L3134" s="261"/>
      <c r="M3134" s="232">
        <f t="shared" si="1298"/>
        <v>0</v>
      </c>
      <c r="N3134" s="241">
        <f t="shared" si="1290"/>
        <v>0</v>
      </c>
      <c r="O3134" s="244">
        <f t="shared" si="1284"/>
        <v>0</v>
      </c>
      <c r="P3134" s="245">
        <f t="shared" si="1296"/>
        <v>0</v>
      </c>
      <c r="Q3134" s="257">
        <f t="shared" si="1285"/>
        <v>0</v>
      </c>
      <c r="R3134" s="102">
        <f t="shared" si="1297"/>
        <v>0</v>
      </c>
      <c r="S3134" s="103">
        <f t="shared" si="1291"/>
        <v>0</v>
      </c>
      <c r="T3134" s="104">
        <f t="shared" si="1292"/>
        <v>0</v>
      </c>
      <c r="U3134" s="104">
        <f t="shared" si="1293"/>
        <v>0</v>
      </c>
      <c r="V3134" s="104">
        <f t="shared" si="1294"/>
        <v>0</v>
      </c>
      <c r="W3134" s="105">
        <f t="shared" si="1295"/>
        <v>0</v>
      </c>
      <c r="X3134" s="96"/>
      <c r="Y3134" s="106" t="str">
        <f>$AO$14</f>
        <v>M</v>
      </c>
      <c r="Z3134" s="262" t="str">
        <f t="shared" si="1286"/>
        <v>Sun</v>
      </c>
      <c r="AA3134" s="107">
        <f t="shared" si="1287"/>
        <v>0</v>
      </c>
      <c r="AB3134" s="107">
        <f t="shared" si="1288"/>
        <v>0</v>
      </c>
      <c r="AC3134" s="107">
        <f t="shared" si="1289"/>
        <v>0</v>
      </c>
    </row>
    <row r="3135" spans="1:29" ht="12.75" customHeight="1">
      <c r="A3135" s="69"/>
      <c r="B3135" s="124" t="s">
        <v>23</v>
      </c>
      <c r="C3135" s="125" t="s">
        <v>22</v>
      </c>
      <c r="D3135" s="133">
        <f>+F3134/173</f>
        <v>7193.9884393063585</v>
      </c>
      <c r="E3135" s="127" t="s">
        <v>24</v>
      </c>
      <c r="F3135" s="128">
        <f>+W3161</f>
        <v>147.50000000000006</v>
      </c>
      <c r="G3135" s="134" t="s">
        <v>22</v>
      </c>
      <c r="H3135" s="130">
        <f>F3135*D3135</f>
        <v>1061113.2947976883</v>
      </c>
      <c r="I3135" s="76">
        <f t="shared" si="1283"/>
        <v>11</v>
      </c>
      <c r="J3135" s="100">
        <f>$AN$15</f>
        <v>41085</v>
      </c>
      <c r="K3135" s="101">
        <v>1</v>
      </c>
      <c r="L3135" s="261">
        <v>8</v>
      </c>
      <c r="M3135" s="232">
        <f t="shared" si="1298"/>
        <v>0.33333333333333331</v>
      </c>
      <c r="N3135" s="241">
        <f t="shared" si="1290"/>
        <v>0.70833333333333337</v>
      </c>
      <c r="O3135" s="244">
        <f t="shared" si="1284"/>
        <v>9.0000000000000018</v>
      </c>
      <c r="P3135" s="245" t="str">
        <f t="shared" si="1296"/>
        <v>1</v>
      </c>
      <c r="Q3135" s="257">
        <f t="shared" si="1285"/>
        <v>8.0000000000000018</v>
      </c>
      <c r="R3135" s="102">
        <f t="shared" si="1297"/>
        <v>0</v>
      </c>
      <c r="S3135" s="103">
        <f t="shared" si="1291"/>
        <v>0</v>
      </c>
      <c r="T3135" s="104">
        <f t="shared" si="1292"/>
        <v>0</v>
      </c>
      <c r="U3135" s="104">
        <f t="shared" si="1293"/>
        <v>0</v>
      </c>
      <c r="V3135" s="104">
        <f t="shared" si="1294"/>
        <v>0</v>
      </c>
      <c r="W3135" s="105">
        <f t="shared" si="1295"/>
        <v>0</v>
      </c>
      <c r="X3135" s="96"/>
      <c r="Y3135" s="106" t="str">
        <f>$AO$15</f>
        <v>D</v>
      </c>
      <c r="Z3135" s="262" t="str">
        <f t="shared" si="1286"/>
        <v>Mon</v>
      </c>
      <c r="AA3135" s="107">
        <f t="shared" si="1287"/>
        <v>0</v>
      </c>
      <c r="AB3135" s="107">
        <f t="shared" si="1288"/>
        <v>0</v>
      </c>
      <c r="AC3135" s="107">
        <f t="shared" si="1289"/>
        <v>0</v>
      </c>
    </row>
    <row r="3136" spans="1:29" ht="12.75" customHeight="1">
      <c r="A3136" s="69"/>
      <c r="B3136" s="124" t="s">
        <v>65</v>
      </c>
      <c r="C3136" s="125" t="s">
        <v>22</v>
      </c>
      <c r="D3136" s="133">
        <v>6000</v>
      </c>
      <c r="E3136" s="127" t="s">
        <v>24</v>
      </c>
      <c r="F3136" s="203">
        <f>+K3161</f>
        <v>24</v>
      </c>
      <c r="G3136" s="134" t="s">
        <v>22</v>
      </c>
      <c r="H3136" s="130">
        <f>F3136*D3136</f>
        <v>144000</v>
      </c>
      <c r="I3136" s="76">
        <f t="shared" si="1283"/>
        <v>12</v>
      </c>
      <c r="J3136" s="100">
        <f>$AN$16</f>
        <v>41086</v>
      </c>
      <c r="K3136" s="101">
        <v>1</v>
      </c>
      <c r="L3136" s="261">
        <v>11</v>
      </c>
      <c r="M3136" s="232">
        <f t="shared" si="1298"/>
        <v>0.33333333333333331</v>
      </c>
      <c r="N3136" s="241">
        <f t="shared" si="1290"/>
        <v>0.70833333333333337</v>
      </c>
      <c r="O3136" s="244">
        <f t="shared" si="1284"/>
        <v>9.0000000000000018</v>
      </c>
      <c r="P3136" s="245" t="str">
        <f t="shared" si="1296"/>
        <v>1</v>
      </c>
      <c r="Q3136" s="257">
        <f t="shared" si="1285"/>
        <v>8.0000000000000018</v>
      </c>
      <c r="R3136" s="102">
        <f t="shared" si="1297"/>
        <v>2.9999999999999982</v>
      </c>
      <c r="S3136" s="103">
        <f t="shared" si="1291"/>
        <v>1</v>
      </c>
      <c r="T3136" s="104">
        <f t="shared" si="1292"/>
        <v>1.9999999999999982</v>
      </c>
      <c r="U3136" s="104">
        <f t="shared" si="1293"/>
        <v>0</v>
      </c>
      <c r="V3136" s="104">
        <f t="shared" si="1294"/>
        <v>0</v>
      </c>
      <c r="W3136" s="105">
        <f t="shared" si="1295"/>
        <v>2.9999999999999982</v>
      </c>
      <c r="X3136" s="96"/>
      <c r="Y3136" s="106" t="str">
        <f>$AO$16</f>
        <v>D</v>
      </c>
      <c r="Z3136" s="207" t="str">
        <f t="shared" si="1286"/>
        <v>Tue</v>
      </c>
      <c r="AA3136" s="107">
        <f t="shared" si="1287"/>
        <v>0</v>
      </c>
      <c r="AB3136" s="107">
        <f t="shared" si="1288"/>
        <v>0</v>
      </c>
      <c r="AC3136" s="107">
        <f t="shared" si="1289"/>
        <v>0</v>
      </c>
    </row>
    <row r="3137" spans="1:29" ht="12.75" customHeight="1">
      <c r="A3137" s="69"/>
      <c r="B3137" s="124" t="s">
        <v>66</v>
      </c>
      <c r="C3137" s="125" t="s">
        <v>22</v>
      </c>
      <c r="D3137" s="200">
        <v>4000</v>
      </c>
      <c r="E3137" s="127" t="s">
        <v>24</v>
      </c>
      <c r="F3137" s="139">
        <f>+L3161</f>
        <v>14</v>
      </c>
      <c r="G3137" s="134" t="s">
        <v>22</v>
      </c>
      <c r="H3137" s="130">
        <f>F3137*D3137</f>
        <v>56000</v>
      </c>
      <c r="I3137" s="76">
        <f t="shared" si="1283"/>
        <v>13</v>
      </c>
      <c r="J3137" s="100">
        <f>$AN$17</f>
        <v>41087</v>
      </c>
      <c r="K3137" s="101">
        <v>1</v>
      </c>
      <c r="L3137" s="261">
        <v>11</v>
      </c>
      <c r="M3137" s="232">
        <f t="shared" si="1298"/>
        <v>0.33333333333333331</v>
      </c>
      <c r="N3137" s="241">
        <f t="shared" si="1290"/>
        <v>0.70833333333333337</v>
      </c>
      <c r="O3137" s="244">
        <f t="shared" si="1284"/>
        <v>9.0000000000000018</v>
      </c>
      <c r="P3137" s="245" t="str">
        <f t="shared" si="1296"/>
        <v>1</v>
      </c>
      <c r="Q3137" s="257">
        <f t="shared" si="1285"/>
        <v>8.0000000000000018</v>
      </c>
      <c r="R3137" s="102">
        <f t="shared" si="1297"/>
        <v>2.9999999999999982</v>
      </c>
      <c r="S3137" s="103">
        <f t="shared" si="1291"/>
        <v>1</v>
      </c>
      <c r="T3137" s="104">
        <f t="shared" si="1292"/>
        <v>1.9999999999999982</v>
      </c>
      <c r="U3137" s="104">
        <f t="shared" si="1293"/>
        <v>0</v>
      </c>
      <c r="V3137" s="104">
        <f t="shared" si="1294"/>
        <v>0</v>
      </c>
      <c r="W3137" s="105">
        <f t="shared" si="1295"/>
        <v>2.9999999999999982</v>
      </c>
      <c r="X3137" s="96"/>
      <c r="Y3137" s="106" t="str">
        <f>$AO$17</f>
        <v>D</v>
      </c>
      <c r="Z3137" s="207" t="str">
        <f t="shared" si="1286"/>
        <v>Wed</v>
      </c>
      <c r="AA3137" s="107">
        <f t="shared" si="1287"/>
        <v>0</v>
      </c>
      <c r="AB3137" s="107">
        <f t="shared" si="1288"/>
        <v>0</v>
      </c>
      <c r="AC3137" s="107">
        <f t="shared" si="1289"/>
        <v>0</v>
      </c>
    </row>
    <row r="3138" spans="1:29" ht="12.75" customHeight="1">
      <c r="A3138" s="69"/>
      <c r="B3138" s="335" t="s">
        <v>75</v>
      </c>
      <c r="C3138" s="336" t="s">
        <v>22</v>
      </c>
      <c r="D3138" s="337"/>
      <c r="E3138" s="127" t="s">
        <v>24</v>
      </c>
      <c r="F3138" s="338">
        <f>+M3161</f>
        <v>10</v>
      </c>
      <c r="G3138" s="142" t="s">
        <v>22</v>
      </c>
      <c r="H3138" s="143">
        <f>+F3138*D3138</f>
        <v>0</v>
      </c>
      <c r="I3138" s="76">
        <f t="shared" si="1283"/>
        <v>14</v>
      </c>
      <c r="J3138" s="100">
        <f>$AN$18</f>
        <v>41088</v>
      </c>
      <c r="K3138" s="101">
        <v>1</v>
      </c>
      <c r="L3138" s="261">
        <v>11</v>
      </c>
      <c r="M3138" s="232">
        <f t="shared" si="1298"/>
        <v>0.33333333333333331</v>
      </c>
      <c r="N3138" s="241">
        <f t="shared" si="1290"/>
        <v>0.70833333333333337</v>
      </c>
      <c r="O3138" s="244">
        <f t="shared" si="1284"/>
        <v>9.0000000000000018</v>
      </c>
      <c r="P3138" s="245" t="str">
        <f t="shared" si="1296"/>
        <v>1</v>
      </c>
      <c r="Q3138" s="257">
        <f t="shared" si="1285"/>
        <v>8.0000000000000018</v>
      </c>
      <c r="R3138" s="102">
        <f t="shared" si="1297"/>
        <v>2.9999999999999982</v>
      </c>
      <c r="S3138" s="103">
        <f t="shared" si="1291"/>
        <v>1</v>
      </c>
      <c r="T3138" s="104">
        <f t="shared" si="1292"/>
        <v>1.9999999999999982</v>
      </c>
      <c r="U3138" s="104">
        <f t="shared" si="1293"/>
        <v>0</v>
      </c>
      <c r="V3138" s="104">
        <f t="shared" si="1294"/>
        <v>0</v>
      </c>
      <c r="W3138" s="105">
        <f t="shared" si="1295"/>
        <v>2.9999999999999982</v>
      </c>
      <c r="X3138" s="96"/>
      <c r="Y3138" s="106" t="str">
        <f>$AO$18</f>
        <v>D</v>
      </c>
      <c r="Z3138" s="207" t="str">
        <f t="shared" si="1286"/>
        <v>Thu</v>
      </c>
      <c r="AA3138" s="107">
        <f t="shared" si="1287"/>
        <v>0</v>
      </c>
      <c r="AB3138" s="107">
        <f t="shared" si="1288"/>
        <v>0</v>
      </c>
      <c r="AC3138" s="107">
        <f t="shared" si="1289"/>
        <v>0</v>
      </c>
    </row>
    <row r="3139" spans="1:29" ht="12.75" customHeight="1">
      <c r="A3139" s="69"/>
      <c r="B3139" s="124"/>
      <c r="C3139" s="70"/>
      <c r="D3139" s="202"/>
      <c r="E3139" s="140"/>
      <c r="F3139" s="141"/>
      <c r="G3139" s="74" t="s">
        <v>22</v>
      </c>
      <c r="H3139" s="99">
        <f>+D3139*F3139</f>
        <v>0</v>
      </c>
      <c r="I3139" s="76">
        <f t="shared" si="1283"/>
        <v>15</v>
      </c>
      <c r="J3139" s="100">
        <f>$AN$19</f>
        <v>41089</v>
      </c>
      <c r="K3139" s="101">
        <v>1</v>
      </c>
      <c r="L3139" s="261">
        <v>8</v>
      </c>
      <c r="M3139" s="232">
        <f t="shared" si="1298"/>
        <v>0.33333333333333331</v>
      </c>
      <c r="N3139" s="241">
        <f t="shared" si="1290"/>
        <v>0.70833333333333337</v>
      </c>
      <c r="O3139" s="244">
        <f t="shared" si="1284"/>
        <v>9.0000000000000018</v>
      </c>
      <c r="P3139" s="245" t="str">
        <f t="shared" si="1296"/>
        <v>1</v>
      </c>
      <c r="Q3139" s="257">
        <f t="shared" si="1285"/>
        <v>8.0000000000000018</v>
      </c>
      <c r="R3139" s="102">
        <f t="shared" si="1297"/>
        <v>0</v>
      </c>
      <c r="S3139" s="103">
        <f t="shared" si="1291"/>
        <v>0</v>
      </c>
      <c r="T3139" s="104">
        <f t="shared" si="1292"/>
        <v>0</v>
      </c>
      <c r="U3139" s="104">
        <f t="shared" si="1293"/>
        <v>0</v>
      </c>
      <c r="V3139" s="104">
        <f t="shared" si="1294"/>
        <v>0</v>
      </c>
      <c r="W3139" s="105">
        <f t="shared" si="1295"/>
        <v>0</v>
      </c>
      <c r="X3139" s="96"/>
      <c r="Y3139" s="106" t="str">
        <f>$AO$19</f>
        <v>D</v>
      </c>
      <c r="Z3139" s="207" t="str">
        <f t="shared" si="1286"/>
        <v>Fri</v>
      </c>
      <c r="AA3139" s="107">
        <f t="shared" si="1287"/>
        <v>0</v>
      </c>
      <c r="AB3139" s="107">
        <f t="shared" si="1288"/>
        <v>0</v>
      </c>
      <c r="AC3139" s="107">
        <f t="shared" si="1289"/>
        <v>0</v>
      </c>
    </row>
    <row r="3140" spans="1:29" ht="12.75" customHeight="1">
      <c r="A3140" s="69"/>
      <c r="B3140" s="124"/>
      <c r="C3140" s="70"/>
      <c r="D3140" s="202"/>
      <c r="E3140" s="140"/>
      <c r="F3140" s="139"/>
      <c r="G3140" s="74" t="s">
        <v>22</v>
      </c>
      <c r="H3140" s="99">
        <f>+D3140*F3140</f>
        <v>0</v>
      </c>
      <c r="I3140" s="76">
        <f t="shared" si="1283"/>
        <v>16</v>
      </c>
      <c r="J3140" s="100">
        <f>$AN$20</f>
        <v>41090</v>
      </c>
      <c r="K3140" s="101" t="s">
        <v>50</v>
      </c>
      <c r="L3140" s="261"/>
      <c r="M3140" s="232">
        <f t="shared" si="1298"/>
        <v>0</v>
      </c>
      <c r="N3140" s="241">
        <f t="shared" si="1290"/>
        <v>0</v>
      </c>
      <c r="O3140" s="244">
        <f t="shared" si="1284"/>
        <v>0</v>
      </c>
      <c r="P3140" s="245">
        <f t="shared" si="1296"/>
        <v>0</v>
      </c>
      <c r="Q3140" s="257">
        <f t="shared" si="1285"/>
        <v>0</v>
      </c>
      <c r="R3140" s="102">
        <f t="shared" si="1297"/>
        <v>0</v>
      </c>
      <c r="S3140" s="103">
        <f t="shared" si="1291"/>
        <v>0</v>
      </c>
      <c r="T3140" s="104">
        <f t="shared" si="1292"/>
        <v>0</v>
      </c>
      <c r="U3140" s="104">
        <f t="shared" si="1293"/>
        <v>0</v>
      </c>
      <c r="V3140" s="104">
        <f t="shared" si="1294"/>
        <v>0</v>
      </c>
      <c r="W3140" s="105">
        <f t="shared" si="1295"/>
        <v>0</v>
      </c>
      <c r="X3140" s="96"/>
      <c r="Y3140" s="106" t="str">
        <f>$AO$20</f>
        <v>M</v>
      </c>
      <c r="Z3140" s="207" t="str">
        <f t="shared" si="1286"/>
        <v>Sat</v>
      </c>
      <c r="AA3140" s="107">
        <f t="shared" si="1287"/>
        <v>0</v>
      </c>
      <c r="AB3140" s="107">
        <f t="shared" si="1288"/>
        <v>0</v>
      </c>
      <c r="AC3140" s="107">
        <f t="shared" si="1289"/>
        <v>0</v>
      </c>
    </row>
    <row r="3141" spans="1:29" ht="12.75" customHeight="1">
      <c r="A3141" s="69"/>
      <c r="B3141" s="124" t="s">
        <v>56</v>
      </c>
      <c r="C3141" s="70" t="s">
        <v>22</v>
      </c>
      <c r="D3141" s="202"/>
      <c r="E3141" s="140"/>
      <c r="F3141" s="141"/>
      <c r="G3141" s="74" t="s">
        <v>22</v>
      </c>
      <c r="H3141" s="99">
        <v>0</v>
      </c>
      <c r="I3141" s="76">
        <f t="shared" si="1283"/>
        <v>17</v>
      </c>
      <c r="J3141" s="100">
        <f>$AN$21</f>
        <v>41091</v>
      </c>
      <c r="K3141" s="101" t="s">
        <v>50</v>
      </c>
      <c r="L3141" s="261"/>
      <c r="M3141" s="232">
        <f t="shared" si="1298"/>
        <v>0</v>
      </c>
      <c r="N3141" s="241">
        <f t="shared" si="1290"/>
        <v>0</v>
      </c>
      <c r="O3141" s="244">
        <f t="shared" si="1284"/>
        <v>0</v>
      </c>
      <c r="P3141" s="245">
        <f t="shared" si="1296"/>
        <v>0</v>
      </c>
      <c r="Q3141" s="257">
        <f t="shared" si="1285"/>
        <v>0</v>
      </c>
      <c r="R3141" s="102">
        <f t="shared" si="1297"/>
        <v>0</v>
      </c>
      <c r="S3141" s="103">
        <f t="shared" si="1291"/>
        <v>0</v>
      </c>
      <c r="T3141" s="104">
        <f t="shared" si="1292"/>
        <v>0</v>
      </c>
      <c r="U3141" s="104">
        <f t="shared" si="1293"/>
        <v>0</v>
      </c>
      <c r="V3141" s="104">
        <f t="shared" si="1294"/>
        <v>0</v>
      </c>
      <c r="W3141" s="105">
        <f t="shared" si="1295"/>
        <v>0</v>
      </c>
      <c r="X3141" s="96"/>
      <c r="Y3141" s="106" t="str">
        <f>$AO$21</f>
        <v>M</v>
      </c>
      <c r="Z3141" s="262" t="str">
        <f t="shared" si="1286"/>
        <v>Sun</v>
      </c>
      <c r="AA3141" s="107">
        <f t="shared" si="1287"/>
        <v>0</v>
      </c>
      <c r="AB3141" s="107">
        <f t="shared" si="1288"/>
        <v>0</v>
      </c>
      <c r="AC3141" s="107">
        <f t="shared" si="1289"/>
        <v>0</v>
      </c>
    </row>
    <row r="3142" spans="1:29" ht="12.75" customHeight="1">
      <c r="A3142" s="69"/>
      <c r="B3142" s="124"/>
      <c r="C3142" s="70"/>
      <c r="D3142" s="202"/>
      <c r="E3142" s="140"/>
      <c r="F3142" s="139"/>
      <c r="G3142" s="74" t="s">
        <v>22</v>
      </c>
      <c r="H3142" s="99">
        <f>+D3142*F3142</f>
        <v>0</v>
      </c>
      <c r="I3142" s="76">
        <f t="shared" si="1283"/>
        <v>18</v>
      </c>
      <c r="J3142" s="100">
        <f>$AN$22</f>
        <v>41092</v>
      </c>
      <c r="K3142" s="101">
        <v>2</v>
      </c>
      <c r="L3142" s="261">
        <v>11</v>
      </c>
      <c r="M3142" s="232">
        <f t="shared" si="1298"/>
        <v>0.83333333333333337</v>
      </c>
      <c r="N3142" s="241">
        <f t="shared" si="1290"/>
        <v>1.2083333333333333</v>
      </c>
      <c r="O3142" s="244">
        <f t="shared" si="1284"/>
        <v>8.9999999999999964</v>
      </c>
      <c r="P3142" s="245" t="str">
        <f t="shared" si="1296"/>
        <v>1</v>
      </c>
      <c r="Q3142" s="257">
        <f t="shared" si="1285"/>
        <v>7.9999999999999964</v>
      </c>
      <c r="R3142" s="102">
        <f t="shared" si="1297"/>
        <v>3.0000000000000036</v>
      </c>
      <c r="S3142" s="103">
        <f t="shared" si="1291"/>
        <v>1</v>
      </c>
      <c r="T3142" s="104">
        <f t="shared" si="1292"/>
        <v>2.0000000000000036</v>
      </c>
      <c r="U3142" s="104">
        <f t="shared" si="1293"/>
        <v>0</v>
      </c>
      <c r="V3142" s="104">
        <f t="shared" si="1294"/>
        <v>0</v>
      </c>
      <c r="W3142" s="105">
        <f t="shared" si="1295"/>
        <v>3.0000000000000036</v>
      </c>
      <c r="X3142" s="96"/>
      <c r="Y3142" s="106" t="str">
        <f>$AO$22</f>
        <v>D</v>
      </c>
      <c r="Z3142" s="262" t="str">
        <f t="shared" si="1286"/>
        <v>Mon</v>
      </c>
      <c r="AA3142" s="107">
        <f t="shared" si="1287"/>
        <v>0</v>
      </c>
      <c r="AB3142" s="107">
        <f t="shared" si="1288"/>
        <v>0</v>
      </c>
      <c r="AC3142" s="107">
        <f t="shared" si="1289"/>
        <v>0</v>
      </c>
    </row>
    <row r="3143" spans="1:29" ht="12.75" customHeight="1">
      <c r="A3143" s="69"/>
      <c r="B3143" s="150" t="s">
        <v>19</v>
      </c>
      <c r="C3143" s="150"/>
      <c r="D3143" s="200"/>
      <c r="E3143" s="127"/>
      <c r="F3143" s="151"/>
      <c r="G3143" s="134" t="s">
        <v>22</v>
      </c>
      <c r="H3143" s="152">
        <f>SUM(H3134:H3142)</f>
        <v>2505673.2947976883</v>
      </c>
      <c r="I3143" s="76">
        <f t="shared" si="1283"/>
        <v>19</v>
      </c>
      <c r="J3143" s="100">
        <f>$AN$23</f>
        <v>41093</v>
      </c>
      <c r="K3143" s="101">
        <v>2</v>
      </c>
      <c r="L3143" s="261">
        <v>11</v>
      </c>
      <c r="M3143" s="232">
        <f t="shared" si="1298"/>
        <v>0.83333333333333337</v>
      </c>
      <c r="N3143" s="241">
        <f t="shared" si="1290"/>
        <v>1.2083333333333333</v>
      </c>
      <c r="O3143" s="244">
        <f t="shared" si="1284"/>
        <v>8.9999999999999964</v>
      </c>
      <c r="P3143" s="245" t="str">
        <f t="shared" si="1296"/>
        <v>1</v>
      </c>
      <c r="Q3143" s="257">
        <f t="shared" si="1285"/>
        <v>7.9999999999999964</v>
      </c>
      <c r="R3143" s="102">
        <f t="shared" si="1297"/>
        <v>3.0000000000000036</v>
      </c>
      <c r="S3143" s="103">
        <f t="shared" si="1291"/>
        <v>1</v>
      </c>
      <c r="T3143" s="104">
        <f t="shared" si="1292"/>
        <v>2.0000000000000036</v>
      </c>
      <c r="U3143" s="104">
        <f t="shared" si="1293"/>
        <v>0</v>
      </c>
      <c r="V3143" s="104">
        <f t="shared" si="1294"/>
        <v>0</v>
      </c>
      <c r="W3143" s="105">
        <f t="shared" si="1295"/>
        <v>3.0000000000000036</v>
      </c>
      <c r="X3143" s="96"/>
      <c r="Y3143" s="106" t="str">
        <f>$AO$23</f>
        <v>D</v>
      </c>
      <c r="Z3143" s="207" t="str">
        <f t="shared" si="1286"/>
        <v>Tue</v>
      </c>
      <c r="AA3143" s="107">
        <f t="shared" si="1287"/>
        <v>0</v>
      </c>
      <c r="AB3143" s="107">
        <f t="shared" si="1288"/>
        <v>0</v>
      </c>
      <c r="AC3143" s="107">
        <f t="shared" si="1289"/>
        <v>0</v>
      </c>
    </row>
    <row r="3144" spans="1:29" ht="12.75" customHeight="1">
      <c r="A3144" s="69"/>
      <c r="B3144" s="131" t="s">
        <v>25</v>
      </c>
      <c r="C3144" s="70"/>
      <c r="D3144" s="200"/>
      <c r="E3144" s="127"/>
      <c r="F3144" s="151"/>
      <c r="G3144" s="74"/>
      <c r="H3144" s="75"/>
      <c r="I3144" s="76">
        <f t="shared" si="1283"/>
        <v>20</v>
      </c>
      <c r="J3144" s="100">
        <f>$AN$24</f>
        <v>41094</v>
      </c>
      <c r="K3144" s="101">
        <v>2</v>
      </c>
      <c r="L3144" s="261">
        <v>11</v>
      </c>
      <c r="M3144" s="232">
        <f t="shared" si="1298"/>
        <v>0.83333333333333337</v>
      </c>
      <c r="N3144" s="241">
        <f t="shared" si="1290"/>
        <v>1.2083333333333333</v>
      </c>
      <c r="O3144" s="244">
        <f t="shared" si="1284"/>
        <v>8.9999999999999964</v>
      </c>
      <c r="P3144" s="245" t="str">
        <f t="shared" si="1296"/>
        <v>1</v>
      </c>
      <c r="Q3144" s="257">
        <f t="shared" si="1285"/>
        <v>7.9999999999999964</v>
      </c>
      <c r="R3144" s="102">
        <f t="shared" si="1297"/>
        <v>3.0000000000000036</v>
      </c>
      <c r="S3144" s="103">
        <f t="shared" si="1291"/>
        <v>1</v>
      </c>
      <c r="T3144" s="104">
        <f t="shared" si="1292"/>
        <v>2.0000000000000036</v>
      </c>
      <c r="U3144" s="104">
        <f t="shared" si="1293"/>
        <v>0</v>
      </c>
      <c r="V3144" s="104">
        <f t="shared" si="1294"/>
        <v>0</v>
      </c>
      <c r="W3144" s="105">
        <f t="shared" si="1295"/>
        <v>3.0000000000000036</v>
      </c>
      <c r="X3144" s="96"/>
      <c r="Y3144" s="106" t="str">
        <f>$AO$24</f>
        <v>D</v>
      </c>
      <c r="Z3144" s="207" t="str">
        <f t="shared" si="1286"/>
        <v>Wed</v>
      </c>
      <c r="AA3144" s="107">
        <f t="shared" si="1287"/>
        <v>0</v>
      </c>
      <c r="AB3144" s="107">
        <f t="shared" si="1288"/>
        <v>0</v>
      </c>
      <c r="AC3144" s="107">
        <f t="shared" si="1289"/>
        <v>0</v>
      </c>
    </row>
    <row r="3145" spans="1:29" ht="12.75" customHeight="1">
      <c r="A3145" s="69"/>
      <c r="B3145" s="124" t="s">
        <v>26</v>
      </c>
      <c r="C3145" s="125" t="s">
        <v>22</v>
      </c>
      <c r="D3145" s="153">
        <f>-H3134</f>
        <v>-1244560</v>
      </c>
      <c r="E3145" s="127" t="s">
        <v>24</v>
      </c>
      <c r="F3145" s="149">
        <v>0.02</v>
      </c>
      <c r="G3145" s="134" t="s">
        <v>22</v>
      </c>
      <c r="H3145" s="130">
        <f>F3145*D3145</f>
        <v>-24891.200000000001</v>
      </c>
      <c r="I3145" s="76">
        <f t="shared" si="1283"/>
        <v>21</v>
      </c>
      <c r="J3145" s="100">
        <f>$AN$25</f>
        <v>41095</v>
      </c>
      <c r="K3145" s="101">
        <v>2</v>
      </c>
      <c r="L3145" s="261">
        <v>10</v>
      </c>
      <c r="M3145" s="232">
        <f t="shared" si="1298"/>
        <v>0.83333333333333337</v>
      </c>
      <c r="N3145" s="241">
        <f t="shared" si="1290"/>
        <v>1.2083333333333333</v>
      </c>
      <c r="O3145" s="244">
        <f t="shared" si="1284"/>
        <v>8.9999999999999964</v>
      </c>
      <c r="P3145" s="245" t="str">
        <f t="shared" si="1296"/>
        <v>1</v>
      </c>
      <c r="Q3145" s="257">
        <f t="shared" si="1285"/>
        <v>7.9999999999999964</v>
      </c>
      <c r="R3145" s="102">
        <f t="shared" si="1297"/>
        <v>2.0000000000000036</v>
      </c>
      <c r="S3145" s="103">
        <f t="shared" si="1291"/>
        <v>1</v>
      </c>
      <c r="T3145" s="104">
        <f t="shared" si="1292"/>
        <v>1.0000000000000036</v>
      </c>
      <c r="U3145" s="104">
        <f t="shared" si="1293"/>
        <v>0</v>
      </c>
      <c r="V3145" s="104">
        <f t="shared" si="1294"/>
        <v>0</v>
      </c>
      <c r="W3145" s="105">
        <f t="shared" si="1295"/>
        <v>2.0000000000000036</v>
      </c>
      <c r="X3145" s="96"/>
      <c r="Y3145" s="106" t="str">
        <f>$AO$25</f>
        <v>D</v>
      </c>
      <c r="Z3145" s="207" t="str">
        <f t="shared" si="1286"/>
        <v>Thu</v>
      </c>
      <c r="AA3145" s="107">
        <f t="shared" si="1287"/>
        <v>0</v>
      </c>
      <c r="AB3145" s="107">
        <f t="shared" si="1288"/>
        <v>0</v>
      </c>
      <c r="AC3145" s="107">
        <f t="shared" si="1289"/>
        <v>0</v>
      </c>
    </row>
    <row r="3146" spans="1:29" ht="12.75" customHeight="1">
      <c r="A3146" s="69"/>
      <c r="B3146" s="124" t="s">
        <v>47</v>
      </c>
      <c r="C3146" s="125" t="s">
        <v>22</v>
      </c>
      <c r="D3146" s="200"/>
      <c r="E3146" s="127"/>
      <c r="F3146" s="155"/>
      <c r="G3146" s="134" t="s">
        <v>22</v>
      </c>
      <c r="H3146" s="130">
        <f>SUM(AA3161:AC3161)*-F3134/21</f>
        <v>0</v>
      </c>
      <c r="I3146" s="76">
        <f t="shared" si="1283"/>
        <v>22</v>
      </c>
      <c r="J3146" s="100">
        <f>$AN$26</f>
        <v>41096</v>
      </c>
      <c r="K3146" s="101">
        <v>2</v>
      </c>
      <c r="L3146" s="261">
        <v>11</v>
      </c>
      <c r="M3146" s="232">
        <f t="shared" si="1298"/>
        <v>0.83333333333333337</v>
      </c>
      <c r="N3146" s="241">
        <f t="shared" si="1290"/>
        <v>1.2083333333333333</v>
      </c>
      <c r="O3146" s="244">
        <f t="shared" si="1284"/>
        <v>8.9999999999999964</v>
      </c>
      <c r="P3146" s="245" t="str">
        <f t="shared" si="1296"/>
        <v>1</v>
      </c>
      <c r="Q3146" s="257">
        <f t="shared" si="1285"/>
        <v>7.9999999999999964</v>
      </c>
      <c r="R3146" s="102">
        <f t="shared" si="1297"/>
        <v>3.0000000000000036</v>
      </c>
      <c r="S3146" s="103">
        <f t="shared" si="1291"/>
        <v>1</v>
      </c>
      <c r="T3146" s="104">
        <f t="shared" si="1292"/>
        <v>2.0000000000000036</v>
      </c>
      <c r="U3146" s="104">
        <f t="shared" si="1293"/>
        <v>0</v>
      </c>
      <c r="V3146" s="104">
        <f t="shared" si="1294"/>
        <v>0</v>
      </c>
      <c r="W3146" s="105">
        <f t="shared" si="1295"/>
        <v>3.0000000000000036</v>
      </c>
      <c r="X3146" s="96"/>
      <c r="Y3146" s="106" t="str">
        <f>$AO$26</f>
        <v>D</v>
      </c>
      <c r="Z3146" s="207" t="str">
        <f t="shared" si="1286"/>
        <v>Fri</v>
      </c>
      <c r="AA3146" s="107">
        <f t="shared" si="1287"/>
        <v>0</v>
      </c>
      <c r="AB3146" s="107">
        <f t="shared" si="1288"/>
        <v>0</v>
      </c>
      <c r="AC3146" s="107">
        <f t="shared" si="1289"/>
        <v>0</v>
      </c>
    </row>
    <row r="3147" spans="1:29" ht="12.75" customHeight="1">
      <c r="A3147" s="69"/>
      <c r="B3147" s="124" t="s">
        <v>27</v>
      </c>
      <c r="C3147" s="125" t="s">
        <v>22</v>
      </c>
      <c r="D3147" s="200"/>
      <c r="E3147" s="127"/>
      <c r="F3147" s="155"/>
      <c r="G3147" s="134" t="s">
        <v>22</v>
      </c>
      <c r="H3147" s="156">
        <f>+F3153</f>
        <v>-52110.950000000004</v>
      </c>
      <c r="I3147" s="76">
        <f t="shared" si="1283"/>
        <v>23</v>
      </c>
      <c r="J3147" s="100">
        <f>$AN$27</f>
        <v>41097</v>
      </c>
      <c r="K3147" s="339" t="s">
        <v>72</v>
      </c>
      <c r="L3147" s="261">
        <v>11</v>
      </c>
      <c r="M3147" s="232">
        <f t="shared" si="1298"/>
        <v>0</v>
      </c>
      <c r="N3147" s="241">
        <f t="shared" si="1290"/>
        <v>0</v>
      </c>
      <c r="O3147" s="244">
        <f t="shared" si="1284"/>
        <v>0</v>
      </c>
      <c r="P3147" s="245">
        <f t="shared" si="1296"/>
        <v>0</v>
      </c>
      <c r="Q3147" s="257">
        <f t="shared" si="1285"/>
        <v>0</v>
      </c>
      <c r="R3147" s="102">
        <f t="shared" si="1297"/>
        <v>11</v>
      </c>
      <c r="S3147" s="103">
        <f t="shared" si="1291"/>
        <v>0</v>
      </c>
      <c r="T3147" s="104">
        <f t="shared" si="1292"/>
        <v>7</v>
      </c>
      <c r="U3147" s="104">
        <f t="shared" si="1293"/>
        <v>1</v>
      </c>
      <c r="V3147" s="104">
        <f t="shared" si="1294"/>
        <v>3</v>
      </c>
      <c r="W3147" s="105">
        <f t="shared" si="1295"/>
        <v>11</v>
      </c>
      <c r="X3147" s="96"/>
      <c r="Y3147" s="106" t="str">
        <f>$AO$27</f>
        <v>M</v>
      </c>
      <c r="Z3147" s="207" t="str">
        <f t="shared" si="1286"/>
        <v>Sat</v>
      </c>
      <c r="AA3147" s="107">
        <f t="shared" si="1287"/>
        <v>0</v>
      </c>
      <c r="AB3147" s="107">
        <f t="shared" si="1288"/>
        <v>0</v>
      </c>
      <c r="AC3147" s="107">
        <f t="shared" si="1289"/>
        <v>0</v>
      </c>
    </row>
    <row r="3148" spans="1:29" ht="12.75" customHeight="1">
      <c r="A3148" s="69"/>
      <c r="B3148" s="98"/>
      <c r="C3148" s="98"/>
      <c r="D3148" s="158" t="s">
        <v>28</v>
      </c>
      <c r="E3148" s="159"/>
      <c r="F3148" s="160">
        <f>VLOOKUP(C3127,$AD$1:$AG$6,2)</f>
        <v>-1320000</v>
      </c>
      <c r="G3148" s="160"/>
      <c r="H3148" s="99"/>
      <c r="I3148" s="76">
        <f t="shared" si="1283"/>
        <v>24</v>
      </c>
      <c r="J3148" s="100">
        <f>$AN$28</f>
        <v>41098</v>
      </c>
      <c r="K3148" s="101" t="s">
        <v>50</v>
      </c>
      <c r="L3148" s="261"/>
      <c r="M3148" s="232">
        <f t="shared" si="1298"/>
        <v>0</v>
      </c>
      <c r="N3148" s="241">
        <f t="shared" si="1290"/>
        <v>0</v>
      </c>
      <c r="O3148" s="244">
        <f t="shared" si="1284"/>
        <v>0</v>
      </c>
      <c r="P3148" s="245">
        <f t="shared" si="1296"/>
        <v>0</v>
      </c>
      <c r="Q3148" s="257">
        <f t="shared" si="1285"/>
        <v>0</v>
      </c>
      <c r="R3148" s="102">
        <f t="shared" si="1297"/>
        <v>0</v>
      </c>
      <c r="S3148" s="103">
        <f t="shared" si="1291"/>
        <v>0</v>
      </c>
      <c r="T3148" s="104">
        <f t="shared" si="1292"/>
        <v>0</v>
      </c>
      <c r="U3148" s="104">
        <f t="shared" si="1293"/>
        <v>0</v>
      </c>
      <c r="V3148" s="104">
        <f t="shared" si="1294"/>
        <v>0</v>
      </c>
      <c r="W3148" s="105">
        <f t="shared" si="1295"/>
        <v>0</v>
      </c>
      <c r="X3148" s="96"/>
      <c r="Y3148" s="106" t="str">
        <f>$AO$28</f>
        <v>M</v>
      </c>
      <c r="Z3148" s="262" t="str">
        <f t="shared" si="1286"/>
        <v>Sun</v>
      </c>
      <c r="AA3148" s="107">
        <f t="shared" si="1287"/>
        <v>0</v>
      </c>
      <c r="AB3148" s="107">
        <f t="shared" si="1288"/>
        <v>0</v>
      </c>
      <c r="AC3148" s="107">
        <f t="shared" si="1289"/>
        <v>0</v>
      </c>
    </row>
    <row r="3149" spans="1:29" ht="12.75" customHeight="1">
      <c r="A3149" s="69"/>
      <c r="B3149" s="98"/>
      <c r="C3149" s="98"/>
      <c r="D3149" s="162" t="s">
        <v>26</v>
      </c>
      <c r="E3149" s="159"/>
      <c r="F3149" s="163">
        <f>+(H3134)*0.54%</f>
        <v>6720.6240000000007</v>
      </c>
      <c r="G3149" s="163"/>
      <c r="H3149" s="99"/>
      <c r="I3149" s="76">
        <f t="shared" si="1283"/>
        <v>25</v>
      </c>
      <c r="J3149" s="100">
        <f>$AN$29</f>
        <v>41099</v>
      </c>
      <c r="K3149" s="101">
        <v>1</v>
      </c>
      <c r="L3149" s="261">
        <v>8</v>
      </c>
      <c r="M3149" s="232">
        <f t="shared" si="1298"/>
        <v>0.33333333333333331</v>
      </c>
      <c r="N3149" s="241">
        <f t="shared" si="1290"/>
        <v>0.70833333333333337</v>
      </c>
      <c r="O3149" s="244">
        <f t="shared" si="1284"/>
        <v>9.0000000000000018</v>
      </c>
      <c r="P3149" s="245" t="str">
        <f t="shared" si="1296"/>
        <v>1</v>
      </c>
      <c r="Q3149" s="257">
        <f t="shared" si="1285"/>
        <v>8.0000000000000018</v>
      </c>
      <c r="R3149" s="102">
        <f t="shared" si="1297"/>
        <v>0</v>
      </c>
      <c r="S3149" s="103">
        <f t="shared" si="1291"/>
        <v>0</v>
      </c>
      <c r="T3149" s="104">
        <f t="shared" si="1292"/>
        <v>0</v>
      </c>
      <c r="U3149" s="104">
        <f t="shared" si="1293"/>
        <v>0</v>
      </c>
      <c r="V3149" s="104">
        <f t="shared" si="1294"/>
        <v>0</v>
      </c>
      <c r="W3149" s="105">
        <f t="shared" si="1295"/>
        <v>0</v>
      </c>
      <c r="X3149" s="96"/>
      <c r="Y3149" s="106" t="str">
        <f>$AO$29</f>
        <v>D</v>
      </c>
      <c r="Z3149" s="262" t="str">
        <f t="shared" si="1286"/>
        <v>Mon</v>
      </c>
      <c r="AA3149" s="107">
        <f t="shared" si="1287"/>
        <v>0</v>
      </c>
      <c r="AB3149" s="107">
        <f t="shared" si="1288"/>
        <v>0</v>
      </c>
      <c r="AC3149" s="107">
        <f t="shared" si="1289"/>
        <v>0</v>
      </c>
    </row>
    <row r="3150" spans="1:29" ht="12.75" customHeight="1">
      <c r="A3150" s="69"/>
      <c r="B3150" s="98"/>
      <c r="C3150" s="98"/>
      <c r="D3150" s="162" t="s">
        <v>29</v>
      </c>
      <c r="E3150" s="159"/>
      <c r="F3150" s="160">
        <f>-IF(H3143*5%&gt;500000,500000,H3143*5%)</f>
        <v>-125283.66473988442</v>
      </c>
      <c r="G3150" s="160"/>
      <c r="H3150" s="99"/>
      <c r="I3150" s="76">
        <f t="shared" si="1283"/>
        <v>26</v>
      </c>
      <c r="J3150" s="100">
        <f>$AN$30</f>
        <v>41100</v>
      </c>
      <c r="K3150" s="101">
        <v>1</v>
      </c>
      <c r="L3150" s="261">
        <v>8</v>
      </c>
      <c r="M3150" s="232">
        <f t="shared" si="1298"/>
        <v>0.33333333333333331</v>
      </c>
      <c r="N3150" s="241">
        <f t="shared" si="1290"/>
        <v>0.70833333333333337</v>
      </c>
      <c r="O3150" s="244">
        <f t="shared" si="1284"/>
        <v>9.0000000000000018</v>
      </c>
      <c r="P3150" s="245" t="str">
        <f t="shared" si="1296"/>
        <v>1</v>
      </c>
      <c r="Q3150" s="257">
        <f t="shared" si="1285"/>
        <v>8.0000000000000018</v>
      </c>
      <c r="R3150" s="102">
        <f t="shared" si="1297"/>
        <v>0</v>
      </c>
      <c r="S3150" s="103">
        <f t="shared" si="1291"/>
        <v>0</v>
      </c>
      <c r="T3150" s="104">
        <f t="shared" si="1292"/>
        <v>0</v>
      </c>
      <c r="U3150" s="104">
        <f t="shared" si="1293"/>
        <v>0</v>
      </c>
      <c r="V3150" s="104">
        <f t="shared" si="1294"/>
        <v>0</v>
      </c>
      <c r="W3150" s="105">
        <f t="shared" si="1295"/>
        <v>0</v>
      </c>
      <c r="X3150" s="96"/>
      <c r="Y3150" s="106" t="str">
        <f>$AO$30</f>
        <v>D</v>
      </c>
      <c r="Z3150" s="207" t="str">
        <f t="shared" si="1286"/>
        <v>Tue</v>
      </c>
      <c r="AA3150" s="107">
        <f t="shared" si="1287"/>
        <v>0</v>
      </c>
      <c r="AB3150" s="107">
        <f t="shared" si="1288"/>
        <v>0</v>
      </c>
      <c r="AC3150" s="107">
        <f t="shared" si="1289"/>
        <v>0</v>
      </c>
    </row>
    <row r="3151" spans="1:29" ht="12.75" customHeight="1">
      <c r="A3151" s="69"/>
      <c r="B3151" s="98"/>
      <c r="C3151" s="98"/>
      <c r="D3151" s="162" t="s">
        <v>30</v>
      </c>
      <c r="E3151" s="159"/>
      <c r="F3151" s="163">
        <f>ROUND(H3143+H3145+F3149+F3150,0)*12</f>
        <v>28346628</v>
      </c>
      <c r="G3151" s="163"/>
      <c r="H3151" s="99"/>
      <c r="I3151" s="76">
        <f t="shared" si="1283"/>
        <v>27</v>
      </c>
      <c r="J3151" s="100">
        <f>$AN$31</f>
        <v>41101</v>
      </c>
      <c r="K3151" s="101">
        <v>1</v>
      </c>
      <c r="L3151" s="261">
        <v>11</v>
      </c>
      <c r="M3151" s="232">
        <f t="shared" si="1298"/>
        <v>0.33333333333333331</v>
      </c>
      <c r="N3151" s="241">
        <f t="shared" si="1290"/>
        <v>0.70833333333333337</v>
      </c>
      <c r="O3151" s="244">
        <f t="shared" si="1284"/>
        <v>9.0000000000000018</v>
      </c>
      <c r="P3151" s="245" t="str">
        <f t="shared" si="1296"/>
        <v>1</v>
      </c>
      <c r="Q3151" s="257">
        <f t="shared" si="1285"/>
        <v>8.0000000000000018</v>
      </c>
      <c r="R3151" s="102">
        <f t="shared" si="1297"/>
        <v>2.9999999999999982</v>
      </c>
      <c r="S3151" s="103">
        <f t="shared" si="1291"/>
        <v>1</v>
      </c>
      <c r="T3151" s="104">
        <f t="shared" si="1292"/>
        <v>1.9999999999999982</v>
      </c>
      <c r="U3151" s="104">
        <f t="shared" si="1293"/>
        <v>0</v>
      </c>
      <c r="V3151" s="104">
        <f t="shared" si="1294"/>
        <v>0</v>
      </c>
      <c r="W3151" s="105">
        <f t="shared" si="1295"/>
        <v>2.9999999999999982</v>
      </c>
      <c r="X3151" s="96"/>
      <c r="Y3151" s="106" t="str">
        <f>$AO$31</f>
        <v>D</v>
      </c>
      <c r="Z3151" s="207" t="str">
        <f t="shared" si="1286"/>
        <v>Wed</v>
      </c>
      <c r="AA3151" s="107">
        <f t="shared" si="1287"/>
        <v>0</v>
      </c>
      <c r="AB3151" s="107">
        <f t="shared" si="1288"/>
        <v>0</v>
      </c>
      <c r="AC3151" s="107">
        <f t="shared" si="1289"/>
        <v>0</v>
      </c>
    </row>
    <row r="3152" spans="1:29" ht="12.75" customHeight="1">
      <c r="A3152" s="69"/>
      <c r="B3152" s="98"/>
      <c r="C3152" s="98"/>
      <c r="D3152" s="168" t="s">
        <v>31</v>
      </c>
      <c r="E3152" s="159"/>
      <c r="F3152" s="169">
        <f>(F3151)+(F3148*12)</f>
        <v>12506628</v>
      </c>
      <c r="G3152" s="169"/>
      <c r="H3152" s="99"/>
      <c r="I3152" s="76">
        <f t="shared" si="1283"/>
        <v>28</v>
      </c>
      <c r="J3152" s="100">
        <f>$AN$32</f>
        <v>41102</v>
      </c>
      <c r="K3152" s="101">
        <v>1</v>
      </c>
      <c r="L3152" s="261">
        <v>8</v>
      </c>
      <c r="M3152" s="232">
        <f t="shared" si="1298"/>
        <v>0.33333333333333331</v>
      </c>
      <c r="N3152" s="241">
        <f t="shared" si="1290"/>
        <v>0.70833333333333337</v>
      </c>
      <c r="O3152" s="244">
        <f t="shared" si="1284"/>
        <v>9.0000000000000018</v>
      </c>
      <c r="P3152" s="245" t="str">
        <f t="shared" si="1296"/>
        <v>1</v>
      </c>
      <c r="Q3152" s="257">
        <f t="shared" si="1285"/>
        <v>8.0000000000000018</v>
      </c>
      <c r="R3152" s="102">
        <f t="shared" si="1297"/>
        <v>0</v>
      </c>
      <c r="S3152" s="103">
        <f t="shared" si="1291"/>
        <v>0</v>
      </c>
      <c r="T3152" s="104">
        <f t="shared" si="1292"/>
        <v>0</v>
      </c>
      <c r="U3152" s="104">
        <f t="shared" si="1293"/>
        <v>0</v>
      </c>
      <c r="V3152" s="104">
        <f t="shared" si="1294"/>
        <v>0</v>
      </c>
      <c r="W3152" s="105">
        <f t="shared" si="1295"/>
        <v>0</v>
      </c>
      <c r="X3152" s="96"/>
      <c r="Y3152" s="106" t="str">
        <f>$AO$32</f>
        <v>D</v>
      </c>
      <c r="Z3152" s="207" t="str">
        <f t="shared" si="1286"/>
        <v>Thu</v>
      </c>
      <c r="AA3152" s="107">
        <f t="shared" si="1287"/>
        <v>0</v>
      </c>
      <c r="AB3152" s="107">
        <f t="shared" si="1288"/>
        <v>0</v>
      </c>
      <c r="AC3152" s="107">
        <f t="shared" si="1289"/>
        <v>0</v>
      </c>
    </row>
    <row r="3153" spans="1:29" ht="12.75" customHeight="1">
      <c r="A3153" s="69"/>
      <c r="B3153" s="98"/>
      <c r="C3153" s="98"/>
      <c r="D3153" s="168" t="s">
        <v>32</v>
      </c>
      <c r="E3153" s="159"/>
      <c r="F3153" s="170">
        <f>-(IF(F3152&lt;=0,0,IF(F3152&lt;=50000000,F3152*0.05,IF(F3152&lt;=200000000,(F3152-50000000)*0.15+2500000,IF(F3152&lt;=500000000,(F3152-250000000)*0.25+32500000,(F3152-500000000)*0.3+95000000)))))/12</f>
        <v>-52110.950000000004</v>
      </c>
      <c r="G3153" s="171">
        <f>-(IF(F3153&lt;=0,0,IF(F3153&lt;=50000000,F3153*0.05,IF(F3153&lt;=200000000,(F3153-50000000)*0.15+2500000,IF(F3153&lt;=500000000,(F3153-250000000)*0.25+32500000,(F3153-500000000)*0.3+95000000)))))/12</f>
        <v>0</v>
      </c>
      <c r="H3153" s="99"/>
      <c r="I3153" s="76">
        <f t="shared" si="1283"/>
        <v>29</v>
      </c>
      <c r="J3153" s="100">
        <f>$AN$33</f>
        <v>41103</v>
      </c>
      <c r="K3153" s="101">
        <v>1</v>
      </c>
      <c r="L3153" s="261">
        <v>11</v>
      </c>
      <c r="M3153" s="232">
        <f t="shared" si="1298"/>
        <v>0.33333333333333331</v>
      </c>
      <c r="N3153" s="241">
        <f t="shared" si="1290"/>
        <v>0.70833333333333337</v>
      </c>
      <c r="O3153" s="244">
        <f t="shared" si="1284"/>
        <v>9.0000000000000018</v>
      </c>
      <c r="P3153" s="245" t="str">
        <f t="shared" si="1296"/>
        <v>1</v>
      </c>
      <c r="Q3153" s="257">
        <f t="shared" si="1285"/>
        <v>8.0000000000000018</v>
      </c>
      <c r="R3153" s="102">
        <f t="shared" si="1297"/>
        <v>2.9999999999999982</v>
      </c>
      <c r="S3153" s="103">
        <f t="shared" si="1291"/>
        <v>1</v>
      </c>
      <c r="T3153" s="104">
        <f t="shared" si="1292"/>
        <v>1.9999999999999982</v>
      </c>
      <c r="U3153" s="104">
        <f t="shared" si="1293"/>
        <v>0</v>
      </c>
      <c r="V3153" s="104">
        <f t="shared" si="1294"/>
        <v>0</v>
      </c>
      <c r="W3153" s="105">
        <f t="shared" si="1295"/>
        <v>2.9999999999999982</v>
      </c>
      <c r="X3153" s="96"/>
      <c r="Y3153" s="106" t="str">
        <f>$AO$33</f>
        <v>D</v>
      </c>
      <c r="Z3153" s="207" t="str">
        <f t="shared" si="1286"/>
        <v>Fri</v>
      </c>
      <c r="AA3153" s="107">
        <f t="shared" si="1287"/>
        <v>0</v>
      </c>
      <c r="AB3153" s="107">
        <f t="shared" si="1288"/>
        <v>0</v>
      </c>
      <c r="AC3153" s="107">
        <f t="shared" si="1289"/>
        <v>0</v>
      </c>
    </row>
    <row r="3154" spans="1:29" ht="12.75" customHeight="1">
      <c r="A3154" s="69"/>
      <c r="B3154" s="98"/>
      <c r="C3154" s="125"/>
      <c r="D3154" s="172"/>
      <c r="E3154" s="173"/>
      <c r="F3154" s="174"/>
      <c r="G3154" s="72"/>
      <c r="H3154" s="175"/>
      <c r="I3154" s="76">
        <f t="shared" si="1283"/>
        <v>30</v>
      </c>
      <c r="J3154" s="100">
        <f>$AN$34</f>
        <v>41104</v>
      </c>
      <c r="K3154" s="101" t="s">
        <v>50</v>
      </c>
      <c r="L3154" s="261"/>
      <c r="M3154" s="232">
        <f t="shared" si="1298"/>
        <v>0</v>
      </c>
      <c r="N3154" s="241">
        <f t="shared" si="1290"/>
        <v>0</v>
      </c>
      <c r="O3154" s="244">
        <f t="shared" si="1284"/>
        <v>0</v>
      </c>
      <c r="P3154" s="245">
        <f t="shared" si="1296"/>
        <v>0</v>
      </c>
      <c r="Q3154" s="257">
        <f t="shared" si="1285"/>
        <v>0</v>
      </c>
      <c r="R3154" s="102">
        <f t="shared" si="1297"/>
        <v>0</v>
      </c>
      <c r="S3154" s="103">
        <f t="shared" si="1291"/>
        <v>0</v>
      </c>
      <c r="T3154" s="104">
        <f t="shared" si="1292"/>
        <v>0</v>
      </c>
      <c r="U3154" s="104">
        <f t="shared" si="1293"/>
        <v>0</v>
      </c>
      <c r="V3154" s="104">
        <f t="shared" si="1294"/>
        <v>0</v>
      </c>
      <c r="W3154" s="105">
        <f t="shared" si="1295"/>
        <v>0</v>
      </c>
      <c r="X3154" s="96"/>
      <c r="Y3154" s="106" t="str">
        <f>$AO$34</f>
        <v>M</v>
      </c>
      <c r="Z3154" s="207" t="str">
        <f t="shared" si="1286"/>
        <v>Sat</v>
      </c>
      <c r="AA3154" s="107">
        <f t="shared" si="1287"/>
        <v>0</v>
      </c>
      <c r="AB3154" s="107">
        <f t="shared" si="1288"/>
        <v>0</v>
      </c>
      <c r="AC3154" s="107">
        <f t="shared" si="1289"/>
        <v>0</v>
      </c>
    </row>
    <row r="3155" spans="1:29" ht="12.75" customHeight="1">
      <c r="A3155" s="69"/>
      <c r="B3155" s="176" t="s">
        <v>33</v>
      </c>
      <c r="C3155" s="177"/>
      <c r="D3155" s="178"/>
      <c r="E3155" s="127"/>
      <c r="F3155" s="179"/>
      <c r="G3155" s="180" t="s">
        <v>22</v>
      </c>
      <c r="H3155" s="152">
        <f>+H3143+H3145+H3146+H3147</f>
        <v>2428671.1447976879</v>
      </c>
      <c r="I3155" s="76">
        <f t="shared" si="1283"/>
        <v>31</v>
      </c>
      <c r="J3155" s="100">
        <f>$AN$35</f>
        <v>41105</v>
      </c>
      <c r="K3155" s="339" t="s">
        <v>72</v>
      </c>
      <c r="L3155" s="261">
        <v>11</v>
      </c>
      <c r="M3155" s="232">
        <f t="shared" si="1298"/>
        <v>0</v>
      </c>
      <c r="N3155" s="241">
        <f t="shared" si="1290"/>
        <v>0</v>
      </c>
      <c r="O3155" s="244">
        <f t="shared" si="1284"/>
        <v>0</v>
      </c>
      <c r="P3155" s="245">
        <f t="shared" si="1296"/>
        <v>0</v>
      </c>
      <c r="Q3155" s="257">
        <f t="shared" si="1285"/>
        <v>0</v>
      </c>
      <c r="R3155" s="102">
        <f t="shared" si="1297"/>
        <v>11</v>
      </c>
      <c r="S3155" s="103">
        <f t="shared" si="1291"/>
        <v>0</v>
      </c>
      <c r="T3155" s="104">
        <f t="shared" si="1292"/>
        <v>7</v>
      </c>
      <c r="U3155" s="104">
        <f t="shared" si="1293"/>
        <v>1</v>
      </c>
      <c r="V3155" s="104">
        <f t="shared" si="1294"/>
        <v>3</v>
      </c>
      <c r="W3155" s="105">
        <f t="shared" si="1295"/>
        <v>11</v>
      </c>
      <c r="X3155" s="96"/>
      <c r="Y3155" s="106" t="str">
        <f>$AO$35</f>
        <v>M</v>
      </c>
      <c r="Z3155" s="262" t="str">
        <f t="shared" si="1286"/>
        <v>Sun</v>
      </c>
      <c r="AA3155" s="107">
        <f t="shared" si="1287"/>
        <v>0</v>
      </c>
      <c r="AB3155" s="107">
        <f t="shared" si="1288"/>
        <v>0</v>
      </c>
      <c r="AC3155" s="107">
        <f t="shared" si="1289"/>
        <v>0</v>
      </c>
    </row>
    <row r="3156" spans="1:29" ht="12.75" customHeight="1">
      <c r="A3156" s="69"/>
      <c r="B3156" s="70"/>
      <c r="C3156" s="70"/>
      <c r="D3156" s="200"/>
      <c r="E3156" s="127"/>
      <c r="F3156" s="155"/>
      <c r="G3156" s="74"/>
      <c r="H3156" s="75"/>
      <c r="I3156" s="76">
        <f t="shared" si="1283"/>
        <v>32</v>
      </c>
      <c r="J3156" s="100">
        <f>$AN$36</f>
        <v>41106</v>
      </c>
      <c r="K3156" s="101">
        <v>2</v>
      </c>
      <c r="L3156" s="261">
        <v>11</v>
      </c>
      <c r="M3156" s="232">
        <f t="shared" si="1298"/>
        <v>0.83333333333333337</v>
      </c>
      <c r="N3156" s="241">
        <f t="shared" si="1290"/>
        <v>1.2083333333333333</v>
      </c>
      <c r="O3156" s="244">
        <f t="shared" si="1284"/>
        <v>8.9999999999999964</v>
      </c>
      <c r="P3156" s="245" t="str">
        <f t="shared" si="1296"/>
        <v>1</v>
      </c>
      <c r="Q3156" s="257">
        <f t="shared" si="1285"/>
        <v>7.9999999999999964</v>
      </c>
      <c r="R3156" s="102">
        <f t="shared" si="1297"/>
        <v>3.0000000000000036</v>
      </c>
      <c r="S3156" s="103">
        <f t="shared" si="1291"/>
        <v>1</v>
      </c>
      <c r="T3156" s="104">
        <f t="shared" si="1292"/>
        <v>2.0000000000000036</v>
      </c>
      <c r="U3156" s="104">
        <f t="shared" si="1293"/>
        <v>0</v>
      </c>
      <c r="V3156" s="104">
        <f t="shared" si="1294"/>
        <v>0</v>
      </c>
      <c r="W3156" s="105">
        <f t="shared" si="1295"/>
        <v>3.0000000000000036</v>
      </c>
      <c r="X3156" s="96"/>
      <c r="Y3156" s="106" t="str">
        <f>$AO$36</f>
        <v>D</v>
      </c>
      <c r="Z3156" s="262" t="str">
        <f t="shared" si="1286"/>
        <v>Mon</v>
      </c>
      <c r="AA3156" s="107">
        <f t="shared" si="1287"/>
        <v>0</v>
      </c>
      <c r="AB3156" s="107">
        <f t="shared" si="1288"/>
        <v>0</v>
      </c>
      <c r="AC3156" s="107">
        <f t="shared" si="1289"/>
        <v>0</v>
      </c>
    </row>
    <row r="3157" spans="1:29" ht="12.75" customHeight="1">
      <c r="A3157" s="69"/>
      <c r="B3157" s="181" t="s">
        <v>34</v>
      </c>
      <c r="C3157" s="181"/>
      <c r="D3157" s="72"/>
      <c r="E3157" s="73"/>
      <c r="F3157" s="72"/>
      <c r="G3157" s="181" t="s">
        <v>35</v>
      </c>
      <c r="H3157" s="99"/>
      <c r="I3157" s="76">
        <f t="shared" si="1283"/>
        <v>33</v>
      </c>
      <c r="J3157" s="100">
        <f>$AN$37</f>
        <v>41107</v>
      </c>
      <c r="K3157" s="101">
        <v>2</v>
      </c>
      <c r="L3157" s="261">
        <v>11</v>
      </c>
      <c r="M3157" s="232">
        <f t="shared" si="1298"/>
        <v>0.83333333333333337</v>
      </c>
      <c r="N3157" s="241">
        <f t="shared" si="1290"/>
        <v>1.2083333333333333</v>
      </c>
      <c r="O3157" s="244">
        <f t="shared" si="1284"/>
        <v>8.9999999999999964</v>
      </c>
      <c r="P3157" s="245" t="str">
        <f t="shared" si="1296"/>
        <v>1</v>
      </c>
      <c r="Q3157" s="257">
        <f t="shared" si="1285"/>
        <v>7.9999999999999964</v>
      </c>
      <c r="R3157" s="102">
        <f t="shared" si="1297"/>
        <v>3.0000000000000036</v>
      </c>
      <c r="S3157" s="103">
        <f t="shared" si="1291"/>
        <v>1</v>
      </c>
      <c r="T3157" s="104">
        <f t="shared" si="1292"/>
        <v>2.0000000000000036</v>
      </c>
      <c r="U3157" s="104">
        <f t="shared" si="1293"/>
        <v>0</v>
      </c>
      <c r="V3157" s="104">
        <f t="shared" si="1294"/>
        <v>0</v>
      </c>
      <c r="W3157" s="105">
        <f t="shared" si="1295"/>
        <v>3.0000000000000036</v>
      </c>
      <c r="X3157" s="96"/>
      <c r="Y3157" s="106" t="str">
        <f>$AO$37</f>
        <v>D</v>
      </c>
      <c r="Z3157" s="207" t="str">
        <f t="shared" si="1286"/>
        <v>Tue</v>
      </c>
      <c r="AA3157" s="107">
        <f t="shared" si="1287"/>
        <v>0</v>
      </c>
      <c r="AB3157" s="107">
        <f t="shared" si="1288"/>
        <v>0</v>
      </c>
      <c r="AC3157" s="107">
        <f t="shared" si="1289"/>
        <v>0</v>
      </c>
    </row>
    <row r="3158" spans="1:29" ht="12.75" customHeight="1">
      <c r="A3158" s="69"/>
      <c r="B3158" s="181"/>
      <c r="C3158" s="181"/>
      <c r="D3158" s="72"/>
      <c r="E3158" s="73"/>
      <c r="F3158" s="72"/>
      <c r="G3158" s="181"/>
      <c r="H3158" s="99"/>
      <c r="I3158" s="76">
        <f t="shared" si="1283"/>
        <v>34</v>
      </c>
      <c r="J3158" s="100">
        <f>$AN$38</f>
        <v>41108</v>
      </c>
      <c r="K3158" s="101">
        <v>2</v>
      </c>
      <c r="L3158" s="261">
        <v>11</v>
      </c>
      <c r="M3158" s="232">
        <f t="shared" si="1298"/>
        <v>0.83333333333333337</v>
      </c>
      <c r="N3158" s="241">
        <f t="shared" si="1290"/>
        <v>1.2083333333333333</v>
      </c>
      <c r="O3158" s="244">
        <f t="shared" si="1284"/>
        <v>8.9999999999999964</v>
      </c>
      <c r="P3158" s="245" t="str">
        <f t="shared" si="1296"/>
        <v>1</v>
      </c>
      <c r="Q3158" s="257">
        <f t="shared" si="1285"/>
        <v>7.9999999999999964</v>
      </c>
      <c r="R3158" s="102">
        <f t="shared" si="1297"/>
        <v>3.0000000000000036</v>
      </c>
      <c r="S3158" s="103">
        <f t="shared" si="1291"/>
        <v>1</v>
      </c>
      <c r="T3158" s="104">
        <f t="shared" si="1292"/>
        <v>2.0000000000000036</v>
      </c>
      <c r="U3158" s="104">
        <f t="shared" si="1293"/>
        <v>0</v>
      </c>
      <c r="V3158" s="104">
        <f t="shared" si="1294"/>
        <v>0</v>
      </c>
      <c r="W3158" s="105">
        <f t="shared" si="1295"/>
        <v>3.0000000000000036</v>
      </c>
      <c r="X3158" s="96"/>
      <c r="Y3158" s="106" t="str">
        <f>$AO$38</f>
        <v>D</v>
      </c>
      <c r="Z3158" s="207" t="str">
        <f t="shared" si="1286"/>
        <v>Wed</v>
      </c>
      <c r="AA3158" s="107">
        <f t="shared" si="1287"/>
        <v>0</v>
      </c>
      <c r="AB3158" s="107">
        <f t="shared" si="1288"/>
        <v>0</v>
      </c>
      <c r="AC3158" s="107">
        <f t="shared" si="1289"/>
        <v>0</v>
      </c>
    </row>
    <row r="3159" spans="1:29" ht="12.75" customHeight="1">
      <c r="A3159" s="69"/>
      <c r="B3159" s="181"/>
      <c r="C3159" s="181"/>
      <c r="D3159" s="72"/>
      <c r="E3159" s="73"/>
      <c r="F3159" s="72"/>
      <c r="G3159" s="181"/>
      <c r="H3159" s="99"/>
      <c r="I3159" s="76">
        <f t="shared" si="1283"/>
        <v>35</v>
      </c>
      <c r="J3159" s="100"/>
      <c r="K3159" s="101"/>
      <c r="L3159" s="261"/>
      <c r="M3159" s="232"/>
      <c r="N3159" s="241"/>
      <c r="O3159" s="244"/>
      <c r="P3159" s="245"/>
      <c r="Q3159" s="257"/>
      <c r="R3159" s="102"/>
      <c r="S3159" s="103"/>
      <c r="T3159" s="104"/>
      <c r="U3159" s="104"/>
      <c r="V3159" s="104"/>
      <c r="W3159" s="105"/>
      <c r="X3159" s="96"/>
      <c r="Y3159" s="106"/>
      <c r="Z3159" s="207" t="str">
        <f t="shared" si="1286"/>
        <v>Sat</v>
      </c>
      <c r="AA3159" s="107">
        <f>COUNTIF(K3159,"S")</f>
        <v>0</v>
      </c>
      <c r="AB3159" s="107">
        <f>COUNTIF(K3159,"I")</f>
        <v>0</v>
      </c>
      <c r="AC3159" s="107">
        <f>COUNTIF(K3159,"A")</f>
        <v>0</v>
      </c>
    </row>
    <row r="3160" spans="1:29" ht="12.75" customHeight="1">
      <c r="A3160" s="69"/>
      <c r="B3160" s="181"/>
      <c r="C3160" s="181"/>
      <c r="D3160" s="72"/>
      <c r="E3160" s="73"/>
      <c r="F3160" s="72"/>
      <c r="G3160" s="181"/>
      <c r="H3160" s="99"/>
      <c r="I3160" s="76">
        <f t="shared" si="1283"/>
        <v>36</v>
      </c>
      <c r="J3160" s="210" t="s">
        <v>19</v>
      </c>
      <c r="K3160" s="211"/>
      <c r="L3160" s="251"/>
      <c r="M3160" s="212" t="s">
        <v>45</v>
      </c>
      <c r="N3160" s="212" t="s">
        <v>46</v>
      </c>
      <c r="O3160" s="242"/>
      <c r="P3160" s="243"/>
      <c r="Q3160" s="258"/>
      <c r="R3160" s="212"/>
      <c r="S3160" s="213"/>
      <c r="T3160" s="214"/>
      <c r="U3160" s="214"/>
      <c r="V3160" s="215"/>
      <c r="W3160" s="216" t="s">
        <v>36</v>
      </c>
      <c r="X3160" s="182"/>
      <c r="Y3160" s="183" t="s">
        <v>37</v>
      </c>
      <c r="Z3160" s="83"/>
      <c r="AA3160" s="84"/>
      <c r="AB3160" s="84"/>
      <c r="AC3160" s="96"/>
    </row>
    <row r="3161" spans="1:29" ht="12.75" customHeight="1">
      <c r="A3161" s="69"/>
      <c r="B3161" s="184" t="str">
        <f>C3125</f>
        <v>ADE</v>
      </c>
      <c r="C3161" s="181"/>
      <c r="D3161" s="72"/>
      <c r="E3161" s="73"/>
      <c r="F3161" s="72"/>
      <c r="G3161" s="181" t="s">
        <v>38</v>
      </c>
      <c r="H3161" s="99"/>
      <c r="I3161" s="76">
        <f t="shared" si="1283"/>
        <v>37</v>
      </c>
      <c r="J3161" s="333">
        <f>+K3161+L3161</f>
        <v>38</v>
      </c>
      <c r="K3161" s="334">
        <f>+COUNTIF(K3128:K3159,"1")+COUNTIF(K3128:K3159,"2")+COUNTIF(K3128:K3159,"L2")+COUNTIF(K3128:K3159,"L1")</f>
        <v>24</v>
      </c>
      <c r="L3161" s="334">
        <f>+COUNTIF(K3128:K3159,"2")+COUNTIF(K3128:K3159,"L2")</f>
        <v>14</v>
      </c>
      <c r="M3161" s="334">
        <f>+COUNTIF(K3128:K3159,"1")+COUNTIF(K3128:K3159,"L1")</f>
        <v>10</v>
      </c>
      <c r="N3161" s="185"/>
      <c r="O3161" s="185"/>
      <c r="P3161" s="101"/>
      <c r="Q3161" s="259"/>
      <c r="R3161" s="185">
        <f>+COUNTIF(K3129:K3159,"S2")</f>
        <v>0</v>
      </c>
      <c r="S3161" s="102">
        <f>SUM(S3129:S3159)</f>
        <v>17</v>
      </c>
      <c r="T3161" s="102">
        <f>SUM(T3129:T3159)</f>
        <v>46.000000000000028</v>
      </c>
      <c r="U3161" s="102">
        <f>SUM(U3129:U3159)</f>
        <v>2</v>
      </c>
      <c r="V3161" s="102">
        <f>SUM(V3129:V3159)</f>
        <v>6</v>
      </c>
      <c r="W3161" s="105">
        <f>+(S3161*1.5)+(T3161*2)+(U3161*3)+(V3161*4)</f>
        <v>147.50000000000006</v>
      </c>
      <c r="X3161" s="186"/>
      <c r="Y3161" s="187">
        <f>+COUNTIF(Y3129:Y3159,"D")</f>
        <v>22</v>
      </c>
      <c r="Z3161" s="83"/>
      <c r="AA3161" s="102">
        <f>SUM(AA3129:AA3159)</f>
        <v>0</v>
      </c>
      <c r="AB3161" s="102">
        <f>SUM(AB3129:AB3159)</f>
        <v>0</v>
      </c>
      <c r="AC3161" s="102">
        <f>SUM(AC3129:AC3159)</f>
        <v>0</v>
      </c>
    </row>
    <row r="3162" spans="1:29" ht="12.75" customHeight="1">
      <c r="A3162" s="69"/>
      <c r="B3162" s="263"/>
      <c r="C3162" s="189" t="s">
        <v>57</v>
      </c>
      <c r="D3162" s="189"/>
      <c r="E3162" s="190"/>
      <c r="F3162" s="72"/>
      <c r="G3162" s="72"/>
      <c r="H3162" s="99"/>
      <c r="I3162" s="76">
        <f t="shared" si="1283"/>
        <v>38</v>
      </c>
      <c r="J3162" s="191"/>
      <c r="K3162" s="192"/>
      <c r="L3162" s="252"/>
      <c r="M3162" s="193"/>
      <c r="N3162" s="193"/>
      <c r="O3162" s="193"/>
      <c r="P3162" s="239"/>
      <c r="Q3162" s="260"/>
      <c r="R3162" s="194">
        <f>S3161+T3161+U3161+V3161</f>
        <v>71.000000000000028</v>
      </c>
      <c r="S3162" s="103"/>
      <c r="T3162" s="103"/>
      <c r="U3162" s="103"/>
      <c r="V3162" s="103"/>
      <c r="W3162" s="103"/>
      <c r="X3162" s="195"/>
      <c r="Y3162" s="187"/>
      <c r="Z3162" s="196"/>
      <c r="AA3162" s="196"/>
      <c r="AB3162" s="196"/>
      <c r="AC3162" s="197"/>
    </row>
    <row r="3164" spans="1:29" ht="12.75" customHeight="1">
      <c r="A3164" s="52">
        <f>A3125+1</f>
        <v>82</v>
      </c>
      <c r="B3164" s="53" t="s">
        <v>2</v>
      </c>
      <c r="C3164" s="54" t="s">
        <v>201</v>
      </c>
      <c r="D3164" s="55"/>
      <c r="E3164" s="56" t="s">
        <v>55</v>
      </c>
      <c r="F3164" s="209" t="s">
        <v>158</v>
      </c>
      <c r="G3164" s="57"/>
      <c r="H3164" s="58"/>
      <c r="I3164" s="59">
        <v>1</v>
      </c>
      <c r="J3164" s="486" t="str">
        <f>+C3164</f>
        <v>ADE</v>
      </c>
      <c r="K3164" s="486"/>
      <c r="L3164" s="486"/>
      <c r="M3164" s="486"/>
      <c r="N3164" s="486"/>
      <c r="O3164" s="486"/>
      <c r="P3164" s="486"/>
      <c r="Q3164" s="486"/>
      <c r="R3164" s="486"/>
      <c r="S3164" s="486"/>
      <c r="T3164" s="486"/>
      <c r="U3164" s="486"/>
      <c r="V3164" s="486"/>
      <c r="W3164" s="486"/>
      <c r="X3164" s="60"/>
      <c r="Y3164" s="61"/>
      <c r="Z3164" s="62"/>
      <c r="AA3164" s="63"/>
      <c r="AB3164" s="63"/>
      <c r="AC3164" s="64"/>
    </row>
    <row r="3165" spans="1:29" ht="12.75" customHeight="1">
      <c r="A3165" s="69"/>
      <c r="B3165" s="70" t="s">
        <v>3</v>
      </c>
      <c r="C3165" s="71" t="s">
        <v>62</v>
      </c>
      <c r="D3165" s="72"/>
      <c r="E3165" s="73"/>
      <c r="F3165" s="72"/>
      <c r="G3165" s="74"/>
      <c r="H3165" s="75"/>
      <c r="I3165" s="76">
        <f t="shared" ref="I3165:I3201" si="1299">+I3164+1</f>
        <v>2</v>
      </c>
      <c r="J3165" s="77" t="s">
        <v>4</v>
      </c>
      <c r="K3165" s="78"/>
      <c r="L3165" s="248"/>
      <c r="M3165" s="79"/>
      <c r="N3165" s="79"/>
      <c r="O3165" s="79"/>
      <c r="P3165" s="236"/>
      <c r="Q3165" s="254"/>
      <c r="R3165" s="79"/>
      <c r="S3165" s="79"/>
      <c r="T3165" s="79"/>
      <c r="U3165" s="79"/>
      <c r="V3165" s="79"/>
      <c r="W3165" s="80" t="str">
        <f>$Y$1</f>
        <v>Period: 1 May 2012 - 31 May 2012</v>
      </c>
      <c r="X3165" s="81"/>
      <c r="Y3165" s="82"/>
      <c r="Z3165" s="83"/>
      <c r="AA3165" s="84"/>
      <c r="AB3165" s="84"/>
      <c r="AC3165" s="85"/>
    </row>
    <row r="3166" spans="1:29" ht="12.75" customHeight="1">
      <c r="A3166" s="69"/>
      <c r="B3166" s="70" t="s">
        <v>6</v>
      </c>
      <c r="C3166" s="71" t="s">
        <v>5</v>
      </c>
      <c r="D3166" s="72"/>
      <c r="E3166" s="73"/>
      <c r="F3166" s="91"/>
      <c r="G3166" s="91"/>
      <c r="H3166" s="92"/>
      <c r="I3166" s="76">
        <f t="shared" si="1299"/>
        <v>3</v>
      </c>
      <c r="J3166" s="487" t="s">
        <v>7</v>
      </c>
      <c r="K3166" s="488" t="s">
        <v>8</v>
      </c>
      <c r="L3166" s="249"/>
      <c r="M3166" s="489" t="s">
        <v>49</v>
      </c>
      <c r="N3166" s="490"/>
      <c r="O3166" s="220"/>
      <c r="P3166" s="237"/>
      <c r="Q3166" s="255"/>
      <c r="R3166" s="491" t="s">
        <v>64</v>
      </c>
      <c r="S3166" s="493" t="s">
        <v>9</v>
      </c>
      <c r="T3166" s="493"/>
      <c r="U3166" s="493"/>
      <c r="V3166" s="493"/>
      <c r="W3166" s="494" t="s">
        <v>10</v>
      </c>
      <c r="X3166" s="93"/>
      <c r="Y3166" s="94"/>
      <c r="Z3166" s="83"/>
      <c r="AA3166" s="84"/>
      <c r="AB3166" s="84"/>
      <c r="AC3166" s="85"/>
    </row>
    <row r="3167" spans="1:29" ht="12.75" customHeight="1">
      <c r="A3167" s="69"/>
      <c r="B3167" s="70" t="s">
        <v>48</v>
      </c>
      <c r="C3167" s="71"/>
      <c r="D3167" s="72"/>
      <c r="E3167" s="73"/>
      <c r="F3167" s="91"/>
      <c r="G3167" s="91"/>
      <c r="H3167" s="92"/>
      <c r="I3167" s="76">
        <f t="shared" si="1299"/>
        <v>4</v>
      </c>
      <c r="J3167" s="487"/>
      <c r="K3167" s="488"/>
      <c r="L3167" s="250"/>
      <c r="M3167" s="231" t="s">
        <v>11</v>
      </c>
      <c r="N3167" s="231" t="s">
        <v>12</v>
      </c>
      <c r="O3167" s="231"/>
      <c r="P3167" s="238"/>
      <c r="Q3167" s="256" t="s">
        <v>67</v>
      </c>
      <c r="R3167" s="492"/>
      <c r="S3167" s="201">
        <v>1.5</v>
      </c>
      <c r="T3167" s="201">
        <v>2</v>
      </c>
      <c r="U3167" s="201">
        <v>3</v>
      </c>
      <c r="V3167" s="201">
        <v>4</v>
      </c>
      <c r="W3167" s="494"/>
      <c r="X3167" s="93"/>
      <c r="Y3167" s="94"/>
      <c r="Z3167" s="83"/>
      <c r="AA3167" s="95" t="s">
        <v>13</v>
      </c>
      <c r="AB3167" s="95" t="s">
        <v>14</v>
      </c>
      <c r="AC3167" s="96" t="s">
        <v>15</v>
      </c>
    </row>
    <row r="3168" spans="1:29" ht="12.75" customHeight="1">
      <c r="A3168" s="69"/>
      <c r="B3168" s="70" t="s">
        <v>16</v>
      </c>
      <c r="C3168" s="71"/>
      <c r="D3168" s="72"/>
      <c r="E3168" s="73"/>
      <c r="F3168" s="98"/>
      <c r="G3168" s="72"/>
      <c r="H3168" s="99"/>
      <c r="I3168" s="76">
        <f t="shared" si="1299"/>
        <v>5</v>
      </c>
      <c r="J3168" s="100">
        <f>$AN$9</f>
        <v>41079</v>
      </c>
      <c r="K3168" s="101">
        <v>1</v>
      </c>
      <c r="L3168" s="261">
        <v>11</v>
      </c>
      <c r="M3168" s="232">
        <f>VLOOKUP(K3168,$AE$23:$AG$30,2,0)</f>
        <v>0.33333333333333331</v>
      </c>
      <c r="N3168" s="241">
        <f>VLOOKUP(K3168,$AE$23:$AG$30,3,0)</f>
        <v>0.70833333333333337</v>
      </c>
      <c r="O3168" s="244">
        <f t="shared" ref="O3168:O3197" si="1300">(N3168-M3168)*24</f>
        <v>9.0000000000000018</v>
      </c>
      <c r="P3168" s="245" t="str">
        <f>+IF(((N3168-M3168)*24)&gt;4,"1",0)</f>
        <v>1</v>
      </c>
      <c r="Q3168" s="257">
        <f t="shared" ref="Q3168:Q3197" si="1301">O3168-P3168</f>
        <v>8.0000000000000018</v>
      </c>
      <c r="R3168" s="102">
        <f>+L3168-Q3168</f>
        <v>2.9999999999999982</v>
      </c>
      <c r="S3168" s="103">
        <f>IF(AND(Y3168="d",W3168&gt;0),1,0)</f>
        <v>1</v>
      </c>
      <c r="T3168" s="104">
        <f>IF(AND(Y3168="D",W3168-S3168&lt;0),0,IF(AND(Y3168="M",W3168&gt;=7),7,IF(AND(Y3168="M",W3168&lt;7),W3168,IF(W3168-S3168&lt;0,0,IF(AND(Y3168="D",W3168-S3168&gt;=7),7,IF(AND(Y3168="D",W3168-S3168&lt;7),W3168-S3168,0))))))</f>
        <v>1.9999999999999982</v>
      </c>
      <c r="U3168" s="104">
        <f>IF(AND(Y3168="D",W3168&lt;1),0,IF(AND(Y3168="D",W3168-S3168-T3168&gt;0,W3168-S3168-T3168&lt;1),W3168-S3168-T3168,IF(AND(Y3168="D",W3168-S3168-T3168&gt;=1),1,IF(AND(Y3168="M",W3168-T3168&gt;=1),1,IF(AND(Y3168="M",W3168-T3168&lt;1),W3168-T3168,0)))))</f>
        <v>0</v>
      </c>
      <c r="V3168" s="104">
        <f>IF(AND(Y3168="D",W3168&lt;1),0,IF(AND(Y3168="D",W3168-S3168-T3168-U3168&gt;0),W3168-S3168-T3168-U3168,IF(AND(Y3168="M",W3168-T3168-U3168&gt;0),W3168-T3168-U3168,0)))</f>
        <v>0</v>
      </c>
      <c r="W3168" s="105">
        <f>+R3168</f>
        <v>2.9999999999999982</v>
      </c>
      <c r="X3168" s="96"/>
      <c r="Y3168" s="106" t="str">
        <f>$AO$9</f>
        <v>D</v>
      </c>
      <c r="Z3168" s="207" t="str">
        <f t="shared" ref="Z3168:Z3198" si="1302">TEXT(WEEKDAY(J3168),"ddd")</f>
        <v>Tue</v>
      </c>
      <c r="AA3168" s="107">
        <f t="shared" ref="AA3168:AA3197" si="1303">COUNTIF(K3168,"S")</f>
        <v>0</v>
      </c>
      <c r="AB3168" s="107">
        <f t="shared" ref="AB3168:AB3197" si="1304">COUNTIF(K3168,"I")</f>
        <v>0</v>
      </c>
      <c r="AC3168" s="107">
        <f t="shared" ref="AC3168:AC3197" si="1305">COUNTIF(K3168,"A")</f>
        <v>0</v>
      </c>
    </row>
    <row r="3169" spans="1:29" ht="12.75" customHeight="1">
      <c r="A3169" s="69"/>
      <c r="B3169" s="70" t="s">
        <v>18</v>
      </c>
      <c r="C3169" s="108" t="s">
        <v>61</v>
      </c>
      <c r="D3169" s="109"/>
      <c r="E3169" s="73"/>
      <c r="F3169" s="110"/>
      <c r="G3169" s="72"/>
      <c r="H3169" s="99"/>
      <c r="I3169" s="76">
        <f t="shared" si="1299"/>
        <v>6</v>
      </c>
      <c r="J3169" s="100">
        <f>$AN$10</f>
        <v>41080</v>
      </c>
      <c r="K3169" s="101">
        <v>1</v>
      </c>
      <c r="L3169" s="261">
        <v>11</v>
      </c>
      <c r="M3169" s="232">
        <f>VLOOKUP(K3169,$AE$23:$AG$30,2,0)</f>
        <v>0.33333333333333331</v>
      </c>
      <c r="N3169" s="241">
        <f t="shared" ref="N3169:N3197" si="1306">VLOOKUP(K3169,$AE$23:$AG$30,3,0)</f>
        <v>0.70833333333333337</v>
      </c>
      <c r="O3169" s="244">
        <f t="shared" si="1300"/>
        <v>9.0000000000000018</v>
      </c>
      <c r="P3169" s="245" t="str">
        <f>+IF(((N3169-M3169)*24)&gt;4,"1",0)</f>
        <v>1</v>
      </c>
      <c r="Q3169" s="257">
        <f t="shared" si="1301"/>
        <v>8.0000000000000018</v>
      </c>
      <c r="R3169" s="102">
        <f>+L3169-Q3169</f>
        <v>2.9999999999999982</v>
      </c>
      <c r="S3169" s="103">
        <f t="shared" ref="S3169:S3197" si="1307">IF(AND(Y3169="d",W3169&gt;0),1,0)</f>
        <v>1</v>
      </c>
      <c r="T3169" s="104">
        <f t="shared" ref="T3169:T3197" si="1308">IF(AND(Y3169="D",W3169-S3169&lt;0),0,IF(AND(Y3169="M",W3169&gt;=7),7,IF(AND(Y3169="M",W3169&lt;7),W3169,IF(W3169-S3169&lt;0,0,IF(AND(Y3169="D",W3169-S3169&gt;=7),7,IF(AND(Y3169="D",W3169-S3169&lt;7),W3169-S3169,0))))))</f>
        <v>1.9999999999999982</v>
      </c>
      <c r="U3169" s="104">
        <f t="shared" ref="U3169:U3197" si="1309">IF(AND(Y3169="D",W3169&lt;1),0,IF(AND(Y3169="D",W3169-S3169-T3169&gt;0,W3169-S3169-T3169&lt;1),W3169-S3169-T3169,IF(AND(Y3169="D",W3169-S3169-T3169&gt;=1),1,IF(AND(Y3169="M",W3169-T3169&gt;=1),1,IF(AND(Y3169="M",W3169-T3169&lt;1),W3169-T3169,0)))))</f>
        <v>0</v>
      </c>
      <c r="V3169" s="104">
        <f t="shared" ref="V3169:V3197" si="1310">IF(AND(Y3169="D",W3169&lt;1),0,IF(AND(Y3169="D",W3169-S3169-T3169-U3169&gt;0),W3169-S3169-T3169-U3169,IF(AND(Y3169="M",W3169-T3169-U3169&gt;0),W3169-T3169-U3169,0)))</f>
        <v>0</v>
      </c>
      <c r="W3169" s="105">
        <f t="shared" ref="W3169:W3197" si="1311">+R3169</f>
        <v>2.9999999999999982</v>
      </c>
      <c r="X3169" s="96"/>
      <c r="Y3169" s="106" t="str">
        <f>$AO$10</f>
        <v>D</v>
      </c>
      <c r="Z3169" s="207" t="str">
        <f t="shared" si="1302"/>
        <v>Wed</v>
      </c>
      <c r="AA3169" s="107">
        <f t="shared" si="1303"/>
        <v>0</v>
      </c>
      <c r="AB3169" s="107">
        <f t="shared" si="1304"/>
        <v>0</v>
      </c>
      <c r="AC3169" s="107">
        <f t="shared" si="1305"/>
        <v>0</v>
      </c>
    </row>
    <row r="3170" spans="1:29" ht="12.75" customHeight="1">
      <c r="A3170" s="69"/>
      <c r="B3170" s="98" t="s">
        <v>20</v>
      </c>
      <c r="C3170" s="199">
        <v>40245</v>
      </c>
      <c r="D3170" s="199">
        <v>41340</v>
      </c>
      <c r="E3170" s="73"/>
      <c r="F3170" s="72"/>
      <c r="G3170" s="72"/>
      <c r="H3170" s="99"/>
      <c r="I3170" s="76">
        <f t="shared" si="1299"/>
        <v>7</v>
      </c>
      <c r="J3170" s="100">
        <f>$AN$11</f>
        <v>41081</v>
      </c>
      <c r="K3170" s="101">
        <v>1</v>
      </c>
      <c r="L3170" s="261">
        <v>11</v>
      </c>
      <c r="M3170" s="232">
        <f>VLOOKUP(K3170,$AE$23:$AG$30,2,0)</f>
        <v>0.33333333333333331</v>
      </c>
      <c r="N3170" s="241">
        <f t="shared" si="1306"/>
        <v>0.70833333333333337</v>
      </c>
      <c r="O3170" s="244">
        <f t="shared" si="1300"/>
        <v>9.0000000000000018</v>
      </c>
      <c r="P3170" s="245" t="str">
        <f t="shared" ref="P3170:P3197" si="1312">+IF(((N3170-M3170)*24)&gt;4,"1",0)</f>
        <v>1</v>
      </c>
      <c r="Q3170" s="257">
        <f t="shared" si="1301"/>
        <v>8.0000000000000018</v>
      </c>
      <c r="R3170" s="102">
        <f t="shared" ref="R3170:R3197" si="1313">+L3170-Q3170</f>
        <v>2.9999999999999982</v>
      </c>
      <c r="S3170" s="103">
        <f t="shared" si="1307"/>
        <v>1</v>
      </c>
      <c r="T3170" s="104">
        <f t="shared" si="1308"/>
        <v>1.9999999999999982</v>
      </c>
      <c r="U3170" s="104">
        <f t="shared" si="1309"/>
        <v>0</v>
      </c>
      <c r="V3170" s="104">
        <f t="shared" si="1310"/>
        <v>0</v>
      </c>
      <c r="W3170" s="105">
        <f t="shared" si="1311"/>
        <v>2.9999999999999982</v>
      </c>
      <c r="X3170" s="96"/>
      <c r="Y3170" s="106" t="str">
        <f>$AO$11</f>
        <v>D</v>
      </c>
      <c r="Z3170" s="207" t="str">
        <f t="shared" si="1302"/>
        <v>Thu</v>
      </c>
      <c r="AA3170" s="107">
        <f t="shared" si="1303"/>
        <v>0</v>
      </c>
      <c r="AB3170" s="107">
        <f t="shared" si="1304"/>
        <v>0</v>
      </c>
      <c r="AC3170" s="107">
        <f t="shared" si="1305"/>
        <v>0</v>
      </c>
    </row>
    <row r="3171" spans="1:29" ht="12.75" customHeight="1">
      <c r="A3171" s="69"/>
      <c r="B3171" s="98"/>
      <c r="C3171" s="98"/>
      <c r="D3171" s="72"/>
      <c r="E3171" s="73"/>
      <c r="F3171" s="72"/>
      <c r="G3171" s="72"/>
      <c r="H3171" s="99"/>
      <c r="I3171" s="76">
        <f t="shared" si="1299"/>
        <v>8</v>
      </c>
      <c r="J3171" s="100">
        <f>$AN$12</f>
        <v>41082</v>
      </c>
      <c r="K3171" s="101">
        <v>1</v>
      </c>
      <c r="L3171" s="261">
        <v>8</v>
      </c>
      <c r="M3171" s="232">
        <f t="shared" ref="M3171:M3197" si="1314">VLOOKUP(K3171,$AE$23:$AG$30,2,0)</f>
        <v>0.33333333333333331</v>
      </c>
      <c r="N3171" s="241">
        <f t="shared" si="1306"/>
        <v>0.70833333333333337</v>
      </c>
      <c r="O3171" s="244">
        <f t="shared" si="1300"/>
        <v>9.0000000000000018</v>
      </c>
      <c r="P3171" s="245" t="str">
        <f t="shared" si="1312"/>
        <v>1</v>
      </c>
      <c r="Q3171" s="257">
        <f t="shared" si="1301"/>
        <v>8.0000000000000018</v>
      </c>
      <c r="R3171" s="102">
        <f t="shared" si="1313"/>
        <v>0</v>
      </c>
      <c r="S3171" s="103">
        <f t="shared" si="1307"/>
        <v>0</v>
      </c>
      <c r="T3171" s="104">
        <f t="shared" si="1308"/>
        <v>0</v>
      </c>
      <c r="U3171" s="104">
        <f t="shared" si="1309"/>
        <v>0</v>
      </c>
      <c r="V3171" s="104">
        <f t="shared" si="1310"/>
        <v>0</v>
      </c>
      <c r="W3171" s="105">
        <f t="shared" si="1311"/>
        <v>0</v>
      </c>
      <c r="X3171" s="96"/>
      <c r="Y3171" s="106" t="str">
        <f>$AO$12</f>
        <v>D</v>
      </c>
      <c r="Z3171" s="207" t="str">
        <f t="shared" si="1302"/>
        <v>Fri</v>
      </c>
      <c r="AA3171" s="107">
        <f t="shared" si="1303"/>
        <v>0</v>
      </c>
      <c r="AB3171" s="107">
        <f t="shared" si="1304"/>
        <v>0</v>
      </c>
      <c r="AC3171" s="107">
        <f t="shared" si="1305"/>
        <v>0</v>
      </c>
    </row>
    <row r="3172" spans="1:29" ht="12.75" customHeight="1">
      <c r="A3172" s="69"/>
      <c r="B3172" s="98"/>
      <c r="C3172" s="98"/>
      <c r="D3172" s="72"/>
      <c r="E3172" s="73"/>
      <c r="F3172" s="198"/>
      <c r="G3172" s="72"/>
      <c r="H3172" s="99"/>
      <c r="I3172" s="76">
        <f t="shared" si="1299"/>
        <v>9</v>
      </c>
      <c r="J3172" s="100">
        <f>$AN$13</f>
        <v>41083</v>
      </c>
      <c r="K3172" s="339" t="s">
        <v>50</v>
      </c>
      <c r="L3172" s="261"/>
      <c r="M3172" s="232">
        <f t="shared" si="1314"/>
        <v>0</v>
      </c>
      <c r="N3172" s="241">
        <f t="shared" si="1306"/>
        <v>0</v>
      </c>
      <c r="O3172" s="244">
        <f t="shared" si="1300"/>
        <v>0</v>
      </c>
      <c r="P3172" s="245">
        <f t="shared" si="1312"/>
        <v>0</v>
      </c>
      <c r="Q3172" s="257">
        <f t="shared" si="1301"/>
        <v>0</v>
      </c>
      <c r="R3172" s="102">
        <f t="shared" si="1313"/>
        <v>0</v>
      </c>
      <c r="S3172" s="103">
        <f t="shared" si="1307"/>
        <v>0</v>
      </c>
      <c r="T3172" s="104">
        <f t="shared" si="1308"/>
        <v>0</v>
      </c>
      <c r="U3172" s="104">
        <f t="shared" si="1309"/>
        <v>0</v>
      </c>
      <c r="V3172" s="104">
        <f t="shared" si="1310"/>
        <v>0</v>
      </c>
      <c r="W3172" s="105">
        <f t="shared" si="1311"/>
        <v>0</v>
      </c>
      <c r="X3172" s="96"/>
      <c r="Y3172" s="106" t="str">
        <f>$AO$13</f>
        <v>M</v>
      </c>
      <c r="Z3172" s="207" t="str">
        <f t="shared" si="1302"/>
        <v>Sat</v>
      </c>
      <c r="AA3172" s="107">
        <f t="shared" si="1303"/>
        <v>0</v>
      </c>
      <c r="AB3172" s="107">
        <f t="shared" si="1304"/>
        <v>0</v>
      </c>
      <c r="AC3172" s="107">
        <f t="shared" si="1305"/>
        <v>0</v>
      </c>
    </row>
    <row r="3173" spans="1:29" ht="12.75" customHeight="1">
      <c r="A3173" s="69"/>
      <c r="B3173" s="124" t="s">
        <v>21</v>
      </c>
      <c r="C3173" s="125" t="s">
        <v>22</v>
      </c>
      <c r="D3173" s="126"/>
      <c r="E3173" s="127"/>
      <c r="F3173" s="198">
        <v>1244560</v>
      </c>
      <c r="G3173" s="129" t="s">
        <v>22</v>
      </c>
      <c r="H3173" s="130">
        <f>+F3173</f>
        <v>1244560</v>
      </c>
      <c r="I3173" s="76">
        <f t="shared" si="1299"/>
        <v>10</v>
      </c>
      <c r="J3173" s="100">
        <f>$AN$14</f>
        <v>41084</v>
      </c>
      <c r="K3173" s="339" t="s">
        <v>50</v>
      </c>
      <c r="L3173" s="261"/>
      <c r="M3173" s="232">
        <f t="shared" si="1314"/>
        <v>0</v>
      </c>
      <c r="N3173" s="241">
        <f t="shared" si="1306"/>
        <v>0</v>
      </c>
      <c r="O3173" s="244">
        <f t="shared" si="1300"/>
        <v>0</v>
      </c>
      <c r="P3173" s="245">
        <f t="shared" si="1312"/>
        <v>0</v>
      </c>
      <c r="Q3173" s="257">
        <f t="shared" si="1301"/>
        <v>0</v>
      </c>
      <c r="R3173" s="102">
        <f t="shared" si="1313"/>
        <v>0</v>
      </c>
      <c r="S3173" s="103">
        <f t="shared" si="1307"/>
        <v>0</v>
      </c>
      <c r="T3173" s="104">
        <f t="shared" si="1308"/>
        <v>0</v>
      </c>
      <c r="U3173" s="104">
        <f t="shared" si="1309"/>
        <v>0</v>
      </c>
      <c r="V3173" s="104">
        <f t="shared" si="1310"/>
        <v>0</v>
      </c>
      <c r="W3173" s="105">
        <f t="shared" si="1311"/>
        <v>0</v>
      </c>
      <c r="X3173" s="96"/>
      <c r="Y3173" s="106" t="str">
        <f>$AO$14</f>
        <v>M</v>
      </c>
      <c r="Z3173" s="262" t="str">
        <f t="shared" si="1302"/>
        <v>Sun</v>
      </c>
      <c r="AA3173" s="107">
        <f t="shared" si="1303"/>
        <v>0</v>
      </c>
      <c r="AB3173" s="107">
        <f t="shared" si="1304"/>
        <v>0</v>
      </c>
      <c r="AC3173" s="107">
        <f t="shared" si="1305"/>
        <v>0</v>
      </c>
    </row>
    <row r="3174" spans="1:29" ht="12.75" customHeight="1">
      <c r="A3174" s="69"/>
      <c r="B3174" s="124" t="s">
        <v>23</v>
      </c>
      <c r="C3174" s="125" t="s">
        <v>22</v>
      </c>
      <c r="D3174" s="133">
        <f>+F3173/173</f>
        <v>7193.9884393063585</v>
      </c>
      <c r="E3174" s="127" t="s">
        <v>24</v>
      </c>
      <c r="F3174" s="128">
        <f>+W3200</f>
        <v>136.49999999999997</v>
      </c>
      <c r="G3174" s="134" t="s">
        <v>22</v>
      </c>
      <c r="H3174" s="130">
        <f>F3174*D3174</f>
        <v>981979.42196531768</v>
      </c>
      <c r="I3174" s="76">
        <f t="shared" si="1299"/>
        <v>11</v>
      </c>
      <c r="J3174" s="100">
        <f>$AN$15</f>
        <v>41085</v>
      </c>
      <c r="K3174" s="101">
        <v>1</v>
      </c>
      <c r="L3174" s="261">
        <v>11</v>
      </c>
      <c r="M3174" s="232">
        <f t="shared" si="1314"/>
        <v>0.33333333333333331</v>
      </c>
      <c r="N3174" s="241">
        <f t="shared" si="1306"/>
        <v>0.70833333333333337</v>
      </c>
      <c r="O3174" s="244">
        <f t="shared" si="1300"/>
        <v>9.0000000000000018</v>
      </c>
      <c r="P3174" s="245" t="str">
        <f t="shared" si="1312"/>
        <v>1</v>
      </c>
      <c r="Q3174" s="257">
        <f t="shared" si="1301"/>
        <v>8.0000000000000018</v>
      </c>
      <c r="R3174" s="102">
        <f t="shared" si="1313"/>
        <v>2.9999999999999982</v>
      </c>
      <c r="S3174" s="103">
        <f t="shared" si="1307"/>
        <v>1</v>
      </c>
      <c r="T3174" s="104">
        <f t="shared" si="1308"/>
        <v>1.9999999999999982</v>
      </c>
      <c r="U3174" s="104">
        <f t="shared" si="1309"/>
        <v>0</v>
      </c>
      <c r="V3174" s="104">
        <f t="shared" si="1310"/>
        <v>0</v>
      </c>
      <c r="W3174" s="105">
        <f t="shared" si="1311"/>
        <v>2.9999999999999982</v>
      </c>
      <c r="X3174" s="96"/>
      <c r="Y3174" s="106" t="str">
        <f>$AO$15</f>
        <v>D</v>
      </c>
      <c r="Z3174" s="262" t="str">
        <f t="shared" si="1302"/>
        <v>Mon</v>
      </c>
      <c r="AA3174" s="107">
        <f t="shared" si="1303"/>
        <v>0</v>
      </c>
      <c r="AB3174" s="107">
        <f t="shared" si="1304"/>
        <v>0</v>
      </c>
      <c r="AC3174" s="107">
        <f t="shared" si="1305"/>
        <v>0</v>
      </c>
    </row>
    <row r="3175" spans="1:29" ht="12.75" customHeight="1">
      <c r="A3175" s="69"/>
      <c r="B3175" s="124" t="s">
        <v>65</v>
      </c>
      <c r="C3175" s="125" t="s">
        <v>22</v>
      </c>
      <c r="D3175" s="133">
        <v>6000</v>
      </c>
      <c r="E3175" s="127" t="s">
        <v>24</v>
      </c>
      <c r="F3175" s="203">
        <f>+K3200</f>
        <v>22</v>
      </c>
      <c r="G3175" s="134" t="s">
        <v>22</v>
      </c>
      <c r="H3175" s="130">
        <f>F3175*D3175</f>
        <v>132000</v>
      </c>
      <c r="I3175" s="76">
        <f t="shared" si="1299"/>
        <v>12</v>
      </c>
      <c r="J3175" s="100">
        <f>$AN$16</f>
        <v>41086</v>
      </c>
      <c r="K3175" s="271"/>
      <c r="L3175" s="272"/>
      <c r="M3175" s="232">
        <f t="shared" si="1314"/>
        <v>0</v>
      </c>
      <c r="N3175" s="241">
        <f t="shared" si="1306"/>
        <v>0</v>
      </c>
      <c r="O3175" s="244">
        <f t="shared" si="1300"/>
        <v>0</v>
      </c>
      <c r="P3175" s="245">
        <f t="shared" si="1312"/>
        <v>0</v>
      </c>
      <c r="Q3175" s="257">
        <f t="shared" si="1301"/>
        <v>0</v>
      </c>
      <c r="R3175" s="102">
        <f t="shared" si="1313"/>
        <v>0</v>
      </c>
      <c r="S3175" s="103">
        <f t="shared" si="1307"/>
        <v>0</v>
      </c>
      <c r="T3175" s="104">
        <f t="shared" si="1308"/>
        <v>0</v>
      </c>
      <c r="U3175" s="104">
        <f t="shared" si="1309"/>
        <v>0</v>
      </c>
      <c r="V3175" s="104">
        <f t="shared" si="1310"/>
        <v>0</v>
      </c>
      <c r="W3175" s="105">
        <f t="shared" si="1311"/>
        <v>0</v>
      </c>
      <c r="X3175" s="96"/>
      <c r="Y3175" s="106" t="str">
        <f>$AO$16</f>
        <v>D</v>
      </c>
      <c r="Z3175" s="207" t="str">
        <f t="shared" si="1302"/>
        <v>Tue</v>
      </c>
      <c r="AA3175" s="107">
        <f t="shared" si="1303"/>
        <v>0</v>
      </c>
      <c r="AB3175" s="107">
        <f t="shared" si="1304"/>
        <v>0</v>
      </c>
      <c r="AC3175" s="107">
        <f t="shared" si="1305"/>
        <v>0</v>
      </c>
    </row>
    <row r="3176" spans="1:29" ht="12.75" customHeight="1">
      <c r="A3176" s="69"/>
      <c r="B3176" s="124" t="s">
        <v>66</v>
      </c>
      <c r="C3176" s="125" t="s">
        <v>22</v>
      </c>
      <c r="D3176" s="200">
        <v>4000</v>
      </c>
      <c r="E3176" s="127" t="s">
        <v>24</v>
      </c>
      <c r="F3176" s="139">
        <f>+L3200</f>
        <v>0</v>
      </c>
      <c r="G3176" s="134" t="s">
        <v>22</v>
      </c>
      <c r="H3176" s="130">
        <f>F3176*D3176</f>
        <v>0</v>
      </c>
      <c r="I3176" s="76">
        <f t="shared" si="1299"/>
        <v>13</v>
      </c>
      <c r="J3176" s="100">
        <f>$AN$17</f>
        <v>41087</v>
      </c>
      <c r="K3176" s="101">
        <v>1</v>
      </c>
      <c r="L3176" s="261">
        <v>11</v>
      </c>
      <c r="M3176" s="232">
        <f t="shared" si="1314"/>
        <v>0.33333333333333331</v>
      </c>
      <c r="N3176" s="241">
        <f t="shared" si="1306"/>
        <v>0.70833333333333337</v>
      </c>
      <c r="O3176" s="244">
        <f t="shared" si="1300"/>
        <v>9.0000000000000018</v>
      </c>
      <c r="P3176" s="245" t="str">
        <f t="shared" si="1312"/>
        <v>1</v>
      </c>
      <c r="Q3176" s="257">
        <f t="shared" si="1301"/>
        <v>8.0000000000000018</v>
      </c>
      <c r="R3176" s="102">
        <f t="shared" si="1313"/>
        <v>2.9999999999999982</v>
      </c>
      <c r="S3176" s="103">
        <f t="shared" si="1307"/>
        <v>1</v>
      </c>
      <c r="T3176" s="104">
        <f t="shared" si="1308"/>
        <v>1.9999999999999982</v>
      </c>
      <c r="U3176" s="104">
        <f t="shared" si="1309"/>
        <v>0</v>
      </c>
      <c r="V3176" s="104">
        <f t="shared" si="1310"/>
        <v>0</v>
      </c>
      <c r="W3176" s="105">
        <f t="shared" si="1311"/>
        <v>2.9999999999999982</v>
      </c>
      <c r="X3176" s="96"/>
      <c r="Y3176" s="106" t="str">
        <f>$AO$17</f>
        <v>D</v>
      </c>
      <c r="Z3176" s="207" t="str">
        <f t="shared" si="1302"/>
        <v>Wed</v>
      </c>
      <c r="AA3176" s="107">
        <f t="shared" si="1303"/>
        <v>0</v>
      </c>
      <c r="AB3176" s="107">
        <f t="shared" si="1304"/>
        <v>0</v>
      </c>
      <c r="AC3176" s="107">
        <f t="shared" si="1305"/>
        <v>0</v>
      </c>
    </row>
    <row r="3177" spans="1:29" ht="12.75" customHeight="1">
      <c r="A3177" s="69"/>
      <c r="B3177" s="335" t="s">
        <v>75</v>
      </c>
      <c r="C3177" s="336" t="s">
        <v>22</v>
      </c>
      <c r="D3177" s="337"/>
      <c r="E3177" s="127" t="s">
        <v>24</v>
      </c>
      <c r="F3177" s="338">
        <f>+M3200</f>
        <v>22</v>
      </c>
      <c r="G3177" s="142" t="s">
        <v>22</v>
      </c>
      <c r="H3177" s="143">
        <f>+F3177*D3177</f>
        <v>0</v>
      </c>
      <c r="I3177" s="76">
        <f t="shared" si="1299"/>
        <v>14</v>
      </c>
      <c r="J3177" s="100">
        <f>$AN$18</f>
        <v>41088</v>
      </c>
      <c r="K3177" s="101">
        <v>1</v>
      </c>
      <c r="L3177" s="261">
        <v>11</v>
      </c>
      <c r="M3177" s="232">
        <f t="shared" si="1314"/>
        <v>0.33333333333333331</v>
      </c>
      <c r="N3177" s="241">
        <f t="shared" si="1306"/>
        <v>0.70833333333333337</v>
      </c>
      <c r="O3177" s="244">
        <f t="shared" si="1300"/>
        <v>9.0000000000000018</v>
      </c>
      <c r="P3177" s="245" t="str">
        <f t="shared" si="1312"/>
        <v>1</v>
      </c>
      <c r="Q3177" s="257">
        <f t="shared" si="1301"/>
        <v>8.0000000000000018</v>
      </c>
      <c r="R3177" s="102">
        <f t="shared" si="1313"/>
        <v>2.9999999999999982</v>
      </c>
      <c r="S3177" s="103">
        <f t="shared" si="1307"/>
        <v>1</v>
      </c>
      <c r="T3177" s="104">
        <f t="shared" si="1308"/>
        <v>1.9999999999999982</v>
      </c>
      <c r="U3177" s="104">
        <f t="shared" si="1309"/>
        <v>0</v>
      </c>
      <c r="V3177" s="104">
        <f t="shared" si="1310"/>
        <v>0</v>
      </c>
      <c r="W3177" s="105">
        <f t="shared" si="1311"/>
        <v>2.9999999999999982</v>
      </c>
      <c r="X3177" s="96"/>
      <c r="Y3177" s="106" t="str">
        <f>$AO$18</f>
        <v>D</v>
      </c>
      <c r="Z3177" s="207" t="str">
        <f t="shared" si="1302"/>
        <v>Thu</v>
      </c>
      <c r="AA3177" s="107">
        <f t="shared" si="1303"/>
        <v>0</v>
      </c>
      <c r="AB3177" s="107">
        <f t="shared" si="1304"/>
        <v>0</v>
      </c>
      <c r="AC3177" s="107">
        <f t="shared" si="1305"/>
        <v>0</v>
      </c>
    </row>
    <row r="3178" spans="1:29" ht="12.75" customHeight="1">
      <c r="A3178" s="69"/>
      <c r="B3178" s="124"/>
      <c r="C3178" s="70"/>
      <c r="D3178" s="202"/>
      <c r="E3178" s="140"/>
      <c r="F3178" s="141"/>
      <c r="G3178" s="74" t="s">
        <v>22</v>
      </c>
      <c r="H3178" s="99">
        <f>+D3178*F3178</f>
        <v>0</v>
      </c>
      <c r="I3178" s="76">
        <f t="shared" si="1299"/>
        <v>15</v>
      </c>
      <c r="J3178" s="100">
        <f>$AN$19</f>
        <v>41089</v>
      </c>
      <c r="K3178" s="101">
        <v>1</v>
      </c>
      <c r="L3178" s="261">
        <v>11</v>
      </c>
      <c r="M3178" s="232">
        <f t="shared" si="1314"/>
        <v>0.33333333333333331</v>
      </c>
      <c r="N3178" s="241">
        <f t="shared" si="1306"/>
        <v>0.70833333333333337</v>
      </c>
      <c r="O3178" s="244">
        <f t="shared" si="1300"/>
        <v>9.0000000000000018</v>
      </c>
      <c r="P3178" s="245" t="str">
        <f t="shared" si="1312"/>
        <v>1</v>
      </c>
      <c r="Q3178" s="257">
        <f t="shared" si="1301"/>
        <v>8.0000000000000018</v>
      </c>
      <c r="R3178" s="102">
        <f t="shared" si="1313"/>
        <v>2.9999999999999982</v>
      </c>
      <c r="S3178" s="103">
        <f t="shared" si="1307"/>
        <v>1</v>
      </c>
      <c r="T3178" s="104">
        <f t="shared" si="1308"/>
        <v>1.9999999999999982</v>
      </c>
      <c r="U3178" s="104">
        <f t="shared" si="1309"/>
        <v>0</v>
      </c>
      <c r="V3178" s="104">
        <f t="shared" si="1310"/>
        <v>0</v>
      </c>
      <c r="W3178" s="105">
        <f t="shared" si="1311"/>
        <v>2.9999999999999982</v>
      </c>
      <c r="X3178" s="96"/>
      <c r="Y3178" s="106" t="str">
        <f>$AO$19</f>
        <v>D</v>
      </c>
      <c r="Z3178" s="207" t="str">
        <f t="shared" si="1302"/>
        <v>Fri</v>
      </c>
      <c r="AA3178" s="107">
        <f t="shared" si="1303"/>
        <v>0</v>
      </c>
      <c r="AB3178" s="107">
        <f t="shared" si="1304"/>
        <v>0</v>
      </c>
      <c r="AC3178" s="107">
        <f t="shared" si="1305"/>
        <v>0</v>
      </c>
    </row>
    <row r="3179" spans="1:29" ht="12.75" customHeight="1">
      <c r="A3179" s="69"/>
      <c r="B3179" s="124"/>
      <c r="C3179" s="70"/>
      <c r="D3179" s="202"/>
      <c r="E3179" s="140"/>
      <c r="F3179" s="139"/>
      <c r="G3179" s="74" t="s">
        <v>22</v>
      </c>
      <c r="H3179" s="99">
        <f>+D3179*F3179</f>
        <v>0</v>
      </c>
      <c r="I3179" s="76">
        <f t="shared" si="1299"/>
        <v>16</v>
      </c>
      <c r="J3179" s="100">
        <f>$AN$20</f>
        <v>41090</v>
      </c>
      <c r="K3179" s="101" t="s">
        <v>63</v>
      </c>
      <c r="L3179" s="261">
        <v>8</v>
      </c>
      <c r="M3179" s="232">
        <f t="shared" si="1314"/>
        <v>0</v>
      </c>
      <c r="N3179" s="241">
        <f t="shared" si="1306"/>
        <v>0</v>
      </c>
      <c r="O3179" s="244">
        <f t="shared" si="1300"/>
        <v>0</v>
      </c>
      <c r="P3179" s="245">
        <f t="shared" si="1312"/>
        <v>0</v>
      </c>
      <c r="Q3179" s="257">
        <f t="shared" si="1301"/>
        <v>0</v>
      </c>
      <c r="R3179" s="102">
        <f t="shared" si="1313"/>
        <v>8</v>
      </c>
      <c r="S3179" s="103">
        <f t="shared" si="1307"/>
        <v>0</v>
      </c>
      <c r="T3179" s="104">
        <f t="shared" si="1308"/>
        <v>7</v>
      </c>
      <c r="U3179" s="104">
        <f t="shared" si="1309"/>
        <v>1</v>
      </c>
      <c r="V3179" s="104">
        <f t="shared" si="1310"/>
        <v>0</v>
      </c>
      <c r="W3179" s="105">
        <f t="shared" si="1311"/>
        <v>8</v>
      </c>
      <c r="X3179" s="96"/>
      <c r="Y3179" s="106" t="str">
        <f>$AO$20</f>
        <v>M</v>
      </c>
      <c r="Z3179" s="207" t="str">
        <f t="shared" si="1302"/>
        <v>Sat</v>
      </c>
      <c r="AA3179" s="107">
        <f t="shared" si="1303"/>
        <v>0</v>
      </c>
      <c r="AB3179" s="107">
        <f t="shared" si="1304"/>
        <v>0</v>
      </c>
      <c r="AC3179" s="107">
        <f t="shared" si="1305"/>
        <v>0</v>
      </c>
    </row>
    <row r="3180" spans="1:29" ht="12.75" customHeight="1">
      <c r="A3180" s="69"/>
      <c r="B3180" s="124" t="s">
        <v>56</v>
      </c>
      <c r="C3180" s="70" t="s">
        <v>22</v>
      </c>
      <c r="D3180" s="202"/>
      <c r="E3180" s="140"/>
      <c r="F3180" s="141"/>
      <c r="G3180" s="74" t="s">
        <v>22</v>
      </c>
      <c r="H3180" s="99">
        <v>0</v>
      </c>
      <c r="I3180" s="76">
        <f t="shared" si="1299"/>
        <v>17</v>
      </c>
      <c r="J3180" s="100">
        <f>$AN$21</f>
        <v>41091</v>
      </c>
      <c r="K3180" s="101" t="s">
        <v>50</v>
      </c>
      <c r="L3180" s="261"/>
      <c r="M3180" s="232">
        <f t="shared" si="1314"/>
        <v>0</v>
      </c>
      <c r="N3180" s="241">
        <f t="shared" si="1306"/>
        <v>0</v>
      </c>
      <c r="O3180" s="244">
        <f t="shared" si="1300"/>
        <v>0</v>
      </c>
      <c r="P3180" s="245">
        <f t="shared" si="1312"/>
        <v>0</v>
      </c>
      <c r="Q3180" s="257">
        <f t="shared" si="1301"/>
        <v>0</v>
      </c>
      <c r="R3180" s="102">
        <f t="shared" si="1313"/>
        <v>0</v>
      </c>
      <c r="S3180" s="103">
        <f t="shared" si="1307"/>
        <v>0</v>
      </c>
      <c r="T3180" s="104">
        <f t="shared" si="1308"/>
        <v>0</v>
      </c>
      <c r="U3180" s="104">
        <f t="shared" si="1309"/>
        <v>0</v>
      </c>
      <c r="V3180" s="104">
        <f t="shared" si="1310"/>
        <v>0</v>
      </c>
      <c r="W3180" s="105">
        <f t="shared" si="1311"/>
        <v>0</v>
      </c>
      <c r="X3180" s="96"/>
      <c r="Y3180" s="106" t="str">
        <f>$AO$21</f>
        <v>M</v>
      </c>
      <c r="Z3180" s="262" t="str">
        <f t="shared" si="1302"/>
        <v>Sun</v>
      </c>
      <c r="AA3180" s="107">
        <f t="shared" si="1303"/>
        <v>0</v>
      </c>
      <c r="AB3180" s="107">
        <f t="shared" si="1304"/>
        <v>0</v>
      </c>
      <c r="AC3180" s="107">
        <f t="shared" si="1305"/>
        <v>0</v>
      </c>
    </row>
    <row r="3181" spans="1:29" ht="12.75" customHeight="1">
      <c r="A3181" s="69"/>
      <c r="B3181" s="124"/>
      <c r="C3181" s="70"/>
      <c r="D3181" s="202"/>
      <c r="E3181" s="140"/>
      <c r="F3181" s="139"/>
      <c r="G3181" s="74" t="s">
        <v>22</v>
      </c>
      <c r="H3181" s="99">
        <f>+D3181*F3181</f>
        <v>0</v>
      </c>
      <c r="I3181" s="76">
        <f t="shared" si="1299"/>
        <v>18</v>
      </c>
      <c r="J3181" s="100">
        <f>$AN$22</f>
        <v>41092</v>
      </c>
      <c r="K3181" s="101">
        <v>1</v>
      </c>
      <c r="L3181" s="261">
        <v>11</v>
      </c>
      <c r="M3181" s="232">
        <f t="shared" si="1314"/>
        <v>0.33333333333333331</v>
      </c>
      <c r="N3181" s="241">
        <f t="shared" si="1306"/>
        <v>0.70833333333333337</v>
      </c>
      <c r="O3181" s="244">
        <f t="shared" si="1300"/>
        <v>9.0000000000000018</v>
      </c>
      <c r="P3181" s="245" t="str">
        <f t="shared" si="1312"/>
        <v>1</v>
      </c>
      <c r="Q3181" s="257">
        <f t="shared" si="1301"/>
        <v>8.0000000000000018</v>
      </c>
      <c r="R3181" s="102">
        <f t="shared" si="1313"/>
        <v>2.9999999999999982</v>
      </c>
      <c r="S3181" s="103">
        <f t="shared" si="1307"/>
        <v>1</v>
      </c>
      <c r="T3181" s="104">
        <f t="shared" si="1308"/>
        <v>1.9999999999999982</v>
      </c>
      <c r="U3181" s="104">
        <f t="shared" si="1309"/>
        <v>0</v>
      </c>
      <c r="V3181" s="104">
        <f t="shared" si="1310"/>
        <v>0</v>
      </c>
      <c r="W3181" s="105">
        <f t="shared" si="1311"/>
        <v>2.9999999999999982</v>
      </c>
      <c r="X3181" s="96"/>
      <c r="Y3181" s="106" t="str">
        <f>$AO$22</f>
        <v>D</v>
      </c>
      <c r="Z3181" s="262" t="str">
        <f t="shared" si="1302"/>
        <v>Mon</v>
      </c>
      <c r="AA3181" s="107">
        <f t="shared" si="1303"/>
        <v>0</v>
      </c>
      <c r="AB3181" s="107">
        <f t="shared" si="1304"/>
        <v>0</v>
      </c>
      <c r="AC3181" s="107">
        <f t="shared" si="1305"/>
        <v>0</v>
      </c>
    </row>
    <row r="3182" spans="1:29" ht="12.75" customHeight="1">
      <c r="A3182" s="69"/>
      <c r="B3182" s="150" t="s">
        <v>19</v>
      </c>
      <c r="C3182" s="150"/>
      <c r="D3182" s="200"/>
      <c r="E3182" s="127"/>
      <c r="F3182" s="151"/>
      <c r="G3182" s="134" t="s">
        <v>22</v>
      </c>
      <c r="H3182" s="152">
        <f>SUM(H3173:H3181)</f>
        <v>2358539.4219653178</v>
      </c>
      <c r="I3182" s="76">
        <f t="shared" si="1299"/>
        <v>19</v>
      </c>
      <c r="J3182" s="100">
        <f>$AN$23</f>
        <v>41093</v>
      </c>
      <c r="K3182" s="101">
        <v>1</v>
      </c>
      <c r="L3182" s="261">
        <v>11</v>
      </c>
      <c r="M3182" s="232">
        <f t="shared" si="1314"/>
        <v>0.33333333333333331</v>
      </c>
      <c r="N3182" s="241">
        <f t="shared" si="1306"/>
        <v>0.70833333333333337</v>
      </c>
      <c r="O3182" s="244">
        <f t="shared" si="1300"/>
        <v>9.0000000000000018</v>
      </c>
      <c r="P3182" s="245" t="str">
        <f t="shared" si="1312"/>
        <v>1</v>
      </c>
      <c r="Q3182" s="257">
        <f t="shared" si="1301"/>
        <v>8.0000000000000018</v>
      </c>
      <c r="R3182" s="102">
        <f t="shared" si="1313"/>
        <v>2.9999999999999982</v>
      </c>
      <c r="S3182" s="103">
        <f t="shared" si="1307"/>
        <v>1</v>
      </c>
      <c r="T3182" s="104">
        <f t="shared" si="1308"/>
        <v>1.9999999999999982</v>
      </c>
      <c r="U3182" s="104">
        <f t="shared" si="1309"/>
        <v>0</v>
      </c>
      <c r="V3182" s="104">
        <f t="shared" si="1310"/>
        <v>0</v>
      </c>
      <c r="W3182" s="105">
        <f t="shared" si="1311"/>
        <v>2.9999999999999982</v>
      </c>
      <c r="X3182" s="96"/>
      <c r="Y3182" s="106" t="str">
        <f>$AO$23</f>
        <v>D</v>
      </c>
      <c r="Z3182" s="207" t="str">
        <f t="shared" si="1302"/>
        <v>Tue</v>
      </c>
      <c r="AA3182" s="107">
        <f t="shared" si="1303"/>
        <v>0</v>
      </c>
      <c r="AB3182" s="107">
        <f t="shared" si="1304"/>
        <v>0</v>
      </c>
      <c r="AC3182" s="107">
        <f t="shared" si="1305"/>
        <v>0</v>
      </c>
    </row>
    <row r="3183" spans="1:29" ht="12.75" customHeight="1">
      <c r="A3183" s="69"/>
      <c r="B3183" s="131" t="s">
        <v>25</v>
      </c>
      <c r="C3183" s="70"/>
      <c r="D3183" s="200"/>
      <c r="E3183" s="127"/>
      <c r="F3183" s="151"/>
      <c r="G3183" s="74"/>
      <c r="H3183" s="75"/>
      <c r="I3183" s="76">
        <f t="shared" si="1299"/>
        <v>20</v>
      </c>
      <c r="J3183" s="100">
        <f>$AN$24</f>
        <v>41094</v>
      </c>
      <c r="K3183" s="101">
        <v>1</v>
      </c>
      <c r="L3183" s="261">
        <v>11</v>
      </c>
      <c r="M3183" s="232">
        <f t="shared" si="1314"/>
        <v>0.33333333333333331</v>
      </c>
      <c r="N3183" s="241">
        <f t="shared" si="1306"/>
        <v>0.70833333333333337</v>
      </c>
      <c r="O3183" s="244">
        <f t="shared" si="1300"/>
        <v>9.0000000000000018</v>
      </c>
      <c r="P3183" s="245" t="str">
        <f t="shared" si="1312"/>
        <v>1</v>
      </c>
      <c r="Q3183" s="257">
        <f t="shared" si="1301"/>
        <v>8.0000000000000018</v>
      </c>
      <c r="R3183" s="102">
        <f t="shared" si="1313"/>
        <v>2.9999999999999982</v>
      </c>
      <c r="S3183" s="103">
        <f t="shared" si="1307"/>
        <v>1</v>
      </c>
      <c r="T3183" s="104">
        <f t="shared" si="1308"/>
        <v>1.9999999999999982</v>
      </c>
      <c r="U3183" s="104">
        <f t="shared" si="1309"/>
        <v>0</v>
      </c>
      <c r="V3183" s="104">
        <f t="shared" si="1310"/>
        <v>0</v>
      </c>
      <c r="W3183" s="105">
        <f t="shared" si="1311"/>
        <v>2.9999999999999982</v>
      </c>
      <c r="X3183" s="96"/>
      <c r="Y3183" s="106" t="str">
        <f>$AO$24</f>
        <v>D</v>
      </c>
      <c r="Z3183" s="207" t="str">
        <f t="shared" si="1302"/>
        <v>Wed</v>
      </c>
      <c r="AA3183" s="107">
        <f t="shared" si="1303"/>
        <v>0</v>
      </c>
      <c r="AB3183" s="107">
        <f t="shared" si="1304"/>
        <v>0</v>
      </c>
      <c r="AC3183" s="107">
        <f t="shared" si="1305"/>
        <v>0</v>
      </c>
    </row>
    <row r="3184" spans="1:29" ht="12.75" customHeight="1">
      <c r="A3184" s="69"/>
      <c r="B3184" s="124" t="s">
        <v>26</v>
      </c>
      <c r="C3184" s="125" t="s">
        <v>22</v>
      </c>
      <c r="D3184" s="153">
        <f>-H3173</f>
        <v>-1244560</v>
      </c>
      <c r="E3184" s="127" t="s">
        <v>24</v>
      </c>
      <c r="F3184" s="149">
        <v>0.02</v>
      </c>
      <c r="G3184" s="134" t="s">
        <v>22</v>
      </c>
      <c r="H3184" s="130">
        <f>F3184*D3184</f>
        <v>-24891.200000000001</v>
      </c>
      <c r="I3184" s="76">
        <f t="shared" si="1299"/>
        <v>21</v>
      </c>
      <c r="J3184" s="100">
        <f>$AN$25</f>
        <v>41095</v>
      </c>
      <c r="K3184" s="101">
        <v>1</v>
      </c>
      <c r="L3184" s="261">
        <v>11</v>
      </c>
      <c r="M3184" s="232">
        <f t="shared" si="1314"/>
        <v>0.33333333333333331</v>
      </c>
      <c r="N3184" s="241">
        <f t="shared" si="1306"/>
        <v>0.70833333333333337</v>
      </c>
      <c r="O3184" s="244">
        <f t="shared" si="1300"/>
        <v>9.0000000000000018</v>
      </c>
      <c r="P3184" s="245" t="str">
        <f t="shared" si="1312"/>
        <v>1</v>
      </c>
      <c r="Q3184" s="257">
        <f t="shared" si="1301"/>
        <v>8.0000000000000018</v>
      </c>
      <c r="R3184" s="102">
        <f t="shared" si="1313"/>
        <v>2.9999999999999982</v>
      </c>
      <c r="S3184" s="103">
        <f t="shared" si="1307"/>
        <v>1</v>
      </c>
      <c r="T3184" s="104">
        <f t="shared" si="1308"/>
        <v>1.9999999999999982</v>
      </c>
      <c r="U3184" s="104">
        <f t="shared" si="1309"/>
        <v>0</v>
      </c>
      <c r="V3184" s="104">
        <f t="shared" si="1310"/>
        <v>0</v>
      </c>
      <c r="W3184" s="105">
        <f t="shared" si="1311"/>
        <v>2.9999999999999982</v>
      </c>
      <c r="X3184" s="96"/>
      <c r="Y3184" s="106" t="str">
        <f>$AO$25</f>
        <v>D</v>
      </c>
      <c r="Z3184" s="207" t="str">
        <f t="shared" si="1302"/>
        <v>Thu</v>
      </c>
      <c r="AA3184" s="107">
        <f t="shared" si="1303"/>
        <v>0</v>
      </c>
      <c r="AB3184" s="107">
        <f t="shared" si="1304"/>
        <v>0</v>
      </c>
      <c r="AC3184" s="107">
        <f t="shared" si="1305"/>
        <v>0</v>
      </c>
    </row>
    <row r="3185" spans="1:29" ht="12.75" customHeight="1">
      <c r="A3185" s="69"/>
      <c r="B3185" s="124" t="s">
        <v>47</v>
      </c>
      <c r="C3185" s="125" t="s">
        <v>22</v>
      </c>
      <c r="D3185" s="200"/>
      <c r="E3185" s="127"/>
      <c r="F3185" s="155"/>
      <c r="G3185" s="134" t="s">
        <v>22</v>
      </c>
      <c r="H3185" s="130">
        <f>SUM(AA3200:AC3200)*-F3173/21</f>
        <v>-59264.761904761908</v>
      </c>
      <c r="I3185" s="76">
        <f t="shared" si="1299"/>
        <v>22</v>
      </c>
      <c r="J3185" s="100">
        <f>$AN$26</f>
        <v>41096</v>
      </c>
      <c r="K3185" s="101">
        <v>1</v>
      </c>
      <c r="L3185" s="261">
        <v>11</v>
      </c>
      <c r="M3185" s="232">
        <f t="shared" si="1314"/>
        <v>0.33333333333333331</v>
      </c>
      <c r="N3185" s="241">
        <f t="shared" si="1306"/>
        <v>0.70833333333333337</v>
      </c>
      <c r="O3185" s="244">
        <f t="shared" si="1300"/>
        <v>9.0000000000000018</v>
      </c>
      <c r="P3185" s="245" t="str">
        <f t="shared" si="1312"/>
        <v>1</v>
      </c>
      <c r="Q3185" s="257">
        <f t="shared" si="1301"/>
        <v>8.0000000000000018</v>
      </c>
      <c r="R3185" s="102">
        <f t="shared" si="1313"/>
        <v>2.9999999999999982</v>
      </c>
      <c r="S3185" s="103">
        <f t="shared" si="1307"/>
        <v>1</v>
      </c>
      <c r="T3185" s="104">
        <f t="shared" si="1308"/>
        <v>1.9999999999999982</v>
      </c>
      <c r="U3185" s="104">
        <f t="shared" si="1309"/>
        <v>0</v>
      </c>
      <c r="V3185" s="104">
        <f t="shared" si="1310"/>
        <v>0</v>
      </c>
      <c r="W3185" s="105">
        <f t="shared" si="1311"/>
        <v>2.9999999999999982</v>
      </c>
      <c r="X3185" s="96"/>
      <c r="Y3185" s="106" t="str">
        <f>$AO$26</f>
        <v>D</v>
      </c>
      <c r="Z3185" s="207" t="str">
        <f t="shared" si="1302"/>
        <v>Fri</v>
      </c>
      <c r="AA3185" s="107">
        <f t="shared" si="1303"/>
        <v>0</v>
      </c>
      <c r="AB3185" s="107">
        <f t="shared" si="1304"/>
        <v>0</v>
      </c>
      <c r="AC3185" s="107">
        <f t="shared" si="1305"/>
        <v>0</v>
      </c>
    </row>
    <row r="3186" spans="1:29" ht="12.75" customHeight="1">
      <c r="A3186" s="69"/>
      <c r="B3186" s="124" t="s">
        <v>27</v>
      </c>
      <c r="C3186" s="125" t="s">
        <v>22</v>
      </c>
      <c r="D3186" s="200"/>
      <c r="E3186" s="127"/>
      <c r="F3186" s="155"/>
      <c r="G3186" s="134" t="s">
        <v>22</v>
      </c>
      <c r="H3186" s="156">
        <f>+F3192</f>
        <v>-45122.100000000006</v>
      </c>
      <c r="I3186" s="76">
        <f t="shared" si="1299"/>
        <v>23</v>
      </c>
      <c r="J3186" s="100">
        <f>$AN$27</f>
        <v>41097</v>
      </c>
      <c r="K3186" s="339" t="s">
        <v>63</v>
      </c>
      <c r="L3186" s="261">
        <v>8</v>
      </c>
      <c r="M3186" s="232">
        <f t="shared" si="1314"/>
        <v>0</v>
      </c>
      <c r="N3186" s="241">
        <f t="shared" si="1306"/>
        <v>0</v>
      </c>
      <c r="O3186" s="244">
        <f t="shared" si="1300"/>
        <v>0</v>
      </c>
      <c r="P3186" s="245">
        <f t="shared" si="1312"/>
        <v>0</v>
      </c>
      <c r="Q3186" s="257">
        <f t="shared" si="1301"/>
        <v>0</v>
      </c>
      <c r="R3186" s="102">
        <f t="shared" si="1313"/>
        <v>8</v>
      </c>
      <c r="S3186" s="103">
        <f t="shared" si="1307"/>
        <v>0</v>
      </c>
      <c r="T3186" s="104">
        <f t="shared" si="1308"/>
        <v>7</v>
      </c>
      <c r="U3186" s="104">
        <f t="shared" si="1309"/>
        <v>1</v>
      </c>
      <c r="V3186" s="104">
        <f t="shared" si="1310"/>
        <v>0</v>
      </c>
      <c r="W3186" s="105">
        <f t="shared" si="1311"/>
        <v>8</v>
      </c>
      <c r="X3186" s="96"/>
      <c r="Y3186" s="106" t="str">
        <f>$AO$27</f>
        <v>M</v>
      </c>
      <c r="Z3186" s="207" t="str">
        <f t="shared" si="1302"/>
        <v>Sat</v>
      </c>
      <c r="AA3186" s="107">
        <f t="shared" si="1303"/>
        <v>0</v>
      </c>
      <c r="AB3186" s="107">
        <f t="shared" si="1304"/>
        <v>0</v>
      </c>
      <c r="AC3186" s="107">
        <f t="shared" si="1305"/>
        <v>0</v>
      </c>
    </row>
    <row r="3187" spans="1:29" ht="12.75" customHeight="1">
      <c r="A3187" s="69"/>
      <c r="B3187" s="98"/>
      <c r="C3187" s="98"/>
      <c r="D3187" s="158" t="s">
        <v>28</v>
      </c>
      <c r="E3187" s="159"/>
      <c r="F3187" s="160">
        <f>VLOOKUP(C3166,$AD$1:$AG$6,2)</f>
        <v>-1320000</v>
      </c>
      <c r="G3187" s="160"/>
      <c r="H3187" s="99"/>
      <c r="I3187" s="76">
        <f t="shared" si="1299"/>
        <v>24</v>
      </c>
      <c r="J3187" s="100">
        <f>$AN$28</f>
        <v>41098</v>
      </c>
      <c r="K3187" s="101" t="s">
        <v>50</v>
      </c>
      <c r="L3187" s="261"/>
      <c r="M3187" s="232">
        <f t="shared" si="1314"/>
        <v>0</v>
      </c>
      <c r="N3187" s="241">
        <f t="shared" si="1306"/>
        <v>0</v>
      </c>
      <c r="O3187" s="244">
        <f t="shared" si="1300"/>
        <v>0</v>
      </c>
      <c r="P3187" s="245">
        <f t="shared" si="1312"/>
        <v>0</v>
      </c>
      <c r="Q3187" s="257">
        <f t="shared" si="1301"/>
        <v>0</v>
      </c>
      <c r="R3187" s="102">
        <f t="shared" si="1313"/>
        <v>0</v>
      </c>
      <c r="S3187" s="103">
        <f t="shared" si="1307"/>
        <v>0</v>
      </c>
      <c r="T3187" s="104">
        <f t="shared" si="1308"/>
        <v>0</v>
      </c>
      <c r="U3187" s="104">
        <f t="shared" si="1309"/>
        <v>0</v>
      </c>
      <c r="V3187" s="104">
        <f t="shared" si="1310"/>
        <v>0</v>
      </c>
      <c r="W3187" s="105">
        <f t="shared" si="1311"/>
        <v>0</v>
      </c>
      <c r="X3187" s="96"/>
      <c r="Y3187" s="106" t="str">
        <f>$AO$28</f>
        <v>M</v>
      </c>
      <c r="Z3187" s="262" t="str">
        <f t="shared" si="1302"/>
        <v>Sun</v>
      </c>
      <c r="AA3187" s="107">
        <f t="shared" si="1303"/>
        <v>0</v>
      </c>
      <c r="AB3187" s="107">
        <f t="shared" si="1304"/>
        <v>0</v>
      </c>
      <c r="AC3187" s="107">
        <f t="shared" si="1305"/>
        <v>0</v>
      </c>
    </row>
    <row r="3188" spans="1:29" ht="12.75" customHeight="1">
      <c r="A3188" s="69"/>
      <c r="B3188" s="98"/>
      <c r="C3188" s="98"/>
      <c r="D3188" s="162" t="s">
        <v>26</v>
      </c>
      <c r="E3188" s="159"/>
      <c r="F3188" s="163">
        <f>+(H3173)*0.54%</f>
        <v>6720.6240000000007</v>
      </c>
      <c r="G3188" s="163"/>
      <c r="H3188" s="99"/>
      <c r="I3188" s="76">
        <f t="shared" si="1299"/>
        <v>25</v>
      </c>
      <c r="J3188" s="100">
        <f>$AN$29</f>
        <v>41099</v>
      </c>
      <c r="K3188" s="101"/>
      <c r="L3188" s="261"/>
      <c r="M3188" s="232">
        <f t="shared" si="1314"/>
        <v>0</v>
      </c>
      <c r="N3188" s="241">
        <f t="shared" si="1306"/>
        <v>0</v>
      </c>
      <c r="O3188" s="244">
        <f t="shared" si="1300"/>
        <v>0</v>
      </c>
      <c r="P3188" s="245">
        <f t="shared" si="1312"/>
        <v>0</v>
      </c>
      <c r="Q3188" s="257">
        <f t="shared" si="1301"/>
        <v>0</v>
      </c>
      <c r="R3188" s="102">
        <f t="shared" si="1313"/>
        <v>0</v>
      </c>
      <c r="S3188" s="103">
        <f t="shared" si="1307"/>
        <v>0</v>
      </c>
      <c r="T3188" s="104">
        <f t="shared" si="1308"/>
        <v>0</v>
      </c>
      <c r="U3188" s="104">
        <f t="shared" si="1309"/>
        <v>0</v>
      </c>
      <c r="V3188" s="104">
        <f t="shared" si="1310"/>
        <v>0</v>
      </c>
      <c r="W3188" s="105">
        <f t="shared" si="1311"/>
        <v>0</v>
      </c>
      <c r="X3188" s="96"/>
      <c r="Y3188" s="106" t="str">
        <f>$AO$29</f>
        <v>D</v>
      </c>
      <c r="Z3188" s="262" t="str">
        <f t="shared" si="1302"/>
        <v>Mon</v>
      </c>
      <c r="AA3188" s="107">
        <v>1</v>
      </c>
      <c r="AB3188" s="107">
        <f t="shared" si="1304"/>
        <v>0</v>
      </c>
      <c r="AC3188" s="107">
        <f t="shared" si="1305"/>
        <v>0</v>
      </c>
    </row>
    <row r="3189" spans="1:29" ht="12.75" customHeight="1">
      <c r="A3189" s="69"/>
      <c r="B3189" s="98"/>
      <c r="C3189" s="98"/>
      <c r="D3189" s="162" t="s">
        <v>29</v>
      </c>
      <c r="E3189" s="159"/>
      <c r="F3189" s="160">
        <f>-IF(H3182*5%&gt;500000,500000,H3182*5%)</f>
        <v>-117926.9710982659</v>
      </c>
      <c r="G3189" s="160"/>
      <c r="H3189" s="99"/>
      <c r="I3189" s="76">
        <f t="shared" si="1299"/>
        <v>26</v>
      </c>
      <c r="J3189" s="100">
        <f>$AN$30</f>
        <v>41100</v>
      </c>
      <c r="K3189" s="101">
        <v>1</v>
      </c>
      <c r="L3189" s="261">
        <v>10</v>
      </c>
      <c r="M3189" s="232">
        <f t="shared" si="1314"/>
        <v>0.33333333333333331</v>
      </c>
      <c r="N3189" s="241">
        <f t="shared" si="1306"/>
        <v>0.70833333333333337</v>
      </c>
      <c r="O3189" s="244">
        <f t="shared" si="1300"/>
        <v>9.0000000000000018</v>
      </c>
      <c r="P3189" s="245" t="str">
        <f t="shared" si="1312"/>
        <v>1</v>
      </c>
      <c r="Q3189" s="257">
        <f t="shared" si="1301"/>
        <v>8.0000000000000018</v>
      </c>
      <c r="R3189" s="102">
        <f t="shared" si="1313"/>
        <v>1.9999999999999982</v>
      </c>
      <c r="S3189" s="103">
        <f t="shared" si="1307"/>
        <v>1</v>
      </c>
      <c r="T3189" s="104">
        <f t="shared" si="1308"/>
        <v>0.99999999999999822</v>
      </c>
      <c r="U3189" s="104">
        <f t="shared" si="1309"/>
        <v>0</v>
      </c>
      <c r="V3189" s="104">
        <f t="shared" si="1310"/>
        <v>0</v>
      </c>
      <c r="W3189" s="105">
        <f t="shared" si="1311"/>
        <v>1.9999999999999982</v>
      </c>
      <c r="X3189" s="96"/>
      <c r="Y3189" s="106" t="str">
        <f>$AO$30</f>
        <v>D</v>
      </c>
      <c r="Z3189" s="207" t="str">
        <f t="shared" si="1302"/>
        <v>Tue</v>
      </c>
      <c r="AA3189" s="107">
        <f t="shared" si="1303"/>
        <v>0</v>
      </c>
      <c r="AB3189" s="107">
        <f t="shared" si="1304"/>
        <v>0</v>
      </c>
      <c r="AC3189" s="107">
        <f t="shared" si="1305"/>
        <v>0</v>
      </c>
    </row>
    <row r="3190" spans="1:29" ht="12.75" customHeight="1">
      <c r="A3190" s="69"/>
      <c r="B3190" s="98"/>
      <c r="C3190" s="98"/>
      <c r="D3190" s="162" t="s">
        <v>30</v>
      </c>
      <c r="E3190" s="159"/>
      <c r="F3190" s="163">
        <f>ROUND(H3182+H3184+F3188+F3189,0)*12</f>
        <v>26669304</v>
      </c>
      <c r="G3190" s="163"/>
      <c r="H3190" s="99"/>
      <c r="I3190" s="76">
        <f t="shared" si="1299"/>
        <v>27</v>
      </c>
      <c r="J3190" s="100">
        <f>$AN$31</f>
        <v>41101</v>
      </c>
      <c r="K3190" s="101">
        <v>1</v>
      </c>
      <c r="L3190" s="261">
        <v>11</v>
      </c>
      <c r="M3190" s="232">
        <f t="shared" si="1314"/>
        <v>0.33333333333333331</v>
      </c>
      <c r="N3190" s="241">
        <f t="shared" si="1306"/>
        <v>0.70833333333333337</v>
      </c>
      <c r="O3190" s="244">
        <f t="shared" si="1300"/>
        <v>9.0000000000000018</v>
      </c>
      <c r="P3190" s="245" t="str">
        <f t="shared" si="1312"/>
        <v>1</v>
      </c>
      <c r="Q3190" s="257">
        <f t="shared" si="1301"/>
        <v>8.0000000000000018</v>
      </c>
      <c r="R3190" s="102">
        <f t="shared" si="1313"/>
        <v>2.9999999999999982</v>
      </c>
      <c r="S3190" s="103">
        <f t="shared" si="1307"/>
        <v>1</v>
      </c>
      <c r="T3190" s="104">
        <f t="shared" si="1308"/>
        <v>1.9999999999999982</v>
      </c>
      <c r="U3190" s="104">
        <f t="shared" si="1309"/>
        <v>0</v>
      </c>
      <c r="V3190" s="104">
        <f t="shared" si="1310"/>
        <v>0</v>
      </c>
      <c r="W3190" s="105">
        <f t="shared" si="1311"/>
        <v>2.9999999999999982</v>
      </c>
      <c r="X3190" s="96"/>
      <c r="Y3190" s="106" t="str">
        <f>$AO$31</f>
        <v>D</v>
      </c>
      <c r="Z3190" s="207" t="str">
        <f t="shared" si="1302"/>
        <v>Wed</v>
      </c>
      <c r="AA3190" s="107">
        <f t="shared" si="1303"/>
        <v>0</v>
      </c>
      <c r="AB3190" s="107">
        <f t="shared" si="1304"/>
        <v>0</v>
      </c>
      <c r="AC3190" s="107">
        <f t="shared" si="1305"/>
        <v>0</v>
      </c>
    </row>
    <row r="3191" spans="1:29" ht="12.75" customHeight="1">
      <c r="A3191" s="69"/>
      <c r="B3191" s="98"/>
      <c r="C3191" s="98"/>
      <c r="D3191" s="168" t="s">
        <v>31</v>
      </c>
      <c r="E3191" s="159"/>
      <c r="F3191" s="169">
        <f>(F3190)+(F3187*12)</f>
        <v>10829304</v>
      </c>
      <c r="G3191" s="169"/>
      <c r="H3191" s="99"/>
      <c r="I3191" s="76">
        <f t="shared" si="1299"/>
        <v>28</v>
      </c>
      <c r="J3191" s="100">
        <f>$AN$32</f>
        <v>41102</v>
      </c>
      <c r="K3191" s="101">
        <v>1</v>
      </c>
      <c r="L3191" s="261">
        <v>11</v>
      </c>
      <c r="M3191" s="232">
        <f t="shared" si="1314"/>
        <v>0.33333333333333331</v>
      </c>
      <c r="N3191" s="241">
        <f t="shared" si="1306"/>
        <v>0.70833333333333337</v>
      </c>
      <c r="O3191" s="244">
        <f t="shared" si="1300"/>
        <v>9.0000000000000018</v>
      </c>
      <c r="P3191" s="245" t="str">
        <f t="shared" si="1312"/>
        <v>1</v>
      </c>
      <c r="Q3191" s="257">
        <f t="shared" si="1301"/>
        <v>8.0000000000000018</v>
      </c>
      <c r="R3191" s="102">
        <f t="shared" si="1313"/>
        <v>2.9999999999999982</v>
      </c>
      <c r="S3191" s="103">
        <f t="shared" si="1307"/>
        <v>1</v>
      </c>
      <c r="T3191" s="104">
        <f t="shared" si="1308"/>
        <v>1.9999999999999982</v>
      </c>
      <c r="U3191" s="104">
        <f t="shared" si="1309"/>
        <v>0</v>
      </c>
      <c r="V3191" s="104">
        <f t="shared" si="1310"/>
        <v>0</v>
      </c>
      <c r="W3191" s="105">
        <f t="shared" si="1311"/>
        <v>2.9999999999999982</v>
      </c>
      <c r="X3191" s="96"/>
      <c r="Y3191" s="106" t="str">
        <f>$AO$32</f>
        <v>D</v>
      </c>
      <c r="Z3191" s="207" t="str">
        <f t="shared" si="1302"/>
        <v>Thu</v>
      </c>
      <c r="AA3191" s="107">
        <f t="shared" si="1303"/>
        <v>0</v>
      </c>
      <c r="AB3191" s="107">
        <f t="shared" si="1304"/>
        <v>0</v>
      </c>
      <c r="AC3191" s="107">
        <f t="shared" si="1305"/>
        <v>0</v>
      </c>
    </row>
    <row r="3192" spans="1:29" ht="12.75" customHeight="1">
      <c r="A3192" s="69"/>
      <c r="B3192" s="98"/>
      <c r="C3192" s="98"/>
      <c r="D3192" s="168" t="s">
        <v>32</v>
      </c>
      <c r="E3192" s="159"/>
      <c r="F3192" s="170">
        <f>-(IF(F3191&lt;=0,0,IF(F3191&lt;=50000000,F3191*0.05,IF(F3191&lt;=200000000,(F3191-50000000)*0.15+2500000,IF(F3191&lt;=500000000,(F3191-250000000)*0.25+32500000,(F3191-500000000)*0.3+95000000)))))/12</f>
        <v>-45122.100000000006</v>
      </c>
      <c r="G3192" s="171">
        <f>-(IF(F3192&lt;=0,0,IF(F3192&lt;=50000000,F3192*0.05,IF(F3192&lt;=200000000,(F3192-50000000)*0.15+2500000,IF(F3192&lt;=500000000,(F3192-250000000)*0.25+32500000,(F3192-500000000)*0.3+95000000)))))/12</f>
        <v>0</v>
      </c>
      <c r="H3192" s="99"/>
      <c r="I3192" s="76">
        <f t="shared" si="1299"/>
        <v>29</v>
      </c>
      <c r="J3192" s="100">
        <f>$AN$33</f>
        <v>41103</v>
      </c>
      <c r="K3192" s="101">
        <v>1</v>
      </c>
      <c r="L3192" s="261">
        <v>11</v>
      </c>
      <c r="M3192" s="232">
        <f t="shared" si="1314"/>
        <v>0.33333333333333331</v>
      </c>
      <c r="N3192" s="241">
        <f t="shared" si="1306"/>
        <v>0.70833333333333337</v>
      </c>
      <c r="O3192" s="244">
        <f t="shared" si="1300"/>
        <v>9.0000000000000018</v>
      </c>
      <c r="P3192" s="245" t="str">
        <f t="shared" si="1312"/>
        <v>1</v>
      </c>
      <c r="Q3192" s="257">
        <f t="shared" si="1301"/>
        <v>8.0000000000000018</v>
      </c>
      <c r="R3192" s="102">
        <f t="shared" si="1313"/>
        <v>2.9999999999999982</v>
      </c>
      <c r="S3192" s="103">
        <f t="shared" si="1307"/>
        <v>1</v>
      </c>
      <c r="T3192" s="104">
        <f t="shared" si="1308"/>
        <v>1.9999999999999982</v>
      </c>
      <c r="U3192" s="104">
        <f t="shared" si="1309"/>
        <v>0</v>
      </c>
      <c r="V3192" s="104">
        <f t="shared" si="1310"/>
        <v>0</v>
      </c>
      <c r="W3192" s="105">
        <f t="shared" si="1311"/>
        <v>2.9999999999999982</v>
      </c>
      <c r="X3192" s="96"/>
      <c r="Y3192" s="106" t="str">
        <f>$AO$33</f>
        <v>D</v>
      </c>
      <c r="Z3192" s="207" t="str">
        <f t="shared" si="1302"/>
        <v>Fri</v>
      </c>
      <c r="AA3192" s="107">
        <f t="shared" si="1303"/>
        <v>0</v>
      </c>
      <c r="AB3192" s="107">
        <f t="shared" si="1304"/>
        <v>0</v>
      </c>
      <c r="AC3192" s="107">
        <f t="shared" si="1305"/>
        <v>0</v>
      </c>
    </row>
    <row r="3193" spans="1:29" ht="12.75" customHeight="1">
      <c r="A3193" s="69"/>
      <c r="B3193" s="98"/>
      <c r="C3193" s="125"/>
      <c r="D3193" s="172"/>
      <c r="E3193" s="173"/>
      <c r="F3193" s="174"/>
      <c r="G3193" s="72"/>
      <c r="H3193" s="175"/>
      <c r="I3193" s="76">
        <f t="shared" si="1299"/>
        <v>30</v>
      </c>
      <c r="J3193" s="100">
        <f>$AN$34</f>
        <v>41104</v>
      </c>
      <c r="K3193" s="101" t="s">
        <v>50</v>
      </c>
      <c r="L3193" s="261"/>
      <c r="M3193" s="232">
        <f t="shared" si="1314"/>
        <v>0</v>
      </c>
      <c r="N3193" s="241">
        <f t="shared" si="1306"/>
        <v>0</v>
      </c>
      <c r="O3193" s="244">
        <f t="shared" si="1300"/>
        <v>0</v>
      </c>
      <c r="P3193" s="245">
        <f t="shared" si="1312"/>
        <v>0</v>
      </c>
      <c r="Q3193" s="257">
        <f t="shared" si="1301"/>
        <v>0</v>
      </c>
      <c r="R3193" s="102">
        <f t="shared" si="1313"/>
        <v>0</v>
      </c>
      <c r="S3193" s="103">
        <f t="shared" si="1307"/>
        <v>0</v>
      </c>
      <c r="T3193" s="104">
        <f t="shared" si="1308"/>
        <v>0</v>
      </c>
      <c r="U3193" s="104">
        <f t="shared" si="1309"/>
        <v>0</v>
      </c>
      <c r="V3193" s="104">
        <f t="shared" si="1310"/>
        <v>0</v>
      </c>
      <c r="W3193" s="105">
        <f t="shared" si="1311"/>
        <v>0</v>
      </c>
      <c r="X3193" s="96"/>
      <c r="Y3193" s="106" t="str">
        <f>$AO$34</f>
        <v>M</v>
      </c>
      <c r="Z3193" s="207" t="str">
        <f t="shared" si="1302"/>
        <v>Sat</v>
      </c>
      <c r="AA3193" s="107">
        <f t="shared" si="1303"/>
        <v>0</v>
      </c>
      <c r="AB3193" s="107">
        <f t="shared" si="1304"/>
        <v>0</v>
      </c>
      <c r="AC3193" s="107">
        <f t="shared" si="1305"/>
        <v>0</v>
      </c>
    </row>
    <row r="3194" spans="1:29" ht="12.75" customHeight="1">
      <c r="A3194" s="69"/>
      <c r="B3194" s="176" t="s">
        <v>33</v>
      </c>
      <c r="C3194" s="177"/>
      <c r="D3194" s="178"/>
      <c r="E3194" s="127"/>
      <c r="F3194" s="179"/>
      <c r="G3194" s="180" t="s">
        <v>22</v>
      </c>
      <c r="H3194" s="152">
        <f>+H3182+H3184+H3185+H3186</f>
        <v>2229261.3600605554</v>
      </c>
      <c r="I3194" s="76">
        <f t="shared" si="1299"/>
        <v>31</v>
      </c>
      <c r="J3194" s="100">
        <f>$AN$35</f>
        <v>41105</v>
      </c>
      <c r="K3194" s="101" t="s">
        <v>50</v>
      </c>
      <c r="L3194" s="261"/>
      <c r="M3194" s="232">
        <f t="shared" si="1314"/>
        <v>0</v>
      </c>
      <c r="N3194" s="241">
        <f t="shared" si="1306"/>
        <v>0</v>
      </c>
      <c r="O3194" s="244">
        <f t="shared" si="1300"/>
        <v>0</v>
      </c>
      <c r="P3194" s="245">
        <f t="shared" si="1312"/>
        <v>0</v>
      </c>
      <c r="Q3194" s="257">
        <f t="shared" si="1301"/>
        <v>0</v>
      </c>
      <c r="R3194" s="102">
        <f t="shared" si="1313"/>
        <v>0</v>
      </c>
      <c r="S3194" s="103">
        <f t="shared" si="1307"/>
        <v>0</v>
      </c>
      <c r="T3194" s="104">
        <f t="shared" si="1308"/>
        <v>0</v>
      </c>
      <c r="U3194" s="104">
        <f t="shared" si="1309"/>
        <v>0</v>
      </c>
      <c r="V3194" s="104">
        <f t="shared" si="1310"/>
        <v>0</v>
      </c>
      <c r="W3194" s="105">
        <f t="shared" si="1311"/>
        <v>0</v>
      </c>
      <c r="X3194" s="96"/>
      <c r="Y3194" s="106" t="str">
        <f>$AO$35</f>
        <v>M</v>
      </c>
      <c r="Z3194" s="262" t="str">
        <f t="shared" si="1302"/>
        <v>Sun</v>
      </c>
      <c r="AA3194" s="107">
        <f t="shared" si="1303"/>
        <v>0</v>
      </c>
      <c r="AB3194" s="107">
        <f t="shared" si="1304"/>
        <v>0</v>
      </c>
      <c r="AC3194" s="107">
        <f t="shared" si="1305"/>
        <v>0</v>
      </c>
    </row>
    <row r="3195" spans="1:29" ht="12.75" customHeight="1">
      <c r="A3195" s="69"/>
      <c r="B3195" s="70"/>
      <c r="C3195" s="70"/>
      <c r="D3195" s="200"/>
      <c r="E3195" s="127"/>
      <c r="F3195" s="155"/>
      <c r="G3195" s="74"/>
      <c r="H3195" s="75"/>
      <c r="I3195" s="76">
        <f t="shared" si="1299"/>
        <v>32</v>
      </c>
      <c r="J3195" s="100">
        <f>$AN$36</f>
        <v>41106</v>
      </c>
      <c r="K3195" s="101">
        <v>1</v>
      </c>
      <c r="L3195" s="261">
        <v>11</v>
      </c>
      <c r="M3195" s="232">
        <f t="shared" si="1314"/>
        <v>0.33333333333333331</v>
      </c>
      <c r="N3195" s="241">
        <f t="shared" si="1306"/>
        <v>0.70833333333333337</v>
      </c>
      <c r="O3195" s="244">
        <f t="shared" si="1300"/>
        <v>9.0000000000000018</v>
      </c>
      <c r="P3195" s="245" t="str">
        <f t="shared" si="1312"/>
        <v>1</v>
      </c>
      <c r="Q3195" s="257">
        <f t="shared" si="1301"/>
        <v>8.0000000000000018</v>
      </c>
      <c r="R3195" s="102">
        <f t="shared" si="1313"/>
        <v>2.9999999999999982</v>
      </c>
      <c r="S3195" s="103">
        <f t="shared" si="1307"/>
        <v>1</v>
      </c>
      <c r="T3195" s="104">
        <f t="shared" si="1308"/>
        <v>1.9999999999999982</v>
      </c>
      <c r="U3195" s="104">
        <f t="shared" si="1309"/>
        <v>0</v>
      </c>
      <c r="V3195" s="104">
        <f t="shared" si="1310"/>
        <v>0</v>
      </c>
      <c r="W3195" s="105">
        <f t="shared" si="1311"/>
        <v>2.9999999999999982</v>
      </c>
      <c r="X3195" s="96"/>
      <c r="Y3195" s="106" t="str">
        <f>$AO$36</f>
        <v>D</v>
      </c>
      <c r="Z3195" s="262" t="str">
        <f t="shared" si="1302"/>
        <v>Mon</v>
      </c>
      <c r="AA3195" s="107">
        <f t="shared" si="1303"/>
        <v>0</v>
      </c>
      <c r="AB3195" s="107">
        <f t="shared" si="1304"/>
        <v>0</v>
      </c>
      <c r="AC3195" s="107">
        <f t="shared" si="1305"/>
        <v>0</v>
      </c>
    </row>
    <row r="3196" spans="1:29" ht="12.75" customHeight="1">
      <c r="A3196" s="69"/>
      <c r="B3196" s="181" t="s">
        <v>34</v>
      </c>
      <c r="C3196" s="181"/>
      <c r="D3196" s="72"/>
      <c r="E3196" s="73"/>
      <c r="F3196" s="72"/>
      <c r="G3196" s="181" t="s">
        <v>35</v>
      </c>
      <c r="H3196" s="99"/>
      <c r="I3196" s="76">
        <f t="shared" si="1299"/>
        <v>33</v>
      </c>
      <c r="J3196" s="100">
        <f>$AN$37</f>
        <v>41107</v>
      </c>
      <c r="K3196" s="101">
        <v>1</v>
      </c>
      <c r="L3196" s="261">
        <v>11</v>
      </c>
      <c r="M3196" s="232">
        <f t="shared" si="1314"/>
        <v>0.33333333333333331</v>
      </c>
      <c r="N3196" s="241">
        <f t="shared" si="1306"/>
        <v>0.70833333333333337</v>
      </c>
      <c r="O3196" s="244">
        <f t="shared" si="1300"/>
        <v>9.0000000000000018</v>
      </c>
      <c r="P3196" s="245" t="str">
        <f t="shared" si="1312"/>
        <v>1</v>
      </c>
      <c r="Q3196" s="257">
        <f t="shared" si="1301"/>
        <v>8.0000000000000018</v>
      </c>
      <c r="R3196" s="102">
        <f t="shared" si="1313"/>
        <v>2.9999999999999982</v>
      </c>
      <c r="S3196" s="103">
        <f t="shared" si="1307"/>
        <v>1</v>
      </c>
      <c r="T3196" s="104">
        <f t="shared" si="1308"/>
        <v>1.9999999999999982</v>
      </c>
      <c r="U3196" s="104">
        <f t="shared" si="1309"/>
        <v>0</v>
      </c>
      <c r="V3196" s="104">
        <f t="shared" si="1310"/>
        <v>0</v>
      </c>
      <c r="W3196" s="105">
        <f t="shared" si="1311"/>
        <v>2.9999999999999982</v>
      </c>
      <c r="X3196" s="96"/>
      <c r="Y3196" s="106" t="str">
        <f>$AO$37</f>
        <v>D</v>
      </c>
      <c r="Z3196" s="207" t="str">
        <f t="shared" si="1302"/>
        <v>Tue</v>
      </c>
      <c r="AA3196" s="107">
        <f t="shared" si="1303"/>
        <v>0</v>
      </c>
      <c r="AB3196" s="107">
        <f t="shared" si="1304"/>
        <v>0</v>
      </c>
      <c r="AC3196" s="107">
        <f t="shared" si="1305"/>
        <v>0</v>
      </c>
    </row>
    <row r="3197" spans="1:29" ht="12.75" customHeight="1">
      <c r="A3197" s="69"/>
      <c r="B3197" s="181"/>
      <c r="C3197" s="181"/>
      <c r="D3197" s="72"/>
      <c r="E3197" s="73"/>
      <c r="F3197" s="72"/>
      <c r="G3197" s="181"/>
      <c r="H3197" s="99"/>
      <c r="I3197" s="76">
        <f t="shared" si="1299"/>
        <v>34</v>
      </c>
      <c r="J3197" s="100">
        <f>$AN$38</f>
        <v>41108</v>
      </c>
      <c r="K3197" s="101">
        <v>1</v>
      </c>
      <c r="L3197" s="261">
        <v>11</v>
      </c>
      <c r="M3197" s="232">
        <f t="shared" si="1314"/>
        <v>0.33333333333333331</v>
      </c>
      <c r="N3197" s="241">
        <f t="shared" si="1306"/>
        <v>0.70833333333333337</v>
      </c>
      <c r="O3197" s="244">
        <f t="shared" si="1300"/>
        <v>9.0000000000000018</v>
      </c>
      <c r="P3197" s="245" t="str">
        <f t="shared" si="1312"/>
        <v>1</v>
      </c>
      <c r="Q3197" s="257">
        <f t="shared" si="1301"/>
        <v>8.0000000000000018</v>
      </c>
      <c r="R3197" s="102">
        <f t="shared" si="1313"/>
        <v>2.9999999999999982</v>
      </c>
      <c r="S3197" s="103">
        <f t="shared" si="1307"/>
        <v>1</v>
      </c>
      <c r="T3197" s="104">
        <f t="shared" si="1308"/>
        <v>1.9999999999999982</v>
      </c>
      <c r="U3197" s="104">
        <f t="shared" si="1309"/>
        <v>0</v>
      </c>
      <c r="V3197" s="104">
        <f t="shared" si="1310"/>
        <v>0</v>
      </c>
      <c r="W3197" s="105">
        <f t="shared" si="1311"/>
        <v>2.9999999999999982</v>
      </c>
      <c r="X3197" s="96"/>
      <c r="Y3197" s="106" t="str">
        <f>$AO$38</f>
        <v>D</v>
      </c>
      <c r="Z3197" s="207" t="str">
        <f t="shared" si="1302"/>
        <v>Wed</v>
      </c>
      <c r="AA3197" s="107">
        <f t="shared" si="1303"/>
        <v>0</v>
      </c>
      <c r="AB3197" s="107">
        <f t="shared" si="1304"/>
        <v>0</v>
      </c>
      <c r="AC3197" s="107">
        <f t="shared" si="1305"/>
        <v>0</v>
      </c>
    </row>
    <row r="3198" spans="1:29" ht="12.75" customHeight="1">
      <c r="A3198" s="69"/>
      <c r="B3198" s="181"/>
      <c r="C3198" s="181"/>
      <c r="D3198" s="72"/>
      <c r="E3198" s="73"/>
      <c r="F3198" s="72"/>
      <c r="G3198" s="181"/>
      <c r="H3198" s="99"/>
      <c r="I3198" s="76">
        <f t="shared" si="1299"/>
        <v>35</v>
      </c>
      <c r="J3198" s="100"/>
      <c r="K3198" s="101"/>
      <c r="L3198" s="261"/>
      <c r="M3198" s="232"/>
      <c r="N3198" s="241"/>
      <c r="O3198" s="244"/>
      <c r="P3198" s="245"/>
      <c r="Q3198" s="257"/>
      <c r="R3198" s="102"/>
      <c r="S3198" s="103"/>
      <c r="T3198" s="104"/>
      <c r="U3198" s="104"/>
      <c r="V3198" s="104"/>
      <c r="W3198" s="105"/>
      <c r="X3198" s="96"/>
      <c r="Y3198" s="106"/>
      <c r="Z3198" s="207" t="str">
        <f t="shared" si="1302"/>
        <v>Sat</v>
      </c>
      <c r="AA3198" s="107">
        <f>COUNTIF(K3198,"S")</f>
        <v>0</v>
      </c>
      <c r="AB3198" s="107">
        <f>COUNTIF(K3198,"I")</f>
        <v>0</v>
      </c>
      <c r="AC3198" s="107">
        <f>COUNTIF(K3198,"A")</f>
        <v>0</v>
      </c>
    </row>
    <row r="3199" spans="1:29" ht="12.75" customHeight="1">
      <c r="A3199" s="69"/>
      <c r="B3199" s="181"/>
      <c r="C3199" s="181"/>
      <c r="D3199" s="72"/>
      <c r="E3199" s="73"/>
      <c r="F3199" s="72"/>
      <c r="G3199" s="181"/>
      <c r="H3199" s="99"/>
      <c r="I3199" s="76">
        <f t="shared" si="1299"/>
        <v>36</v>
      </c>
      <c r="J3199" s="210" t="s">
        <v>19</v>
      </c>
      <c r="K3199" s="211"/>
      <c r="L3199" s="251"/>
      <c r="M3199" s="212" t="s">
        <v>45</v>
      </c>
      <c r="N3199" s="212" t="s">
        <v>46</v>
      </c>
      <c r="O3199" s="242"/>
      <c r="P3199" s="243"/>
      <c r="Q3199" s="258"/>
      <c r="R3199" s="212"/>
      <c r="S3199" s="213"/>
      <c r="T3199" s="214"/>
      <c r="U3199" s="214"/>
      <c r="V3199" s="215"/>
      <c r="W3199" s="216" t="s">
        <v>36</v>
      </c>
      <c r="X3199" s="182"/>
      <c r="Y3199" s="183" t="s">
        <v>37</v>
      </c>
      <c r="Z3199" s="83"/>
      <c r="AA3199" s="84"/>
      <c r="AB3199" s="84"/>
      <c r="AC3199" s="96"/>
    </row>
    <row r="3200" spans="1:29" ht="12.75" customHeight="1">
      <c r="A3200" s="69"/>
      <c r="B3200" s="184" t="str">
        <f>C3164</f>
        <v>ADE</v>
      </c>
      <c r="C3200" s="181"/>
      <c r="D3200" s="72"/>
      <c r="E3200" s="73"/>
      <c r="F3200" s="72"/>
      <c r="G3200" s="181" t="s">
        <v>38</v>
      </c>
      <c r="H3200" s="99"/>
      <c r="I3200" s="76">
        <f t="shared" si="1299"/>
        <v>37</v>
      </c>
      <c r="J3200" s="333">
        <f>+K3200+L3200</f>
        <v>22</v>
      </c>
      <c r="K3200" s="334">
        <f>+COUNTIF(K3167:K3198,"1")+COUNTIF(K3167:K3198,"2")+COUNTIF(K3167:K3198,"L2")+COUNTIF(K3167:K3198,"L1")</f>
        <v>22</v>
      </c>
      <c r="L3200" s="334">
        <f>+COUNTIF(K3167:K3198,"2")+COUNTIF(K3167:K3198,"L2")</f>
        <v>0</v>
      </c>
      <c r="M3200" s="334">
        <f>+COUNTIF(K3167:K3198,"1")+COUNTIF(K3167:K3198,"L1")</f>
        <v>22</v>
      </c>
      <c r="N3200" s="185"/>
      <c r="O3200" s="185"/>
      <c r="P3200" s="101"/>
      <c r="Q3200" s="259"/>
      <c r="R3200" s="185">
        <f>+COUNTIF(K3168:K3198,"S2")</f>
        <v>0</v>
      </c>
      <c r="S3200" s="102">
        <f>SUM(S3168:S3198)</f>
        <v>19</v>
      </c>
      <c r="T3200" s="102">
        <f>SUM(T3168:T3198)</f>
        <v>50.999999999999986</v>
      </c>
      <c r="U3200" s="102">
        <f>SUM(U3168:U3198)</f>
        <v>2</v>
      </c>
      <c r="V3200" s="102">
        <f>SUM(V3168:V3198)</f>
        <v>0</v>
      </c>
      <c r="W3200" s="105">
        <f>+(S3200*1.5)+(T3200*2)+(U3200*3)+(V3200*4)</f>
        <v>136.49999999999997</v>
      </c>
      <c r="X3200" s="186"/>
      <c r="Y3200" s="187">
        <f>+COUNTIF(Y3168:Y3198,"D")</f>
        <v>22</v>
      </c>
      <c r="Z3200" s="83"/>
      <c r="AA3200" s="102">
        <f>SUM(AA3168:AA3198)</f>
        <v>1</v>
      </c>
      <c r="AB3200" s="102">
        <f>SUM(AB3168:AB3198)</f>
        <v>0</v>
      </c>
      <c r="AC3200" s="102">
        <f>SUM(AC3168:AC3198)</f>
        <v>0</v>
      </c>
    </row>
    <row r="3201" spans="1:29" ht="12.75" customHeight="1">
      <c r="A3201" s="69"/>
      <c r="B3201" s="263"/>
      <c r="C3201" s="189" t="s">
        <v>57</v>
      </c>
      <c r="D3201" s="189"/>
      <c r="E3201" s="190"/>
      <c r="F3201" s="72"/>
      <c r="G3201" s="72"/>
      <c r="H3201" s="99"/>
      <c r="I3201" s="76">
        <f t="shared" si="1299"/>
        <v>38</v>
      </c>
      <c r="J3201" s="191"/>
      <c r="K3201" s="192"/>
      <c r="L3201" s="252"/>
      <c r="M3201" s="193"/>
      <c r="N3201" s="193"/>
      <c r="O3201" s="193"/>
      <c r="P3201" s="239"/>
      <c r="Q3201" s="260"/>
      <c r="R3201" s="194">
        <f>S3200+T3200+U3200+V3200</f>
        <v>71.999999999999986</v>
      </c>
      <c r="S3201" s="103"/>
      <c r="T3201" s="103"/>
      <c r="U3201" s="103"/>
      <c r="V3201" s="103"/>
      <c r="W3201" s="103"/>
      <c r="X3201" s="195"/>
      <c r="Y3201" s="187"/>
      <c r="Z3201" s="196"/>
      <c r="AA3201" s="196"/>
      <c r="AB3201" s="196"/>
      <c r="AC3201" s="197"/>
    </row>
    <row r="3203" spans="1:29" ht="12.75" customHeight="1">
      <c r="A3203" s="52">
        <f>A3164+1</f>
        <v>83</v>
      </c>
      <c r="B3203" s="53" t="s">
        <v>2</v>
      </c>
      <c r="C3203" s="54" t="s">
        <v>201</v>
      </c>
      <c r="D3203" s="55"/>
      <c r="E3203" s="56" t="s">
        <v>55</v>
      </c>
      <c r="F3203" s="209" t="s">
        <v>157</v>
      </c>
      <c r="G3203" s="57"/>
      <c r="H3203" s="58"/>
      <c r="I3203" s="59">
        <v>1</v>
      </c>
      <c r="J3203" s="486" t="str">
        <f>+C3203</f>
        <v>ADE</v>
      </c>
      <c r="K3203" s="486"/>
      <c r="L3203" s="486"/>
      <c r="M3203" s="486"/>
      <c r="N3203" s="486"/>
      <c r="O3203" s="486"/>
      <c r="P3203" s="486"/>
      <c r="Q3203" s="486"/>
      <c r="R3203" s="486"/>
      <c r="S3203" s="486"/>
      <c r="T3203" s="486"/>
      <c r="U3203" s="486"/>
      <c r="V3203" s="486"/>
      <c r="W3203" s="486"/>
      <c r="X3203" s="60"/>
      <c r="Y3203" s="61"/>
      <c r="Z3203" s="62"/>
      <c r="AA3203" s="63"/>
      <c r="AB3203" s="63"/>
      <c r="AC3203" s="64"/>
    </row>
    <row r="3204" spans="1:29" ht="12.75" customHeight="1">
      <c r="A3204" s="69"/>
      <c r="B3204" s="70" t="s">
        <v>3</v>
      </c>
      <c r="C3204" s="71" t="s">
        <v>62</v>
      </c>
      <c r="D3204" s="72"/>
      <c r="E3204" s="73"/>
      <c r="F3204" s="72"/>
      <c r="G3204" s="74"/>
      <c r="H3204" s="75"/>
      <c r="I3204" s="76">
        <f t="shared" ref="I3204:I3240" si="1315">+I3203+1</f>
        <v>2</v>
      </c>
      <c r="J3204" s="77" t="s">
        <v>4</v>
      </c>
      <c r="K3204" s="78"/>
      <c r="L3204" s="248"/>
      <c r="M3204" s="79"/>
      <c r="N3204" s="79"/>
      <c r="O3204" s="79"/>
      <c r="P3204" s="236"/>
      <c r="Q3204" s="254"/>
      <c r="R3204" s="79"/>
      <c r="S3204" s="79"/>
      <c r="T3204" s="79"/>
      <c r="U3204" s="79"/>
      <c r="V3204" s="79"/>
      <c r="W3204" s="80" t="str">
        <f>$Y$1</f>
        <v>Period: 1 May 2012 - 31 May 2012</v>
      </c>
      <c r="X3204" s="81"/>
      <c r="Y3204" s="82"/>
      <c r="Z3204" s="83"/>
      <c r="AA3204" s="84"/>
      <c r="AB3204" s="84"/>
      <c r="AC3204" s="85"/>
    </row>
    <row r="3205" spans="1:29" ht="12.75" customHeight="1">
      <c r="A3205" s="69"/>
      <c r="B3205" s="70" t="s">
        <v>6</v>
      </c>
      <c r="C3205" s="71" t="s">
        <v>5</v>
      </c>
      <c r="D3205" s="72"/>
      <c r="E3205" s="73"/>
      <c r="F3205" s="91"/>
      <c r="G3205" s="91"/>
      <c r="H3205" s="92"/>
      <c r="I3205" s="76">
        <f t="shared" si="1315"/>
        <v>3</v>
      </c>
      <c r="J3205" s="487" t="s">
        <v>7</v>
      </c>
      <c r="K3205" s="488" t="s">
        <v>8</v>
      </c>
      <c r="L3205" s="249"/>
      <c r="M3205" s="489" t="s">
        <v>49</v>
      </c>
      <c r="N3205" s="490"/>
      <c r="O3205" s="220"/>
      <c r="P3205" s="237"/>
      <c r="Q3205" s="255"/>
      <c r="R3205" s="491" t="s">
        <v>64</v>
      </c>
      <c r="S3205" s="493" t="s">
        <v>9</v>
      </c>
      <c r="T3205" s="493"/>
      <c r="U3205" s="493"/>
      <c r="V3205" s="493"/>
      <c r="W3205" s="494" t="s">
        <v>10</v>
      </c>
      <c r="X3205" s="93"/>
      <c r="Y3205" s="94"/>
      <c r="Z3205" s="83"/>
      <c r="AA3205" s="84"/>
      <c r="AB3205" s="84"/>
      <c r="AC3205" s="85"/>
    </row>
    <row r="3206" spans="1:29" ht="12.75" customHeight="1">
      <c r="A3206" s="69"/>
      <c r="B3206" s="70" t="s">
        <v>48</v>
      </c>
      <c r="C3206" s="71"/>
      <c r="D3206" s="72"/>
      <c r="E3206" s="73"/>
      <c r="F3206" s="91"/>
      <c r="G3206" s="91"/>
      <c r="H3206" s="92"/>
      <c r="I3206" s="76">
        <f t="shared" si="1315"/>
        <v>4</v>
      </c>
      <c r="J3206" s="487"/>
      <c r="K3206" s="488"/>
      <c r="L3206" s="250"/>
      <c r="M3206" s="231" t="s">
        <v>11</v>
      </c>
      <c r="N3206" s="231" t="s">
        <v>12</v>
      </c>
      <c r="O3206" s="231"/>
      <c r="P3206" s="238"/>
      <c r="Q3206" s="256" t="s">
        <v>67</v>
      </c>
      <c r="R3206" s="492"/>
      <c r="S3206" s="201">
        <v>1.5</v>
      </c>
      <c r="T3206" s="201">
        <v>2</v>
      </c>
      <c r="U3206" s="201">
        <v>3</v>
      </c>
      <c r="V3206" s="201">
        <v>4</v>
      </c>
      <c r="W3206" s="494"/>
      <c r="X3206" s="93"/>
      <c r="Y3206" s="94"/>
      <c r="Z3206" s="83"/>
      <c r="AA3206" s="95" t="s">
        <v>13</v>
      </c>
      <c r="AB3206" s="95" t="s">
        <v>14</v>
      </c>
      <c r="AC3206" s="96" t="s">
        <v>15</v>
      </c>
    </row>
    <row r="3207" spans="1:29" ht="12.75" customHeight="1">
      <c r="A3207" s="69"/>
      <c r="B3207" s="70" t="s">
        <v>16</v>
      </c>
      <c r="C3207" s="71"/>
      <c r="D3207" s="72"/>
      <c r="E3207" s="73"/>
      <c r="F3207" s="98"/>
      <c r="G3207" s="72"/>
      <c r="H3207" s="99"/>
      <c r="I3207" s="76">
        <f t="shared" si="1315"/>
        <v>5</v>
      </c>
      <c r="J3207" s="100">
        <f>$AN$9</f>
        <v>41079</v>
      </c>
      <c r="K3207" s="101">
        <v>1</v>
      </c>
      <c r="L3207" s="261">
        <v>11</v>
      </c>
      <c r="M3207" s="232">
        <f>VLOOKUP(K3207,$AE$23:$AG$30,2,0)</f>
        <v>0.33333333333333331</v>
      </c>
      <c r="N3207" s="241">
        <f>VLOOKUP(K3207,$AE$23:$AG$30,3,0)</f>
        <v>0.70833333333333337</v>
      </c>
      <c r="O3207" s="244">
        <f t="shared" ref="O3207:O3236" si="1316">(N3207-M3207)*24</f>
        <v>9.0000000000000018</v>
      </c>
      <c r="P3207" s="245" t="str">
        <f>+IF(((N3207-M3207)*24)&gt;4,"1",0)</f>
        <v>1</v>
      </c>
      <c r="Q3207" s="257">
        <f t="shared" ref="Q3207:Q3236" si="1317">O3207-P3207</f>
        <v>8.0000000000000018</v>
      </c>
      <c r="R3207" s="102">
        <f>+L3207-Q3207</f>
        <v>2.9999999999999982</v>
      </c>
      <c r="S3207" s="103">
        <f>IF(AND(Y3207="d",W3207&gt;0),1,0)</f>
        <v>1</v>
      </c>
      <c r="T3207" s="104">
        <f>IF(AND(Y3207="D",W3207-S3207&lt;0),0,IF(AND(Y3207="M",W3207&gt;=7),7,IF(AND(Y3207="M",W3207&lt;7),W3207,IF(W3207-S3207&lt;0,0,IF(AND(Y3207="D",W3207-S3207&gt;=7),7,IF(AND(Y3207="D",W3207-S3207&lt;7),W3207-S3207,0))))))</f>
        <v>1.9999999999999982</v>
      </c>
      <c r="U3207" s="104">
        <f>IF(AND(Y3207="D",W3207&lt;1),0,IF(AND(Y3207="D",W3207-S3207-T3207&gt;0,W3207-S3207-T3207&lt;1),W3207-S3207-T3207,IF(AND(Y3207="D",W3207-S3207-T3207&gt;=1),1,IF(AND(Y3207="M",W3207-T3207&gt;=1),1,IF(AND(Y3207="M",W3207-T3207&lt;1),W3207-T3207,0)))))</f>
        <v>0</v>
      </c>
      <c r="V3207" s="104">
        <f>IF(AND(Y3207="D",W3207&lt;1),0,IF(AND(Y3207="D",W3207-S3207-T3207-U3207&gt;0),W3207-S3207-T3207-U3207,IF(AND(Y3207="M",W3207-T3207-U3207&gt;0),W3207-T3207-U3207,0)))</f>
        <v>0</v>
      </c>
      <c r="W3207" s="105">
        <f>+R3207</f>
        <v>2.9999999999999982</v>
      </c>
      <c r="X3207" s="96"/>
      <c r="Y3207" s="106" t="str">
        <f>$AO$9</f>
        <v>D</v>
      </c>
      <c r="Z3207" s="207" t="str">
        <f t="shared" ref="Z3207:Z3237" si="1318">TEXT(WEEKDAY(J3207),"ddd")</f>
        <v>Tue</v>
      </c>
      <c r="AA3207" s="107">
        <f t="shared" ref="AA3207:AA3236" si="1319">COUNTIF(K3207,"S")</f>
        <v>0</v>
      </c>
      <c r="AB3207" s="107">
        <f t="shared" ref="AB3207:AB3236" si="1320">COUNTIF(K3207,"I")</f>
        <v>0</v>
      </c>
      <c r="AC3207" s="107">
        <f t="shared" ref="AC3207:AC3236" si="1321">COUNTIF(K3207,"A")</f>
        <v>0</v>
      </c>
    </row>
    <row r="3208" spans="1:29" ht="12.75" customHeight="1">
      <c r="A3208" s="69"/>
      <c r="B3208" s="70" t="s">
        <v>18</v>
      </c>
      <c r="C3208" s="108" t="s">
        <v>61</v>
      </c>
      <c r="D3208" s="109"/>
      <c r="E3208" s="73"/>
      <c r="F3208" s="110"/>
      <c r="G3208" s="72"/>
      <c r="H3208" s="99"/>
      <c r="I3208" s="76">
        <f t="shared" si="1315"/>
        <v>6</v>
      </c>
      <c r="J3208" s="100">
        <f>$AN$10</f>
        <v>41080</v>
      </c>
      <c r="K3208" s="101">
        <v>1</v>
      </c>
      <c r="L3208" s="261">
        <v>11</v>
      </c>
      <c r="M3208" s="232">
        <f>VLOOKUP(K3208,$AE$23:$AG$30,2,0)</f>
        <v>0.33333333333333331</v>
      </c>
      <c r="N3208" s="241">
        <f t="shared" ref="N3208:N3236" si="1322">VLOOKUP(K3208,$AE$23:$AG$30,3,0)</f>
        <v>0.70833333333333337</v>
      </c>
      <c r="O3208" s="244">
        <f t="shared" si="1316"/>
        <v>9.0000000000000018</v>
      </c>
      <c r="P3208" s="245" t="str">
        <f>+IF(((N3208-M3208)*24)&gt;4,"1",0)</f>
        <v>1</v>
      </c>
      <c r="Q3208" s="257">
        <f t="shared" si="1317"/>
        <v>8.0000000000000018</v>
      </c>
      <c r="R3208" s="102">
        <f>+L3208-Q3208</f>
        <v>2.9999999999999982</v>
      </c>
      <c r="S3208" s="103">
        <f t="shared" ref="S3208:S3236" si="1323">IF(AND(Y3208="d",W3208&gt;0),1,0)</f>
        <v>1</v>
      </c>
      <c r="T3208" s="104">
        <f t="shared" ref="T3208:T3236" si="1324">IF(AND(Y3208="D",W3208-S3208&lt;0),0,IF(AND(Y3208="M",W3208&gt;=7),7,IF(AND(Y3208="M",W3208&lt;7),W3208,IF(W3208-S3208&lt;0,0,IF(AND(Y3208="D",W3208-S3208&gt;=7),7,IF(AND(Y3208="D",W3208-S3208&lt;7),W3208-S3208,0))))))</f>
        <v>1.9999999999999982</v>
      </c>
      <c r="U3208" s="104">
        <f t="shared" ref="U3208:U3236" si="1325">IF(AND(Y3208="D",W3208&lt;1),0,IF(AND(Y3208="D",W3208-S3208-T3208&gt;0,W3208-S3208-T3208&lt;1),W3208-S3208-T3208,IF(AND(Y3208="D",W3208-S3208-T3208&gt;=1),1,IF(AND(Y3208="M",W3208-T3208&gt;=1),1,IF(AND(Y3208="M",W3208-T3208&lt;1),W3208-T3208,0)))))</f>
        <v>0</v>
      </c>
      <c r="V3208" s="104">
        <f t="shared" ref="V3208:V3236" si="1326">IF(AND(Y3208="D",W3208&lt;1),0,IF(AND(Y3208="D",W3208-S3208-T3208-U3208&gt;0),W3208-S3208-T3208-U3208,IF(AND(Y3208="M",W3208-T3208-U3208&gt;0),W3208-T3208-U3208,0)))</f>
        <v>0</v>
      </c>
      <c r="W3208" s="105">
        <f t="shared" ref="W3208:W3236" si="1327">+R3208</f>
        <v>2.9999999999999982</v>
      </c>
      <c r="X3208" s="96"/>
      <c r="Y3208" s="106" t="str">
        <f>$AO$10</f>
        <v>D</v>
      </c>
      <c r="Z3208" s="207" t="str">
        <f t="shared" si="1318"/>
        <v>Wed</v>
      </c>
      <c r="AA3208" s="107">
        <f t="shared" si="1319"/>
        <v>0</v>
      </c>
      <c r="AB3208" s="107">
        <f t="shared" si="1320"/>
        <v>0</v>
      </c>
      <c r="AC3208" s="107">
        <f t="shared" si="1321"/>
        <v>0</v>
      </c>
    </row>
    <row r="3209" spans="1:29" ht="12.75" customHeight="1">
      <c r="A3209" s="69"/>
      <c r="B3209" s="98" t="s">
        <v>20</v>
      </c>
      <c r="C3209" s="199">
        <v>40245</v>
      </c>
      <c r="D3209" s="199">
        <v>41340</v>
      </c>
      <c r="E3209" s="73"/>
      <c r="F3209" s="72"/>
      <c r="G3209" s="72"/>
      <c r="H3209" s="99"/>
      <c r="I3209" s="76">
        <f t="shared" si="1315"/>
        <v>7</v>
      </c>
      <c r="J3209" s="100">
        <f>$AN$11</f>
        <v>41081</v>
      </c>
      <c r="K3209" s="101">
        <v>1</v>
      </c>
      <c r="L3209" s="261">
        <v>12</v>
      </c>
      <c r="M3209" s="232">
        <f>VLOOKUP(K3209,$AE$23:$AG$30,2,0)</f>
        <v>0.33333333333333331</v>
      </c>
      <c r="N3209" s="241">
        <f t="shared" si="1322"/>
        <v>0.70833333333333337</v>
      </c>
      <c r="O3209" s="244">
        <f t="shared" si="1316"/>
        <v>9.0000000000000018</v>
      </c>
      <c r="P3209" s="245" t="str">
        <f t="shared" ref="P3209:P3236" si="1328">+IF(((N3209-M3209)*24)&gt;4,"1",0)</f>
        <v>1</v>
      </c>
      <c r="Q3209" s="257">
        <f t="shared" si="1317"/>
        <v>8.0000000000000018</v>
      </c>
      <c r="R3209" s="102">
        <f t="shared" ref="R3209:R3236" si="1329">+L3209-Q3209</f>
        <v>3.9999999999999982</v>
      </c>
      <c r="S3209" s="103">
        <f t="shared" si="1323"/>
        <v>1</v>
      </c>
      <c r="T3209" s="104">
        <f t="shared" si="1324"/>
        <v>2.9999999999999982</v>
      </c>
      <c r="U3209" s="104">
        <f t="shared" si="1325"/>
        <v>0</v>
      </c>
      <c r="V3209" s="104">
        <f t="shared" si="1326"/>
        <v>0</v>
      </c>
      <c r="W3209" s="105">
        <f t="shared" si="1327"/>
        <v>3.9999999999999982</v>
      </c>
      <c r="X3209" s="96"/>
      <c r="Y3209" s="106" t="str">
        <f>$AO$11</f>
        <v>D</v>
      </c>
      <c r="Z3209" s="207" t="str">
        <f t="shared" si="1318"/>
        <v>Thu</v>
      </c>
      <c r="AA3209" s="107">
        <f t="shared" si="1319"/>
        <v>0</v>
      </c>
      <c r="AB3209" s="107">
        <f t="shared" si="1320"/>
        <v>0</v>
      </c>
      <c r="AC3209" s="107">
        <f t="shared" si="1321"/>
        <v>0</v>
      </c>
    </row>
    <row r="3210" spans="1:29" ht="12.75" customHeight="1">
      <c r="A3210" s="69"/>
      <c r="B3210" s="98"/>
      <c r="C3210" s="98"/>
      <c r="D3210" s="72"/>
      <c r="E3210" s="73"/>
      <c r="F3210" s="72"/>
      <c r="G3210" s="72"/>
      <c r="H3210" s="99"/>
      <c r="I3210" s="76">
        <f t="shared" si="1315"/>
        <v>8</v>
      </c>
      <c r="J3210" s="100">
        <f>$AN$12</f>
        <v>41082</v>
      </c>
      <c r="K3210" s="101">
        <v>1</v>
      </c>
      <c r="L3210" s="261">
        <v>8</v>
      </c>
      <c r="M3210" s="232">
        <f t="shared" ref="M3210:M3236" si="1330">VLOOKUP(K3210,$AE$23:$AG$30,2,0)</f>
        <v>0.33333333333333331</v>
      </c>
      <c r="N3210" s="241">
        <f t="shared" si="1322"/>
        <v>0.70833333333333337</v>
      </c>
      <c r="O3210" s="244">
        <f t="shared" si="1316"/>
        <v>9.0000000000000018</v>
      </c>
      <c r="P3210" s="245" t="str">
        <f t="shared" si="1328"/>
        <v>1</v>
      </c>
      <c r="Q3210" s="257">
        <f t="shared" si="1317"/>
        <v>8.0000000000000018</v>
      </c>
      <c r="R3210" s="102">
        <f t="shared" si="1329"/>
        <v>0</v>
      </c>
      <c r="S3210" s="103">
        <f t="shared" si="1323"/>
        <v>0</v>
      </c>
      <c r="T3210" s="104">
        <f t="shared" si="1324"/>
        <v>0</v>
      </c>
      <c r="U3210" s="104">
        <f t="shared" si="1325"/>
        <v>0</v>
      </c>
      <c r="V3210" s="104">
        <f t="shared" si="1326"/>
        <v>0</v>
      </c>
      <c r="W3210" s="105">
        <f t="shared" si="1327"/>
        <v>0</v>
      </c>
      <c r="X3210" s="96"/>
      <c r="Y3210" s="106" t="str">
        <f>$AO$12</f>
        <v>D</v>
      </c>
      <c r="Z3210" s="207" t="str">
        <f t="shared" si="1318"/>
        <v>Fri</v>
      </c>
      <c r="AA3210" s="107">
        <f t="shared" si="1319"/>
        <v>0</v>
      </c>
      <c r="AB3210" s="107">
        <f t="shared" si="1320"/>
        <v>0</v>
      </c>
      <c r="AC3210" s="107">
        <f t="shared" si="1321"/>
        <v>0</v>
      </c>
    </row>
    <row r="3211" spans="1:29" ht="12.75" customHeight="1">
      <c r="A3211" s="69"/>
      <c r="B3211" s="98"/>
      <c r="C3211" s="98"/>
      <c r="D3211" s="72"/>
      <c r="E3211" s="73"/>
      <c r="F3211" s="198"/>
      <c r="G3211" s="72"/>
      <c r="H3211" s="99"/>
      <c r="I3211" s="76">
        <f t="shared" si="1315"/>
        <v>9</v>
      </c>
      <c r="J3211" s="100">
        <f>$AN$13</f>
        <v>41083</v>
      </c>
      <c r="K3211" s="339" t="s">
        <v>50</v>
      </c>
      <c r="L3211" s="261"/>
      <c r="M3211" s="232">
        <f t="shared" si="1330"/>
        <v>0</v>
      </c>
      <c r="N3211" s="241">
        <f t="shared" si="1322"/>
        <v>0</v>
      </c>
      <c r="O3211" s="244">
        <f t="shared" si="1316"/>
        <v>0</v>
      </c>
      <c r="P3211" s="245">
        <f t="shared" si="1328"/>
        <v>0</v>
      </c>
      <c r="Q3211" s="257">
        <f t="shared" si="1317"/>
        <v>0</v>
      </c>
      <c r="R3211" s="102">
        <f t="shared" si="1329"/>
        <v>0</v>
      </c>
      <c r="S3211" s="103">
        <f t="shared" si="1323"/>
        <v>0</v>
      </c>
      <c r="T3211" s="104">
        <f t="shared" si="1324"/>
        <v>0</v>
      </c>
      <c r="U3211" s="104">
        <f t="shared" si="1325"/>
        <v>0</v>
      </c>
      <c r="V3211" s="104">
        <f t="shared" si="1326"/>
        <v>0</v>
      </c>
      <c r="W3211" s="105">
        <f t="shared" si="1327"/>
        <v>0</v>
      </c>
      <c r="X3211" s="96"/>
      <c r="Y3211" s="106" t="str">
        <f>$AO$13</f>
        <v>M</v>
      </c>
      <c r="Z3211" s="207" t="str">
        <f t="shared" si="1318"/>
        <v>Sat</v>
      </c>
      <c r="AA3211" s="107">
        <f t="shared" si="1319"/>
        <v>0</v>
      </c>
      <c r="AB3211" s="107">
        <f t="shared" si="1320"/>
        <v>0</v>
      </c>
      <c r="AC3211" s="107">
        <f t="shared" si="1321"/>
        <v>0</v>
      </c>
    </row>
    <row r="3212" spans="1:29" ht="12.75" customHeight="1">
      <c r="A3212" s="69"/>
      <c r="B3212" s="124" t="s">
        <v>21</v>
      </c>
      <c r="C3212" s="125" t="s">
        <v>22</v>
      </c>
      <c r="D3212" s="126"/>
      <c r="E3212" s="127"/>
      <c r="F3212" s="198">
        <v>1244560</v>
      </c>
      <c r="G3212" s="129" t="s">
        <v>22</v>
      </c>
      <c r="H3212" s="130">
        <f>+F3212</f>
        <v>1244560</v>
      </c>
      <c r="I3212" s="76">
        <f t="shared" si="1315"/>
        <v>10</v>
      </c>
      <c r="J3212" s="100">
        <f>$AN$14</f>
        <v>41084</v>
      </c>
      <c r="K3212" s="339" t="s">
        <v>50</v>
      </c>
      <c r="L3212" s="261"/>
      <c r="M3212" s="232">
        <f t="shared" si="1330"/>
        <v>0</v>
      </c>
      <c r="N3212" s="241">
        <f t="shared" si="1322"/>
        <v>0</v>
      </c>
      <c r="O3212" s="244">
        <f t="shared" si="1316"/>
        <v>0</v>
      </c>
      <c r="P3212" s="245">
        <f t="shared" si="1328"/>
        <v>0</v>
      </c>
      <c r="Q3212" s="257">
        <f t="shared" si="1317"/>
        <v>0</v>
      </c>
      <c r="R3212" s="102">
        <f t="shared" si="1329"/>
        <v>0</v>
      </c>
      <c r="S3212" s="103">
        <f t="shared" si="1323"/>
        <v>0</v>
      </c>
      <c r="T3212" s="104">
        <f t="shared" si="1324"/>
        <v>0</v>
      </c>
      <c r="U3212" s="104">
        <f t="shared" si="1325"/>
        <v>0</v>
      </c>
      <c r="V3212" s="104">
        <f t="shared" si="1326"/>
        <v>0</v>
      </c>
      <c r="W3212" s="105">
        <f t="shared" si="1327"/>
        <v>0</v>
      </c>
      <c r="X3212" s="96"/>
      <c r="Y3212" s="106" t="str">
        <f>$AO$14</f>
        <v>M</v>
      </c>
      <c r="Z3212" s="262" t="str">
        <f t="shared" si="1318"/>
        <v>Sun</v>
      </c>
      <c r="AA3212" s="107">
        <f t="shared" si="1319"/>
        <v>0</v>
      </c>
      <c r="AB3212" s="107">
        <f t="shared" si="1320"/>
        <v>0</v>
      </c>
      <c r="AC3212" s="107">
        <f t="shared" si="1321"/>
        <v>0</v>
      </c>
    </row>
    <row r="3213" spans="1:29" ht="12.75" customHeight="1">
      <c r="A3213" s="69"/>
      <c r="B3213" s="124" t="s">
        <v>23</v>
      </c>
      <c r="C3213" s="125" t="s">
        <v>22</v>
      </c>
      <c r="D3213" s="133">
        <f>+F3212/173</f>
        <v>7193.9884393063585</v>
      </c>
      <c r="E3213" s="127" t="s">
        <v>24</v>
      </c>
      <c r="F3213" s="128">
        <f>+W3239</f>
        <v>125.49999999999997</v>
      </c>
      <c r="G3213" s="134" t="s">
        <v>22</v>
      </c>
      <c r="H3213" s="130">
        <f>F3213*D3213</f>
        <v>902845.54913294781</v>
      </c>
      <c r="I3213" s="76">
        <f t="shared" si="1315"/>
        <v>11</v>
      </c>
      <c r="J3213" s="100">
        <f>$AN$15</f>
        <v>41085</v>
      </c>
      <c r="K3213" s="101">
        <v>1</v>
      </c>
      <c r="L3213" s="261">
        <v>11</v>
      </c>
      <c r="M3213" s="232">
        <f t="shared" si="1330"/>
        <v>0.33333333333333331</v>
      </c>
      <c r="N3213" s="241">
        <f t="shared" si="1322"/>
        <v>0.70833333333333337</v>
      </c>
      <c r="O3213" s="244">
        <f t="shared" si="1316"/>
        <v>9.0000000000000018</v>
      </c>
      <c r="P3213" s="245" t="str">
        <f t="shared" si="1328"/>
        <v>1</v>
      </c>
      <c r="Q3213" s="257">
        <f t="shared" si="1317"/>
        <v>8.0000000000000018</v>
      </c>
      <c r="R3213" s="102">
        <f t="shared" si="1329"/>
        <v>2.9999999999999982</v>
      </c>
      <c r="S3213" s="103">
        <f t="shared" si="1323"/>
        <v>1</v>
      </c>
      <c r="T3213" s="104">
        <f t="shared" si="1324"/>
        <v>1.9999999999999982</v>
      </c>
      <c r="U3213" s="104">
        <f t="shared" si="1325"/>
        <v>0</v>
      </c>
      <c r="V3213" s="104">
        <f t="shared" si="1326"/>
        <v>0</v>
      </c>
      <c r="W3213" s="105">
        <f t="shared" si="1327"/>
        <v>2.9999999999999982</v>
      </c>
      <c r="X3213" s="96"/>
      <c r="Y3213" s="106" t="str">
        <f>$AO$15</f>
        <v>D</v>
      </c>
      <c r="Z3213" s="262" t="str">
        <f t="shared" si="1318"/>
        <v>Mon</v>
      </c>
      <c r="AA3213" s="107">
        <f t="shared" si="1319"/>
        <v>0</v>
      </c>
      <c r="AB3213" s="107">
        <f t="shared" si="1320"/>
        <v>0</v>
      </c>
      <c r="AC3213" s="107">
        <f t="shared" si="1321"/>
        <v>0</v>
      </c>
    </row>
    <row r="3214" spans="1:29" ht="12.75" customHeight="1">
      <c r="A3214" s="69"/>
      <c r="B3214" s="124" t="s">
        <v>65</v>
      </c>
      <c r="C3214" s="125" t="s">
        <v>22</v>
      </c>
      <c r="D3214" s="133">
        <v>6000</v>
      </c>
      <c r="E3214" s="127" t="s">
        <v>24</v>
      </c>
      <c r="F3214" s="203">
        <f>+K3239</f>
        <v>24</v>
      </c>
      <c r="G3214" s="134" t="s">
        <v>22</v>
      </c>
      <c r="H3214" s="130">
        <f>F3214*D3214</f>
        <v>144000</v>
      </c>
      <c r="I3214" s="76">
        <f t="shared" si="1315"/>
        <v>12</v>
      </c>
      <c r="J3214" s="100">
        <f>$AN$16</f>
        <v>41086</v>
      </c>
      <c r="K3214" s="101">
        <v>1</v>
      </c>
      <c r="L3214" s="261">
        <v>11</v>
      </c>
      <c r="M3214" s="232">
        <f t="shared" si="1330"/>
        <v>0.33333333333333331</v>
      </c>
      <c r="N3214" s="241">
        <f t="shared" si="1322"/>
        <v>0.70833333333333337</v>
      </c>
      <c r="O3214" s="244">
        <f t="shared" si="1316"/>
        <v>9.0000000000000018</v>
      </c>
      <c r="P3214" s="245" t="str">
        <f t="shared" si="1328"/>
        <v>1</v>
      </c>
      <c r="Q3214" s="257">
        <f t="shared" si="1317"/>
        <v>8.0000000000000018</v>
      </c>
      <c r="R3214" s="102">
        <f t="shared" si="1329"/>
        <v>2.9999999999999982</v>
      </c>
      <c r="S3214" s="103">
        <f t="shared" si="1323"/>
        <v>1</v>
      </c>
      <c r="T3214" s="104">
        <f t="shared" si="1324"/>
        <v>1.9999999999999982</v>
      </c>
      <c r="U3214" s="104">
        <f t="shared" si="1325"/>
        <v>0</v>
      </c>
      <c r="V3214" s="104">
        <f t="shared" si="1326"/>
        <v>0</v>
      </c>
      <c r="W3214" s="105">
        <f t="shared" si="1327"/>
        <v>2.9999999999999982</v>
      </c>
      <c r="X3214" s="96"/>
      <c r="Y3214" s="106" t="str">
        <f>$AO$16</f>
        <v>D</v>
      </c>
      <c r="Z3214" s="207" t="str">
        <f t="shared" si="1318"/>
        <v>Tue</v>
      </c>
      <c r="AA3214" s="107">
        <f t="shared" si="1319"/>
        <v>0</v>
      </c>
      <c r="AB3214" s="107">
        <f t="shared" si="1320"/>
        <v>0</v>
      </c>
      <c r="AC3214" s="107">
        <f t="shared" si="1321"/>
        <v>0</v>
      </c>
    </row>
    <row r="3215" spans="1:29" ht="12.75" customHeight="1">
      <c r="A3215" s="69"/>
      <c r="B3215" s="124" t="s">
        <v>66</v>
      </c>
      <c r="C3215" s="125" t="s">
        <v>22</v>
      </c>
      <c r="D3215" s="200">
        <v>4000</v>
      </c>
      <c r="E3215" s="127" t="s">
        <v>24</v>
      </c>
      <c r="F3215" s="139">
        <f>+L3239</f>
        <v>0</v>
      </c>
      <c r="G3215" s="134" t="s">
        <v>22</v>
      </c>
      <c r="H3215" s="130">
        <f>F3215*D3215</f>
        <v>0</v>
      </c>
      <c r="I3215" s="76">
        <f t="shared" si="1315"/>
        <v>13</v>
      </c>
      <c r="J3215" s="100">
        <f>$AN$17</f>
        <v>41087</v>
      </c>
      <c r="K3215" s="101">
        <v>1</v>
      </c>
      <c r="L3215" s="261">
        <v>11</v>
      </c>
      <c r="M3215" s="232">
        <f t="shared" si="1330"/>
        <v>0.33333333333333331</v>
      </c>
      <c r="N3215" s="241">
        <f t="shared" si="1322"/>
        <v>0.70833333333333337</v>
      </c>
      <c r="O3215" s="244">
        <f t="shared" si="1316"/>
        <v>9.0000000000000018</v>
      </c>
      <c r="P3215" s="245" t="str">
        <f t="shared" si="1328"/>
        <v>1</v>
      </c>
      <c r="Q3215" s="257">
        <f t="shared" si="1317"/>
        <v>8.0000000000000018</v>
      </c>
      <c r="R3215" s="102">
        <f t="shared" si="1329"/>
        <v>2.9999999999999982</v>
      </c>
      <c r="S3215" s="103">
        <f t="shared" si="1323"/>
        <v>1</v>
      </c>
      <c r="T3215" s="104">
        <f t="shared" si="1324"/>
        <v>1.9999999999999982</v>
      </c>
      <c r="U3215" s="104">
        <f t="shared" si="1325"/>
        <v>0</v>
      </c>
      <c r="V3215" s="104">
        <f t="shared" si="1326"/>
        <v>0</v>
      </c>
      <c r="W3215" s="105">
        <f t="shared" si="1327"/>
        <v>2.9999999999999982</v>
      </c>
      <c r="X3215" s="96"/>
      <c r="Y3215" s="106" t="str">
        <f>$AO$17</f>
        <v>D</v>
      </c>
      <c r="Z3215" s="207" t="str">
        <f t="shared" si="1318"/>
        <v>Wed</v>
      </c>
      <c r="AA3215" s="107">
        <f t="shared" si="1319"/>
        <v>0</v>
      </c>
      <c r="AB3215" s="107">
        <f t="shared" si="1320"/>
        <v>0</v>
      </c>
      <c r="AC3215" s="107">
        <f t="shared" si="1321"/>
        <v>0</v>
      </c>
    </row>
    <row r="3216" spans="1:29" ht="12.75" customHeight="1">
      <c r="A3216" s="69"/>
      <c r="B3216" s="335" t="s">
        <v>75</v>
      </c>
      <c r="C3216" s="336" t="s">
        <v>22</v>
      </c>
      <c r="D3216" s="337"/>
      <c r="E3216" s="127" t="s">
        <v>24</v>
      </c>
      <c r="F3216" s="338">
        <f>+M3239</f>
        <v>24</v>
      </c>
      <c r="G3216" s="142" t="s">
        <v>22</v>
      </c>
      <c r="H3216" s="143">
        <f>+F3216*D3216</f>
        <v>0</v>
      </c>
      <c r="I3216" s="76">
        <f t="shared" si="1315"/>
        <v>14</v>
      </c>
      <c r="J3216" s="100">
        <f>$AN$18</f>
        <v>41088</v>
      </c>
      <c r="K3216" s="101">
        <v>1</v>
      </c>
      <c r="L3216" s="261">
        <v>11</v>
      </c>
      <c r="M3216" s="232">
        <f t="shared" si="1330"/>
        <v>0.33333333333333331</v>
      </c>
      <c r="N3216" s="241">
        <f t="shared" si="1322"/>
        <v>0.70833333333333337</v>
      </c>
      <c r="O3216" s="244">
        <f t="shared" si="1316"/>
        <v>9.0000000000000018</v>
      </c>
      <c r="P3216" s="245" t="str">
        <f t="shared" si="1328"/>
        <v>1</v>
      </c>
      <c r="Q3216" s="257">
        <f t="shared" si="1317"/>
        <v>8.0000000000000018</v>
      </c>
      <c r="R3216" s="102">
        <f t="shared" si="1329"/>
        <v>2.9999999999999982</v>
      </c>
      <c r="S3216" s="103">
        <f t="shared" si="1323"/>
        <v>1</v>
      </c>
      <c r="T3216" s="104">
        <f t="shared" si="1324"/>
        <v>1.9999999999999982</v>
      </c>
      <c r="U3216" s="104">
        <f t="shared" si="1325"/>
        <v>0</v>
      </c>
      <c r="V3216" s="104">
        <f t="shared" si="1326"/>
        <v>0</v>
      </c>
      <c r="W3216" s="105">
        <f t="shared" si="1327"/>
        <v>2.9999999999999982</v>
      </c>
      <c r="X3216" s="96"/>
      <c r="Y3216" s="106" t="str">
        <f>$AO$18</f>
        <v>D</v>
      </c>
      <c r="Z3216" s="207" t="str">
        <f t="shared" si="1318"/>
        <v>Thu</v>
      </c>
      <c r="AA3216" s="107">
        <f t="shared" si="1319"/>
        <v>0</v>
      </c>
      <c r="AB3216" s="107">
        <f t="shared" si="1320"/>
        <v>0</v>
      </c>
      <c r="AC3216" s="107">
        <f t="shared" si="1321"/>
        <v>0</v>
      </c>
    </row>
    <row r="3217" spans="1:29" ht="12.75" customHeight="1">
      <c r="A3217" s="69"/>
      <c r="B3217" s="124"/>
      <c r="C3217" s="70"/>
      <c r="D3217" s="202"/>
      <c r="E3217" s="140"/>
      <c r="F3217" s="141"/>
      <c r="G3217" s="74" t="s">
        <v>22</v>
      </c>
      <c r="H3217" s="99">
        <f>+D3217*F3217</f>
        <v>0</v>
      </c>
      <c r="I3217" s="76">
        <f t="shared" si="1315"/>
        <v>15</v>
      </c>
      <c r="J3217" s="100">
        <f>$AN$19</f>
        <v>41089</v>
      </c>
      <c r="K3217" s="101">
        <v>1</v>
      </c>
      <c r="L3217" s="261">
        <v>11</v>
      </c>
      <c r="M3217" s="232">
        <f t="shared" si="1330"/>
        <v>0.33333333333333331</v>
      </c>
      <c r="N3217" s="241">
        <f t="shared" si="1322"/>
        <v>0.70833333333333337</v>
      </c>
      <c r="O3217" s="244">
        <f t="shared" si="1316"/>
        <v>9.0000000000000018</v>
      </c>
      <c r="P3217" s="245" t="str">
        <f t="shared" si="1328"/>
        <v>1</v>
      </c>
      <c r="Q3217" s="257">
        <f t="shared" si="1317"/>
        <v>8.0000000000000018</v>
      </c>
      <c r="R3217" s="102">
        <f t="shared" si="1329"/>
        <v>2.9999999999999982</v>
      </c>
      <c r="S3217" s="103">
        <f t="shared" si="1323"/>
        <v>1</v>
      </c>
      <c r="T3217" s="104">
        <f t="shared" si="1324"/>
        <v>1.9999999999999982</v>
      </c>
      <c r="U3217" s="104">
        <f t="shared" si="1325"/>
        <v>0</v>
      </c>
      <c r="V3217" s="104">
        <f t="shared" si="1326"/>
        <v>0</v>
      </c>
      <c r="W3217" s="105">
        <f t="shared" si="1327"/>
        <v>2.9999999999999982</v>
      </c>
      <c r="X3217" s="96"/>
      <c r="Y3217" s="106" t="str">
        <f>$AO$19</f>
        <v>D</v>
      </c>
      <c r="Z3217" s="207" t="str">
        <f t="shared" si="1318"/>
        <v>Fri</v>
      </c>
      <c r="AA3217" s="107">
        <f t="shared" si="1319"/>
        <v>0</v>
      </c>
      <c r="AB3217" s="107">
        <f t="shared" si="1320"/>
        <v>0</v>
      </c>
      <c r="AC3217" s="107">
        <f t="shared" si="1321"/>
        <v>0</v>
      </c>
    </row>
    <row r="3218" spans="1:29" ht="12.75" customHeight="1">
      <c r="A3218" s="69"/>
      <c r="B3218" s="124"/>
      <c r="C3218" s="70"/>
      <c r="D3218" s="202"/>
      <c r="E3218" s="140"/>
      <c r="F3218" s="139"/>
      <c r="G3218" s="74" t="s">
        <v>22</v>
      </c>
      <c r="H3218" s="99">
        <f>+D3218*F3218</f>
        <v>0</v>
      </c>
      <c r="I3218" s="76">
        <f t="shared" si="1315"/>
        <v>16</v>
      </c>
      <c r="J3218" s="100">
        <f>$AN$20</f>
        <v>41090</v>
      </c>
      <c r="K3218" s="101" t="s">
        <v>63</v>
      </c>
      <c r="L3218" s="261">
        <v>8</v>
      </c>
      <c r="M3218" s="232">
        <f t="shared" si="1330"/>
        <v>0</v>
      </c>
      <c r="N3218" s="241">
        <f t="shared" si="1322"/>
        <v>0</v>
      </c>
      <c r="O3218" s="244">
        <f t="shared" si="1316"/>
        <v>0</v>
      </c>
      <c r="P3218" s="245">
        <f t="shared" si="1328"/>
        <v>0</v>
      </c>
      <c r="Q3218" s="257">
        <f t="shared" si="1317"/>
        <v>0</v>
      </c>
      <c r="R3218" s="102">
        <f t="shared" si="1329"/>
        <v>8</v>
      </c>
      <c r="S3218" s="103">
        <f t="shared" si="1323"/>
        <v>0</v>
      </c>
      <c r="T3218" s="104">
        <f t="shared" si="1324"/>
        <v>7</v>
      </c>
      <c r="U3218" s="104">
        <f t="shared" si="1325"/>
        <v>1</v>
      </c>
      <c r="V3218" s="104">
        <f t="shared" si="1326"/>
        <v>0</v>
      </c>
      <c r="W3218" s="105">
        <f t="shared" si="1327"/>
        <v>8</v>
      </c>
      <c r="X3218" s="96"/>
      <c r="Y3218" s="106" t="str">
        <f>$AO$20</f>
        <v>M</v>
      </c>
      <c r="Z3218" s="207" t="str">
        <f t="shared" si="1318"/>
        <v>Sat</v>
      </c>
      <c r="AA3218" s="107">
        <f t="shared" si="1319"/>
        <v>0</v>
      </c>
      <c r="AB3218" s="107">
        <f t="shared" si="1320"/>
        <v>0</v>
      </c>
      <c r="AC3218" s="107">
        <f t="shared" si="1321"/>
        <v>0</v>
      </c>
    </row>
    <row r="3219" spans="1:29" ht="12.75" customHeight="1">
      <c r="A3219" s="69"/>
      <c r="B3219" s="124" t="s">
        <v>56</v>
      </c>
      <c r="C3219" s="70" t="s">
        <v>22</v>
      </c>
      <c r="D3219" s="202"/>
      <c r="E3219" s="140"/>
      <c r="F3219" s="141"/>
      <c r="G3219" s="74" t="s">
        <v>22</v>
      </c>
      <c r="H3219" s="99">
        <v>0</v>
      </c>
      <c r="I3219" s="76">
        <f t="shared" si="1315"/>
        <v>17</v>
      </c>
      <c r="J3219" s="100">
        <f>$AN$21</f>
        <v>41091</v>
      </c>
      <c r="K3219" s="101" t="s">
        <v>50</v>
      </c>
      <c r="L3219" s="261"/>
      <c r="M3219" s="232">
        <f t="shared" si="1330"/>
        <v>0</v>
      </c>
      <c r="N3219" s="241">
        <f t="shared" si="1322"/>
        <v>0</v>
      </c>
      <c r="O3219" s="244">
        <f t="shared" si="1316"/>
        <v>0</v>
      </c>
      <c r="P3219" s="245">
        <f t="shared" si="1328"/>
        <v>0</v>
      </c>
      <c r="Q3219" s="257">
        <f t="shared" si="1317"/>
        <v>0</v>
      </c>
      <c r="R3219" s="102">
        <f t="shared" si="1329"/>
        <v>0</v>
      </c>
      <c r="S3219" s="103">
        <f t="shared" si="1323"/>
        <v>0</v>
      </c>
      <c r="T3219" s="104">
        <f t="shared" si="1324"/>
        <v>0</v>
      </c>
      <c r="U3219" s="104">
        <f t="shared" si="1325"/>
        <v>0</v>
      </c>
      <c r="V3219" s="104">
        <f t="shared" si="1326"/>
        <v>0</v>
      </c>
      <c r="W3219" s="105">
        <f t="shared" si="1327"/>
        <v>0</v>
      </c>
      <c r="X3219" s="96"/>
      <c r="Y3219" s="106" t="str">
        <f>$AO$21</f>
        <v>M</v>
      </c>
      <c r="Z3219" s="262" t="str">
        <f t="shared" si="1318"/>
        <v>Sun</v>
      </c>
      <c r="AA3219" s="107">
        <f t="shared" si="1319"/>
        <v>0</v>
      </c>
      <c r="AB3219" s="107">
        <f t="shared" si="1320"/>
        <v>0</v>
      </c>
      <c r="AC3219" s="107">
        <f t="shared" si="1321"/>
        <v>0</v>
      </c>
    </row>
    <row r="3220" spans="1:29" ht="12.75" customHeight="1">
      <c r="A3220" s="69"/>
      <c r="B3220" s="124"/>
      <c r="C3220" s="70"/>
      <c r="D3220" s="202"/>
      <c r="E3220" s="140"/>
      <c r="F3220" s="139"/>
      <c r="G3220" s="74" t="s">
        <v>22</v>
      </c>
      <c r="H3220" s="99">
        <f>+D3220*F3220</f>
        <v>0</v>
      </c>
      <c r="I3220" s="76">
        <f t="shared" si="1315"/>
        <v>18</v>
      </c>
      <c r="J3220" s="100">
        <f>$AN$22</f>
        <v>41092</v>
      </c>
      <c r="K3220" s="101">
        <v>1</v>
      </c>
      <c r="L3220" s="261">
        <v>11</v>
      </c>
      <c r="M3220" s="232">
        <f t="shared" si="1330"/>
        <v>0.33333333333333331</v>
      </c>
      <c r="N3220" s="241">
        <f t="shared" si="1322"/>
        <v>0.70833333333333337</v>
      </c>
      <c r="O3220" s="244">
        <f t="shared" si="1316"/>
        <v>9.0000000000000018</v>
      </c>
      <c r="P3220" s="245" t="str">
        <f t="shared" si="1328"/>
        <v>1</v>
      </c>
      <c r="Q3220" s="257">
        <f t="shared" si="1317"/>
        <v>8.0000000000000018</v>
      </c>
      <c r="R3220" s="102">
        <f t="shared" si="1329"/>
        <v>2.9999999999999982</v>
      </c>
      <c r="S3220" s="103">
        <f t="shared" si="1323"/>
        <v>1</v>
      </c>
      <c r="T3220" s="104">
        <f t="shared" si="1324"/>
        <v>1.9999999999999982</v>
      </c>
      <c r="U3220" s="104">
        <f t="shared" si="1325"/>
        <v>0</v>
      </c>
      <c r="V3220" s="104">
        <f t="shared" si="1326"/>
        <v>0</v>
      </c>
      <c r="W3220" s="105">
        <f t="shared" si="1327"/>
        <v>2.9999999999999982</v>
      </c>
      <c r="X3220" s="96"/>
      <c r="Y3220" s="106" t="str">
        <f>$AO$22</f>
        <v>D</v>
      </c>
      <c r="Z3220" s="262" t="str">
        <f t="shared" si="1318"/>
        <v>Mon</v>
      </c>
      <c r="AA3220" s="107">
        <f t="shared" si="1319"/>
        <v>0</v>
      </c>
      <c r="AB3220" s="107">
        <f t="shared" si="1320"/>
        <v>0</v>
      </c>
      <c r="AC3220" s="107">
        <f t="shared" si="1321"/>
        <v>0</v>
      </c>
    </row>
    <row r="3221" spans="1:29" ht="12.75" customHeight="1">
      <c r="A3221" s="69"/>
      <c r="B3221" s="150" t="s">
        <v>19</v>
      </c>
      <c r="C3221" s="150"/>
      <c r="D3221" s="200"/>
      <c r="E3221" s="127"/>
      <c r="F3221" s="151"/>
      <c r="G3221" s="134" t="s">
        <v>22</v>
      </c>
      <c r="H3221" s="152">
        <f>SUM(H3212:H3220)</f>
        <v>2291405.5491329478</v>
      </c>
      <c r="I3221" s="76">
        <f t="shared" si="1315"/>
        <v>19</v>
      </c>
      <c r="J3221" s="100">
        <f>$AN$23</f>
        <v>41093</v>
      </c>
      <c r="K3221" s="101">
        <v>1</v>
      </c>
      <c r="L3221" s="261">
        <v>11</v>
      </c>
      <c r="M3221" s="232">
        <f t="shared" si="1330"/>
        <v>0.33333333333333331</v>
      </c>
      <c r="N3221" s="241">
        <f t="shared" si="1322"/>
        <v>0.70833333333333337</v>
      </c>
      <c r="O3221" s="244">
        <f t="shared" si="1316"/>
        <v>9.0000000000000018</v>
      </c>
      <c r="P3221" s="245" t="str">
        <f t="shared" si="1328"/>
        <v>1</v>
      </c>
      <c r="Q3221" s="257">
        <f t="shared" si="1317"/>
        <v>8.0000000000000018</v>
      </c>
      <c r="R3221" s="102">
        <f t="shared" si="1329"/>
        <v>2.9999999999999982</v>
      </c>
      <c r="S3221" s="103">
        <f t="shared" si="1323"/>
        <v>1</v>
      </c>
      <c r="T3221" s="104">
        <f t="shared" si="1324"/>
        <v>1.9999999999999982</v>
      </c>
      <c r="U3221" s="104">
        <f t="shared" si="1325"/>
        <v>0</v>
      </c>
      <c r="V3221" s="104">
        <f t="shared" si="1326"/>
        <v>0</v>
      </c>
      <c r="W3221" s="105">
        <f t="shared" si="1327"/>
        <v>2.9999999999999982</v>
      </c>
      <c r="X3221" s="96"/>
      <c r="Y3221" s="106" t="str">
        <f>$AO$23</f>
        <v>D</v>
      </c>
      <c r="Z3221" s="207" t="str">
        <f t="shared" si="1318"/>
        <v>Tue</v>
      </c>
      <c r="AA3221" s="107">
        <f t="shared" si="1319"/>
        <v>0</v>
      </c>
      <c r="AB3221" s="107">
        <f t="shared" si="1320"/>
        <v>0</v>
      </c>
      <c r="AC3221" s="107">
        <f t="shared" si="1321"/>
        <v>0</v>
      </c>
    </row>
    <row r="3222" spans="1:29" ht="12.75" customHeight="1">
      <c r="A3222" s="69"/>
      <c r="B3222" s="131" t="s">
        <v>25</v>
      </c>
      <c r="C3222" s="70"/>
      <c r="D3222" s="200"/>
      <c r="E3222" s="127"/>
      <c r="F3222" s="151"/>
      <c r="G3222" s="74"/>
      <c r="H3222" s="75"/>
      <c r="I3222" s="76">
        <f t="shared" si="1315"/>
        <v>20</v>
      </c>
      <c r="J3222" s="100">
        <f>$AN$24</f>
        <v>41094</v>
      </c>
      <c r="K3222" s="101">
        <v>1</v>
      </c>
      <c r="L3222" s="261">
        <v>11</v>
      </c>
      <c r="M3222" s="232">
        <f t="shared" si="1330"/>
        <v>0.33333333333333331</v>
      </c>
      <c r="N3222" s="241">
        <f t="shared" si="1322"/>
        <v>0.70833333333333337</v>
      </c>
      <c r="O3222" s="244">
        <f t="shared" si="1316"/>
        <v>9.0000000000000018</v>
      </c>
      <c r="P3222" s="245" t="str">
        <f t="shared" si="1328"/>
        <v>1</v>
      </c>
      <c r="Q3222" s="257">
        <f t="shared" si="1317"/>
        <v>8.0000000000000018</v>
      </c>
      <c r="R3222" s="102">
        <f t="shared" si="1329"/>
        <v>2.9999999999999982</v>
      </c>
      <c r="S3222" s="103">
        <f t="shared" si="1323"/>
        <v>1</v>
      </c>
      <c r="T3222" s="104">
        <f t="shared" si="1324"/>
        <v>1.9999999999999982</v>
      </c>
      <c r="U3222" s="104">
        <f t="shared" si="1325"/>
        <v>0</v>
      </c>
      <c r="V3222" s="104">
        <f t="shared" si="1326"/>
        <v>0</v>
      </c>
      <c r="W3222" s="105">
        <f t="shared" si="1327"/>
        <v>2.9999999999999982</v>
      </c>
      <c r="X3222" s="96"/>
      <c r="Y3222" s="106" t="str">
        <f>$AO$24</f>
        <v>D</v>
      </c>
      <c r="Z3222" s="207" t="str">
        <f t="shared" si="1318"/>
        <v>Wed</v>
      </c>
      <c r="AA3222" s="107">
        <f t="shared" si="1319"/>
        <v>0</v>
      </c>
      <c r="AB3222" s="107">
        <f t="shared" si="1320"/>
        <v>0</v>
      </c>
      <c r="AC3222" s="107">
        <f t="shared" si="1321"/>
        <v>0</v>
      </c>
    </row>
    <row r="3223" spans="1:29" ht="12.75" customHeight="1">
      <c r="A3223" s="69"/>
      <c r="B3223" s="124" t="s">
        <v>26</v>
      </c>
      <c r="C3223" s="125" t="s">
        <v>22</v>
      </c>
      <c r="D3223" s="153">
        <f>-H3212</f>
        <v>-1244560</v>
      </c>
      <c r="E3223" s="127" t="s">
        <v>24</v>
      </c>
      <c r="F3223" s="149">
        <v>0.02</v>
      </c>
      <c r="G3223" s="134" t="s">
        <v>22</v>
      </c>
      <c r="H3223" s="130">
        <f>F3223*D3223</f>
        <v>-24891.200000000001</v>
      </c>
      <c r="I3223" s="76">
        <f t="shared" si="1315"/>
        <v>21</v>
      </c>
      <c r="J3223" s="100">
        <f>$AN$25</f>
        <v>41095</v>
      </c>
      <c r="K3223" s="101">
        <v>1</v>
      </c>
      <c r="L3223" s="261">
        <v>11</v>
      </c>
      <c r="M3223" s="232">
        <f t="shared" si="1330"/>
        <v>0.33333333333333331</v>
      </c>
      <c r="N3223" s="241">
        <f t="shared" si="1322"/>
        <v>0.70833333333333337</v>
      </c>
      <c r="O3223" s="244">
        <f t="shared" si="1316"/>
        <v>9.0000000000000018</v>
      </c>
      <c r="P3223" s="245" t="str">
        <f t="shared" si="1328"/>
        <v>1</v>
      </c>
      <c r="Q3223" s="257">
        <f t="shared" si="1317"/>
        <v>8.0000000000000018</v>
      </c>
      <c r="R3223" s="102">
        <f t="shared" si="1329"/>
        <v>2.9999999999999982</v>
      </c>
      <c r="S3223" s="103">
        <f t="shared" si="1323"/>
        <v>1</v>
      </c>
      <c r="T3223" s="104">
        <f t="shared" si="1324"/>
        <v>1.9999999999999982</v>
      </c>
      <c r="U3223" s="104">
        <f t="shared" si="1325"/>
        <v>0</v>
      </c>
      <c r="V3223" s="104">
        <f t="shared" si="1326"/>
        <v>0</v>
      </c>
      <c r="W3223" s="105">
        <f t="shared" si="1327"/>
        <v>2.9999999999999982</v>
      </c>
      <c r="X3223" s="96"/>
      <c r="Y3223" s="106" t="str">
        <f>$AO$25</f>
        <v>D</v>
      </c>
      <c r="Z3223" s="207" t="str">
        <f t="shared" si="1318"/>
        <v>Thu</v>
      </c>
      <c r="AA3223" s="107">
        <f t="shared" si="1319"/>
        <v>0</v>
      </c>
      <c r="AB3223" s="107">
        <f t="shared" si="1320"/>
        <v>0</v>
      </c>
      <c r="AC3223" s="107">
        <f t="shared" si="1321"/>
        <v>0</v>
      </c>
    </row>
    <row r="3224" spans="1:29" ht="12.75" customHeight="1">
      <c r="A3224" s="69"/>
      <c r="B3224" s="124" t="s">
        <v>47</v>
      </c>
      <c r="C3224" s="125" t="s">
        <v>22</v>
      </c>
      <c r="D3224" s="200"/>
      <c r="E3224" s="127"/>
      <c r="F3224" s="155"/>
      <c r="G3224" s="134" t="s">
        <v>22</v>
      </c>
      <c r="H3224" s="130">
        <f>SUM(AA3239:AC3239)*-F3212/21</f>
        <v>0</v>
      </c>
      <c r="I3224" s="76">
        <f t="shared" si="1315"/>
        <v>22</v>
      </c>
      <c r="J3224" s="100">
        <f>$AN$26</f>
        <v>41096</v>
      </c>
      <c r="K3224" s="101">
        <v>1</v>
      </c>
      <c r="L3224" s="261">
        <v>11</v>
      </c>
      <c r="M3224" s="232">
        <f t="shared" si="1330"/>
        <v>0.33333333333333331</v>
      </c>
      <c r="N3224" s="241">
        <f t="shared" si="1322"/>
        <v>0.70833333333333337</v>
      </c>
      <c r="O3224" s="244">
        <f t="shared" si="1316"/>
        <v>9.0000000000000018</v>
      </c>
      <c r="P3224" s="245" t="str">
        <f t="shared" si="1328"/>
        <v>1</v>
      </c>
      <c r="Q3224" s="257">
        <f t="shared" si="1317"/>
        <v>8.0000000000000018</v>
      </c>
      <c r="R3224" s="102">
        <f t="shared" si="1329"/>
        <v>2.9999999999999982</v>
      </c>
      <c r="S3224" s="103">
        <f t="shared" si="1323"/>
        <v>1</v>
      </c>
      <c r="T3224" s="104">
        <f t="shared" si="1324"/>
        <v>1.9999999999999982</v>
      </c>
      <c r="U3224" s="104">
        <f t="shared" si="1325"/>
        <v>0</v>
      </c>
      <c r="V3224" s="104">
        <f t="shared" si="1326"/>
        <v>0</v>
      </c>
      <c r="W3224" s="105">
        <f t="shared" si="1327"/>
        <v>2.9999999999999982</v>
      </c>
      <c r="X3224" s="96"/>
      <c r="Y3224" s="106" t="str">
        <f>$AO$26</f>
        <v>D</v>
      </c>
      <c r="Z3224" s="207" t="str">
        <f t="shared" si="1318"/>
        <v>Fri</v>
      </c>
      <c r="AA3224" s="107">
        <f t="shared" si="1319"/>
        <v>0</v>
      </c>
      <c r="AB3224" s="107">
        <f t="shared" si="1320"/>
        <v>0</v>
      </c>
      <c r="AC3224" s="107">
        <f t="shared" si="1321"/>
        <v>0</v>
      </c>
    </row>
    <row r="3225" spans="1:29" ht="12.75" customHeight="1">
      <c r="A3225" s="69"/>
      <c r="B3225" s="124" t="s">
        <v>27</v>
      </c>
      <c r="C3225" s="125" t="s">
        <v>22</v>
      </c>
      <c r="D3225" s="200"/>
      <c r="E3225" s="127"/>
      <c r="F3225" s="155"/>
      <c r="G3225" s="134" t="s">
        <v>22</v>
      </c>
      <c r="H3225" s="156">
        <f>+F3231</f>
        <v>-41933.25</v>
      </c>
      <c r="I3225" s="76">
        <f t="shared" si="1315"/>
        <v>23</v>
      </c>
      <c r="J3225" s="100">
        <f>$AN$27</f>
        <v>41097</v>
      </c>
      <c r="K3225" s="339" t="s">
        <v>63</v>
      </c>
      <c r="L3225" s="261">
        <v>8</v>
      </c>
      <c r="M3225" s="232">
        <f t="shared" si="1330"/>
        <v>0</v>
      </c>
      <c r="N3225" s="241">
        <f t="shared" si="1322"/>
        <v>0</v>
      </c>
      <c r="O3225" s="244">
        <f t="shared" si="1316"/>
        <v>0</v>
      </c>
      <c r="P3225" s="245">
        <f t="shared" si="1328"/>
        <v>0</v>
      </c>
      <c r="Q3225" s="257">
        <f t="shared" si="1317"/>
        <v>0</v>
      </c>
      <c r="R3225" s="102">
        <f t="shared" si="1329"/>
        <v>8</v>
      </c>
      <c r="S3225" s="103">
        <f t="shared" si="1323"/>
        <v>0</v>
      </c>
      <c r="T3225" s="104">
        <f t="shared" si="1324"/>
        <v>7</v>
      </c>
      <c r="U3225" s="104">
        <f t="shared" si="1325"/>
        <v>1</v>
      </c>
      <c r="V3225" s="104">
        <f t="shared" si="1326"/>
        <v>0</v>
      </c>
      <c r="W3225" s="105">
        <f t="shared" si="1327"/>
        <v>8</v>
      </c>
      <c r="X3225" s="96"/>
      <c r="Y3225" s="106" t="str">
        <f>$AO$27</f>
        <v>M</v>
      </c>
      <c r="Z3225" s="207" t="str">
        <f t="shared" si="1318"/>
        <v>Sat</v>
      </c>
      <c r="AA3225" s="107">
        <f t="shared" si="1319"/>
        <v>0</v>
      </c>
      <c r="AB3225" s="107">
        <f t="shared" si="1320"/>
        <v>0</v>
      </c>
      <c r="AC3225" s="107">
        <f t="shared" si="1321"/>
        <v>0</v>
      </c>
    </row>
    <row r="3226" spans="1:29" ht="12.75" customHeight="1">
      <c r="A3226" s="69"/>
      <c r="B3226" s="98"/>
      <c r="C3226" s="98"/>
      <c r="D3226" s="158" t="s">
        <v>28</v>
      </c>
      <c r="E3226" s="159"/>
      <c r="F3226" s="160">
        <f>VLOOKUP(C3205,$AD$1:$AG$6,2)</f>
        <v>-1320000</v>
      </c>
      <c r="G3226" s="160"/>
      <c r="H3226" s="99"/>
      <c r="I3226" s="76">
        <f t="shared" si="1315"/>
        <v>24</v>
      </c>
      <c r="J3226" s="100">
        <f>$AN$28</f>
        <v>41098</v>
      </c>
      <c r="K3226" s="101" t="s">
        <v>50</v>
      </c>
      <c r="L3226" s="261"/>
      <c r="M3226" s="232">
        <f t="shared" si="1330"/>
        <v>0</v>
      </c>
      <c r="N3226" s="241">
        <f t="shared" si="1322"/>
        <v>0</v>
      </c>
      <c r="O3226" s="244">
        <f t="shared" si="1316"/>
        <v>0</v>
      </c>
      <c r="P3226" s="245">
        <f t="shared" si="1328"/>
        <v>0</v>
      </c>
      <c r="Q3226" s="257">
        <f t="shared" si="1317"/>
        <v>0</v>
      </c>
      <c r="R3226" s="102">
        <f t="shared" si="1329"/>
        <v>0</v>
      </c>
      <c r="S3226" s="103">
        <f t="shared" si="1323"/>
        <v>0</v>
      </c>
      <c r="T3226" s="104">
        <f t="shared" si="1324"/>
        <v>0</v>
      </c>
      <c r="U3226" s="104">
        <f t="shared" si="1325"/>
        <v>0</v>
      </c>
      <c r="V3226" s="104">
        <f t="shared" si="1326"/>
        <v>0</v>
      </c>
      <c r="W3226" s="105">
        <f t="shared" si="1327"/>
        <v>0</v>
      </c>
      <c r="X3226" s="96"/>
      <c r="Y3226" s="106" t="str">
        <f>$AO$28</f>
        <v>M</v>
      </c>
      <c r="Z3226" s="262" t="str">
        <f t="shared" si="1318"/>
        <v>Sun</v>
      </c>
      <c r="AA3226" s="107">
        <f t="shared" si="1319"/>
        <v>0</v>
      </c>
      <c r="AB3226" s="107">
        <f t="shared" si="1320"/>
        <v>0</v>
      </c>
      <c r="AC3226" s="107">
        <f t="shared" si="1321"/>
        <v>0</v>
      </c>
    </row>
    <row r="3227" spans="1:29" ht="12.75" customHeight="1">
      <c r="A3227" s="69"/>
      <c r="B3227" s="98"/>
      <c r="C3227" s="98"/>
      <c r="D3227" s="162" t="s">
        <v>26</v>
      </c>
      <c r="E3227" s="159"/>
      <c r="F3227" s="163">
        <f>+(H3212)*0.54%</f>
        <v>6720.6240000000007</v>
      </c>
      <c r="G3227" s="163"/>
      <c r="H3227" s="99"/>
      <c r="I3227" s="76">
        <f t="shared" si="1315"/>
        <v>25</v>
      </c>
      <c r="J3227" s="100">
        <f>$AN$29</f>
        <v>41099</v>
      </c>
      <c r="K3227" s="101">
        <v>1</v>
      </c>
      <c r="L3227" s="261">
        <v>8</v>
      </c>
      <c r="M3227" s="232">
        <f t="shared" si="1330"/>
        <v>0.33333333333333331</v>
      </c>
      <c r="N3227" s="241">
        <f t="shared" si="1322"/>
        <v>0.70833333333333337</v>
      </c>
      <c r="O3227" s="244">
        <f t="shared" si="1316"/>
        <v>9.0000000000000018</v>
      </c>
      <c r="P3227" s="245" t="str">
        <f t="shared" si="1328"/>
        <v>1</v>
      </c>
      <c r="Q3227" s="257">
        <f t="shared" si="1317"/>
        <v>8.0000000000000018</v>
      </c>
      <c r="R3227" s="102">
        <f t="shared" si="1329"/>
        <v>0</v>
      </c>
      <c r="S3227" s="103">
        <f t="shared" si="1323"/>
        <v>0</v>
      </c>
      <c r="T3227" s="104">
        <f t="shared" si="1324"/>
        <v>0</v>
      </c>
      <c r="U3227" s="104">
        <f t="shared" si="1325"/>
        <v>0</v>
      </c>
      <c r="V3227" s="104">
        <f t="shared" si="1326"/>
        <v>0</v>
      </c>
      <c r="W3227" s="105">
        <f t="shared" si="1327"/>
        <v>0</v>
      </c>
      <c r="X3227" s="96"/>
      <c r="Y3227" s="106" t="str">
        <f>$AO$29</f>
        <v>D</v>
      </c>
      <c r="Z3227" s="262" t="str">
        <f t="shared" si="1318"/>
        <v>Mon</v>
      </c>
      <c r="AA3227" s="107">
        <f t="shared" si="1319"/>
        <v>0</v>
      </c>
      <c r="AB3227" s="107">
        <f t="shared" si="1320"/>
        <v>0</v>
      </c>
      <c r="AC3227" s="107">
        <f t="shared" si="1321"/>
        <v>0</v>
      </c>
    </row>
    <row r="3228" spans="1:29" ht="12.75" customHeight="1">
      <c r="A3228" s="69"/>
      <c r="B3228" s="98"/>
      <c r="C3228" s="98"/>
      <c r="D3228" s="162" t="s">
        <v>29</v>
      </c>
      <c r="E3228" s="159"/>
      <c r="F3228" s="160">
        <f>-IF(H3221*5%&gt;500000,500000,H3221*5%)</f>
        <v>-114570.2774566474</v>
      </c>
      <c r="G3228" s="160"/>
      <c r="H3228" s="99"/>
      <c r="I3228" s="76">
        <f t="shared" si="1315"/>
        <v>26</v>
      </c>
      <c r="J3228" s="100">
        <f>$AN$30</f>
        <v>41100</v>
      </c>
      <c r="K3228" s="101">
        <v>1</v>
      </c>
      <c r="L3228" s="261">
        <v>8</v>
      </c>
      <c r="M3228" s="232">
        <f t="shared" si="1330"/>
        <v>0.33333333333333331</v>
      </c>
      <c r="N3228" s="241">
        <f t="shared" si="1322"/>
        <v>0.70833333333333337</v>
      </c>
      <c r="O3228" s="244">
        <f t="shared" si="1316"/>
        <v>9.0000000000000018</v>
      </c>
      <c r="P3228" s="245" t="str">
        <f t="shared" si="1328"/>
        <v>1</v>
      </c>
      <c r="Q3228" s="257">
        <f t="shared" si="1317"/>
        <v>8.0000000000000018</v>
      </c>
      <c r="R3228" s="102">
        <f t="shared" si="1329"/>
        <v>0</v>
      </c>
      <c r="S3228" s="103">
        <f t="shared" si="1323"/>
        <v>0</v>
      </c>
      <c r="T3228" s="104">
        <f t="shared" si="1324"/>
        <v>0</v>
      </c>
      <c r="U3228" s="104">
        <f t="shared" si="1325"/>
        <v>0</v>
      </c>
      <c r="V3228" s="104">
        <f t="shared" si="1326"/>
        <v>0</v>
      </c>
      <c r="W3228" s="105">
        <f t="shared" si="1327"/>
        <v>0</v>
      </c>
      <c r="X3228" s="96"/>
      <c r="Y3228" s="106" t="str">
        <f>$AO$30</f>
        <v>D</v>
      </c>
      <c r="Z3228" s="207" t="str">
        <f t="shared" si="1318"/>
        <v>Tue</v>
      </c>
      <c r="AA3228" s="107">
        <f t="shared" si="1319"/>
        <v>0</v>
      </c>
      <c r="AB3228" s="107">
        <f t="shared" si="1320"/>
        <v>0</v>
      </c>
      <c r="AC3228" s="107">
        <f t="shared" si="1321"/>
        <v>0</v>
      </c>
    </row>
    <row r="3229" spans="1:29" ht="12.75" customHeight="1">
      <c r="A3229" s="69"/>
      <c r="B3229" s="98"/>
      <c r="C3229" s="98"/>
      <c r="D3229" s="162" t="s">
        <v>30</v>
      </c>
      <c r="E3229" s="159"/>
      <c r="F3229" s="163">
        <f>ROUND(H3221+H3223+F3227+F3228,0)*12</f>
        <v>25903980</v>
      </c>
      <c r="G3229" s="163"/>
      <c r="H3229" s="99"/>
      <c r="I3229" s="76">
        <f t="shared" si="1315"/>
        <v>27</v>
      </c>
      <c r="J3229" s="100">
        <f>$AN$31</f>
        <v>41101</v>
      </c>
      <c r="K3229" s="101">
        <v>1</v>
      </c>
      <c r="L3229" s="261">
        <v>9</v>
      </c>
      <c r="M3229" s="232">
        <f t="shared" si="1330"/>
        <v>0.33333333333333331</v>
      </c>
      <c r="N3229" s="241">
        <f t="shared" si="1322"/>
        <v>0.70833333333333337</v>
      </c>
      <c r="O3229" s="244">
        <f t="shared" si="1316"/>
        <v>9.0000000000000018</v>
      </c>
      <c r="P3229" s="245" t="str">
        <f t="shared" si="1328"/>
        <v>1</v>
      </c>
      <c r="Q3229" s="257">
        <f t="shared" si="1317"/>
        <v>8.0000000000000018</v>
      </c>
      <c r="R3229" s="102">
        <f t="shared" si="1329"/>
        <v>0.99999999999999822</v>
      </c>
      <c r="S3229" s="103">
        <f t="shared" si="1323"/>
        <v>1</v>
      </c>
      <c r="T3229" s="104">
        <f t="shared" si="1324"/>
        <v>0</v>
      </c>
      <c r="U3229" s="104">
        <f t="shared" si="1325"/>
        <v>0</v>
      </c>
      <c r="V3229" s="104">
        <f t="shared" si="1326"/>
        <v>0</v>
      </c>
      <c r="W3229" s="105">
        <f t="shared" si="1327"/>
        <v>0.99999999999999822</v>
      </c>
      <c r="X3229" s="96"/>
      <c r="Y3229" s="106" t="str">
        <f>$AO$31</f>
        <v>D</v>
      </c>
      <c r="Z3229" s="207" t="str">
        <f t="shared" si="1318"/>
        <v>Wed</v>
      </c>
      <c r="AA3229" s="107">
        <f t="shared" si="1319"/>
        <v>0</v>
      </c>
      <c r="AB3229" s="107">
        <f t="shared" si="1320"/>
        <v>0</v>
      </c>
      <c r="AC3229" s="107">
        <f t="shared" si="1321"/>
        <v>0</v>
      </c>
    </row>
    <row r="3230" spans="1:29" ht="12.75" customHeight="1">
      <c r="A3230" s="69"/>
      <c r="B3230" s="98"/>
      <c r="C3230" s="98"/>
      <c r="D3230" s="168" t="s">
        <v>31</v>
      </c>
      <c r="E3230" s="159"/>
      <c r="F3230" s="169">
        <f>(F3229)+(F3226*12)</f>
        <v>10063980</v>
      </c>
      <c r="G3230" s="169"/>
      <c r="H3230" s="99"/>
      <c r="I3230" s="76">
        <f t="shared" si="1315"/>
        <v>28</v>
      </c>
      <c r="J3230" s="100">
        <f>$AN$32</f>
        <v>41102</v>
      </c>
      <c r="K3230" s="101">
        <v>1</v>
      </c>
      <c r="L3230" s="261">
        <v>8</v>
      </c>
      <c r="M3230" s="232">
        <f t="shared" si="1330"/>
        <v>0.33333333333333331</v>
      </c>
      <c r="N3230" s="241">
        <f t="shared" si="1322"/>
        <v>0.70833333333333337</v>
      </c>
      <c r="O3230" s="244">
        <f t="shared" si="1316"/>
        <v>9.0000000000000018</v>
      </c>
      <c r="P3230" s="245" t="str">
        <f t="shared" si="1328"/>
        <v>1</v>
      </c>
      <c r="Q3230" s="257">
        <f t="shared" si="1317"/>
        <v>8.0000000000000018</v>
      </c>
      <c r="R3230" s="102">
        <f t="shared" si="1329"/>
        <v>0</v>
      </c>
      <c r="S3230" s="103">
        <f t="shared" si="1323"/>
        <v>0</v>
      </c>
      <c r="T3230" s="104">
        <f t="shared" si="1324"/>
        <v>0</v>
      </c>
      <c r="U3230" s="104">
        <f t="shared" si="1325"/>
        <v>0</v>
      </c>
      <c r="V3230" s="104">
        <f t="shared" si="1326"/>
        <v>0</v>
      </c>
      <c r="W3230" s="105">
        <f t="shared" si="1327"/>
        <v>0</v>
      </c>
      <c r="X3230" s="96"/>
      <c r="Y3230" s="106" t="str">
        <f>$AO$32</f>
        <v>D</v>
      </c>
      <c r="Z3230" s="207" t="str">
        <f t="shared" si="1318"/>
        <v>Thu</v>
      </c>
      <c r="AA3230" s="107">
        <f t="shared" si="1319"/>
        <v>0</v>
      </c>
      <c r="AB3230" s="107">
        <f t="shared" si="1320"/>
        <v>0</v>
      </c>
      <c r="AC3230" s="107">
        <f t="shared" si="1321"/>
        <v>0</v>
      </c>
    </row>
    <row r="3231" spans="1:29" ht="12.75" customHeight="1">
      <c r="A3231" s="69"/>
      <c r="B3231" s="98"/>
      <c r="C3231" s="98"/>
      <c r="D3231" s="168" t="s">
        <v>32</v>
      </c>
      <c r="E3231" s="159"/>
      <c r="F3231" s="170">
        <f>-(IF(F3230&lt;=0,0,IF(F3230&lt;=50000000,F3230*0.05,IF(F3230&lt;=200000000,(F3230-50000000)*0.15+2500000,IF(F3230&lt;=500000000,(F3230-250000000)*0.25+32500000,(F3230-500000000)*0.3+95000000)))))/12</f>
        <v>-41933.25</v>
      </c>
      <c r="G3231" s="171">
        <f>-(IF(F3231&lt;=0,0,IF(F3231&lt;=50000000,F3231*0.05,IF(F3231&lt;=200000000,(F3231-50000000)*0.15+2500000,IF(F3231&lt;=500000000,(F3231-250000000)*0.25+32500000,(F3231-500000000)*0.3+95000000)))))/12</f>
        <v>0</v>
      </c>
      <c r="H3231" s="99"/>
      <c r="I3231" s="76">
        <f t="shared" si="1315"/>
        <v>29</v>
      </c>
      <c r="J3231" s="100">
        <f>$AN$33</f>
        <v>41103</v>
      </c>
      <c r="K3231" s="101">
        <v>1</v>
      </c>
      <c r="L3231" s="261">
        <v>8</v>
      </c>
      <c r="M3231" s="232">
        <f t="shared" si="1330"/>
        <v>0.33333333333333331</v>
      </c>
      <c r="N3231" s="241">
        <f t="shared" si="1322"/>
        <v>0.70833333333333337</v>
      </c>
      <c r="O3231" s="244">
        <f t="shared" si="1316"/>
        <v>9.0000000000000018</v>
      </c>
      <c r="P3231" s="245" t="str">
        <f t="shared" si="1328"/>
        <v>1</v>
      </c>
      <c r="Q3231" s="257">
        <f t="shared" si="1317"/>
        <v>8.0000000000000018</v>
      </c>
      <c r="R3231" s="102">
        <f t="shared" si="1329"/>
        <v>0</v>
      </c>
      <c r="S3231" s="103">
        <f t="shared" si="1323"/>
        <v>0</v>
      </c>
      <c r="T3231" s="104">
        <f t="shared" si="1324"/>
        <v>0</v>
      </c>
      <c r="U3231" s="104">
        <f t="shared" si="1325"/>
        <v>0</v>
      </c>
      <c r="V3231" s="104">
        <f t="shared" si="1326"/>
        <v>0</v>
      </c>
      <c r="W3231" s="105">
        <f t="shared" si="1327"/>
        <v>0</v>
      </c>
      <c r="X3231" s="96"/>
      <c r="Y3231" s="106" t="str">
        <f>$AO$33</f>
        <v>D</v>
      </c>
      <c r="Z3231" s="207" t="str">
        <f t="shared" si="1318"/>
        <v>Fri</v>
      </c>
      <c r="AA3231" s="107">
        <f t="shared" si="1319"/>
        <v>0</v>
      </c>
      <c r="AB3231" s="107">
        <f t="shared" si="1320"/>
        <v>0</v>
      </c>
      <c r="AC3231" s="107">
        <f t="shared" si="1321"/>
        <v>0</v>
      </c>
    </row>
    <row r="3232" spans="1:29" ht="12.75" customHeight="1">
      <c r="A3232" s="69"/>
      <c r="B3232" s="98"/>
      <c r="C3232" s="125"/>
      <c r="D3232" s="172"/>
      <c r="E3232" s="173"/>
      <c r="F3232" s="174"/>
      <c r="G3232" s="72"/>
      <c r="H3232" s="175"/>
      <c r="I3232" s="76">
        <f t="shared" si="1315"/>
        <v>30</v>
      </c>
      <c r="J3232" s="100">
        <f>$AN$34</f>
        <v>41104</v>
      </c>
      <c r="K3232" s="101" t="s">
        <v>50</v>
      </c>
      <c r="L3232" s="261"/>
      <c r="M3232" s="232">
        <f t="shared" si="1330"/>
        <v>0</v>
      </c>
      <c r="N3232" s="241">
        <f t="shared" si="1322"/>
        <v>0</v>
      </c>
      <c r="O3232" s="244">
        <f t="shared" si="1316"/>
        <v>0</v>
      </c>
      <c r="P3232" s="245">
        <f t="shared" si="1328"/>
        <v>0</v>
      </c>
      <c r="Q3232" s="257">
        <f t="shared" si="1317"/>
        <v>0</v>
      </c>
      <c r="R3232" s="102">
        <f t="shared" si="1329"/>
        <v>0</v>
      </c>
      <c r="S3232" s="103">
        <f t="shared" si="1323"/>
        <v>0</v>
      </c>
      <c r="T3232" s="104">
        <f t="shared" si="1324"/>
        <v>0</v>
      </c>
      <c r="U3232" s="104">
        <f t="shared" si="1325"/>
        <v>0</v>
      </c>
      <c r="V3232" s="104">
        <f t="shared" si="1326"/>
        <v>0</v>
      </c>
      <c r="W3232" s="105">
        <f t="shared" si="1327"/>
        <v>0</v>
      </c>
      <c r="X3232" s="96"/>
      <c r="Y3232" s="106" t="str">
        <f>$AO$34</f>
        <v>M</v>
      </c>
      <c r="Z3232" s="207" t="str">
        <f t="shared" si="1318"/>
        <v>Sat</v>
      </c>
      <c r="AA3232" s="107">
        <f t="shared" si="1319"/>
        <v>0</v>
      </c>
      <c r="AB3232" s="107">
        <f t="shared" si="1320"/>
        <v>0</v>
      </c>
      <c r="AC3232" s="107">
        <f t="shared" si="1321"/>
        <v>0</v>
      </c>
    </row>
    <row r="3233" spans="1:29" ht="12.75" customHeight="1">
      <c r="A3233" s="69"/>
      <c r="B3233" s="176" t="s">
        <v>33</v>
      </c>
      <c r="C3233" s="177"/>
      <c r="D3233" s="178"/>
      <c r="E3233" s="127"/>
      <c r="F3233" s="179"/>
      <c r="G3233" s="180" t="s">
        <v>22</v>
      </c>
      <c r="H3233" s="152">
        <f>+H3221+H3223+H3224+H3225</f>
        <v>2224581.0991329476</v>
      </c>
      <c r="I3233" s="76">
        <f t="shared" si="1315"/>
        <v>31</v>
      </c>
      <c r="J3233" s="100">
        <f>$AN$35</f>
        <v>41105</v>
      </c>
      <c r="K3233" s="101" t="s">
        <v>50</v>
      </c>
      <c r="L3233" s="261"/>
      <c r="M3233" s="232">
        <f t="shared" si="1330"/>
        <v>0</v>
      </c>
      <c r="N3233" s="241">
        <f t="shared" si="1322"/>
        <v>0</v>
      </c>
      <c r="O3233" s="244">
        <f t="shared" si="1316"/>
        <v>0</v>
      </c>
      <c r="P3233" s="245">
        <f t="shared" si="1328"/>
        <v>0</v>
      </c>
      <c r="Q3233" s="257">
        <f t="shared" si="1317"/>
        <v>0</v>
      </c>
      <c r="R3233" s="102">
        <f t="shared" si="1329"/>
        <v>0</v>
      </c>
      <c r="S3233" s="103">
        <f t="shared" si="1323"/>
        <v>0</v>
      </c>
      <c r="T3233" s="104">
        <f t="shared" si="1324"/>
        <v>0</v>
      </c>
      <c r="U3233" s="104">
        <f t="shared" si="1325"/>
        <v>0</v>
      </c>
      <c r="V3233" s="104">
        <f t="shared" si="1326"/>
        <v>0</v>
      </c>
      <c r="W3233" s="105">
        <f t="shared" si="1327"/>
        <v>0</v>
      </c>
      <c r="X3233" s="96"/>
      <c r="Y3233" s="106" t="str">
        <f>$AO$35</f>
        <v>M</v>
      </c>
      <c r="Z3233" s="262" t="str">
        <f t="shared" si="1318"/>
        <v>Sun</v>
      </c>
      <c r="AA3233" s="107">
        <f t="shared" si="1319"/>
        <v>0</v>
      </c>
      <c r="AB3233" s="107">
        <f t="shared" si="1320"/>
        <v>0</v>
      </c>
      <c r="AC3233" s="107">
        <f t="shared" si="1321"/>
        <v>0</v>
      </c>
    </row>
    <row r="3234" spans="1:29" ht="12.75" customHeight="1">
      <c r="A3234" s="69"/>
      <c r="B3234" s="70"/>
      <c r="C3234" s="70"/>
      <c r="D3234" s="200"/>
      <c r="E3234" s="127"/>
      <c r="F3234" s="155"/>
      <c r="G3234" s="74"/>
      <c r="H3234" s="75"/>
      <c r="I3234" s="76">
        <f t="shared" si="1315"/>
        <v>32</v>
      </c>
      <c r="J3234" s="100">
        <f>$AN$36</f>
        <v>41106</v>
      </c>
      <c r="K3234" s="101">
        <v>1</v>
      </c>
      <c r="L3234" s="261">
        <v>11</v>
      </c>
      <c r="M3234" s="232">
        <f t="shared" si="1330"/>
        <v>0.33333333333333331</v>
      </c>
      <c r="N3234" s="241">
        <f t="shared" si="1322"/>
        <v>0.70833333333333337</v>
      </c>
      <c r="O3234" s="244">
        <f t="shared" si="1316"/>
        <v>9.0000000000000018</v>
      </c>
      <c r="P3234" s="245" t="str">
        <f t="shared" si="1328"/>
        <v>1</v>
      </c>
      <c r="Q3234" s="257">
        <f t="shared" si="1317"/>
        <v>8.0000000000000018</v>
      </c>
      <c r="R3234" s="102">
        <f t="shared" si="1329"/>
        <v>2.9999999999999982</v>
      </c>
      <c r="S3234" s="103">
        <f t="shared" si="1323"/>
        <v>1</v>
      </c>
      <c r="T3234" s="104">
        <f t="shared" si="1324"/>
        <v>1.9999999999999982</v>
      </c>
      <c r="U3234" s="104">
        <f t="shared" si="1325"/>
        <v>0</v>
      </c>
      <c r="V3234" s="104">
        <f t="shared" si="1326"/>
        <v>0</v>
      </c>
      <c r="W3234" s="105">
        <f t="shared" si="1327"/>
        <v>2.9999999999999982</v>
      </c>
      <c r="X3234" s="96"/>
      <c r="Y3234" s="106" t="str">
        <f>$AO$36</f>
        <v>D</v>
      </c>
      <c r="Z3234" s="262" t="str">
        <f t="shared" si="1318"/>
        <v>Mon</v>
      </c>
      <c r="AA3234" s="107">
        <f t="shared" si="1319"/>
        <v>0</v>
      </c>
      <c r="AB3234" s="107">
        <f t="shared" si="1320"/>
        <v>0</v>
      </c>
      <c r="AC3234" s="107">
        <f t="shared" si="1321"/>
        <v>0</v>
      </c>
    </row>
    <row r="3235" spans="1:29" ht="12.75" customHeight="1">
      <c r="A3235" s="69"/>
      <c r="B3235" s="181" t="s">
        <v>34</v>
      </c>
      <c r="C3235" s="181"/>
      <c r="D3235" s="72"/>
      <c r="E3235" s="73"/>
      <c r="F3235" s="72"/>
      <c r="G3235" s="181" t="s">
        <v>35</v>
      </c>
      <c r="H3235" s="99"/>
      <c r="I3235" s="76">
        <f t="shared" si="1315"/>
        <v>33</v>
      </c>
      <c r="J3235" s="100">
        <f>$AN$37</f>
        <v>41107</v>
      </c>
      <c r="K3235" s="101">
        <v>1</v>
      </c>
      <c r="L3235" s="261">
        <v>11</v>
      </c>
      <c r="M3235" s="232">
        <f t="shared" si="1330"/>
        <v>0.33333333333333331</v>
      </c>
      <c r="N3235" s="241">
        <f t="shared" si="1322"/>
        <v>0.70833333333333337</v>
      </c>
      <c r="O3235" s="244">
        <f t="shared" si="1316"/>
        <v>9.0000000000000018</v>
      </c>
      <c r="P3235" s="245" t="str">
        <f t="shared" si="1328"/>
        <v>1</v>
      </c>
      <c r="Q3235" s="257">
        <f t="shared" si="1317"/>
        <v>8.0000000000000018</v>
      </c>
      <c r="R3235" s="102">
        <f t="shared" si="1329"/>
        <v>2.9999999999999982</v>
      </c>
      <c r="S3235" s="103">
        <f t="shared" si="1323"/>
        <v>1</v>
      </c>
      <c r="T3235" s="104">
        <f t="shared" si="1324"/>
        <v>1.9999999999999982</v>
      </c>
      <c r="U3235" s="104">
        <f t="shared" si="1325"/>
        <v>0</v>
      </c>
      <c r="V3235" s="104">
        <f t="shared" si="1326"/>
        <v>0</v>
      </c>
      <c r="W3235" s="105">
        <f t="shared" si="1327"/>
        <v>2.9999999999999982</v>
      </c>
      <c r="X3235" s="96"/>
      <c r="Y3235" s="106" t="str">
        <f>$AO$37</f>
        <v>D</v>
      </c>
      <c r="Z3235" s="207" t="str">
        <f t="shared" si="1318"/>
        <v>Tue</v>
      </c>
      <c r="AA3235" s="107">
        <f t="shared" si="1319"/>
        <v>0</v>
      </c>
      <c r="AB3235" s="107">
        <f t="shared" si="1320"/>
        <v>0</v>
      </c>
      <c r="AC3235" s="107">
        <f t="shared" si="1321"/>
        <v>0</v>
      </c>
    </row>
    <row r="3236" spans="1:29" ht="12.75" customHeight="1">
      <c r="A3236" s="69"/>
      <c r="B3236" s="181"/>
      <c r="C3236" s="181"/>
      <c r="D3236" s="72"/>
      <c r="E3236" s="73"/>
      <c r="F3236" s="72"/>
      <c r="G3236" s="181"/>
      <c r="H3236" s="99"/>
      <c r="I3236" s="76">
        <f t="shared" si="1315"/>
        <v>34</v>
      </c>
      <c r="J3236" s="100">
        <f>$AN$38</f>
        <v>41108</v>
      </c>
      <c r="K3236" s="101">
        <v>1</v>
      </c>
      <c r="L3236" s="261">
        <v>11</v>
      </c>
      <c r="M3236" s="232">
        <f t="shared" si="1330"/>
        <v>0.33333333333333331</v>
      </c>
      <c r="N3236" s="241">
        <f t="shared" si="1322"/>
        <v>0.70833333333333337</v>
      </c>
      <c r="O3236" s="244">
        <f t="shared" si="1316"/>
        <v>9.0000000000000018</v>
      </c>
      <c r="P3236" s="245" t="str">
        <f t="shared" si="1328"/>
        <v>1</v>
      </c>
      <c r="Q3236" s="257">
        <f t="shared" si="1317"/>
        <v>8.0000000000000018</v>
      </c>
      <c r="R3236" s="102">
        <f t="shared" si="1329"/>
        <v>2.9999999999999982</v>
      </c>
      <c r="S3236" s="103">
        <f t="shared" si="1323"/>
        <v>1</v>
      </c>
      <c r="T3236" s="104">
        <f t="shared" si="1324"/>
        <v>1.9999999999999982</v>
      </c>
      <c r="U3236" s="104">
        <f t="shared" si="1325"/>
        <v>0</v>
      </c>
      <c r="V3236" s="104">
        <f t="shared" si="1326"/>
        <v>0</v>
      </c>
      <c r="W3236" s="105">
        <f t="shared" si="1327"/>
        <v>2.9999999999999982</v>
      </c>
      <c r="X3236" s="96"/>
      <c r="Y3236" s="106" t="str">
        <f>$AO$38</f>
        <v>D</v>
      </c>
      <c r="Z3236" s="207" t="str">
        <f t="shared" si="1318"/>
        <v>Wed</v>
      </c>
      <c r="AA3236" s="107">
        <f t="shared" si="1319"/>
        <v>0</v>
      </c>
      <c r="AB3236" s="107">
        <f t="shared" si="1320"/>
        <v>0</v>
      </c>
      <c r="AC3236" s="107">
        <f t="shared" si="1321"/>
        <v>0</v>
      </c>
    </row>
    <row r="3237" spans="1:29" ht="12.75" customHeight="1">
      <c r="A3237" s="69"/>
      <c r="B3237" s="181"/>
      <c r="C3237" s="181"/>
      <c r="D3237" s="72"/>
      <c r="E3237" s="73"/>
      <c r="F3237" s="72"/>
      <c r="G3237" s="181"/>
      <c r="H3237" s="99"/>
      <c r="I3237" s="76">
        <f t="shared" si="1315"/>
        <v>35</v>
      </c>
      <c r="J3237" s="100"/>
      <c r="K3237" s="101"/>
      <c r="L3237" s="261"/>
      <c r="M3237" s="232"/>
      <c r="N3237" s="241"/>
      <c r="O3237" s="244"/>
      <c r="P3237" s="245"/>
      <c r="Q3237" s="257"/>
      <c r="R3237" s="102"/>
      <c r="S3237" s="103"/>
      <c r="T3237" s="104"/>
      <c r="U3237" s="104"/>
      <c r="V3237" s="104"/>
      <c r="W3237" s="105"/>
      <c r="X3237" s="96"/>
      <c r="Y3237" s="106"/>
      <c r="Z3237" s="207" t="str">
        <f t="shared" si="1318"/>
        <v>Sat</v>
      </c>
      <c r="AA3237" s="107">
        <f>COUNTIF(K3237,"S")</f>
        <v>0</v>
      </c>
      <c r="AB3237" s="107">
        <f>COUNTIF(K3237,"I")</f>
        <v>0</v>
      </c>
      <c r="AC3237" s="107">
        <f>COUNTIF(K3237,"A")</f>
        <v>0</v>
      </c>
    </row>
    <row r="3238" spans="1:29" ht="12.75" customHeight="1">
      <c r="A3238" s="69"/>
      <c r="B3238" s="181"/>
      <c r="C3238" s="181"/>
      <c r="D3238" s="72"/>
      <c r="E3238" s="73"/>
      <c r="F3238" s="72"/>
      <c r="G3238" s="181"/>
      <c r="H3238" s="99"/>
      <c r="I3238" s="76">
        <f t="shared" si="1315"/>
        <v>36</v>
      </c>
      <c r="J3238" s="210" t="s">
        <v>19</v>
      </c>
      <c r="K3238" s="211"/>
      <c r="L3238" s="251"/>
      <c r="M3238" s="212" t="s">
        <v>45</v>
      </c>
      <c r="N3238" s="212" t="s">
        <v>46</v>
      </c>
      <c r="O3238" s="242"/>
      <c r="P3238" s="243"/>
      <c r="Q3238" s="258"/>
      <c r="R3238" s="212"/>
      <c r="S3238" s="213"/>
      <c r="T3238" s="214"/>
      <c r="U3238" s="214"/>
      <c r="V3238" s="215"/>
      <c r="W3238" s="216" t="s">
        <v>36</v>
      </c>
      <c r="X3238" s="182"/>
      <c r="Y3238" s="183" t="s">
        <v>37</v>
      </c>
      <c r="Z3238" s="83"/>
      <c r="AA3238" s="84"/>
      <c r="AB3238" s="84"/>
      <c r="AC3238" s="96"/>
    </row>
    <row r="3239" spans="1:29" ht="12.75" customHeight="1">
      <c r="A3239" s="69"/>
      <c r="B3239" s="184" t="str">
        <f>C3203</f>
        <v>ADE</v>
      </c>
      <c r="C3239" s="181"/>
      <c r="D3239" s="72"/>
      <c r="E3239" s="73"/>
      <c r="F3239" s="72"/>
      <c r="G3239" s="181" t="s">
        <v>38</v>
      </c>
      <c r="H3239" s="99"/>
      <c r="I3239" s="76">
        <f t="shared" si="1315"/>
        <v>37</v>
      </c>
      <c r="J3239" s="333">
        <f>+K3239+L3239</f>
        <v>24</v>
      </c>
      <c r="K3239" s="334">
        <f>+COUNTIF(K3206:K3237,"1")+COUNTIF(K3206:K3237,"2")+COUNTIF(K3206:K3237,"L2")+COUNTIF(K3206:K3237,"L1")</f>
        <v>24</v>
      </c>
      <c r="L3239" s="334">
        <f>+COUNTIF(K3206:K3237,"2")+COUNTIF(K3206:K3237,"L2")</f>
        <v>0</v>
      </c>
      <c r="M3239" s="334">
        <f>+COUNTIF(K3206:K3237,"1")+COUNTIF(K3206:K3237,"L1")</f>
        <v>24</v>
      </c>
      <c r="N3239" s="185"/>
      <c r="O3239" s="185"/>
      <c r="P3239" s="101"/>
      <c r="Q3239" s="259"/>
      <c r="R3239" s="185">
        <f>+COUNTIF(K3207:K3237,"S2")</f>
        <v>0</v>
      </c>
      <c r="S3239" s="102">
        <f>SUM(S3207:S3237)</f>
        <v>17</v>
      </c>
      <c r="T3239" s="102">
        <f>SUM(T3207:T3237)</f>
        <v>46.999999999999986</v>
      </c>
      <c r="U3239" s="102">
        <f>SUM(U3207:U3237)</f>
        <v>2</v>
      </c>
      <c r="V3239" s="102">
        <f>SUM(V3207:V3237)</f>
        <v>0</v>
      </c>
      <c r="W3239" s="105">
        <f>+(S3239*1.5)+(T3239*2)+(U3239*3)+(V3239*4)</f>
        <v>125.49999999999997</v>
      </c>
      <c r="X3239" s="186"/>
      <c r="Y3239" s="187">
        <f>+COUNTIF(Y3207:Y3237,"D")</f>
        <v>22</v>
      </c>
      <c r="Z3239" s="83"/>
      <c r="AA3239" s="102">
        <f>SUM(AA3207:AA3237)</f>
        <v>0</v>
      </c>
      <c r="AB3239" s="102">
        <f>SUM(AB3207:AB3237)</f>
        <v>0</v>
      </c>
      <c r="AC3239" s="102">
        <f>SUM(AC3207:AC3237)</f>
        <v>0</v>
      </c>
    </row>
    <row r="3240" spans="1:29" ht="12.75" customHeight="1">
      <c r="A3240" s="69"/>
      <c r="B3240" s="263"/>
      <c r="C3240" s="189" t="s">
        <v>57</v>
      </c>
      <c r="D3240" s="189"/>
      <c r="E3240" s="190"/>
      <c r="F3240" s="72"/>
      <c r="G3240" s="72"/>
      <c r="H3240" s="99"/>
      <c r="I3240" s="76">
        <f t="shared" si="1315"/>
        <v>38</v>
      </c>
      <c r="J3240" s="191"/>
      <c r="K3240" s="192"/>
      <c r="L3240" s="252"/>
      <c r="M3240" s="193"/>
      <c r="N3240" s="193"/>
      <c r="O3240" s="193"/>
      <c r="P3240" s="239"/>
      <c r="Q3240" s="260"/>
      <c r="R3240" s="194">
        <f>S3239+T3239+U3239+V3239</f>
        <v>65.999999999999986</v>
      </c>
      <c r="S3240" s="103"/>
      <c r="T3240" s="103"/>
      <c r="U3240" s="103"/>
      <c r="V3240" s="103"/>
      <c r="W3240" s="103"/>
      <c r="X3240" s="195"/>
      <c r="Y3240" s="187"/>
      <c r="Z3240" s="196"/>
      <c r="AA3240" s="196"/>
      <c r="AB3240" s="196"/>
      <c r="AC3240" s="197"/>
    </row>
    <row r="3242" spans="1:29" ht="12.75" customHeight="1">
      <c r="A3242" s="52">
        <f>A3203+1</f>
        <v>84</v>
      </c>
      <c r="B3242" s="53" t="s">
        <v>2</v>
      </c>
      <c r="C3242" s="54" t="s">
        <v>201</v>
      </c>
      <c r="D3242" s="55"/>
      <c r="E3242" s="56" t="s">
        <v>55</v>
      </c>
      <c r="F3242" s="209" t="s">
        <v>159</v>
      </c>
      <c r="G3242" s="57"/>
      <c r="H3242" s="58"/>
      <c r="I3242" s="59">
        <v>1</v>
      </c>
      <c r="J3242" s="486" t="str">
        <f>+C3242</f>
        <v>ADE</v>
      </c>
      <c r="K3242" s="486"/>
      <c r="L3242" s="486"/>
      <c r="M3242" s="486"/>
      <c r="N3242" s="486"/>
      <c r="O3242" s="486"/>
      <c r="P3242" s="486"/>
      <c r="Q3242" s="486"/>
      <c r="R3242" s="486"/>
      <c r="S3242" s="486"/>
      <c r="T3242" s="486"/>
      <c r="U3242" s="486"/>
      <c r="V3242" s="486"/>
      <c r="W3242" s="486"/>
      <c r="X3242" s="60"/>
      <c r="Y3242" s="61"/>
      <c r="Z3242" s="62"/>
      <c r="AA3242" s="63"/>
      <c r="AB3242" s="63"/>
      <c r="AC3242" s="64"/>
    </row>
    <row r="3243" spans="1:29" ht="12.75" customHeight="1">
      <c r="A3243" s="69"/>
      <c r="B3243" s="70" t="s">
        <v>3</v>
      </c>
      <c r="C3243" s="71" t="s">
        <v>62</v>
      </c>
      <c r="D3243" s="72"/>
      <c r="E3243" s="73"/>
      <c r="F3243" s="72"/>
      <c r="G3243" s="74"/>
      <c r="H3243" s="75"/>
      <c r="I3243" s="76">
        <f t="shared" ref="I3243:I3279" si="1331">+I3242+1</f>
        <v>2</v>
      </c>
      <c r="J3243" s="77" t="s">
        <v>4</v>
      </c>
      <c r="K3243" s="78"/>
      <c r="L3243" s="248"/>
      <c r="M3243" s="79"/>
      <c r="N3243" s="79"/>
      <c r="O3243" s="79"/>
      <c r="P3243" s="236"/>
      <c r="Q3243" s="254"/>
      <c r="R3243" s="79"/>
      <c r="S3243" s="79"/>
      <c r="T3243" s="79"/>
      <c r="U3243" s="79"/>
      <c r="V3243" s="79"/>
      <c r="W3243" s="80" t="str">
        <f>$Y$1</f>
        <v>Period: 1 May 2012 - 31 May 2012</v>
      </c>
      <c r="X3243" s="81"/>
      <c r="Y3243" s="82"/>
      <c r="Z3243" s="83"/>
      <c r="AA3243" s="84"/>
      <c r="AB3243" s="84"/>
      <c r="AC3243" s="85"/>
    </row>
    <row r="3244" spans="1:29" ht="12.75" customHeight="1">
      <c r="A3244" s="69"/>
      <c r="B3244" s="70" t="s">
        <v>6</v>
      </c>
      <c r="C3244" s="71" t="s">
        <v>5</v>
      </c>
      <c r="D3244" s="72"/>
      <c r="E3244" s="73"/>
      <c r="F3244" s="91"/>
      <c r="G3244" s="91"/>
      <c r="H3244" s="92"/>
      <c r="I3244" s="76">
        <f t="shared" si="1331"/>
        <v>3</v>
      </c>
      <c r="J3244" s="487" t="s">
        <v>7</v>
      </c>
      <c r="K3244" s="488" t="s">
        <v>8</v>
      </c>
      <c r="L3244" s="249"/>
      <c r="M3244" s="489" t="s">
        <v>49</v>
      </c>
      <c r="N3244" s="490"/>
      <c r="O3244" s="220"/>
      <c r="P3244" s="237"/>
      <c r="Q3244" s="255"/>
      <c r="R3244" s="491" t="s">
        <v>64</v>
      </c>
      <c r="S3244" s="493" t="s">
        <v>9</v>
      </c>
      <c r="T3244" s="493"/>
      <c r="U3244" s="493"/>
      <c r="V3244" s="493"/>
      <c r="W3244" s="494" t="s">
        <v>10</v>
      </c>
      <c r="X3244" s="93"/>
      <c r="Y3244" s="94"/>
      <c r="Z3244" s="83"/>
      <c r="AA3244" s="84"/>
      <c r="AB3244" s="84"/>
      <c r="AC3244" s="85"/>
    </row>
    <row r="3245" spans="1:29" ht="12.75" customHeight="1">
      <c r="A3245" s="69"/>
      <c r="B3245" s="70" t="s">
        <v>48</v>
      </c>
      <c r="C3245" s="71"/>
      <c r="D3245" s="72"/>
      <c r="E3245" s="73"/>
      <c r="F3245" s="91"/>
      <c r="G3245" s="91"/>
      <c r="H3245" s="92"/>
      <c r="I3245" s="76">
        <f t="shared" si="1331"/>
        <v>4</v>
      </c>
      <c r="J3245" s="487"/>
      <c r="K3245" s="488"/>
      <c r="L3245" s="250"/>
      <c r="M3245" s="231" t="s">
        <v>11</v>
      </c>
      <c r="N3245" s="231" t="s">
        <v>12</v>
      </c>
      <c r="O3245" s="231"/>
      <c r="P3245" s="238"/>
      <c r="Q3245" s="256" t="s">
        <v>67</v>
      </c>
      <c r="R3245" s="492"/>
      <c r="S3245" s="201">
        <v>1.5</v>
      </c>
      <c r="T3245" s="201">
        <v>2</v>
      </c>
      <c r="U3245" s="201">
        <v>3</v>
      </c>
      <c r="V3245" s="201">
        <v>4</v>
      </c>
      <c r="W3245" s="494"/>
      <c r="X3245" s="93"/>
      <c r="Y3245" s="94"/>
      <c r="Z3245" s="83"/>
      <c r="AA3245" s="95" t="s">
        <v>13</v>
      </c>
      <c r="AB3245" s="95" t="s">
        <v>14</v>
      </c>
      <c r="AC3245" s="96" t="s">
        <v>15</v>
      </c>
    </row>
    <row r="3246" spans="1:29" ht="12.75" customHeight="1">
      <c r="A3246" s="69"/>
      <c r="B3246" s="70" t="s">
        <v>16</v>
      </c>
      <c r="C3246" s="71"/>
      <c r="D3246" s="72"/>
      <c r="E3246" s="73"/>
      <c r="F3246" s="98"/>
      <c r="G3246" s="72"/>
      <c r="H3246" s="99"/>
      <c r="I3246" s="76">
        <f t="shared" si="1331"/>
        <v>5</v>
      </c>
      <c r="J3246" s="100">
        <f>$AN$9</f>
        <v>41079</v>
      </c>
      <c r="K3246" s="101">
        <v>2</v>
      </c>
      <c r="L3246" s="261">
        <v>11</v>
      </c>
      <c r="M3246" s="232">
        <f>VLOOKUP(K3246,$AE$23:$AG$30,2,0)</f>
        <v>0.83333333333333337</v>
      </c>
      <c r="N3246" s="241">
        <f>VLOOKUP(K3246,$AE$23:$AG$30,3,0)</f>
        <v>1.2083333333333333</v>
      </c>
      <c r="O3246" s="244">
        <f t="shared" ref="O3246:O3275" si="1332">(N3246-M3246)*24</f>
        <v>8.9999999999999964</v>
      </c>
      <c r="P3246" s="245" t="str">
        <f>+IF(((N3246-M3246)*24)&gt;4,"1",0)</f>
        <v>1</v>
      </c>
      <c r="Q3246" s="257">
        <f t="shared" ref="Q3246:Q3275" si="1333">O3246-P3246</f>
        <v>7.9999999999999964</v>
      </c>
      <c r="R3246" s="102">
        <f>+L3246-Q3246</f>
        <v>3.0000000000000036</v>
      </c>
      <c r="S3246" s="103">
        <f>IF(AND(Y3246="d",W3246&gt;0),1,0)</f>
        <v>1</v>
      </c>
      <c r="T3246" s="104">
        <f>IF(AND(Y3246="D",W3246-S3246&lt;0),0,IF(AND(Y3246="M",W3246&gt;=7),7,IF(AND(Y3246="M",W3246&lt;7),W3246,IF(W3246-S3246&lt;0,0,IF(AND(Y3246="D",W3246-S3246&gt;=7),7,IF(AND(Y3246="D",W3246-S3246&lt;7),W3246-S3246,0))))))</f>
        <v>2.0000000000000036</v>
      </c>
      <c r="U3246" s="104">
        <f>IF(AND(Y3246="D",W3246&lt;1),0,IF(AND(Y3246="D",W3246-S3246-T3246&gt;0,W3246-S3246-T3246&lt;1),W3246-S3246-T3246,IF(AND(Y3246="D",W3246-S3246-T3246&gt;=1),1,IF(AND(Y3246="M",W3246-T3246&gt;=1),1,IF(AND(Y3246="M",W3246-T3246&lt;1),W3246-T3246,0)))))</f>
        <v>0</v>
      </c>
      <c r="V3246" s="104">
        <f>IF(AND(Y3246="D",W3246&lt;1),0,IF(AND(Y3246="D",W3246-S3246-T3246-U3246&gt;0),W3246-S3246-T3246-U3246,IF(AND(Y3246="M",W3246-T3246-U3246&gt;0),W3246-T3246-U3246,0)))</f>
        <v>0</v>
      </c>
      <c r="W3246" s="105">
        <f>+R3246</f>
        <v>3.0000000000000036</v>
      </c>
      <c r="X3246" s="96"/>
      <c r="Y3246" s="106" t="str">
        <f>$AO$9</f>
        <v>D</v>
      </c>
      <c r="Z3246" s="207" t="str">
        <f t="shared" ref="Z3246:Z3276" si="1334">TEXT(WEEKDAY(J3246),"ddd")</f>
        <v>Tue</v>
      </c>
      <c r="AA3246" s="107">
        <f t="shared" ref="AA3246:AA3275" si="1335">COUNTIF(K3246,"S")</f>
        <v>0</v>
      </c>
      <c r="AB3246" s="107">
        <f t="shared" ref="AB3246:AB3275" si="1336">COUNTIF(K3246,"I")</f>
        <v>0</v>
      </c>
      <c r="AC3246" s="107">
        <f t="shared" ref="AC3246:AC3275" si="1337">COUNTIF(K3246,"A")</f>
        <v>0</v>
      </c>
    </row>
    <row r="3247" spans="1:29" ht="12.75" customHeight="1">
      <c r="A3247" s="69"/>
      <c r="B3247" s="70" t="s">
        <v>18</v>
      </c>
      <c r="C3247" s="108" t="s">
        <v>61</v>
      </c>
      <c r="D3247" s="109"/>
      <c r="E3247" s="73"/>
      <c r="F3247" s="110"/>
      <c r="G3247" s="72"/>
      <c r="H3247" s="99"/>
      <c r="I3247" s="76">
        <f t="shared" si="1331"/>
        <v>6</v>
      </c>
      <c r="J3247" s="100">
        <f>$AN$10</f>
        <v>41080</v>
      </c>
      <c r="K3247" s="101">
        <v>2</v>
      </c>
      <c r="L3247" s="261">
        <v>11</v>
      </c>
      <c r="M3247" s="232">
        <f>VLOOKUP(K3247,$AE$23:$AG$30,2,0)</f>
        <v>0.83333333333333337</v>
      </c>
      <c r="N3247" s="241">
        <f t="shared" ref="N3247:N3275" si="1338">VLOOKUP(K3247,$AE$23:$AG$30,3,0)</f>
        <v>1.2083333333333333</v>
      </c>
      <c r="O3247" s="244">
        <f t="shared" si="1332"/>
        <v>8.9999999999999964</v>
      </c>
      <c r="P3247" s="245" t="str">
        <f>+IF(((N3247-M3247)*24)&gt;4,"1",0)</f>
        <v>1</v>
      </c>
      <c r="Q3247" s="257">
        <f t="shared" si="1333"/>
        <v>7.9999999999999964</v>
      </c>
      <c r="R3247" s="102">
        <f>+L3247-Q3247</f>
        <v>3.0000000000000036</v>
      </c>
      <c r="S3247" s="103">
        <f t="shared" ref="S3247:S3275" si="1339">IF(AND(Y3247="d",W3247&gt;0),1,0)</f>
        <v>1</v>
      </c>
      <c r="T3247" s="104">
        <f t="shared" ref="T3247:T3275" si="1340">IF(AND(Y3247="D",W3247-S3247&lt;0),0,IF(AND(Y3247="M",W3247&gt;=7),7,IF(AND(Y3247="M",W3247&lt;7),W3247,IF(W3247-S3247&lt;0,0,IF(AND(Y3247="D",W3247-S3247&gt;=7),7,IF(AND(Y3247="D",W3247-S3247&lt;7),W3247-S3247,0))))))</f>
        <v>2.0000000000000036</v>
      </c>
      <c r="U3247" s="104">
        <f t="shared" ref="U3247:U3275" si="1341">IF(AND(Y3247="D",W3247&lt;1),0,IF(AND(Y3247="D",W3247-S3247-T3247&gt;0,W3247-S3247-T3247&lt;1),W3247-S3247-T3247,IF(AND(Y3247="D",W3247-S3247-T3247&gt;=1),1,IF(AND(Y3247="M",W3247-T3247&gt;=1),1,IF(AND(Y3247="M",W3247-T3247&lt;1),W3247-T3247,0)))))</f>
        <v>0</v>
      </c>
      <c r="V3247" s="104">
        <f t="shared" ref="V3247:V3275" si="1342">IF(AND(Y3247="D",W3247&lt;1),0,IF(AND(Y3247="D",W3247-S3247-T3247-U3247&gt;0),W3247-S3247-T3247-U3247,IF(AND(Y3247="M",W3247-T3247-U3247&gt;0),W3247-T3247-U3247,0)))</f>
        <v>0</v>
      </c>
      <c r="W3247" s="105">
        <f t="shared" ref="W3247:W3275" si="1343">+R3247</f>
        <v>3.0000000000000036</v>
      </c>
      <c r="X3247" s="96"/>
      <c r="Y3247" s="106" t="str">
        <f>$AO$10</f>
        <v>D</v>
      </c>
      <c r="Z3247" s="207" t="str">
        <f t="shared" si="1334"/>
        <v>Wed</v>
      </c>
      <c r="AA3247" s="107">
        <f t="shared" si="1335"/>
        <v>0</v>
      </c>
      <c r="AB3247" s="107">
        <f t="shared" si="1336"/>
        <v>0</v>
      </c>
      <c r="AC3247" s="107">
        <f t="shared" si="1337"/>
        <v>0</v>
      </c>
    </row>
    <row r="3248" spans="1:29" ht="12.75" customHeight="1">
      <c r="A3248" s="69"/>
      <c r="B3248" s="98" t="s">
        <v>20</v>
      </c>
      <c r="C3248" s="199">
        <v>40245</v>
      </c>
      <c r="D3248" s="199">
        <v>41340</v>
      </c>
      <c r="E3248" s="73"/>
      <c r="F3248" s="72"/>
      <c r="G3248" s="72"/>
      <c r="H3248" s="99"/>
      <c r="I3248" s="76">
        <f t="shared" si="1331"/>
        <v>7</v>
      </c>
      <c r="J3248" s="100">
        <f>$AN$11</f>
        <v>41081</v>
      </c>
      <c r="K3248" s="101">
        <v>2</v>
      </c>
      <c r="L3248" s="261">
        <v>10.5</v>
      </c>
      <c r="M3248" s="232">
        <f>VLOOKUP(K3248,$AE$23:$AG$30,2,0)</f>
        <v>0.83333333333333337</v>
      </c>
      <c r="N3248" s="241">
        <f t="shared" si="1338"/>
        <v>1.2083333333333333</v>
      </c>
      <c r="O3248" s="244">
        <f t="shared" si="1332"/>
        <v>8.9999999999999964</v>
      </c>
      <c r="P3248" s="245" t="str">
        <f t="shared" ref="P3248:P3275" si="1344">+IF(((N3248-M3248)*24)&gt;4,"1",0)</f>
        <v>1</v>
      </c>
      <c r="Q3248" s="257">
        <f t="shared" si="1333"/>
        <v>7.9999999999999964</v>
      </c>
      <c r="R3248" s="102">
        <f t="shared" ref="R3248:R3275" si="1345">+L3248-Q3248</f>
        <v>2.5000000000000036</v>
      </c>
      <c r="S3248" s="103">
        <f t="shared" si="1339"/>
        <v>1</v>
      </c>
      <c r="T3248" s="104">
        <f t="shared" si="1340"/>
        <v>1.5000000000000036</v>
      </c>
      <c r="U3248" s="104">
        <f t="shared" si="1341"/>
        <v>0</v>
      </c>
      <c r="V3248" s="104">
        <f t="shared" si="1342"/>
        <v>0</v>
      </c>
      <c r="W3248" s="105">
        <f t="shared" si="1343"/>
        <v>2.5000000000000036</v>
      </c>
      <c r="X3248" s="96"/>
      <c r="Y3248" s="106" t="str">
        <f>$AO$11</f>
        <v>D</v>
      </c>
      <c r="Z3248" s="207" t="str">
        <f t="shared" si="1334"/>
        <v>Thu</v>
      </c>
      <c r="AA3248" s="107">
        <f t="shared" si="1335"/>
        <v>0</v>
      </c>
      <c r="AB3248" s="107">
        <f t="shared" si="1336"/>
        <v>0</v>
      </c>
      <c r="AC3248" s="107">
        <f t="shared" si="1337"/>
        <v>0</v>
      </c>
    </row>
    <row r="3249" spans="1:29" ht="12.75" customHeight="1">
      <c r="A3249" s="69"/>
      <c r="B3249" s="98"/>
      <c r="C3249" s="98"/>
      <c r="D3249" s="72"/>
      <c r="E3249" s="73"/>
      <c r="F3249" s="72"/>
      <c r="G3249" s="72"/>
      <c r="H3249" s="99"/>
      <c r="I3249" s="76">
        <f t="shared" si="1331"/>
        <v>8</v>
      </c>
      <c r="J3249" s="100">
        <f>$AN$12</f>
        <v>41082</v>
      </c>
      <c r="K3249" s="101">
        <v>2</v>
      </c>
      <c r="L3249" s="261">
        <v>10</v>
      </c>
      <c r="M3249" s="232">
        <f t="shared" ref="M3249:M3275" si="1346">VLOOKUP(K3249,$AE$23:$AG$30,2,0)</f>
        <v>0.83333333333333337</v>
      </c>
      <c r="N3249" s="241">
        <f t="shared" si="1338"/>
        <v>1.2083333333333333</v>
      </c>
      <c r="O3249" s="244">
        <f t="shared" si="1332"/>
        <v>8.9999999999999964</v>
      </c>
      <c r="P3249" s="245" t="str">
        <f t="shared" si="1344"/>
        <v>1</v>
      </c>
      <c r="Q3249" s="257">
        <f t="shared" si="1333"/>
        <v>7.9999999999999964</v>
      </c>
      <c r="R3249" s="102">
        <f t="shared" si="1345"/>
        <v>2.0000000000000036</v>
      </c>
      <c r="S3249" s="103">
        <f t="shared" si="1339"/>
        <v>1</v>
      </c>
      <c r="T3249" s="104">
        <f t="shared" si="1340"/>
        <v>1.0000000000000036</v>
      </c>
      <c r="U3249" s="104">
        <f t="shared" si="1341"/>
        <v>0</v>
      </c>
      <c r="V3249" s="104">
        <f t="shared" si="1342"/>
        <v>0</v>
      </c>
      <c r="W3249" s="105">
        <f t="shared" si="1343"/>
        <v>2.0000000000000036</v>
      </c>
      <c r="X3249" s="96"/>
      <c r="Y3249" s="106" t="str">
        <f>$AO$12</f>
        <v>D</v>
      </c>
      <c r="Z3249" s="207" t="str">
        <f t="shared" si="1334"/>
        <v>Fri</v>
      </c>
      <c r="AA3249" s="107">
        <f t="shared" si="1335"/>
        <v>0</v>
      </c>
      <c r="AB3249" s="107">
        <f t="shared" si="1336"/>
        <v>0</v>
      </c>
      <c r="AC3249" s="107">
        <f t="shared" si="1337"/>
        <v>0</v>
      </c>
    </row>
    <row r="3250" spans="1:29" ht="12.75" customHeight="1">
      <c r="A3250" s="69"/>
      <c r="B3250" s="98"/>
      <c r="C3250" s="98"/>
      <c r="D3250" s="72"/>
      <c r="E3250" s="73"/>
      <c r="F3250" s="198"/>
      <c r="G3250" s="72"/>
      <c r="H3250" s="99"/>
      <c r="I3250" s="76">
        <f t="shared" si="1331"/>
        <v>9</v>
      </c>
      <c r="J3250" s="100">
        <f>$AN$13</f>
        <v>41083</v>
      </c>
      <c r="K3250" s="339" t="s">
        <v>50</v>
      </c>
      <c r="L3250" s="261"/>
      <c r="M3250" s="232">
        <f t="shared" si="1346"/>
        <v>0</v>
      </c>
      <c r="N3250" s="241">
        <f t="shared" si="1338"/>
        <v>0</v>
      </c>
      <c r="O3250" s="244">
        <f t="shared" si="1332"/>
        <v>0</v>
      </c>
      <c r="P3250" s="245">
        <f t="shared" si="1344"/>
        <v>0</v>
      </c>
      <c r="Q3250" s="257">
        <f t="shared" si="1333"/>
        <v>0</v>
      </c>
      <c r="R3250" s="102">
        <f t="shared" si="1345"/>
        <v>0</v>
      </c>
      <c r="S3250" s="103">
        <f t="shared" si="1339"/>
        <v>0</v>
      </c>
      <c r="T3250" s="104">
        <f t="shared" si="1340"/>
        <v>0</v>
      </c>
      <c r="U3250" s="104">
        <f t="shared" si="1341"/>
        <v>0</v>
      </c>
      <c r="V3250" s="104">
        <f t="shared" si="1342"/>
        <v>0</v>
      </c>
      <c r="W3250" s="105">
        <f t="shared" si="1343"/>
        <v>0</v>
      </c>
      <c r="X3250" s="96"/>
      <c r="Y3250" s="106" t="str">
        <f>$AO$13</f>
        <v>M</v>
      </c>
      <c r="Z3250" s="207" t="str">
        <f t="shared" si="1334"/>
        <v>Sat</v>
      </c>
      <c r="AA3250" s="107">
        <f t="shared" si="1335"/>
        <v>0</v>
      </c>
      <c r="AB3250" s="107">
        <f t="shared" si="1336"/>
        <v>0</v>
      </c>
      <c r="AC3250" s="107">
        <f t="shared" si="1337"/>
        <v>0</v>
      </c>
    </row>
    <row r="3251" spans="1:29" ht="12.75" customHeight="1">
      <c r="A3251" s="69"/>
      <c r="B3251" s="124" t="s">
        <v>21</v>
      </c>
      <c r="C3251" s="125" t="s">
        <v>22</v>
      </c>
      <c r="D3251" s="126"/>
      <c r="E3251" s="127"/>
      <c r="F3251" s="198">
        <v>1244560</v>
      </c>
      <c r="G3251" s="129" t="s">
        <v>22</v>
      </c>
      <c r="H3251" s="130">
        <f>+F3251</f>
        <v>1244560</v>
      </c>
      <c r="I3251" s="76">
        <f t="shared" si="1331"/>
        <v>10</v>
      </c>
      <c r="J3251" s="100">
        <f>$AN$14</f>
        <v>41084</v>
      </c>
      <c r="K3251" s="339" t="s">
        <v>50</v>
      </c>
      <c r="L3251" s="261"/>
      <c r="M3251" s="232">
        <f t="shared" si="1346"/>
        <v>0</v>
      </c>
      <c r="N3251" s="241">
        <f t="shared" si="1338"/>
        <v>0</v>
      </c>
      <c r="O3251" s="244">
        <f t="shared" si="1332"/>
        <v>0</v>
      </c>
      <c r="P3251" s="245">
        <f t="shared" si="1344"/>
        <v>0</v>
      </c>
      <c r="Q3251" s="257">
        <f t="shared" si="1333"/>
        <v>0</v>
      </c>
      <c r="R3251" s="102">
        <f t="shared" si="1345"/>
        <v>0</v>
      </c>
      <c r="S3251" s="103">
        <f t="shared" si="1339"/>
        <v>0</v>
      </c>
      <c r="T3251" s="104">
        <f t="shared" si="1340"/>
        <v>0</v>
      </c>
      <c r="U3251" s="104">
        <f t="shared" si="1341"/>
        <v>0</v>
      </c>
      <c r="V3251" s="104">
        <f t="shared" si="1342"/>
        <v>0</v>
      </c>
      <c r="W3251" s="105">
        <f t="shared" si="1343"/>
        <v>0</v>
      </c>
      <c r="X3251" s="96"/>
      <c r="Y3251" s="106" t="str">
        <f>$AO$14</f>
        <v>M</v>
      </c>
      <c r="Z3251" s="262" t="str">
        <f t="shared" si="1334"/>
        <v>Sun</v>
      </c>
      <c r="AA3251" s="107">
        <f t="shared" si="1335"/>
        <v>0</v>
      </c>
      <c r="AB3251" s="107">
        <f t="shared" si="1336"/>
        <v>0</v>
      </c>
      <c r="AC3251" s="107">
        <f t="shared" si="1337"/>
        <v>0</v>
      </c>
    </row>
    <row r="3252" spans="1:29" ht="12.75" customHeight="1">
      <c r="A3252" s="69"/>
      <c r="B3252" s="124" t="s">
        <v>23</v>
      </c>
      <c r="C3252" s="125" t="s">
        <v>22</v>
      </c>
      <c r="D3252" s="133">
        <f>+F3251/173</f>
        <v>7193.9884393063585</v>
      </c>
      <c r="E3252" s="127" t="s">
        <v>24</v>
      </c>
      <c r="F3252" s="128">
        <f>+W3278</f>
        <v>162.00000000000003</v>
      </c>
      <c r="G3252" s="134" t="s">
        <v>22</v>
      </c>
      <c r="H3252" s="130">
        <f>F3252*D3252</f>
        <v>1165426.1271676302</v>
      </c>
      <c r="I3252" s="76">
        <f t="shared" si="1331"/>
        <v>11</v>
      </c>
      <c r="J3252" s="100">
        <f>$AN$15</f>
        <v>41085</v>
      </c>
      <c r="K3252" s="101">
        <v>1</v>
      </c>
      <c r="L3252" s="261">
        <v>11</v>
      </c>
      <c r="M3252" s="232">
        <f t="shared" si="1346"/>
        <v>0.33333333333333331</v>
      </c>
      <c r="N3252" s="241">
        <f t="shared" si="1338"/>
        <v>0.70833333333333337</v>
      </c>
      <c r="O3252" s="244">
        <f t="shared" si="1332"/>
        <v>9.0000000000000018</v>
      </c>
      <c r="P3252" s="245" t="str">
        <f t="shared" si="1344"/>
        <v>1</v>
      </c>
      <c r="Q3252" s="257">
        <f t="shared" si="1333"/>
        <v>8.0000000000000018</v>
      </c>
      <c r="R3252" s="102">
        <f t="shared" si="1345"/>
        <v>2.9999999999999982</v>
      </c>
      <c r="S3252" s="103">
        <f t="shared" si="1339"/>
        <v>1</v>
      </c>
      <c r="T3252" s="104">
        <f t="shared" si="1340"/>
        <v>1.9999999999999982</v>
      </c>
      <c r="U3252" s="104">
        <f t="shared" si="1341"/>
        <v>0</v>
      </c>
      <c r="V3252" s="104">
        <f t="shared" si="1342"/>
        <v>0</v>
      </c>
      <c r="W3252" s="105">
        <f t="shared" si="1343"/>
        <v>2.9999999999999982</v>
      </c>
      <c r="X3252" s="96"/>
      <c r="Y3252" s="106" t="str">
        <f>$AO$15</f>
        <v>D</v>
      </c>
      <c r="Z3252" s="262" t="str">
        <f t="shared" si="1334"/>
        <v>Mon</v>
      </c>
      <c r="AA3252" s="107">
        <f t="shared" si="1335"/>
        <v>0</v>
      </c>
      <c r="AB3252" s="107">
        <f t="shared" si="1336"/>
        <v>0</v>
      </c>
      <c r="AC3252" s="107">
        <f t="shared" si="1337"/>
        <v>0</v>
      </c>
    </row>
    <row r="3253" spans="1:29" ht="12.75" customHeight="1">
      <c r="A3253" s="69"/>
      <c r="B3253" s="124" t="s">
        <v>65</v>
      </c>
      <c r="C3253" s="125" t="s">
        <v>22</v>
      </c>
      <c r="D3253" s="133">
        <v>6000</v>
      </c>
      <c r="E3253" s="127" t="s">
        <v>24</v>
      </c>
      <c r="F3253" s="203">
        <f>+K3278</f>
        <v>25</v>
      </c>
      <c r="G3253" s="134" t="s">
        <v>22</v>
      </c>
      <c r="H3253" s="130">
        <f>F3253*D3253</f>
        <v>150000</v>
      </c>
      <c r="I3253" s="76">
        <f t="shared" si="1331"/>
        <v>12</v>
      </c>
      <c r="J3253" s="100">
        <f>$AN$16</f>
        <v>41086</v>
      </c>
      <c r="K3253" s="101">
        <v>1</v>
      </c>
      <c r="L3253" s="261">
        <v>11</v>
      </c>
      <c r="M3253" s="232">
        <f t="shared" si="1346"/>
        <v>0.33333333333333331</v>
      </c>
      <c r="N3253" s="241">
        <f t="shared" si="1338"/>
        <v>0.70833333333333337</v>
      </c>
      <c r="O3253" s="244">
        <f t="shared" si="1332"/>
        <v>9.0000000000000018</v>
      </c>
      <c r="P3253" s="245" t="str">
        <f t="shared" si="1344"/>
        <v>1</v>
      </c>
      <c r="Q3253" s="257">
        <f t="shared" si="1333"/>
        <v>8.0000000000000018</v>
      </c>
      <c r="R3253" s="102">
        <f t="shared" si="1345"/>
        <v>2.9999999999999982</v>
      </c>
      <c r="S3253" s="103">
        <f t="shared" si="1339"/>
        <v>1</v>
      </c>
      <c r="T3253" s="104">
        <f t="shared" si="1340"/>
        <v>1.9999999999999982</v>
      </c>
      <c r="U3253" s="104">
        <f t="shared" si="1341"/>
        <v>0</v>
      </c>
      <c r="V3253" s="104">
        <f t="shared" si="1342"/>
        <v>0</v>
      </c>
      <c r="W3253" s="105">
        <f t="shared" si="1343"/>
        <v>2.9999999999999982</v>
      </c>
      <c r="X3253" s="96"/>
      <c r="Y3253" s="106" t="str">
        <f>$AO$16</f>
        <v>D</v>
      </c>
      <c r="Z3253" s="207" t="str">
        <f t="shared" si="1334"/>
        <v>Tue</v>
      </c>
      <c r="AA3253" s="107">
        <f t="shared" si="1335"/>
        <v>0</v>
      </c>
      <c r="AB3253" s="107">
        <f t="shared" si="1336"/>
        <v>0</v>
      </c>
      <c r="AC3253" s="107">
        <f t="shared" si="1337"/>
        <v>0</v>
      </c>
    </row>
    <row r="3254" spans="1:29" ht="12.75" customHeight="1">
      <c r="A3254" s="69"/>
      <c r="B3254" s="124" t="s">
        <v>66</v>
      </c>
      <c r="C3254" s="125" t="s">
        <v>22</v>
      </c>
      <c r="D3254" s="200">
        <v>4000</v>
      </c>
      <c r="E3254" s="127" t="s">
        <v>24</v>
      </c>
      <c r="F3254" s="139">
        <f>+L3278</f>
        <v>14</v>
      </c>
      <c r="G3254" s="134" t="s">
        <v>22</v>
      </c>
      <c r="H3254" s="130">
        <f>F3254*D3254</f>
        <v>56000</v>
      </c>
      <c r="I3254" s="76">
        <f t="shared" si="1331"/>
        <v>13</v>
      </c>
      <c r="J3254" s="100">
        <f>$AN$17</f>
        <v>41087</v>
      </c>
      <c r="K3254" s="101">
        <v>1</v>
      </c>
      <c r="L3254" s="261">
        <v>11</v>
      </c>
      <c r="M3254" s="232">
        <f t="shared" si="1346"/>
        <v>0.33333333333333331</v>
      </c>
      <c r="N3254" s="241">
        <f t="shared" si="1338"/>
        <v>0.70833333333333337</v>
      </c>
      <c r="O3254" s="244">
        <f t="shared" si="1332"/>
        <v>9.0000000000000018</v>
      </c>
      <c r="P3254" s="245" t="str">
        <f t="shared" si="1344"/>
        <v>1</v>
      </c>
      <c r="Q3254" s="257">
        <f t="shared" si="1333"/>
        <v>8.0000000000000018</v>
      </c>
      <c r="R3254" s="102">
        <f t="shared" si="1345"/>
        <v>2.9999999999999982</v>
      </c>
      <c r="S3254" s="103">
        <f t="shared" si="1339"/>
        <v>1</v>
      </c>
      <c r="T3254" s="104">
        <f t="shared" si="1340"/>
        <v>1.9999999999999982</v>
      </c>
      <c r="U3254" s="104">
        <f t="shared" si="1341"/>
        <v>0</v>
      </c>
      <c r="V3254" s="104">
        <f t="shared" si="1342"/>
        <v>0</v>
      </c>
      <c r="W3254" s="105">
        <f t="shared" si="1343"/>
        <v>2.9999999999999982</v>
      </c>
      <c r="X3254" s="96"/>
      <c r="Y3254" s="106" t="str">
        <f>$AO$17</f>
        <v>D</v>
      </c>
      <c r="Z3254" s="207" t="str">
        <f t="shared" si="1334"/>
        <v>Wed</v>
      </c>
      <c r="AA3254" s="107">
        <f t="shared" si="1335"/>
        <v>0</v>
      </c>
      <c r="AB3254" s="107">
        <f t="shared" si="1336"/>
        <v>0</v>
      </c>
      <c r="AC3254" s="107">
        <f t="shared" si="1337"/>
        <v>0</v>
      </c>
    </row>
    <row r="3255" spans="1:29" ht="12.75" customHeight="1">
      <c r="A3255" s="69"/>
      <c r="B3255" s="335" t="s">
        <v>75</v>
      </c>
      <c r="C3255" s="336" t="s">
        <v>22</v>
      </c>
      <c r="D3255" s="337"/>
      <c r="E3255" s="127" t="s">
        <v>24</v>
      </c>
      <c r="F3255" s="338">
        <f>+M3278</f>
        <v>11</v>
      </c>
      <c r="G3255" s="142" t="s">
        <v>22</v>
      </c>
      <c r="H3255" s="143">
        <f>+F3255*D3255</f>
        <v>0</v>
      </c>
      <c r="I3255" s="76">
        <f t="shared" si="1331"/>
        <v>14</v>
      </c>
      <c r="J3255" s="100">
        <f>$AN$18</f>
        <v>41088</v>
      </c>
      <c r="K3255" s="101">
        <v>1</v>
      </c>
      <c r="L3255" s="261">
        <v>11</v>
      </c>
      <c r="M3255" s="232">
        <f t="shared" si="1346"/>
        <v>0.33333333333333331</v>
      </c>
      <c r="N3255" s="241">
        <f t="shared" si="1338"/>
        <v>0.70833333333333337</v>
      </c>
      <c r="O3255" s="244">
        <f t="shared" si="1332"/>
        <v>9.0000000000000018</v>
      </c>
      <c r="P3255" s="245" t="str">
        <f t="shared" si="1344"/>
        <v>1</v>
      </c>
      <c r="Q3255" s="257">
        <f t="shared" si="1333"/>
        <v>8.0000000000000018</v>
      </c>
      <c r="R3255" s="102">
        <f t="shared" si="1345"/>
        <v>2.9999999999999982</v>
      </c>
      <c r="S3255" s="103">
        <f t="shared" si="1339"/>
        <v>1</v>
      </c>
      <c r="T3255" s="104">
        <f t="shared" si="1340"/>
        <v>1.9999999999999982</v>
      </c>
      <c r="U3255" s="104">
        <f t="shared" si="1341"/>
        <v>0</v>
      </c>
      <c r="V3255" s="104">
        <f t="shared" si="1342"/>
        <v>0</v>
      </c>
      <c r="W3255" s="105">
        <f t="shared" si="1343"/>
        <v>2.9999999999999982</v>
      </c>
      <c r="X3255" s="96"/>
      <c r="Y3255" s="106" t="str">
        <f>$AO$18</f>
        <v>D</v>
      </c>
      <c r="Z3255" s="207" t="str">
        <f t="shared" si="1334"/>
        <v>Thu</v>
      </c>
      <c r="AA3255" s="107">
        <f t="shared" si="1335"/>
        <v>0</v>
      </c>
      <c r="AB3255" s="107">
        <f t="shared" si="1336"/>
        <v>0</v>
      </c>
      <c r="AC3255" s="107">
        <f t="shared" si="1337"/>
        <v>0</v>
      </c>
    </row>
    <row r="3256" spans="1:29" ht="12.75" customHeight="1">
      <c r="A3256" s="69"/>
      <c r="B3256" s="124"/>
      <c r="C3256" s="70"/>
      <c r="D3256" s="202"/>
      <c r="E3256" s="140"/>
      <c r="F3256" s="141"/>
      <c r="G3256" s="74" t="s">
        <v>22</v>
      </c>
      <c r="H3256" s="99">
        <f>+D3256*F3256</f>
        <v>0</v>
      </c>
      <c r="I3256" s="76">
        <f t="shared" si="1331"/>
        <v>15</v>
      </c>
      <c r="J3256" s="100">
        <f>$AN$19</f>
        <v>41089</v>
      </c>
      <c r="K3256" s="101">
        <v>1</v>
      </c>
      <c r="L3256" s="261">
        <v>11</v>
      </c>
      <c r="M3256" s="232">
        <f t="shared" si="1346"/>
        <v>0.33333333333333331</v>
      </c>
      <c r="N3256" s="241">
        <f t="shared" si="1338"/>
        <v>0.70833333333333337</v>
      </c>
      <c r="O3256" s="244">
        <f t="shared" si="1332"/>
        <v>9.0000000000000018</v>
      </c>
      <c r="P3256" s="245" t="str">
        <f t="shared" si="1344"/>
        <v>1</v>
      </c>
      <c r="Q3256" s="257">
        <f t="shared" si="1333"/>
        <v>8.0000000000000018</v>
      </c>
      <c r="R3256" s="102">
        <f t="shared" si="1345"/>
        <v>2.9999999999999982</v>
      </c>
      <c r="S3256" s="103">
        <f t="shared" si="1339"/>
        <v>1</v>
      </c>
      <c r="T3256" s="104">
        <f t="shared" si="1340"/>
        <v>1.9999999999999982</v>
      </c>
      <c r="U3256" s="104">
        <f t="shared" si="1341"/>
        <v>0</v>
      </c>
      <c r="V3256" s="104">
        <f t="shared" si="1342"/>
        <v>0</v>
      </c>
      <c r="W3256" s="105">
        <f t="shared" si="1343"/>
        <v>2.9999999999999982</v>
      </c>
      <c r="X3256" s="96"/>
      <c r="Y3256" s="106" t="str">
        <f>$AO$19</f>
        <v>D</v>
      </c>
      <c r="Z3256" s="207" t="str">
        <f t="shared" si="1334"/>
        <v>Fri</v>
      </c>
      <c r="AA3256" s="107">
        <f t="shared" si="1335"/>
        <v>0</v>
      </c>
      <c r="AB3256" s="107">
        <f t="shared" si="1336"/>
        <v>0</v>
      </c>
      <c r="AC3256" s="107">
        <f t="shared" si="1337"/>
        <v>0</v>
      </c>
    </row>
    <row r="3257" spans="1:29" ht="12.75" customHeight="1">
      <c r="A3257" s="69"/>
      <c r="B3257" s="124"/>
      <c r="C3257" s="70"/>
      <c r="D3257" s="202"/>
      <c r="E3257" s="140"/>
      <c r="F3257" s="139"/>
      <c r="G3257" s="74" t="s">
        <v>22</v>
      </c>
      <c r="H3257" s="99">
        <f>+D3257*F3257</f>
        <v>0</v>
      </c>
      <c r="I3257" s="76">
        <f t="shared" si="1331"/>
        <v>16</v>
      </c>
      <c r="J3257" s="100">
        <f>$AN$20</f>
        <v>41090</v>
      </c>
      <c r="K3257" s="101" t="s">
        <v>63</v>
      </c>
      <c r="L3257" s="261">
        <v>8</v>
      </c>
      <c r="M3257" s="232">
        <f t="shared" si="1346"/>
        <v>0</v>
      </c>
      <c r="N3257" s="241">
        <f t="shared" si="1338"/>
        <v>0</v>
      </c>
      <c r="O3257" s="244">
        <f t="shared" si="1332"/>
        <v>0</v>
      </c>
      <c r="P3257" s="245">
        <f t="shared" si="1344"/>
        <v>0</v>
      </c>
      <c r="Q3257" s="257">
        <f t="shared" si="1333"/>
        <v>0</v>
      </c>
      <c r="R3257" s="102">
        <f t="shared" si="1345"/>
        <v>8</v>
      </c>
      <c r="S3257" s="103">
        <f t="shared" si="1339"/>
        <v>0</v>
      </c>
      <c r="T3257" s="104">
        <f t="shared" si="1340"/>
        <v>7</v>
      </c>
      <c r="U3257" s="104">
        <f t="shared" si="1341"/>
        <v>1</v>
      </c>
      <c r="V3257" s="104">
        <f t="shared" si="1342"/>
        <v>0</v>
      </c>
      <c r="W3257" s="105">
        <f t="shared" si="1343"/>
        <v>8</v>
      </c>
      <c r="X3257" s="96"/>
      <c r="Y3257" s="106" t="str">
        <f>$AO$20</f>
        <v>M</v>
      </c>
      <c r="Z3257" s="207" t="str">
        <f t="shared" si="1334"/>
        <v>Sat</v>
      </c>
      <c r="AA3257" s="107">
        <f t="shared" si="1335"/>
        <v>0</v>
      </c>
      <c r="AB3257" s="107">
        <f t="shared" si="1336"/>
        <v>0</v>
      </c>
      <c r="AC3257" s="107">
        <f t="shared" si="1337"/>
        <v>0</v>
      </c>
    </row>
    <row r="3258" spans="1:29" ht="12.75" customHeight="1">
      <c r="A3258" s="69"/>
      <c r="B3258" s="124" t="s">
        <v>56</v>
      </c>
      <c r="C3258" s="70" t="s">
        <v>22</v>
      </c>
      <c r="D3258" s="202"/>
      <c r="E3258" s="140"/>
      <c r="F3258" s="141"/>
      <c r="G3258" s="74" t="s">
        <v>22</v>
      </c>
      <c r="H3258" s="99">
        <v>0</v>
      </c>
      <c r="I3258" s="76">
        <f t="shared" si="1331"/>
        <v>17</v>
      </c>
      <c r="J3258" s="100">
        <f>$AN$21</f>
        <v>41091</v>
      </c>
      <c r="K3258" s="339" t="s">
        <v>72</v>
      </c>
      <c r="L3258" s="261">
        <v>11</v>
      </c>
      <c r="M3258" s="232">
        <f t="shared" si="1346"/>
        <v>0</v>
      </c>
      <c r="N3258" s="241">
        <f t="shared" si="1338"/>
        <v>0</v>
      </c>
      <c r="O3258" s="244">
        <f t="shared" si="1332"/>
        <v>0</v>
      </c>
      <c r="P3258" s="245">
        <f t="shared" si="1344"/>
        <v>0</v>
      </c>
      <c r="Q3258" s="257">
        <f t="shared" si="1333"/>
        <v>0</v>
      </c>
      <c r="R3258" s="102">
        <f t="shared" si="1345"/>
        <v>11</v>
      </c>
      <c r="S3258" s="103">
        <f t="shared" si="1339"/>
        <v>0</v>
      </c>
      <c r="T3258" s="104">
        <f t="shared" si="1340"/>
        <v>7</v>
      </c>
      <c r="U3258" s="104">
        <f t="shared" si="1341"/>
        <v>1</v>
      </c>
      <c r="V3258" s="104">
        <f t="shared" si="1342"/>
        <v>3</v>
      </c>
      <c r="W3258" s="105">
        <f t="shared" si="1343"/>
        <v>11</v>
      </c>
      <c r="X3258" s="96"/>
      <c r="Y3258" s="106" t="str">
        <f>$AO$21</f>
        <v>M</v>
      </c>
      <c r="Z3258" s="262" t="str">
        <f t="shared" si="1334"/>
        <v>Sun</v>
      </c>
      <c r="AA3258" s="107">
        <f t="shared" si="1335"/>
        <v>0</v>
      </c>
      <c r="AB3258" s="107">
        <f t="shared" si="1336"/>
        <v>0</v>
      </c>
      <c r="AC3258" s="107">
        <f t="shared" si="1337"/>
        <v>0</v>
      </c>
    </row>
    <row r="3259" spans="1:29" ht="12.75" customHeight="1">
      <c r="A3259" s="69"/>
      <c r="B3259" s="124"/>
      <c r="C3259" s="70"/>
      <c r="D3259" s="202"/>
      <c r="E3259" s="140"/>
      <c r="F3259" s="139"/>
      <c r="G3259" s="74" t="s">
        <v>22</v>
      </c>
      <c r="H3259" s="99">
        <f>+D3259*F3259</f>
        <v>0</v>
      </c>
      <c r="I3259" s="76">
        <f t="shared" si="1331"/>
        <v>18</v>
      </c>
      <c r="J3259" s="100">
        <f>$AN$22</f>
        <v>41092</v>
      </c>
      <c r="K3259" s="101">
        <v>2</v>
      </c>
      <c r="L3259" s="261">
        <v>11</v>
      </c>
      <c r="M3259" s="232">
        <f t="shared" si="1346"/>
        <v>0.83333333333333337</v>
      </c>
      <c r="N3259" s="241">
        <f t="shared" si="1338"/>
        <v>1.2083333333333333</v>
      </c>
      <c r="O3259" s="244">
        <f t="shared" si="1332"/>
        <v>8.9999999999999964</v>
      </c>
      <c r="P3259" s="245" t="str">
        <f t="shared" si="1344"/>
        <v>1</v>
      </c>
      <c r="Q3259" s="257">
        <f t="shared" si="1333"/>
        <v>7.9999999999999964</v>
      </c>
      <c r="R3259" s="102">
        <f t="shared" si="1345"/>
        <v>3.0000000000000036</v>
      </c>
      <c r="S3259" s="103">
        <f t="shared" si="1339"/>
        <v>1</v>
      </c>
      <c r="T3259" s="104">
        <f t="shared" si="1340"/>
        <v>2.0000000000000036</v>
      </c>
      <c r="U3259" s="104">
        <f t="shared" si="1341"/>
        <v>0</v>
      </c>
      <c r="V3259" s="104">
        <f t="shared" si="1342"/>
        <v>0</v>
      </c>
      <c r="W3259" s="105">
        <f t="shared" si="1343"/>
        <v>3.0000000000000036</v>
      </c>
      <c r="X3259" s="96"/>
      <c r="Y3259" s="106" t="str">
        <f>$AO$22</f>
        <v>D</v>
      </c>
      <c r="Z3259" s="262" t="str">
        <f t="shared" si="1334"/>
        <v>Mon</v>
      </c>
      <c r="AA3259" s="107">
        <f t="shared" si="1335"/>
        <v>0</v>
      </c>
      <c r="AB3259" s="107">
        <f t="shared" si="1336"/>
        <v>0</v>
      </c>
      <c r="AC3259" s="107">
        <f t="shared" si="1337"/>
        <v>0</v>
      </c>
    </row>
    <row r="3260" spans="1:29" ht="12.75" customHeight="1">
      <c r="A3260" s="69"/>
      <c r="B3260" s="150" t="s">
        <v>19</v>
      </c>
      <c r="C3260" s="150"/>
      <c r="D3260" s="200"/>
      <c r="E3260" s="127"/>
      <c r="F3260" s="151"/>
      <c r="G3260" s="134" t="s">
        <v>22</v>
      </c>
      <c r="H3260" s="152">
        <f>SUM(H3251:H3259)</f>
        <v>2615986.12716763</v>
      </c>
      <c r="I3260" s="76">
        <f t="shared" si="1331"/>
        <v>19</v>
      </c>
      <c r="J3260" s="100">
        <f>$AN$23</f>
        <v>41093</v>
      </c>
      <c r="K3260" s="101">
        <v>2</v>
      </c>
      <c r="L3260" s="261">
        <v>11</v>
      </c>
      <c r="M3260" s="232">
        <f t="shared" si="1346"/>
        <v>0.83333333333333337</v>
      </c>
      <c r="N3260" s="241">
        <f t="shared" si="1338"/>
        <v>1.2083333333333333</v>
      </c>
      <c r="O3260" s="244">
        <f t="shared" si="1332"/>
        <v>8.9999999999999964</v>
      </c>
      <c r="P3260" s="245" t="str">
        <f t="shared" si="1344"/>
        <v>1</v>
      </c>
      <c r="Q3260" s="257">
        <f t="shared" si="1333"/>
        <v>7.9999999999999964</v>
      </c>
      <c r="R3260" s="102">
        <f t="shared" si="1345"/>
        <v>3.0000000000000036</v>
      </c>
      <c r="S3260" s="103">
        <f t="shared" si="1339"/>
        <v>1</v>
      </c>
      <c r="T3260" s="104">
        <f t="shared" si="1340"/>
        <v>2.0000000000000036</v>
      </c>
      <c r="U3260" s="104">
        <f t="shared" si="1341"/>
        <v>0</v>
      </c>
      <c r="V3260" s="104">
        <f t="shared" si="1342"/>
        <v>0</v>
      </c>
      <c r="W3260" s="105">
        <f t="shared" si="1343"/>
        <v>3.0000000000000036</v>
      </c>
      <c r="X3260" s="96"/>
      <c r="Y3260" s="106" t="str">
        <f>$AO$23</f>
        <v>D</v>
      </c>
      <c r="Z3260" s="207" t="str">
        <f t="shared" si="1334"/>
        <v>Tue</v>
      </c>
      <c r="AA3260" s="107">
        <f t="shared" si="1335"/>
        <v>0</v>
      </c>
      <c r="AB3260" s="107">
        <f t="shared" si="1336"/>
        <v>0</v>
      </c>
      <c r="AC3260" s="107">
        <f t="shared" si="1337"/>
        <v>0</v>
      </c>
    </row>
    <row r="3261" spans="1:29" ht="12.75" customHeight="1">
      <c r="A3261" s="69"/>
      <c r="B3261" s="131" t="s">
        <v>25</v>
      </c>
      <c r="C3261" s="70"/>
      <c r="D3261" s="200"/>
      <c r="E3261" s="127"/>
      <c r="F3261" s="151"/>
      <c r="G3261" s="74"/>
      <c r="H3261" s="75"/>
      <c r="I3261" s="76">
        <f t="shared" si="1331"/>
        <v>20</v>
      </c>
      <c r="J3261" s="100">
        <f>$AN$24</f>
        <v>41094</v>
      </c>
      <c r="K3261" s="101">
        <v>2</v>
      </c>
      <c r="L3261" s="261">
        <v>11</v>
      </c>
      <c r="M3261" s="232">
        <f t="shared" si="1346"/>
        <v>0.83333333333333337</v>
      </c>
      <c r="N3261" s="241">
        <f t="shared" si="1338"/>
        <v>1.2083333333333333</v>
      </c>
      <c r="O3261" s="244">
        <f t="shared" si="1332"/>
        <v>8.9999999999999964</v>
      </c>
      <c r="P3261" s="245" t="str">
        <f t="shared" si="1344"/>
        <v>1</v>
      </c>
      <c r="Q3261" s="257">
        <f t="shared" si="1333"/>
        <v>7.9999999999999964</v>
      </c>
      <c r="R3261" s="102">
        <f t="shared" si="1345"/>
        <v>3.0000000000000036</v>
      </c>
      <c r="S3261" s="103">
        <f t="shared" si="1339"/>
        <v>1</v>
      </c>
      <c r="T3261" s="104">
        <f t="shared" si="1340"/>
        <v>2.0000000000000036</v>
      </c>
      <c r="U3261" s="104">
        <f t="shared" si="1341"/>
        <v>0</v>
      </c>
      <c r="V3261" s="104">
        <f t="shared" si="1342"/>
        <v>0</v>
      </c>
      <c r="W3261" s="105">
        <f t="shared" si="1343"/>
        <v>3.0000000000000036</v>
      </c>
      <c r="X3261" s="96"/>
      <c r="Y3261" s="106" t="str">
        <f>$AO$24</f>
        <v>D</v>
      </c>
      <c r="Z3261" s="207" t="str">
        <f t="shared" si="1334"/>
        <v>Wed</v>
      </c>
      <c r="AA3261" s="107">
        <f t="shared" si="1335"/>
        <v>0</v>
      </c>
      <c r="AB3261" s="107">
        <f t="shared" si="1336"/>
        <v>0</v>
      </c>
      <c r="AC3261" s="107">
        <f t="shared" si="1337"/>
        <v>0</v>
      </c>
    </row>
    <row r="3262" spans="1:29" ht="12.75" customHeight="1">
      <c r="A3262" s="69"/>
      <c r="B3262" s="124" t="s">
        <v>26</v>
      </c>
      <c r="C3262" s="125" t="s">
        <v>22</v>
      </c>
      <c r="D3262" s="153">
        <f>-H3251</f>
        <v>-1244560</v>
      </c>
      <c r="E3262" s="127" t="s">
        <v>24</v>
      </c>
      <c r="F3262" s="149">
        <v>0.02</v>
      </c>
      <c r="G3262" s="134" t="s">
        <v>22</v>
      </c>
      <c r="H3262" s="130">
        <f>F3262*D3262</f>
        <v>-24891.200000000001</v>
      </c>
      <c r="I3262" s="76">
        <f t="shared" si="1331"/>
        <v>21</v>
      </c>
      <c r="J3262" s="100">
        <f>$AN$25</f>
        <v>41095</v>
      </c>
      <c r="K3262" s="101">
        <v>2</v>
      </c>
      <c r="L3262" s="261">
        <v>11</v>
      </c>
      <c r="M3262" s="232">
        <f t="shared" si="1346"/>
        <v>0.83333333333333337</v>
      </c>
      <c r="N3262" s="241">
        <f t="shared" si="1338"/>
        <v>1.2083333333333333</v>
      </c>
      <c r="O3262" s="244">
        <f t="shared" si="1332"/>
        <v>8.9999999999999964</v>
      </c>
      <c r="P3262" s="245" t="str">
        <f t="shared" si="1344"/>
        <v>1</v>
      </c>
      <c r="Q3262" s="257">
        <f t="shared" si="1333"/>
        <v>7.9999999999999964</v>
      </c>
      <c r="R3262" s="102">
        <f t="shared" si="1345"/>
        <v>3.0000000000000036</v>
      </c>
      <c r="S3262" s="103">
        <f t="shared" si="1339"/>
        <v>1</v>
      </c>
      <c r="T3262" s="104">
        <f t="shared" si="1340"/>
        <v>2.0000000000000036</v>
      </c>
      <c r="U3262" s="104">
        <f t="shared" si="1341"/>
        <v>0</v>
      </c>
      <c r="V3262" s="104">
        <f t="shared" si="1342"/>
        <v>0</v>
      </c>
      <c r="W3262" s="105">
        <f t="shared" si="1343"/>
        <v>3.0000000000000036</v>
      </c>
      <c r="X3262" s="96"/>
      <c r="Y3262" s="106" t="str">
        <f>$AO$25</f>
        <v>D</v>
      </c>
      <c r="Z3262" s="207" t="str">
        <f t="shared" si="1334"/>
        <v>Thu</v>
      </c>
      <c r="AA3262" s="107">
        <f t="shared" si="1335"/>
        <v>0</v>
      </c>
      <c r="AB3262" s="107">
        <f t="shared" si="1336"/>
        <v>0</v>
      </c>
      <c r="AC3262" s="107">
        <f t="shared" si="1337"/>
        <v>0</v>
      </c>
    </row>
    <row r="3263" spans="1:29" ht="12.75" customHeight="1">
      <c r="A3263" s="69"/>
      <c r="B3263" s="124" t="s">
        <v>47</v>
      </c>
      <c r="C3263" s="125" t="s">
        <v>22</v>
      </c>
      <c r="D3263" s="200"/>
      <c r="E3263" s="127"/>
      <c r="F3263" s="155"/>
      <c r="G3263" s="134" t="s">
        <v>22</v>
      </c>
      <c r="H3263" s="130">
        <f>SUM(AA3278:AC3278)*-F3251/21</f>
        <v>0</v>
      </c>
      <c r="I3263" s="76">
        <f t="shared" si="1331"/>
        <v>22</v>
      </c>
      <c r="J3263" s="100">
        <f>$AN$26</f>
        <v>41096</v>
      </c>
      <c r="K3263" s="101">
        <v>2</v>
      </c>
      <c r="L3263" s="261">
        <v>10</v>
      </c>
      <c r="M3263" s="232">
        <f t="shared" si="1346"/>
        <v>0.83333333333333337</v>
      </c>
      <c r="N3263" s="241">
        <f t="shared" si="1338"/>
        <v>1.2083333333333333</v>
      </c>
      <c r="O3263" s="244">
        <f t="shared" si="1332"/>
        <v>8.9999999999999964</v>
      </c>
      <c r="P3263" s="245" t="str">
        <f t="shared" si="1344"/>
        <v>1</v>
      </c>
      <c r="Q3263" s="257">
        <f t="shared" si="1333"/>
        <v>7.9999999999999964</v>
      </c>
      <c r="R3263" s="102">
        <f t="shared" si="1345"/>
        <v>2.0000000000000036</v>
      </c>
      <c r="S3263" s="103">
        <f t="shared" si="1339"/>
        <v>1</v>
      </c>
      <c r="T3263" s="104">
        <f t="shared" si="1340"/>
        <v>1.0000000000000036</v>
      </c>
      <c r="U3263" s="104">
        <f t="shared" si="1341"/>
        <v>0</v>
      </c>
      <c r="V3263" s="104">
        <f t="shared" si="1342"/>
        <v>0</v>
      </c>
      <c r="W3263" s="105">
        <f t="shared" si="1343"/>
        <v>2.0000000000000036</v>
      </c>
      <c r="X3263" s="96"/>
      <c r="Y3263" s="106" t="str">
        <f>$AO$26</f>
        <v>D</v>
      </c>
      <c r="Z3263" s="207" t="str">
        <f t="shared" si="1334"/>
        <v>Fri</v>
      </c>
      <c r="AA3263" s="107">
        <f t="shared" si="1335"/>
        <v>0</v>
      </c>
      <c r="AB3263" s="107">
        <f t="shared" si="1336"/>
        <v>0</v>
      </c>
      <c r="AC3263" s="107">
        <f t="shared" si="1337"/>
        <v>0</v>
      </c>
    </row>
    <row r="3264" spans="1:29" ht="12.75" customHeight="1">
      <c r="A3264" s="69"/>
      <c r="B3264" s="124" t="s">
        <v>27</v>
      </c>
      <c r="C3264" s="125" t="s">
        <v>22</v>
      </c>
      <c r="D3264" s="200"/>
      <c r="E3264" s="127"/>
      <c r="F3264" s="155"/>
      <c r="G3264" s="134" t="s">
        <v>22</v>
      </c>
      <c r="H3264" s="156">
        <f>+F3270</f>
        <v>-57350.80000000001</v>
      </c>
      <c r="I3264" s="76">
        <f t="shared" si="1331"/>
        <v>23</v>
      </c>
      <c r="J3264" s="100">
        <f>$AN$27</f>
        <v>41097</v>
      </c>
      <c r="K3264" s="339" t="s">
        <v>72</v>
      </c>
      <c r="L3264" s="261">
        <v>8</v>
      </c>
      <c r="M3264" s="232">
        <f t="shared" si="1346"/>
        <v>0</v>
      </c>
      <c r="N3264" s="241">
        <f t="shared" si="1338"/>
        <v>0</v>
      </c>
      <c r="O3264" s="244">
        <f t="shared" si="1332"/>
        <v>0</v>
      </c>
      <c r="P3264" s="245">
        <f t="shared" si="1344"/>
        <v>0</v>
      </c>
      <c r="Q3264" s="257">
        <f t="shared" si="1333"/>
        <v>0</v>
      </c>
      <c r="R3264" s="102">
        <f t="shared" si="1345"/>
        <v>8</v>
      </c>
      <c r="S3264" s="103">
        <f t="shared" si="1339"/>
        <v>0</v>
      </c>
      <c r="T3264" s="104">
        <f t="shared" si="1340"/>
        <v>7</v>
      </c>
      <c r="U3264" s="104">
        <f t="shared" si="1341"/>
        <v>1</v>
      </c>
      <c r="V3264" s="104">
        <f t="shared" si="1342"/>
        <v>0</v>
      </c>
      <c r="W3264" s="105">
        <f t="shared" si="1343"/>
        <v>8</v>
      </c>
      <c r="X3264" s="96"/>
      <c r="Y3264" s="106" t="str">
        <f>$AO$27</f>
        <v>M</v>
      </c>
      <c r="Z3264" s="207" t="str">
        <f t="shared" si="1334"/>
        <v>Sat</v>
      </c>
      <c r="AA3264" s="107">
        <f t="shared" si="1335"/>
        <v>0</v>
      </c>
      <c r="AB3264" s="107">
        <f t="shared" si="1336"/>
        <v>0</v>
      </c>
      <c r="AC3264" s="107">
        <f t="shared" si="1337"/>
        <v>0</v>
      </c>
    </row>
    <row r="3265" spans="1:29" ht="12.75" customHeight="1">
      <c r="A3265" s="69"/>
      <c r="B3265" s="98"/>
      <c r="C3265" s="98"/>
      <c r="D3265" s="158" t="s">
        <v>28</v>
      </c>
      <c r="E3265" s="159"/>
      <c r="F3265" s="160">
        <f>VLOOKUP(C3244,$AD$1:$AG$6,2)</f>
        <v>-1320000</v>
      </c>
      <c r="G3265" s="160"/>
      <c r="H3265" s="99"/>
      <c r="I3265" s="76">
        <f t="shared" si="1331"/>
        <v>24</v>
      </c>
      <c r="J3265" s="100">
        <f>$AN$28</f>
        <v>41098</v>
      </c>
      <c r="K3265" s="101" t="s">
        <v>50</v>
      </c>
      <c r="L3265" s="261"/>
      <c r="M3265" s="232">
        <f t="shared" si="1346"/>
        <v>0</v>
      </c>
      <c r="N3265" s="241">
        <f t="shared" si="1338"/>
        <v>0</v>
      </c>
      <c r="O3265" s="244">
        <f t="shared" si="1332"/>
        <v>0</v>
      </c>
      <c r="P3265" s="245">
        <f t="shared" si="1344"/>
        <v>0</v>
      </c>
      <c r="Q3265" s="257">
        <f t="shared" si="1333"/>
        <v>0</v>
      </c>
      <c r="R3265" s="102">
        <f t="shared" si="1345"/>
        <v>0</v>
      </c>
      <c r="S3265" s="103">
        <f t="shared" si="1339"/>
        <v>0</v>
      </c>
      <c r="T3265" s="104">
        <f t="shared" si="1340"/>
        <v>0</v>
      </c>
      <c r="U3265" s="104">
        <f t="shared" si="1341"/>
        <v>0</v>
      </c>
      <c r="V3265" s="104">
        <f t="shared" si="1342"/>
        <v>0</v>
      </c>
      <c r="W3265" s="105">
        <f t="shared" si="1343"/>
        <v>0</v>
      </c>
      <c r="X3265" s="96"/>
      <c r="Y3265" s="106" t="str">
        <f>$AO$28</f>
        <v>M</v>
      </c>
      <c r="Z3265" s="262" t="str">
        <f t="shared" si="1334"/>
        <v>Sun</v>
      </c>
      <c r="AA3265" s="107">
        <f t="shared" si="1335"/>
        <v>0</v>
      </c>
      <c r="AB3265" s="107">
        <f t="shared" si="1336"/>
        <v>0</v>
      </c>
      <c r="AC3265" s="107">
        <f t="shared" si="1337"/>
        <v>0</v>
      </c>
    </row>
    <row r="3266" spans="1:29" ht="12.75" customHeight="1">
      <c r="A3266" s="69"/>
      <c r="B3266" s="98"/>
      <c r="C3266" s="98"/>
      <c r="D3266" s="162" t="s">
        <v>26</v>
      </c>
      <c r="E3266" s="159"/>
      <c r="F3266" s="163">
        <f>+(H3251)*0.54%</f>
        <v>6720.6240000000007</v>
      </c>
      <c r="G3266" s="163"/>
      <c r="H3266" s="99"/>
      <c r="I3266" s="76">
        <f t="shared" si="1331"/>
        <v>25</v>
      </c>
      <c r="J3266" s="100">
        <f>$AN$29</f>
        <v>41099</v>
      </c>
      <c r="K3266" s="101">
        <v>1</v>
      </c>
      <c r="L3266" s="261">
        <v>8</v>
      </c>
      <c r="M3266" s="232">
        <f t="shared" si="1346"/>
        <v>0.33333333333333331</v>
      </c>
      <c r="N3266" s="241">
        <f t="shared" si="1338"/>
        <v>0.70833333333333337</v>
      </c>
      <c r="O3266" s="244">
        <f t="shared" si="1332"/>
        <v>9.0000000000000018</v>
      </c>
      <c r="P3266" s="245" t="str">
        <f t="shared" si="1344"/>
        <v>1</v>
      </c>
      <c r="Q3266" s="257">
        <f t="shared" si="1333"/>
        <v>8.0000000000000018</v>
      </c>
      <c r="R3266" s="102">
        <f t="shared" si="1345"/>
        <v>0</v>
      </c>
      <c r="S3266" s="103">
        <f t="shared" si="1339"/>
        <v>0</v>
      </c>
      <c r="T3266" s="104">
        <f t="shared" si="1340"/>
        <v>0</v>
      </c>
      <c r="U3266" s="104">
        <f t="shared" si="1341"/>
        <v>0</v>
      </c>
      <c r="V3266" s="104">
        <f t="shared" si="1342"/>
        <v>0</v>
      </c>
      <c r="W3266" s="105">
        <f t="shared" si="1343"/>
        <v>0</v>
      </c>
      <c r="X3266" s="96"/>
      <c r="Y3266" s="106" t="str">
        <f>$AO$29</f>
        <v>D</v>
      </c>
      <c r="Z3266" s="262" t="str">
        <f t="shared" si="1334"/>
        <v>Mon</v>
      </c>
      <c r="AA3266" s="107">
        <f t="shared" si="1335"/>
        <v>0</v>
      </c>
      <c r="AB3266" s="107">
        <f t="shared" si="1336"/>
        <v>0</v>
      </c>
      <c r="AC3266" s="107">
        <f t="shared" si="1337"/>
        <v>0</v>
      </c>
    </row>
    <row r="3267" spans="1:29" ht="12.75" customHeight="1">
      <c r="A3267" s="69"/>
      <c r="B3267" s="98"/>
      <c r="C3267" s="98"/>
      <c r="D3267" s="162" t="s">
        <v>29</v>
      </c>
      <c r="E3267" s="159"/>
      <c r="F3267" s="160">
        <f>-IF(H3260*5%&gt;500000,500000,H3260*5%)</f>
        <v>-130799.30635838151</v>
      </c>
      <c r="G3267" s="160"/>
      <c r="H3267" s="99"/>
      <c r="I3267" s="76">
        <f t="shared" si="1331"/>
        <v>26</v>
      </c>
      <c r="J3267" s="100">
        <f>$AN$30</f>
        <v>41100</v>
      </c>
      <c r="K3267" s="101">
        <v>1</v>
      </c>
      <c r="L3267" s="261">
        <v>10</v>
      </c>
      <c r="M3267" s="232">
        <f t="shared" si="1346"/>
        <v>0.33333333333333331</v>
      </c>
      <c r="N3267" s="241">
        <f t="shared" si="1338"/>
        <v>0.70833333333333337</v>
      </c>
      <c r="O3267" s="244">
        <f t="shared" si="1332"/>
        <v>9.0000000000000018</v>
      </c>
      <c r="P3267" s="245" t="str">
        <f t="shared" si="1344"/>
        <v>1</v>
      </c>
      <c r="Q3267" s="257">
        <f t="shared" si="1333"/>
        <v>8.0000000000000018</v>
      </c>
      <c r="R3267" s="102">
        <f t="shared" si="1345"/>
        <v>1.9999999999999982</v>
      </c>
      <c r="S3267" s="103">
        <f t="shared" si="1339"/>
        <v>1</v>
      </c>
      <c r="T3267" s="104">
        <f t="shared" si="1340"/>
        <v>0.99999999999999822</v>
      </c>
      <c r="U3267" s="104">
        <f t="shared" si="1341"/>
        <v>0</v>
      </c>
      <c r="V3267" s="104">
        <f t="shared" si="1342"/>
        <v>0</v>
      </c>
      <c r="W3267" s="105">
        <f t="shared" si="1343"/>
        <v>1.9999999999999982</v>
      </c>
      <c r="X3267" s="96"/>
      <c r="Y3267" s="106" t="str">
        <f>$AO$30</f>
        <v>D</v>
      </c>
      <c r="Z3267" s="207" t="str">
        <f t="shared" si="1334"/>
        <v>Tue</v>
      </c>
      <c r="AA3267" s="107">
        <f t="shared" si="1335"/>
        <v>0</v>
      </c>
      <c r="AB3267" s="107">
        <f t="shared" si="1336"/>
        <v>0</v>
      </c>
      <c r="AC3267" s="107">
        <f t="shared" si="1337"/>
        <v>0</v>
      </c>
    </row>
    <row r="3268" spans="1:29" ht="12.75" customHeight="1">
      <c r="A3268" s="69"/>
      <c r="B3268" s="98"/>
      <c r="C3268" s="98"/>
      <c r="D3268" s="162" t="s">
        <v>30</v>
      </c>
      <c r="E3268" s="159"/>
      <c r="F3268" s="163">
        <f>ROUND(H3260+H3262+F3266+F3267,0)*12</f>
        <v>29604192</v>
      </c>
      <c r="G3268" s="163"/>
      <c r="H3268" s="99"/>
      <c r="I3268" s="76">
        <f t="shared" si="1331"/>
        <v>27</v>
      </c>
      <c r="J3268" s="100">
        <f>$AN$31</f>
        <v>41101</v>
      </c>
      <c r="K3268" s="101">
        <v>1</v>
      </c>
      <c r="L3268" s="261">
        <v>9</v>
      </c>
      <c r="M3268" s="232">
        <f t="shared" si="1346"/>
        <v>0.33333333333333331</v>
      </c>
      <c r="N3268" s="241">
        <f t="shared" si="1338"/>
        <v>0.70833333333333337</v>
      </c>
      <c r="O3268" s="244">
        <f t="shared" si="1332"/>
        <v>9.0000000000000018</v>
      </c>
      <c r="P3268" s="245" t="str">
        <f t="shared" si="1344"/>
        <v>1</v>
      </c>
      <c r="Q3268" s="257">
        <f t="shared" si="1333"/>
        <v>8.0000000000000018</v>
      </c>
      <c r="R3268" s="102">
        <f t="shared" si="1345"/>
        <v>0.99999999999999822</v>
      </c>
      <c r="S3268" s="103">
        <f t="shared" si="1339"/>
        <v>1</v>
      </c>
      <c r="T3268" s="104">
        <f t="shared" si="1340"/>
        <v>0</v>
      </c>
      <c r="U3268" s="104">
        <f t="shared" si="1341"/>
        <v>0</v>
      </c>
      <c r="V3268" s="104">
        <f t="shared" si="1342"/>
        <v>0</v>
      </c>
      <c r="W3268" s="105">
        <f t="shared" si="1343"/>
        <v>0.99999999999999822</v>
      </c>
      <c r="X3268" s="96"/>
      <c r="Y3268" s="106" t="str">
        <f>$AO$31</f>
        <v>D</v>
      </c>
      <c r="Z3268" s="207" t="str">
        <f t="shared" si="1334"/>
        <v>Wed</v>
      </c>
      <c r="AA3268" s="107">
        <f t="shared" si="1335"/>
        <v>0</v>
      </c>
      <c r="AB3268" s="107">
        <f t="shared" si="1336"/>
        <v>0</v>
      </c>
      <c r="AC3268" s="107">
        <f t="shared" si="1337"/>
        <v>0</v>
      </c>
    </row>
    <row r="3269" spans="1:29" ht="12.75" customHeight="1">
      <c r="A3269" s="69"/>
      <c r="B3269" s="98"/>
      <c r="C3269" s="98"/>
      <c r="D3269" s="168" t="s">
        <v>31</v>
      </c>
      <c r="E3269" s="159"/>
      <c r="F3269" s="169">
        <f>(F3268)+(F3265*12)</f>
        <v>13764192</v>
      </c>
      <c r="G3269" s="169"/>
      <c r="H3269" s="99"/>
      <c r="I3269" s="76">
        <f t="shared" si="1331"/>
        <v>28</v>
      </c>
      <c r="J3269" s="100">
        <f>$AN$32</f>
        <v>41102</v>
      </c>
      <c r="K3269" s="101">
        <v>1</v>
      </c>
      <c r="L3269" s="261">
        <v>11</v>
      </c>
      <c r="M3269" s="232">
        <f t="shared" si="1346"/>
        <v>0.33333333333333331</v>
      </c>
      <c r="N3269" s="241">
        <f t="shared" si="1338"/>
        <v>0.70833333333333337</v>
      </c>
      <c r="O3269" s="244">
        <f t="shared" si="1332"/>
        <v>9.0000000000000018</v>
      </c>
      <c r="P3269" s="245" t="str">
        <f t="shared" si="1344"/>
        <v>1</v>
      </c>
      <c r="Q3269" s="257">
        <f t="shared" si="1333"/>
        <v>8.0000000000000018</v>
      </c>
      <c r="R3269" s="102">
        <f t="shared" si="1345"/>
        <v>2.9999999999999982</v>
      </c>
      <c r="S3269" s="103">
        <f t="shared" si="1339"/>
        <v>1</v>
      </c>
      <c r="T3269" s="104">
        <f t="shared" si="1340"/>
        <v>1.9999999999999982</v>
      </c>
      <c r="U3269" s="104">
        <f t="shared" si="1341"/>
        <v>0</v>
      </c>
      <c r="V3269" s="104">
        <f t="shared" si="1342"/>
        <v>0</v>
      </c>
      <c r="W3269" s="105">
        <f t="shared" si="1343"/>
        <v>2.9999999999999982</v>
      </c>
      <c r="X3269" s="96"/>
      <c r="Y3269" s="106" t="str">
        <f>$AO$32</f>
        <v>D</v>
      </c>
      <c r="Z3269" s="207" t="str">
        <f t="shared" si="1334"/>
        <v>Thu</v>
      </c>
      <c r="AA3269" s="107">
        <f t="shared" si="1335"/>
        <v>0</v>
      </c>
      <c r="AB3269" s="107">
        <f t="shared" si="1336"/>
        <v>0</v>
      </c>
      <c r="AC3269" s="107">
        <f t="shared" si="1337"/>
        <v>0</v>
      </c>
    </row>
    <row r="3270" spans="1:29" ht="12.75" customHeight="1">
      <c r="A3270" s="69"/>
      <c r="B3270" s="98"/>
      <c r="C3270" s="98"/>
      <c r="D3270" s="168" t="s">
        <v>32</v>
      </c>
      <c r="E3270" s="159"/>
      <c r="F3270" s="170">
        <f>-(IF(F3269&lt;=0,0,IF(F3269&lt;=50000000,F3269*0.05,IF(F3269&lt;=200000000,(F3269-50000000)*0.15+2500000,IF(F3269&lt;=500000000,(F3269-250000000)*0.25+32500000,(F3269-500000000)*0.3+95000000)))))/12</f>
        <v>-57350.80000000001</v>
      </c>
      <c r="G3270" s="171">
        <f>-(IF(F3270&lt;=0,0,IF(F3270&lt;=50000000,F3270*0.05,IF(F3270&lt;=200000000,(F3270-50000000)*0.15+2500000,IF(F3270&lt;=500000000,(F3270-250000000)*0.25+32500000,(F3270-500000000)*0.3+95000000)))))/12</f>
        <v>0</v>
      </c>
      <c r="H3270" s="99"/>
      <c r="I3270" s="76">
        <f t="shared" si="1331"/>
        <v>29</v>
      </c>
      <c r="J3270" s="100">
        <f>$AN$33</f>
        <v>41103</v>
      </c>
      <c r="K3270" s="101">
        <v>1</v>
      </c>
      <c r="L3270" s="261">
        <v>11</v>
      </c>
      <c r="M3270" s="232">
        <f t="shared" si="1346"/>
        <v>0.33333333333333331</v>
      </c>
      <c r="N3270" s="241">
        <f t="shared" si="1338"/>
        <v>0.70833333333333337</v>
      </c>
      <c r="O3270" s="244">
        <f t="shared" si="1332"/>
        <v>9.0000000000000018</v>
      </c>
      <c r="P3270" s="245" t="str">
        <f t="shared" si="1344"/>
        <v>1</v>
      </c>
      <c r="Q3270" s="257">
        <f t="shared" si="1333"/>
        <v>8.0000000000000018</v>
      </c>
      <c r="R3270" s="102">
        <f t="shared" si="1345"/>
        <v>2.9999999999999982</v>
      </c>
      <c r="S3270" s="103">
        <f t="shared" si="1339"/>
        <v>1</v>
      </c>
      <c r="T3270" s="104">
        <f t="shared" si="1340"/>
        <v>1.9999999999999982</v>
      </c>
      <c r="U3270" s="104">
        <f t="shared" si="1341"/>
        <v>0</v>
      </c>
      <c r="V3270" s="104">
        <f t="shared" si="1342"/>
        <v>0</v>
      </c>
      <c r="W3270" s="105">
        <f t="shared" si="1343"/>
        <v>2.9999999999999982</v>
      </c>
      <c r="X3270" s="96"/>
      <c r="Y3270" s="106" t="str">
        <f>$AO$33</f>
        <v>D</v>
      </c>
      <c r="Z3270" s="207" t="str">
        <f t="shared" si="1334"/>
        <v>Fri</v>
      </c>
      <c r="AA3270" s="107">
        <f t="shared" si="1335"/>
        <v>0</v>
      </c>
      <c r="AB3270" s="107">
        <f t="shared" si="1336"/>
        <v>0</v>
      </c>
      <c r="AC3270" s="107">
        <f t="shared" si="1337"/>
        <v>0</v>
      </c>
    </row>
    <row r="3271" spans="1:29" ht="12.75" customHeight="1">
      <c r="A3271" s="69"/>
      <c r="B3271" s="98"/>
      <c r="C3271" s="125"/>
      <c r="D3271" s="172"/>
      <c r="E3271" s="173"/>
      <c r="F3271" s="174"/>
      <c r="G3271" s="72"/>
      <c r="H3271" s="175"/>
      <c r="I3271" s="76">
        <f t="shared" si="1331"/>
        <v>30</v>
      </c>
      <c r="J3271" s="100">
        <f>$AN$34</f>
        <v>41104</v>
      </c>
      <c r="K3271" s="101" t="s">
        <v>50</v>
      </c>
      <c r="L3271" s="261"/>
      <c r="M3271" s="232">
        <f t="shared" si="1346"/>
        <v>0</v>
      </c>
      <c r="N3271" s="241">
        <f t="shared" si="1338"/>
        <v>0</v>
      </c>
      <c r="O3271" s="244">
        <f t="shared" si="1332"/>
        <v>0</v>
      </c>
      <c r="P3271" s="245">
        <f t="shared" si="1344"/>
        <v>0</v>
      </c>
      <c r="Q3271" s="257">
        <f t="shared" si="1333"/>
        <v>0</v>
      </c>
      <c r="R3271" s="102">
        <f t="shared" si="1345"/>
        <v>0</v>
      </c>
      <c r="S3271" s="103">
        <f t="shared" si="1339"/>
        <v>0</v>
      </c>
      <c r="T3271" s="104">
        <f t="shared" si="1340"/>
        <v>0</v>
      </c>
      <c r="U3271" s="104">
        <f t="shared" si="1341"/>
        <v>0</v>
      </c>
      <c r="V3271" s="104">
        <f t="shared" si="1342"/>
        <v>0</v>
      </c>
      <c r="W3271" s="105">
        <f t="shared" si="1343"/>
        <v>0</v>
      </c>
      <c r="X3271" s="96"/>
      <c r="Y3271" s="106" t="str">
        <f>$AO$34</f>
        <v>M</v>
      </c>
      <c r="Z3271" s="207" t="str">
        <f t="shared" si="1334"/>
        <v>Sat</v>
      </c>
      <c r="AA3271" s="107">
        <f t="shared" si="1335"/>
        <v>0</v>
      </c>
      <c r="AB3271" s="107">
        <f t="shared" si="1336"/>
        <v>0</v>
      </c>
      <c r="AC3271" s="107">
        <f t="shared" si="1337"/>
        <v>0</v>
      </c>
    </row>
    <row r="3272" spans="1:29" ht="12.75" customHeight="1">
      <c r="A3272" s="69"/>
      <c r="B3272" s="176" t="s">
        <v>33</v>
      </c>
      <c r="C3272" s="177"/>
      <c r="D3272" s="178"/>
      <c r="E3272" s="127"/>
      <c r="F3272" s="179"/>
      <c r="G3272" s="180" t="s">
        <v>22</v>
      </c>
      <c r="H3272" s="152">
        <f>+H3260+H3262+H3263+H3264</f>
        <v>2533744.12716763</v>
      </c>
      <c r="I3272" s="76">
        <f t="shared" si="1331"/>
        <v>31</v>
      </c>
      <c r="J3272" s="100">
        <f>$AN$35</f>
        <v>41105</v>
      </c>
      <c r="K3272" s="101" t="s">
        <v>50</v>
      </c>
      <c r="L3272" s="261"/>
      <c r="M3272" s="232">
        <f t="shared" si="1346"/>
        <v>0</v>
      </c>
      <c r="N3272" s="241">
        <f t="shared" si="1338"/>
        <v>0</v>
      </c>
      <c r="O3272" s="244">
        <f t="shared" si="1332"/>
        <v>0</v>
      </c>
      <c r="P3272" s="245">
        <f t="shared" si="1344"/>
        <v>0</v>
      </c>
      <c r="Q3272" s="257">
        <f t="shared" si="1333"/>
        <v>0</v>
      </c>
      <c r="R3272" s="102">
        <f t="shared" si="1345"/>
        <v>0</v>
      </c>
      <c r="S3272" s="103">
        <f t="shared" si="1339"/>
        <v>0</v>
      </c>
      <c r="T3272" s="104">
        <f t="shared" si="1340"/>
        <v>0</v>
      </c>
      <c r="U3272" s="104">
        <f t="shared" si="1341"/>
        <v>0</v>
      </c>
      <c r="V3272" s="104">
        <f t="shared" si="1342"/>
        <v>0</v>
      </c>
      <c r="W3272" s="105">
        <f t="shared" si="1343"/>
        <v>0</v>
      </c>
      <c r="X3272" s="96"/>
      <c r="Y3272" s="106" t="str">
        <f>$AO$35</f>
        <v>M</v>
      </c>
      <c r="Z3272" s="262" t="str">
        <f t="shared" si="1334"/>
        <v>Sun</v>
      </c>
      <c r="AA3272" s="107">
        <f t="shared" si="1335"/>
        <v>0</v>
      </c>
      <c r="AB3272" s="107">
        <f t="shared" si="1336"/>
        <v>0</v>
      </c>
      <c r="AC3272" s="107">
        <f t="shared" si="1337"/>
        <v>0</v>
      </c>
    </row>
    <row r="3273" spans="1:29" ht="12.75" customHeight="1">
      <c r="A3273" s="69"/>
      <c r="B3273" s="70"/>
      <c r="C3273" s="70"/>
      <c r="D3273" s="200"/>
      <c r="E3273" s="127"/>
      <c r="F3273" s="155"/>
      <c r="G3273" s="74"/>
      <c r="H3273" s="75"/>
      <c r="I3273" s="76">
        <f t="shared" si="1331"/>
        <v>32</v>
      </c>
      <c r="J3273" s="100">
        <f>$AN$36</f>
        <v>41106</v>
      </c>
      <c r="K3273" s="101">
        <v>2</v>
      </c>
      <c r="L3273" s="261">
        <v>8</v>
      </c>
      <c r="M3273" s="232">
        <f t="shared" si="1346"/>
        <v>0.83333333333333337</v>
      </c>
      <c r="N3273" s="241">
        <f t="shared" si="1338"/>
        <v>1.2083333333333333</v>
      </c>
      <c r="O3273" s="244">
        <f t="shared" si="1332"/>
        <v>8.9999999999999964</v>
      </c>
      <c r="P3273" s="245" t="str">
        <f t="shared" si="1344"/>
        <v>1</v>
      </c>
      <c r="Q3273" s="257">
        <f t="shared" si="1333"/>
        <v>7.9999999999999964</v>
      </c>
      <c r="R3273" s="102">
        <f t="shared" si="1345"/>
        <v>0</v>
      </c>
      <c r="S3273" s="103">
        <f t="shared" si="1339"/>
        <v>0</v>
      </c>
      <c r="T3273" s="104">
        <f t="shared" si="1340"/>
        <v>0</v>
      </c>
      <c r="U3273" s="104">
        <f t="shared" si="1341"/>
        <v>0</v>
      </c>
      <c r="V3273" s="104">
        <f t="shared" si="1342"/>
        <v>0</v>
      </c>
      <c r="W3273" s="105">
        <f t="shared" si="1343"/>
        <v>0</v>
      </c>
      <c r="X3273" s="96"/>
      <c r="Y3273" s="106" t="str">
        <f>$AO$36</f>
        <v>D</v>
      </c>
      <c r="Z3273" s="262" t="str">
        <f t="shared" si="1334"/>
        <v>Mon</v>
      </c>
      <c r="AA3273" s="107">
        <f t="shared" si="1335"/>
        <v>0</v>
      </c>
      <c r="AB3273" s="107">
        <f t="shared" si="1336"/>
        <v>0</v>
      </c>
      <c r="AC3273" s="107">
        <f t="shared" si="1337"/>
        <v>0</v>
      </c>
    </row>
    <row r="3274" spans="1:29" ht="12.75" customHeight="1">
      <c r="A3274" s="69"/>
      <c r="B3274" s="181" t="s">
        <v>34</v>
      </c>
      <c r="C3274" s="181"/>
      <c r="D3274" s="72"/>
      <c r="E3274" s="73"/>
      <c r="F3274" s="72"/>
      <c r="G3274" s="181" t="s">
        <v>35</v>
      </c>
      <c r="H3274" s="99"/>
      <c r="I3274" s="76">
        <f t="shared" si="1331"/>
        <v>33</v>
      </c>
      <c r="J3274" s="100">
        <f>$AN$37</f>
        <v>41107</v>
      </c>
      <c r="K3274" s="101">
        <v>2</v>
      </c>
      <c r="L3274" s="261">
        <v>11</v>
      </c>
      <c r="M3274" s="232">
        <f t="shared" si="1346"/>
        <v>0.83333333333333337</v>
      </c>
      <c r="N3274" s="241">
        <f t="shared" si="1338"/>
        <v>1.2083333333333333</v>
      </c>
      <c r="O3274" s="244">
        <f t="shared" si="1332"/>
        <v>8.9999999999999964</v>
      </c>
      <c r="P3274" s="245" t="str">
        <f t="shared" si="1344"/>
        <v>1</v>
      </c>
      <c r="Q3274" s="257">
        <f t="shared" si="1333"/>
        <v>7.9999999999999964</v>
      </c>
      <c r="R3274" s="102">
        <f t="shared" si="1345"/>
        <v>3.0000000000000036</v>
      </c>
      <c r="S3274" s="103">
        <f t="shared" si="1339"/>
        <v>1</v>
      </c>
      <c r="T3274" s="104">
        <f t="shared" si="1340"/>
        <v>2.0000000000000036</v>
      </c>
      <c r="U3274" s="104">
        <f t="shared" si="1341"/>
        <v>0</v>
      </c>
      <c r="V3274" s="104">
        <f t="shared" si="1342"/>
        <v>0</v>
      </c>
      <c r="W3274" s="105">
        <f t="shared" si="1343"/>
        <v>3.0000000000000036</v>
      </c>
      <c r="X3274" s="96"/>
      <c r="Y3274" s="106" t="str">
        <f>$AO$37</f>
        <v>D</v>
      </c>
      <c r="Z3274" s="207" t="str">
        <f t="shared" si="1334"/>
        <v>Tue</v>
      </c>
      <c r="AA3274" s="107">
        <f t="shared" si="1335"/>
        <v>0</v>
      </c>
      <c r="AB3274" s="107">
        <f t="shared" si="1336"/>
        <v>0</v>
      </c>
      <c r="AC3274" s="107">
        <f t="shared" si="1337"/>
        <v>0</v>
      </c>
    </row>
    <row r="3275" spans="1:29" ht="12.75" customHeight="1">
      <c r="A3275" s="69"/>
      <c r="B3275" s="181"/>
      <c r="C3275" s="181"/>
      <c r="D3275" s="72"/>
      <c r="E3275" s="73"/>
      <c r="F3275" s="72"/>
      <c r="G3275" s="181"/>
      <c r="H3275" s="99"/>
      <c r="I3275" s="76">
        <f t="shared" si="1331"/>
        <v>34</v>
      </c>
      <c r="J3275" s="100">
        <f>$AN$38</f>
        <v>41108</v>
      </c>
      <c r="K3275" s="101">
        <v>2</v>
      </c>
      <c r="L3275" s="261">
        <v>11</v>
      </c>
      <c r="M3275" s="232">
        <f t="shared" si="1346"/>
        <v>0.83333333333333337</v>
      </c>
      <c r="N3275" s="241">
        <f t="shared" si="1338"/>
        <v>1.2083333333333333</v>
      </c>
      <c r="O3275" s="244">
        <f t="shared" si="1332"/>
        <v>8.9999999999999964</v>
      </c>
      <c r="P3275" s="245" t="str">
        <f t="shared" si="1344"/>
        <v>1</v>
      </c>
      <c r="Q3275" s="257">
        <f t="shared" si="1333"/>
        <v>7.9999999999999964</v>
      </c>
      <c r="R3275" s="102">
        <f t="shared" si="1345"/>
        <v>3.0000000000000036</v>
      </c>
      <c r="S3275" s="103">
        <f t="shared" si="1339"/>
        <v>1</v>
      </c>
      <c r="T3275" s="104">
        <f t="shared" si="1340"/>
        <v>2.0000000000000036</v>
      </c>
      <c r="U3275" s="104">
        <f t="shared" si="1341"/>
        <v>0</v>
      </c>
      <c r="V3275" s="104">
        <f t="shared" si="1342"/>
        <v>0</v>
      </c>
      <c r="W3275" s="105">
        <f t="shared" si="1343"/>
        <v>3.0000000000000036</v>
      </c>
      <c r="X3275" s="96"/>
      <c r="Y3275" s="106" t="str">
        <f>$AO$38</f>
        <v>D</v>
      </c>
      <c r="Z3275" s="207" t="str">
        <f t="shared" si="1334"/>
        <v>Wed</v>
      </c>
      <c r="AA3275" s="107">
        <f t="shared" si="1335"/>
        <v>0</v>
      </c>
      <c r="AB3275" s="107">
        <f t="shared" si="1336"/>
        <v>0</v>
      </c>
      <c r="AC3275" s="107">
        <f t="shared" si="1337"/>
        <v>0</v>
      </c>
    </row>
    <row r="3276" spans="1:29" ht="12.75" customHeight="1">
      <c r="A3276" s="69"/>
      <c r="B3276" s="181"/>
      <c r="C3276" s="181"/>
      <c r="D3276" s="72"/>
      <c r="E3276" s="73"/>
      <c r="F3276" s="72"/>
      <c r="G3276" s="181"/>
      <c r="H3276" s="99"/>
      <c r="I3276" s="76">
        <f t="shared" si="1331"/>
        <v>35</v>
      </c>
      <c r="J3276" s="100"/>
      <c r="K3276" s="101"/>
      <c r="L3276" s="261"/>
      <c r="M3276" s="232"/>
      <c r="N3276" s="241"/>
      <c r="O3276" s="244"/>
      <c r="P3276" s="245"/>
      <c r="Q3276" s="257"/>
      <c r="R3276" s="102"/>
      <c r="S3276" s="103"/>
      <c r="T3276" s="104"/>
      <c r="U3276" s="104"/>
      <c r="V3276" s="104"/>
      <c r="W3276" s="105"/>
      <c r="X3276" s="96"/>
      <c r="Y3276" s="106"/>
      <c r="Z3276" s="207" t="str">
        <f t="shared" si="1334"/>
        <v>Sat</v>
      </c>
      <c r="AA3276" s="107">
        <f>COUNTIF(K3276,"S")</f>
        <v>0</v>
      </c>
      <c r="AB3276" s="107">
        <f>COUNTIF(K3276,"I")</f>
        <v>0</v>
      </c>
      <c r="AC3276" s="107">
        <f>COUNTIF(K3276,"A")</f>
        <v>0</v>
      </c>
    </row>
    <row r="3277" spans="1:29" ht="12.75" customHeight="1">
      <c r="A3277" s="69"/>
      <c r="B3277" s="181"/>
      <c r="C3277" s="181"/>
      <c r="D3277" s="72"/>
      <c r="E3277" s="73"/>
      <c r="F3277" s="72"/>
      <c r="G3277" s="181"/>
      <c r="H3277" s="99"/>
      <c r="I3277" s="76">
        <f t="shared" si="1331"/>
        <v>36</v>
      </c>
      <c r="J3277" s="210" t="s">
        <v>19</v>
      </c>
      <c r="K3277" s="211"/>
      <c r="L3277" s="251"/>
      <c r="M3277" s="212" t="s">
        <v>45</v>
      </c>
      <c r="N3277" s="212" t="s">
        <v>46</v>
      </c>
      <c r="O3277" s="242"/>
      <c r="P3277" s="243"/>
      <c r="Q3277" s="258"/>
      <c r="R3277" s="212"/>
      <c r="S3277" s="213"/>
      <c r="T3277" s="214"/>
      <c r="U3277" s="214"/>
      <c r="V3277" s="215"/>
      <c r="W3277" s="216" t="s">
        <v>36</v>
      </c>
      <c r="X3277" s="182"/>
      <c r="Y3277" s="183" t="s">
        <v>37</v>
      </c>
      <c r="Z3277" s="83"/>
      <c r="AA3277" s="84"/>
      <c r="AB3277" s="84"/>
      <c r="AC3277" s="96"/>
    </row>
    <row r="3278" spans="1:29" ht="12.75" customHeight="1">
      <c r="A3278" s="69"/>
      <c r="B3278" s="184" t="str">
        <f>C3242</f>
        <v>ADE</v>
      </c>
      <c r="C3278" s="181"/>
      <c r="D3278" s="72"/>
      <c r="E3278" s="73"/>
      <c r="F3278" s="72"/>
      <c r="G3278" s="181" t="s">
        <v>38</v>
      </c>
      <c r="H3278" s="99"/>
      <c r="I3278" s="76">
        <f t="shared" si="1331"/>
        <v>37</v>
      </c>
      <c r="J3278" s="333">
        <f>+K3278+L3278</f>
        <v>39</v>
      </c>
      <c r="K3278" s="334">
        <f>+COUNTIF(K3245:K3276,"1")+COUNTIF(K3245:K3276,"2")+COUNTIF(K3245:K3276,"L2")+COUNTIF(K3245:K3276,"L1")</f>
        <v>25</v>
      </c>
      <c r="L3278" s="334">
        <f>+COUNTIF(K3245:K3276,"2")+COUNTIF(K3245:K3276,"L2")</f>
        <v>14</v>
      </c>
      <c r="M3278" s="334">
        <f>+COUNTIF(K3245:K3276,"1")+COUNTIF(K3245:K3276,"L1")</f>
        <v>11</v>
      </c>
      <c r="N3278" s="185"/>
      <c r="O3278" s="185"/>
      <c r="P3278" s="101"/>
      <c r="Q3278" s="259"/>
      <c r="R3278" s="185">
        <f>+COUNTIF(K3246:K3276,"S2")</f>
        <v>0</v>
      </c>
      <c r="S3278" s="102">
        <f>SUM(S3246:S3276)</f>
        <v>20</v>
      </c>
      <c r="T3278" s="102">
        <f>SUM(T3246:T3276)</f>
        <v>55.500000000000014</v>
      </c>
      <c r="U3278" s="102">
        <f>SUM(U3246:U3276)</f>
        <v>3</v>
      </c>
      <c r="V3278" s="102">
        <f>SUM(V3246:V3276)</f>
        <v>3</v>
      </c>
      <c r="W3278" s="105">
        <f>+(S3278*1.5)+(T3278*2)+(U3278*3)+(V3278*4)</f>
        <v>162.00000000000003</v>
      </c>
      <c r="X3278" s="186"/>
      <c r="Y3278" s="187">
        <f>+COUNTIF(Y3246:Y3276,"D")</f>
        <v>22</v>
      </c>
      <c r="Z3278" s="83"/>
      <c r="AA3278" s="102">
        <f>SUM(AA3246:AA3276)</f>
        <v>0</v>
      </c>
      <c r="AB3278" s="102">
        <f>SUM(AB3246:AB3276)</f>
        <v>0</v>
      </c>
      <c r="AC3278" s="102">
        <f>SUM(AC3246:AC3276)</f>
        <v>0</v>
      </c>
    </row>
    <row r="3279" spans="1:29" ht="12.75" customHeight="1">
      <c r="A3279" s="69"/>
      <c r="B3279" s="263"/>
      <c r="C3279" s="189" t="s">
        <v>57</v>
      </c>
      <c r="D3279" s="189"/>
      <c r="E3279" s="190"/>
      <c r="F3279" s="72"/>
      <c r="G3279" s="72"/>
      <c r="H3279" s="99"/>
      <c r="I3279" s="76">
        <f t="shared" si="1331"/>
        <v>38</v>
      </c>
      <c r="J3279" s="191"/>
      <c r="K3279" s="192"/>
      <c r="L3279" s="252"/>
      <c r="M3279" s="193"/>
      <c r="N3279" s="193"/>
      <c r="O3279" s="193"/>
      <c r="P3279" s="239"/>
      <c r="Q3279" s="260"/>
      <c r="R3279" s="194">
        <f>S3278+T3278+U3278+V3278</f>
        <v>81.500000000000014</v>
      </c>
      <c r="S3279" s="103"/>
      <c r="T3279" s="103"/>
      <c r="U3279" s="103"/>
      <c r="V3279" s="103"/>
      <c r="W3279" s="103"/>
      <c r="X3279" s="195"/>
      <c r="Y3279" s="187"/>
      <c r="Z3279" s="196"/>
      <c r="AA3279" s="196"/>
      <c r="AB3279" s="196"/>
      <c r="AC3279" s="197"/>
    </row>
    <row r="3281" spans="1:29" ht="12.75" customHeight="1">
      <c r="A3281" s="52">
        <f>A3242+1</f>
        <v>85</v>
      </c>
      <c r="B3281" s="53" t="s">
        <v>2</v>
      </c>
      <c r="C3281" s="54" t="s">
        <v>201</v>
      </c>
      <c r="D3281" s="55"/>
      <c r="E3281" s="56" t="s">
        <v>55</v>
      </c>
      <c r="F3281" s="209" t="s">
        <v>160</v>
      </c>
      <c r="G3281" s="57"/>
      <c r="H3281" s="58"/>
      <c r="I3281" s="59">
        <v>1</v>
      </c>
      <c r="J3281" s="486" t="str">
        <f>+C3281</f>
        <v>ADE</v>
      </c>
      <c r="K3281" s="486"/>
      <c r="L3281" s="486"/>
      <c r="M3281" s="486"/>
      <c r="N3281" s="486"/>
      <c r="O3281" s="486"/>
      <c r="P3281" s="486"/>
      <c r="Q3281" s="486"/>
      <c r="R3281" s="486"/>
      <c r="S3281" s="486"/>
      <c r="T3281" s="486"/>
      <c r="U3281" s="486"/>
      <c r="V3281" s="486"/>
      <c r="W3281" s="486"/>
      <c r="X3281" s="60"/>
      <c r="Y3281" s="61"/>
      <c r="Z3281" s="62"/>
      <c r="AA3281" s="63"/>
      <c r="AB3281" s="63"/>
      <c r="AC3281" s="64"/>
    </row>
    <row r="3282" spans="1:29" ht="12.75" customHeight="1">
      <c r="A3282" s="69"/>
      <c r="B3282" s="70" t="s">
        <v>3</v>
      </c>
      <c r="C3282" s="71" t="s">
        <v>62</v>
      </c>
      <c r="D3282" s="72"/>
      <c r="E3282" s="73"/>
      <c r="F3282" s="72"/>
      <c r="G3282" s="74"/>
      <c r="H3282" s="75"/>
      <c r="I3282" s="76">
        <f t="shared" ref="I3282:I3318" si="1347">+I3281+1</f>
        <v>2</v>
      </c>
      <c r="J3282" s="77" t="s">
        <v>4</v>
      </c>
      <c r="K3282" s="78"/>
      <c r="L3282" s="248"/>
      <c r="M3282" s="79"/>
      <c r="N3282" s="79"/>
      <c r="O3282" s="79"/>
      <c r="P3282" s="236"/>
      <c r="Q3282" s="254"/>
      <c r="R3282" s="79"/>
      <c r="S3282" s="79"/>
      <c r="T3282" s="79"/>
      <c r="U3282" s="79"/>
      <c r="V3282" s="79"/>
      <c r="W3282" s="80" t="str">
        <f>$Y$1</f>
        <v>Period: 1 May 2012 - 31 May 2012</v>
      </c>
      <c r="X3282" s="81"/>
      <c r="Y3282" s="82"/>
      <c r="Z3282" s="83"/>
      <c r="AA3282" s="84"/>
      <c r="AB3282" s="84"/>
      <c r="AC3282" s="85"/>
    </row>
    <row r="3283" spans="1:29" ht="12.75" customHeight="1">
      <c r="A3283" s="69"/>
      <c r="B3283" s="70" t="s">
        <v>6</v>
      </c>
      <c r="C3283" s="71" t="s">
        <v>5</v>
      </c>
      <c r="D3283" s="72"/>
      <c r="E3283" s="73"/>
      <c r="F3283" s="91"/>
      <c r="G3283" s="91"/>
      <c r="H3283" s="92"/>
      <c r="I3283" s="76">
        <f t="shared" si="1347"/>
        <v>3</v>
      </c>
      <c r="J3283" s="487" t="s">
        <v>7</v>
      </c>
      <c r="K3283" s="488" t="s">
        <v>8</v>
      </c>
      <c r="L3283" s="249"/>
      <c r="M3283" s="489" t="s">
        <v>49</v>
      </c>
      <c r="N3283" s="490"/>
      <c r="O3283" s="220"/>
      <c r="P3283" s="237"/>
      <c r="Q3283" s="255"/>
      <c r="R3283" s="491" t="s">
        <v>64</v>
      </c>
      <c r="S3283" s="493" t="s">
        <v>9</v>
      </c>
      <c r="T3283" s="493"/>
      <c r="U3283" s="493"/>
      <c r="V3283" s="493"/>
      <c r="W3283" s="494" t="s">
        <v>10</v>
      </c>
      <c r="X3283" s="93"/>
      <c r="Y3283" s="94"/>
      <c r="Z3283" s="83"/>
      <c r="AA3283" s="84"/>
      <c r="AB3283" s="84"/>
      <c r="AC3283" s="85"/>
    </row>
    <row r="3284" spans="1:29" ht="12.75" customHeight="1">
      <c r="A3284" s="69"/>
      <c r="B3284" s="70" t="s">
        <v>48</v>
      </c>
      <c r="C3284" s="71"/>
      <c r="D3284" s="72"/>
      <c r="E3284" s="73"/>
      <c r="F3284" s="91"/>
      <c r="G3284" s="91"/>
      <c r="H3284" s="92"/>
      <c r="I3284" s="76">
        <f t="shared" si="1347"/>
        <v>4</v>
      </c>
      <c r="J3284" s="487"/>
      <c r="K3284" s="488"/>
      <c r="L3284" s="250"/>
      <c r="M3284" s="231" t="s">
        <v>11</v>
      </c>
      <c r="N3284" s="231" t="s">
        <v>12</v>
      </c>
      <c r="O3284" s="231"/>
      <c r="P3284" s="238"/>
      <c r="Q3284" s="256" t="s">
        <v>67</v>
      </c>
      <c r="R3284" s="492"/>
      <c r="S3284" s="201">
        <v>1.5</v>
      </c>
      <c r="T3284" s="201">
        <v>2</v>
      </c>
      <c r="U3284" s="201">
        <v>3</v>
      </c>
      <c r="V3284" s="201">
        <v>4</v>
      </c>
      <c r="W3284" s="494"/>
      <c r="X3284" s="93"/>
      <c r="Y3284" s="94"/>
      <c r="Z3284" s="83"/>
      <c r="AA3284" s="95" t="s">
        <v>13</v>
      </c>
      <c r="AB3284" s="95" t="s">
        <v>14</v>
      </c>
      <c r="AC3284" s="96" t="s">
        <v>15</v>
      </c>
    </row>
    <row r="3285" spans="1:29" ht="12.75" customHeight="1">
      <c r="A3285" s="69"/>
      <c r="B3285" s="70" t="s">
        <v>16</v>
      </c>
      <c r="C3285" s="71"/>
      <c r="D3285" s="72"/>
      <c r="E3285" s="73"/>
      <c r="F3285" s="98"/>
      <c r="G3285" s="72"/>
      <c r="H3285" s="99"/>
      <c r="I3285" s="76">
        <f t="shared" si="1347"/>
        <v>5</v>
      </c>
      <c r="J3285" s="100">
        <f>$AN$9</f>
        <v>41079</v>
      </c>
      <c r="K3285" s="101">
        <v>1</v>
      </c>
      <c r="L3285" s="261">
        <v>11</v>
      </c>
      <c r="M3285" s="232">
        <f>VLOOKUP(K3285,$AE$23:$AG$30,2,0)</f>
        <v>0.33333333333333331</v>
      </c>
      <c r="N3285" s="241">
        <f>VLOOKUP(K3285,$AE$23:$AG$30,3,0)</f>
        <v>0.70833333333333337</v>
      </c>
      <c r="O3285" s="244">
        <f t="shared" ref="O3285:O3314" si="1348">(N3285-M3285)*24</f>
        <v>9.0000000000000018</v>
      </c>
      <c r="P3285" s="245" t="str">
        <f>+IF(((N3285-M3285)*24)&gt;4,"1",0)</f>
        <v>1</v>
      </c>
      <c r="Q3285" s="257">
        <f t="shared" ref="Q3285:Q3314" si="1349">O3285-P3285</f>
        <v>8.0000000000000018</v>
      </c>
      <c r="R3285" s="102">
        <f>+L3285-Q3285</f>
        <v>2.9999999999999982</v>
      </c>
      <c r="S3285" s="103">
        <f>IF(AND(Y3285="d",W3285&gt;0),1,0)</f>
        <v>1</v>
      </c>
      <c r="T3285" s="104">
        <f>IF(AND(Y3285="D",W3285-S3285&lt;0),0,IF(AND(Y3285="M",W3285&gt;=7),7,IF(AND(Y3285="M",W3285&lt;7),W3285,IF(W3285-S3285&lt;0,0,IF(AND(Y3285="D",W3285-S3285&gt;=7),7,IF(AND(Y3285="D",W3285-S3285&lt;7),W3285-S3285,0))))))</f>
        <v>1.9999999999999982</v>
      </c>
      <c r="U3285" s="104">
        <f>IF(AND(Y3285="D",W3285&lt;1),0,IF(AND(Y3285="D",W3285-S3285-T3285&gt;0,W3285-S3285-T3285&lt;1),W3285-S3285-T3285,IF(AND(Y3285="D",W3285-S3285-T3285&gt;=1),1,IF(AND(Y3285="M",W3285-T3285&gt;=1),1,IF(AND(Y3285="M",W3285-T3285&lt;1),W3285-T3285,0)))))</f>
        <v>0</v>
      </c>
      <c r="V3285" s="104">
        <f>IF(AND(Y3285="D",W3285&lt;1),0,IF(AND(Y3285="D",W3285-S3285-T3285-U3285&gt;0),W3285-S3285-T3285-U3285,IF(AND(Y3285="M",W3285-T3285-U3285&gt;0),W3285-T3285-U3285,0)))</f>
        <v>0</v>
      </c>
      <c r="W3285" s="105">
        <f>+R3285</f>
        <v>2.9999999999999982</v>
      </c>
      <c r="X3285" s="96"/>
      <c r="Y3285" s="106" t="str">
        <f>$AO$9</f>
        <v>D</v>
      </c>
      <c r="Z3285" s="207" t="str">
        <f t="shared" ref="Z3285:Z3315" si="1350">TEXT(WEEKDAY(J3285),"ddd")</f>
        <v>Tue</v>
      </c>
      <c r="AA3285" s="107">
        <f t="shared" ref="AA3285:AA3314" si="1351">COUNTIF(K3285,"S")</f>
        <v>0</v>
      </c>
      <c r="AB3285" s="107">
        <f t="shared" ref="AB3285:AB3314" si="1352">COUNTIF(K3285,"I")</f>
        <v>0</v>
      </c>
      <c r="AC3285" s="107">
        <f t="shared" ref="AC3285:AC3314" si="1353">COUNTIF(K3285,"A")</f>
        <v>0</v>
      </c>
    </row>
    <row r="3286" spans="1:29" ht="12.75" customHeight="1">
      <c r="A3286" s="69"/>
      <c r="B3286" s="70" t="s">
        <v>18</v>
      </c>
      <c r="C3286" s="108" t="s">
        <v>61</v>
      </c>
      <c r="D3286" s="109"/>
      <c r="E3286" s="73"/>
      <c r="F3286" s="110"/>
      <c r="G3286" s="72"/>
      <c r="H3286" s="99"/>
      <c r="I3286" s="76">
        <f t="shared" si="1347"/>
        <v>6</v>
      </c>
      <c r="J3286" s="100">
        <f>$AN$10</f>
        <v>41080</v>
      </c>
      <c r="K3286" s="101">
        <v>1</v>
      </c>
      <c r="L3286" s="261">
        <v>11</v>
      </c>
      <c r="M3286" s="232">
        <f>VLOOKUP(K3286,$AE$23:$AG$30,2,0)</f>
        <v>0.33333333333333331</v>
      </c>
      <c r="N3286" s="241">
        <f t="shared" ref="N3286:N3314" si="1354">VLOOKUP(K3286,$AE$23:$AG$30,3,0)</f>
        <v>0.70833333333333337</v>
      </c>
      <c r="O3286" s="244">
        <f t="shared" si="1348"/>
        <v>9.0000000000000018</v>
      </c>
      <c r="P3286" s="245" t="str">
        <f>+IF(((N3286-M3286)*24)&gt;4,"1",0)</f>
        <v>1</v>
      </c>
      <c r="Q3286" s="257">
        <f t="shared" si="1349"/>
        <v>8.0000000000000018</v>
      </c>
      <c r="R3286" s="102">
        <f>+L3286-Q3286</f>
        <v>2.9999999999999982</v>
      </c>
      <c r="S3286" s="103">
        <f t="shared" ref="S3286:S3314" si="1355">IF(AND(Y3286="d",W3286&gt;0),1,0)</f>
        <v>1</v>
      </c>
      <c r="T3286" s="104">
        <f t="shared" ref="T3286:T3314" si="1356">IF(AND(Y3286="D",W3286-S3286&lt;0),0,IF(AND(Y3286="M",W3286&gt;=7),7,IF(AND(Y3286="M",W3286&lt;7),W3286,IF(W3286-S3286&lt;0,0,IF(AND(Y3286="D",W3286-S3286&gt;=7),7,IF(AND(Y3286="D",W3286-S3286&lt;7),W3286-S3286,0))))))</f>
        <v>1.9999999999999982</v>
      </c>
      <c r="U3286" s="104">
        <f t="shared" ref="U3286:U3314" si="1357">IF(AND(Y3286="D",W3286&lt;1),0,IF(AND(Y3286="D",W3286-S3286-T3286&gt;0,W3286-S3286-T3286&lt;1),W3286-S3286-T3286,IF(AND(Y3286="D",W3286-S3286-T3286&gt;=1),1,IF(AND(Y3286="M",W3286-T3286&gt;=1),1,IF(AND(Y3286="M",W3286-T3286&lt;1),W3286-T3286,0)))))</f>
        <v>0</v>
      </c>
      <c r="V3286" s="104">
        <f t="shared" ref="V3286:V3314" si="1358">IF(AND(Y3286="D",W3286&lt;1),0,IF(AND(Y3286="D",W3286-S3286-T3286-U3286&gt;0),W3286-S3286-T3286-U3286,IF(AND(Y3286="M",W3286-T3286-U3286&gt;0),W3286-T3286-U3286,0)))</f>
        <v>0</v>
      </c>
      <c r="W3286" s="105">
        <f t="shared" ref="W3286:W3314" si="1359">+R3286</f>
        <v>2.9999999999999982</v>
      </c>
      <c r="X3286" s="96"/>
      <c r="Y3286" s="106" t="str">
        <f>$AO$10</f>
        <v>D</v>
      </c>
      <c r="Z3286" s="207" t="str">
        <f t="shared" si="1350"/>
        <v>Wed</v>
      </c>
      <c r="AA3286" s="107">
        <f t="shared" si="1351"/>
        <v>0</v>
      </c>
      <c r="AB3286" s="107">
        <f t="shared" si="1352"/>
        <v>0</v>
      </c>
      <c r="AC3286" s="107">
        <f t="shared" si="1353"/>
        <v>0</v>
      </c>
    </row>
    <row r="3287" spans="1:29" ht="12.75" customHeight="1">
      <c r="A3287" s="69"/>
      <c r="B3287" s="98" t="s">
        <v>20</v>
      </c>
      <c r="C3287" s="199">
        <v>40245</v>
      </c>
      <c r="D3287" s="199">
        <v>41340</v>
      </c>
      <c r="E3287" s="73"/>
      <c r="F3287" s="72"/>
      <c r="G3287" s="72"/>
      <c r="H3287" s="99"/>
      <c r="I3287" s="76">
        <f t="shared" si="1347"/>
        <v>7</v>
      </c>
      <c r="J3287" s="100">
        <f>$AN$11</f>
        <v>41081</v>
      </c>
      <c r="K3287" s="101">
        <v>1</v>
      </c>
      <c r="L3287" s="261">
        <v>11</v>
      </c>
      <c r="M3287" s="232">
        <f>VLOOKUP(K3287,$AE$23:$AG$30,2,0)</f>
        <v>0.33333333333333331</v>
      </c>
      <c r="N3287" s="241">
        <f t="shared" si="1354"/>
        <v>0.70833333333333337</v>
      </c>
      <c r="O3287" s="244">
        <f t="shared" si="1348"/>
        <v>9.0000000000000018</v>
      </c>
      <c r="P3287" s="245" t="str">
        <f t="shared" ref="P3287:P3314" si="1360">+IF(((N3287-M3287)*24)&gt;4,"1",0)</f>
        <v>1</v>
      </c>
      <c r="Q3287" s="257">
        <f t="shared" si="1349"/>
        <v>8.0000000000000018</v>
      </c>
      <c r="R3287" s="102">
        <f t="shared" ref="R3287:R3314" si="1361">+L3287-Q3287</f>
        <v>2.9999999999999982</v>
      </c>
      <c r="S3287" s="103">
        <f t="shared" si="1355"/>
        <v>1</v>
      </c>
      <c r="T3287" s="104">
        <f t="shared" si="1356"/>
        <v>1.9999999999999982</v>
      </c>
      <c r="U3287" s="104">
        <f t="shared" si="1357"/>
        <v>0</v>
      </c>
      <c r="V3287" s="104">
        <f t="shared" si="1358"/>
        <v>0</v>
      </c>
      <c r="W3287" s="105">
        <f t="shared" si="1359"/>
        <v>2.9999999999999982</v>
      </c>
      <c r="X3287" s="96"/>
      <c r="Y3287" s="106" t="str">
        <f>$AO$11</f>
        <v>D</v>
      </c>
      <c r="Z3287" s="207" t="str">
        <f t="shared" si="1350"/>
        <v>Thu</v>
      </c>
      <c r="AA3287" s="107">
        <f t="shared" si="1351"/>
        <v>0</v>
      </c>
      <c r="AB3287" s="107">
        <f t="shared" si="1352"/>
        <v>0</v>
      </c>
      <c r="AC3287" s="107">
        <f t="shared" si="1353"/>
        <v>0</v>
      </c>
    </row>
    <row r="3288" spans="1:29" ht="12.75" customHeight="1">
      <c r="A3288" s="69"/>
      <c r="B3288" s="98"/>
      <c r="C3288" s="98"/>
      <c r="D3288" s="72"/>
      <c r="E3288" s="73"/>
      <c r="F3288" s="72"/>
      <c r="G3288" s="72"/>
      <c r="H3288" s="99"/>
      <c r="I3288" s="76">
        <f t="shared" si="1347"/>
        <v>8</v>
      </c>
      <c r="J3288" s="100">
        <f>$AN$12</f>
        <v>41082</v>
      </c>
      <c r="K3288" s="101">
        <v>1</v>
      </c>
      <c r="L3288" s="261">
        <v>8</v>
      </c>
      <c r="M3288" s="232">
        <f t="shared" ref="M3288:M3314" si="1362">VLOOKUP(K3288,$AE$23:$AG$30,2,0)</f>
        <v>0.33333333333333331</v>
      </c>
      <c r="N3288" s="241">
        <f t="shared" si="1354"/>
        <v>0.70833333333333337</v>
      </c>
      <c r="O3288" s="244">
        <f t="shared" si="1348"/>
        <v>9.0000000000000018</v>
      </c>
      <c r="P3288" s="245" t="str">
        <f t="shared" si="1360"/>
        <v>1</v>
      </c>
      <c r="Q3288" s="257">
        <f t="shared" si="1349"/>
        <v>8.0000000000000018</v>
      </c>
      <c r="R3288" s="102">
        <f t="shared" si="1361"/>
        <v>0</v>
      </c>
      <c r="S3288" s="103">
        <f t="shared" si="1355"/>
        <v>0</v>
      </c>
      <c r="T3288" s="104">
        <f t="shared" si="1356"/>
        <v>0</v>
      </c>
      <c r="U3288" s="104">
        <f t="shared" si="1357"/>
        <v>0</v>
      </c>
      <c r="V3288" s="104">
        <f t="shared" si="1358"/>
        <v>0</v>
      </c>
      <c r="W3288" s="105">
        <f t="shared" si="1359"/>
        <v>0</v>
      </c>
      <c r="X3288" s="96"/>
      <c r="Y3288" s="106" t="str">
        <f>$AO$12</f>
        <v>D</v>
      </c>
      <c r="Z3288" s="207" t="str">
        <f t="shared" si="1350"/>
        <v>Fri</v>
      </c>
      <c r="AA3288" s="107">
        <f t="shared" si="1351"/>
        <v>0</v>
      </c>
      <c r="AB3288" s="107">
        <f t="shared" si="1352"/>
        <v>0</v>
      </c>
      <c r="AC3288" s="107">
        <f t="shared" si="1353"/>
        <v>0</v>
      </c>
    </row>
    <row r="3289" spans="1:29" ht="12.75" customHeight="1">
      <c r="A3289" s="69"/>
      <c r="B3289" s="98"/>
      <c r="C3289" s="98"/>
      <c r="D3289" s="72"/>
      <c r="E3289" s="73"/>
      <c r="F3289" s="198"/>
      <c r="G3289" s="72"/>
      <c r="H3289" s="99"/>
      <c r="I3289" s="76">
        <f t="shared" si="1347"/>
        <v>9</v>
      </c>
      <c r="J3289" s="100">
        <f>$AN$13</f>
        <v>41083</v>
      </c>
      <c r="K3289" s="101" t="s">
        <v>63</v>
      </c>
      <c r="L3289" s="261">
        <v>8</v>
      </c>
      <c r="M3289" s="232">
        <f t="shared" si="1362"/>
        <v>0</v>
      </c>
      <c r="N3289" s="241">
        <f t="shared" si="1354"/>
        <v>0</v>
      </c>
      <c r="O3289" s="244">
        <f t="shared" si="1348"/>
        <v>0</v>
      </c>
      <c r="P3289" s="245">
        <f t="shared" si="1360"/>
        <v>0</v>
      </c>
      <c r="Q3289" s="257">
        <f t="shared" si="1349"/>
        <v>0</v>
      </c>
      <c r="R3289" s="102">
        <f t="shared" si="1361"/>
        <v>8</v>
      </c>
      <c r="S3289" s="103">
        <f t="shared" si="1355"/>
        <v>0</v>
      </c>
      <c r="T3289" s="104">
        <f t="shared" si="1356"/>
        <v>7</v>
      </c>
      <c r="U3289" s="104">
        <f t="shared" si="1357"/>
        <v>1</v>
      </c>
      <c r="V3289" s="104">
        <f t="shared" si="1358"/>
        <v>0</v>
      </c>
      <c r="W3289" s="105">
        <f t="shared" si="1359"/>
        <v>8</v>
      </c>
      <c r="X3289" s="96"/>
      <c r="Y3289" s="106" t="str">
        <f>$AO$13</f>
        <v>M</v>
      </c>
      <c r="Z3289" s="207" t="str">
        <f t="shared" si="1350"/>
        <v>Sat</v>
      </c>
      <c r="AA3289" s="107">
        <f t="shared" si="1351"/>
        <v>0</v>
      </c>
      <c r="AB3289" s="107">
        <f t="shared" si="1352"/>
        <v>0</v>
      </c>
      <c r="AC3289" s="107">
        <f t="shared" si="1353"/>
        <v>0</v>
      </c>
    </row>
    <row r="3290" spans="1:29" ht="12.75" customHeight="1">
      <c r="A3290" s="69"/>
      <c r="B3290" s="124" t="s">
        <v>21</v>
      </c>
      <c r="C3290" s="125" t="s">
        <v>22</v>
      </c>
      <c r="D3290" s="126"/>
      <c r="E3290" s="127"/>
      <c r="F3290" s="198">
        <v>1244560</v>
      </c>
      <c r="G3290" s="129" t="s">
        <v>22</v>
      </c>
      <c r="H3290" s="130">
        <f>+F3290</f>
        <v>1244560</v>
      </c>
      <c r="I3290" s="76">
        <f t="shared" si="1347"/>
        <v>10</v>
      </c>
      <c r="J3290" s="100">
        <f>$AN$14</f>
        <v>41084</v>
      </c>
      <c r="K3290" s="339" t="s">
        <v>50</v>
      </c>
      <c r="L3290" s="261"/>
      <c r="M3290" s="232">
        <f t="shared" si="1362"/>
        <v>0</v>
      </c>
      <c r="N3290" s="241">
        <f t="shared" si="1354"/>
        <v>0</v>
      </c>
      <c r="O3290" s="244">
        <f t="shared" si="1348"/>
        <v>0</v>
      </c>
      <c r="P3290" s="245">
        <f t="shared" si="1360"/>
        <v>0</v>
      </c>
      <c r="Q3290" s="257">
        <f t="shared" si="1349"/>
        <v>0</v>
      </c>
      <c r="R3290" s="102">
        <f t="shared" si="1361"/>
        <v>0</v>
      </c>
      <c r="S3290" s="103">
        <f t="shared" si="1355"/>
        <v>0</v>
      </c>
      <c r="T3290" s="104">
        <f t="shared" si="1356"/>
        <v>0</v>
      </c>
      <c r="U3290" s="104">
        <f t="shared" si="1357"/>
        <v>0</v>
      </c>
      <c r="V3290" s="104">
        <f t="shared" si="1358"/>
        <v>0</v>
      </c>
      <c r="W3290" s="105">
        <f t="shared" si="1359"/>
        <v>0</v>
      </c>
      <c r="X3290" s="96"/>
      <c r="Y3290" s="106" t="str">
        <f>$AO$14</f>
        <v>M</v>
      </c>
      <c r="Z3290" s="262" t="str">
        <f t="shared" si="1350"/>
        <v>Sun</v>
      </c>
      <c r="AA3290" s="107">
        <f t="shared" si="1351"/>
        <v>0</v>
      </c>
      <c r="AB3290" s="107">
        <f t="shared" si="1352"/>
        <v>0</v>
      </c>
      <c r="AC3290" s="107">
        <f t="shared" si="1353"/>
        <v>0</v>
      </c>
    </row>
    <row r="3291" spans="1:29" ht="12.75" customHeight="1">
      <c r="A3291" s="69"/>
      <c r="B3291" s="124" t="s">
        <v>23</v>
      </c>
      <c r="C3291" s="125" t="s">
        <v>22</v>
      </c>
      <c r="D3291" s="133">
        <f>+F3290/173</f>
        <v>7193.9884393063585</v>
      </c>
      <c r="E3291" s="127" t="s">
        <v>24</v>
      </c>
      <c r="F3291" s="128">
        <f>+W3317</f>
        <v>146.5</v>
      </c>
      <c r="G3291" s="134" t="s">
        <v>22</v>
      </c>
      <c r="H3291" s="130">
        <f>F3291*D3291</f>
        <v>1053919.3063583814</v>
      </c>
      <c r="I3291" s="76">
        <f t="shared" si="1347"/>
        <v>11</v>
      </c>
      <c r="J3291" s="100">
        <f>$AN$15</f>
        <v>41085</v>
      </c>
      <c r="K3291" s="101">
        <v>1</v>
      </c>
      <c r="L3291" s="261">
        <v>11</v>
      </c>
      <c r="M3291" s="232">
        <f t="shared" si="1362"/>
        <v>0.33333333333333331</v>
      </c>
      <c r="N3291" s="241">
        <f t="shared" si="1354"/>
        <v>0.70833333333333337</v>
      </c>
      <c r="O3291" s="244">
        <f t="shared" si="1348"/>
        <v>9.0000000000000018</v>
      </c>
      <c r="P3291" s="245" t="str">
        <f t="shared" si="1360"/>
        <v>1</v>
      </c>
      <c r="Q3291" s="257">
        <f t="shared" si="1349"/>
        <v>8.0000000000000018</v>
      </c>
      <c r="R3291" s="102">
        <f t="shared" si="1361"/>
        <v>2.9999999999999982</v>
      </c>
      <c r="S3291" s="103">
        <f t="shared" si="1355"/>
        <v>1</v>
      </c>
      <c r="T3291" s="104">
        <f t="shared" si="1356"/>
        <v>1.9999999999999982</v>
      </c>
      <c r="U3291" s="104">
        <f t="shared" si="1357"/>
        <v>0</v>
      </c>
      <c r="V3291" s="104">
        <f t="shared" si="1358"/>
        <v>0</v>
      </c>
      <c r="W3291" s="105">
        <f t="shared" si="1359"/>
        <v>2.9999999999999982</v>
      </c>
      <c r="X3291" s="96"/>
      <c r="Y3291" s="106" t="str">
        <f>$AO$15</f>
        <v>D</v>
      </c>
      <c r="Z3291" s="262" t="str">
        <f t="shared" si="1350"/>
        <v>Mon</v>
      </c>
      <c r="AA3291" s="107">
        <f t="shared" si="1351"/>
        <v>0</v>
      </c>
      <c r="AB3291" s="107">
        <f t="shared" si="1352"/>
        <v>0</v>
      </c>
      <c r="AC3291" s="107">
        <f t="shared" si="1353"/>
        <v>0</v>
      </c>
    </row>
    <row r="3292" spans="1:29" ht="12.75" customHeight="1">
      <c r="A3292" s="69"/>
      <c r="B3292" s="124" t="s">
        <v>65</v>
      </c>
      <c r="C3292" s="125" t="s">
        <v>22</v>
      </c>
      <c r="D3292" s="133">
        <v>6000</v>
      </c>
      <c r="E3292" s="127" t="s">
        <v>24</v>
      </c>
      <c r="F3292" s="203">
        <f>+K3317</f>
        <v>24</v>
      </c>
      <c r="G3292" s="134" t="s">
        <v>22</v>
      </c>
      <c r="H3292" s="130">
        <f>F3292*D3292</f>
        <v>144000</v>
      </c>
      <c r="I3292" s="76">
        <f t="shared" si="1347"/>
        <v>12</v>
      </c>
      <c r="J3292" s="100">
        <f>$AN$16</f>
        <v>41086</v>
      </c>
      <c r="K3292" s="101">
        <v>1</v>
      </c>
      <c r="L3292" s="261">
        <v>11</v>
      </c>
      <c r="M3292" s="232">
        <f t="shared" si="1362"/>
        <v>0.33333333333333331</v>
      </c>
      <c r="N3292" s="241">
        <f t="shared" si="1354"/>
        <v>0.70833333333333337</v>
      </c>
      <c r="O3292" s="244">
        <f t="shared" si="1348"/>
        <v>9.0000000000000018</v>
      </c>
      <c r="P3292" s="245" t="str">
        <f t="shared" si="1360"/>
        <v>1</v>
      </c>
      <c r="Q3292" s="257">
        <f t="shared" si="1349"/>
        <v>8.0000000000000018</v>
      </c>
      <c r="R3292" s="102">
        <f t="shared" si="1361"/>
        <v>2.9999999999999982</v>
      </c>
      <c r="S3292" s="103">
        <f t="shared" si="1355"/>
        <v>1</v>
      </c>
      <c r="T3292" s="104">
        <f t="shared" si="1356"/>
        <v>1.9999999999999982</v>
      </c>
      <c r="U3292" s="104">
        <f t="shared" si="1357"/>
        <v>0</v>
      </c>
      <c r="V3292" s="104">
        <f t="shared" si="1358"/>
        <v>0</v>
      </c>
      <c r="W3292" s="105">
        <f t="shared" si="1359"/>
        <v>2.9999999999999982</v>
      </c>
      <c r="X3292" s="96"/>
      <c r="Y3292" s="106" t="str">
        <f>$AO$16</f>
        <v>D</v>
      </c>
      <c r="Z3292" s="207" t="str">
        <f t="shared" si="1350"/>
        <v>Tue</v>
      </c>
      <c r="AA3292" s="107">
        <f t="shared" si="1351"/>
        <v>0</v>
      </c>
      <c r="AB3292" s="107">
        <f t="shared" si="1352"/>
        <v>0</v>
      </c>
      <c r="AC3292" s="107">
        <f t="shared" si="1353"/>
        <v>0</v>
      </c>
    </row>
    <row r="3293" spans="1:29" ht="12.75" customHeight="1">
      <c r="A3293" s="69"/>
      <c r="B3293" s="124" t="s">
        <v>66</v>
      </c>
      <c r="C3293" s="125" t="s">
        <v>22</v>
      </c>
      <c r="D3293" s="200">
        <v>4000</v>
      </c>
      <c r="E3293" s="127" t="s">
        <v>24</v>
      </c>
      <c r="F3293" s="139">
        <f>+L3317</f>
        <v>0</v>
      </c>
      <c r="G3293" s="134" t="s">
        <v>22</v>
      </c>
      <c r="H3293" s="130">
        <f>F3293*D3293</f>
        <v>0</v>
      </c>
      <c r="I3293" s="76">
        <f t="shared" si="1347"/>
        <v>13</v>
      </c>
      <c r="J3293" s="100">
        <f>$AN$17</f>
        <v>41087</v>
      </c>
      <c r="K3293" s="101">
        <v>1</v>
      </c>
      <c r="L3293" s="261">
        <v>11</v>
      </c>
      <c r="M3293" s="232">
        <f t="shared" si="1362"/>
        <v>0.33333333333333331</v>
      </c>
      <c r="N3293" s="241">
        <f t="shared" si="1354"/>
        <v>0.70833333333333337</v>
      </c>
      <c r="O3293" s="244">
        <f t="shared" si="1348"/>
        <v>9.0000000000000018</v>
      </c>
      <c r="P3293" s="245" t="str">
        <f t="shared" si="1360"/>
        <v>1</v>
      </c>
      <c r="Q3293" s="257">
        <f t="shared" si="1349"/>
        <v>8.0000000000000018</v>
      </c>
      <c r="R3293" s="102">
        <f t="shared" si="1361"/>
        <v>2.9999999999999982</v>
      </c>
      <c r="S3293" s="103">
        <f t="shared" si="1355"/>
        <v>1</v>
      </c>
      <c r="T3293" s="104">
        <f t="shared" si="1356"/>
        <v>1.9999999999999982</v>
      </c>
      <c r="U3293" s="104">
        <f t="shared" si="1357"/>
        <v>0</v>
      </c>
      <c r="V3293" s="104">
        <f t="shared" si="1358"/>
        <v>0</v>
      </c>
      <c r="W3293" s="105">
        <f t="shared" si="1359"/>
        <v>2.9999999999999982</v>
      </c>
      <c r="X3293" s="96"/>
      <c r="Y3293" s="106" t="str">
        <f>$AO$17</f>
        <v>D</v>
      </c>
      <c r="Z3293" s="207" t="str">
        <f t="shared" si="1350"/>
        <v>Wed</v>
      </c>
      <c r="AA3293" s="107">
        <f t="shared" si="1351"/>
        <v>0</v>
      </c>
      <c r="AB3293" s="107">
        <f t="shared" si="1352"/>
        <v>0</v>
      </c>
      <c r="AC3293" s="107">
        <f t="shared" si="1353"/>
        <v>0</v>
      </c>
    </row>
    <row r="3294" spans="1:29" ht="12.75" customHeight="1">
      <c r="A3294" s="69"/>
      <c r="B3294" s="335" t="s">
        <v>75</v>
      </c>
      <c r="C3294" s="336" t="s">
        <v>22</v>
      </c>
      <c r="D3294" s="337"/>
      <c r="E3294" s="127" t="s">
        <v>24</v>
      </c>
      <c r="F3294" s="338">
        <f>+M3317</f>
        <v>24</v>
      </c>
      <c r="G3294" s="142" t="s">
        <v>22</v>
      </c>
      <c r="H3294" s="143">
        <f>+F3294*D3294</f>
        <v>0</v>
      </c>
      <c r="I3294" s="76">
        <f t="shared" si="1347"/>
        <v>14</v>
      </c>
      <c r="J3294" s="100">
        <f>$AN$18</f>
        <v>41088</v>
      </c>
      <c r="K3294" s="101">
        <v>1</v>
      </c>
      <c r="L3294" s="261">
        <v>11</v>
      </c>
      <c r="M3294" s="232">
        <f t="shared" si="1362"/>
        <v>0.33333333333333331</v>
      </c>
      <c r="N3294" s="241">
        <f t="shared" si="1354"/>
        <v>0.70833333333333337</v>
      </c>
      <c r="O3294" s="244">
        <f t="shared" si="1348"/>
        <v>9.0000000000000018</v>
      </c>
      <c r="P3294" s="245" t="str">
        <f t="shared" si="1360"/>
        <v>1</v>
      </c>
      <c r="Q3294" s="257">
        <f t="shared" si="1349"/>
        <v>8.0000000000000018</v>
      </c>
      <c r="R3294" s="102">
        <f t="shared" si="1361"/>
        <v>2.9999999999999982</v>
      </c>
      <c r="S3294" s="103">
        <f t="shared" si="1355"/>
        <v>1</v>
      </c>
      <c r="T3294" s="104">
        <f t="shared" si="1356"/>
        <v>1.9999999999999982</v>
      </c>
      <c r="U3294" s="104">
        <f t="shared" si="1357"/>
        <v>0</v>
      </c>
      <c r="V3294" s="104">
        <f t="shared" si="1358"/>
        <v>0</v>
      </c>
      <c r="W3294" s="105">
        <f t="shared" si="1359"/>
        <v>2.9999999999999982</v>
      </c>
      <c r="X3294" s="96"/>
      <c r="Y3294" s="106" t="str">
        <f>$AO$18</f>
        <v>D</v>
      </c>
      <c r="Z3294" s="207" t="str">
        <f t="shared" si="1350"/>
        <v>Thu</v>
      </c>
      <c r="AA3294" s="107">
        <f t="shared" si="1351"/>
        <v>0</v>
      </c>
      <c r="AB3294" s="107">
        <f t="shared" si="1352"/>
        <v>0</v>
      </c>
      <c r="AC3294" s="107">
        <f t="shared" si="1353"/>
        <v>0</v>
      </c>
    </row>
    <row r="3295" spans="1:29" ht="12.75" customHeight="1">
      <c r="A3295" s="69"/>
      <c r="B3295" s="124"/>
      <c r="C3295" s="70"/>
      <c r="D3295" s="202"/>
      <c r="E3295" s="140"/>
      <c r="F3295" s="141"/>
      <c r="G3295" s="74" t="s">
        <v>22</v>
      </c>
      <c r="H3295" s="99">
        <f>+D3295*F3295</f>
        <v>0</v>
      </c>
      <c r="I3295" s="76">
        <f t="shared" si="1347"/>
        <v>15</v>
      </c>
      <c r="J3295" s="100">
        <f>$AN$19</f>
        <v>41089</v>
      </c>
      <c r="K3295" s="101">
        <v>1</v>
      </c>
      <c r="L3295" s="261">
        <v>11</v>
      </c>
      <c r="M3295" s="232">
        <f t="shared" si="1362"/>
        <v>0.33333333333333331</v>
      </c>
      <c r="N3295" s="241">
        <f t="shared" si="1354"/>
        <v>0.70833333333333337</v>
      </c>
      <c r="O3295" s="244">
        <f t="shared" si="1348"/>
        <v>9.0000000000000018</v>
      </c>
      <c r="P3295" s="245" t="str">
        <f t="shared" si="1360"/>
        <v>1</v>
      </c>
      <c r="Q3295" s="257">
        <f t="shared" si="1349"/>
        <v>8.0000000000000018</v>
      </c>
      <c r="R3295" s="102">
        <f t="shared" si="1361"/>
        <v>2.9999999999999982</v>
      </c>
      <c r="S3295" s="103">
        <f t="shared" si="1355"/>
        <v>1</v>
      </c>
      <c r="T3295" s="104">
        <f t="shared" si="1356"/>
        <v>1.9999999999999982</v>
      </c>
      <c r="U3295" s="104">
        <f t="shared" si="1357"/>
        <v>0</v>
      </c>
      <c r="V3295" s="104">
        <f t="shared" si="1358"/>
        <v>0</v>
      </c>
      <c r="W3295" s="105">
        <f t="shared" si="1359"/>
        <v>2.9999999999999982</v>
      </c>
      <c r="X3295" s="96"/>
      <c r="Y3295" s="106" t="str">
        <f>$AO$19</f>
        <v>D</v>
      </c>
      <c r="Z3295" s="207" t="str">
        <f t="shared" si="1350"/>
        <v>Fri</v>
      </c>
      <c r="AA3295" s="107">
        <f t="shared" si="1351"/>
        <v>0</v>
      </c>
      <c r="AB3295" s="107">
        <f t="shared" si="1352"/>
        <v>0</v>
      </c>
      <c r="AC3295" s="107">
        <f t="shared" si="1353"/>
        <v>0</v>
      </c>
    </row>
    <row r="3296" spans="1:29" ht="12.75" customHeight="1">
      <c r="A3296" s="69"/>
      <c r="B3296" s="124"/>
      <c r="C3296" s="70"/>
      <c r="D3296" s="202"/>
      <c r="E3296" s="140"/>
      <c r="F3296" s="139"/>
      <c r="G3296" s="74" t="s">
        <v>22</v>
      </c>
      <c r="H3296" s="99">
        <f>+D3296*F3296</f>
        <v>0</v>
      </c>
      <c r="I3296" s="76">
        <f t="shared" si="1347"/>
        <v>16</v>
      </c>
      <c r="J3296" s="100">
        <f>$AN$20</f>
        <v>41090</v>
      </c>
      <c r="K3296" s="101" t="s">
        <v>63</v>
      </c>
      <c r="L3296" s="261">
        <v>11</v>
      </c>
      <c r="M3296" s="232">
        <f t="shared" si="1362"/>
        <v>0</v>
      </c>
      <c r="N3296" s="241">
        <f t="shared" si="1354"/>
        <v>0</v>
      </c>
      <c r="O3296" s="244">
        <f t="shared" si="1348"/>
        <v>0</v>
      </c>
      <c r="P3296" s="245">
        <f t="shared" si="1360"/>
        <v>0</v>
      </c>
      <c r="Q3296" s="257">
        <f t="shared" si="1349"/>
        <v>0</v>
      </c>
      <c r="R3296" s="102">
        <f t="shared" si="1361"/>
        <v>11</v>
      </c>
      <c r="S3296" s="103">
        <f t="shared" si="1355"/>
        <v>0</v>
      </c>
      <c r="T3296" s="104">
        <f t="shared" si="1356"/>
        <v>7</v>
      </c>
      <c r="U3296" s="104">
        <f t="shared" si="1357"/>
        <v>1</v>
      </c>
      <c r="V3296" s="104">
        <f t="shared" si="1358"/>
        <v>3</v>
      </c>
      <c r="W3296" s="105">
        <f t="shared" si="1359"/>
        <v>11</v>
      </c>
      <c r="X3296" s="96"/>
      <c r="Y3296" s="106" t="str">
        <f>$AO$20</f>
        <v>M</v>
      </c>
      <c r="Z3296" s="207" t="str">
        <f t="shared" si="1350"/>
        <v>Sat</v>
      </c>
      <c r="AA3296" s="107">
        <f t="shared" si="1351"/>
        <v>0</v>
      </c>
      <c r="AB3296" s="107">
        <f t="shared" si="1352"/>
        <v>0</v>
      </c>
      <c r="AC3296" s="107">
        <f t="shared" si="1353"/>
        <v>0</v>
      </c>
    </row>
    <row r="3297" spans="1:29" ht="12.75" customHeight="1">
      <c r="A3297" s="69"/>
      <c r="B3297" s="124" t="s">
        <v>56</v>
      </c>
      <c r="C3297" s="70" t="s">
        <v>22</v>
      </c>
      <c r="D3297" s="202"/>
      <c r="E3297" s="140"/>
      <c r="F3297" s="141"/>
      <c r="G3297" s="74" t="s">
        <v>22</v>
      </c>
      <c r="H3297" s="99">
        <v>0</v>
      </c>
      <c r="I3297" s="76">
        <f t="shared" si="1347"/>
        <v>17</v>
      </c>
      <c r="J3297" s="100">
        <f>$AN$21</f>
        <v>41091</v>
      </c>
      <c r="K3297" s="101" t="s">
        <v>50</v>
      </c>
      <c r="L3297" s="261"/>
      <c r="M3297" s="232">
        <f t="shared" si="1362"/>
        <v>0</v>
      </c>
      <c r="N3297" s="241">
        <f t="shared" si="1354"/>
        <v>0</v>
      </c>
      <c r="O3297" s="244">
        <f t="shared" si="1348"/>
        <v>0</v>
      </c>
      <c r="P3297" s="245">
        <f t="shared" si="1360"/>
        <v>0</v>
      </c>
      <c r="Q3297" s="257">
        <f t="shared" si="1349"/>
        <v>0</v>
      </c>
      <c r="R3297" s="102">
        <f t="shared" si="1361"/>
        <v>0</v>
      </c>
      <c r="S3297" s="103">
        <f t="shared" si="1355"/>
        <v>0</v>
      </c>
      <c r="T3297" s="104">
        <f t="shared" si="1356"/>
        <v>0</v>
      </c>
      <c r="U3297" s="104">
        <f t="shared" si="1357"/>
        <v>0</v>
      </c>
      <c r="V3297" s="104">
        <f t="shared" si="1358"/>
        <v>0</v>
      </c>
      <c r="W3297" s="105">
        <f t="shared" si="1359"/>
        <v>0</v>
      </c>
      <c r="X3297" s="96"/>
      <c r="Y3297" s="106" t="str">
        <f>$AO$21</f>
        <v>M</v>
      </c>
      <c r="Z3297" s="262" t="str">
        <f t="shared" si="1350"/>
        <v>Sun</v>
      </c>
      <c r="AA3297" s="107">
        <f t="shared" si="1351"/>
        <v>0</v>
      </c>
      <c r="AB3297" s="107">
        <f t="shared" si="1352"/>
        <v>0</v>
      </c>
      <c r="AC3297" s="107">
        <f t="shared" si="1353"/>
        <v>0</v>
      </c>
    </row>
    <row r="3298" spans="1:29" ht="12.75" customHeight="1">
      <c r="A3298" s="69"/>
      <c r="B3298" s="124"/>
      <c r="C3298" s="70"/>
      <c r="D3298" s="202"/>
      <c r="E3298" s="140"/>
      <c r="F3298" s="139"/>
      <c r="G3298" s="74" t="s">
        <v>22</v>
      </c>
      <c r="H3298" s="99">
        <f>+D3298*F3298</f>
        <v>0</v>
      </c>
      <c r="I3298" s="76">
        <f t="shared" si="1347"/>
        <v>18</v>
      </c>
      <c r="J3298" s="100">
        <f>$AN$22</f>
        <v>41092</v>
      </c>
      <c r="K3298" s="101">
        <v>1</v>
      </c>
      <c r="L3298" s="261">
        <v>11</v>
      </c>
      <c r="M3298" s="232">
        <f t="shared" si="1362"/>
        <v>0.33333333333333331</v>
      </c>
      <c r="N3298" s="241">
        <f t="shared" si="1354"/>
        <v>0.70833333333333337</v>
      </c>
      <c r="O3298" s="244">
        <f t="shared" si="1348"/>
        <v>9.0000000000000018</v>
      </c>
      <c r="P3298" s="245" t="str">
        <f t="shared" si="1360"/>
        <v>1</v>
      </c>
      <c r="Q3298" s="257">
        <f t="shared" si="1349"/>
        <v>8.0000000000000018</v>
      </c>
      <c r="R3298" s="102">
        <f t="shared" si="1361"/>
        <v>2.9999999999999982</v>
      </c>
      <c r="S3298" s="103">
        <f t="shared" si="1355"/>
        <v>1</v>
      </c>
      <c r="T3298" s="104">
        <f t="shared" si="1356"/>
        <v>1.9999999999999982</v>
      </c>
      <c r="U3298" s="104">
        <f t="shared" si="1357"/>
        <v>0</v>
      </c>
      <c r="V3298" s="104">
        <f t="shared" si="1358"/>
        <v>0</v>
      </c>
      <c r="W3298" s="105">
        <f t="shared" si="1359"/>
        <v>2.9999999999999982</v>
      </c>
      <c r="X3298" s="96"/>
      <c r="Y3298" s="106" t="str">
        <f>$AO$22</f>
        <v>D</v>
      </c>
      <c r="Z3298" s="262" t="str">
        <f t="shared" si="1350"/>
        <v>Mon</v>
      </c>
      <c r="AA3298" s="107">
        <f t="shared" si="1351"/>
        <v>0</v>
      </c>
      <c r="AB3298" s="107">
        <f t="shared" si="1352"/>
        <v>0</v>
      </c>
      <c r="AC3298" s="107">
        <f t="shared" si="1353"/>
        <v>0</v>
      </c>
    </row>
    <row r="3299" spans="1:29" ht="12.75" customHeight="1">
      <c r="A3299" s="69"/>
      <c r="B3299" s="150" t="s">
        <v>19</v>
      </c>
      <c r="C3299" s="150"/>
      <c r="D3299" s="200"/>
      <c r="E3299" s="127"/>
      <c r="F3299" s="151"/>
      <c r="G3299" s="134" t="s">
        <v>22</v>
      </c>
      <c r="H3299" s="152">
        <f>SUM(H3290:H3298)</f>
        <v>2442479.3063583812</v>
      </c>
      <c r="I3299" s="76">
        <f t="shared" si="1347"/>
        <v>19</v>
      </c>
      <c r="J3299" s="100">
        <f>$AN$23</f>
        <v>41093</v>
      </c>
      <c r="K3299" s="101">
        <v>1</v>
      </c>
      <c r="L3299" s="261">
        <v>11</v>
      </c>
      <c r="M3299" s="232">
        <f t="shared" si="1362"/>
        <v>0.33333333333333331</v>
      </c>
      <c r="N3299" s="241">
        <f t="shared" si="1354"/>
        <v>0.70833333333333337</v>
      </c>
      <c r="O3299" s="244">
        <f t="shared" si="1348"/>
        <v>9.0000000000000018</v>
      </c>
      <c r="P3299" s="245" t="str">
        <f t="shared" si="1360"/>
        <v>1</v>
      </c>
      <c r="Q3299" s="257">
        <f t="shared" si="1349"/>
        <v>8.0000000000000018</v>
      </c>
      <c r="R3299" s="102">
        <f t="shared" si="1361"/>
        <v>2.9999999999999982</v>
      </c>
      <c r="S3299" s="103">
        <f t="shared" si="1355"/>
        <v>1</v>
      </c>
      <c r="T3299" s="104">
        <f t="shared" si="1356"/>
        <v>1.9999999999999982</v>
      </c>
      <c r="U3299" s="104">
        <f t="shared" si="1357"/>
        <v>0</v>
      </c>
      <c r="V3299" s="104">
        <f t="shared" si="1358"/>
        <v>0</v>
      </c>
      <c r="W3299" s="105">
        <f t="shared" si="1359"/>
        <v>2.9999999999999982</v>
      </c>
      <c r="X3299" s="96"/>
      <c r="Y3299" s="106" t="str">
        <f>$AO$23</f>
        <v>D</v>
      </c>
      <c r="Z3299" s="207" t="str">
        <f t="shared" si="1350"/>
        <v>Tue</v>
      </c>
      <c r="AA3299" s="107">
        <f t="shared" si="1351"/>
        <v>0</v>
      </c>
      <c r="AB3299" s="107">
        <f t="shared" si="1352"/>
        <v>0</v>
      </c>
      <c r="AC3299" s="107">
        <f t="shared" si="1353"/>
        <v>0</v>
      </c>
    </row>
    <row r="3300" spans="1:29" ht="12.75" customHeight="1">
      <c r="A3300" s="69"/>
      <c r="B3300" s="131" t="s">
        <v>25</v>
      </c>
      <c r="C3300" s="70"/>
      <c r="D3300" s="200"/>
      <c r="E3300" s="127"/>
      <c r="F3300" s="151"/>
      <c r="G3300" s="74"/>
      <c r="H3300" s="75"/>
      <c r="I3300" s="76">
        <f t="shared" si="1347"/>
        <v>20</v>
      </c>
      <c r="J3300" s="100">
        <f>$AN$24</f>
        <v>41094</v>
      </c>
      <c r="K3300" s="101">
        <v>1</v>
      </c>
      <c r="L3300" s="261">
        <v>11</v>
      </c>
      <c r="M3300" s="232">
        <f t="shared" si="1362"/>
        <v>0.33333333333333331</v>
      </c>
      <c r="N3300" s="241">
        <f t="shared" si="1354"/>
        <v>0.70833333333333337</v>
      </c>
      <c r="O3300" s="244">
        <f t="shared" si="1348"/>
        <v>9.0000000000000018</v>
      </c>
      <c r="P3300" s="245" t="str">
        <f t="shared" si="1360"/>
        <v>1</v>
      </c>
      <c r="Q3300" s="257">
        <f t="shared" si="1349"/>
        <v>8.0000000000000018</v>
      </c>
      <c r="R3300" s="102">
        <f t="shared" si="1361"/>
        <v>2.9999999999999982</v>
      </c>
      <c r="S3300" s="103">
        <f t="shared" si="1355"/>
        <v>1</v>
      </c>
      <c r="T3300" s="104">
        <f t="shared" si="1356"/>
        <v>1.9999999999999982</v>
      </c>
      <c r="U3300" s="104">
        <f t="shared" si="1357"/>
        <v>0</v>
      </c>
      <c r="V3300" s="104">
        <f t="shared" si="1358"/>
        <v>0</v>
      </c>
      <c r="W3300" s="105">
        <f t="shared" si="1359"/>
        <v>2.9999999999999982</v>
      </c>
      <c r="X3300" s="96"/>
      <c r="Y3300" s="106" t="str">
        <f>$AO$24</f>
        <v>D</v>
      </c>
      <c r="Z3300" s="207" t="str">
        <f t="shared" si="1350"/>
        <v>Wed</v>
      </c>
      <c r="AA3300" s="107">
        <f t="shared" si="1351"/>
        <v>0</v>
      </c>
      <c r="AB3300" s="107">
        <f t="shared" si="1352"/>
        <v>0</v>
      </c>
      <c r="AC3300" s="107">
        <f t="shared" si="1353"/>
        <v>0</v>
      </c>
    </row>
    <row r="3301" spans="1:29" ht="12.75" customHeight="1">
      <c r="A3301" s="69"/>
      <c r="B3301" s="124" t="s">
        <v>26</v>
      </c>
      <c r="C3301" s="125" t="s">
        <v>22</v>
      </c>
      <c r="D3301" s="153">
        <f>-H3290</f>
        <v>-1244560</v>
      </c>
      <c r="E3301" s="127" t="s">
        <v>24</v>
      </c>
      <c r="F3301" s="149">
        <v>0.02</v>
      </c>
      <c r="G3301" s="134" t="s">
        <v>22</v>
      </c>
      <c r="H3301" s="130">
        <f>F3301*D3301</f>
        <v>-24891.200000000001</v>
      </c>
      <c r="I3301" s="76">
        <f t="shared" si="1347"/>
        <v>21</v>
      </c>
      <c r="J3301" s="100">
        <f>$AN$25</f>
        <v>41095</v>
      </c>
      <c r="K3301" s="101">
        <v>1</v>
      </c>
      <c r="L3301" s="261">
        <v>11</v>
      </c>
      <c r="M3301" s="232">
        <f t="shared" si="1362"/>
        <v>0.33333333333333331</v>
      </c>
      <c r="N3301" s="241">
        <f t="shared" si="1354"/>
        <v>0.70833333333333337</v>
      </c>
      <c r="O3301" s="244">
        <f t="shared" si="1348"/>
        <v>9.0000000000000018</v>
      </c>
      <c r="P3301" s="245" t="str">
        <f t="shared" si="1360"/>
        <v>1</v>
      </c>
      <c r="Q3301" s="257">
        <f t="shared" si="1349"/>
        <v>8.0000000000000018</v>
      </c>
      <c r="R3301" s="102">
        <f t="shared" si="1361"/>
        <v>2.9999999999999982</v>
      </c>
      <c r="S3301" s="103">
        <f t="shared" si="1355"/>
        <v>1</v>
      </c>
      <c r="T3301" s="104">
        <f t="shared" si="1356"/>
        <v>1.9999999999999982</v>
      </c>
      <c r="U3301" s="104">
        <f t="shared" si="1357"/>
        <v>0</v>
      </c>
      <c r="V3301" s="104">
        <f t="shared" si="1358"/>
        <v>0</v>
      </c>
      <c r="W3301" s="105">
        <f t="shared" si="1359"/>
        <v>2.9999999999999982</v>
      </c>
      <c r="X3301" s="96"/>
      <c r="Y3301" s="106" t="str">
        <f>$AO$25</f>
        <v>D</v>
      </c>
      <c r="Z3301" s="207" t="str">
        <f t="shared" si="1350"/>
        <v>Thu</v>
      </c>
      <c r="AA3301" s="107">
        <f t="shared" si="1351"/>
        <v>0</v>
      </c>
      <c r="AB3301" s="107">
        <f t="shared" si="1352"/>
        <v>0</v>
      </c>
      <c r="AC3301" s="107">
        <f t="shared" si="1353"/>
        <v>0</v>
      </c>
    </row>
    <row r="3302" spans="1:29" ht="12.75" customHeight="1">
      <c r="A3302" s="69"/>
      <c r="B3302" s="124" t="s">
        <v>47</v>
      </c>
      <c r="C3302" s="125" t="s">
        <v>22</v>
      </c>
      <c r="D3302" s="200"/>
      <c r="E3302" s="127"/>
      <c r="F3302" s="155"/>
      <c r="G3302" s="134" t="s">
        <v>22</v>
      </c>
      <c r="H3302" s="130">
        <f>SUM(AA3317:AC3317)*-F3290/21</f>
        <v>0</v>
      </c>
      <c r="I3302" s="76">
        <f t="shared" si="1347"/>
        <v>22</v>
      </c>
      <c r="J3302" s="100">
        <f>$AN$26</f>
        <v>41096</v>
      </c>
      <c r="K3302" s="101">
        <v>1</v>
      </c>
      <c r="L3302" s="261">
        <v>11</v>
      </c>
      <c r="M3302" s="232">
        <f t="shared" si="1362"/>
        <v>0.33333333333333331</v>
      </c>
      <c r="N3302" s="241">
        <f t="shared" si="1354"/>
        <v>0.70833333333333337</v>
      </c>
      <c r="O3302" s="244">
        <f t="shared" si="1348"/>
        <v>9.0000000000000018</v>
      </c>
      <c r="P3302" s="245" t="str">
        <f t="shared" si="1360"/>
        <v>1</v>
      </c>
      <c r="Q3302" s="257">
        <f t="shared" si="1349"/>
        <v>8.0000000000000018</v>
      </c>
      <c r="R3302" s="102">
        <f t="shared" si="1361"/>
        <v>2.9999999999999982</v>
      </c>
      <c r="S3302" s="103">
        <f t="shared" si="1355"/>
        <v>1</v>
      </c>
      <c r="T3302" s="104">
        <f t="shared" si="1356"/>
        <v>1.9999999999999982</v>
      </c>
      <c r="U3302" s="104">
        <f t="shared" si="1357"/>
        <v>0</v>
      </c>
      <c r="V3302" s="104">
        <f t="shared" si="1358"/>
        <v>0</v>
      </c>
      <c r="W3302" s="105">
        <f t="shared" si="1359"/>
        <v>2.9999999999999982</v>
      </c>
      <c r="X3302" s="96"/>
      <c r="Y3302" s="106" t="str">
        <f>$AO$26</f>
        <v>D</v>
      </c>
      <c r="Z3302" s="207" t="str">
        <f t="shared" si="1350"/>
        <v>Fri</v>
      </c>
      <c r="AA3302" s="107">
        <f t="shared" si="1351"/>
        <v>0</v>
      </c>
      <c r="AB3302" s="107">
        <f t="shared" si="1352"/>
        <v>0</v>
      </c>
      <c r="AC3302" s="107">
        <f t="shared" si="1353"/>
        <v>0</v>
      </c>
    </row>
    <row r="3303" spans="1:29" ht="12.75" customHeight="1">
      <c r="A3303" s="69"/>
      <c r="B3303" s="124" t="s">
        <v>27</v>
      </c>
      <c r="C3303" s="125" t="s">
        <v>22</v>
      </c>
      <c r="D3303" s="200"/>
      <c r="E3303" s="127"/>
      <c r="F3303" s="155"/>
      <c r="G3303" s="134" t="s">
        <v>22</v>
      </c>
      <c r="H3303" s="156">
        <f>+F3309</f>
        <v>-49109.25</v>
      </c>
      <c r="I3303" s="76">
        <f t="shared" si="1347"/>
        <v>23</v>
      </c>
      <c r="J3303" s="100">
        <f>$AN$27</f>
        <v>41097</v>
      </c>
      <c r="K3303" s="101" t="s">
        <v>50</v>
      </c>
      <c r="L3303" s="261"/>
      <c r="M3303" s="232">
        <f t="shared" si="1362"/>
        <v>0</v>
      </c>
      <c r="N3303" s="241">
        <f t="shared" si="1354"/>
        <v>0</v>
      </c>
      <c r="O3303" s="244">
        <f t="shared" si="1348"/>
        <v>0</v>
      </c>
      <c r="P3303" s="245">
        <f t="shared" si="1360"/>
        <v>0</v>
      </c>
      <c r="Q3303" s="257">
        <f t="shared" si="1349"/>
        <v>0</v>
      </c>
      <c r="R3303" s="102">
        <f t="shared" si="1361"/>
        <v>0</v>
      </c>
      <c r="S3303" s="103">
        <f t="shared" si="1355"/>
        <v>0</v>
      </c>
      <c r="T3303" s="104">
        <f t="shared" si="1356"/>
        <v>0</v>
      </c>
      <c r="U3303" s="104">
        <f t="shared" si="1357"/>
        <v>0</v>
      </c>
      <c r="V3303" s="104">
        <f t="shared" si="1358"/>
        <v>0</v>
      </c>
      <c r="W3303" s="105">
        <f t="shared" si="1359"/>
        <v>0</v>
      </c>
      <c r="X3303" s="96"/>
      <c r="Y3303" s="106" t="str">
        <f>$AO$27</f>
        <v>M</v>
      </c>
      <c r="Z3303" s="207" t="str">
        <f t="shared" si="1350"/>
        <v>Sat</v>
      </c>
      <c r="AA3303" s="107">
        <f t="shared" si="1351"/>
        <v>0</v>
      </c>
      <c r="AB3303" s="107">
        <f t="shared" si="1352"/>
        <v>0</v>
      </c>
      <c r="AC3303" s="107">
        <f t="shared" si="1353"/>
        <v>0</v>
      </c>
    </row>
    <row r="3304" spans="1:29" ht="12.75" customHeight="1">
      <c r="A3304" s="69"/>
      <c r="B3304" s="98"/>
      <c r="C3304" s="98"/>
      <c r="D3304" s="158" t="s">
        <v>28</v>
      </c>
      <c r="E3304" s="159"/>
      <c r="F3304" s="160">
        <f>VLOOKUP(C3283,$AD$1:$AG$6,2)</f>
        <v>-1320000</v>
      </c>
      <c r="G3304" s="160"/>
      <c r="H3304" s="99"/>
      <c r="I3304" s="76">
        <f t="shared" si="1347"/>
        <v>24</v>
      </c>
      <c r="J3304" s="100">
        <f>$AN$28</f>
        <v>41098</v>
      </c>
      <c r="K3304" s="101" t="s">
        <v>50</v>
      </c>
      <c r="L3304" s="261"/>
      <c r="M3304" s="232">
        <f t="shared" si="1362"/>
        <v>0</v>
      </c>
      <c r="N3304" s="241">
        <f t="shared" si="1354"/>
        <v>0</v>
      </c>
      <c r="O3304" s="244">
        <f t="shared" si="1348"/>
        <v>0</v>
      </c>
      <c r="P3304" s="245">
        <f t="shared" si="1360"/>
        <v>0</v>
      </c>
      <c r="Q3304" s="257">
        <f t="shared" si="1349"/>
        <v>0</v>
      </c>
      <c r="R3304" s="102">
        <f t="shared" si="1361"/>
        <v>0</v>
      </c>
      <c r="S3304" s="103">
        <f t="shared" si="1355"/>
        <v>0</v>
      </c>
      <c r="T3304" s="104">
        <f t="shared" si="1356"/>
        <v>0</v>
      </c>
      <c r="U3304" s="104">
        <f t="shared" si="1357"/>
        <v>0</v>
      </c>
      <c r="V3304" s="104">
        <f t="shared" si="1358"/>
        <v>0</v>
      </c>
      <c r="W3304" s="105">
        <f t="shared" si="1359"/>
        <v>0</v>
      </c>
      <c r="X3304" s="96"/>
      <c r="Y3304" s="106" t="str">
        <f>$AO$28</f>
        <v>M</v>
      </c>
      <c r="Z3304" s="262" t="str">
        <f t="shared" si="1350"/>
        <v>Sun</v>
      </c>
      <c r="AA3304" s="107">
        <f t="shared" si="1351"/>
        <v>0</v>
      </c>
      <c r="AB3304" s="107">
        <f t="shared" si="1352"/>
        <v>0</v>
      </c>
      <c r="AC3304" s="107">
        <f t="shared" si="1353"/>
        <v>0</v>
      </c>
    </row>
    <row r="3305" spans="1:29" ht="12.75" customHeight="1">
      <c r="A3305" s="69"/>
      <c r="B3305" s="98"/>
      <c r="C3305" s="98"/>
      <c r="D3305" s="162" t="s">
        <v>26</v>
      </c>
      <c r="E3305" s="159"/>
      <c r="F3305" s="163">
        <f>+(H3290)*0.54%</f>
        <v>6720.6240000000007</v>
      </c>
      <c r="G3305" s="163"/>
      <c r="H3305" s="99"/>
      <c r="I3305" s="76">
        <f t="shared" si="1347"/>
        <v>25</v>
      </c>
      <c r="J3305" s="100">
        <f>$AN$29</f>
        <v>41099</v>
      </c>
      <c r="K3305" s="101">
        <v>1</v>
      </c>
      <c r="L3305" s="261">
        <v>10</v>
      </c>
      <c r="M3305" s="232">
        <f t="shared" si="1362"/>
        <v>0.33333333333333331</v>
      </c>
      <c r="N3305" s="241">
        <f t="shared" si="1354"/>
        <v>0.70833333333333337</v>
      </c>
      <c r="O3305" s="244">
        <f t="shared" si="1348"/>
        <v>9.0000000000000018</v>
      </c>
      <c r="P3305" s="245" t="str">
        <f t="shared" si="1360"/>
        <v>1</v>
      </c>
      <c r="Q3305" s="257">
        <f t="shared" si="1349"/>
        <v>8.0000000000000018</v>
      </c>
      <c r="R3305" s="102">
        <f t="shared" si="1361"/>
        <v>1.9999999999999982</v>
      </c>
      <c r="S3305" s="103">
        <f t="shared" si="1355"/>
        <v>1</v>
      </c>
      <c r="T3305" s="104">
        <f t="shared" si="1356"/>
        <v>0.99999999999999822</v>
      </c>
      <c r="U3305" s="104">
        <f t="shared" si="1357"/>
        <v>0</v>
      </c>
      <c r="V3305" s="104">
        <f t="shared" si="1358"/>
        <v>0</v>
      </c>
      <c r="W3305" s="105">
        <f t="shared" si="1359"/>
        <v>1.9999999999999982</v>
      </c>
      <c r="X3305" s="96"/>
      <c r="Y3305" s="106" t="str">
        <f>$AO$29</f>
        <v>D</v>
      </c>
      <c r="Z3305" s="262" t="str">
        <f t="shared" si="1350"/>
        <v>Mon</v>
      </c>
      <c r="AA3305" s="107">
        <f t="shared" si="1351"/>
        <v>0</v>
      </c>
      <c r="AB3305" s="107">
        <f t="shared" si="1352"/>
        <v>0</v>
      </c>
      <c r="AC3305" s="107">
        <f t="shared" si="1353"/>
        <v>0</v>
      </c>
    </row>
    <row r="3306" spans="1:29" ht="12.75" customHeight="1">
      <c r="A3306" s="69"/>
      <c r="B3306" s="98"/>
      <c r="C3306" s="98"/>
      <c r="D3306" s="162" t="s">
        <v>29</v>
      </c>
      <c r="E3306" s="159"/>
      <c r="F3306" s="160">
        <f>-IF(H3299*5%&gt;500000,500000,H3299*5%)</f>
        <v>-122123.96531791906</v>
      </c>
      <c r="G3306" s="160"/>
      <c r="H3306" s="99"/>
      <c r="I3306" s="76">
        <f t="shared" si="1347"/>
        <v>26</v>
      </c>
      <c r="J3306" s="100">
        <f>$AN$30</f>
        <v>41100</v>
      </c>
      <c r="K3306" s="101">
        <v>1</v>
      </c>
      <c r="L3306" s="261">
        <v>10</v>
      </c>
      <c r="M3306" s="232">
        <f t="shared" si="1362"/>
        <v>0.33333333333333331</v>
      </c>
      <c r="N3306" s="241">
        <f t="shared" si="1354"/>
        <v>0.70833333333333337</v>
      </c>
      <c r="O3306" s="244">
        <f t="shared" si="1348"/>
        <v>9.0000000000000018</v>
      </c>
      <c r="P3306" s="245" t="str">
        <f t="shared" si="1360"/>
        <v>1</v>
      </c>
      <c r="Q3306" s="257">
        <f t="shared" si="1349"/>
        <v>8.0000000000000018</v>
      </c>
      <c r="R3306" s="102">
        <f t="shared" si="1361"/>
        <v>1.9999999999999982</v>
      </c>
      <c r="S3306" s="103">
        <f t="shared" si="1355"/>
        <v>1</v>
      </c>
      <c r="T3306" s="104">
        <f t="shared" si="1356"/>
        <v>0.99999999999999822</v>
      </c>
      <c r="U3306" s="104">
        <f t="shared" si="1357"/>
        <v>0</v>
      </c>
      <c r="V3306" s="104">
        <f t="shared" si="1358"/>
        <v>0</v>
      </c>
      <c r="W3306" s="105">
        <f t="shared" si="1359"/>
        <v>1.9999999999999982</v>
      </c>
      <c r="X3306" s="96"/>
      <c r="Y3306" s="106" t="str">
        <f>$AO$30</f>
        <v>D</v>
      </c>
      <c r="Z3306" s="207" t="str">
        <f t="shared" si="1350"/>
        <v>Tue</v>
      </c>
      <c r="AA3306" s="107">
        <f t="shared" si="1351"/>
        <v>0</v>
      </c>
      <c r="AB3306" s="107">
        <f t="shared" si="1352"/>
        <v>0</v>
      </c>
      <c r="AC3306" s="107">
        <f t="shared" si="1353"/>
        <v>0</v>
      </c>
    </row>
    <row r="3307" spans="1:29" ht="12.75" customHeight="1">
      <c r="A3307" s="69"/>
      <c r="B3307" s="98"/>
      <c r="C3307" s="98"/>
      <c r="D3307" s="162" t="s">
        <v>30</v>
      </c>
      <c r="E3307" s="159"/>
      <c r="F3307" s="163">
        <f>ROUND(H3299+H3301+F3305+F3306,0)*12</f>
        <v>27626220</v>
      </c>
      <c r="G3307" s="163"/>
      <c r="H3307" s="99"/>
      <c r="I3307" s="76">
        <f t="shared" si="1347"/>
        <v>27</v>
      </c>
      <c r="J3307" s="100">
        <f>$AN$31</f>
        <v>41101</v>
      </c>
      <c r="K3307" s="101">
        <v>1</v>
      </c>
      <c r="L3307" s="261">
        <v>11</v>
      </c>
      <c r="M3307" s="232">
        <f t="shared" si="1362"/>
        <v>0.33333333333333331</v>
      </c>
      <c r="N3307" s="241">
        <f t="shared" si="1354"/>
        <v>0.70833333333333337</v>
      </c>
      <c r="O3307" s="244">
        <f t="shared" si="1348"/>
        <v>9.0000000000000018</v>
      </c>
      <c r="P3307" s="245" t="str">
        <f t="shared" si="1360"/>
        <v>1</v>
      </c>
      <c r="Q3307" s="257">
        <f t="shared" si="1349"/>
        <v>8.0000000000000018</v>
      </c>
      <c r="R3307" s="102">
        <f t="shared" si="1361"/>
        <v>2.9999999999999982</v>
      </c>
      <c r="S3307" s="103">
        <f t="shared" si="1355"/>
        <v>1</v>
      </c>
      <c r="T3307" s="104">
        <f t="shared" si="1356"/>
        <v>1.9999999999999982</v>
      </c>
      <c r="U3307" s="104">
        <f t="shared" si="1357"/>
        <v>0</v>
      </c>
      <c r="V3307" s="104">
        <f t="shared" si="1358"/>
        <v>0</v>
      </c>
      <c r="W3307" s="105">
        <f t="shared" si="1359"/>
        <v>2.9999999999999982</v>
      </c>
      <c r="X3307" s="96"/>
      <c r="Y3307" s="106" t="str">
        <f>$AO$31</f>
        <v>D</v>
      </c>
      <c r="Z3307" s="207" t="str">
        <f t="shared" si="1350"/>
        <v>Wed</v>
      </c>
      <c r="AA3307" s="107">
        <f t="shared" si="1351"/>
        <v>0</v>
      </c>
      <c r="AB3307" s="107">
        <f t="shared" si="1352"/>
        <v>0</v>
      </c>
      <c r="AC3307" s="107">
        <f t="shared" si="1353"/>
        <v>0</v>
      </c>
    </row>
    <row r="3308" spans="1:29" ht="12.75" customHeight="1">
      <c r="A3308" s="69"/>
      <c r="B3308" s="98"/>
      <c r="C3308" s="98"/>
      <c r="D3308" s="168" t="s">
        <v>31</v>
      </c>
      <c r="E3308" s="159"/>
      <c r="F3308" s="169">
        <f>(F3307)+(F3304*12)</f>
        <v>11786220</v>
      </c>
      <c r="G3308" s="169"/>
      <c r="H3308" s="99"/>
      <c r="I3308" s="76">
        <f t="shared" si="1347"/>
        <v>28</v>
      </c>
      <c r="J3308" s="100">
        <f>$AN$32</f>
        <v>41102</v>
      </c>
      <c r="K3308" s="101">
        <v>1</v>
      </c>
      <c r="L3308" s="261">
        <v>8</v>
      </c>
      <c r="M3308" s="232">
        <f t="shared" si="1362"/>
        <v>0.33333333333333331</v>
      </c>
      <c r="N3308" s="241">
        <f t="shared" si="1354"/>
        <v>0.70833333333333337</v>
      </c>
      <c r="O3308" s="244">
        <f t="shared" si="1348"/>
        <v>9.0000000000000018</v>
      </c>
      <c r="P3308" s="245" t="str">
        <f t="shared" si="1360"/>
        <v>1</v>
      </c>
      <c r="Q3308" s="257">
        <f t="shared" si="1349"/>
        <v>8.0000000000000018</v>
      </c>
      <c r="R3308" s="102">
        <f t="shared" si="1361"/>
        <v>0</v>
      </c>
      <c r="S3308" s="103">
        <f t="shared" si="1355"/>
        <v>0</v>
      </c>
      <c r="T3308" s="104">
        <f t="shared" si="1356"/>
        <v>0</v>
      </c>
      <c r="U3308" s="104">
        <f t="shared" si="1357"/>
        <v>0</v>
      </c>
      <c r="V3308" s="104">
        <f t="shared" si="1358"/>
        <v>0</v>
      </c>
      <c r="W3308" s="105">
        <f t="shared" si="1359"/>
        <v>0</v>
      </c>
      <c r="X3308" s="96"/>
      <c r="Y3308" s="106" t="str">
        <f>$AO$32</f>
        <v>D</v>
      </c>
      <c r="Z3308" s="207" t="str">
        <f t="shared" si="1350"/>
        <v>Thu</v>
      </c>
      <c r="AA3308" s="107">
        <f t="shared" si="1351"/>
        <v>0</v>
      </c>
      <c r="AB3308" s="107">
        <f t="shared" si="1352"/>
        <v>0</v>
      </c>
      <c r="AC3308" s="107">
        <f t="shared" si="1353"/>
        <v>0</v>
      </c>
    </row>
    <row r="3309" spans="1:29" ht="12.75" customHeight="1">
      <c r="A3309" s="69"/>
      <c r="B3309" s="98"/>
      <c r="C3309" s="98"/>
      <c r="D3309" s="168" t="s">
        <v>32</v>
      </c>
      <c r="E3309" s="159"/>
      <c r="F3309" s="170">
        <f>-(IF(F3308&lt;=0,0,IF(F3308&lt;=50000000,F3308*0.05,IF(F3308&lt;=200000000,(F3308-50000000)*0.15+2500000,IF(F3308&lt;=500000000,(F3308-250000000)*0.25+32500000,(F3308-500000000)*0.3+95000000)))))/12</f>
        <v>-49109.25</v>
      </c>
      <c r="G3309" s="171">
        <f>-(IF(F3309&lt;=0,0,IF(F3309&lt;=50000000,F3309*0.05,IF(F3309&lt;=200000000,(F3309-50000000)*0.15+2500000,IF(F3309&lt;=500000000,(F3309-250000000)*0.25+32500000,(F3309-500000000)*0.3+95000000)))))/12</f>
        <v>0</v>
      </c>
      <c r="H3309" s="99"/>
      <c r="I3309" s="76">
        <f t="shared" si="1347"/>
        <v>29</v>
      </c>
      <c r="J3309" s="100">
        <f>$AN$33</f>
        <v>41103</v>
      </c>
      <c r="K3309" s="101">
        <v>1</v>
      </c>
      <c r="L3309" s="261">
        <v>11</v>
      </c>
      <c r="M3309" s="232">
        <f t="shared" si="1362"/>
        <v>0.33333333333333331</v>
      </c>
      <c r="N3309" s="241">
        <f t="shared" si="1354"/>
        <v>0.70833333333333337</v>
      </c>
      <c r="O3309" s="244">
        <f t="shared" si="1348"/>
        <v>9.0000000000000018</v>
      </c>
      <c r="P3309" s="245" t="str">
        <f t="shared" si="1360"/>
        <v>1</v>
      </c>
      <c r="Q3309" s="257">
        <f t="shared" si="1349"/>
        <v>8.0000000000000018</v>
      </c>
      <c r="R3309" s="102">
        <f t="shared" si="1361"/>
        <v>2.9999999999999982</v>
      </c>
      <c r="S3309" s="103">
        <f t="shared" si="1355"/>
        <v>1</v>
      </c>
      <c r="T3309" s="104">
        <f t="shared" si="1356"/>
        <v>1.9999999999999982</v>
      </c>
      <c r="U3309" s="104">
        <f t="shared" si="1357"/>
        <v>0</v>
      </c>
      <c r="V3309" s="104">
        <f t="shared" si="1358"/>
        <v>0</v>
      </c>
      <c r="W3309" s="105">
        <f t="shared" si="1359"/>
        <v>2.9999999999999982</v>
      </c>
      <c r="X3309" s="96"/>
      <c r="Y3309" s="106" t="str">
        <f>$AO$33</f>
        <v>D</v>
      </c>
      <c r="Z3309" s="207" t="str">
        <f t="shared" si="1350"/>
        <v>Fri</v>
      </c>
      <c r="AA3309" s="107">
        <f t="shared" si="1351"/>
        <v>0</v>
      </c>
      <c r="AB3309" s="107">
        <f t="shared" si="1352"/>
        <v>0</v>
      </c>
      <c r="AC3309" s="107">
        <f t="shared" si="1353"/>
        <v>0</v>
      </c>
    </row>
    <row r="3310" spans="1:29" ht="12.75" customHeight="1">
      <c r="A3310" s="69"/>
      <c r="B3310" s="98"/>
      <c r="C3310" s="125"/>
      <c r="D3310" s="172"/>
      <c r="E3310" s="173"/>
      <c r="F3310" s="174"/>
      <c r="G3310" s="72"/>
      <c r="H3310" s="175"/>
      <c r="I3310" s="76">
        <f t="shared" si="1347"/>
        <v>30</v>
      </c>
      <c r="J3310" s="100">
        <f>$AN$34</f>
        <v>41104</v>
      </c>
      <c r="K3310" s="101" t="s">
        <v>50</v>
      </c>
      <c r="L3310" s="261"/>
      <c r="M3310" s="232">
        <f t="shared" si="1362"/>
        <v>0</v>
      </c>
      <c r="N3310" s="241">
        <f t="shared" si="1354"/>
        <v>0</v>
      </c>
      <c r="O3310" s="244">
        <f t="shared" si="1348"/>
        <v>0</v>
      </c>
      <c r="P3310" s="245">
        <f t="shared" si="1360"/>
        <v>0</v>
      </c>
      <c r="Q3310" s="257">
        <f t="shared" si="1349"/>
        <v>0</v>
      </c>
      <c r="R3310" s="102">
        <f t="shared" si="1361"/>
        <v>0</v>
      </c>
      <c r="S3310" s="103">
        <f t="shared" si="1355"/>
        <v>0</v>
      </c>
      <c r="T3310" s="104">
        <f t="shared" si="1356"/>
        <v>0</v>
      </c>
      <c r="U3310" s="104">
        <f t="shared" si="1357"/>
        <v>0</v>
      </c>
      <c r="V3310" s="104">
        <f t="shared" si="1358"/>
        <v>0</v>
      </c>
      <c r="W3310" s="105">
        <f t="shared" si="1359"/>
        <v>0</v>
      </c>
      <c r="X3310" s="96"/>
      <c r="Y3310" s="106" t="str">
        <f>$AO$34</f>
        <v>M</v>
      </c>
      <c r="Z3310" s="207" t="str">
        <f t="shared" si="1350"/>
        <v>Sat</v>
      </c>
      <c r="AA3310" s="107">
        <f t="shared" si="1351"/>
        <v>0</v>
      </c>
      <c r="AB3310" s="107">
        <f t="shared" si="1352"/>
        <v>0</v>
      </c>
      <c r="AC3310" s="107">
        <f t="shared" si="1353"/>
        <v>0</v>
      </c>
    </row>
    <row r="3311" spans="1:29" ht="12.75" customHeight="1">
      <c r="A3311" s="69"/>
      <c r="B3311" s="176" t="s">
        <v>33</v>
      </c>
      <c r="C3311" s="177"/>
      <c r="D3311" s="178"/>
      <c r="E3311" s="127"/>
      <c r="F3311" s="179"/>
      <c r="G3311" s="180" t="s">
        <v>22</v>
      </c>
      <c r="H3311" s="152">
        <f>+H3299+H3301+H3302+H3303</f>
        <v>2368478.856358381</v>
      </c>
      <c r="I3311" s="76">
        <f t="shared" si="1347"/>
        <v>31</v>
      </c>
      <c r="J3311" s="100">
        <f>$AN$35</f>
        <v>41105</v>
      </c>
      <c r="K3311" s="101" t="s">
        <v>50</v>
      </c>
      <c r="L3311" s="261"/>
      <c r="M3311" s="232">
        <f t="shared" si="1362"/>
        <v>0</v>
      </c>
      <c r="N3311" s="241">
        <f t="shared" si="1354"/>
        <v>0</v>
      </c>
      <c r="O3311" s="244">
        <f t="shared" si="1348"/>
        <v>0</v>
      </c>
      <c r="P3311" s="245">
        <f t="shared" si="1360"/>
        <v>0</v>
      </c>
      <c r="Q3311" s="257">
        <f t="shared" si="1349"/>
        <v>0</v>
      </c>
      <c r="R3311" s="102">
        <f t="shared" si="1361"/>
        <v>0</v>
      </c>
      <c r="S3311" s="103">
        <f t="shared" si="1355"/>
        <v>0</v>
      </c>
      <c r="T3311" s="104">
        <f t="shared" si="1356"/>
        <v>0</v>
      </c>
      <c r="U3311" s="104">
        <f t="shared" si="1357"/>
        <v>0</v>
      </c>
      <c r="V3311" s="104">
        <f t="shared" si="1358"/>
        <v>0</v>
      </c>
      <c r="W3311" s="105">
        <f t="shared" si="1359"/>
        <v>0</v>
      </c>
      <c r="X3311" s="96"/>
      <c r="Y3311" s="106" t="str">
        <f>$AO$35</f>
        <v>M</v>
      </c>
      <c r="Z3311" s="262" t="str">
        <f t="shared" si="1350"/>
        <v>Sun</v>
      </c>
      <c r="AA3311" s="107">
        <f t="shared" si="1351"/>
        <v>0</v>
      </c>
      <c r="AB3311" s="107">
        <f t="shared" si="1352"/>
        <v>0</v>
      </c>
      <c r="AC3311" s="107">
        <f t="shared" si="1353"/>
        <v>0</v>
      </c>
    </row>
    <row r="3312" spans="1:29" ht="12.75" customHeight="1">
      <c r="A3312" s="69"/>
      <c r="B3312" s="70"/>
      <c r="C3312" s="70"/>
      <c r="D3312" s="200"/>
      <c r="E3312" s="127"/>
      <c r="F3312" s="155"/>
      <c r="G3312" s="74"/>
      <c r="H3312" s="75"/>
      <c r="I3312" s="76">
        <f t="shared" si="1347"/>
        <v>32</v>
      </c>
      <c r="J3312" s="100">
        <f>$AN$36</f>
        <v>41106</v>
      </c>
      <c r="K3312" s="101">
        <v>1</v>
      </c>
      <c r="L3312" s="261">
        <v>8</v>
      </c>
      <c r="M3312" s="232">
        <f t="shared" si="1362"/>
        <v>0.33333333333333331</v>
      </c>
      <c r="N3312" s="241">
        <f t="shared" si="1354"/>
        <v>0.70833333333333337</v>
      </c>
      <c r="O3312" s="244">
        <f t="shared" si="1348"/>
        <v>9.0000000000000018</v>
      </c>
      <c r="P3312" s="245" t="str">
        <f t="shared" si="1360"/>
        <v>1</v>
      </c>
      <c r="Q3312" s="257">
        <f t="shared" si="1349"/>
        <v>8.0000000000000018</v>
      </c>
      <c r="R3312" s="102">
        <f t="shared" si="1361"/>
        <v>0</v>
      </c>
      <c r="S3312" s="103">
        <f t="shared" si="1355"/>
        <v>0</v>
      </c>
      <c r="T3312" s="104">
        <f t="shared" si="1356"/>
        <v>0</v>
      </c>
      <c r="U3312" s="104">
        <f t="shared" si="1357"/>
        <v>0</v>
      </c>
      <c r="V3312" s="104">
        <f t="shared" si="1358"/>
        <v>0</v>
      </c>
      <c r="W3312" s="105">
        <f t="shared" si="1359"/>
        <v>0</v>
      </c>
      <c r="X3312" s="96"/>
      <c r="Y3312" s="106" t="str">
        <f>$AO$36</f>
        <v>D</v>
      </c>
      <c r="Z3312" s="262" t="str">
        <f t="shared" si="1350"/>
        <v>Mon</v>
      </c>
      <c r="AA3312" s="107">
        <f t="shared" si="1351"/>
        <v>0</v>
      </c>
      <c r="AB3312" s="107">
        <f t="shared" si="1352"/>
        <v>0</v>
      </c>
      <c r="AC3312" s="107">
        <f t="shared" si="1353"/>
        <v>0</v>
      </c>
    </row>
    <row r="3313" spans="1:29" ht="12.75" customHeight="1">
      <c r="A3313" s="69"/>
      <c r="B3313" s="181" t="s">
        <v>34</v>
      </c>
      <c r="C3313" s="181"/>
      <c r="D3313" s="72"/>
      <c r="E3313" s="73"/>
      <c r="F3313" s="72"/>
      <c r="G3313" s="181" t="s">
        <v>35</v>
      </c>
      <c r="H3313" s="99"/>
      <c r="I3313" s="76">
        <f t="shared" si="1347"/>
        <v>33</v>
      </c>
      <c r="J3313" s="100">
        <f>$AN$37</f>
        <v>41107</v>
      </c>
      <c r="K3313" s="101">
        <v>1</v>
      </c>
      <c r="L3313" s="261">
        <v>11</v>
      </c>
      <c r="M3313" s="232">
        <f t="shared" si="1362"/>
        <v>0.33333333333333331</v>
      </c>
      <c r="N3313" s="241">
        <f t="shared" si="1354"/>
        <v>0.70833333333333337</v>
      </c>
      <c r="O3313" s="244">
        <f t="shared" si="1348"/>
        <v>9.0000000000000018</v>
      </c>
      <c r="P3313" s="245" t="str">
        <f t="shared" si="1360"/>
        <v>1</v>
      </c>
      <c r="Q3313" s="257">
        <f t="shared" si="1349"/>
        <v>8.0000000000000018</v>
      </c>
      <c r="R3313" s="102">
        <f t="shared" si="1361"/>
        <v>2.9999999999999982</v>
      </c>
      <c r="S3313" s="103">
        <f t="shared" si="1355"/>
        <v>1</v>
      </c>
      <c r="T3313" s="104">
        <f t="shared" si="1356"/>
        <v>1.9999999999999982</v>
      </c>
      <c r="U3313" s="104">
        <f t="shared" si="1357"/>
        <v>0</v>
      </c>
      <c r="V3313" s="104">
        <f t="shared" si="1358"/>
        <v>0</v>
      </c>
      <c r="W3313" s="105">
        <f t="shared" si="1359"/>
        <v>2.9999999999999982</v>
      </c>
      <c r="X3313" s="96"/>
      <c r="Y3313" s="106" t="str">
        <f>$AO$37</f>
        <v>D</v>
      </c>
      <c r="Z3313" s="207" t="str">
        <f t="shared" si="1350"/>
        <v>Tue</v>
      </c>
      <c r="AA3313" s="107">
        <f t="shared" si="1351"/>
        <v>0</v>
      </c>
      <c r="AB3313" s="107">
        <f t="shared" si="1352"/>
        <v>0</v>
      </c>
      <c r="AC3313" s="107">
        <f t="shared" si="1353"/>
        <v>0</v>
      </c>
    </row>
    <row r="3314" spans="1:29" ht="12.75" customHeight="1">
      <c r="A3314" s="69"/>
      <c r="B3314" s="181"/>
      <c r="C3314" s="181"/>
      <c r="D3314" s="72"/>
      <c r="E3314" s="73"/>
      <c r="F3314" s="72"/>
      <c r="G3314" s="181"/>
      <c r="H3314" s="99"/>
      <c r="I3314" s="76">
        <f t="shared" si="1347"/>
        <v>34</v>
      </c>
      <c r="J3314" s="100">
        <f>$AN$38</f>
        <v>41108</v>
      </c>
      <c r="K3314" s="101">
        <v>1</v>
      </c>
      <c r="L3314" s="261">
        <v>11</v>
      </c>
      <c r="M3314" s="232">
        <f t="shared" si="1362"/>
        <v>0.33333333333333331</v>
      </c>
      <c r="N3314" s="241">
        <f t="shared" si="1354"/>
        <v>0.70833333333333337</v>
      </c>
      <c r="O3314" s="244">
        <f t="shared" si="1348"/>
        <v>9.0000000000000018</v>
      </c>
      <c r="P3314" s="245" t="str">
        <f t="shared" si="1360"/>
        <v>1</v>
      </c>
      <c r="Q3314" s="257">
        <f t="shared" si="1349"/>
        <v>8.0000000000000018</v>
      </c>
      <c r="R3314" s="102">
        <f t="shared" si="1361"/>
        <v>2.9999999999999982</v>
      </c>
      <c r="S3314" s="103">
        <f t="shared" si="1355"/>
        <v>1</v>
      </c>
      <c r="T3314" s="104">
        <f t="shared" si="1356"/>
        <v>1.9999999999999982</v>
      </c>
      <c r="U3314" s="104">
        <f t="shared" si="1357"/>
        <v>0</v>
      </c>
      <c r="V3314" s="104">
        <f t="shared" si="1358"/>
        <v>0</v>
      </c>
      <c r="W3314" s="105">
        <f t="shared" si="1359"/>
        <v>2.9999999999999982</v>
      </c>
      <c r="X3314" s="96"/>
      <c r="Y3314" s="106" t="str">
        <f>$AO$38</f>
        <v>D</v>
      </c>
      <c r="Z3314" s="207" t="str">
        <f t="shared" si="1350"/>
        <v>Wed</v>
      </c>
      <c r="AA3314" s="107">
        <f t="shared" si="1351"/>
        <v>0</v>
      </c>
      <c r="AB3314" s="107">
        <f t="shared" si="1352"/>
        <v>0</v>
      </c>
      <c r="AC3314" s="107">
        <f t="shared" si="1353"/>
        <v>0</v>
      </c>
    </row>
    <row r="3315" spans="1:29" ht="12.75" customHeight="1">
      <c r="A3315" s="69"/>
      <c r="B3315" s="181"/>
      <c r="C3315" s="181"/>
      <c r="D3315" s="72"/>
      <c r="E3315" s="73"/>
      <c r="F3315" s="72"/>
      <c r="G3315" s="181"/>
      <c r="H3315" s="99"/>
      <c r="I3315" s="76">
        <f t="shared" si="1347"/>
        <v>35</v>
      </c>
      <c r="J3315" s="100"/>
      <c r="K3315" s="101"/>
      <c r="L3315" s="261"/>
      <c r="M3315" s="232"/>
      <c r="N3315" s="241"/>
      <c r="O3315" s="244"/>
      <c r="P3315" s="245"/>
      <c r="Q3315" s="257"/>
      <c r="R3315" s="102"/>
      <c r="S3315" s="103"/>
      <c r="T3315" s="104"/>
      <c r="U3315" s="104"/>
      <c r="V3315" s="104"/>
      <c r="W3315" s="105"/>
      <c r="X3315" s="96"/>
      <c r="Y3315" s="106"/>
      <c r="Z3315" s="207" t="str">
        <f t="shared" si="1350"/>
        <v>Sat</v>
      </c>
      <c r="AA3315" s="107">
        <f>COUNTIF(K3315,"S")</f>
        <v>0</v>
      </c>
      <c r="AB3315" s="107">
        <f>COUNTIF(K3315,"I")</f>
        <v>0</v>
      </c>
      <c r="AC3315" s="107">
        <f>COUNTIF(K3315,"A")</f>
        <v>0</v>
      </c>
    </row>
    <row r="3316" spans="1:29" ht="12.75" customHeight="1">
      <c r="A3316" s="69"/>
      <c r="B3316" s="181"/>
      <c r="C3316" s="181"/>
      <c r="D3316" s="72"/>
      <c r="E3316" s="73"/>
      <c r="F3316" s="72"/>
      <c r="G3316" s="181"/>
      <c r="H3316" s="99"/>
      <c r="I3316" s="76">
        <f t="shared" si="1347"/>
        <v>36</v>
      </c>
      <c r="J3316" s="210" t="s">
        <v>19</v>
      </c>
      <c r="K3316" s="211"/>
      <c r="L3316" s="251"/>
      <c r="M3316" s="212" t="s">
        <v>45</v>
      </c>
      <c r="N3316" s="212" t="s">
        <v>46</v>
      </c>
      <c r="O3316" s="242"/>
      <c r="P3316" s="243"/>
      <c r="Q3316" s="258"/>
      <c r="R3316" s="212"/>
      <c r="S3316" s="213"/>
      <c r="T3316" s="214"/>
      <c r="U3316" s="214"/>
      <c r="V3316" s="215"/>
      <c r="W3316" s="216" t="s">
        <v>36</v>
      </c>
      <c r="X3316" s="182"/>
      <c r="Y3316" s="183" t="s">
        <v>37</v>
      </c>
      <c r="Z3316" s="83"/>
      <c r="AA3316" s="84"/>
      <c r="AB3316" s="84"/>
      <c r="AC3316" s="96"/>
    </row>
    <row r="3317" spans="1:29" ht="12.75" customHeight="1">
      <c r="A3317" s="69"/>
      <c r="B3317" s="184" t="str">
        <f>C3281</f>
        <v>ADE</v>
      </c>
      <c r="C3317" s="181"/>
      <c r="D3317" s="72"/>
      <c r="E3317" s="73"/>
      <c r="F3317" s="72"/>
      <c r="G3317" s="181" t="s">
        <v>38</v>
      </c>
      <c r="H3317" s="99"/>
      <c r="I3317" s="76">
        <f t="shared" si="1347"/>
        <v>37</v>
      </c>
      <c r="J3317" s="333">
        <f>+K3317+L3317</f>
        <v>24</v>
      </c>
      <c r="K3317" s="334">
        <f>+COUNTIF(K3284:K3315,"1")+COUNTIF(K3284:K3315,"2")+COUNTIF(K3284:K3315,"L2")+COUNTIF(K3284:K3315,"L1")</f>
        <v>24</v>
      </c>
      <c r="L3317" s="334">
        <f>+COUNTIF(K3284:K3315,"2")+COUNTIF(K3284:K3315,"L2")</f>
        <v>0</v>
      </c>
      <c r="M3317" s="334">
        <f>+COUNTIF(K3284:K3315,"1")+COUNTIF(K3284:K3315,"L1")</f>
        <v>24</v>
      </c>
      <c r="N3317" s="185"/>
      <c r="O3317" s="185"/>
      <c r="P3317" s="101"/>
      <c r="Q3317" s="259"/>
      <c r="R3317" s="185">
        <f>+COUNTIF(K3285:K3315,"S2")</f>
        <v>0</v>
      </c>
      <c r="S3317" s="102">
        <f>SUM(S3285:S3315)</f>
        <v>19</v>
      </c>
      <c r="T3317" s="102">
        <f>SUM(T3285:T3315)</f>
        <v>49.999999999999993</v>
      </c>
      <c r="U3317" s="102">
        <f>SUM(U3285:U3315)</f>
        <v>2</v>
      </c>
      <c r="V3317" s="102">
        <f>SUM(V3285:V3315)</f>
        <v>3</v>
      </c>
      <c r="W3317" s="105">
        <f>+(S3317*1.5)+(T3317*2)+(U3317*3)+(V3317*4)</f>
        <v>146.5</v>
      </c>
      <c r="X3317" s="186"/>
      <c r="Y3317" s="187">
        <f>+COUNTIF(Y3285:Y3315,"D")</f>
        <v>22</v>
      </c>
      <c r="Z3317" s="83"/>
      <c r="AA3317" s="102">
        <f>SUM(AA3285:AA3315)</f>
        <v>0</v>
      </c>
      <c r="AB3317" s="102">
        <f>SUM(AB3285:AB3315)</f>
        <v>0</v>
      </c>
      <c r="AC3317" s="102">
        <f>SUM(AC3285:AC3315)</f>
        <v>0</v>
      </c>
    </row>
    <row r="3318" spans="1:29" ht="12.75" customHeight="1">
      <c r="A3318" s="69"/>
      <c r="B3318" s="263"/>
      <c r="C3318" s="189" t="s">
        <v>57</v>
      </c>
      <c r="D3318" s="189"/>
      <c r="E3318" s="190"/>
      <c r="F3318" s="72"/>
      <c r="G3318" s="72"/>
      <c r="H3318" s="99"/>
      <c r="I3318" s="76">
        <f t="shared" si="1347"/>
        <v>38</v>
      </c>
      <c r="J3318" s="191"/>
      <c r="K3318" s="192"/>
      <c r="L3318" s="252"/>
      <c r="M3318" s="193"/>
      <c r="N3318" s="193"/>
      <c r="O3318" s="193"/>
      <c r="P3318" s="239"/>
      <c r="Q3318" s="260"/>
      <c r="R3318" s="194">
        <f>S3317+T3317+U3317+V3317</f>
        <v>74</v>
      </c>
      <c r="S3318" s="103"/>
      <c r="T3318" s="103"/>
      <c r="U3318" s="103"/>
      <c r="V3318" s="103"/>
      <c r="W3318" s="103"/>
      <c r="X3318" s="195"/>
      <c r="Y3318" s="187"/>
      <c r="Z3318" s="196"/>
      <c r="AA3318" s="196"/>
      <c r="AB3318" s="196"/>
      <c r="AC3318" s="197"/>
    </row>
    <row r="3320" spans="1:29" ht="12.75" customHeight="1">
      <c r="A3320" s="52">
        <f>A3281+1</f>
        <v>86</v>
      </c>
      <c r="B3320" s="53" t="s">
        <v>2</v>
      </c>
      <c r="C3320" s="54" t="s">
        <v>201</v>
      </c>
      <c r="D3320" s="55"/>
      <c r="E3320" s="56" t="s">
        <v>55</v>
      </c>
      <c r="F3320" s="209" t="s">
        <v>161</v>
      </c>
      <c r="G3320" s="57"/>
      <c r="H3320" s="58"/>
      <c r="I3320" s="59">
        <v>1</v>
      </c>
      <c r="J3320" s="486" t="str">
        <f>+C3320</f>
        <v>ADE</v>
      </c>
      <c r="K3320" s="486"/>
      <c r="L3320" s="486"/>
      <c r="M3320" s="486"/>
      <c r="N3320" s="486"/>
      <c r="O3320" s="486"/>
      <c r="P3320" s="486"/>
      <c r="Q3320" s="486"/>
      <c r="R3320" s="486"/>
      <c r="S3320" s="486"/>
      <c r="T3320" s="486"/>
      <c r="U3320" s="486"/>
      <c r="V3320" s="486"/>
      <c r="W3320" s="486"/>
      <c r="X3320" s="60"/>
      <c r="Y3320" s="61"/>
      <c r="Z3320" s="62"/>
      <c r="AA3320" s="63"/>
      <c r="AB3320" s="63"/>
      <c r="AC3320" s="64"/>
    </row>
    <row r="3321" spans="1:29" ht="12.75" customHeight="1">
      <c r="A3321" s="69"/>
      <c r="B3321" s="70" t="s">
        <v>3</v>
      </c>
      <c r="C3321" s="71" t="s">
        <v>62</v>
      </c>
      <c r="D3321" s="72"/>
      <c r="E3321" s="73"/>
      <c r="F3321" s="72"/>
      <c r="G3321" s="74"/>
      <c r="H3321" s="75"/>
      <c r="I3321" s="76">
        <f t="shared" ref="I3321:I3357" si="1363">+I3320+1</f>
        <v>2</v>
      </c>
      <c r="J3321" s="77" t="s">
        <v>4</v>
      </c>
      <c r="K3321" s="78"/>
      <c r="L3321" s="248"/>
      <c r="M3321" s="79"/>
      <c r="N3321" s="79"/>
      <c r="O3321" s="79"/>
      <c r="P3321" s="236"/>
      <c r="Q3321" s="254"/>
      <c r="R3321" s="79"/>
      <c r="S3321" s="79"/>
      <c r="T3321" s="79"/>
      <c r="U3321" s="79"/>
      <c r="V3321" s="79"/>
      <c r="W3321" s="80" t="str">
        <f>$Y$1</f>
        <v>Period: 1 May 2012 - 31 May 2012</v>
      </c>
      <c r="X3321" s="81"/>
      <c r="Y3321" s="82"/>
      <c r="Z3321" s="83"/>
      <c r="AA3321" s="84"/>
      <c r="AB3321" s="84"/>
      <c r="AC3321" s="85"/>
    </row>
    <row r="3322" spans="1:29" ht="12.75" customHeight="1">
      <c r="A3322" s="69"/>
      <c r="B3322" s="70" t="s">
        <v>6</v>
      </c>
      <c r="C3322" s="71" t="s">
        <v>5</v>
      </c>
      <c r="D3322" s="72"/>
      <c r="E3322" s="73"/>
      <c r="F3322" s="91"/>
      <c r="G3322" s="91"/>
      <c r="H3322" s="92"/>
      <c r="I3322" s="76">
        <f t="shared" si="1363"/>
        <v>3</v>
      </c>
      <c r="J3322" s="487" t="s">
        <v>7</v>
      </c>
      <c r="K3322" s="488" t="s">
        <v>8</v>
      </c>
      <c r="L3322" s="249"/>
      <c r="M3322" s="489" t="s">
        <v>49</v>
      </c>
      <c r="N3322" s="490"/>
      <c r="O3322" s="220"/>
      <c r="P3322" s="237"/>
      <c r="Q3322" s="255"/>
      <c r="R3322" s="491" t="s">
        <v>64</v>
      </c>
      <c r="S3322" s="493" t="s">
        <v>9</v>
      </c>
      <c r="T3322" s="493"/>
      <c r="U3322" s="493"/>
      <c r="V3322" s="493"/>
      <c r="W3322" s="494" t="s">
        <v>10</v>
      </c>
      <c r="X3322" s="93"/>
      <c r="Y3322" s="94"/>
      <c r="Z3322" s="83"/>
      <c r="AA3322" s="84"/>
      <c r="AB3322" s="84"/>
      <c r="AC3322" s="85"/>
    </row>
    <row r="3323" spans="1:29" ht="12.75" customHeight="1">
      <c r="A3323" s="69"/>
      <c r="B3323" s="70" t="s">
        <v>48</v>
      </c>
      <c r="C3323" s="71"/>
      <c r="D3323" s="72"/>
      <c r="E3323" s="73"/>
      <c r="F3323" s="91"/>
      <c r="G3323" s="91"/>
      <c r="H3323" s="92"/>
      <c r="I3323" s="76">
        <f t="shared" si="1363"/>
        <v>4</v>
      </c>
      <c r="J3323" s="487"/>
      <c r="K3323" s="488"/>
      <c r="L3323" s="250"/>
      <c r="M3323" s="231" t="s">
        <v>11</v>
      </c>
      <c r="N3323" s="231" t="s">
        <v>12</v>
      </c>
      <c r="O3323" s="231"/>
      <c r="P3323" s="238"/>
      <c r="Q3323" s="256" t="s">
        <v>67</v>
      </c>
      <c r="R3323" s="492"/>
      <c r="S3323" s="201">
        <v>1.5</v>
      </c>
      <c r="T3323" s="201">
        <v>2</v>
      </c>
      <c r="U3323" s="201">
        <v>3</v>
      </c>
      <c r="V3323" s="201">
        <v>4</v>
      </c>
      <c r="W3323" s="494"/>
      <c r="X3323" s="93"/>
      <c r="Y3323" s="94"/>
      <c r="Z3323" s="83"/>
      <c r="AA3323" s="95" t="s">
        <v>13</v>
      </c>
      <c r="AB3323" s="95" t="s">
        <v>14</v>
      </c>
      <c r="AC3323" s="96" t="s">
        <v>15</v>
      </c>
    </row>
    <row r="3324" spans="1:29" ht="12.75" customHeight="1">
      <c r="A3324" s="69"/>
      <c r="B3324" s="70" t="s">
        <v>16</v>
      </c>
      <c r="C3324" s="71"/>
      <c r="D3324" s="72"/>
      <c r="E3324" s="73"/>
      <c r="F3324" s="98"/>
      <c r="G3324" s="72"/>
      <c r="H3324" s="99"/>
      <c r="I3324" s="76">
        <f t="shared" si="1363"/>
        <v>5</v>
      </c>
      <c r="J3324" s="100">
        <f>$AN$9</f>
        <v>41079</v>
      </c>
      <c r="K3324" s="101">
        <v>1</v>
      </c>
      <c r="L3324" s="261">
        <v>11</v>
      </c>
      <c r="M3324" s="232">
        <f>VLOOKUP(K3324,$AE$23:$AG$30,2,0)</f>
        <v>0.33333333333333331</v>
      </c>
      <c r="N3324" s="241">
        <f>VLOOKUP(K3324,$AE$23:$AG$30,3,0)</f>
        <v>0.70833333333333337</v>
      </c>
      <c r="O3324" s="244">
        <f t="shared" ref="O3324:O3353" si="1364">(N3324-M3324)*24</f>
        <v>9.0000000000000018</v>
      </c>
      <c r="P3324" s="245" t="str">
        <f>+IF(((N3324-M3324)*24)&gt;4,"1",0)</f>
        <v>1</v>
      </c>
      <c r="Q3324" s="257">
        <f t="shared" ref="Q3324:Q3353" si="1365">O3324-P3324</f>
        <v>8.0000000000000018</v>
      </c>
      <c r="R3324" s="102">
        <f>+L3324-Q3324</f>
        <v>2.9999999999999982</v>
      </c>
      <c r="S3324" s="103">
        <f>IF(AND(Y3324="d",W3324&gt;0),1,0)</f>
        <v>1</v>
      </c>
      <c r="T3324" s="104">
        <f>IF(AND(Y3324="D",W3324-S3324&lt;0),0,IF(AND(Y3324="M",W3324&gt;=7),7,IF(AND(Y3324="M",W3324&lt;7),W3324,IF(W3324-S3324&lt;0,0,IF(AND(Y3324="D",W3324-S3324&gt;=7),7,IF(AND(Y3324="D",W3324-S3324&lt;7),W3324-S3324,0))))))</f>
        <v>1.9999999999999982</v>
      </c>
      <c r="U3324" s="104">
        <f>IF(AND(Y3324="D",W3324&lt;1),0,IF(AND(Y3324="D",W3324-S3324-T3324&gt;0,W3324-S3324-T3324&lt;1),W3324-S3324-T3324,IF(AND(Y3324="D",W3324-S3324-T3324&gt;=1),1,IF(AND(Y3324="M",W3324-T3324&gt;=1),1,IF(AND(Y3324="M",W3324-T3324&lt;1),W3324-T3324,0)))))</f>
        <v>0</v>
      </c>
      <c r="V3324" s="104">
        <f>IF(AND(Y3324="D",W3324&lt;1),0,IF(AND(Y3324="D",W3324-S3324-T3324-U3324&gt;0),W3324-S3324-T3324-U3324,IF(AND(Y3324="M",W3324-T3324-U3324&gt;0),W3324-T3324-U3324,0)))</f>
        <v>0</v>
      </c>
      <c r="W3324" s="105">
        <f>+R3324</f>
        <v>2.9999999999999982</v>
      </c>
      <c r="X3324" s="96"/>
      <c r="Y3324" s="106" t="str">
        <f>$AO$9</f>
        <v>D</v>
      </c>
      <c r="Z3324" s="207" t="str">
        <f t="shared" ref="Z3324:Z3354" si="1366">TEXT(WEEKDAY(J3324),"ddd")</f>
        <v>Tue</v>
      </c>
      <c r="AA3324" s="107">
        <f t="shared" ref="AA3324:AA3353" si="1367">COUNTIF(K3324,"S")</f>
        <v>0</v>
      </c>
      <c r="AB3324" s="107">
        <f t="shared" ref="AB3324:AB3353" si="1368">COUNTIF(K3324,"I")</f>
        <v>0</v>
      </c>
      <c r="AC3324" s="107">
        <f t="shared" ref="AC3324:AC3353" si="1369">COUNTIF(K3324,"A")</f>
        <v>0</v>
      </c>
    </row>
    <row r="3325" spans="1:29" ht="12.75" customHeight="1">
      <c r="A3325" s="69"/>
      <c r="B3325" s="70" t="s">
        <v>18</v>
      </c>
      <c r="C3325" s="108" t="s">
        <v>61</v>
      </c>
      <c r="D3325" s="109"/>
      <c r="E3325" s="73"/>
      <c r="F3325" s="110"/>
      <c r="G3325" s="72"/>
      <c r="H3325" s="99"/>
      <c r="I3325" s="76">
        <f t="shared" si="1363"/>
        <v>6</v>
      </c>
      <c r="J3325" s="100">
        <f>$AN$10</f>
        <v>41080</v>
      </c>
      <c r="K3325" s="101">
        <v>1</v>
      </c>
      <c r="L3325" s="261">
        <v>11</v>
      </c>
      <c r="M3325" s="232">
        <f>VLOOKUP(K3325,$AE$23:$AG$30,2,0)</f>
        <v>0.33333333333333331</v>
      </c>
      <c r="N3325" s="241">
        <f t="shared" ref="N3325:N3353" si="1370">VLOOKUP(K3325,$AE$23:$AG$30,3,0)</f>
        <v>0.70833333333333337</v>
      </c>
      <c r="O3325" s="244">
        <f t="shared" si="1364"/>
        <v>9.0000000000000018</v>
      </c>
      <c r="P3325" s="245" t="str">
        <f>+IF(((N3325-M3325)*24)&gt;4,"1",0)</f>
        <v>1</v>
      </c>
      <c r="Q3325" s="257">
        <f t="shared" si="1365"/>
        <v>8.0000000000000018</v>
      </c>
      <c r="R3325" s="102">
        <f>+L3325-Q3325</f>
        <v>2.9999999999999982</v>
      </c>
      <c r="S3325" s="103">
        <f t="shared" ref="S3325:S3353" si="1371">IF(AND(Y3325="d",W3325&gt;0),1,0)</f>
        <v>1</v>
      </c>
      <c r="T3325" s="104">
        <f t="shared" ref="T3325:T3353" si="1372">IF(AND(Y3325="D",W3325-S3325&lt;0),0,IF(AND(Y3325="M",W3325&gt;=7),7,IF(AND(Y3325="M",W3325&lt;7),W3325,IF(W3325-S3325&lt;0,0,IF(AND(Y3325="D",W3325-S3325&gt;=7),7,IF(AND(Y3325="D",W3325-S3325&lt;7),W3325-S3325,0))))))</f>
        <v>1.9999999999999982</v>
      </c>
      <c r="U3325" s="104">
        <f t="shared" ref="U3325:U3353" si="1373">IF(AND(Y3325="D",W3325&lt;1),0,IF(AND(Y3325="D",W3325-S3325-T3325&gt;0,W3325-S3325-T3325&lt;1),W3325-S3325-T3325,IF(AND(Y3325="D",W3325-S3325-T3325&gt;=1),1,IF(AND(Y3325="M",W3325-T3325&gt;=1),1,IF(AND(Y3325="M",W3325-T3325&lt;1),W3325-T3325,0)))))</f>
        <v>0</v>
      </c>
      <c r="V3325" s="104">
        <f t="shared" ref="V3325:V3353" si="1374">IF(AND(Y3325="D",W3325&lt;1),0,IF(AND(Y3325="D",W3325-S3325-T3325-U3325&gt;0),W3325-S3325-T3325-U3325,IF(AND(Y3325="M",W3325-T3325-U3325&gt;0),W3325-T3325-U3325,0)))</f>
        <v>0</v>
      </c>
      <c r="W3325" s="105">
        <f t="shared" ref="W3325:W3353" si="1375">+R3325</f>
        <v>2.9999999999999982</v>
      </c>
      <c r="X3325" s="96"/>
      <c r="Y3325" s="106" t="str">
        <f>$AO$10</f>
        <v>D</v>
      </c>
      <c r="Z3325" s="207" t="str">
        <f t="shared" si="1366"/>
        <v>Wed</v>
      </c>
      <c r="AA3325" s="107">
        <f t="shared" si="1367"/>
        <v>0</v>
      </c>
      <c r="AB3325" s="107">
        <f t="shared" si="1368"/>
        <v>0</v>
      </c>
      <c r="AC3325" s="107">
        <f t="shared" si="1369"/>
        <v>0</v>
      </c>
    </row>
    <row r="3326" spans="1:29" ht="12.75" customHeight="1">
      <c r="A3326" s="69"/>
      <c r="B3326" s="98" t="s">
        <v>20</v>
      </c>
      <c r="C3326" s="199">
        <v>40245</v>
      </c>
      <c r="D3326" s="199">
        <v>41340</v>
      </c>
      <c r="E3326" s="73"/>
      <c r="F3326" s="72"/>
      <c r="G3326" s="72"/>
      <c r="H3326" s="99"/>
      <c r="I3326" s="76">
        <f t="shared" si="1363"/>
        <v>7</v>
      </c>
      <c r="J3326" s="100">
        <f>$AN$11</f>
        <v>41081</v>
      </c>
      <c r="K3326" s="101">
        <v>1</v>
      </c>
      <c r="L3326" s="261">
        <v>11</v>
      </c>
      <c r="M3326" s="232">
        <f>VLOOKUP(K3326,$AE$23:$AG$30,2,0)</f>
        <v>0.33333333333333331</v>
      </c>
      <c r="N3326" s="241">
        <f t="shared" si="1370"/>
        <v>0.70833333333333337</v>
      </c>
      <c r="O3326" s="244">
        <f t="shared" si="1364"/>
        <v>9.0000000000000018</v>
      </c>
      <c r="P3326" s="245" t="str">
        <f t="shared" ref="P3326:P3353" si="1376">+IF(((N3326-M3326)*24)&gt;4,"1",0)</f>
        <v>1</v>
      </c>
      <c r="Q3326" s="257">
        <f t="shared" si="1365"/>
        <v>8.0000000000000018</v>
      </c>
      <c r="R3326" s="102">
        <f t="shared" ref="R3326:R3353" si="1377">+L3326-Q3326</f>
        <v>2.9999999999999982</v>
      </c>
      <c r="S3326" s="103">
        <f t="shared" si="1371"/>
        <v>1</v>
      </c>
      <c r="T3326" s="104">
        <f t="shared" si="1372"/>
        <v>1.9999999999999982</v>
      </c>
      <c r="U3326" s="104">
        <f t="shared" si="1373"/>
        <v>0</v>
      </c>
      <c r="V3326" s="104">
        <f t="shared" si="1374"/>
        <v>0</v>
      </c>
      <c r="W3326" s="105">
        <f t="shared" si="1375"/>
        <v>2.9999999999999982</v>
      </c>
      <c r="X3326" s="96"/>
      <c r="Y3326" s="106" t="str">
        <f>$AO$11</f>
        <v>D</v>
      </c>
      <c r="Z3326" s="207" t="str">
        <f t="shared" si="1366"/>
        <v>Thu</v>
      </c>
      <c r="AA3326" s="107">
        <f t="shared" si="1367"/>
        <v>0</v>
      </c>
      <c r="AB3326" s="107">
        <f t="shared" si="1368"/>
        <v>0</v>
      </c>
      <c r="AC3326" s="107">
        <f t="shared" si="1369"/>
        <v>0</v>
      </c>
    </row>
    <row r="3327" spans="1:29" ht="12.75" customHeight="1">
      <c r="A3327" s="69"/>
      <c r="B3327" s="98"/>
      <c r="C3327" s="98"/>
      <c r="D3327" s="72"/>
      <c r="E3327" s="73"/>
      <c r="F3327" s="72"/>
      <c r="G3327" s="72"/>
      <c r="H3327" s="99"/>
      <c r="I3327" s="76">
        <f t="shared" si="1363"/>
        <v>8</v>
      </c>
      <c r="J3327" s="100">
        <f>$AN$12</f>
        <v>41082</v>
      </c>
      <c r="K3327" s="101">
        <v>1</v>
      </c>
      <c r="L3327" s="261">
        <v>8</v>
      </c>
      <c r="M3327" s="232">
        <f t="shared" ref="M3327:M3353" si="1378">VLOOKUP(K3327,$AE$23:$AG$30,2,0)</f>
        <v>0.33333333333333331</v>
      </c>
      <c r="N3327" s="241">
        <f t="shared" si="1370"/>
        <v>0.70833333333333337</v>
      </c>
      <c r="O3327" s="244">
        <f t="shared" si="1364"/>
        <v>9.0000000000000018</v>
      </c>
      <c r="P3327" s="245" t="str">
        <f t="shared" si="1376"/>
        <v>1</v>
      </c>
      <c r="Q3327" s="257">
        <f t="shared" si="1365"/>
        <v>8.0000000000000018</v>
      </c>
      <c r="R3327" s="102">
        <f t="shared" si="1377"/>
        <v>0</v>
      </c>
      <c r="S3327" s="103">
        <f t="shared" si="1371"/>
        <v>0</v>
      </c>
      <c r="T3327" s="104">
        <f t="shared" si="1372"/>
        <v>0</v>
      </c>
      <c r="U3327" s="104">
        <f t="shared" si="1373"/>
        <v>0</v>
      </c>
      <c r="V3327" s="104">
        <f t="shared" si="1374"/>
        <v>0</v>
      </c>
      <c r="W3327" s="105">
        <f t="shared" si="1375"/>
        <v>0</v>
      </c>
      <c r="X3327" s="96"/>
      <c r="Y3327" s="106" t="str">
        <f>$AO$12</f>
        <v>D</v>
      </c>
      <c r="Z3327" s="207" t="str">
        <f t="shared" si="1366"/>
        <v>Fri</v>
      </c>
      <c r="AA3327" s="107">
        <f t="shared" si="1367"/>
        <v>0</v>
      </c>
      <c r="AB3327" s="107">
        <f t="shared" si="1368"/>
        <v>0</v>
      </c>
      <c r="AC3327" s="107">
        <f t="shared" si="1369"/>
        <v>0</v>
      </c>
    </row>
    <row r="3328" spans="1:29" ht="12.75" customHeight="1">
      <c r="A3328" s="69"/>
      <c r="B3328" s="98"/>
      <c r="C3328" s="98"/>
      <c r="D3328" s="72"/>
      <c r="E3328" s="73"/>
      <c r="F3328" s="198"/>
      <c r="G3328" s="72"/>
      <c r="H3328" s="99"/>
      <c r="I3328" s="76">
        <f t="shared" si="1363"/>
        <v>9</v>
      </c>
      <c r="J3328" s="100">
        <f>$AN$13</f>
        <v>41083</v>
      </c>
      <c r="K3328" s="339" t="s">
        <v>50</v>
      </c>
      <c r="L3328" s="261"/>
      <c r="M3328" s="232">
        <f t="shared" si="1378"/>
        <v>0</v>
      </c>
      <c r="N3328" s="241">
        <f t="shared" si="1370"/>
        <v>0</v>
      </c>
      <c r="O3328" s="244">
        <f t="shared" si="1364"/>
        <v>0</v>
      </c>
      <c r="P3328" s="245">
        <f t="shared" si="1376"/>
        <v>0</v>
      </c>
      <c r="Q3328" s="257">
        <f t="shared" si="1365"/>
        <v>0</v>
      </c>
      <c r="R3328" s="102">
        <f t="shared" si="1377"/>
        <v>0</v>
      </c>
      <c r="S3328" s="103">
        <f t="shared" si="1371"/>
        <v>0</v>
      </c>
      <c r="T3328" s="104">
        <f t="shared" si="1372"/>
        <v>0</v>
      </c>
      <c r="U3328" s="104">
        <f t="shared" si="1373"/>
        <v>0</v>
      </c>
      <c r="V3328" s="104">
        <f t="shared" si="1374"/>
        <v>0</v>
      </c>
      <c r="W3328" s="105">
        <f t="shared" si="1375"/>
        <v>0</v>
      </c>
      <c r="X3328" s="96"/>
      <c r="Y3328" s="106" t="str">
        <f>$AO$13</f>
        <v>M</v>
      </c>
      <c r="Z3328" s="207" t="str">
        <f t="shared" si="1366"/>
        <v>Sat</v>
      </c>
      <c r="AA3328" s="107">
        <f t="shared" si="1367"/>
        <v>0</v>
      </c>
      <c r="AB3328" s="107">
        <f t="shared" si="1368"/>
        <v>0</v>
      </c>
      <c r="AC3328" s="107">
        <f t="shared" si="1369"/>
        <v>0</v>
      </c>
    </row>
    <row r="3329" spans="1:29" ht="12.75" customHeight="1">
      <c r="A3329" s="69"/>
      <c r="B3329" s="124" t="s">
        <v>21</v>
      </c>
      <c r="C3329" s="125" t="s">
        <v>22</v>
      </c>
      <c r="D3329" s="126"/>
      <c r="E3329" s="127"/>
      <c r="F3329" s="198">
        <v>1244560</v>
      </c>
      <c r="G3329" s="129" t="s">
        <v>22</v>
      </c>
      <c r="H3329" s="130">
        <f>+F3329</f>
        <v>1244560</v>
      </c>
      <c r="I3329" s="76">
        <f t="shared" si="1363"/>
        <v>10</v>
      </c>
      <c r="J3329" s="100">
        <f>$AN$14</f>
        <v>41084</v>
      </c>
      <c r="K3329" s="339" t="s">
        <v>50</v>
      </c>
      <c r="L3329" s="261"/>
      <c r="M3329" s="232">
        <f t="shared" si="1378"/>
        <v>0</v>
      </c>
      <c r="N3329" s="241">
        <f t="shared" si="1370"/>
        <v>0</v>
      </c>
      <c r="O3329" s="244">
        <f t="shared" si="1364"/>
        <v>0</v>
      </c>
      <c r="P3329" s="245">
        <f t="shared" si="1376"/>
        <v>0</v>
      </c>
      <c r="Q3329" s="257">
        <f t="shared" si="1365"/>
        <v>0</v>
      </c>
      <c r="R3329" s="102">
        <f t="shared" si="1377"/>
        <v>0</v>
      </c>
      <c r="S3329" s="103">
        <f t="shared" si="1371"/>
        <v>0</v>
      </c>
      <c r="T3329" s="104">
        <f t="shared" si="1372"/>
        <v>0</v>
      </c>
      <c r="U3329" s="104">
        <f t="shared" si="1373"/>
        <v>0</v>
      </c>
      <c r="V3329" s="104">
        <f t="shared" si="1374"/>
        <v>0</v>
      </c>
      <c r="W3329" s="105">
        <f t="shared" si="1375"/>
        <v>0</v>
      </c>
      <c r="X3329" s="96"/>
      <c r="Y3329" s="106" t="str">
        <f>$AO$14</f>
        <v>M</v>
      </c>
      <c r="Z3329" s="262" t="str">
        <f t="shared" si="1366"/>
        <v>Sun</v>
      </c>
      <c r="AA3329" s="107">
        <f t="shared" si="1367"/>
        <v>0</v>
      </c>
      <c r="AB3329" s="107">
        <f t="shared" si="1368"/>
        <v>0</v>
      </c>
      <c r="AC3329" s="107">
        <f t="shared" si="1369"/>
        <v>0</v>
      </c>
    </row>
    <row r="3330" spans="1:29" ht="12.75" customHeight="1">
      <c r="A3330" s="69"/>
      <c r="B3330" s="124" t="s">
        <v>23</v>
      </c>
      <c r="C3330" s="125" t="s">
        <v>22</v>
      </c>
      <c r="D3330" s="133">
        <f>+F3329/173</f>
        <v>7193.9884393063585</v>
      </c>
      <c r="E3330" s="127" t="s">
        <v>24</v>
      </c>
      <c r="F3330" s="128">
        <f>+W3356</f>
        <v>112.49999999999999</v>
      </c>
      <c r="G3330" s="134" t="s">
        <v>22</v>
      </c>
      <c r="H3330" s="130">
        <f>F3330*D3330</f>
        <v>809323.69942196528</v>
      </c>
      <c r="I3330" s="76">
        <f t="shared" si="1363"/>
        <v>11</v>
      </c>
      <c r="J3330" s="100">
        <f>$AN$15</f>
        <v>41085</v>
      </c>
      <c r="K3330" s="101">
        <v>1</v>
      </c>
      <c r="L3330" s="261">
        <v>8</v>
      </c>
      <c r="M3330" s="232">
        <f t="shared" si="1378"/>
        <v>0.33333333333333331</v>
      </c>
      <c r="N3330" s="241">
        <f t="shared" si="1370"/>
        <v>0.70833333333333337</v>
      </c>
      <c r="O3330" s="244">
        <f t="shared" si="1364"/>
        <v>9.0000000000000018</v>
      </c>
      <c r="P3330" s="245" t="str">
        <f t="shared" si="1376"/>
        <v>1</v>
      </c>
      <c r="Q3330" s="257">
        <f t="shared" si="1365"/>
        <v>8.0000000000000018</v>
      </c>
      <c r="R3330" s="102">
        <f t="shared" si="1377"/>
        <v>0</v>
      </c>
      <c r="S3330" s="103">
        <f t="shared" si="1371"/>
        <v>0</v>
      </c>
      <c r="T3330" s="104">
        <f t="shared" si="1372"/>
        <v>0</v>
      </c>
      <c r="U3330" s="104">
        <f t="shared" si="1373"/>
        <v>0</v>
      </c>
      <c r="V3330" s="104">
        <f t="shared" si="1374"/>
        <v>0</v>
      </c>
      <c r="W3330" s="105">
        <f t="shared" si="1375"/>
        <v>0</v>
      </c>
      <c r="X3330" s="96"/>
      <c r="Y3330" s="106" t="str">
        <f>$AO$15</f>
        <v>D</v>
      </c>
      <c r="Z3330" s="262" t="str">
        <f t="shared" si="1366"/>
        <v>Mon</v>
      </c>
      <c r="AA3330" s="107">
        <f t="shared" si="1367"/>
        <v>0</v>
      </c>
      <c r="AB3330" s="107">
        <f t="shared" si="1368"/>
        <v>0</v>
      </c>
      <c r="AC3330" s="107">
        <f t="shared" si="1369"/>
        <v>0</v>
      </c>
    </row>
    <row r="3331" spans="1:29" ht="12.75" customHeight="1">
      <c r="A3331" s="69"/>
      <c r="B3331" s="124" t="s">
        <v>65</v>
      </c>
      <c r="C3331" s="125" t="s">
        <v>22</v>
      </c>
      <c r="D3331" s="133">
        <v>6000</v>
      </c>
      <c r="E3331" s="127" t="s">
        <v>24</v>
      </c>
      <c r="F3331" s="203">
        <f>+K3356</f>
        <v>23</v>
      </c>
      <c r="G3331" s="134" t="s">
        <v>22</v>
      </c>
      <c r="H3331" s="130">
        <f>F3331*D3331</f>
        <v>138000</v>
      </c>
      <c r="I3331" s="76">
        <f t="shared" si="1363"/>
        <v>12</v>
      </c>
      <c r="J3331" s="100">
        <f>$AN$16</f>
        <v>41086</v>
      </c>
      <c r="K3331" s="101">
        <v>1</v>
      </c>
      <c r="L3331" s="261">
        <v>11</v>
      </c>
      <c r="M3331" s="232">
        <f t="shared" si="1378"/>
        <v>0.33333333333333331</v>
      </c>
      <c r="N3331" s="241">
        <f t="shared" si="1370"/>
        <v>0.70833333333333337</v>
      </c>
      <c r="O3331" s="244">
        <f t="shared" si="1364"/>
        <v>9.0000000000000018</v>
      </c>
      <c r="P3331" s="245" t="str">
        <f t="shared" si="1376"/>
        <v>1</v>
      </c>
      <c r="Q3331" s="257">
        <f t="shared" si="1365"/>
        <v>8.0000000000000018</v>
      </c>
      <c r="R3331" s="102">
        <f t="shared" si="1377"/>
        <v>2.9999999999999982</v>
      </c>
      <c r="S3331" s="103">
        <f t="shared" si="1371"/>
        <v>1</v>
      </c>
      <c r="T3331" s="104">
        <f t="shared" si="1372"/>
        <v>1.9999999999999982</v>
      </c>
      <c r="U3331" s="104">
        <f t="shared" si="1373"/>
        <v>0</v>
      </c>
      <c r="V3331" s="104">
        <f t="shared" si="1374"/>
        <v>0</v>
      </c>
      <c r="W3331" s="105">
        <f t="shared" si="1375"/>
        <v>2.9999999999999982</v>
      </c>
      <c r="X3331" s="96"/>
      <c r="Y3331" s="106" t="str">
        <f>$AO$16</f>
        <v>D</v>
      </c>
      <c r="Z3331" s="207" t="str">
        <f t="shared" si="1366"/>
        <v>Tue</v>
      </c>
      <c r="AA3331" s="107">
        <f t="shared" si="1367"/>
        <v>0</v>
      </c>
      <c r="AB3331" s="107">
        <f t="shared" si="1368"/>
        <v>0</v>
      </c>
      <c r="AC3331" s="107">
        <f t="shared" si="1369"/>
        <v>0</v>
      </c>
    </row>
    <row r="3332" spans="1:29" ht="12.75" customHeight="1">
      <c r="A3332" s="69"/>
      <c r="B3332" s="124" t="s">
        <v>66</v>
      </c>
      <c r="C3332" s="125" t="s">
        <v>22</v>
      </c>
      <c r="D3332" s="200">
        <v>4000</v>
      </c>
      <c r="E3332" s="127" t="s">
        <v>24</v>
      </c>
      <c r="F3332" s="139">
        <f>+L3356</f>
        <v>0</v>
      </c>
      <c r="G3332" s="134" t="s">
        <v>22</v>
      </c>
      <c r="H3332" s="130">
        <f>F3332*D3332</f>
        <v>0</v>
      </c>
      <c r="I3332" s="76">
        <f t="shared" si="1363"/>
        <v>13</v>
      </c>
      <c r="J3332" s="100">
        <f>$AN$17</f>
        <v>41087</v>
      </c>
      <c r="K3332" s="101">
        <v>1</v>
      </c>
      <c r="L3332" s="261">
        <v>11</v>
      </c>
      <c r="M3332" s="232">
        <f t="shared" si="1378"/>
        <v>0.33333333333333331</v>
      </c>
      <c r="N3332" s="241">
        <f t="shared" si="1370"/>
        <v>0.70833333333333337</v>
      </c>
      <c r="O3332" s="244">
        <f t="shared" si="1364"/>
        <v>9.0000000000000018</v>
      </c>
      <c r="P3332" s="245" t="str">
        <f t="shared" si="1376"/>
        <v>1</v>
      </c>
      <c r="Q3332" s="257">
        <f t="shared" si="1365"/>
        <v>8.0000000000000018</v>
      </c>
      <c r="R3332" s="102">
        <f t="shared" si="1377"/>
        <v>2.9999999999999982</v>
      </c>
      <c r="S3332" s="103">
        <f t="shared" si="1371"/>
        <v>1</v>
      </c>
      <c r="T3332" s="104">
        <f t="shared" si="1372"/>
        <v>1.9999999999999982</v>
      </c>
      <c r="U3332" s="104">
        <f t="shared" si="1373"/>
        <v>0</v>
      </c>
      <c r="V3332" s="104">
        <f t="shared" si="1374"/>
        <v>0</v>
      </c>
      <c r="W3332" s="105">
        <f t="shared" si="1375"/>
        <v>2.9999999999999982</v>
      </c>
      <c r="X3332" s="96"/>
      <c r="Y3332" s="106" t="str">
        <f>$AO$17</f>
        <v>D</v>
      </c>
      <c r="Z3332" s="207" t="str">
        <f t="shared" si="1366"/>
        <v>Wed</v>
      </c>
      <c r="AA3332" s="107">
        <f t="shared" si="1367"/>
        <v>0</v>
      </c>
      <c r="AB3332" s="107">
        <f t="shared" si="1368"/>
        <v>0</v>
      </c>
      <c r="AC3332" s="107">
        <f t="shared" si="1369"/>
        <v>0</v>
      </c>
    </row>
    <row r="3333" spans="1:29" ht="12.75" customHeight="1">
      <c r="A3333" s="69"/>
      <c r="B3333" s="335" t="s">
        <v>75</v>
      </c>
      <c r="C3333" s="336" t="s">
        <v>22</v>
      </c>
      <c r="D3333" s="337"/>
      <c r="E3333" s="127" t="s">
        <v>24</v>
      </c>
      <c r="F3333" s="338">
        <f>+M3356</f>
        <v>23</v>
      </c>
      <c r="G3333" s="142" t="s">
        <v>22</v>
      </c>
      <c r="H3333" s="143">
        <f>+F3333*D3333</f>
        <v>0</v>
      </c>
      <c r="I3333" s="76">
        <f t="shared" si="1363"/>
        <v>14</v>
      </c>
      <c r="J3333" s="100">
        <f>$AN$18</f>
        <v>41088</v>
      </c>
      <c r="K3333" s="101">
        <v>1</v>
      </c>
      <c r="L3333" s="261">
        <v>8</v>
      </c>
      <c r="M3333" s="232">
        <f t="shared" si="1378"/>
        <v>0.33333333333333331</v>
      </c>
      <c r="N3333" s="241">
        <f t="shared" si="1370"/>
        <v>0.70833333333333337</v>
      </c>
      <c r="O3333" s="244">
        <f t="shared" si="1364"/>
        <v>9.0000000000000018</v>
      </c>
      <c r="P3333" s="245" t="str">
        <f t="shared" si="1376"/>
        <v>1</v>
      </c>
      <c r="Q3333" s="257">
        <f t="shared" si="1365"/>
        <v>8.0000000000000018</v>
      </c>
      <c r="R3333" s="102">
        <f t="shared" si="1377"/>
        <v>0</v>
      </c>
      <c r="S3333" s="103">
        <f t="shared" si="1371"/>
        <v>0</v>
      </c>
      <c r="T3333" s="104">
        <f t="shared" si="1372"/>
        <v>0</v>
      </c>
      <c r="U3333" s="104">
        <f t="shared" si="1373"/>
        <v>0</v>
      </c>
      <c r="V3333" s="104">
        <f t="shared" si="1374"/>
        <v>0</v>
      </c>
      <c r="W3333" s="105">
        <f t="shared" si="1375"/>
        <v>0</v>
      </c>
      <c r="X3333" s="96"/>
      <c r="Y3333" s="106" t="str">
        <f>$AO$18</f>
        <v>D</v>
      </c>
      <c r="Z3333" s="207" t="str">
        <f t="shared" si="1366"/>
        <v>Thu</v>
      </c>
      <c r="AA3333" s="107">
        <f t="shared" si="1367"/>
        <v>0</v>
      </c>
      <c r="AB3333" s="107">
        <f t="shared" si="1368"/>
        <v>0</v>
      </c>
      <c r="AC3333" s="107">
        <f t="shared" si="1369"/>
        <v>0</v>
      </c>
    </row>
    <row r="3334" spans="1:29" ht="12.75" customHeight="1">
      <c r="A3334" s="69"/>
      <c r="B3334" s="124"/>
      <c r="C3334" s="70"/>
      <c r="D3334" s="202"/>
      <c r="E3334" s="140"/>
      <c r="F3334" s="141"/>
      <c r="G3334" s="74" t="s">
        <v>22</v>
      </c>
      <c r="H3334" s="99">
        <f>+D3334*F3334</f>
        <v>0</v>
      </c>
      <c r="I3334" s="76">
        <f t="shared" si="1363"/>
        <v>15</v>
      </c>
      <c r="J3334" s="100">
        <f>$AN$19</f>
        <v>41089</v>
      </c>
      <c r="K3334" s="101">
        <v>1</v>
      </c>
      <c r="L3334" s="261">
        <v>8</v>
      </c>
      <c r="M3334" s="232">
        <f t="shared" si="1378"/>
        <v>0.33333333333333331</v>
      </c>
      <c r="N3334" s="241">
        <f t="shared" si="1370"/>
        <v>0.70833333333333337</v>
      </c>
      <c r="O3334" s="244">
        <f t="shared" si="1364"/>
        <v>9.0000000000000018</v>
      </c>
      <c r="P3334" s="245" t="str">
        <f t="shared" si="1376"/>
        <v>1</v>
      </c>
      <c r="Q3334" s="257">
        <f t="shared" si="1365"/>
        <v>8.0000000000000018</v>
      </c>
      <c r="R3334" s="102">
        <f t="shared" si="1377"/>
        <v>0</v>
      </c>
      <c r="S3334" s="103">
        <f t="shared" si="1371"/>
        <v>0</v>
      </c>
      <c r="T3334" s="104">
        <f t="shared" si="1372"/>
        <v>0</v>
      </c>
      <c r="U3334" s="104">
        <f t="shared" si="1373"/>
        <v>0</v>
      </c>
      <c r="V3334" s="104">
        <f t="shared" si="1374"/>
        <v>0</v>
      </c>
      <c r="W3334" s="105">
        <f t="shared" si="1375"/>
        <v>0</v>
      </c>
      <c r="X3334" s="96"/>
      <c r="Y3334" s="106" t="str">
        <f>$AO$19</f>
        <v>D</v>
      </c>
      <c r="Z3334" s="207" t="str">
        <f t="shared" si="1366"/>
        <v>Fri</v>
      </c>
      <c r="AA3334" s="107">
        <f t="shared" si="1367"/>
        <v>0</v>
      </c>
      <c r="AB3334" s="107">
        <f t="shared" si="1368"/>
        <v>0</v>
      </c>
      <c r="AC3334" s="107">
        <f t="shared" si="1369"/>
        <v>0</v>
      </c>
    </row>
    <row r="3335" spans="1:29" ht="12.75" customHeight="1">
      <c r="A3335" s="69"/>
      <c r="B3335" s="124"/>
      <c r="C3335" s="70"/>
      <c r="D3335" s="202"/>
      <c r="E3335" s="140"/>
      <c r="F3335" s="139"/>
      <c r="G3335" s="74" t="s">
        <v>22</v>
      </c>
      <c r="H3335" s="99">
        <f>+D3335*F3335</f>
        <v>0</v>
      </c>
      <c r="I3335" s="76">
        <f t="shared" si="1363"/>
        <v>16</v>
      </c>
      <c r="J3335" s="100">
        <f>$AN$20</f>
        <v>41090</v>
      </c>
      <c r="K3335" s="101" t="s">
        <v>63</v>
      </c>
      <c r="L3335" s="261">
        <v>8</v>
      </c>
      <c r="M3335" s="232">
        <f t="shared" si="1378"/>
        <v>0</v>
      </c>
      <c r="N3335" s="241">
        <f t="shared" si="1370"/>
        <v>0</v>
      </c>
      <c r="O3335" s="244">
        <f t="shared" si="1364"/>
        <v>0</v>
      </c>
      <c r="P3335" s="245">
        <f t="shared" si="1376"/>
        <v>0</v>
      </c>
      <c r="Q3335" s="257">
        <f t="shared" si="1365"/>
        <v>0</v>
      </c>
      <c r="R3335" s="102">
        <f t="shared" si="1377"/>
        <v>8</v>
      </c>
      <c r="S3335" s="103">
        <f t="shared" si="1371"/>
        <v>0</v>
      </c>
      <c r="T3335" s="104">
        <f t="shared" si="1372"/>
        <v>7</v>
      </c>
      <c r="U3335" s="104">
        <f t="shared" si="1373"/>
        <v>1</v>
      </c>
      <c r="V3335" s="104">
        <f t="shared" si="1374"/>
        <v>0</v>
      </c>
      <c r="W3335" s="105">
        <f t="shared" si="1375"/>
        <v>8</v>
      </c>
      <c r="X3335" s="96"/>
      <c r="Y3335" s="106" t="str">
        <f>$AO$20</f>
        <v>M</v>
      </c>
      <c r="Z3335" s="207" t="str">
        <f t="shared" si="1366"/>
        <v>Sat</v>
      </c>
      <c r="AA3335" s="107">
        <f t="shared" si="1367"/>
        <v>0</v>
      </c>
      <c r="AB3335" s="107">
        <f t="shared" si="1368"/>
        <v>0</v>
      </c>
      <c r="AC3335" s="107">
        <f t="shared" si="1369"/>
        <v>0</v>
      </c>
    </row>
    <row r="3336" spans="1:29" ht="12.75" customHeight="1">
      <c r="A3336" s="69"/>
      <c r="B3336" s="124" t="s">
        <v>56</v>
      </c>
      <c r="C3336" s="70" t="s">
        <v>22</v>
      </c>
      <c r="D3336" s="202"/>
      <c r="E3336" s="140"/>
      <c r="F3336" s="141"/>
      <c r="G3336" s="74" t="s">
        <v>22</v>
      </c>
      <c r="H3336" s="99">
        <v>0</v>
      </c>
      <c r="I3336" s="76">
        <f t="shared" si="1363"/>
        <v>17</v>
      </c>
      <c r="J3336" s="100">
        <f>$AN$21</f>
        <v>41091</v>
      </c>
      <c r="K3336" s="101" t="s">
        <v>50</v>
      </c>
      <c r="L3336" s="261"/>
      <c r="M3336" s="232">
        <f t="shared" si="1378"/>
        <v>0</v>
      </c>
      <c r="N3336" s="241">
        <f t="shared" si="1370"/>
        <v>0</v>
      </c>
      <c r="O3336" s="244">
        <f t="shared" si="1364"/>
        <v>0</v>
      </c>
      <c r="P3336" s="245">
        <f t="shared" si="1376"/>
        <v>0</v>
      </c>
      <c r="Q3336" s="257">
        <f t="shared" si="1365"/>
        <v>0</v>
      </c>
      <c r="R3336" s="102">
        <f t="shared" si="1377"/>
        <v>0</v>
      </c>
      <c r="S3336" s="103">
        <f t="shared" si="1371"/>
        <v>0</v>
      </c>
      <c r="T3336" s="104">
        <f t="shared" si="1372"/>
        <v>0</v>
      </c>
      <c r="U3336" s="104">
        <f t="shared" si="1373"/>
        <v>0</v>
      </c>
      <c r="V3336" s="104">
        <f t="shared" si="1374"/>
        <v>0</v>
      </c>
      <c r="W3336" s="105">
        <f t="shared" si="1375"/>
        <v>0</v>
      </c>
      <c r="X3336" s="96"/>
      <c r="Y3336" s="106" t="str">
        <f>$AO$21</f>
        <v>M</v>
      </c>
      <c r="Z3336" s="262" t="str">
        <f t="shared" si="1366"/>
        <v>Sun</v>
      </c>
      <c r="AA3336" s="107">
        <f t="shared" si="1367"/>
        <v>0</v>
      </c>
      <c r="AB3336" s="107">
        <f t="shared" si="1368"/>
        <v>0</v>
      </c>
      <c r="AC3336" s="107">
        <f t="shared" si="1369"/>
        <v>0</v>
      </c>
    </row>
    <row r="3337" spans="1:29" ht="12.75" customHeight="1">
      <c r="A3337" s="69"/>
      <c r="B3337" s="124"/>
      <c r="C3337" s="70"/>
      <c r="D3337" s="202"/>
      <c r="E3337" s="140"/>
      <c r="F3337" s="139"/>
      <c r="G3337" s="74" t="s">
        <v>22</v>
      </c>
      <c r="H3337" s="99">
        <f>+D3337*F3337</f>
        <v>0</v>
      </c>
      <c r="I3337" s="76">
        <f t="shared" si="1363"/>
        <v>18</v>
      </c>
      <c r="J3337" s="100">
        <f>$AN$22</f>
        <v>41092</v>
      </c>
      <c r="K3337" s="101">
        <v>1</v>
      </c>
      <c r="L3337" s="261">
        <v>11</v>
      </c>
      <c r="M3337" s="232">
        <f t="shared" si="1378"/>
        <v>0.33333333333333331</v>
      </c>
      <c r="N3337" s="241">
        <f t="shared" si="1370"/>
        <v>0.70833333333333337</v>
      </c>
      <c r="O3337" s="244">
        <f t="shared" si="1364"/>
        <v>9.0000000000000018</v>
      </c>
      <c r="P3337" s="245" t="str">
        <f t="shared" si="1376"/>
        <v>1</v>
      </c>
      <c r="Q3337" s="257">
        <f t="shared" si="1365"/>
        <v>8.0000000000000018</v>
      </c>
      <c r="R3337" s="102">
        <f t="shared" si="1377"/>
        <v>2.9999999999999982</v>
      </c>
      <c r="S3337" s="103">
        <f t="shared" si="1371"/>
        <v>1</v>
      </c>
      <c r="T3337" s="104">
        <f t="shared" si="1372"/>
        <v>1.9999999999999982</v>
      </c>
      <c r="U3337" s="104">
        <f t="shared" si="1373"/>
        <v>0</v>
      </c>
      <c r="V3337" s="104">
        <f t="shared" si="1374"/>
        <v>0</v>
      </c>
      <c r="W3337" s="105">
        <f t="shared" si="1375"/>
        <v>2.9999999999999982</v>
      </c>
      <c r="X3337" s="96"/>
      <c r="Y3337" s="106" t="str">
        <f>$AO$22</f>
        <v>D</v>
      </c>
      <c r="Z3337" s="262" t="str">
        <f t="shared" si="1366"/>
        <v>Mon</v>
      </c>
      <c r="AA3337" s="107">
        <f t="shared" si="1367"/>
        <v>0</v>
      </c>
      <c r="AB3337" s="107">
        <f t="shared" si="1368"/>
        <v>0</v>
      </c>
      <c r="AC3337" s="107">
        <f t="shared" si="1369"/>
        <v>0</v>
      </c>
    </row>
    <row r="3338" spans="1:29" ht="12.75" customHeight="1">
      <c r="A3338" s="69"/>
      <c r="B3338" s="150" t="s">
        <v>19</v>
      </c>
      <c r="C3338" s="150"/>
      <c r="D3338" s="200"/>
      <c r="E3338" s="127"/>
      <c r="F3338" s="151"/>
      <c r="G3338" s="134" t="s">
        <v>22</v>
      </c>
      <c r="H3338" s="152">
        <f>SUM(H3329:H3337)</f>
        <v>2191883.6994219655</v>
      </c>
      <c r="I3338" s="76">
        <f t="shared" si="1363"/>
        <v>19</v>
      </c>
      <c r="J3338" s="100">
        <f>$AN$23</f>
        <v>41093</v>
      </c>
      <c r="K3338" s="101">
        <v>1</v>
      </c>
      <c r="L3338" s="261">
        <v>11</v>
      </c>
      <c r="M3338" s="232">
        <f t="shared" si="1378"/>
        <v>0.33333333333333331</v>
      </c>
      <c r="N3338" s="241">
        <f t="shared" si="1370"/>
        <v>0.70833333333333337</v>
      </c>
      <c r="O3338" s="244">
        <f t="shared" si="1364"/>
        <v>9.0000000000000018</v>
      </c>
      <c r="P3338" s="245" t="str">
        <f t="shared" si="1376"/>
        <v>1</v>
      </c>
      <c r="Q3338" s="257">
        <f t="shared" si="1365"/>
        <v>8.0000000000000018</v>
      </c>
      <c r="R3338" s="102">
        <f t="shared" si="1377"/>
        <v>2.9999999999999982</v>
      </c>
      <c r="S3338" s="103">
        <f t="shared" si="1371"/>
        <v>1</v>
      </c>
      <c r="T3338" s="104">
        <f t="shared" si="1372"/>
        <v>1.9999999999999982</v>
      </c>
      <c r="U3338" s="104">
        <f t="shared" si="1373"/>
        <v>0</v>
      </c>
      <c r="V3338" s="104">
        <f t="shared" si="1374"/>
        <v>0</v>
      </c>
      <c r="W3338" s="105">
        <f t="shared" si="1375"/>
        <v>2.9999999999999982</v>
      </c>
      <c r="X3338" s="96"/>
      <c r="Y3338" s="106" t="str">
        <f>$AO$23</f>
        <v>D</v>
      </c>
      <c r="Z3338" s="207" t="str">
        <f t="shared" si="1366"/>
        <v>Tue</v>
      </c>
      <c r="AA3338" s="107">
        <f t="shared" si="1367"/>
        <v>0</v>
      </c>
      <c r="AB3338" s="107">
        <f t="shared" si="1368"/>
        <v>0</v>
      </c>
      <c r="AC3338" s="107">
        <f t="shared" si="1369"/>
        <v>0</v>
      </c>
    </row>
    <row r="3339" spans="1:29" ht="12.75" customHeight="1">
      <c r="A3339" s="69"/>
      <c r="B3339" s="131" t="s">
        <v>25</v>
      </c>
      <c r="C3339" s="70"/>
      <c r="D3339" s="200"/>
      <c r="E3339" s="127"/>
      <c r="F3339" s="151"/>
      <c r="G3339" s="74"/>
      <c r="H3339" s="75"/>
      <c r="I3339" s="76">
        <f t="shared" si="1363"/>
        <v>20</v>
      </c>
      <c r="J3339" s="100">
        <f>$AN$24</f>
        <v>41094</v>
      </c>
      <c r="K3339" s="101">
        <v>1</v>
      </c>
      <c r="L3339" s="261">
        <v>11</v>
      </c>
      <c r="M3339" s="232">
        <f t="shared" si="1378"/>
        <v>0.33333333333333331</v>
      </c>
      <c r="N3339" s="241">
        <f t="shared" si="1370"/>
        <v>0.70833333333333337</v>
      </c>
      <c r="O3339" s="244">
        <f t="shared" si="1364"/>
        <v>9.0000000000000018</v>
      </c>
      <c r="P3339" s="245" t="str">
        <f t="shared" si="1376"/>
        <v>1</v>
      </c>
      <c r="Q3339" s="257">
        <f t="shared" si="1365"/>
        <v>8.0000000000000018</v>
      </c>
      <c r="R3339" s="102">
        <f t="shared" si="1377"/>
        <v>2.9999999999999982</v>
      </c>
      <c r="S3339" s="103">
        <f t="shared" si="1371"/>
        <v>1</v>
      </c>
      <c r="T3339" s="104">
        <f t="shared" si="1372"/>
        <v>1.9999999999999982</v>
      </c>
      <c r="U3339" s="104">
        <f t="shared" si="1373"/>
        <v>0</v>
      </c>
      <c r="V3339" s="104">
        <f t="shared" si="1374"/>
        <v>0</v>
      </c>
      <c r="W3339" s="105">
        <f t="shared" si="1375"/>
        <v>2.9999999999999982</v>
      </c>
      <c r="X3339" s="96"/>
      <c r="Y3339" s="106" t="str">
        <f>$AO$24</f>
        <v>D</v>
      </c>
      <c r="Z3339" s="207" t="str">
        <f t="shared" si="1366"/>
        <v>Wed</v>
      </c>
      <c r="AA3339" s="107">
        <f t="shared" si="1367"/>
        <v>0</v>
      </c>
      <c r="AB3339" s="107">
        <f t="shared" si="1368"/>
        <v>0</v>
      </c>
      <c r="AC3339" s="107">
        <f t="shared" si="1369"/>
        <v>0</v>
      </c>
    </row>
    <row r="3340" spans="1:29" ht="12.75" customHeight="1">
      <c r="A3340" s="69"/>
      <c r="B3340" s="124" t="s">
        <v>26</v>
      </c>
      <c r="C3340" s="125" t="s">
        <v>22</v>
      </c>
      <c r="D3340" s="153">
        <f>-H3329</f>
        <v>-1244560</v>
      </c>
      <c r="E3340" s="127" t="s">
        <v>24</v>
      </c>
      <c r="F3340" s="149">
        <v>0.02</v>
      </c>
      <c r="G3340" s="134" t="s">
        <v>22</v>
      </c>
      <c r="H3340" s="130">
        <f>F3340*D3340</f>
        <v>-24891.200000000001</v>
      </c>
      <c r="I3340" s="76">
        <f t="shared" si="1363"/>
        <v>21</v>
      </c>
      <c r="J3340" s="100">
        <f>$AN$25</f>
        <v>41095</v>
      </c>
      <c r="K3340" s="101">
        <v>1</v>
      </c>
      <c r="L3340" s="261">
        <v>8</v>
      </c>
      <c r="M3340" s="232">
        <f t="shared" si="1378"/>
        <v>0.33333333333333331</v>
      </c>
      <c r="N3340" s="241">
        <f t="shared" si="1370"/>
        <v>0.70833333333333337</v>
      </c>
      <c r="O3340" s="244">
        <f t="shared" si="1364"/>
        <v>9.0000000000000018</v>
      </c>
      <c r="P3340" s="245" t="str">
        <f t="shared" si="1376"/>
        <v>1</v>
      </c>
      <c r="Q3340" s="257">
        <f t="shared" si="1365"/>
        <v>8.0000000000000018</v>
      </c>
      <c r="R3340" s="102">
        <f t="shared" si="1377"/>
        <v>0</v>
      </c>
      <c r="S3340" s="103">
        <f t="shared" si="1371"/>
        <v>0</v>
      </c>
      <c r="T3340" s="104">
        <f t="shared" si="1372"/>
        <v>0</v>
      </c>
      <c r="U3340" s="104">
        <f t="shared" si="1373"/>
        <v>0</v>
      </c>
      <c r="V3340" s="104">
        <f t="shared" si="1374"/>
        <v>0</v>
      </c>
      <c r="W3340" s="105">
        <f t="shared" si="1375"/>
        <v>0</v>
      </c>
      <c r="X3340" s="96"/>
      <c r="Y3340" s="106" t="str">
        <f>$AO$25</f>
        <v>D</v>
      </c>
      <c r="Z3340" s="207" t="str">
        <f t="shared" si="1366"/>
        <v>Thu</v>
      </c>
      <c r="AA3340" s="107">
        <f t="shared" si="1367"/>
        <v>0</v>
      </c>
      <c r="AB3340" s="107">
        <f t="shared" si="1368"/>
        <v>0</v>
      </c>
      <c r="AC3340" s="107">
        <f t="shared" si="1369"/>
        <v>0</v>
      </c>
    </row>
    <row r="3341" spans="1:29" ht="12.75" customHeight="1">
      <c r="A3341" s="69"/>
      <c r="B3341" s="124" t="s">
        <v>47</v>
      </c>
      <c r="C3341" s="125" t="s">
        <v>22</v>
      </c>
      <c r="D3341" s="200"/>
      <c r="E3341" s="127"/>
      <c r="F3341" s="155"/>
      <c r="G3341" s="134" t="s">
        <v>22</v>
      </c>
      <c r="H3341" s="130">
        <f>SUM(AA3356:AC3356)*-F3329/21</f>
        <v>0</v>
      </c>
      <c r="I3341" s="76">
        <f t="shared" si="1363"/>
        <v>22</v>
      </c>
      <c r="J3341" s="100">
        <f>$AN$26</f>
        <v>41096</v>
      </c>
      <c r="K3341" s="101">
        <v>1</v>
      </c>
      <c r="L3341" s="261">
        <v>11</v>
      </c>
      <c r="M3341" s="232">
        <f t="shared" si="1378"/>
        <v>0.33333333333333331</v>
      </c>
      <c r="N3341" s="241">
        <f t="shared" si="1370"/>
        <v>0.70833333333333337</v>
      </c>
      <c r="O3341" s="244">
        <f t="shared" si="1364"/>
        <v>9.0000000000000018</v>
      </c>
      <c r="P3341" s="245" t="str">
        <f t="shared" si="1376"/>
        <v>1</v>
      </c>
      <c r="Q3341" s="257">
        <f t="shared" si="1365"/>
        <v>8.0000000000000018</v>
      </c>
      <c r="R3341" s="102">
        <f t="shared" si="1377"/>
        <v>2.9999999999999982</v>
      </c>
      <c r="S3341" s="103">
        <f t="shared" si="1371"/>
        <v>1</v>
      </c>
      <c r="T3341" s="104">
        <f t="shared" si="1372"/>
        <v>1.9999999999999982</v>
      </c>
      <c r="U3341" s="104">
        <f t="shared" si="1373"/>
        <v>0</v>
      </c>
      <c r="V3341" s="104">
        <f t="shared" si="1374"/>
        <v>0</v>
      </c>
      <c r="W3341" s="105">
        <f t="shared" si="1375"/>
        <v>2.9999999999999982</v>
      </c>
      <c r="X3341" s="96"/>
      <c r="Y3341" s="106" t="str">
        <f>$AO$26</f>
        <v>D</v>
      </c>
      <c r="Z3341" s="207" t="str">
        <f t="shared" si="1366"/>
        <v>Fri</v>
      </c>
      <c r="AA3341" s="107">
        <f t="shared" si="1367"/>
        <v>0</v>
      </c>
      <c r="AB3341" s="107">
        <f t="shared" si="1368"/>
        <v>0</v>
      </c>
      <c r="AC3341" s="107">
        <f t="shared" si="1369"/>
        <v>0</v>
      </c>
    </row>
    <row r="3342" spans="1:29" ht="12.75" customHeight="1">
      <c r="A3342" s="69"/>
      <c r="B3342" s="124" t="s">
        <v>27</v>
      </c>
      <c r="C3342" s="125" t="s">
        <v>22</v>
      </c>
      <c r="D3342" s="200"/>
      <c r="E3342" s="127"/>
      <c r="F3342" s="155"/>
      <c r="G3342" s="134" t="s">
        <v>22</v>
      </c>
      <c r="H3342" s="156">
        <f>+F3348</f>
        <v>-37205.950000000004</v>
      </c>
      <c r="I3342" s="76">
        <f t="shared" si="1363"/>
        <v>23</v>
      </c>
      <c r="J3342" s="100">
        <f>$AN$27</f>
        <v>41097</v>
      </c>
      <c r="K3342" s="101" t="s">
        <v>50</v>
      </c>
      <c r="L3342" s="261">
        <v>8</v>
      </c>
      <c r="M3342" s="232">
        <f t="shared" si="1378"/>
        <v>0</v>
      </c>
      <c r="N3342" s="241">
        <f t="shared" si="1370"/>
        <v>0</v>
      </c>
      <c r="O3342" s="244">
        <f t="shared" si="1364"/>
        <v>0</v>
      </c>
      <c r="P3342" s="245">
        <f t="shared" si="1376"/>
        <v>0</v>
      </c>
      <c r="Q3342" s="257">
        <f t="shared" si="1365"/>
        <v>0</v>
      </c>
      <c r="R3342" s="102">
        <f t="shared" si="1377"/>
        <v>8</v>
      </c>
      <c r="S3342" s="103">
        <f t="shared" si="1371"/>
        <v>0</v>
      </c>
      <c r="T3342" s="104">
        <f t="shared" si="1372"/>
        <v>7</v>
      </c>
      <c r="U3342" s="104">
        <f t="shared" si="1373"/>
        <v>1</v>
      </c>
      <c r="V3342" s="104">
        <f t="shared" si="1374"/>
        <v>0</v>
      </c>
      <c r="W3342" s="105">
        <f t="shared" si="1375"/>
        <v>8</v>
      </c>
      <c r="X3342" s="96"/>
      <c r="Y3342" s="106" t="str">
        <f>$AO$27</f>
        <v>M</v>
      </c>
      <c r="Z3342" s="207" t="str">
        <f t="shared" si="1366"/>
        <v>Sat</v>
      </c>
      <c r="AA3342" s="107">
        <f t="shared" si="1367"/>
        <v>0</v>
      </c>
      <c r="AB3342" s="107">
        <f t="shared" si="1368"/>
        <v>0</v>
      </c>
      <c r="AC3342" s="107">
        <f t="shared" si="1369"/>
        <v>0</v>
      </c>
    </row>
    <row r="3343" spans="1:29" ht="12.75" customHeight="1">
      <c r="A3343" s="69"/>
      <c r="B3343" s="98"/>
      <c r="C3343" s="98"/>
      <c r="D3343" s="158" t="s">
        <v>28</v>
      </c>
      <c r="E3343" s="159"/>
      <c r="F3343" s="160">
        <f>VLOOKUP(C3322,$AD$1:$AG$6,2)</f>
        <v>-1320000</v>
      </c>
      <c r="G3343" s="160"/>
      <c r="H3343" s="99"/>
      <c r="I3343" s="76">
        <f t="shared" si="1363"/>
        <v>24</v>
      </c>
      <c r="J3343" s="100">
        <f>$AN$28</f>
        <v>41098</v>
      </c>
      <c r="K3343" s="101" t="s">
        <v>50</v>
      </c>
      <c r="L3343" s="261"/>
      <c r="M3343" s="232">
        <f t="shared" si="1378"/>
        <v>0</v>
      </c>
      <c r="N3343" s="241">
        <f t="shared" si="1370"/>
        <v>0</v>
      </c>
      <c r="O3343" s="244">
        <f t="shared" si="1364"/>
        <v>0</v>
      </c>
      <c r="P3343" s="245">
        <f t="shared" si="1376"/>
        <v>0</v>
      </c>
      <c r="Q3343" s="257">
        <f t="shared" si="1365"/>
        <v>0</v>
      </c>
      <c r="R3343" s="102">
        <f t="shared" si="1377"/>
        <v>0</v>
      </c>
      <c r="S3343" s="103">
        <f t="shared" si="1371"/>
        <v>0</v>
      </c>
      <c r="T3343" s="104">
        <f t="shared" si="1372"/>
        <v>0</v>
      </c>
      <c r="U3343" s="104">
        <f t="shared" si="1373"/>
        <v>0</v>
      </c>
      <c r="V3343" s="104">
        <f t="shared" si="1374"/>
        <v>0</v>
      </c>
      <c r="W3343" s="105">
        <f t="shared" si="1375"/>
        <v>0</v>
      </c>
      <c r="X3343" s="96"/>
      <c r="Y3343" s="106" t="str">
        <f>$AO$28</f>
        <v>M</v>
      </c>
      <c r="Z3343" s="262" t="str">
        <f t="shared" si="1366"/>
        <v>Sun</v>
      </c>
      <c r="AA3343" s="107">
        <f t="shared" si="1367"/>
        <v>0</v>
      </c>
      <c r="AB3343" s="107">
        <f t="shared" si="1368"/>
        <v>0</v>
      </c>
      <c r="AC3343" s="107">
        <f t="shared" si="1369"/>
        <v>0</v>
      </c>
    </row>
    <row r="3344" spans="1:29" ht="12.75" customHeight="1">
      <c r="A3344" s="69"/>
      <c r="B3344" s="98"/>
      <c r="C3344" s="98"/>
      <c r="D3344" s="162" t="s">
        <v>26</v>
      </c>
      <c r="E3344" s="159"/>
      <c r="F3344" s="163">
        <f>+(H3329)*0.54%</f>
        <v>6720.6240000000007</v>
      </c>
      <c r="G3344" s="163"/>
      <c r="H3344" s="99"/>
      <c r="I3344" s="76">
        <f t="shared" si="1363"/>
        <v>25</v>
      </c>
      <c r="J3344" s="100">
        <f>$AN$29</f>
        <v>41099</v>
      </c>
      <c r="K3344" s="101">
        <v>1</v>
      </c>
      <c r="L3344" s="261">
        <v>10</v>
      </c>
      <c r="M3344" s="232">
        <f t="shared" si="1378"/>
        <v>0.33333333333333331</v>
      </c>
      <c r="N3344" s="241">
        <f t="shared" si="1370"/>
        <v>0.70833333333333337</v>
      </c>
      <c r="O3344" s="244">
        <f t="shared" si="1364"/>
        <v>9.0000000000000018</v>
      </c>
      <c r="P3344" s="245" t="str">
        <f t="shared" si="1376"/>
        <v>1</v>
      </c>
      <c r="Q3344" s="257">
        <f t="shared" si="1365"/>
        <v>8.0000000000000018</v>
      </c>
      <c r="R3344" s="102">
        <f t="shared" si="1377"/>
        <v>1.9999999999999982</v>
      </c>
      <c r="S3344" s="103">
        <f t="shared" si="1371"/>
        <v>1</v>
      </c>
      <c r="T3344" s="104">
        <f t="shared" si="1372"/>
        <v>0.99999999999999822</v>
      </c>
      <c r="U3344" s="104">
        <f t="shared" si="1373"/>
        <v>0</v>
      </c>
      <c r="V3344" s="104">
        <f t="shared" si="1374"/>
        <v>0</v>
      </c>
      <c r="W3344" s="105">
        <f t="shared" si="1375"/>
        <v>1.9999999999999982</v>
      </c>
      <c r="X3344" s="96"/>
      <c r="Y3344" s="106" t="str">
        <f>$AO$29</f>
        <v>D</v>
      </c>
      <c r="Z3344" s="262" t="str">
        <f t="shared" si="1366"/>
        <v>Mon</v>
      </c>
      <c r="AA3344" s="107">
        <f t="shared" si="1367"/>
        <v>0</v>
      </c>
      <c r="AB3344" s="107">
        <f t="shared" si="1368"/>
        <v>0</v>
      </c>
      <c r="AC3344" s="107">
        <f t="shared" si="1369"/>
        <v>0</v>
      </c>
    </row>
    <row r="3345" spans="1:29" ht="12.75" customHeight="1">
      <c r="A3345" s="69"/>
      <c r="B3345" s="98"/>
      <c r="C3345" s="98"/>
      <c r="D3345" s="162" t="s">
        <v>29</v>
      </c>
      <c r="E3345" s="159"/>
      <c r="F3345" s="160">
        <f>-IF(H3338*5%&gt;500000,500000,H3338*5%)</f>
        <v>-109594.18497109828</v>
      </c>
      <c r="G3345" s="160"/>
      <c r="H3345" s="99"/>
      <c r="I3345" s="76">
        <f t="shared" si="1363"/>
        <v>26</v>
      </c>
      <c r="J3345" s="100">
        <f>$AN$30</f>
        <v>41100</v>
      </c>
      <c r="K3345" s="101">
        <v>1</v>
      </c>
      <c r="L3345" s="261">
        <v>8</v>
      </c>
      <c r="M3345" s="232">
        <f t="shared" si="1378"/>
        <v>0.33333333333333331</v>
      </c>
      <c r="N3345" s="241">
        <f t="shared" si="1370"/>
        <v>0.70833333333333337</v>
      </c>
      <c r="O3345" s="244">
        <f t="shared" si="1364"/>
        <v>9.0000000000000018</v>
      </c>
      <c r="P3345" s="245" t="str">
        <f t="shared" si="1376"/>
        <v>1</v>
      </c>
      <c r="Q3345" s="257">
        <f t="shared" si="1365"/>
        <v>8.0000000000000018</v>
      </c>
      <c r="R3345" s="102">
        <f t="shared" si="1377"/>
        <v>0</v>
      </c>
      <c r="S3345" s="103">
        <f t="shared" si="1371"/>
        <v>0</v>
      </c>
      <c r="T3345" s="104">
        <f t="shared" si="1372"/>
        <v>0</v>
      </c>
      <c r="U3345" s="104">
        <f t="shared" si="1373"/>
        <v>0</v>
      </c>
      <c r="V3345" s="104">
        <f t="shared" si="1374"/>
        <v>0</v>
      </c>
      <c r="W3345" s="105">
        <f t="shared" si="1375"/>
        <v>0</v>
      </c>
      <c r="X3345" s="96"/>
      <c r="Y3345" s="106" t="str">
        <f>$AO$30</f>
        <v>D</v>
      </c>
      <c r="Z3345" s="207" t="str">
        <f t="shared" si="1366"/>
        <v>Tue</v>
      </c>
      <c r="AA3345" s="107">
        <f t="shared" si="1367"/>
        <v>0</v>
      </c>
      <c r="AB3345" s="107">
        <f t="shared" si="1368"/>
        <v>0</v>
      </c>
      <c r="AC3345" s="107">
        <f t="shared" si="1369"/>
        <v>0</v>
      </c>
    </row>
    <row r="3346" spans="1:29" ht="12.75" customHeight="1">
      <c r="A3346" s="69"/>
      <c r="B3346" s="98"/>
      <c r="C3346" s="98"/>
      <c r="D3346" s="162" t="s">
        <v>30</v>
      </c>
      <c r="E3346" s="159"/>
      <c r="F3346" s="163">
        <f>ROUND(H3338+H3340+F3344+F3345,0)*12</f>
        <v>24769428</v>
      </c>
      <c r="G3346" s="163"/>
      <c r="H3346" s="99"/>
      <c r="I3346" s="76">
        <f t="shared" si="1363"/>
        <v>27</v>
      </c>
      <c r="J3346" s="100">
        <f>$AN$31</f>
        <v>41101</v>
      </c>
      <c r="K3346" s="101">
        <v>1</v>
      </c>
      <c r="L3346" s="261">
        <v>10</v>
      </c>
      <c r="M3346" s="232">
        <f t="shared" si="1378"/>
        <v>0.33333333333333331</v>
      </c>
      <c r="N3346" s="241">
        <f t="shared" si="1370"/>
        <v>0.70833333333333337</v>
      </c>
      <c r="O3346" s="244">
        <f t="shared" si="1364"/>
        <v>9.0000000000000018</v>
      </c>
      <c r="P3346" s="245" t="str">
        <f t="shared" si="1376"/>
        <v>1</v>
      </c>
      <c r="Q3346" s="257">
        <f t="shared" si="1365"/>
        <v>8.0000000000000018</v>
      </c>
      <c r="R3346" s="102">
        <f t="shared" si="1377"/>
        <v>1.9999999999999982</v>
      </c>
      <c r="S3346" s="103">
        <f t="shared" si="1371"/>
        <v>1</v>
      </c>
      <c r="T3346" s="104">
        <f t="shared" si="1372"/>
        <v>0.99999999999999822</v>
      </c>
      <c r="U3346" s="104">
        <f t="shared" si="1373"/>
        <v>0</v>
      </c>
      <c r="V3346" s="104">
        <f t="shared" si="1374"/>
        <v>0</v>
      </c>
      <c r="W3346" s="105">
        <f t="shared" si="1375"/>
        <v>1.9999999999999982</v>
      </c>
      <c r="X3346" s="96"/>
      <c r="Y3346" s="106" t="str">
        <f>$AO$31</f>
        <v>D</v>
      </c>
      <c r="Z3346" s="207" t="str">
        <f t="shared" si="1366"/>
        <v>Wed</v>
      </c>
      <c r="AA3346" s="107">
        <f t="shared" si="1367"/>
        <v>0</v>
      </c>
      <c r="AB3346" s="107">
        <f t="shared" si="1368"/>
        <v>0</v>
      </c>
      <c r="AC3346" s="107">
        <f t="shared" si="1369"/>
        <v>0</v>
      </c>
    </row>
    <row r="3347" spans="1:29" ht="12.75" customHeight="1">
      <c r="A3347" s="69"/>
      <c r="B3347" s="98"/>
      <c r="C3347" s="98"/>
      <c r="D3347" s="168" t="s">
        <v>31</v>
      </c>
      <c r="E3347" s="159"/>
      <c r="F3347" s="169">
        <f>(F3346)+(F3343*12)</f>
        <v>8929428</v>
      </c>
      <c r="G3347" s="169"/>
      <c r="H3347" s="99"/>
      <c r="I3347" s="76">
        <f t="shared" si="1363"/>
        <v>28</v>
      </c>
      <c r="J3347" s="100">
        <f>$AN$32</f>
        <v>41102</v>
      </c>
      <c r="K3347" s="101">
        <v>1</v>
      </c>
      <c r="L3347" s="261">
        <v>8</v>
      </c>
      <c r="M3347" s="232">
        <f t="shared" si="1378"/>
        <v>0.33333333333333331</v>
      </c>
      <c r="N3347" s="241">
        <f t="shared" si="1370"/>
        <v>0.70833333333333337</v>
      </c>
      <c r="O3347" s="244">
        <f t="shared" si="1364"/>
        <v>9.0000000000000018</v>
      </c>
      <c r="P3347" s="245" t="str">
        <f t="shared" si="1376"/>
        <v>1</v>
      </c>
      <c r="Q3347" s="257">
        <f t="shared" si="1365"/>
        <v>8.0000000000000018</v>
      </c>
      <c r="R3347" s="102">
        <f t="shared" si="1377"/>
        <v>0</v>
      </c>
      <c r="S3347" s="103">
        <f t="shared" si="1371"/>
        <v>0</v>
      </c>
      <c r="T3347" s="104">
        <f t="shared" si="1372"/>
        <v>0</v>
      </c>
      <c r="U3347" s="104">
        <f t="shared" si="1373"/>
        <v>0</v>
      </c>
      <c r="V3347" s="104">
        <f t="shared" si="1374"/>
        <v>0</v>
      </c>
      <c r="W3347" s="105">
        <f t="shared" si="1375"/>
        <v>0</v>
      </c>
      <c r="X3347" s="96"/>
      <c r="Y3347" s="106" t="str">
        <f>$AO$32</f>
        <v>D</v>
      </c>
      <c r="Z3347" s="207" t="str">
        <f t="shared" si="1366"/>
        <v>Thu</v>
      </c>
      <c r="AA3347" s="107">
        <f t="shared" si="1367"/>
        <v>0</v>
      </c>
      <c r="AB3347" s="107">
        <f t="shared" si="1368"/>
        <v>0</v>
      </c>
      <c r="AC3347" s="107">
        <f t="shared" si="1369"/>
        <v>0</v>
      </c>
    </row>
    <row r="3348" spans="1:29" ht="12.75" customHeight="1">
      <c r="A3348" s="69"/>
      <c r="B3348" s="98"/>
      <c r="C3348" s="98"/>
      <c r="D3348" s="168" t="s">
        <v>32</v>
      </c>
      <c r="E3348" s="159"/>
      <c r="F3348" s="170">
        <f>-(IF(F3347&lt;=0,0,IF(F3347&lt;=50000000,F3347*0.05,IF(F3347&lt;=200000000,(F3347-50000000)*0.15+2500000,IF(F3347&lt;=500000000,(F3347-250000000)*0.25+32500000,(F3347-500000000)*0.3+95000000)))))/12</f>
        <v>-37205.950000000004</v>
      </c>
      <c r="G3348" s="171">
        <f>-(IF(F3348&lt;=0,0,IF(F3348&lt;=50000000,F3348*0.05,IF(F3348&lt;=200000000,(F3348-50000000)*0.15+2500000,IF(F3348&lt;=500000000,(F3348-250000000)*0.25+32500000,(F3348-500000000)*0.3+95000000)))))/12</f>
        <v>0</v>
      </c>
      <c r="H3348" s="99"/>
      <c r="I3348" s="76">
        <f t="shared" si="1363"/>
        <v>29</v>
      </c>
      <c r="J3348" s="100">
        <f>$AN$33</f>
        <v>41103</v>
      </c>
      <c r="K3348" s="101">
        <v>1</v>
      </c>
      <c r="L3348" s="261">
        <v>11</v>
      </c>
      <c r="M3348" s="232">
        <f t="shared" si="1378"/>
        <v>0.33333333333333331</v>
      </c>
      <c r="N3348" s="241">
        <f t="shared" si="1370"/>
        <v>0.70833333333333337</v>
      </c>
      <c r="O3348" s="244">
        <f t="shared" si="1364"/>
        <v>9.0000000000000018</v>
      </c>
      <c r="P3348" s="245" t="str">
        <f t="shared" si="1376"/>
        <v>1</v>
      </c>
      <c r="Q3348" s="257">
        <f t="shared" si="1365"/>
        <v>8.0000000000000018</v>
      </c>
      <c r="R3348" s="102">
        <f t="shared" si="1377"/>
        <v>2.9999999999999982</v>
      </c>
      <c r="S3348" s="103">
        <f t="shared" si="1371"/>
        <v>1</v>
      </c>
      <c r="T3348" s="104">
        <f t="shared" si="1372"/>
        <v>1.9999999999999982</v>
      </c>
      <c r="U3348" s="104">
        <f t="shared" si="1373"/>
        <v>0</v>
      </c>
      <c r="V3348" s="104">
        <f t="shared" si="1374"/>
        <v>0</v>
      </c>
      <c r="W3348" s="105">
        <f t="shared" si="1375"/>
        <v>2.9999999999999982</v>
      </c>
      <c r="X3348" s="96"/>
      <c r="Y3348" s="106" t="str">
        <f>$AO$33</f>
        <v>D</v>
      </c>
      <c r="Z3348" s="207" t="str">
        <f t="shared" si="1366"/>
        <v>Fri</v>
      </c>
      <c r="AA3348" s="107">
        <f t="shared" si="1367"/>
        <v>0</v>
      </c>
      <c r="AB3348" s="107">
        <f t="shared" si="1368"/>
        <v>0</v>
      </c>
      <c r="AC3348" s="107">
        <f t="shared" si="1369"/>
        <v>0</v>
      </c>
    </row>
    <row r="3349" spans="1:29" ht="12.75" customHeight="1">
      <c r="A3349" s="69"/>
      <c r="B3349" s="98"/>
      <c r="C3349" s="125"/>
      <c r="D3349" s="172"/>
      <c r="E3349" s="173"/>
      <c r="F3349" s="174"/>
      <c r="G3349" s="72"/>
      <c r="H3349" s="175"/>
      <c r="I3349" s="76">
        <f t="shared" si="1363"/>
        <v>30</v>
      </c>
      <c r="J3349" s="100">
        <f>$AN$34</f>
        <v>41104</v>
      </c>
      <c r="K3349" s="101" t="s">
        <v>50</v>
      </c>
      <c r="L3349" s="261"/>
      <c r="M3349" s="232">
        <f t="shared" si="1378"/>
        <v>0</v>
      </c>
      <c r="N3349" s="241">
        <f t="shared" si="1370"/>
        <v>0</v>
      </c>
      <c r="O3349" s="244">
        <f t="shared" si="1364"/>
        <v>0</v>
      </c>
      <c r="P3349" s="245">
        <f t="shared" si="1376"/>
        <v>0</v>
      </c>
      <c r="Q3349" s="257">
        <f t="shared" si="1365"/>
        <v>0</v>
      </c>
      <c r="R3349" s="102">
        <f t="shared" si="1377"/>
        <v>0</v>
      </c>
      <c r="S3349" s="103">
        <f t="shared" si="1371"/>
        <v>0</v>
      </c>
      <c r="T3349" s="104">
        <f t="shared" si="1372"/>
        <v>0</v>
      </c>
      <c r="U3349" s="104">
        <f t="shared" si="1373"/>
        <v>0</v>
      </c>
      <c r="V3349" s="104">
        <f t="shared" si="1374"/>
        <v>0</v>
      </c>
      <c r="W3349" s="105">
        <f t="shared" si="1375"/>
        <v>0</v>
      </c>
      <c r="X3349" s="96"/>
      <c r="Y3349" s="106" t="str">
        <f>$AO$34</f>
        <v>M</v>
      </c>
      <c r="Z3349" s="207" t="str">
        <f t="shared" si="1366"/>
        <v>Sat</v>
      </c>
      <c r="AA3349" s="107">
        <f t="shared" si="1367"/>
        <v>0</v>
      </c>
      <c r="AB3349" s="107">
        <f t="shared" si="1368"/>
        <v>0</v>
      </c>
      <c r="AC3349" s="107">
        <f t="shared" si="1369"/>
        <v>0</v>
      </c>
    </row>
    <row r="3350" spans="1:29" ht="12.75" customHeight="1">
      <c r="A3350" s="69"/>
      <c r="B3350" s="176" t="s">
        <v>33</v>
      </c>
      <c r="C3350" s="177"/>
      <c r="D3350" s="178"/>
      <c r="E3350" s="127"/>
      <c r="F3350" s="179"/>
      <c r="G3350" s="180" t="s">
        <v>22</v>
      </c>
      <c r="H3350" s="152">
        <f>+H3338+H3340+H3341+H3342</f>
        <v>2129786.5494219651</v>
      </c>
      <c r="I3350" s="76">
        <f t="shared" si="1363"/>
        <v>31</v>
      </c>
      <c r="J3350" s="100">
        <f>$AN$35</f>
        <v>41105</v>
      </c>
      <c r="K3350" s="101" t="s">
        <v>50</v>
      </c>
      <c r="L3350" s="261"/>
      <c r="M3350" s="232">
        <f t="shared" si="1378"/>
        <v>0</v>
      </c>
      <c r="N3350" s="241">
        <f t="shared" si="1370"/>
        <v>0</v>
      </c>
      <c r="O3350" s="244">
        <f t="shared" si="1364"/>
        <v>0</v>
      </c>
      <c r="P3350" s="245">
        <f t="shared" si="1376"/>
        <v>0</v>
      </c>
      <c r="Q3350" s="257">
        <f t="shared" si="1365"/>
        <v>0</v>
      </c>
      <c r="R3350" s="102">
        <f t="shared" si="1377"/>
        <v>0</v>
      </c>
      <c r="S3350" s="103">
        <f t="shared" si="1371"/>
        <v>0</v>
      </c>
      <c r="T3350" s="104">
        <f t="shared" si="1372"/>
        <v>0</v>
      </c>
      <c r="U3350" s="104">
        <f t="shared" si="1373"/>
        <v>0</v>
      </c>
      <c r="V3350" s="104">
        <f t="shared" si="1374"/>
        <v>0</v>
      </c>
      <c r="W3350" s="105">
        <f t="shared" si="1375"/>
        <v>0</v>
      </c>
      <c r="X3350" s="96"/>
      <c r="Y3350" s="106" t="str">
        <f>$AO$35</f>
        <v>M</v>
      </c>
      <c r="Z3350" s="262" t="str">
        <f t="shared" si="1366"/>
        <v>Sun</v>
      </c>
      <c r="AA3350" s="107">
        <f t="shared" si="1367"/>
        <v>0</v>
      </c>
      <c r="AB3350" s="107">
        <f t="shared" si="1368"/>
        <v>0</v>
      </c>
      <c r="AC3350" s="107">
        <f t="shared" si="1369"/>
        <v>0</v>
      </c>
    </row>
    <row r="3351" spans="1:29" ht="12.75" customHeight="1">
      <c r="A3351" s="69"/>
      <c r="B3351" s="70"/>
      <c r="C3351" s="70"/>
      <c r="D3351" s="200"/>
      <c r="E3351" s="127"/>
      <c r="F3351" s="155"/>
      <c r="G3351" s="74"/>
      <c r="H3351" s="75"/>
      <c r="I3351" s="76">
        <f t="shared" si="1363"/>
        <v>32</v>
      </c>
      <c r="J3351" s="100">
        <f>$AN$36</f>
        <v>41106</v>
      </c>
      <c r="K3351" s="101">
        <v>1</v>
      </c>
      <c r="L3351" s="261">
        <v>11</v>
      </c>
      <c r="M3351" s="232">
        <f t="shared" si="1378"/>
        <v>0.33333333333333331</v>
      </c>
      <c r="N3351" s="241">
        <f t="shared" si="1370"/>
        <v>0.70833333333333337</v>
      </c>
      <c r="O3351" s="244">
        <f t="shared" si="1364"/>
        <v>9.0000000000000018</v>
      </c>
      <c r="P3351" s="245" t="str">
        <f t="shared" si="1376"/>
        <v>1</v>
      </c>
      <c r="Q3351" s="257">
        <f t="shared" si="1365"/>
        <v>8.0000000000000018</v>
      </c>
      <c r="R3351" s="102">
        <f t="shared" si="1377"/>
        <v>2.9999999999999982</v>
      </c>
      <c r="S3351" s="103">
        <f t="shared" si="1371"/>
        <v>1</v>
      </c>
      <c r="T3351" s="104">
        <f t="shared" si="1372"/>
        <v>1.9999999999999982</v>
      </c>
      <c r="U3351" s="104">
        <f t="shared" si="1373"/>
        <v>0</v>
      </c>
      <c r="V3351" s="104">
        <f t="shared" si="1374"/>
        <v>0</v>
      </c>
      <c r="W3351" s="105">
        <f t="shared" si="1375"/>
        <v>2.9999999999999982</v>
      </c>
      <c r="X3351" s="96"/>
      <c r="Y3351" s="106" t="str">
        <f>$AO$36</f>
        <v>D</v>
      </c>
      <c r="Z3351" s="262" t="str">
        <f t="shared" si="1366"/>
        <v>Mon</v>
      </c>
      <c r="AA3351" s="107">
        <f t="shared" si="1367"/>
        <v>0</v>
      </c>
      <c r="AB3351" s="107">
        <f t="shared" si="1368"/>
        <v>0</v>
      </c>
      <c r="AC3351" s="107">
        <f t="shared" si="1369"/>
        <v>0</v>
      </c>
    </row>
    <row r="3352" spans="1:29" ht="12.75" customHeight="1">
      <c r="A3352" s="69"/>
      <c r="B3352" s="181" t="s">
        <v>34</v>
      </c>
      <c r="C3352" s="181"/>
      <c r="D3352" s="72"/>
      <c r="E3352" s="73"/>
      <c r="F3352" s="72"/>
      <c r="G3352" s="181" t="s">
        <v>35</v>
      </c>
      <c r="H3352" s="99"/>
      <c r="I3352" s="76">
        <f t="shared" si="1363"/>
        <v>33</v>
      </c>
      <c r="J3352" s="100">
        <f>$AN$37</f>
        <v>41107</v>
      </c>
      <c r="K3352" s="101">
        <v>1</v>
      </c>
      <c r="L3352" s="261">
        <v>11</v>
      </c>
      <c r="M3352" s="232">
        <f t="shared" si="1378"/>
        <v>0.33333333333333331</v>
      </c>
      <c r="N3352" s="241">
        <f t="shared" si="1370"/>
        <v>0.70833333333333337</v>
      </c>
      <c r="O3352" s="244">
        <f t="shared" si="1364"/>
        <v>9.0000000000000018</v>
      </c>
      <c r="P3352" s="245" t="str">
        <f t="shared" si="1376"/>
        <v>1</v>
      </c>
      <c r="Q3352" s="257">
        <f t="shared" si="1365"/>
        <v>8.0000000000000018</v>
      </c>
      <c r="R3352" s="102">
        <f t="shared" si="1377"/>
        <v>2.9999999999999982</v>
      </c>
      <c r="S3352" s="103">
        <f t="shared" si="1371"/>
        <v>1</v>
      </c>
      <c r="T3352" s="104">
        <f t="shared" si="1372"/>
        <v>1.9999999999999982</v>
      </c>
      <c r="U3352" s="104">
        <f t="shared" si="1373"/>
        <v>0</v>
      </c>
      <c r="V3352" s="104">
        <f t="shared" si="1374"/>
        <v>0</v>
      </c>
      <c r="W3352" s="105">
        <f t="shared" si="1375"/>
        <v>2.9999999999999982</v>
      </c>
      <c r="X3352" s="96"/>
      <c r="Y3352" s="106" t="str">
        <f>$AO$37</f>
        <v>D</v>
      </c>
      <c r="Z3352" s="207" t="str">
        <f t="shared" si="1366"/>
        <v>Tue</v>
      </c>
      <c r="AA3352" s="107">
        <f t="shared" si="1367"/>
        <v>0</v>
      </c>
      <c r="AB3352" s="107">
        <f t="shared" si="1368"/>
        <v>0</v>
      </c>
      <c r="AC3352" s="107">
        <f t="shared" si="1369"/>
        <v>0</v>
      </c>
    </row>
    <row r="3353" spans="1:29" ht="12.75" customHeight="1">
      <c r="A3353" s="69"/>
      <c r="B3353" s="181"/>
      <c r="C3353" s="181"/>
      <c r="D3353" s="72"/>
      <c r="E3353" s="73"/>
      <c r="F3353" s="72"/>
      <c r="G3353" s="181"/>
      <c r="H3353" s="99"/>
      <c r="I3353" s="76">
        <f t="shared" si="1363"/>
        <v>34</v>
      </c>
      <c r="J3353" s="100">
        <f>$AN$38</f>
        <v>41108</v>
      </c>
      <c r="K3353" s="101">
        <v>1</v>
      </c>
      <c r="L3353" s="261">
        <v>11</v>
      </c>
      <c r="M3353" s="232">
        <f t="shared" si="1378"/>
        <v>0.33333333333333331</v>
      </c>
      <c r="N3353" s="241">
        <f t="shared" si="1370"/>
        <v>0.70833333333333337</v>
      </c>
      <c r="O3353" s="244">
        <f t="shared" si="1364"/>
        <v>9.0000000000000018</v>
      </c>
      <c r="P3353" s="245" t="str">
        <f t="shared" si="1376"/>
        <v>1</v>
      </c>
      <c r="Q3353" s="257">
        <f t="shared" si="1365"/>
        <v>8.0000000000000018</v>
      </c>
      <c r="R3353" s="102">
        <f t="shared" si="1377"/>
        <v>2.9999999999999982</v>
      </c>
      <c r="S3353" s="103">
        <f t="shared" si="1371"/>
        <v>1</v>
      </c>
      <c r="T3353" s="104">
        <f t="shared" si="1372"/>
        <v>1.9999999999999982</v>
      </c>
      <c r="U3353" s="104">
        <f t="shared" si="1373"/>
        <v>0</v>
      </c>
      <c r="V3353" s="104">
        <f t="shared" si="1374"/>
        <v>0</v>
      </c>
      <c r="W3353" s="105">
        <f t="shared" si="1375"/>
        <v>2.9999999999999982</v>
      </c>
      <c r="X3353" s="96"/>
      <c r="Y3353" s="106" t="str">
        <f>$AO$38</f>
        <v>D</v>
      </c>
      <c r="Z3353" s="207" t="str">
        <f t="shared" si="1366"/>
        <v>Wed</v>
      </c>
      <c r="AA3353" s="107">
        <f t="shared" si="1367"/>
        <v>0</v>
      </c>
      <c r="AB3353" s="107">
        <f t="shared" si="1368"/>
        <v>0</v>
      </c>
      <c r="AC3353" s="107">
        <f t="shared" si="1369"/>
        <v>0</v>
      </c>
    </row>
    <row r="3354" spans="1:29" ht="12.75" customHeight="1">
      <c r="A3354" s="69"/>
      <c r="B3354" s="181"/>
      <c r="C3354" s="181"/>
      <c r="D3354" s="72"/>
      <c r="E3354" s="73"/>
      <c r="F3354" s="72"/>
      <c r="G3354" s="181"/>
      <c r="H3354" s="99"/>
      <c r="I3354" s="76">
        <f t="shared" si="1363"/>
        <v>35</v>
      </c>
      <c r="J3354" s="100"/>
      <c r="K3354" s="101"/>
      <c r="L3354" s="261"/>
      <c r="M3354" s="232"/>
      <c r="N3354" s="241"/>
      <c r="O3354" s="244"/>
      <c r="P3354" s="245"/>
      <c r="Q3354" s="257"/>
      <c r="R3354" s="102"/>
      <c r="S3354" s="103"/>
      <c r="T3354" s="104"/>
      <c r="U3354" s="104"/>
      <c r="V3354" s="104"/>
      <c r="W3354" s="105"/>
      <c r="X3354" s="96"/>
      <c r="Y3354" s="106"/>
      <c r="Z3354" s="207" t="str">
        <f t="shared" si="1366"/>
        <v>Sat</v>
      </c>
      <c r="AA3354" s="107">
        <f>COUNTIF(K3354,"S")</f>
        <v>0</v>
      </c>
      <c r="AB3354" s="107">
        <f>COUNTIF(K3354,"I")</f>
        <v>0</v>
      </c>
      <c r="AC3354" s="107">
        <f>COUNTIF(K3354,"A")</f>
        <v>0</v>
      </c>
    </row>
    <row r="3355" spans="1:29" ht="12.75" customHeight="1">
      <c r="A3355" s="69"/>
      <c r="B3355" s="181"/>
      <c r="C3355" s="181"/>
      <c r="D3355" s="72"/>
      <c r="E3355" s="73"/>
      <c r="F3355" s="72"/>
      <c r="G3355" s="181"/>
      <c r="H3355" s="99"/>
      <c r="I3355" s="76">
        <f t="shared" si="1363"/>
        <v>36</v>
      </c>
      <c r="J3355" s="210" t="s">
        <v>19</v>
      </c>
      <c r="K3355" s="211"/>
      <c r="L3355" s="251"/>
      <c r="M3355" s="212" t="s">
        <v>45</v>
      </c>
      <c r="N3355" s="212" t="s">
        <v>46</v>
      </c>
      <c r="O3355" s="242"/>
      <c r="P3355" s="243"/>
      <c r="Q3355" s="258"/>
      <c r="R3355" s="212"/>
      <c r="S3355" s="213"/>
      <c r="T3355" s="214"/>
      <c r="U3355" s="214"/>
      <c r="V3355" s="215"/>
      <c r="W3355" s="216" t="s">
        <v>36</v>
      </c>
      <c r="X3355" s="182"/>
      <c r="Y3355" s="183" t="s">
        <v>37</v>
      </c>
      <c r="Z3355" s="83"/>
      <c r="AA3355" s="84"/>
      <c r="AB3355" s="84"/>
      <c r="AC3355" s="96"/>
    </row>
    <row r="3356" spans="1:29" ht="12.75" customHeight="1">
      <c r="A3356" s="69"/>
      <c r="B3356" s="184" t="str">
        <f>C3320</f>
        <v>ADE</v>
      </c>
      <c r="C3356" s="181"/>
      <c r="D3356" s="72"/>
      <c r="E3356" s="73"/>
      <c r="F3356" s="72"/>
      <c r="G3356" s="181" t="s">
        <v>38</v>
      </c>
      <c r="H3356" s="99"/>
      <c r="I3356" s="76">
        <f t="shared" si="1363"/>
        <v>37</v>
      </c>
      <c r="J3356" s="333">
        <f>+K3356+L3356</f>
        <v>23</v>
      </c>
      <c r="K3356" s="334">
        <f>+COUNTIF(K3323:K3354,"1")+COUNTIF(K3323:K3354,"2")+COUNTIF(K3323:K3354,"L2")+COUNTIF(K3323:K3354,"L1")</f>
        <v>23</v>
      </c>
      <c r="L3356" s="334">
        <f>+COUNTIF(K3323:K3354,"2")+COUNTIF(K3323:K3354,"L2")</f>
        <v>0</v>
      </c>
      <c r="M3356" s="334">
        <f>+COUNTIF(K3323:K3354,"1")+COUNTIF(K3323:K3354,"L1")</f>
        <v>23</v>
      </c>
      <c r="N3356" s="185"/>
      <c r="O3356" s="185"/>
      <c r="P3356" s="101"/>
      <c r="Q3356" s="259"/>
      <c r="R3356" s="185">
        <f>+COUNTIF(K3324:K3354,"S2")</f>
        <v>0</v>
      </c>
      <c r="S3356" s="102">
        <f>SUM(S3324:S3354)</f>
        <v>15</v>
      </c>
      <c r="T3356" s="102">
        <f>SUM(T3324:T3354)</f>
        <v>41.999999999999993</v>
      </c>
      <c r="U3356" s="102">
        <f>SUM(U3324:U3354)</f>
        <v>2</v>
      </c>
      <c r="V3356" s="102">
        <f>SUM(V3324:V3354)</f>
        <v>0</v>
      </c>
      <c r="W3356" s="105">
        <f>+(S3356*1.5)+(T3356*2)+(U3356*3)+(V3356*4)</f>
        <v>112.49999999999999</v>
      </c>
      <c r="X3356" s="186"/>
      <c r="Y3356" s="187">
        <f>+COUNTIF(Y3324:Y3354,"D")</f>
        <v>22</v>
      </c>
      <c r="Z3356" s="83"/>
      <c r="AA3356" s="102">
        <f>SUM(AA3324:AA3354)</f>
        <v>0</v>
      </c>
      <c r="AB3356" s="102">
        <f>SUM(AB3324:AB3354)</f>
        <v>0</v>
      </c>
      <c r="AC3356" s="102">
        <f>SUM(AC3324:AC3354)</f>
        <v>0</v>
      </c>
    </row>
    <row r="3357" spans="1:29" ht="12.75" customHeight="1">
      <c r="A3357" s="69"/>
      <c r="B3357" s="263"/>
      <c r="C3357" s="189" t="s">
        <v>57</v>
      </c>
      <c r="D3357" s="189"/>
      <c r="E3357" s="190"/>
      <c r="F3357" s="72"/>
      <c r="G3357" s="72"/>
      <c r="H3357" s="99"/>
      <c r="I3357" s="76">
        <f t="shared" si="1363"/>
        <v>38</v>
      </c>
      <c r="J3357" s="191"/>
      <c r="K3357" s="192"/>
      <c r="L3357" s="252"/>
      <c r="M3357" s="193"/>
      <c r="N3357" s="193"/>
      <c r="O3357" s="193"/>
      <c r="P3357" s="239"/>
      <c r="Q3357" s="260"/>
      <c r="R3357" s="194">
        <f>S3356+T3356+U3356+V3356</f>
        <v>58.999999999999993</v>
      </c>
      <c r="S3357" s="103"/>
      <c r="T3357" s="103"/>
      <c r="U3357" s="103"/>
      <c r="V3357" s="103"/>
      <c r="W3357" s="103"/>
      <c r="X3357" s="195"/>
      <c r="Y3357" s="187"/>
      <c r="Z3357" s="196"/>
      <c r="AA3357" s="196"/>
      <c r="AB3357" s="196"/>
      <c r="AC3357" s="197"/>
    </row>
    <row r="3359" spans="1:29" ht="12.75" customHeight="1">
      <c r="A3359" s="52">
        <f>A3320+1</f>
        <v>87</v>
      </c>
      <c r="B3359" s="53" t="s">
        <v>2</v>
      </c>
      <c r="C3359" s="54" t="s">
        <v>201</v>
      </c>
      <c r="D3359" s="55"/>
      <c r="E3359" s="56" t="s">
        <v>55</v>
      </c>
      <c r="F3359" s="209" t="s">
        <v>162</v>
      </c>
      <c r="G3359" s="57"/>
      <c r="H3359" s="58"/>
      <c r="I3359" s="59">
        <v>1</v>
      </c>
      <c r="J3359" s="486" t="str">
        <f>+C3359</f>
        <v>ADE</v>
      </c>
      <c r="K3359" s="486"/>
      <c r="L3359" s="486"/>
      <c r="M3359" s="486"/>
      <c r="N3359" s="486"/>
      <c r="O3359" s="486"/>
      <c r="P3359" s="486"/>
      <c r="Q3359" s="486"/>
      <c r="R3359" s="486"/>
      <c r="S3359" s="486"/>
      <c r="T3359" s="486"/>
      <c r="U3359" s="486"/>
      <c r="V3359" s="486"/>
      <c r="W3359" s="486"/>
      <c r="X3359" s="60"/>
      <c r="Y3359" s="61"/>
      <c r="Z3359" s="62"/>
      <c r="AA3359" s="63"/>
      <c r="AB3359" s="63"/>
      <c r="AC3359" s="64"/>
    </row>
    <row r="3360" spans="1:29" ht="12.75" customHeight="1">
      <c r="A3360" s="69"/>
      <c r="B3360" s="70" t="s">
        <v>3</v>
      </c>
      <c r="C3360" s="71" t="s">
        <v>62</v>
      </c>
      <c r="D3360" s="72"/>
      <c r="E3360" s="73"/>
      <c r="F3360" s="72"/>
      <c r="G3360" s="74"/>
      <c r="H3360" s="75"/>
      <c r="I3360" s="76">
        <f t="shared" ref="I3360:I3396" si="1379">+I3359+1</f>
        <v>2</v>
      </c>
      <c r="J3360" s="77" t="s">
        <v>4</v>
      </c>
      <c r="K3360" s="78"/>
      <c r="L3360" s="248"/>
      <c r="M3360" s="79"/>
      <c r="N3360" s="79"/>
      <c r="O3360" s="79"/>
      <c r="P3360" s="236"/>
      <c r="Q3360" s="254"/>
      <c r="R3360" s="79"/>
      <c r="S3360" s="79"/>
      <c r="T3360" s="79"/>
      <c r="U3360" s="79"/>
      <c r="V3360" s="79"/>
      <c r="W3360" s="80" t="str">
        <f>$Y$1</f>
        <v>Period: 1 May 2012 - 31 May 2012</v>
      </c>
      <c r="X3360" s="81"/>
      <c r="Y3360" s="82"/>
      <c r="Z3360" s="83"/>
      <c r="AA3360" s="84"/>
      <c r="AB3360" s="84"/>
      <c r="AC3360" s="85"/>
    </row>
    <row r="3361" spans="1:29" ht="12.75" customHeight="1">
      <c r="A3361" s="69"/>
      <c r="B3361" s="70" t="s">
        <v>6</v>
      </c>
      <c r="C3361" s="71" t="s">
        <v>5</v>
      </c>
      <c r="D3361" s="72"/>
      <c r="E3361" s="73"/>
      <c r="F3361" s="91"/>
      <c r="G3361" s="91"/>
      <c r="H3361" s="92"/>
      <c r="I3361" s="76">
        <f t="shared" si="1379"/>
        <v>3</v>
      </c>
      <c r="J3361" s="487" t="s">
        <v>7</v>
      </c>
      <c r="K3361" s="488" t="s">
        <v>8</v>
      </c>
      <c r="L3361" s="249"/>
      <c r="M3361" s="489" t="s">
        <v>49</v>
      </c>
      <c r="N3361" s="490"/>
      <c r="O3361" s="220"/>
      <c r="P3361" s="237"/>
      <c r="Q3361" s="255"/>
      <c r="R3361" s="491" t="s">
        <v>64</v>
      </c>
      <c r="S3361" s="493" t="s">
        <v>9</v>
      </c>
      <c r="T3361" s="493"/>
      <c r="U3361" s="493"/>
      <c r="V3361" s="493"/>
      <c r="W3361" s="494" t="s">
        <v>10</v>
      </c>
      <c r="X3361" s="93"/>
      <c r="Y3361" s="94"/>
      <c r="Z3361" s="83"/>
      <c r="AA3361" s="84"/>
      <c r="AB3361" s="84"/>
      <c r="AC3361" s="85"/>
    </row>
    <row r="3362" spans="1:29" ht="12.75" customHeight="1">
      <c r="A3362" s="69"/>
      <c r="B3362" s="70" t="s">
        <v>48</v>
      </c>
      <c r="C3362" s="71"/>
      <c r="D3362" s="72"/>
      <c r="E3362" s="73"/>
      <c r="F3362" s="91"/>
      <c r="G3362" s="91"/>
      <c r="H3362" s="92"/>
      <c r="I3362" s="76">
        <f t="shared" si="1379"/>
        <v>4</v>
      </c>
      <c r="J3362" s="487"/>
      <c r="K3362" s="488"/>
      <c r="L3362" s="250"/>
      <c r="M3362" s="231" t="s">
        <v>11</v>
      </c>
      <c r="N3362" s="231" t="s">
        <v>12</v>
      </c>
      <c r="O3362" s="231"/>
      <c r="P3362" s="238"/>
      <c r="Q3362" s="256" t="s">
        <v>67</v>
      </c>
      <c r="R3362" s="492"/>
      <c r="S3362" s="201">
        <v>1.5</v>
      </c>
      <c r="T3362" s="201">
        <v>2</v>
      </c>
      <c r="U3362" s="201">
        <v>3</v>
      </c>
      <c r="V3362" s="201">
        <v>4</v>
      </c>
      <c r="W3362" s="494"/>
      <c r="X3362" s="93"/>
      <c r="Y3362" s="94"/>
      <c r="Z3362" s="83"/>
      <c r="AA3362" s="95" t="s">
        <v>13</v>
      </c>
      <c r="AB3362" s="95" t="s">
        <v>14</v>
      </c>
      <c r="AC3362" s="96" t="s">
        <v>15</v>
      </c>
    </row>
    <row r="3363" spans="1:29" ht="12.75" customHeight="1">
      <c r="A3363" s="69"/>
      <c r="B3363" s="70" t="s">
        <v>16</v>
      </c>
      <c r="C3363" s="71"/>
      <c r="D3363" s="72"/>
      <c r="E3363" s="73"/>
      <c r="F3363" s="98"/>
      <c r="G3363" s="72"/>
      <c r="H3363" s="99"/>
      <c r="I3363" s="76">
        <f t="shared" si="1379"/>
        <v>5</v>
      </c>
      <c r="J3363" s="100">
        <f>$AN$9</f>
        <v>41079</v>
      </c>
      <c r="K3363" s="101">
        <v>1</v>
      </c>
      <c r="L3363" s="261">
        <v>11</v>
      </c>
      <c r="M3363" s="232">
        <f>VLOOKUP(K3363,$AE$23:$AG$30,2,0)</f>
        <v>0.33333333333333331</v>
      </c>
      <c r="N3363" s="241">
        <f>VLOOKUP(K3363,$AE$23:$AG$30,3,0)</f>
        <v>0.70833333333333337</v>
      </c>
      <c r="O3363" s="244">
        <f t="shared" ref="O3363:O3392" si="1380">(N3363-M3363)*24</f>
        <v>9.0000000000000018</v>
      </c>
      <c r="P3363" s="245" t="str">
        <f>+IF(((N3363-M3363)*24)&gt;4,"1",0)</f>
        <v>1</v>
      </c>
      <c r="Q3363" s="257">
        <f t="shared" ref="Q3363:Q3392" si="1381">O3363-P3363</f>
        <v>8.0000000000000018</v>
      </c>
      <c r="R3363" s="102">
        <f>+L3363-Q3363</f>
        <v>2.9999999999999982</v>
      </c>
      <c r="S3363" s="103">
        <f>IF(AND(Y3363="d",W3363&gt;0),1,0)</f>
        <v>1</v>
      </c>
      <c r="T3363" s="104">
        <f>IF(AND(Y3363="D",W3363-S3363&lt;0),0,IF(AND(Y3363="M",W3363&gt;=7),7,IF(AND(Y3363="M",W3363&lt;7),W3363,IF(W3363-S3363&lt;0,0,IF(AND(Y3363="D",W3363-S3363&gt;=7),7,IF(AND(Y3363="D",W3363-S3363&lt;7),W3363-S3363,0))))))</f>
        <v>1.9999999999999982</v>
      </c>
      <c r="U3363" s="104">
        <f>IF(AND(Y3363="D",W3363&lt;1),0,IF(AND(Y3363="D",W3363-S3363-T3363&gt;0,W3363-S3363-T3363&lt;1),W3363-S3363-T3363,IF(AND(Y3363="D",W3363-S3363-T3363&gt;=1),1,IF(AND(Y3363="M",W3363-T3363&gt;=1),1,IF(AND(Y3363="M",W3363-T3363&lt;1),W3363-T3363,0)))))</f>
        <v>0</v>
      </c>
      <c r="V3363" s="104">
        <f>IF(AND(Y3363="D",W3363&lt;1),0,IF(AND(Y3363="D",W3363-S3363-T3363-U3363&gt;0),W3363-S3363-T3363-U3363,IF(AND(Y3363="M",W3363-T3363-U3363&gt;0),W3363-T3363-U3363,0)))</f>
        <v>0</v>
      </c>
      <c r="W3363" s="105">
        <f>+R3363</f>
        <v>2.9999999999999982</v>
      </c>
      <c r="X3363" s="96"/>
      <c r="Y3363" s="106" t="str">
        <f>$AO$9</f>
        <v>D</v>
      </c>
      <c r="Z3363" s="207" t="str">
        <f t="shared" ref="Z3363:Z3393" si="1382">TEXT(WEEKDAY(J3363),"ddd")</f>
        <v>Tue</v>
      </c>
      <c r="AA3363" s="107">
        <f t="shared" ref="AA3363:AA3392" si="1383">COUNTIF(K3363,"S")</f>
        <v>0</v>
      </c>
      <c r="AB3363" s="107">
        <f t="shared" ref="AB3363:AB3392" si="1384">COUNTIF(K3363,"I")</f>
        <v>0</v>
      </c>
      <c r="AC3363" s="107">
        <f t="shared" ref="AC3363:AC3392" si="1385">COUNTIF(K3363,"A")</f>
        <v>0</v>
      </c>
    </row>
    <row r="3364" spans="1:29" ht="12.75" customHeight="1">
      <c r="A3364" s="69"/>
      <c r="B3364" s="70" t="s">
        <v>18</v>
      </c>
      <c r="C3364" s="108" t="s">
        <v>61</v>
      </c>
      <c r="D3364" s="109"/>
      <c r="E3364" s="73"/>
      <c r="F3364" s="110"/>
      <c r="G3364" s="72"/>
      <c r="H3364" s="99"/>
      <c r="I3364" s="76">
        <f t="shared" si="1379"/>
        <v>6</v>
      </c>
      <c r="J3364" s="100">
        <f>$AN$10</f>
        <v>41080</v>
      </c>
      <c r="K3364" s="101">
        <v>1</v>
      </c>
      <c r="L3364" s="261">
        <v>11</v>
      </c>
      <c r="M3364" s="232">
        <f>VLOOKUP(K3364,$AE$23:$AG$30,2,0)</f>
        <v>0.33333333333333331</v>
      </c>
      <c r="N3364" s="241">
        <f t="shared" ref="N3364:N3392" si="1386">VLOOKUP(K3364,$AE$23:$AG$30,3,0)</f>
        <v>0.70833333333333337</v>
      </c>
      <c r="O3364" s="244">
        <f t="shared" si="1380"/>
        <v>9.0000000000000018</v>
      </c>
      <c r="P3364" s="245" t="str">
        <f>+IF(((N3364-M3364)*24)&gt;4,"1",0)</f>
        <v>1</v>
      </c>
      <c r="Q3364" s="257">
        <f t="shared" si="1381"/>
        <v>8.0000000000000018</v>
      </c>
      <c r="R3364" s="102">
        <f>+L3364-Q3364</f>
        <v>2.9999999999999982</v>
      </c>
      <c r="S3364" s="103">
        <f t="shared" ref="S3364:S3392" si="1387">IF(AND(Y3364="d",W3364&gt;0),1,0)</f>
        <v>1</v>
      </c>
      <c r="T3364" s="104">
        <f t="shared" ref="T3364:T3392" si="1388">IF(AND(Y3364="D",W3364-S3364&lt;0),0,IF(AND(Y3364="M",W3364&gt;=7),7,IF(AND(Y3364="M",W3364&lt;7),W3364,IF(W3364-S3364&lt;0,0,IF(AND(Y3364="D",W3364-S3364&gt;=7),7,IF(AND(Y3364="D",W3364-S3364&lt;7),W3364-S3364,0))))))</f>
        <v>1.9999999999999982</v>
      </c>
      <c r="U3364" s="104">
        <f t="shared" ref="U3364:U3392" si="1389">IF(AND(Y3364="D",W3364&lt;1),0,IF(AND(Y3364="D",W3364-S3364-T3364&gt;0,W3364-S3364-T3364&lt;1),W3364-S3364-T3364,IF(AND(Y3364="D",W3364-S3364-T3364&gt;=1),1,IF(AND(Y3364="M",W3364-T3364&gt;=1),1,IF(AND(Y3364="M",W3364-T3364&lt;1),W3364-T3364,0)))))</f>
        <v>0</v>
      </c>
      <c r="V3364" s="104">
        <f t="shared" ref="V3364:V3392" si="1390">IF(AND(Y3364="D",W3364&lt;1),0,IF(AND(Y3364="D",W3364-S3364-T3364-U3364&gt;0),W3364-S3364-T3364-U3364,IF(AND(Y3364="M",W3364-T3364-U3364&gt;0),W3364-T3364-U3364,0)))</f>
        <v>0</v>
      </c>
      <c r="W3364" s="105">
        <f t="shared" ref="W3364:W3392" si="1391">+R3364</f>
        <v>2.9999999999999982</v>
      </c>
      <c r="X3364" s="96"/>
      <c r="Y3364" s="106" t="str">
        <f>$AO$10</f>
        <v>D</v>
      </c>
      <c r="Z3364" s="207" t="str">
        <f t="shared" si="1382"/>
        <v>Wed</v>
      </c>
      <c r="AA3364" s="107">
        <f t="shared" si="1383"/>
        <v>0</v>
      </c>
      <c r="AB3364" s="107">
        <f t="shared" si="1384"/>
        <v>0</v>
      </c>
      <c r="AC3364" s="107">
        <f t="shared" si="1385"/>
        <v>0</v>
      </c>
    </row>
    <row r="3365" spans="1:29" ht="12.75" customHeight="1">
      <c r="A3365" s="69"/>
      <c r="B3365" s="98" t="s">
        <v>20</v>
      </c>
      <c r="C3365" s="199">
        <v>40245</v>
      </c>
      <c r="D3365" s="199">
        <v>41340</v>
      </c>
      <c r="E3365" s="73"/>
      <c r="F3365" s="72"/>
      <c r="G3365" s="72"/>
      <c r="H3365" s="99"/>
      <c r="I3365" s="76">
        <f t="shared" si="1379"/>
        <v>7</v>
      </c>
      <c r="J3365" s="100">
        <f>$AN$11</f>
        <v>41081</v>
      </c>
      <c r="K3365" s="101">
        <v>1</v>
      </c>
      <c r="L3365" s="261">
        <v>11</v>
      </c>
      <c r="M3365" s="232">
        <f>VLOOKUP(K3365,$AE$23:$AG$30,2,0)</f>
        <v>0.33333333333333331</v>
      </c>
      <c r="N3365" s="241">
        <f t="shared" si="1386"/>
        <v>0.70833333333333337</v>
      </c>
      <c r="O3365" s="244">
        <f t="shared" si="1380"/>
        <v>9.0000000000000018</v>
      </c>
      <c r="P3365" s="245" t="str">
        <f t="shared" ref="P3365:P3392" si="1392">+IF(((N3365-M3365)*24)&gt;4,"1",0)</f>
        <v>1</v>
      </c>
      <c r="Q3365" s="257">
        <f t="shared" si="1381"/>
        <v>8.0000000000000018</v>
      </c>
      <c r="R3365" s="102">
        <f t="shared" ref="R3365:R3392" si="1393">+L3365-Q3365</f>
        <v>2.9999999999999982</v>
      </c>
      <c r="S3365" s="103">
        <f t="shared" si="1387"/>
        <v>1</v>
      </c>
      <c r="T3365" s="104">
        <f t="shared" si="1388"/>
        <v>1.9999999999999982</v>
      </c>
      <c r="U3365" s="104">
        <f t="shared" si="1389"/>
        <v>0</v>
      </c>
      <c r="V3365" s="104">
        <f t="shared" si="1390"/>
        <v>0</v>
      </c>
      <c r="W3365" s="105">
        <f t="shared" si="1391"/>
        <v>2.9999999999999982</v>
      </c>
      <c r="X3365" s="96"/>
      <c r="Y3365" s="106" t="str">
        <f>$AO$11</f>
        <v>D</v>
      </c>
      <c r="Z3365" s="207" t="str">
        <f t="shared" si="1382"/>
        <v>Thu</v>
      </c>
      <c r="AA3365" s="107">
        <f t="shared" si="1383"/>
        <v>0</v>
      </c>
      <c r="AB3365" s="107">
        <f t="shared" si="1384"/>
        <v>0</v>
      </c>
      <c r="AC3365" s="107">
        <f t="shared" si="1385"/>
        <v>0</v>
      </c>
    </row>
    <row r="3366" spans="1:29" ht="12.75" customHeight="1">
      <c r="A3366" s="69"/>
      <c r="B3366" s="98"/>
      <c r="C3366" s="98"/>
      <c r="D3366" s="72"/>
      <c r="E3366" s="73"/>
      <c r="F3366" s="72"/>
      <c r="G3366" s="72"/>
      <c r="H3366" s="99"/>
      <c r="I3366" s="76">
        <f t="shared" si="1379"/>
        <v>8</v>
      </c>
      <c r="J3366" s="100">
        <f>$AN$12</f>
        <v>41082</v>
      </c>
      <c r="K3366" s="101">
        <v>1</v>
      </c>
      <c r="L3366" s="261">
        <v>8</v>
      </c>
      <c r="M3366" s="232">
        <f t="shared" ref="M3366:M3392" si="1394">VLOOKUP(K3366,$AE$23:$AG$30,2,0)</f>
        <v>0.33333333333333331</v>
      </c>
      <c r="N3366" s="241">
        <f t="shared" si="1386"/>
        <v>0.70833333333333337</v>
      </c>
      <c r="O3366" s="244">
        <f t="shared" si="1380"/>
        <v>9.0000000000000018</v>
      </c>
      <c r="P3366" s="245" t="str">
        <f t="shared" si="1392"/>
        <v>1</v>
      </c>
      <c r="Q3366" s="257">
        <f t="shared" si="1381"/>
        <v>8.0000000000000018</v>
      </c>
      <c r="R3366" s="102">
        <f t="shared" si="1393"/>
        <v>0</v>
      </c>
      <c r="S3366" s="103">
        <f t="shared" si="1387"/>
        <v>0</v>
      </c>
      <c r="T3366" s="104">
        <f t="shared" si="1388"/>
        <v>0</v>
      </c>
      <c r="U3366" s="104">
        <f t="shared" si="1389"/>
        <v>0</v>
      </c>
      <c r="V3366" s="104">
        <f t="shared" si="1390"/>
        <v>0</v>
      </c>
      <c r="W3366" s="105">
        <f t="shared" si="1391"/>
        <v>0</v>
      </c>
      <c r="X3366" s="96"/>
      <c r="Y3366" s="106" t="str">
        <f>$AO$12</f>
        <v>D</v>
      </c>
      <c r="Z3366" s="207" t="str">
        <f t="shared" si="1382"/>
        <v>Fri</v>
      </c>
      <c r="AA3366" s="107">
        <f t="shared" si="1383"/>
        <v>0</v>
      </c>
      <c r="AB3366" s="107">
        <f t="shared" si="1384"/>
        <v>0</v>
      </c>
      <c r="AC3366" s="107">
        <f t="shared" si="1385"/>
        <v>0</v>
      </c>
    </row>
    <row r="3367" spans="1:29" ht="12.75" customHeight="1">
      <c r="A3367" s="69"/>
      <c r="B3367" s="98"/>
      <c r="C3367" s="98"/>
      <c r="D3367" s="72"/>
      <c r="E3367" s="73"/>
      <c r="F3367" s="198"/>
      <c r="G3367" s="72"/>
      <c r="H3367" s="99"/>
      <c r="I3367" s="76">
        <f t="shared" si="1379"/>
        <v>9</v>
      </c>
      <c r="J3367" s="100">
        <f>$AN$13</f>
        <v>41083</v>
      </c>
      <c r="K3367" s="339" t="s">
        <v>50</v>
      </c>
      <c r="L3367" s="261"/>
      <c r="M3367" s="232">
        <f t="shared" si="1394"/>
        <v>0</v>
      </c>
      <c r="N3367" s="241">
        <f t="shared" si="1386"/>
        <v>0</v>
      </c>
      <c r="O3367" s="244">
        <f t="shared" si="1380"/>
        <v>0</v>
      </c>
      <c r="P3367" s="245">
        <f t="shared" si="1392"/>
        <v>0</v>
      </c>
      <c r="Q3367" s="257">
        <f t="shared" si="1381"/>
        <v>0</v>
      </c>
      <c r="R3367" s="102">
        <f t="shared" si="1393"/>
        <v>0</v>
      </c>
      <c r="S3367" s="103">
        <f t="shared" si="1387"/>
        <v>0</v>
      </c>
      <c r="T3367" s="104">
        <f t="shared" si="1388"/>
        <v>0</v>
      </c>
      <c r="U3367" s="104">
        <f t="shared" si="1389"/>
        <v>0</v>
      </c>
      <c r="V3367" s="104">
        <f t="shared" si="1390"/>
        <v>0</v>
      </c>
      <c r="W3367" s="105">
        <f t="shared" si="1391"/>
        <v>0</v>
      </c>
      <c r="X3367" s="96"/>
      <c r="Y3367" s="106" t="str">
        <f>$AO$13</f>
        <v>M</v>
      </c>
      <c r="Z3367" s="207" t="str">
        <f t="shared" si="1382"/>
        <v>Sat</v>
      </c>
      <c r="AA3367" s="107">
        <f t="shared" si="1383"/>
        <v>0</v>
      </c>
      <c r="AB3367" s="107">
        <f t="shared" si="1384"/>
        <v>0</v>
      </c>
      <c r="AC3367" s="107">
        <f t="shared" si="1385"/>
        <v>0</v>
      </c>
    </row>
    <row r="3368" spans="1:29" ht="12.75" customHeight="1">
      <c r="A3368" s="69"/>
      <c r="B3368" s="124" t="s">
        <v>21</v>
      </c>
      <c r="C3368" s="125" t="s">
        <v>22</v>
      </c>
      <c r="D3368" s="126"/>
      <c r="E3368" s="127"/>
      <c r="F3368" s="198">
        <v>1244560</v>
      </c>
      <c r="G3368" s="129" t="s">
        <v>22</v>
      </c>
      <c r="H3368" s="130">
        <f>+F3368</f>
        <v>1244560</v>
      </c>
      <c r="I3368" s="76">
        <f t="shared" si="1379"/>
        <v>10</v>
      </c>
      <c r="J3368" s="100">
        <f>$AN$14</f>
        <v>41084</v>
      </c>
      <c r="K3368" s="339" t="s">
        <v>50</v>
      </c>
      <c r="L3368" s="261"/>
      <c r="M3368" s="232">
        <f t="shared" si="1394"/>
        <v>0</v>
      </c>
      <c r="N3368" s="241">
        <f t="shared" si="1386"/>
        <v>0</v>
      </c>
      <c r="O3368" s="244">
        <f t="shared" si="1380"/>
        <v>0</v>
      </c>
      <c r="P3368" s="245">
        <f t="shared" si="1392"/>
        <v>0</v>
      </c>
      <c r="Q3368" s="257">
        <f t="shared" si="1381"/>
        <v>0</v>
      </c>
      <c r="R3368" s="102">
        <f t="shared" si="1393"/>
        <v>0</v>
      </c>
      <c r="S3368" s="103">
        <f t="shared" si="1387"/>
        <v>0</v>
      </c>
      <c r="T3368" s="104">
        <f t="shared" si="1388"/>
        <v>0</v>
      </c>
      <c r="U3368" s="104">
        <f t="shared" si="1389"/>
        <v>0</v>
      </c>
      <c r="V3368" s="104">
        <f t="shared" si="1390"/>
        <v>0</v>
      </c>
      <c r="W3368" s="105">
        <f t="shared" si="1391"/>
        <v>0</v>
      </c>
      <c r="X3368" s="96"/>
      <c r="Y3368" s="106" t="str">
        <f>$AO$14</f>
        <v>M</v>
      </c>
      <c r="Z3368" s="262" t="str">
        <f t="shared" si="1382"/>
        <v>Sun</v>
      </c>
      <c r="AA3368" s="107">
        <f t="shared" si="1383"/>
        <v>0</v>
      </c>
      <c r="AB3368" s="107">
        <f t="shared" si="1384"/>
        <v>0</v>
      </c>
      <c r="AC3368" s="107">
        <f t="shared" si="1385"/>
        <v>0</v>
      </c>
    </row>
    <row r="3369" spans="1:29" ht="12.75" customHeight="1">
      <c r="A3369" s="69"/>
      <c r="B3369" s="124" t="s">
        <v>23</v>
      </c>
      <c r="C3369" s="125" t="s">
        <v>22</v>
      </c>
      <c r="D3369" s="133">
        <f>+F3368/173</f>
        <v>7193.9884393063585</v>
      </c>
      <c r="E3369" s="127" t="s">
        <v>24</v>
      </c>
      <c r="F3369" s="128">
        <f>+W3395</f>
        <v>126.99999999999997</v>
      </c>
      <c r="G3369" s="134" t="s">
        <v>22</v>
      </c>
      <c r="H3369" s="130">
        <f>F3369*D3369</f>
        <v>913636.53179190727</v>
      </c>
      <c r="I3369" s="76">
        <f t="shared" si="1379"/>
        <v>11</v>
      </c>
      <c r="J3369" s="100">
        <f>$AN$15</f>
        <v>41085</v>
      </c>
      <c r="K3369" s="101">
        <v>1</v>
      </c>
      <c r="L3369" s="261">
        <v>11</v>
      </c>
      <c r="M3369" s="232">
        <f t="shared" si="1394"/>
        <v>0.33333333333333331</v>
      </c>
      <c r="N3369" s="241">
        <f t="shared" si="1386"/>
        <v>0.70833333333333337</v>
      </c>
      <c r="O3369" s="244">
        <f t="shared" si="1380"/>
        <v>9.0000000000000018</v>
      </c>
      <c r="P3369" s="245" t="str">
        <f t="shared" si="1392"/>
        <v>1</v>
      </c>
      <c r="Q3369" s="257">
        <f t="shared" si="1381"/>
        <v>8.0000000000000018</v>
      </c>
      <c r="R3369" s="102">
        <f t="shared" si="1393"/>
        <v>2.9999999999999982</v>
      </c>
      <c r="S3369" s="103">
        <f t="shared" si="1387"/>
        <v>1</v>
      </c>
      <c r="T3369" s="104">
        <f t="shared" si="1388"/>
        <v>1.9999999999999982</v>
      </c>
      <c r="U3369" s="104">
        <f t="shared" si="1389"/>
        <v>0</v>
      </c>
      <c r="V3369" s="104">
        <f t="shared" si="1390"/>
        <v>0</v>
      </c>
      <c r="W3369" s="105">
        <f t="shared" si="1391"/>
        <v>2.9999999999999982</v>
      </c>
      <c r="X3369" s="96"/>
      <c r="Y3369" s="106" t="str">
        <f>$AO$15</f>
        <v>D</v>
      </c>
      <c r="Z3369" s="262" t="str">
        <f t="shared" si="1382"/>
        <v>Mon</v>
      </c>
      <c r="AA3369" s="107">
        <f t="shared" si="1383"/>
        <v>0</v>
      </c>
      <c r="AB3369" s="107">
        <f t="shared" si="1384"/>
        <v>0</v>
      </c>
      <c r="AC3369" s="107">
        <f t="shared" si="1385"/>
        <v>0</v>
      </c>
    </row>
    <row r="3370" spans="1:29" ht="12.75" customHeight="1">
      <c r="A3370" s="69"/>
      <c r="B3370" s="124" t="s">
        <v>65</v>
      </c>
      <c r="C3370" s="125" t="s">
        <v>22</v>
      </c>
      <c r="D3370" s="133">
        <v>6000</v>
      </c>
      <c r="E3370" s="127" t="s">
        <v>24</v>
      </c>
      <c r="F3370" s="203">
        <f>+K3395</f>
        <v>24</v>
      </c>
      <c r="G3370" s="134" t="s">
        <v>22</v>
      </c>
      <c r="H3370" s="130">
        <f>F3370*D3370</f>
        <v>144000</v>
      </c>
      <c r="I3370" s="76">
        <f t="shared" si="1379"/>
        <v>12</v>
      </c>
      <c r="J3370" s="100">
        <f>$AN$16</f>
        <v>41086</v>
      </c>
      <c r="K3370" s="101">
        <v>1</v>
      </c>
      <c r="L3370" s="261">
        <v>11</v>
      </c>
      <c r="M3370" s="232">
        <f t="shared" si="1394"/>
        <v>0.33333333333333331</v>
      </c>
      <c r="N3370" s="241">
        <f t="shared" si="1386"/>
        <v>0.70833333333333337</v>
      </c>
      <c r="O3370" s="244">
        <f t="shared" si="1380"/>
        <v>9.0000000000000018</v>
      </c>
      <c r="P3370" s="245" t="str">
        <f t="shared" si="1392"/>
        <v>1</v>
      </c>
      <c r="Q3370" s="257">
        <f t="shared" si="1381"/>
        <v>8.0000000000000018</v>
      </c>
      <c r="R3370" s="102">
        <f t="shared" si="1393"/>
        <v>2.9999999999999982</v>
      </c>
      <c r="S3370" s="103">
        <f t="shared" si="1387"/>
        <v>1</v>
      </c>
      <c r="T3370" s="104">
        <f t="shared" si="1388"/>
        <v>1.9999999999999982</v>
      </c>
      <c r="U3370" s="104">
        <f t="shared" si="1389"/>
        <v>0</v>
      </c>
      <c r="V3370" s="104">
        <f t="shared" si="1390"/>
        <v>0</v>
      </c>
      <c r="W3370" s="105">
        <f t="shared" si="1391"/>
        <v>2.9999999999999982</v>
      </c>
      <c r="X3370" s="96"/>
      <c r="Y3370" s="106" t="str">
        <f>$AO$16</f>
        <v>D</v>
      </c>
      <c r="Z3370" s="207" t="str">
        <f t="shared" si="1382"/>
        <v>Tue</v>
      </c>
      <c r="AA3370" s="107">
        <f t="shared" si="1383"/>
        <v>0</v>
      </c>
      <c r="AB3370" s="107">
        <f t="shared" si="1384"/>
        <v>0</v>
      </c>
      <c r="AC3370" s="107">
        <f t="shared" si="1385"/>
        <v>0</v>
      </c>
    </row>
    <row r="3371" spans="1:29" ht="12.75" customHeight="1">
      <c r="A3371" s="69"/>
      <c r="B3371" s="124" t="s">
        <v>66</v>
      </c>
      <c r="C3371" s="125" t="s">
        <v>22</v>
      </c>
      <c r="D3371" s="200">
        <v>4000</v>
      </c>
      <c r="E3371" s="127" t="s">
        <v>24</v>
      </c>
      <c r="F3371" s="139">
        <f>+L3395</f>
        <v>0</v>
      </c>
      <c r="G3371" s="134" t="s">
        <v>22</v>
      </c>
      <c r="H3371" s="130">
        <f>F3371*D3371</f>
        <v>0</v>
      </c>
      <c r="I3371" s="76">
        <f t="shared" si="1379"/>
        <v>13</v>
      </c>
      <c r="J3371" s="100">
        <f>$AN$17</f>
        <v>41087</v>
      </c>
      <c r="K3371" s="101">
        <v>1</v>
      </c>
      <c r="L3371" s="261">
        <v>11</v>
      </c>
      <c r="M3371" s="232">
        <f t="shared" si="1394"/>
        <v>0.33333333333333331</v>
      </c>
      <c r="N3371" s="241">
        <f t="shared" si="1386"/>
        <v>0.70833333333333337</v>
      </c>
      <c r="O3371" s="244">
        <f t="shared" si="1380"/>
        <v>9.0000000000000018</v>
      </c>
      <c r="P3371" s="245" t="str">
        <f t="shared" si="1392"/>
        <v>1</v>
      </c>
      <c r="Q3371" s="257">
        <f t="shared" si="1381"/>
        <v>8.0000000000000018</v>
      </c>
      <c r="R3371" s="102">
        <f t="shared" si="1393"/>
        <v>2.9999999999999982</v>
      </c>
      <c r="S3371" s="103">
        <f t="shared" si="1387"/>
        <v>1</v>
      </c>
      <c r="T3371" s="104">
        <f t="shared" si="1388"/>
        <v>1.9999999999999982</v>
      </c>
      <c r="U3371" s="104">
        <f t="shared" si="1389"/>
        <v>0</v>
      </c>
      <c r="V3371" s="104">
        <f t="shared" si="1390"/>
        <v>0</v>
      </c>
      <c r="W3371" s="105">
        <f t="shared" si="1391"/>
        <v>2.9999999999999982</v>
      </c>
      <c r="X3371" s="96"/>
      <c r="Y3371" s="106" t="str">
        <f>$AO$17</f>
        <v>D</v>
      </c>
      <c r="Z3371" s="207" t="str">
        <f t="shared" si="1382"/>
        <v>Wed</v>
      </c>
      <c r="AA3371" s="107">
        <f t="shared" si="1383"/>
        <v>0</v>
      </c>
      <c r="AB3371" s="107">
        <f t="shared" si="1384"/>
        <v>0</v>
      </c>
      <c r="AC3371" s="107">
        <f t="shared" si="1385"/>
        <v>0</v>
      </c>
    </row>
    <row r="3372" spans="1:29" ht="12.75" customHeight="1">
      <c r="A3372" s="69"/>
      <c r="B3372" s="335" t="s">
        <v>75</v>
      </c>
      <c r="C3372" s="336" t="s">
        <v>22</v>
      </c>
      <c r="D3372" s="337"/>
      <c r="E3372" s="127" t="s">
        <v>24</v>
      </c>
      <c r="F3372" s="338">
        <f>+M3395</f>
        <v>24</v>
      </c>
      <c r="G3372" s="142" t="s">
        <v>22</v>
      </c>
      <c r="H3372" s="143">
        <f>+F3372*D3372</f>
        <v>0</v>
      </c>
      <c r="I3372" s="76">
        <f t="shared" si="1379"/>
        <v>14</v>
      </c>
      <c r="J3372" s="100">
        <f>$AN$18</f>
        <v>41088</v>
      </c>
      <c r="K3372" s="101">
        <v>1</v>
      </c>
      <c r="L3372" s="261">
        <v>8</v>
      </c>
      <c r="M3372" s="232">
        <f t="shared" si="1394"/>
        <v>0.33333333333333331</v>
      </c>
      <c r="N3372" s="241">
        <f t="shared" si="1386"/>
        <v>0.70833333333333337</v>
      </c>
      <c r="O3372" s="244">
        <f t="shared" si="1380"/>
        <v>9.0000000000000018</v>
      </c>
      <c r="P3372" s="245" t="str">
        <f t="shared" si="1392"/>
        <v>1</v>
      </c>
      <c r="Q3372" s="257">
        <f t="shared" si="1381"/>
        <v>8.0000000000000018</v>
      </c>
      <c r="R3372" s="102">
        <f t="shared" si="1393"/>
        <v>0</v>
      </c>
      <c r="S3372" s="103">
        <f t="shared" si="1387"/>
        <v>0</v>
      </c>
      <c r="T3372" s="104">
        <f t="shared" si="1388"/>
        <v>0</v>
      </c>
      <c r="U3372" s="104">
        <f t="shared" si="1389"/>
        <v>0</v>
      </c>
      <c r="V3372" s="104">
        <f t="shared" si="1390"/>
        <v>0</v>
      </c>
      <c r="W3372" s="105">
        <f t="shared" si="1391"/>
        <v>0</v>
      </c>
      <c r="X3372" s="96"/>
      <c r="Y3372" s="106" t="str">
        <f>$AO$18</f>
        <v>D</v>
      </c>
      <c r="Z3372" s="207" t="str">
        <f t="shared" si="1382"/>
        <v>Thu</v>
      </c>
      <c r="AA3372" s="107">
        <f t="shared" si="1383"/>
        <v>0</v>
      </c>
      <c r="AB3372" s="107">
        <f t="shared" si="1384"/>
        <v>0</v>
      </c>
      <c r="AC3372" s="107">
        <f t="shared" si="1385"/>
        <v>0</v>
      </c>
    </row>
    <row r="3373" spans="1:29" ht="12.75" customHeight="1">
      <c r="A3373" s="69"/>
      <c r="B3373" s="124"/>
      <c r="C3373" s="70"/>
      <c r="D3373" s="202"/>
      <c r="E3373" s="140"/>
      <c r="F3373" s="141"/>
      <c r="G3373" s="74" t="s">
        <v>22</v>
      </c>
      <c r="H3373" s="99">
        <f>+D3373*F3373</f>
        <v>0</v>
      </c>
      <c r="I3373" s="76">
        <f t="shared" si="1379"/>
        <v>15</v>
      </c>
      <c r="J3373" s="100">
        <f>$AN$19</f>
        <v>41089</v>
      </c>
      <c r="K3373" s="101">
        <v>1</v>
      </c>
      <c r="L3373" s="261">
        <v>8</v>
      </c>
      <c r="M3373" s="232">
        <f t="shared" si="1394"/>
        <v>0.33333333333333331</v>
      </c>
      <c r="N3373" s="241">
        <f t="shared" si="1386"/>
        <v>0.70833333333333337</v>
      </c>
      <c r="O3373" s="244">
        <f t="shared" si="1380"/>
        <v>9.0000000000000018</v>
      </c>
      <c r="P3373" s="245" t="str">
        <f t="shared" si="1392"/>
        <v>1</v>
      </c>
      <c r="Q3373" s="257">
        <f t="shared" si="1381"/>
        <v>8.0000000000000018</v>
      </c>
      <c r="R3373" s="102">
        <f t="shared" si="1393"/>
        <v>0</v>
      </c>
      <c r="S3373" s="103">
        <f t="shared" si="1387"/>
        <v>0</v>
      </c>
      <c r="T3373" s="104">
        <f t="shared" si="1388"/>
        <v>0</v>
      </c>
      <c r="U3373" s="104">
        <f t="shared" si="1389"/>
        <v>0</v>
      </c>
      <c r="V3373" s="104">
        <f t="shared" si="1390"/>
        <v>0</v>
      </c>
      <c r="W3373" s="105">
        <f t="shared" si="1391"/>
        <v>0</v>
      </c>
      <c r="X3373" s="96"/>
      <c r="Y3373" s="106" t="str">
        <f>$AO$19</f>
        <v>D</v>
      </c>
      <c r="Z3373" s="207" t="str">
        <f t="shared" si="1382"/>
        <v>Fri</v>
      </c>
      <c r="AA3373" s="107">
        <f t="shared" si="1383"/>
        <v>0</v>
      </c>
      <c r="AB3373" s="107">
        <f t="shared" si="1384"/>
        <v>0</v>
      </c>
      <c r="AC3373" s="107">
        <f t="shared" si="1385"/>
        <v>0</v>
      </c>
    </row>
    <row r="3374" spans="1:29" ht="12.75" customHeight="1">
      <c r="A3374" s="69"/>
      <c r="B3374" s="124"/>
      <c r="C3374" s="70"/>
      <c r="D3374" s="202"/>
      <c r="E3374" s="140"/>
      <c r="F3374" s="139"/>
      <c r="G3374" s="74" t="s">
        <v>22</v>
      </c>
      <c r="H3374" s="99">
        <f>+D3374*F3374</f>
        <v>0</v>
      </c>
      <c r="I3374" s="76">
        <f t="shared" si="1379"/>
        <v>16</v>
      </c>
      <c r="J3374" s="100">
        <f>$AN$20</f>
        <v>41090</v>
      </c>
      <c r="K3374" s="101" t="s">
        <v>63</v>
      </c>
      <c r="L3374" s="261">
        <v>8</v>
      </c>
      <c r="M3374" s="232">
        <f t="shared" si="1394"/>
        <v>0</v>
      </c>
      <c r="N3374" s="241">
        <f t="shared" si="1386"/>
        <v>0</v>
      </c>
      <c r="O3374" s="244">
        <f t="shared" si="1380"/>
        <v>0</v>
      </c>
      <c r="P3374" s="245">
        <f t="shared" si="1392"/>
        <v>0</v>
      </c>
      <c r="Q3374" s="257">
        <f t="shared" si="1381"/>
        <v>0</v>
      </c>
      <c r="R3374" s="102">
        <f t="shared" si="1393"/>
        <v>8</v>
      </c>
      <c r="S3374" s="103">
        <f t="shared" si="1387"/>
        <v>0</v>
      </c>
      <c r="T3374" s="104">
        <f t="shared" si="1388"/>
        <v>7</v>
      </c>
      <c r="U3374" s="104">
        <f t="shared" si="1389"/>
        <v>1</v>
      </c>
      <c r="V3374" s="104">
        <f t="shared" si="1390"/>
        <v>0</v>
      </c>
      <c r="W3374" s="105">
        <f t="shared" si="1391"/>
        <v>8</v>
      </c>
      <c r="X3374" s="96"/>
      <c r="Y3374" s="106" t="str">
        <f>$AO$20</f>
        <v>M</v>
      </c>
      <c r="Z3374" s="207" t="str">
        <f t="shared" si="1382"/>
        <v>Sat</v>
      </c>
      <c r="AA3374" s="107">
        <f t="shared" si="1383"/>
        <v>0</v>
      </c>
      <c r="AB3374" s="107">
        <f t="shared" si="1384"/>
        <v>0</v>
      </c>
      <c r="AC3374" s="107">
        <f t="shared" si="1385"/>
        <v>0</v>
      </c>
    </row>
    <row r="3375" spans="1:29" ht="12.75" customHeight="1">
      <c r="A3375" s="69"/>
      <c r="B3375" s="124" t="s">
        <v>56</v>
      </c>
      <c r="C3375" s="70" t="s">
        <v>22</v>
      </c>
      <c r="D3375" s="202"/>
      <c r="E3375" s="140"/>
      <c r="F3375" s="141"/>
      <c r="G3375" s="74" t="s">
        <v>22</v>
      </c>
      <c r="H3375" s="99">
        <v>0</v>
      </c>
      <c r="I3375" s="76">
        <f t="shared" si="1379"/>
        <v>17</v>
      </c>
      <c r="J3375" s="100">
        <f>$AN$21</f>
        <v>41091</v>
      </c>
      <c r="K3375" s="101" t="s">
        <v>50</v>
      </c>
      <c r="L3375" s="261"/>
      <c r="M3375" s="232">
        <f t="shared" si="1394"/>
        <v>0</v>
      </c>
      <c r="N3375" s="241">
        <f t="shared" si="1386"/>
        <v>0</v>
      </c>
      <c r="O3375" s="244">
        <f t="shared" si="1380"/>
        <v>0</v>
      </c>
      <c r="P3375" s="245">
        <f t="shared" si="1392"/>
        <v>0</v>
      </c>
      <c r="Q3375" s="257">
        <f t="shared" si="1381"/>
        <v>0</v>
      </c>
      <c r="R3375" s="102">
        <f t="shared" si="1393"/>
        <v>0</v>
      </c>
      <c r="S3375" s="103">
        <f t="shared" si="1387"/>
        <v>0</v>
      </c>
      <c r="T3375" s="104">
        <f t="shared" si="1388"/>
        <v>0</v>
      </c>
      <c r="U3375" s="104">
        <f t="shared" si="1389"/>
        <v>0</v>
      </c>
      <c r="V3375" s="104">
        <f t="shared" si="1390"/>
        <v>0</v>
      </c>
      <c r="W3375" s="105">
        <f t="shared" si="1391"/>
        <v>0</v>
      </c>
      <c r="X3375" s="96"/>
      <c r="Y3375" s="106" t="str">
        <f>$AO$21</f>
        <v>M</v>
      </c>
      <c r="Z3375" s="262" t="str">
        <f t="shared" si="1382"/>
        <v>Sun</v>
      </c>
      <c r="AA3375" s="107">
        <f t="shared" si="1383"/>
        <v>0</v>
      </c>
      <c r="AB3375" s="107">
        <f t="shared" si="1384"/>
        <v>0</v>
      </c>
      <c r="AC3375" s="107">
        <f t="shared" si="1385"/>
        <v>0</v>
      </c>
    </row>
    <row r="3376" spans="1:29" ht="12.75" customHeight="1">
      <c r="A3376" s="69"/>
      <c r="B3376" s="124"/>
      <c r="C3376" s="70"/>
      <c r="D3376" s="202"/>
      <c r="E3376" s="140"/>
      <c r="F3376" s="139"/>
      <c r="G3376" s="74" t="s">
        <v>22</v>
      </c>
      <c r="H3376" s="99">
        <f>+D3376*F3376</f>
        <v>0</v>
      </c>
      <c r="I3376" s="76">
        <f t="shared" si="1379"/>
        <v>18</v>
      </c>
      <c r="J3376" s="100">
        <f>$AN$22</f>
        <v>41092</v>
      </c>
      <c r="K3376" s="101">
        <v>1</v>
      </c>
      <c r="L3376" s="261">
        <v>11</v>
      </c>
      <c r="M3376" s="232">
        <f t="shared" si="1394"/>
        <v>0.33333333333333331</v>
      </c>
      <c r="N3376" s="241">
        <f t="shared" si="1386"/>
        <v>0.70833333333333337</v>
      </c>
      <c r="O3376" s="244">
        <f t="shared" si="1380"/>
        <v>9.0000000000000018</v>
      </c>
      <c r="P3376" s="245" t="str">
        <f t="shared" si="1392"/>
        <v>1</v>
      </c>
      <c r="Q3376" s="257">
        <f t="shared" si="1381"/>
        <v>8.0000000000000018</v>
      </c>
      <c r="R3376" s="102">
        <f t="shared" si="1393"/>
        <v>2.9999999999999982</v>
      </c>
      <c r="S3376" s="103">
        <f t="shared" si="1387"/>
        <v>1</v>
      </c>
      <c r="T3376" s="104">
        <f t="shared" si="1388"/>
        <v>1.9999999999999982</v>
      </c>
      <c r="U3376" s="104">
        <f t="shared" si="1389"/>
        <v>0</v>
      </c>
      <c r="V3376" s="104">
        <f t="shared" si="1390"/>
        <v>0</v>
      </c>
      <c r="W3376" s="105">
        <f t="shared" si="1391"/>
        <v>2.9999999999999982</v>
      </c>
      <c r="X3376" s="96"/>
      <c r="Y3376" s="106" t="str">
        <f>$AO$22</f>
        <v>D</v>
      </c>
      <c r="Z3376" s="262" t="str">
        <f t="shared" si="1382"/>
        <v>Mon</v>
      </c>
      <c r="AA3376" s="107">
        <f t="shared" si="1383"/>
        <v>0</v>
      </c>
      <c r="AB3376" s="107">
        <f t="shared" si="1384"/>
        <v>0</v>
      </c>
      <c r="AC3376" s="107">
        <f t="shared" si="1385"/>
        <v>0</v>
      </c>
    </row>
    <row r="3377" spans="1:29" ht="12.75" customHeight="1">
      <c r="A3377" s="69"/>
      <c r="B3377" s="150" t="s">
        <v>19</v>
      </c>
      <c r="C3377" s="150"/>
      <c r="D3377" s="200"/>
      <c r="E3377" s="127"/>
      <c r="F3377" s="151"/>
      <c r="G3377" s="134" t="s">
        <v>22</v>
      </c>
      <c r="H3377" s="152">
        <f>SUM(H3368:H3376)</f>
        <v>2302196.5317919073</v>
      </c>
      <c r="I3377" s="76">
        <f t="shared" si="1379"/>
        <v>19</v>
      </c>
      <c r="J3377" s="100">
        <f>$AN$23</f>
        <v>41093</v>
      </c>
      <c r="K3377" s="101">
        <v>1</v>
      </c>
      <c r="L3377" s="261">
        <v>11</v>
      </c>
      <c r="M3377" s="232">
        <f t="shared" si="1394"/>
        <v>0.33333333333333331</v>
      </c>
      <c r="N3377" s="241">
        <f t="shared" si="1386"/>
        <v>0.70833333333333337</v>
      </c>
      <c r="O3377" s="244">
        <f t="shared" si="1380"/>
        <v>9.0000000000000018</v>
      </c>
      <c r="P3377" s="245" t="str">
        <f t="shared" si="1392"/>
        <v>1</v>
      </c>
      <c r="Q3377" s="257">
        <f t="shared" si="1381"/>
        <v>8.0000000000000018</v>
      </c>
      <c r="R3377" s="102">
        <f t="shared" si="1393"/>
        <v>2.9999999999999982</v>
      </c>
      <c r="S3377" s="103">
        <f t="shared" si="1387"/>
        <v>1</v>
      </c>
      <c r="T3377" s="104">
        <f t="shared" si="1388"/>
        <v>1.9999999999999982</v>
      </c>
      <c r="U3377" s="104">
        <f t="shared" si="1389"/>
        <v>0</v>
      </c>
      <c r="V3377" s="104">
        <f t="shared" si="1390"/>
        <v>0</v>
      </c>
      <c r="W3377" s="105">
        <f t="shared" si="1391"/>
        <v>2.9999999999999982</v>
      </c>
      <c r="X3377" s="96"/>
      <c r="Y3377" s="106" t="str">
        <f>$AO$23</f>
        <v>D</v>
      </c>
      <c r="Z3377" s="207" t="str">
        <f t="shared" si="1382"/>
        <v>Tue</v>
      </c>
      <c r="AA3377" s="107">
        <f t="shared" si="1383"/>
        <v>0</v>
      </c>
      <c r="AB3377" s="107">
        <f t="shared" si="1384"/>
        <v>0</v>
      </c>
      <c r="AC3377" s="107">
        <f t="shared" si="1385"/>
        <v>0</v>
      </c>
    </row>
    <row r="3378" spans="1:29" ht="12.75" customHeight="1">
      <c r="A3378" s="69"/>
      <c r="B3378" s="131" t="s">
        <v>25</v>
      </c>
      <c r="C3378" s="70"/>
      <c r="D3378" s="200"/>
      <c r="E3378" s="127"/>
      <c r="F3378" s="151"/>
      <c r="G3378" s="74"/>
      <c r="H3378" s="75"/>
      <c r="I3378" s="76">
        <f t="shared" si="1379"/>
        <v>20</v>
      </c>
      <c r="J3378" s="100">
        <f>$AN$24</f>
        <v>41094</v>
      </c>
      <c r="K3378" s="101">
        <v>1</v>
      </c>
      <c r="L3378" s="261">
        <v>11</v>
      </c>
      <c r="M3378" s="232">
        <f t="shared" si="1394"/>
        <v>0.33333333333333331</v>
      </c>
      <c r="N3378" s="241">
        <f t="shared" si="1386"/>
        <v>0.70833333333333337</v>
      </c>
      <c r="O3378" s="244">
        <f t="shared" si="1380"/>
        <v>9.0000000000000018</v>
      </c>
      <c r="P3378" s="245" t="str">
        <f t="shared" si="1392"/>
        <v>1</v>
      </c>
      <c r="Q3378" s="257">
        <f t="shared" si="1381"/>
        <v>8.0000000000000018</v>
      </c>
      <c r="R3378" s="102">
        <f t="shared" si="1393"/>
        <v>2.9999999999999982</v>
      </c>
      <c r="S3378" s="103">
        <f t="shared" si="1387"/>
        <v>1</v>
      </c>
      <c r="T3378" s="104">
        <f t="shared" si="1388"/>
        <v>1.9999999999999982</v>
      </c>
      <c r="U3378" s="104">
        <f t="shared" si="1389"/>
        <v>0</v>
      </c>
      <c r="V3378" s="104">
        <f t="shared" si="1390"/>
        <v>0</v>
      </c>
      <c r="W3378" s="105">
        <f t="shared" si="1391"/>
        <v>2.9999999999999982</v>
      </c>
      <c r="X3378" s="96"/>
      <c r="Y3378" s="106" t="str">
        <f>$AO$24</f>
        <v>D</v>
      </c>
      <c r="Z3378" s="207" t="str">
        <f t="shared" si="1382"/>
        <v>Wed</v>
      </c>
      <c r="AA3378" s="107">
        <f t="shared" si="1383"/>
        <v>0</v>
      </c>
      <c r="AB3378" s="107">
        <f t="shared" si="1384"/>
        <v>0</v>
      </c>
      <c r="AC3378" s="107">
        <f t="shared" si="1385"/>
        <v>0</v>
      </c>
    </row>
    <row r="3379" spans="1:29" ht="12.75" customHeight="1">
      <c r="A3379" s="69"/>
      <c r="B3379" s="124" t="s">
        <v>26</v>
      </c>
      <c r="C3379" s="125" t="s">
        <v>22</v>
      </c>
      <c r="D3379" s="153">
        <f>-H3368</f>
        <v>-1244560</v>
      </c>
      <c r="E3379" s="127" t="s">
        <v>24</v>
      </c>
      <c r="F3379" s="149">
        <v>0.02</v>
      </c>
      <c r="G3379" s="134" t="s">
        <v>22</v>
      </c>
      <c r="H3379" s="130">
        <f>F3379*D3379</f>
        <v>-24891.200000000001</v>
      </c>
      <c r="I3379" s="76">
        <f t="shared" si="1379"/>
        <v>21</v>
      </c>
      <c r="J3379" s="100">
        <f>$AN$25</f>
        <v>41095</v>
      </c>
      <c r="K3379" s="101">
        <v>1</v>
      </c>
      <c r="L3379" s="261">
        <v>11</v>
      </c>
      <c r="M3379" s="232">
        <f t="shared" si="1394"/>
        <v>0.33333333333333331</v>
      </c>
      <c r="N3379" s="241">
        <f t="shared" si="1386"/>
        <v>0.70833333333333337</v>
      </c>
      <c r="O3379" s="244">
        <f t="shared" si="1380"/>
        <v>9.0000000000000018</v>
      </c>
      <c r="P3379" s="245" t="str">
        <f t="shared" si="1392"/>
        <v>1</v>
      </c>
      <c r="Q3379" s="257">
        <f t="shared" si="1381"/>
        <v>8.0000000000000018</v>
      </c>
      <c r="R3379" s="102">
        <f t="shared" si="1393"/>
        <v>2.9999999999999982</v>
      </c>
      <c r="S3379" s="103">
        <f t="shared" si="1387"/>
        <v>1</v>
      </c>
      <c r="T3379" s="104">
        <f t="shared" si="1388"/>
        <v>1.9999999999999982</v>
      </c>
      <c r="U3379" s="104">
        <f t="shared" si="1389"/>
        <v>0</v>
      </c>
      <c r="V3379" s="104">
        <f t="shared" si="1390"/>
        <v>0</v>
      </c>
      <c r="W3379" s="105">
        <f t="shared" si="1391"/>
        <v>2.9999999999999982</v>
      </c>
      <c r="X3379" s="96"/>
      <c r="Y3379" s="106" t="str">
        <f>$AO$25</f>
        <v>D</v>
      </c>
      <c r="Z3379" s="207" t="str">
        <f t="shared" si="1382"/>
        <v>Thu</v>
      </c>
      <c r="AA3379" s="107">
        <f t="shared" si="1383"/>
        <v>0</v>
      </c>
      <c r="AB3379" s="107">
        <f t="shared" si="1384"/>
        <v>0</v>
      </c>
      <c r="AC3379" s="107">
        <f t="shared" si="1385"/>
        <v>0</v>
      </c>
    </row>
    <row r="3380" spans="1:29" ht="12.75" customHeight="1">
      <c r="A3380" s="69"/>
      <c r="B3380" s="124" t="s">
        <v>47</v>
      </c>
      <c r="C3380" s="125" t="s">
        <v>22</v>
      </c>
      <c r="D3380" s="200"/>
      <c r="E3380" s="127"/>
      <c r="F3380" s="155"/>
      <c r="G3380" s="134" t="s">
        <v>22</v>
      </c>
      <c r="H3380" s="130">
        <f>SUM(AA3395:AC3395)*-F3368/21</f>
        <v>0</v>
      </c>
      <c r="I3380" s="76">
        <f t="shared" si="1379"/>
        <v>22</v>
      </c>
      <c r="J3380" s="100">
        <f>$AN$26</f>
        <v>41096</v>
      </c>
      <c r="K3380" s="101">
        <v>1</v>
      </c>
      <c r="L3380" s="261">
        <v>11</v>
      </c>
      <c r="M3380" s="232">
        <f t="shared" si="1394"/>
        <v>0.33333333333333331</v>
      </c>
      <c r="N3380" s="241">
        <f t="shared" si="1386"/>
        <v>0.70833333333333337</v>
      </c>
      <c r="O3380" s="244">
        <f t="shared" si="1380"/>
        <v>9.0000000000000018</v>
      </c>
      <c r="P3380" s="245" t="str">
        <f t="shared" si="1392"/>
        <v>1</v>
      </c>
      <c r="Q3380" s="257">
        <f t="shared" si="1381"/>
        <v>8.0000000000000018</v>
      </c>
      <c r="R3380" s="102">
        <f t="shared" si="1393"/>
        <v>2.9999999999999982</v>
      </c>
      <c r="S3380" s="103">
        <f t="shared" si="1387"/>
        <v>1</v>
      </c>
      <c r="T3380" s="104">
        <f t="shared" si="1388"/>
        <v>1.9999999999999982</v>
      </c>
      <c r="U3380" s="104">
        <f t="shared" si="1389"/>
        <v>0</v>
      </c>
      <c r="V3380" s="104">
        <f t="shared" si="1390"/>
        <v>0</v>
      </c>
      <c r="W3380" s="105">
        <f t="shared" si="1391"/>
        <v>2.9999999999999982</v>
      </c>
      <c r="X3380" s="96"/>
      <c r="Y3380" s="106" t="str">
        <f>$AO$26</f>
        <v>D</v>
      </c>
      <c r="Z3380" s="207" t="str">
        <f t="shared" si="1382"/>
        <v>Fri</v>
      </c>
      <c r="AA3380" s="107">
        <f t="shared" si="1383"/>
        <v>0</v>
      </c>
      <c r="AB3380" s="107">
        <f t="shared" si="1384"/>
        <v>0</v>
      </c>
      <c r="AC3380" s="107">
        <f t="shared" si="1385"/>
        <v>0</v>
      </c>
    </row>
    <row r="3381" spans="1:29" ht="12.75" customHeight="1">
      <c r="A3381" s="69"/>
      <c r="B3381" s="124" t="s">
        <v>27</v>
      </c>
      <c r="C3381" s="125" t="s">
        <v>22</v>
      </c>
      <c r="D3381" s="200"/>
      <c r="E3381" s="127"/>
      <c r="F3381" s="155"/>
      <c r="G3381" s="134" t="s">
        <v>22</v>
      </c>
      <c r="H3381" s="156">
        <f>+F3387</f>
        <v>-42445.8</v>
      </c>
      <c r="I3381" s="76">
        <f t="shared" si="1379"/>
        <v>23</v>
      </c>
      <c r="J3381" s="100">
        <f>$AN$27</f>
        <v>41097</v>
      </c>
      <c r="K3381" s="339" t="s">
        <v>63</v>
      </c>
      <c r="L3381" s="261">
        <v>8</v>
      </c>
      <c r="M3381" s="232">
        <f t="shared" si="1394"/>
        <v>0</v>
      </c>
      <c r="N3381" s="241">
        <f t="shared" si="1386"/>
        <v>0</v>
      </c>
      <c r="O3381" s="244">
        <f t="shared" si="1380"/>
        <v>0</v>
      </c>
      <c r="P3381" s="245">
        <f t="shared" si="1392"/>
        <v>0</v>
      </c>
      <c r="Q3381" s="257">
        <f t="shared" si="1381"/>
        <v>0</v>
      </c>
      <c r="R3381" s="102">
        <f t="shared" si="1393"/>
        <v>8</v>
      </c>
      <c r="S3381" s="103">
        <f t="shared" si="1387"/>
        <v>0</v>
      </c>
      <c r="T3381" s="104">
        <f t="shared" si="1388"/>
        <v>7</v>
      </c>
      <c r="U3381" s="104">
        <f t="shared" si="1389"/>
        <v>1</v>
      </c>
      <c r="V3381" s="104">
        <f t="shared" si="1390"/>
        <v>0</v>
      </c>
      <c r="W3381" s="105">
        <f t="shared" si="1391"/>
        <v>8</v>
      </c>
      <c r="X3381" s="96"/>
      <c r="Y3381" s="106" t="str">
        <f>$AO$27</f>
        <v>M</v>
      </c>
      <c r="Z3381" s="207" t="str">
        <f t="shared" si="1382"/>
        <v>Sat</v>
      </c>
      <c r="AA3381" s="107">
        <f t="shared" si="1383"/>
        <v>0</v>
      </c>
      <c r="AB3381" s="107">
        <f t="shared" si="1384"/>
        <v>0</v>
      </c>
      <c r="AC3381" s="107">
        <f t="shared" si="1385"/>
        <v>0</v>
      </c>
    </row>
    <row r="3382" spans="1:29" ht="12.75" customHeight="1">
      <c r="A3382" s="69"/>
      <c r="B3382" s="98"/>
      <c r="C3382" s="98"/>
      <c r="D3382" s="158" t="s">
        <v>28</v>
      </c>
      <c r="E3382" s="159"/>
      <c r="F3382" s="160">
        <f>VLOOKUP(C3361,$AD$1:$AG$6,2)</f>
        <v>-1320000</v>
      </c>
      <c r="G3382" s="160"/>
      <c r="H3382" s="99"/>
      <c r="I3382" s="76">
        <f t="shared" si="1379"/>
        <v>24</v>
      </c>
      <c r="J3382" s="100">
        <f>$AN$28</f>
        <v>41098</v>
      </c>
      <c r="K3382" s="101" t="s">
        <v>50</v>
      </c>
      <c r="L3382" s="261"/>
      <c r="M3382" s="232">
        <f t="shared" si="1394"/>
        <v>0</v>
      </c>
      <c r="N3382" s="241">
        <f t="shared" si="1386"/>
        <v>0</v>
      </c>
      <c r="O3382" s="244">
        <f t="shared" si="1380"/>
        <v>0</v>
      </c>
      <c r="P3382" s="245">
        <f t="shared" si="1392"/>
        <v>0</v>
      </c>
      <c r="Q3382" s="257">
        <f t="shared" si="1381"/>
        <v>0</v>
      </c>
      <c r="R3382" s="102">
        <f t="shared" si="1393"/>
        <v>0</v>
      </c>
      <c r="S3382" s="103">
        <f t="shared" si="1387"/>
        <v>0</v>
      </c>
      <c r="T3382" s="104">
        <f t="shared" si="1388"/>
        <v>0</v>
      </c>
      <c r="U3382" s="104">
        <f t="shared" si="1389"/>
        <v>0</v>
      </c>
      <c r="V3382" s="104">
        <f t="shared" si="1390"/>
        <v>0</v>
      </c>
      <c r="W3382" s="105">
        <f t="shared" si="1391"/>
        <v>0</v>
      </c>
      <c r="X3382" s="96"/>
      <c r="Y3382" s="106" t="str">
        <f>$AO$28</f>
        <v>M</v>
      </c>
      <c r="Z3382" s="262" t="str">
        <f t="shared" si="1382"/>
        <v>Sun</v>
      </c>
      <c r="AA3382" s="107">
        <f t="shared" si="1383"/>
        <v>0</v>
      </c>
      <c r="AB3382" s="107">
        <f t="shared" si="1384"/>
        <v>0</v>
      </c>
      <c r="AC3382" s="107">
        <f t="shared" si="1385"/>
        <v>0</v>
      </c>
    </row>
    <row r="3383" spans="1:29" ht="12.75" customHeight="1">
      <c r="A3383" s="69"/>
      <c r="B3383" s="98"/>
      <c r="C3383" s="98"/>
      <c r="D3383" s="162" t="s">
        <v>26</v>
      </c>
      <c r="E3383" s="159"/>
      <c r="F3383" s="163">
        <f>+(H3368)*0.54%</f>
        <v>6720.6240000000007</v>
      </c>
      <c r="G3383" s="163"/>
      <c r="H3383" s="99"/>
      <c r="I3383" s="76">
        <f t="shared" si="1379"/>
        <v>25</v>
      </c>
      <c r="J3383" s="100">
        <f>$AN$29</f>
        <v>41099</v>
      </c>
      <c r="K3383" s="101">
        <v>1</v>
      </c>
      <c r="L3383" s="261">
        <v>11</v>
      </c>
      <c r="M3383" s="232">
        <f t="shared" si="1394"/>
        <v>0.33333333333333331</v>
      </c>
      <c r="N3383" s="241">
        <f t="shared" si="1386"/>
        <v>0.70833333333333337</v>
      </c>
      <c r="O3383" s="244">
        <f t="shared" si="1380"/>
        <v>9.0000000000000018</v>
      </c>
      <c r="P3383" s="245" t="str">
        <f t="shared" si="1392"/>
        <v>1</v>
      </c>
      <c r="Q3383" s="257">
        <f t="shared" si="1381"/>
        <v>8.0000000000000018</v>
      </c>
      <c r="R3383" s="102">
        <f t="shared" si="1393"/>
        <v>2.9999999999999982</v>
      </c>
      <c r="S3383" s="103">
        <f t="shared" si="1387"/>
        <v>1</v>
      </c>
      <c r="T3383" s="104">
        <f t="shared" si="1388"/>
        <v>1.9999999999999982</v>
      </c>
      <c r="U3383" s="104">
        <f t="shared" si="1389"/>
        <v>0</v>
      </c>
      <c r="V3383" s="104">
        <f t="shared" si="1390"/>
        <v>0</v>
      </c>
      <c r="W3383" s="105">
        <f t="shared" si="1391"/>
        <v>2.9999999999999982</v>
      </c>
      <c r="X3383" s="96"/>
      <c r="Y3383" s="106" t="str">
        <f>$AO$29</f>
        <v>D</v>
      </c>
      <c r="Z3383" s="262" t="str">
        <f t="shared" si="1382"/>
        <v>Mon</v>
      </c>
      <c r="AA3383" s="107">
        <f t="shared" si="1383"/>
        <v>0</v>
      </c>
      <c r="AB3383" s="107">
        <f t="shared" si="1384"/>
        <v>0</v>
      </c>
      <c r="AC3383" s="107">
        <f t="shared" si="1385"/>
        <v>0</v>
      </c>
    </row>
    <row r="3384" spans="1:29" ht="12.75" customHeight="1">
      <c r="A3384" s="69"/>
      <c r="B3384" s="98"/>
      <c r="C3384" s="98"/>
      <c r="D3384" s="162" t="s">
        <v>29</v>
      </c>
      <c r="E3384" s="159"/>
      <c r="F3384" s="160">
        <f>-IF(H3377*5%&gt;500000,500000,H3377*5%)</f>
        <v>-115109.82658959537</v>
      </c>
      <c r="G3384" s="160"/>
      <c r="H3384" s="99"/>
      <c r="I3384" s="76">
        <f t="shared" si="1379"/>
        <v>26</v>
      </c>
      <c r="J3384" s="100">
        <f>$AN$30</f>
        <v>41100</v>
      </c>
      <c r="K3384" s="101">
        <v>1</v>
      </c>
      <c r="L3384" s="261">
        <v>10</v>
      </c>
      <c r="M3384" s="232">
        <f t="shared" si="1394"/>
        <v>0.33333333333333331</v>
      </c>
      <c r="N3384" s="241">
        <f t="shared" si="1386"/>
        <v>0.70833333333333337</v>
      </c>
      <c r="O3384" s="244">
        <f t="shared" si="1380"/>
        <v>9.0000000000000018</v>
      </c>
      <c r="P3384" s="245" t="str">
        <f t="shared" si="1392"/>
        <v>1</v>
      </c>
      <c r="Q3384" s="257">
        <f t="shared" si="1381"/>
        <v>8.0000000000000018</v>
      </c>
      <c r="R3384" s="102">
        <f t="shared" si="1393"/>
        <v>1.9999999999999982</v>
      </c>
      <c r="S3384" s="103">
        <f t="shared" si="1387"/>
        <v>1</v>
      </c>
      <c r="T3384" s="104">
        <f t="shared" si="1388"/>
        <v>0.99999999999999822</v>
      </c>
      <c r="U3384" s="104">
        <f t="shared" si="1389"/>
        <v>0</v>
      </c>
      <c r="V3384" s="104">
        <f t="shared" si="1390"/>
        <v>0</v>
      </c>
      <c r="W3384" s="105">
        <f t="shared" si="1391"/>
        <v>1.9999999999999982</v>
      </c>
      <c r="X3384" s="96"/>
      <c r="Y3384" s="106" t="str">
        <f>$AO$30</f>
        <v>D</v>
      </c>
      <c r="Z3384" s="207" t="str">
        <f t="shared" si="1382"/>
        <v>Tue</v>
      </c>
      <c r="AA3384" s="107">
        <f t="shared" si="1383"/>
        <v>0</v>
      </c>
      <c r="AB3384" s="107">
        <f t="shared" si="1384"/>
        <v>0</v>
      </c>
      <c r="AC3384" s="107">
        <f t="shared" si="1385"/>
        <v>0</v>
      </c>
    </row>
    <row r="3385" spans="1:29" ht="12.75" customHeight="1">
      <c r="A3385" s="69"/>
      <c r="B3385" s="98"/>
      <c r="C3385" s="98"/>
      <c r="D3385" s="162" t="s">
        <v>30</v>
      </c>
      <c r="E3385" s="159"/>
      <c r="F3385" s="163">
        <f>ROUND(H3377+H3379+F3383+F3384,0)*12</f>
        <v>26026992</v>
      </c>
      <c r="G3385" s="163"/>
      <c r="H3385" s="99"/>
      <c r="I3385" s="76">
        <f t="shared" si="1379"/>
        <v>27</v>
      </c>
      <c r="J3385" s="100">
        <f>$AN$31</f>
        <v>41101</v>
      </c>
      <c r="K3385" s="101">
        <v>1</v>
      </c>
      <c r="L3385" s="261">
        <v>9</v>
      </c>
      <c r="M3385" s="232">
        <f t="shared" si="1394"/>
        <v>0.33333333333333331</v>
      </c>
      <c r="N3385" s="241">
        <f t="shared" si="1386"/>
        <v>0.70833333333333337</v>
      </c>
      <c r="O3385" s="244">
        <f t="shared" si="1380"/>
        <v>9.0000000000000018</v>
      </c>
      <c r="P3385" s="245" t="str">
        <f t="shared" si="1392"/>
        <v>1</v>
      </c>
      <c r="Q3385" s="257">
        <f t="shared" si="1381"/>
        <v>8.0000000000000018</v>
      </c>
      <c r="R3385" s="102">
        <f t="shared" si="1393"/>
        <v>0.99999999999999822</v>
      </c>
      <c r="S3385" s="103">
        <f t="shared" si="1387"/>
        <v>1</v>
      </c>
      <c r="T3385" s="104">
        <f t="shared" si="1388"/>
        <v>0</v>
      </c>
      <c r="U3385" s="104">
        <f t="shared" si="1389"/>
        <v>0</v>
      </c>
      <c r="V3385" s="104">
        <f t="shared" si="1390"/>
        <v>0</v>
      </c>
      <c r="W3385" s="105">
        <f t="shared" si="1391"/>
        <v>0.99999999999999822</v>
      </c>
      <c r="X3385" s="96"/>
      <c r="Y3385" s="106" t="str">
        <f>$AO$31</f>
        <v>D</v>
      </c>
      <c r="Z3385" s="207" t="str">
        <f t="shared" si="1382"/>
        <v>Wed</v>
      </c>
      <c r="AA3385" s="107">
        <f t="shared" si="1383"/>
        <v>0</v>
      </c>
      <c r="AB3385" s="107">
        <f t="shared" si="1384"/>
        <v>0</v>
      </c>
      <c r="AC3385" s="107">
        <f t="shared" si="1385"/>
        <v>0</v>
      </c>
    </row>
    <row r="3386" spans="1:29" ht="12.75" customHeight="1">
      <c r="A3386" s="69"/>
      <c r="B3386" s="98"/>
      <c r="C3386" s="98"/>
      <c r="D3386" s="168" t="s">
        <v>31</v>
      </c>
      <c r="E3386" s="159"/>
      <c r="F3386" s="169">
        <f>(F3385)+(F3382*12)</f>
        <v>10186992</v>
      </c>
      <c r="G3386" s="169"/>
      <c r="H3386" s="99"/>
      <c r="I3386" s="76">
        <f t="shared" si="1379"/>
        <v>28</v>
      </c>
      <c r="J3386" s="100">
        <f>$AN$32</f>
        <v>41102</v>
      </c>
      <c r="K3386" s="101">
        <v>1</v>
      </c>
      <c r="L3386" s="261">
        <v>8</v>
      </c>
      <c r="M3386" s="232">
        <f t="shared" si="1394"/>
        <v>0.33333333333333331</v>
      </c>
      <c r="N3386" s="241">
        <f t="shared" si="1386"/>
        <v>0.70833333333333337</v>
      </c>
      <c r="O3386" s="244">
        <f t="shared" si="1380"/>
        <v>9.0000000000000018</v>
      </c>
      <c r="P3386" s="245" t="str">
        <f t="shared" si="1392"/>
        <v>1</v>
      </c>
      <c r="Q3386" s="257">
        <f t="shared" si="1381"/>
        <v>8.0000000000000018</v>
      </c>
      <c r="R3386" s="102">
        <f t="shared" si="1393"/>
        <v>0</v>
      </c>
      <c r="S3386" s="103">
        <f t="shared" si="1387"/>
        <v>0</v>
      </c>
      <c r="T3386" s="104">
        <f t="shared" si="1388"/>
        <v>0</v>
      </c>
      <c r="U3386" s="104">
        <f t="shared" si="1389"/>
        <v>0</v>
      </c>
      <c r="V3386" s="104">
        <f t="shared" si="1390"/>
        <v>0</v>
      </c>
      <c r="W3386" s="105">
        <f t="shared" si="1391"/>
        <v>0</v>
      </c>
      <c r="X3386" s="96"/>
      <c r="Y3386" s="106" t="str">
        <f>$AO$32</f>
        <v>D</v>
      </c>
      <c r="Z3386" s="207" t="str">
        <f t="shared" si="1382"/>
        <v>Thu</v>
      </c>
      <c r="AA3386" s="107">
        <f t="shared" si="1383"/>
        <v>0</v>
      </c>
      <c r="AB3386" s="107">
        <f t="shared" si="1384"/>
        <v>0</v>
      </c>
      <c r="AC3386" s="107">
        <f t="shared" si="1385"/>
        <v>0</v>
      </c>
    </row>
    <row r="3387" spans="1:29" ht="12.75" customHeight="1">
      <c r="A3387" s="69"/>
      <c r="B3387" s="98"/>
      <c r="C3387" s="98"/>
      <c r="D3387" s="168" t="s">
        <v>32</v>
      </c>
      <c r="E3387" s="159"/>
      <c r="F3387" s="170">
        <f>-(IF(F3386&lt;=0,0,IF(F3386&lt;=50000000,F3386*0.05,IF(F3386&lt;=200000000,(F3386-50000000)*0.15+2500000,IF(F3386&lt;=500000000,(F3386-250000000)*0.25+32500000,(F3386-500000000)*0.3+95000000)))))/12</f>
        <v>-42445.8</v>
      </c>
      <c r="G3387" s="171">
        <f>-(IF(F3387&lt;=0,0,IF(F3387&lt;=50000000,F3387*0.05,IF(F3387&lt;=200000000,(F3387-50000000)*0.15+2500000,IF(F3387&lt;=500000000,(F3387-250000000)*0.25+32500000,(F3387-500000000)*0.3+95000000)))))/12</f>
        <v>0</v>
      </c>
      <c r="H3387" s="99"/>
      <c r="I3387" s="76">
        <f t="shared" si="1379"/>
        <v>29</v>
      </c>
      <c r="J3387" s="100">
        <f>$AN$33</f>
        <v>41103</v>
      </c>
      <c r="K3387" s="101">
        <v>1</v>
      </c>
      <c r="L3387" s="261">
        <v>11</v>
      </c>
      <c r="M3387" s="232">
        <f t="shared" si="1394"/>
        <v>0.33333333333333331</v>
      </c>
      <c r="N3387" s="241">
        <f t="shared" si="1386"/>
        <v>0.70833333333333337</v>
      </c>
      <c r="O3387" s="244">
        <f t="shared" si="1380"/>
        <v>9.0000000000000018</v>
      </c>
      <c r="P3387" s="245" t="str">
        <f t="shared" si="1392"/>
        <v>1</v>
      </c>
      <c r="Q3387" s="257">
        <f t="shared" si="1381"/>
        <v>8.0000000000000018</v>
      </c>
      <c r="R3387" s="102">
        <f t="shared" si="1393"/>
        <v>2.9999999999999982</v>
      </c>
      <c r="S3387" s="103">
        <f t="shared" si="1387"/>
        <v>1</v>
      </c>
      <c r="T3387" s="104">
        <f t="shared" si="1388"/>
        <v>1.9999999999999982</v>
      </c>
      <c r="U3387" s="104">
        <f t="shared" si="1389"/>
        <v>0</v>
      </c>
      <c r="V3387" s="104">
        <f t="shared" si="1390"/>
        <v>0</v>
      </c>
      <c r="W3387" s="105">
        <f t="shared" si="1391"/>
        <v>2.9999999999999982</v>
      </c>
      <c r="X3387" s="96"/>
      <c r="Y3387" s="106" t="str">
        <f>$AO$33</f>
        <v>D</v>
      </c>
      <c r="Z3387" s="207" t="str">
        <f t="shared" si="1382"/>
        <v>Fri</v>
      </c>
      <c r="AA3387" s="107">
        <f t="shared" si="1383"/>
        <v>0</v>
      </c>
      <c r="AB3387" s="107">
        <f t="shared" si="1384"/>
        <v>0</v>
      </c>
      <c r="AC3387" s="107">
        <f t="shared" si="1385"/>
        <v>0</v>
      </c>
    </row>
    <row r="3388" spans="1:29" ht="12.75" customHeight="1">
      <c r="A3388" s="69"/>
      <c r="B3388" s="98"/>
      <c r="C3388" s="125"/>
      <c r="D3388" s="172"/>
      <c r="E3388" s="173"/>
      <c r="F3388" s="174"/>
      <c r="G3388" s="72"/>
      <c r="H3388" s="175"/>
      <c r="I3388" s="76">
        <f t="shared" si="1379"/>
        <v>30</v>
      </c>
      <c r="J3388" s="100">
        <f>$AN$34</f>
        <v>41104</v>
      </c>
      <c r="K3388" s="101" t="s">
        <v>50</v>
      </c>
      <c r="L3388" s="261"/>
      <c r="M3388" s="232">
        <f t="shared" si="1394"/>
        <v>0</v>
      </c>
      <c r="N3388" s="241">
        <f t="shared" si="1386"/>
        <v>0</v>
      </c>
      <c r="O3388" s="244">
        <f t="shared" si="1380"/>
        <v>0</v>
      </c>
      <c r="P3388" s="245">
        <f t="shared" si="1392"/>
        <v>0</v>
      </c>
      <c r="Q3388" s="257">
        <f t="shared" si="1381"/>
        <v>0</v>
      </c>
      <c r="R3388" s="102">
        <f t="shared" si="1393"/>
        <v>0</v>
      </c>
      <c r="S3388" s="103">
        <f t="shared" si="1387"/>
        <v>0</v>
      </c>
      <c r="T3388" s="104">
        <f t="shared" si="1388"/>
        <v>0</v>
      </c>
      <c r="U3388" s="104">
        <f t="shared" si="1389"/>
        <v>0</v>
      </c>
      <c r="V3388" s="104">
        <f t="shared" si="1390"/>
        <v>0</v>
      </c>
      <c r="W3388" s="105">
        <f t="shared" si="1391"/>
        <v>0</v>
      </c>
      <c r="X3388" s="96"/>
      <c r="Y3388" s="106" t="str">
        <f>$AO$34</f>
        <v>M</v>
      </c>
      <c r="Z3388" s="207" t="str">
        <f t="shared" si="1382"/>
        <v>Sat</v>
      </c>
      <c r="AA3388" s="107">
        <f t="shared" si="1383"/>
        <v>0</v>
      </c>
      <c r="AB3388" s="107">
        <f t="shared" si="1384"/>
        <v>0</v>
      </c>
      <c r="AC3388" s="107">
        <f t="shared" si="1385"/>
        <v>0</v>
      </c>
    </row>
    <row r="3389" spans="1:29" ht="12.75" customHeight="1">
      <c r="A3389" s="69"/>
      <c r="B3389" s="176" t="s">
        <v>33</v>
      </c>
      <c r="C3389" s="177"/>
      <c r="D3389" s="178"/>
      <c r="E3389" s="127"/>
      <c r="F3389" s="179"/>
      <c r="G3389" s="180" t="s">
        <v>22</v>
      </c>
      <c r="H3389" s="152">
        <f>+H3377+H3379+H3380+H3381</f>
        <v>2234859.5317919073</v>
      </c>
      <c r="I3389" s="76">
        <f t="shared" si="1379"/>
        <v>31</v>
      </c>
      <c r="J3389" s="100">
        <f>$AN$35</f>
        <v>41105</v>
      </c>
      <c r="K3389" s="101" t="s">
        <v>50</v>
      </c>
      <c r="L3389" s="261"/>
      <c r="M3389" s="232">
        <f t="shared" si="1394"/>
        <v>0</v>
      </c>
      <c r="N3389" s="241">
        <f t="shared" si="1386"/>
        <v>0</v>
      </c>
      <c r="O3389" s="244">
        <f t="shared" si="1380"/>
        <v>0</v>
      </c>
      <c r="P3389" s="245">
        <f t="shared" si="1392"/>
        <v>0</v>
      </c>
      <c r="Q3389" s="257">
        <f t="shared" si="1381"/>
        <v>0</v>
      </c>
      <c r="R3389" s="102">
        <f t="shared" si="1393"/>
        <v>0</v>
      </c>
      <c r="S3389" s="103">
        <f t="shared" si="1387"/>
        <v>0</v>
      </c>
      <c r="T3389" s="104">
        <f t="shared" si="1388"/>
        <v>0</v>
      </c>
      <c r="U3389" s="104">
        <f t="shared" si="1389"/>
        <v>0</v>
      </c>
      <c r="V3389" s="104">
        <f t="shared" si="1390"/>
        <v>0</v>
      </c>
      <c r="W3389" s="105">
        <f t="shared" si="1391"/>
        <v>0</v>
      </c>
      <c r="X3389" s="96"/>
      <c r="Y3389" s="106" t="str">
        <f>$AO$35</f>
        <v>M</v>
      </c>
      <c r="Z3389" s="262" t="str">
        <f t="shared" si="1382"/>
        <v>Sun</v>
      </c>
      <c r="AA3389" s="107">
        <f t="shared" si="1383"/>
        <v>0</v>
      </c>
      <c r="AB3389" s="107">
        <f t="shared" si="1384"/>
        <v>0</v>
      </c>
      <c r="AC3389" s="107">
        <f t="shared" si="1385"/>
        <v>0</v>
      </c>
    </row>
    <row r="3390" spans="1:29" ht="12.75" customHeight="1">
      <c r="A3390" s="69"/>
      <c r="B3390" s="70"/>
      <c r="C3390" s="70"/>
      <c r="D3390" s="200"/>
      <c r="E3390" s="127"/>
      <c r="F3390" s="155"/>
      <c r="G3390" s="74"/>
      <c r="H3390" s="75"/>
      <c r="I3390" s="76">
        <f t="shared" si="1379"/>
        <v>32</v>
      </c>
      <c r="J3390" s="100">
        <f>$AN$36</f>
        <v>41106</v>
      </c>
      <c r="K3390" s="101">
        <v>1</v>
      </c>
      <c r="L3390" s="261">
        <v>11</v>
      </c>
      <c r="M3390" s="232">
        <f t="shared" si="1394"/>
        <v>0.33333333333333331</v>
      </c>
      <c r="N3390" s="241">
        <f t="shared" si="1386"/>
        <v>0.70833333333333337</v>
      </c>
      <c r="O3390" s="244">
        <f t="shared" si="1380"/>
        <v>9.0000000000000018</v>
      </c>
      <c r="P3390" s="245" t="str">
        <f t="shared" si="1392"/>
        <v>1</v>
      </c>
      <c r="Q3390" s="257">
        <f t="shared" si="1381"/>
        <v>8.0000000000000018</v>
      </c>
      <c r="R3390" s="102">
        <f t="shared" si="1393"/>
        <v>2.9999999999999982</v>
      </c>
      <c r="S3390" s="103">
        <f t="shared" si="1387"/>
        <v>1</v>
      </c>
      <c r="T3390" s="104">
        <f t="shared" si="1388"/>
        <v>1.9999999999999982</v>
      </c>
      <c r="U3390" s="104">
        <f t="shared" si="1389"/>
        <v>0</v>
      </c>
      <c r="V3390" s="104">
        <f t="shared" si="1390"/>
        <v>0</v>
      </c>
      <c r="W3390" s="105">
        <f t="shared" si="1391"/>
        <v>2.9999999999999982</v>
      </c>
      <c r="X3390" s="96"/>
      <c r="Y3390" s="106" t="str">
        <f>$AO$36</f>
        <v>D</v>
      </c>
      <c r="Z3390" s="262" t="str">
        <f t="shared" si="1382"/>
        <v>Mon</v>
      </c>
      <c r="AA3390" s="107">
        <f t="shared" si="1383"/>
        <v>0</v>
      </c>
      <c r="AB3390" s="107">
        <f t="shared" si="1384"/>
        <v>0</v>
      </c>
      <c r="AC3390" s="107">
        <f t="shared" si="1385"/>
        <v>0</v>
      </c>
    </row>
    <row r="3391" spans="1:29" ht="12.75" customHeight="1">
      <c r="A3391" s="69"/>
      <c r="B3391" s="181" t="s">
        <v>34</v>
      </c>
      <c r="C3391" s="181"/>
      <c r="D3391" s="72"/>
      <c r="E3391" s="73"/>
      <c r="F3391" s="72"/>
      <c r="G3391" s="181" t="s">
        <v>35</v>
      </c>
      <c r="H3391" s="99"/>
      <c r="I3391" s="76">
        <f t="shared" si="1379"/>
        <v>33</v>
      </c>
      <c r="J3391" s="100">
        <f>$AN$37</f>
        <v>41107</v>
      </c>
      <c r="K3391" s="101">
        <v>1</v>
      </c>
      <c r="L3391" s="261">
        <v>11</v>
      </c>
      <c r="M3391" s="232">
        <f t="shared" si="1394"/>
        <v>0.33333333333333331</v>
      </c>
      <c r="N3391" s="241">
        <f t="shared" si="1386"/>
        <v>0.70833333333333337</v>
      </c>
      <c r="O3391" s="244">
        <f t="shared" si="1380"/>
        <v>9.0000000000000018</v>
      </c>
      <c r="P3391" s="245" t="str">
        <f t="shared" si="1392"/>
        <v>1</v>
      </c>
      <c r="Q3391" s="257">
        <f t="shared" si="1381"/>
        <v>8.0000000000000018</v>
      </c>
      <c r="R3391" s="102">
        <f t="shared" si="1393"/>
        <v>2.9999999999999982</v>
      </c>
      <c r="S3391" s="103">
        <f t="shared" si="1387"/>
        <v>1</v>
      </c>
      <c r="T3391" s="104">
        <f t="shared" si="1388"/>
        <v>1.9999999999999982</v>
      </c>
      <c r="U3391" s="104">
        <f t="shared" si="1389"/>
        <v>0</v>
      </c>
      <c r="V3391" s="104">
        <f t="shared" si="1390"/>
        <v>0</v>
      </c>
      <c r="W3391" s="105">
        <f t="shared" si="1391"/>
        <v>2.9999999999999982</v>
      </c>
      <c r="X3391" s="96"/>
      <c r="Y3391" s="106" t="str">
        <f>$AO$37</f>
        <v>D</v>
      </c>
      <c r="Z3391" s="207" t="str">
        <f t="shared" si="1382"/>
        <v>Tue</v>
      </c>
      <c r="AA3391" s="107">
        <f t="shared" si="1383"/>
        <v>0</v>
      </c>
      <c r="AB3391" s="107">
        <f t="shared" si="1384"/>
        <v>0</v>
      </c>
      <c r="AC3391" s="107">
        <f t="shared" si="1385"/>
        <v>0</v>
      </c>
    </row>
    <row r="3392" spans="1:29" ht="12.75" customHeight="1">
      <c r="A3392" s="69"/>
      <c r="B3392" s="181"/>
      <c r="C3392" s="181"/>
      <c r="D3392" s="72"/>
      <c r="E3392" s="73"/>
      <c r="F3392" s="72"/>
      <c r="G3392" s="181"/>
      <c r="H3392" s="99"/>
      <c r="I3392" s="76">
        <f t="shared" si="1379"/>
        <v>34</v>
      </c>
      <c r="J3392" s="100">
        <f>$AN$38</f>
        <v>41108</v>
      </c>
      <c r="K3392" s="101">
        <v>1</v>
      </c>
      <c r="L3392" s="261">
        <v>11</v>
      </c>
      <c r="M3392" s="232">
        <f t="shared" si="1394"/>
        <v>0.33333333333333331</v>
      </c>
      <c r="N3392" s="241">
        <f t="shared" si="1386"/>
        <v>0.70833333333333337</v>
      </c>
      <c r="O3392" s="244">
        <f t="shared" si="1380"/>
        <v>9.0000000000000018</v>
      </c>
      <c r="P3392" s="245" t="str">
        <f t="shared" si="1392"/>
        <v>1</v>
      </c>
      <c r="Q3392" s="257">
        <f t="shared" si="1381"/>
        <v>8.0000000000000018</v>
      </c>
      <c r="R3392" s="102">
        <f t="shared" si="1393"/>
        <v>2.9999999999999982</v>
      </c>
      <c r="S3392" s="103">
        <f t="shared" si="1387"/>
        <v>1</v>
      </c>
      <c r="T3392" s="104">
        <f t="shared" si="1388"/>
        <v>1.9999999999999982</v>
      </c>
      <c r="U3392" s="104">
        <f t="shared" si="1389"/>
        <v>0</v>
      </c>
      <c r="V3392" s="104">
        <f t="shared" si="1390"/>
        <v>0</v>
      </c>
      <c r="W3392" s="105">
        <f t="shared" si="1391"/>
        <v>2.9999999999999982</v>
      </c>
      <c r="X3392" s="96"/>
      <c r="Y3392" s="106" t="str">
        <f>$AO$38</f>
        <v>D</v>
      </c>
      <c r="Z3392" s="207" t="str">
        <f t="shared" si="1382"/>
        <v>Wed</v>
      </c>
      <c r="AA3392" s="107">
        <f t="shared" si="1383"/>
        <v>0</v>
      </c>
      <c r="AB3392" s="107">
        <f t="shared" si="1384"/>
        <v>0</v>
      </c>
      <c r="AC3392" s="107">
        <f t="shared" si="1385"/>
        <v>0</v>
      </c>
    </row>
    <row r="3393" spans="1:29" ht="12.75" customHeight="1">
      <c r="A3393" s="69"/>
      <c r="B3393" s="181"/>
      <c r="C3393" s="181"/>
      <c r="D3393" s="72"/>
      <c r="E3393" s="73"/>
      <c r="F3393" s="72"/>
      <c r="G3393" s="181"/>
      <c r="H3393" s="99"/>
      <c r="I3393" s="76">
        <f t="shared" si="1379"/>
        <v>35</v>
      </c>
      <c r="J3393" s="100"/>
      <c r="K3393" s="101"/>
      <c r="L3393" s="261"/>
      <c r="M3393" s="232"/>
      <c r="N3393" s="241"/>
      <c r="O3393" s="244"/>
      <c r="P3393" s="245"/>
      <c r="Q3393" s="257"/>
      <c r="R3393" s="102"/>
      <c r="S3393" s="103"/>
      <c r="T3393" s="104"/>
      <c r="U3393" s="104"/>
      <c r="V3393" s="104"/>
      <c r="W3393" s="105"/>
      <c r="X3393" s="96"/>
      <c r="Y3393" s="106"/>
      <c r="Z3393" s="207" t="str">
        <f t="shared" si="1382"/>
        <v>Sat</v>
      </c>
      <c r="AA3393" s="107">
        <f>COUNTIF(K3393,"S")</f>
        <v>0</v>
      </c>
      <c r="AB3393" s="107">
        <f>COUNTIF(K3393,"I")</f>
        <v>0</v>
      </c>
      <c r="AC3393" s="107">
        <f>COUNTIF(K3393,"A")</f>
        <v>0</v>
      </c>
    </row>
    <row r="3394" spans="1:29" ht="12.75" customHeight="1">
      <c r="A3394" s="69"/>
      <c r="B3394" s="181"/>
      <c r="C3394" s="181"/>
      <c r="D3394" s="72"/>
      <c r="E3394" s="73"/>
      <c r="F3394" s="72"/>
      <c r="G3394" s="181"/>
      <c r="H3394" s="99"/>
      <c r="I3394" s="76">
        <f t="shared" si="1379"/>
        <v>36</v>
      </c>
      <c r="J3394" s="210" t="s">
        <v>19</v>
      </c>
      <c r="K3394" s="211"/>
      <c r="L3394" s="251"/>
      <c r="M3394" s="212" t="s">
        <v>45</v>
      </c>
      <c r="N3394" s="212" t="s">
        <v>46</v>
      </c>
      <c r="O3394" s="242"/>
      <c r="P3394" s="243"/>
      <c r="Q3394" s="258"/>
      <c r="R3394" s="212"/>
      <c r="S3394" s="213"/>
      <c r="T3394" s="214"/>
      <c r="U3394" s="214"/>
      <c r="V3394" s="215"/>
      <c r="W3394" s="216" t="s">
        <v>36</v>
      </c>
      <c r="X3394" s="182"/>
      <c r="Y3394" s="183" t="s">
        <v>37</v>
      </c>
      <c r="Z3394" s="83"/>
      <c r="AA3394" s="84"/>
      <c r="AB3394" s="84"/>
      <c r="AC3394" s="96"/>
    </row>
    <row r="3395" spans="1:29" ht="12.75" customHeight="1">
      <c r="A3395" s="69"/>
      <c r="B3395" s="184" t="str">
        <f>C3359</f>
        <v>ADE</v>
      </c>
      <c r="C3395" s="181"/>
      <c r="D3395" s="72"/>
      <c r="E3395" s="73"/>
      <c r="F3395" s="72"/>
      <c r="G3395" s="181" t="s">
        <v>38</v>
      </c>
      <c r="H3395" s="99"/>
      <c r="I3395" s="76">
        <f t="shared" si="1379"/>
        <v>37</v>
      </c>
      <c r="J3395" s="333">
        <f>+K3395+L3395</f>
        <v>24</v>
      </c>
      <c r="K3395" s="334">
        <f>+COUNTIF(K3362:K3393,"1")+COUNTIF(K3362:K3393,"2")+COUNTIF(K3362:K3393,"L2")+COUNTIF(K3362:K3393,"L1")</f>
        <v>24</v>
      </c>
      <c r="L3395" s="334">
        <f>+COUNTIF(K3362:K3393,"2")+COUNTIF(K3362:K3393,"L2")</f>
        <v>0</v>
      </c>
      <c r="M3395" s="334">
        <f>+COUNTIF(K3362:K3393,"1")+COUNTIF(K3362:K3393,"L1")</f>
        <v>24</v>
      </c>
      <c r="N3395" s="185"/>
      <c r="O3395" s="185"/>
      <c r="P3395" s="101"/>
      <c r="Q3395" s="259"/>
      <c r="R3395" s="185">
        <f>+COUNTIF(K3363:K3393,"S2")</f>
        <v>0</v>
      </c>
      <c r="S3395" s="102">
        <f>SUM(S3363:S3393)</f>
        <v>18</v>
      </c>
      <c r="T3395" s="102">
        <f>SUM(T3363:T3393)</f>
        <v>46.999999999999986</v>
      </c>
      <c r="U3395" s="102">
        <f>SUM(U3363:U3393)</f>
        <v>2</v>
      </c>
      <c r="V3395" s="102">
        <f>SUM(V3363:V3393)</f>
        <v>0</v>
      </c>
      <c r="W3395" s="105">
        <f>+(S3395*1.5)+(T3395*2)+(U3395*3)+(V3395*4)</f>
        <v>126.99999999999997</v>
      </c>
      <c r="X3395" s="186"/>
      <c r="Y3395" s="187">
        <f>+COUNTIF(Y3363:Y3393,"D")</f>
        <v>22</v>
      </c>
      <c r="Z3395" s="83"/>
      <c r="AA3395" s="102">
        <f>SUM(AA3363:AA3393)</f>
        <v>0</v>
      </c>
      <c r="AB3395" s="102">
        <f>SUM(AB3363:AB3393)</f>
        <v>0</v>
      </c>
      <c r="AC3395" s="102">
        <f>SUM(AC3363:AC3393)</f>
        <v>0</v>
      </c>
    </row>
    <row r="3396" spans="1:29" ht="12.75" customHeight="1">
      <c r="A3396" s="69"/>
      <c r="B3396" s="263"/>
      <c r="C3396" s="189" t="s">
        <v>57</v>
      </c>
      <c r="D3396" s="189"/>
      <c r="E3396" s="190"/>
      <c r="F3396" s="72"/>
      <c r="G3396" s="72"/>
      <c r="H3396" s="99"/>
      <c r="I3396" s="76">
        <f t="shared" si="1379"/>
        <v>38</v>
      </c>
      <c r="J3396" s="191"/>
      <c r="K3396" s="192"/>
      <c r="L3396" s="252"/>
      <c r="M3396" s="193"/>
      <c r="N3396" s="193"/>
      <c r="O3396" s="193"/>
      <c r="P3396" s="239"/>
      <c r="Q3396" s="260"/>
      <c r="R3396" s="194">
        <f>S3395+T3395+U3395+V3395</f>
        <v>66.999999999999986</v>
      </c>
      <c r="S3396" s="103"/>
      <c r="T3396" s="103"/>
      <c r="U3396" s="103"/>
      <c r="V3396" s="103"/>
      <c r="W3396" s="103"/>
      <c r="X3396" s="195"/>
      <c r="Y3396" s="187"/>
      <c r="Z3396" s="196"/>
      <c r="AA3396" s="196"/>
      <c r="AB3396" s="196"/>
      <c r="AC3396" s="197"/>
    </row>
    <row r="3398" spans="1:29" ht="12.75" customHeight="1">
      <c r="A3398" s="52">
        <f>A3359+1</f>
        <v>88</v>
      </c>
      <c r="B3398" s="53" t="s">
        <v>2</v>
      </c>
      <c r="C3398" s="54" t="s">
        <v>201</v>
      </c>
      <c r="D3398" s="55"/>
      <c r="E3398" s="56" t="s">
        <v>55</v>
      </c>
      <c r="F3398" s="209" t="s">
        <v>163</v>
      </c>
      <c r="G3398" s="57"/>
      <c r="H3398" s="58"/>
      <c r="I3398" s="59">
        <v>1</v>
      </c>
      <c r="J3398" s="486" t="str">
        <f>+C3398</f>
        <v>ADE</v>
      </c>
      <c r="K3398" s="486"/>
      <c r="L3398" s="486"/>
      <c r="M3398" s="486"/>
      <c r="N3398" s="486"/>
      <c r="O3398" s="486"/>
      <c r="P3398" s="486"/>
      <c r="Q3398" s="486"/>
      <c r="R3398" s="486"/>
      <c r="S3398" s="486"/>
      <c r="T3398" s="486"/>
      <c r="U3398" s="486"/>
      <c r="V3398" s="486"/>
      <c r="W3398" s="486"/>
      <c r="X3398" s="60"/>
      <c r="Y3398" s="61"/>
      <c r="Z3398" s="62"/>
      <c r="AA3398" s="63"/>
      <c r="AB3398" s="63"/>
      <c r="AC3398" s="64"/>
    </row>
    <row r="3399" spans="1:29" ht="12.75" customHeight="1">
      <c r="A3399" s="69"/>
      <c r="B3399" s="70" t="s">
        <v>3</v>
      </c>
      <c r="C3399" s="71" t="s">
        <v>62</v>
      </c>
      <c r="D3399" s="72"/>
      <c r="E3399" s="73"/>
      <c r="F3399" s="72"/>
      <c r="G3399" s="74"/>
      <c r="H3399" s="75"/>
      <c r="I3399" s="76">
        <f t="shared" ref="I3399:I3435" si="1395">+I3398+1</f>
        <v>2</v>
      </c>
      <c r="J3399" s="77" t="s">
        <v>4</v>
      </c>
      <c r="K3399" s="78"/>
      <c r="L3399" s="248"/>
      <c r="M3399" s="79"/>
      <c r="N3399" s="79"/>
      <c r="O3399" s="79"/>
      <c r="P3399" s="236"/>
      <c r="Q3399" s="254"/>
      <c r="R3399" s="79"/>
      <c r="S3399" s="79"/>
      <c r="T3399" s="79"/>
      <c r="U3399" s="79"/>
      <c r="V3399" s="79"/>
      <c r="W3399" s="80" t="str">
        <f>$Y$1</f>
        <v>Period: 1 May 2012 - 31 May 2012</v>
      </c>
      <c r="X3399" s="81"/>
      <c r="Y3399" s="82"/>
      <c r="Z3399" s="83"/>
      <c r="AA3399" s="84"/>
      <c r="AB3399" s="84"/>
      <c r="AC3399" s="85"/>
    </row>
    <row r="3400" spans="1:29" ht="12.75" customHeight="1">
      <c r="A3400" s="69"/>
      <c r="B3400" s="70" t="s">
        <v>6</v>
      </c>
      <c r="C3400" s="71" t="s">
        <v>5</v>
      </c>
      <c r="D3400" s="72"/>
      <c r="E3400" s="73"/>
      <c r="F3400" s="91"/>
      <c r="G3400" s="91"/>
      <c r="H3400" s="92"/>
      <c r="I3400" s="76">
        <f t="shared" si="1395"/>
        <v>3</v>
      </c>
      <c r="J3400" s="487" t="s">
        <v>7</v>
      </c>
      <c r="K3400" s="488" t="s">
        <v>8</v>
      </c>
      <c r="L3400" s="249"/>
      <c r="M3400" s="489" t="s">
        <v>49</v>
      </c>
      <c r="N3400" s="490"/>
      <c r="O3400" s="220"/>
      <c r="P3400" s="237"/>
      <c r="Q3400" s="255"/>
      <c r="R3400" s="491" t="s">
        <v>64</v>
      </c>
      <c r="S3400" s="493" t="s">
        <v>9</v>
      </c>
      <c r="T3400" s="493"/>
      <c r="U3400" s="493"/>
      <c r="V3400" s="493"/>
      <c r="W3400" s="494" t="s">
        <v>10</v>
      </c>
      <c r="X3400" s="93"/>
      <c r="Y3400" s="94"/>
      <c r="Z3400" s="83"/>
      <c r="AA3400" s="84"/>
      <c r="AB3400" s="84"/>
      <c r="AC3400" s="85"/>
    </row>
    <row r="3401" spans="1:29" ht="12.75" customHeight="1">
      <c r="A3401" s="69"/>
      <c r="B3401" s="70" t="s">
        <v>48</v>
      </c>
      <c r="C3401" s="71"/>
      <c r="D3401" s="72"/>
      <c r="E3401" s="73"/>
      <c r="F3401" s="91"/>
      <c r="G3401" s="91"/>
      <c r="H3401" s="92"/>
      <c r="I3401" s="76">
        <f t="shared" si="1395"/>
        <v>4</v>
      </c>
      <c r="J3401" s="487"/>
      <c r="K3401" s="488"/>
      <c r="L3401" s="250"/>
      <c r="M3401" s="231" t="s">
        <v>11</v>
      </c>
      <c r="N3401" s="231" t="s">
        <v>12</v>
      </c>
      <c r="O3401" s="231"/>
      <c r="P3401" s="238"/>
      <c r="Q3401" s="256" t="s">
        <v>67</v>
      </c>
      <c r="R3401" s="492"/>
      <c r="S3401" s="201">
        <v>1.5</v>
      </c>
      <c r="T3401" s="201">
        <v>2</v>
      </c>
      <c r="U3401" s="201">
        <v>3</v>
      </c>
      <c r="V3401" s="201">
        <v>4</v>
      </c>
      <c r="W3401" s="494"/>
      <c r="X3401" s="93"/>
      <c r="Y3401" s="94"/>
      <c r="Z3401" s="83"/>
      <c r="AA3401" s="95" t="s">
        <v>13</v>
      </c>
      <c r="AB3401" s="95" t="s">
        <v>14</v>
      </c>
      <c r="AC3401" s="96" t="s">
        <v>15</v>
      </c>
    </row>
    <row r="3402" spans="1:29" ht="12.75" customHeight="1">
      <c r="A3402" s="69"/>
      <c r="B3402" s="70" t="s">
        <v>16</v>
      </c>
      <c r="C3402" s="71"/>
      <c r="D3402" s="72"/>
      <c r="E3402" s="73"/>
      <c r="F3402" s="98"/>
      <c r="G3402" s="72"/>
      <c r="H3402" s="99"/>
      <c r="I3402" s="76">
        <f t="shared" si="1395"/>
        <v>5</v>
      </c>
      <c r="J3402" s="100">
        <f>$AN$9</f>
        <v>41079</v>
      </c>
      <c r="K3402" s="101">
        <v>1</v>
      </c>
      <c r="L3402" s="261">
        <v>8</v>
      </c>
      <c r="M3402" s="232">
        <f>VLOOKUP(K3402,$AE$23:$AG$30,2,0)</f>
        <v>0.33333333333333331</v>
      </c>
      <c r="N3402" s="241">
        <f>VLOOKUP(K3402,$AE$23:$AG$30,3,0)</f>
        <v>0.70833333333333337</v>
      </c>
      <c r="O3402" s="244">
        <f t="shared" ref="O3402:O3431" si="1396">(N3402-M3402)*24</f>
        <v>9.0000000000000018</v>
      </c>
      <c r="P3402" s="245" t="str">
        <f>+IF(((N3402-M3402)*24)&gt;4,"1",0)</f>
        <v>1</v>
      </c>
      <c r="Q3402" s="257">
        <f t="shared" ref="Q3402:Q3431" si="1397">O3402-P3402</f>
        <v>8.0000000000000018</v>
      </c>
      <c r="R3402" s="102">
        <f>+L3402-Q3402</f>
        <v>0</v>
      </c>
      <c r="S3402" s="103">
        <f>IF(AND(Y3402="d",W3402&gt;0),1,0)</f>
        <v>0</v>
      </c>
      <c r="T3402" s="104">
        <f>IF(AND(Y3402="D",W3402-S3402&lt;0),0,IF(AND(Y3402="M",W3402&gt;=7),7,IF(AND(Y3402="M",W3402&lt;7),W3402,IF(W3402-S3402&lt;0,0,IF(AND(Y3402="D",W3402-S3402&gt;=7),7,IF(AND(Y3402="D",W3402-S3402&lt;7),W3402-S3402,0))))))</f>
        <v>0</v>
      </c>
      <c r="U3402" s="104">
        <f>IF(AND(Y3402="D",W3402&lt;1),0,IF(AND(Y3402="D",W3402-S3402-T3402&gt;0,W3402-S3402-T3402&lt;1),W3402-S3402-T3402,IF(AND(Y3402="D",W3402-S3402-T3402&gt;=1),1,IF(AND(Y3402="M",W3402-T3402&gt;=1),1,IF(AND(Y3402="M",W3402-T3402&lt;1),W3402-T3402,0)))))</f>
        <v>0</v>
      </c>
      <c r="V3402" s="104">
        <f>IF(AND(Y3402="D",W3402&lt;1),0,IF(AND(Y3402="D",W3402-S3402-T3402-U3402&gt;0),W3402-S3402-T3402-U3402,IF(AND(Y3402="M",W3402-T3402-U3402&gt;0),W3402-T3402-U3402,0)))</f>
        <v>0</v>
      </c>
      <c r="W3402" s="105">
        <f>+R3402</f>
        <v>0</v>
      </c>
      <c r="X3402" s="96"/>
      <c r="Y3402" s="106" t="str">
        <f>$AO$9</f>
        <v>D</v>
      </c>
      <c r="Z3402" s="207" t="str">
        <f t="shared" ref="Z3402:Z3432" si="1398">TEXT(WEEKDAY(J3402),"ddd")</f>
        <v>Tue</v>
      </c>
      <c r="AA3402" s="107">
        <f t="shared" ref="AA3402:AA3431" si="1399">COUNTIF(K3402,"S")</f>
        <v>0</v>
      </c>
      <c r="AB3402" s="107">
        <f t="shared" ref="AB3402:AB3431" si="1400">COUNTIF(K3402,"I")</f>
        <v>0</v>
      </c>
      <c r="AC3402" s="107">
        <f t="shared" ref="AC3402:AC3431" si="1401">COUNTIF(K3402,"A")</f>
        <v>0</v>
      </c>
    </row>
    <row r="3403" spans="1:29" ht="12.75" customHeight="1">
      <c r="A3403" s="69"/>
      <c r="B3403" s="70" t="s">
        <v>18</v>
      </c>
      <c r="C3403" s="108" t="s">
        <v>61</v>
      </c>
      <c r="D3403" s="109"/>
      <c r="E3403" s="73"/>
      <c r="F3403" s="110"/>
      <c r="G3403" s="72"/>
      <c r="H3403" s="99"/>
      <c r="I3403" s="76">
        <f t="shared" si="1395"/>
        <v>6</v>
      </c>
      <c r="J3403" s="100">
        <f>$AN$10</f>
        <v>41080</v>
      </c>
      <c r="K3403" s="101">
        <v>1</v>
      </c>
      <c r="L3403" s="261">
        <v>9</v>
      </c>
      <c r="M3403" s="232">
        <f>VLOOKUP(K3403,$AE$23:$AG$30,2,0)</f>
        <v>0.33333333333333331</v>
      </c>
      <c r="N3403" s="241">
        <f t="shared" ref="N3403:N3431" si="1402">VLOOKUP(K3403,$AE$23:$AG$30,3,0)</f>
        <v>0.70833333333333337</v>
      </c>
      <c r="O3403" s="244">
        <f t="shared" si="1396"/>
        <v>9.0000000000000018</v>
      </c>
      <c r="P3403" s="245" t="str">
        <f>+IF(((N3403-M3403)*24)&gt;4,"1",0)</f>
        <v>1</v>
      </c>
      <c r="Q3403" s="257">
        <f t="shared" si="1397"/>
        <v>8.0000000000000018</v>
      </c>
      <c r="R3403" s="102">
        <f>+L3403-Q3403</f>
        <v>0.99999999999999822</v>
      </c>
      <c r="S3403" s="103">
        <f t="shared" ref="S3403:S3431" si="1403">IF(AND(Y3403="d",W3403&gt;0),1,0)</f>
        <v>1</v>
      </c>
      <c r="T3403" s="104">
        <f t="shared" ref="T3403:T3431" si="1404">IF(AND(Y3403="D",W3403-S3403&lt;0),0,IF(AND(Y3403="M",W3403&gt;=7),7,IF(AND(Y3403="M",W3403&lt;7),W3403,IF(W3403-S3403&lt;0,0,IF(AND(Y3403="D",W3403-S3403&gt;=7),7,IF(AND(Y3403="D",W3403-S3403&lt;7),W3403-S3403,0))))))</f>
        <v>0</v>
      </c>
      <c r="U3403" s="104">
        <f t="shared" ref="U3403:U3431" si="1405">IF(AND(Y3403="D",W3403&lt;1),0,IF(AND(Y3403="D",W3403-S3403-T3403&gt;0,W3403-S3403-T3403&lt;1),W3403-S3403-T3403,IF(AND(Y3403="D",W3403-S3403-T3403&gt;=1),1,IF(AND(Y3403="M",W3403-T3403&gt;=1),1,IF(AND(Y3403="M",W3403-T3403&lt;1),W3403-T3403,0)))))</f>
        <v>0</v>
      </c>
      <c r="V3403" s="104">
        <f t="shared" ref="V3403:V3431" si="1406">IF(AND(Y3403="D",W3403&lt;1),0,IF(AND(Y3403="D",W3403-S3403-T3403-U3403&gt;0),W3403-S3403-T3403-U3403,IF(AND(Y3403="M",W3403-T3403-U3403&gt;0),W3403-T3403-U3403,0)))</f>
        <v>0</v>
      </c>
      <c r="W3403" s="105">
        <f t="shared" ref="W3403:W3431" si="1407">+R3403</f>
        <v>0.99999999999999822</v>
      </c>
      <c r="X3403" s="96"/>
      <c r="Y3403" s="106" t="str">
        <f>$AO$10</f>
        <v>D</v>
      </c>
      <c r="Z3403" s="207" t="str">
        <f t="shared" si="1398"/>
        <v>Wed</v>
      </c>
      <c r="AA3403" s="107">
        <f t="shared" si="1399"/>
        <v>0</v>
      </c>
      <c r="AB3403" s="107">
        <f t="shared" si="1400"/>
        <v>0</v>
      </c>
      <c r="AC3403" s="107">
        <f t="shared" si="1401"/>
        <v>0</v>
      </c>
    </row>
    <row r="3404" spans="1:29" ht="12.75" customHeight="1">
      <c r="A3404" s="69"/>
      <c r="B3404" s="98" t="s">
        <v>20</v>
      </c>
      <c r="C3404" s="199">
        <v>40245</v>
      </c>
      <c r="D3404" s="199">
        <v>41340</v>
      </c>
      <c r="E3404" s="73"/>
      <c r="F3404" s="72"/>
      <c r="G3404" s="72"/>
      <c r="H3404" s="99"/>
      <c r="I3404" s="76">
        <f t="shared" si="1395"/>
        <v>7</v>
      </c>
      <c r="J3404" s="100">
        <f>$AN$11</f>
        <v>41081</v>
      </c>
      <c r="K3404" s="101">
        <v>1</v>
      </c>
      <c r="L3404" s="261">
        <v>8</v>
      </c>
      <c r="M3404" s="232">
        <f>VLOOKUP(K3404,$AE$23:$AG$30,2,0)</f>
        <v>0.33333333333333331</v>
      </c>
      <c r="N3404" s="241">
        <f t="shared" si="1402"/>
        <v>0.70833333333333337</v>
      </c>
      <c r="O3404" s="244">
        <f t="shared" si="1396"/>
        <v>9.0000000000000018</v>
      </c>
      <c r="P3404" s="245" t="str">
        <f t="shared" ref="P3404:P3431" si="1408">+IF(((N3404-M3404)*24)&gt;4,"1",0)</f>
        <v>1</v>
      </c>
      <c r="Q3404" s="257">
        <f t="shared" si="1397"/>
        <v>8.0000000000000018</v>
      </c>
      <c r="R3404" s="102">
        <f t="shared" ref="R3404:R3431" si="1409">+L3404-Q3404</f>
        <v>0</v>
      </c>
      <c r="S3404" s="103">
        <f t="shared" si="1403"/>
        <v>0</v>
      </c>
      <c r="T3404" s="104">
        <f t="shared" si="1404"/>
        <v>0</v>
      </c>
      <c r="U3404" s="104">
        <f t="shared" si="1405"/>
        <v>0</v>
      </c>
      <c r="V3404" s="104">
        <f t="shared" si="1406"/>
        <v>0</v>
      </c>
      <c r="W3404" s="105">
        <f t="shared" si="1407"/>
        <v>0</v>
      </c>
      <c r="X3404" s="96"/>
      <c r="Y3404" s="106" t="str">
        <f>$AO$11</f>
        <v>D</v>
      </c>
      <c r="Z3404" s="207" t="str">
        <f t="shared" si="1398"/>
        <v>Thu</v>
      </c>
      <c r="AA3404" s="107">
        <f t="shared" si="1399"/>
        <v>0</v>
      </c>
      <c r="AB3404" s="107">
        <f t="shared" si="1400"/>
        <v>0</v>
      </c>
      <c r="AC3404" s="107">
        <f t="shared" si="1401"/>
        <v>0</v>
      </c>
    </row>
    <row r="3405" spans="1:29" ht="12.75" customHeight="1">
      <c r="A3405" s="69"/>
      <c r="B3405" s="98"/>
      <c r="C3405" s="98"/>
      <c r="D3405" s="72"/>
      <c r="E3405" s="73"/>
      <c r="F3405" s="72"/>
      <c r="G3405" s="72"/>
      <c r="H3405" s="99"/>
      <c r="I3405" s="76">
        <f t="shared" si="1395"/>
        <v>8</v>
      </c>
      <c r="J3405" s="100">
        <f>$AN$12</f>
        <v>41082</v>
      </c>
      <c r="K3405" s="101">
        <v>1</v>
      </c>
      <c r="L3405" s="261">
        <v>8</v>
      </c>
      <c r="M3405" s="232">
        <f t="shared" ref="M3405:M3431" si="1410">VLOOKUP(K3405,$AE$23:$AG$30,2,0)</f>
        <v>0.33333333333333331</v>
      </c>
      <c r="N3405" s="241">
        <f t="shared" si="1402"/>
        <v>0.70833333333333337</v>
      </c>
      <c r="O3405" s="244">
        <f t="shared" si="1396"/>
        <v>9.0000000000000018</v>
      </c>
      <c r="P3405" s="245" t="str">
        <f t="shared" si="1408"/>
        <v>1</v>
      </c>
      <c r="Q3405" s="257">
        <f t="shared" si="1397"/>
        <v>8.0000000000000018</v>
      </c>
      <c r="R3405" s="102">
        <f t="shared" si="1409"/>
        <v>0</v>
      </c>
      <c r="S3405" s="103">
        <f t="shared" si="1403"/>
        <v>0</v>
      </c>
      <c r="T3405" s="104">
        <f t="shared" si="1404"/>
        <v>0</v>
      </c>
      <c r="U3405" s="104">
        <f t="shared" si="1405"/>
        <v>0</v>
      </c>
      <c r="V3405" s="104">
        <f t="shared" si="1406"/>
        <v>0</v>
      </c>
      <c r="W3405" s="105">
        <f t="shared" si="1407"/>
        <v>0</v>
      </c>
      <c r="X3405" s="96"/>
      <c r="Y3405" s="106" t="str">
        <f>$AO$12</f>
        <v>D</v>
      </c>
      <c r="Z3405" s="207" t="str">
        <f t="shared" si="1398"/>
        <v>Fri</v>
      </c>
      <c r="AA3405" s="107">
        <f t="shared" si="1399"/>
        <v>0</v>
      </c>
      <c r="AB3405" s="107">
        <f t="shared" si="1400"/>
        <v>0</v>
      </c>
      <c r="AC3405" s="107">
        <f t="shared" si="1401"/>
        <v>0</v>
      </c>
    </row>
    <row r="3406" spans="1:29" ht="12.75" customHeight="1">
      <c r="A3406" s="69"/>
      <c r="B3406" s="98"/>
      <c r="C3406" s="98"/>
      <c r="D3406" s="72"/>
      <c r="E3406" s="73"/>
      <c r="F3406" s="198"/>
      <c r="G3406" s="72"/>
      <c r="H3406" s="99"/>
      <c r="I3406" s="76">
        <f t="shared" si="1395"/>
        <v>9</v>
      </c>
      <c r="J3406" s="100">
        <f>$AN$13</f>
        <v>41083</v>
      </c>
      <c r="K3406" s="339" t="s">
        <v>50</v>
      </c>
      <c r="L3406" s="261"/>
      <c r="M3406" s="232">
        <f t="shared" si="1410"/>
        <v>0</v>
      </c>
      <c r="N3406" s="241">
        <f t="shared" si="1402"/>
        <v>0</v>
      </c>
      <c r="O3406" s="244">
        <f t="shared" si="1396"/>
        <v>0</v>
      </c>
      <c r="P3406" s="245">
        <f t="shared" si="1408"/>
        <v>0</v>
      </c>
      <c r="Q3406" s="257">
        <f t="shared" si="1397"/>
        <v>0</v>
      </c>
      <c r="R3406" s="102">
        <f t="shared" si="1409"/>
        <v>0</v>
      </c>
      <c r="S3406" s="103">
        <f t="shared" si="1403"/>
        <v>0</v>
      </c>
      <c r="T3406" s="104">
        <f t="shared" si="1404"/>
        <v>0</v>
      </c>
      <c r="U3406" s="104">
        <f t="shared" si="1405"/>
        <v>0</v>
      </c>
      <c r="V3406" s="104">
        <f t="shared" si="1406"/>
        <v>0</v>
      </c>
      <c r="W3406" s="105">
        <f t="shared" si="1407"/>
        <v>0</v>
      </c>
      <c r="X3406" s="96"/>
      <c r="Y3406" s="106" t="str">
        <f>$AO$13</f>
        <v>M</v>
      </c>
      <c r="Z3406" s="207" t="str">
        <f t="shared" si="1398"/>
        <v>Sat</v>
      </c>
      <c r="AA3406" s="107">
        <f t="shared" si="1399"/>
        <v>0</v>
      </c>
      <c r="AB3406" s="107">
        <f t="shared" si="1400"/>
        <v>0</v>
      </c>
      <c r="AC3406" s="107">
        <f t="shared" si="1401"/>
        <v>0</v>
      </c>
    </row>
    <row r="3407" spans="1:29" ht="12.75" customHeight="1">
      <c r="A3407" s="69"/>
      <c r="B3407" s="124" t="s">
        <v>21</v>
      </c>
      <c r="C3407" s="125" t="s">
        <v>22</v>
      </c>
      <c r="D3407" s="126"/>
      <c r="E3407" s="127"/>
      <c r="F3407" s="198">
        <v>1244560</v>
      </c>
      <c r="G3407" s="129" t="s">
        <v>22</v>
      </c>
      <c r="H3407" s="130">
        <f>+F3407</f>
        <v>1244560</v>
      </c>
      <c r="I3407" s="76">
        <f t="shared" si="1395"/>
        <v>10</v>
      </c>
      <c r="J3407" s="100">
        <f>$AN$14</f>
        <v>41084</v>
      </c>
      <c r="K3407" s="339" t="s">
        <v>50</v>
      </c>
      <c r="L3407" s="261"/>
      <c r="M3407" s="232">
        <f t="shared" si="1410"/>
        <v>0</v>
      </c>
      <c r="N3407" s="241">
        <f t="shared" si="1402"/>
        <v>0</v>
      </c>
      <c r="O3407" s="244">
        <f t="shared" si="1396"/>
        <v>0</v>
      </c>
      <c r="P3407" s="245">
        <f t="shared" si="1408"/>
        <v>0</v>
      </c>
      <c r="Q3407" s="257">
        <f t="shared" si="1397"/>
        <v>0</v>
      </c>
      <c r="R3407" s="102">
        <f t="shared" si="1409"/>
        <v>0</v>
      </c>
      <c r="S3407" s="103">
        <f t="shared" si="1403"/>
        <v>0</v>
      </c>
      <c r="T3407" s="104">
        <f t="shared" si="1404"/>
        <v>0</v>
      </c>
      <c r="U3407" s="104">
        <f t="shared" si="1405"/>
        <v>0</v>
      </c>
      <c r="V3407" s="104">
        <f t="shared" si="1406"/>
        <v>0</v>
      </c>
      <c r="W3407" s="105">
        <f t="shared" si="1407"/>
        <v>0</v>
      </c>
      <c r="X3407" s="96"/>
      <c r="Y3407" s="106" t="str">
        <f>$AO$14</f>
        <v>M</v>
      </c>
      <c r="Z3407" s="262" t="str">
        <f t="shared" si="1398"/>
        <v>Sun</v>
      </c>
      <c r="AA3407" s="107">
        <f t="shared" si="1399"/>
        <v>0</v>
      </c>
      <c r="AB3407" s="107">
        <f t="shared" si="1400"/>
        <v>0</v>
      </c>
      <c r="AC3407" s="107">
        <f t="shared" si="1401"/>
        <v>0</v>
      </c>
    </row>
    <row r="3408" spans="1:29" ht="12.75" customHeight="1">
      <c r="A3408" s="69"/>
      <c r="B3408" s="124" t="s">
        <v>23</v>
      </c>
      <c r="C3408" s="125" t="s">
        <v>22</v>
      </c>
      <c r="D3408" s="133">
        <f>+F3407/173</f>
        <v>7193.9884393063585</v>
      </c>
      <c r="E3408" s="127" t="s">
        <v>24</v>
      </c>
      <c r="F3408" s="128">
        <f>+W3434</f>
        <v>86.999999999999972</v>
      </c>
      <c r="G3408" s="134" t="s">
        <v>22</v>
      </c>
      <c r="H3408" s="130">
        <f>F3408*D3408</f>
        <v>625876.99421965296</v>
      </c>
      <c r="I3408" s="76">
        <f t="shared" si="1395"/>
        <v>11</v>
      </c>
      <c r="J3408" s="100">
        <f>$AN$15</f>
        <v>41085</v>
      </c>
      <c r="K3408" s="101">
        <v>1</v>
      </c>
      <c r="L3408" s="261">
        <v>8</v>
      </c>
      <c r="M3408" s="232">
        <f t="shared" si="1410"/>
        <v>0.33333333333333331</v>
      </c>
      <c r="N3408" s="241">
        <f t="shared" si="1402"/>
        <v>0.70833333333333337</v>
      </c>
      <c r="O3408" s="244">
        <f t="shared" si="1396"/>
        <v>9.0000000000000018</v>
      </c>
      <c r="P3408" s="245" t="str">
        <f t="shared" si="1408"/>
        <v>1</v>
      </c>
      <c r="Q3408" s="257">
        <f t="shared" si="1397"/>
        <v>8.0000000000000018</v>
      </c>
      <c r="R3408" s="102">
        <f t="shared" si="1409"/>
        <v>0</v>
      </c>
      <c r="S3408" s="103">
        <f t="shared" si="1403"/>
        <v>0</v>
      </c>
      <c r="T3408" s="104">
        <f t="shared" si="1404"/>
        <v>0</v>
      </c>
      <c r="U3408" s="104">
        <f t="shared" si="1405"/>
        <v>0</v>
      </c>
      <c r="V3408" s="104">
        <f t="shared" si="1406"/>
        <v>0</v>
      </c>
      <c r="W3408" s="105">
        <f t="shared" si="1407"/>
        <v>0</v>
      </c>
      <c r="X3408" s="96"/>
      <c r="Y3408" s="106" t="str">
        <f>$AO$15</f>
        <v>D</v>
      </c>
      <c r="Z3408" s="262" t="str">
        <f t="shared" si="1398"/>
        <v>Mon</v>
      </c>
      <c r="AA3408" s="107">
        <f t="shared" si="1399"/>
        <v>0</v>
      </c>
      <c r="AB3408" s="107">
        <f t="shared" si="1400"/>
        <v>0</v>
      </c>
      <c r="AC3408" s="107">
        <f t="shared" si="1401"/>
        <v>0</v>
      </c>
    </row>
    <row r="3409" spans="1:29" ht="12.75" customHeight="1">
      <c r="A3409" s="69"/>
      <c r="B3409" s="124" t="s">
        <v>65</v>
      </c>
      <c r="C3409" s="125" t="s">
        <v>22</v>
      </c>
      <c r="D3409" s="133">
        <v>6000</v>
      </c>
      <c r="E3409" s="127" t="s">
        <v>24</v>
      </c>
      <c r="F3409" s="203">
        <f>+K3434</f>
        <v>23</v>
      </c>
      <c r="G3409" s="134" t="s">
        <v>22</v>
      </c>
      <c r="H3409" s="130">
        <f>F3409*D3409</f>
        <v>138000</v>
      </c>
      <c r="I3409" s="76">
        <f t="shared" si="1395"/>
        <v>12</v>
      </c>
      <c r="J3409" s="100">
        <f>$AN$16</f>
        <v>41086</v>
      </c>
      <c r="K3409" s="101">
        <v>1</v>
      </c>
      <c r="L3409" s="261">
        <v>8</v>
      </c>
      <c r="M3409" s="232">
        <f t="shared" si="1410"/>
        <v>0.33333333333333331</v>
      </c>
      <c r="N3409" s="241">
        <f t="shared" si="1402"/>
        <v>0.70833333333333337</v>
      </c>
      <c r="O3409" s="244">
        <f t="shared" si="1396"/>
        <v>9.0000000000000018</v>
      </c>
      <c r="P3409" s="245" t="str">
        <f t="shared" si="1408"/>
        <v>1</v>
      </c>
      <c r="Q3409" s="257">
        <f t="shared" si="1397"/>
        <v>8.0000000000000018</v>
      </c>
      <c r="R3409" s="102">
        <f t="shared" si="1409"/>
        <v>0</v>
      </c>
      <c r="S3409" s="103">
        <f t="shared" si="1403"/>
        <v>0</v>
      </c>
      <c r="T3409" s="104">
        <f t="shared" si="1404"/>
        <v>0</v>
      </c>
      <c r="U3409" s="104">
        <f t="shared" si="1405"/>
        <v>0</v>
      </c>
      <c r="V3409" s="104">
        <f t="shared" si="1406"/>
        <v>0</v>
      </c>
      <c r="W3409" s="105">
        <f t="shared" si="1407"/>
        <v>0</v>
      </c>
      <c r="X3409" s="96"/>
      <c r="Y3409" s="106" t="str">
        <f>$AO$16</f>
        <v>D</v>
      </c>
      <c r="Z3409" s="207" t="str">
        <f t="shared" si="1398"/>
        <v>Tue</v>
      </c>
      <c r="AA3409" s="107">
        <f t="shared" si="1399"/>
        <v>0</v>
      </c>
      <c r="AB3409" s="107">
        <f t="shared" si="1400"/>
        <v>0</v>
      </c>
      <c r="AC3409" s="107">
        <f t="shared" si="1401"/>
        <v>0</v>
      </c>
    </row>
    <row r="3410" spans="1:29" ht="12.75" customHeight="1">
      <c r="A3410" s="69"/>
      <c r="B3410" s="124" t="s">
        <v>66</v>
      </c>
      <c r="C3410" s="125" t="s">
        <v>22</v>
      </c>
      <c r="D3410" s="200">
        <v>4000</v>
      </c>
      <c r="E3410" s="127" t="s">
        <v>24</v>
      </c>
      <c r="F3410" s="139">
        <f>+L3434</f>
        <v>0</v>
      </c>
      <c r="G3410" s="134" t="s">
        <v>22</v>
      </c>
      <c r="H3410" s="130">
        <f>F3410*D3410</f>
        <v>0</v>
      </c>
      <c r="I3410" s="76">
        <f t="shared" si="1395"/>
        <v>13</v>
      </c>
      <c r="J3410" s="100">
        <f>$AN$17</f>
        <v>41087</v>
      </c>
      <c r="K3410" s="101">
        <v>1</v>
      </c>
      <c r="L3410" s="261">
        <v>11</v>
      </c>
      <c r="M3410" s="232">
        <f t="shared" si="1410"/>
        <v>0.33333333333333331</v>
      </c>
      <c r="N3410" s="241">
        <f t="shared" si="1402"/>
        <v>0.70833333333333337</v>
      </c>
      <c r="O3410" s="244">
        <f t="shared" si="1396"/>
        <v>9.0000000000000018</v>
      </c>
      <c r="P3410" s="245" t="str">
        <f t="shared" si="1408"/>
        <v>1</v>
      </c>
      <c r="Q3410" s="257">
        <f t="shared" si="1397"/>
        <v>8.0000000000000018</v>
      </c>
      <c r="R3410" s="102">
        <f t="shared" si="1409"/>
        <v>2.9999999999999982</v>
      </c>
      <c r="S3410" s="103">
        <f t="shared" si="1403"/>
        <v>1</v>
      </c>
      <c r="T3410" s="104">
        <f t="shared" si="1404"/>
        <v>1.9999999999999982</v>
      </c>
      <c r="U3410" s="104">
        <f t="shared" si="1405"/>
        <v>0</v>
      </c>
      <c r="V3410" s="104">
        <f t="shared" si="1406"/>
        <v>0</v>
      </c>
      <c r="W3410" s="105">
        <f t="shared" si="1407"/>
        <v>2.9999999999999982</v>
      </c>
      <c r="X3410" s="96"/>
      <c r="Y3410" s="106" t="str">
        <f>$AO$17</f>
        <v>D</v>
      </c>
      <c r="Z3410" s="207" t="str">
        <f t="shared" si="1398"/>
        <v>Wed</v>
      </c>
      <c r="AA3410" s="107">
        <f t="shared" si="1399"/>
        <v>0</v>
      </c>
      <c r="AB3410" s="107">
        <f t="shared" si="1400"/>
        <v>0</v>
      </c>
      <c r="AC3410" s="107">
        <f t="shared" si="1401"/>
        <v>0</v>
      </c>
    </row>
    <row r="3411" spans="1:29" ht="12.75" customHeight="1">
      <c r="A3411" s="69"/>
      <c r="B3411" s="335" t="s">
        <v>75</v>
      </c>
      <c r="C3411" s="336" t="s">
        <v>22</v>
      </c>
      <c r="D3411" s="337"/>
      <c r="E3411" s="127" t="s">
        <v>24</v>
      </c>
      <c r="F3411" s="338">
        <f>+M3434</f>
        <v>23</v>
      </c>
      <c r="G3411" s="142" t="s">
        <v>22</v>
      </c>
      <c r="H3411" s="143">
        <f>+F3411*D3411</f>
        <v>0</v>
      </c>
      <c r="I3411" s="76">
        <f t="shared" si="1395"/>
        <v>14</v>
      </c>
      <c r="J3411" s="100">
        <f>$AN$18</f>
        <v>41088</v>
      </c>
      <c r="K3411" s="101">
        <v>1</v>
      </c>
      <c r="L3411" s="261">
        <v>8</v>
      </c>
      <c r="M3411" s="232">
        <f t="shared" si="1410"/>
        <v>0.33333333333333331</v>
      </c>
      <c r="N3411" s="241">
        <f t="shared" si="1402"/>
        <v>0.70833333333333337</v>
      </c>
      <c r="O3411" s="244">
        <f t="shared" si="1396"/>
        <v>9.0000000000000018</v>
      </c>
      <c r="P3411" s="245" t="str">
        <f t="shared" si="1408"/>
        <v>1</v>
      </c>
      <c r="Q3411" s="257">
        <f t="shared" si="1397"/>
        <v>8.0000000000000018</v>
      </c>
      <c r="R3411" s="102">
        <f t="shared" si="1409"/>
        <v>0</v>
      </c>
      <c r="S3411" s="103">
        <f t="shared" si="1403"/>
        <v>0</v>
      </c>
      <c r="T3411" s="104">
        <f t="shared" si="1404"/>
        <v>0</v>
      </c>
      <c r="U3411" s="104">
        <f t="shared" si="1405"/>
        <v>0</v>
      </c>
      <c r="V3411" s="104">
        <f t="shared" si="1406"/>
        <v>0</v>
      </c>
      <c r="W3411" s="105">
        <f t="shared" si="1407"/>
        <v>0</v>
      </c>
      <c r="X3411" s="96"/>
      <c r="Y3411" s="106" t="str">
        <f>$AO$18</f>
        <v>D</v>
      </c>
      <c r="Z3411" s="207" t="str">
        <f t="shared" si="1398"/>
        <v>Thu</v>
      </c>
      <c r="AA3411" s="107">
        <f t="shared" si="1399"/>
        <v>0</v>
      </c>
      <c r="AB3411" s="107">
        <f t="shared" si="1400"/>
        <v>0</v>
      </c>
      <c r="AC3411" s="107">
        <f t="shared" si="1401"/>
        <v>0</v>
      </c>
    </row>
    <row r="3412" spans="1:29" ht="12.75" customHeight="1">
      <c r="A3412" s="69"/>
      <c r="B3412" s="124"/>
      <c r="C3412" s="70"/>
      <c r="D3412" s="202"/>
      <c r="E3412" s="140"/>
      <c r="F3412" s="141"/>
      <c r="G3412" s="74" t="s">
        <v>22</v>
      </c>
      <c r="H3412" s="99">
        <f>+D3412*F3412</f>
        <v>0</v>
      </c>
      <c r="I3412" s="76">
        <f t="shared" si="1395"/>
        <v>15</v>
      </c>
      <c r="J3412" s="100">
        <f>$AN$19</f>
        <v>41089</v>
      </c>
      <c r="K3412" s="101">
        <v>1</v>
      </c>
      <c r="L3412" s="261">
        <v>8</v>
      </c>
      <c r="M3412" s="232">
        <f t="shared" si="1410"/>
        <v>0.33333333333333331</v>
      </c>
      <c r="N3412" s="241">
        <f t="shared" si="1402"/>
        <v>0.70833333333333337</v>
      </c>
      <c r="O3412" s="244">
        <f t="shared" si="1396"/>
        <v>9.0000000000000018</v>
      </c>
      <c r="P3412" s="245" t="str">
        <f t="shared" si="1408"/>
        <v>1</v>
      </c>
      <c r="Q3412" s="257">
        <f t="shared" si="1397"/>
        <v>8.0000000000000018</v>
      </c>
      <c r="R3412" s="102">
        <f t="shared" si="1409"/>
        <v>0</v>
      </c>
      <c r="S3412" s="103">
        <f t="shared" si="1403"/>
        <v>0</v>
      </c>
      <c r="T3412" s="104">
        <f t="shared" si="1404"/>
        <v>0</v>
      </c>
      <c r="U3412" s="104">
        <f t="shared" si="1405"/>
        <v>0</v>
      </c>
      <c r="V3412" s="104">
        <f t="shared" si="1406"/>
        <v>0</v>
      </c>
      <c r="W3412" s="105">
        <f t="shared" si="1407"/>
        <v>0</v>
      </c>
      <c r="X3412" s="96"/>
      <c r="Y3412" s="106" t="str">
        <f>$AO$19</f>
        <v>D</v>
      </c>
      <c r="Z3412" s="207" t="str">
        <f t="shared" si="1398"/>
        <v>Fri</v>
      </c>
      <c r="AA3412" s="107">
        <f t="shared" si="1399"/>
        <v>0</v>
      </c>
      <c r="AB3412" s="107">
        <f t="shared" si="1400"/>
        <v>0</v>
      </c>
      <c r="AC3412" s="107">
        <f t="shared" si="1401"/>
        <v>0</v>
      </c>
    </row>
    <row r="3413" spans="1:29" ht="12.75" customHeight="1">
      <c r="A3413" s="69"/>
      <c r="B3413" s="124"/>
      <c r="C3413" s="70"/>
      <c r="D3413" s="202"/>
      <c r="E3413" s="140"/>
      <c r="F3413" s="139"/>
      <c r="G3413" s="74" t="s">
        <v>22</v>
      </c>
      <c r="H3413" s="99">
        <f>+D3413*F3413</f>
        <v>0</v>
      </c>
      <c r="I3413" s="76">
        <f t="shared" si="1395"/>
        <v>16</v>
      </c>
      <c r="J3413" s="100">
        <f>$AN$20</f>
        <v>41090</v>
      </c>
      <c r="K3413" s="101" t="s">
        <v>63</v>
      </c>
      <c r="L3413" s="261">
        <v>6.5</v>
      </c>
      <c r="M3413" s="232">
        <f t="shared" si="1410"/>
        <v>0</v>
      </c>
      <c r="N3413" s="241">
        <f t="shared" si="1402"/>
        <v>0</v>
      </c>
      <c r="O3413" s="244">
        <f t="shared" si="1396"/>
        <v>0</v>
      </c>
      <c r="P3413" s="245">
        <f t="shared" si="1408"/>
        <v>0</v>
      </c>
      <c r="Q3413" s="257">
        <f t="shared" si="1397"/>
        <v>0</v>
      </c>
      <c r="R3413" s="102">
        <f t="shared" si="1409"/>
        <v>6.5</v>
      </c>
      <c r="S3413" s="103">
        <f t="shared" si="1403"/>
        <v>0</v>
      </c>
      <c r="T3413" s="104">
        <f t="shared" si="1404"/>
        <v>6.5</v>
      </c>
      <c r="U3413" s="104">
        <f t="shared" si="1405"/>
        <v>0</v>
      </c>
      <c r="V3413" s="104">
        <f t="shared" si="1406"/>
        <v>0</v>
      </c>
      <c r="W3413" s="105">
        <f t="shared" si="1407"/>
        <v>6.5</v>
      </c>
      <c r="X3413" s="96"/>
      <c r="Y3413" s="106" t="str">
        <f>$AO$20</f>
        <v>M</v>
      </c>
      <c r="Z3413" s="207" t="str">
        <f t="shared" si="1398"/>
        <v>Sat</v>
      </c>
      <c r="AA3413" s="107">
        <f t="shared" si="1399"/>
        <v>0</v>
      </c>
      <c r="AB3413" s="107">
        <f t="shared" si="1400"/>
        <v>0</v>
      </c>
      <c r="AC3413" s="107">
        <f t="shared" si="1401"/>
        <v>0</v>
      </c>
    </row>
    <row r="3414" spans="1:29" ht="12.75" customHeight="1">
      <c r="A3414" s="69"/>
      <c r="B3414" s="124" t="s">
        <v>56</v>
      </c>
      <c r="C3414" s="70" t="s">
        <v>22</v>
      </c>
      <c r="D3414" s="202"/>
      <c r="E3414" s="140"/>
      <c r="F3414" s="141"/>
      <c r="G3414" s="74" t="s">
        <v>22</v>
      </c>
      <c r="H3414" s="99">
        <v>0</v>
      </c>
      <c r="I3414" s="76">
        <f t="shared" si="1395"/>
        <v>17</v>
      </c>
      <c r="J3414" s="100">
        <f>$AN$21</f>
        <v>41091</v>
      </c>
      <c r="K3414" s="101" t="s">
        <v>50</v>
      </c>
      <c r="L3414" s="261"/>
      <c r="M3414" s="232">
        <f t="shared" si="1410"/>
        <v>0</v>
      </c>
      <c r="N3414" s="241">
        <f t="shared" si="1402"/>
        <v>0</v>
      </c>
      <c r="O3414" s="244">
        <f t="shared" si="1396"/>
        <v>0</v>
      </c>
      <c r="P3414" s="245">
        <f t="shared" si="1408"/>
        <v>0</v>
      </c>
      <c r="Q3414" s="257">
        <f t="shared" si="1397"/>
        <v>0</v>
      </c>
      <c r="R3414" s="102">
        <f t="shared" si="1409"/>
        <v>0</v>
      </c>
      <c r="S3414" s="103">
        <f t="shared" si="1403"/>
        <v>0</v>
      </c>
      <c r="T3414" s="104">
        <f t="shared" si="1404"/>
        <v>0</v>
      </c>
      <c r="U3414" s="104">
        <f t="shared" si="1405"/>
        <v>0</v>
      </c>
      <c r="V3414" s="104">
        <f t="shared" si="1406"/>
        <v>0</v>
      </c>
      <c r="W3414" s="105">
        <f t="shared" si="1407"/>
        <v>0</v>
      </c>
      <c r="X3414" s="96"/>
      <c r="Y3414" s="106" t="str">
        <f>$AO$21</f>
        <v>M</v>
      </c>
      <c r="Z3414" s="262" t="str">
        <f t="shared" si="1398"/>
        <v>Sun</v>
      </c>
      <c r="AA3414" s="107">
        <f t="shared" si="1399"/>
        <v>0</v>
      </c>
      <c r="AB3414" s="107">
        <f t="shared" si="1400"/>
        <v>0</v>
      </c>
      <c r="AC3414" s="107">
        <f t="shared" si="1401"/>
        <v>0</v>
      </c>
    </row>
    <row r="3415" spans="1:29" ht="12.75" customHeight="1">
      <c r="A3415" s="69"/>
      <c r="B3415" s="124"/>
      <c r="C3415" s="70"/>
      <c r="D3415" s="202"/>
      <c r="E3415" s="140"/>
      <c r="F3415" s="139"/>
      <c r="G3415" s="74" t="s">
        <v>22</v>
      </c>
      <c r="H3415" s="99">
        <f>+D3415*F3415</f>
        <v>0</v>
      </c>
      <c r="I3415" s="76">
        <f t="shared" si="1395"/>
        <v>18</v>
      </c>
      <c r="J3415" s="100">
        <f>$AN$22</f>
        <v>41092</v>
      </c>
      <c r="K3415" s="101">
        <v>1</v>
      </c>
      <c r="L3415" s="261">
        <v>10</v>
      </c>
      <c r="M3415" s="232">
        <f t="shared" si="1410"/>
        <v>0.33333333333333331</v>
      </c>
      <c r="N3415" s="241">
        <f t="shared" si="1402"/>
        <v>0.70833333333333337</v>
      </c>
      <c r="O3415" s="244">
        <f t="shared" si="1396"/>
        <v>9.0000000000000018</v>
      </c>
      <c r="P3415" s="245" t="str">
        <f t="shared" si="1408"/>
        <v>1</v>
      </c>
      <c r="Q3415" s="257">
        <f t="shared" si="1397"/>
        <v>8.0000000000000018</v>
      </c>
      <c r="R3415" s="102">
        <f t="shared" si="1409"/>
        <v>1.9999999999999982</v>
      </c>
      <c r="S3415" s="103">
        <f t="shared" si="1403"/>
        <v>1</v>
      </c>
      <c r="T3415" s="104">
        <f t="shared" si="1404"/>
        <v>0.99999999999999822</v>
      </c>
      <c r="U3415" s="104">
        <f t="shared" si="1405"/>
        <v>0</v>
      </c>
      <c r="V3415" s="104">
        <f t="shared" si="1406"/>
        <v>0</v>
      </c>
      <c r="W3415" s="105">
        <f t="shared" si="1407"/>
        <v>1.9999999999999982</v>
      </c>
      <c r="X3415" s="96"/>
      <c r="Y3415" s="106" t="str">
        <f>$AO$22</f>
        <v>D</v>
      </c>
      <c r="Z3415" s="262" t="str">
        <f t="shared" si="1398"/>
        <v>Mon</v>
      </c>
      <c r="AA3415" s="107">
        <f t="shared" si="1399"/>
        <v>0</v>
      </c>
      <c r="AB3415" s="107">
        <f t="shared" si="1400"/>
        <v>0</v>
      </c>
      <c r="AC3415" s="107">
        <f t="shared" si="1401"/>
        <v>0</v>
      </c>
    </row>
    <row r="3416" spans="1:29" ht="12.75" customHeight="1">
      <c r="A3416" s="69"/>
      <c r="B3416" s="150" t="s">
        <v>19</v>
      </c>
      <c r="C3416" s="150"/>
      <c r="D3416" s="200"/>
      <c r="E3416" s="127"/>
      <c r="F3416" s="151"/>
      <c r="G3416" s="134" t="s">
        <v>22</v>
      </c>
      <c r="H3416" s="152">
        <f>SUM(H3407:H3415)</f>
        <v>2008436.9942196528</v>
      </c>
      <c r="I3416" s="76">
        <f t="shared" si="1395"/>
        <v>19</v>
      </c>
      <c r="J3416" s="100">
        <f>$AN$23</f>
        <v>41093</v>
      </c>
      <c r="K3416" s="101">
        <v>1</v>
      </c>
      <c r="L3416" s="261">
        <v>10</v>
      </c>
      <c r="M3416" s="232">
        <f t="shared" si="1410"/>
        <v>0.33333333333333331</v>
      </c>
      <c r="N3416" s="241">
        <f t="shared" si="1402"/>
        <v>0.70833333333333337</v>
      </c>
      <c r="O3416" s="244">
        <f t="shared" si="1396"/>
        <v>9.0000000000000018</v>
      </c>
      <c r="P3416" s="245" t="str">
        <f t="shared" si="1408"/>
        <v>1</v>
      </c>
      <c r="Q3416" s="257">
        <f t="shared" si="1397"/>
        <v>8.0000000000000018</v>
      </c>
      <c r="R3416" s="102">
        <f t="shared" si="1409"/>
        <v>1.9999999999999982</v>
      </c>
      <c r="S3416" s="103">
        <f t="shared" si="1403"/>
        <v>1</v>
      </c>
      <c r="T3416" s="104">
        <f t="shared" si="1404"/>
        <v>0.99999999999999822</v>
      </c>
      <c r="U3416" s="104">
        <f t="shared" si="1405"/>
        <v>0</v>
      </c>
      <c r="V3416" s="104">
        <f t="shared" si="1406"/>
        <v>0</v>
      </c>
      <c r="W3416" s="105">
        <f t="shared" si="1407"/>
        <v>1.9999999999999982</v>
      </c>
      <c r="X3416" s="96"/>
      <c r="Y3416" s="106" t="str">
        <f>$AO$23</f>
        <v>D</v>
      </c>
      <c r="Z3416" s="207" t="str">
        <f t="shared" si="1398"/>
        <v>Tue</v>
      </c>
      <c r="AA3416" s="107">
        <f t="shared" si="1399"/>
        <v>0</v>
      </c>
      <c r="AB3416" s="107">
        <f t="shared" si="1400"/>
        <v>0</v>
      </c>
      <c r="AC3416" s="107">
        <f t="shared" si="1401"/>
        <v>0</v>
      </c>
    </row>
    <row r="3417" spans="1:29" ht="12.75" customHeight="1">
      <c r="A3417" s="69"/>
      <c r="B3417" s="131" t="s">
        <v>25</v>
      </c>
      <c r="C3417" s="70"/>
      <c r="D3417" s="200"/>
      <c r="E3417" s="127"/>
      <c r="F3417" s="151"/>
      <c r="G3417" s="74"/>
      <c r="H3417" s="75"/>
      <c r="I3417" s="76">
        <f t="shared" si="1395"/>
        <v>20</v>
      </c>
      <c r="J3417" s="100">
        <f>$AN$24</f>
        <v>41094</v>
      </c>
      <c r="K3417" s="101">
        <v>1</v>
      </c>
      <c r="L3417" s="261">
        <v>11</v>
      </c>
      <c r="M3417" s="232">
        <f t="shared" si="1410"/>
        <v>0.33333333333333331</v>
      </c>
      <c r="N3417" s="241">
        <f t="shared" si="1402"/>
        <v>0.70833333333333337</v>
      </c>
      <c r="O3417" s="244">
        <f t="shared" si="1396"/>
        <v>9.0000000000000018</v>
      </c>
      <c r="P3417" s="245" t="str">
        <f t="shared" si="1408"/>
        <v>1</v>
      </c>
      <c r="Q3417" s="257">
        <f t="shared" si="1397"/>
        <v>8.0000000000000018</v>
      </c>
      <c r="R3417" s="102">
        <f t="shared" si="1409"/>
        <v>2.9999999999999982</v>
      </c>
      <c r="S3417" s="103">
        <f t="shared" si="1403"/>
        <v>1</v>
      </c>
      <c r="T3417" s="104">
        <f t="shared" si="1404"/>
        <v>1.9999999999999982</v>
      </c>
      <c r="U3417" s="104">
        <f t="shared" si="1405"/>
        <v>0</v>
      </c>
      <c r="V3417" s="104">
        <f t="shared" si="1406"/>
        <v>0</v>
      </c>
      <c r="W3417" s="105">
        <f t="shared" si="1407"/>
        <v>2.9999999999999982</v>
      </c>
      <c r="X3417" s="96"/>
      <c r="Y3417" s="106" t="str">
        <f>$AO$24</f>
        <v>D</v>
      </c>
      <c r="Z3417" s="207" t="str">
        <f t="shared" si="1398"/>
        <v>Wed</v>
      </c>
      <c r="AA3417" s="107">
        <f t="shared" si="1399"/>
        <v>0</v>
      </c>
      <c r="AB3417" s="107">
        <f t="shared" si="1400"/>
        <v>0</v>
      </c>
      <c r="AC3417" s="107">
        <f t="shared" si="1401"/>
        <v>0</v>
      </c>
    </row>
    <row r="3418" spans="1:29" ht="12.75" customHeight="1">
      <c r="A3418" s="69"/>
      <c r="B3418" s="124" t="s">
        <v>26</v>
      </c>
      <c r="C3418" s="125" t="s">
        <v>22</v>
      </c>
      <c r="D3418" s="153">
        <f>-H3407</f>
        <v>-1244560</v>
      </c>
      <c r="E3418" s="127" t="s">
        <v>24</v>
      </c>
      <c r="F3418" s="149">
        <v>0.02</v>
      </c>
      <c r="G3418" s="134" t="s">
        <v>22</v>
      </c>
      <c r="H3418" s="130">
        <f>F3418*D3418</f>
        <v>-24891.200000000001</v>
      </c>
      <c r="I3418" s="76">
        <f t="shared" si="1395"/>
        <v>21</v>
      </c>
      <c r="J3418" s="100">
        <f>$AN$25</f>
        <v>41095</v>
      </c>
      <c r="K3418" s="101">
        <v>1</v>
      </c>
      <c r="L3418" s="261">
        <v>11</v>
      </c>
      <c r="M3418" s="232">
        <f t="shared" si="1410"/>
        <v>0.33333333333333331</v>
      </c>
      <c r="N3418" s="241">
        <f t="shared" si="1402"/>
        <v>0.70833333333333337</v>
      </c>
      <c r="O3418" s="244">
        <f t="shared" si="1396"/>
        <v>9.0000000000000018</v>
      </c>
      <c r="P3418" s="245" t="str">
        <f t="shared" si="1408"/>
        <v>1</v>
      </c>
      <c r="Q3418" s="257">
        <f t="shared" si="1397"/>
        <v>8.0000000000000018</v>
      </c>
      <c r="R3418" s="102">
        <f t="shared" si="1409"/>
        <v>2.9999999999999982</v>
      </c>
      <c r="S3418" s="103">
        <f t="shared" si="1403"/>
        <v>1</v>
      </c>
      <c r="T3418" s="104">
        <f t="shared" si="1404"/>
        <v>1.9999999999999982</v>
      </c>
      <c r="U3418" s="104">
        <f t="shared" si="1405"/>
        <v>0</v>
      </c>
      <c r="V3418" s="104">
        <f t="shared" si="1406"/>
        <v>0</v>
      </c>
      <c r="W3418" s="105">
        <f t="shared" si="1407"/>
        <v>2.9999999999999982</v>
      </c>
      <c r="X3418" s="96"/>
      <c r="Y3418" s="106" t="str">
        <f>$AO$25</f>
        <v>D</v>
      </c>
      <c r="Z3418" s="207" t="str">
        <f t="shared" si="1398"/>
        <v>Thu</v>
      </c>
      <c r="AA3418" s="107">
        <f t="shared" si="1399"/>
        <v>0</v>
      </c>
      <c r="AB3418" s="107">
        <f t="shared" si="1400"/>
        <v>0</v>
      </c>
      <c r="AC3418" s="107">
        <f t="shared" si="1401"/>
        <v>0</v>
      </c>
    </row>
    <row r="3419" spans="1:29" ht="12.75" customHeight="1">
      <c r="A3419" s="69"/>
      <c r="B3419" s="124" t="s">
        <v>47</v>
      </c>
      <c r="C3419" s="125" t="s">
        <v>22</v>
      </c>
      <c r="D3419" s="200"/>
      <c r="E3419" s="127"/>
      <c r="F3419" s="155"/>
      <c r="G3419" s="134" t="s">
        <v>22</v>
      </c>
      <c r="H3419" s="130">
        <f>SUM(AA3434:AC3434)*-F3407/21</f>
        <v>0</v>
      </c>
      <c r="I3419" s="76">
        <f t="shared" si="1395"/>
        <v>22</v>
      </c>
      <c r="J3419" s="100">
        <f>$AN$26</f>
        <v>41096</v>
      </c>
      <c r="K3419" s="101">
        <v>1</v>
      </c>
      <c r="L3419" s="261">
        <v>10</v>
      </c>
      <c r="M3419" s="232">
        <f t="shared" si="1410"/>
        <v>0.33333333333333331</v>
      </c>
      <c r="N3419" s="241">
        <f t="shared" si="1402"/>
        <v>0.70833333333333337</v>
      </c>
      <c r="O3419" s="244">
        <f t="shared" si="1396"/>
        <v>9.0000000000000018</v>
      </c>
      <c r="P3419" s="245" t="str">
        <f t="shared" si="1408"/>
        <v>1</v>
      </c>
      <c r="Q3419" s="257">
        <f t="shared" si="1397"/>
        <v>8.0000000000000018</v>
      </c>
      <c r="R3419" s="102">
        <f t="shared" si="1409"/>
        <v>1.9999999999999982</v>
      </c>
      <c r="S3419" s="103">
        <f t="shared" si="1403"/>
        <v>1</v>
      </c>
      <c r="T3419" s="104">
        <f t="shared" si="1404"/>
        <v>0.99999999999999822</v>
      </c>
      <c r="U3419" s="104">
        <f t="shared" si="1405"/>
        <v>0</v>
      </c>
      <c r="V3419" s="104">
        <f t="shared" si="1406"/>
        <v>0</v>
      </c>
      <c r="W3419" s="105">
        <f t="shared" si="1407"/>
        <v>1.9999999999999982</v>
      </c>
      <c r="X3419" s="96"/>
      <c r="Y3419" s="106" t="str">
        <f>$AO$26</f>
        <v>D</v>
      </c>
      <c r="Z3419" s="207" t="str">
        <f t="shared" si="1398"/>
        <v>Fri</v>
      </c>
      <c r="AA3419" s="107">
        <f t="shared" si="1399"/>
        <v>0</v>
      </c>
      <c r="AB3419" s="107">
        <f t="shared" si="1400"/>
        <v>0</v>
      </c>
      <c r="AC3419" s="107">
        <f t="shared" si="1401"/>
        <v>0</v>
      </c>
    </row>
    <row r="3420" spans="1:29" ht="12.75" customHeight="1">
      <c r="A3420" s="69"/>
      <c r="B3420" s="124" t="s">
        <v>27</v>
      </c>
      <c r="C3420" s="125" t="s">
        <v>22</v>
      </c>
      <c r="D3420" s="200"/>
      <c r="E3420" s="127"/>
      <c r="F3420" s="155"/>
      <c r="G3420" s="134" t="s">
        <v>22</v>
      </c>
      <c r="H3420" s="156">
        <f>+F3426</f>
        <v>-28492.25</v>
      </c>
      <c r="I3420" s="76">
        <f t="shared" si="1395"/>
        <v>23</v>
      </c>
      <c r="J3420" s="100">
        <f>$AN$27</f>
        <v>41097</v>
      </c>
      <c r="K3420" s="101" t="s">
        <v>50</v>
      </c>
      <c r="L3420" s="261">
        <v>8</v>
      </c>
      <c r="M3420" s="232">
        <f t="shared" si="1410"/>
        <v>0</v>
      </c>
      <c r="N3420" s="241">
        <f t="shared" si="1402"/>
        <v>0</v>
      </c>
      <c r="O3420" s="244">
        <f t="shared" si="1396"/>
        <v>0</v>
      </c>
      <c r="P3420" s="245">
        <f t="shared" si="1408"/>
        <v>0</v>
      </c>
      <c r="Q3420" s="257">
        <f t="shared" si="1397"/>
        <v>0</v>
      </c>
      <c r="R3420" s="102">
        <f t="shared" si="1409"/>
        <v>8</v>
      </c>
      <c r="S3420" s="103">
        <f t="shared" si="1403"/>
        <v>0</v>
      </c>
      <c r="T3420" s="104">
        <f t="shared" si="1404"/>
        <v>7</v>
      </c>
      <c r="U3420" s="104">
        <f t="shared" si="1405"/>
        <v>1</v>
      </c>
      <c r="V3420" s="104">
        <f t="shared" si="1406"/>
        <v>0</v>
      </c>
      <c r="W3420" s="105">
        <f t="shared" si="1407"/>
        <v>8</v>
      </c>
      <c r="X3420" s="96"/>
      <c r="Y3420" s="106" t="str">
        <f>$AO$27</f>
        <v>M</v>
      </c>
      <c r="Z3420" s="207" t="str">
        <f t="shared" si="1398"/>
        <v>Sat</v>
      </c>
      <c r="AA3420" s="107">
        <f t="shared" si="1399"/>
        <v>0</v>
      </c>
      <c r="AB3420" s="107">
        <f t="shared" si="1400"/>
        <v>0</v>
      </c>
      <c r="AC3420" s="107">
        <f t="shared" si="1401"/>
        <v>0</v>
      </c>
    </row>
    <row r="3421" spans="1:29" ht="12.75" customHeight="1">
      <c r="A3421" s="69"/>
      <c r="B3421" s="98"/>
      <c r="C3421" s="98"/>
      <c r="D3421" s="158" t="s">
        <v>28</v>
      </c>
      <c r="E3421" s="159"/>
      <c r="F3421" s="160">
        <f>VLOOKUP(C3400,$AD$1:$AG$6,2)</f>
        <v>-1320000</v>
      </c>
      <c r="G3421" s="160"/>
      <c r="H3421" s="99"/>
      <c r="I3421" s="76">
        <f t="shared" si="1395"/>
        <v>24</v>
      </c>
      <c r="J3421" s="100">
        <f>$AN$28</f>
        <v>41098</v>
      </c>
      <c r="K3421" s="101" t="s">
        <v>50</v>
      </c>
      <c r="L3421" s="261"/>
      <c r="M3421" s="232">
        <f t="shared" si="1410"/>
        <v>0</v>
      </c>
      <c r="N3421" s="241">
        <f t="shared" si="1402"/>
        <v>0</v>
      </c>
      <c r="O3421" s="244">
        <f t="shared" si="1396"/>
        <v>0</v>
      </c>
      <c r="P3421" s="245">
        <f t="shared" si="1408"/>
        <v>0</v>
      </c>
      <c r="Q3421" s="257">
        <f t="shared" si="1397"/>
        <v>0</v>
      </c>
      <c r="R3421" s="102">
        <f t="shared" si="1409"/>
        <v>0</v>
      </c>
      <c r="S3421" s="103">
        <f t="shared" si="1403"/>
        <v>0</v>
      </c>
      <c r="T3421" s="104">
        <f t="shared" si="1404"/>
        <v>0</v>
      </c>
      <c r="U3421" s="104">
        <f t="shared" si="1405"/>
        <v>0</v>
      </c>
      <c r="V3421" s="104">
        <f t="shared" si="1406"/>
        <v>0</v>
      </c>
      <c r="W3421" s="105">
        <f t="shared" si="1407"/>
        <v>0</v>
      </c>
      <c r="X3421" s="96"/>
      <c r="Y3421" s="106" t="str">
        <f>$AO$28</f>
        <v>M</v>
      </c>
      <c r="Z3421" s="262" t="str">
        <f t="shared" si="1398"/>
        <v>Sun</v>
      </c>
      <c r="AA3421" s="107">
        <f t="shared" si="1399"/>
        <v>0</v>
      </c>
      <c r="AB3421" s="107">
        <f t="shared" si="1400"/>
        <v>0</v>
      </c>
      <c r="AC3421" s="107">
        <f t="shared" si="1401"/>
        <v>0</v>
      </c>
    </row>
    <row r="3422" spans="1:29" ht="12.75" customHeight="1">
      <c r="A3422" s="69"/>
      <c r="B3422" s="98"/>
      <c r="C3422" s="98"/>
      <c r="D3422" s="162" t="s">
        <v>26</v>
      </c>
      <c r="E3422" s="159"/>
      <c r="F3422" s="163">
        <f>+(H3407)*0.54%</f>
        <v>6720.6240000000007</v>
      </c>
      <c r="G3422" s="163"/>
      <c r="H3422" s="99"/>
      <c r="I3422" s="76">
        <f t="shared" si="1395"/>
        <v>25</v>
      </c>
      <c r="J3422" s="100">
        <f>$AN$29</f>
        <v>41099</v>
      </c>
      <c r="K3422" s="101">
        <v>1</v>
      </c>
      <c r="L3422" s="261">
        <v>10</v>
      </c>
      <c r="M3422" s="232">
        <f t="shared" si="1410"/>
        <v>0.33333333333333331</v>
      </c>
      <c r="N3422" s="241">
        <f t="shared" si="1402"/>
        <v>0.70833333333333337</v>
      </c>
      <c r="O3422" s="244">
        <f t="shared" si="1396"/>
        <v>9.0000000000000018</v>
      </c>
      <c r="P3422" s="245" t="str">
        <f t="shared" si="1408"/>
        <v>1</v>
      </c>
      <c r="Q3422" s="257">
        <f t="shared" si="1397"/>
        <v>8.0000000000000018</v>
      </c>
      <c r="R3422" s="102">
        <f t="shared" si="1409"/>
        <v>1.9999999999999982</v>
      </c>
      <c r="S3422" s="103">
        <f t="shared" si="1403"/>
        <v>1</v>
      </c>
      <c r="T3422" s="104">
        <f t="shared" si="1404"/>
        <v>0.99999999999999822</v>
      </c>
      <c r="U3422" s="104">
        <f t="shared" si="1405"/>
        <v>0</v>
      </c>
      <c r="V3422" s="104">
        <f t="shared" si="1406"/>
        <v>0</v>
      </c>
      <c r="W3422" s="105">
        <f t="shared" si="1407"/>
        <v>1.9999999999999982</v>
      </c>
      <c r="X3422" s="96"/>
      <c r="Y3422" s="106" t="str">
        <f>$AO$29</f>
        <v>D</v>
      </c>
      <c r="Z3422" s="262" t="str">
        <f t="shared" si="1398"/>
        <v>Mon</v>
      </c>
      <c r="AA3422" s="107">
        <f t="shared" si="1399"/>
        <v>0</v>
      </c>
      <c r="AB3422" s="107">
        <f t="shared" si="1400"/>
        <v>0</v>
      </c>
      <c r="AC3422" s="107">
        <f t="shared" si="1401"/>
        <v>0</v>
      </c>
    </row>
    <row r="3423" spans="1:29" ht="12.75" customHeight="1">
      <c r="A3423" s="69"/>
      <c r="B3423" s="98"/>
      <c r="C3423" s="98"/>
      <c r="D3423" s="162" t="s">
        <v>29</v>
      </c>
      <c r="E3423" s="159"/>
      <c r="F3423" s="160">
        <f>-IF(H3416*5%&gt;500000,500000,H3416*5%)</f>
        <v>-100421.84971098264</v>
      </c>
      <c r="G3423" s="160"/>
      <c r="H3423" s="99"/>
      <c r="I3423" s="76">
        <f t="shared" si="1395"/>
        <v>26</v>
      </c>
      <c r="J3423" s="100">
        <f>$AN$30</f>
        <v>41100</v>
      </c>
      <c r="K3423" s="101">
        <v>1</v>
      </c>
      <c r="L3423" s="261">
        <v>10</v>
      </c>
      <c r="M3423" s="232">
        <f t="shared" si="1410"/>
        <v>0.33333333333333331</v>
      </c>
      <c r="N3423" s="241">
        <f t="shared" si="1402"/>
        <v>0.70833333333333337</v>
      </c>
      <c r="O3423" s="244">
        <f t="shared" si="1396"/>
        <v>9.0000000000000018</v>
      </c>
      <c r="P3423" s="245" t="str">
        <f t="shared" si="1408"/>
        <v>1</v>
      </c>
      <c r="Q3423" s="257">
        <f t="shared" si="1397"/>
        <v>8.0000000000000018</v>
      </c>
      <c r="R3423" s="102">
        <f t="shared" si="1409"/>
        <v>1.9999999999999982</v>
      </c>
      <c r="S3423" s="103">
        <f t="shared" si="1403"/>
        <v>1</v>
      </c>
      <c r="T3423" s="104">
        <f t="shared" si="1404"/>
        <v>0.99999999999999822</v>
      </c>
      <c r="U3423" s="104">
        <f t="shared" si="1405"/>
        <v>0</v>
      </c>
      <c r="V3423" s="104">
        <f t="shared" si="1406"/>
        <v>0</v>
      </c>
      <c r="W3423" s="105">
        <f t="shared" si="1407"/>
        <v>1.9999999999999982</v>
      </c>
      <c r="X3423" s="96"/>
      <c r="Y3423" s="106" t="str">
        <f>$AO$30</f>
        <v>D</v>
      </c>
      <c r="Z3423" s="207" t="str">
        <f t="shared" si="1398"/>
        <v>Tue</v>
      </c>
      <c r="AA3423" s="107">
        <f t="shared" si="1399"/>
        <v>0</v>
      </c>
      <c r="AB3423" s="107">
        <f t="shared" si="1400"/>
        <v>0</v>
      </c>
      <c r="AC3423" s="107">
        <f t="shared" si="1401"/>
        <v>0</v>
      </c>
    </row>
    <row r="3424" spans="1:29" ht="12.75" customHeight="1">
      <c r="A3424" s="69"/>
      <c r="B3424" s="98"/>
      <c r="C3424" s="98"/>
      <c r="D3424" s="162" t="s">
        <v>30</v>
      </c>
      <c r="E3424" s="159"/>
      <c r="F3424" s="163">
        <f>ROUND(H3416+H3418+F3422+F3423,0)*12</f>
        <v>22678140</v>
      </c>
      <c r="G3424" s="163"/>
      <c r="H3424" s="99"/>
      <c r="I3424" s="76">
        <f t="shared" si="1395"/>
        <v>27</v>
      </c>
      <c r="J3424" s="100">
        <f>$AN$31</f>
        <v>41101</v>
      </c>
      <c r="K3424" s="101">
        <v>1</v>
      </c>
      <c r="L3424" s="261">
        <v>11</v>
      </c>
      <c r="M3424" s="232">
        <f t="shared" si="1410"/>
        <v>0.33333333333333331</v>
      </c>
      <c r="N3424" s="241">
        <f t="shared" si="1402"/>
        <v>0.70833333333333337</v>
      </c>
      <c r="O3424" s="244">
        <f t="shared" si="1396"/>
        <v>9.0000000000000018</v>
      </c>
      <c r="P3424" s="245" t="str">
        <f t="shared" si="1408"/>
        <v>1</v>
      </c>
      <c r="Q3424" s="257">
        <f t="shared" si="1397"/>
        <v>8.0000000000000018</v>
      </c>
      <c r="R3424" s="102">
        <f t="shared" si="1409"/>
        <v>2.9999999999999982</v>
      </c>
      <c r="S3424" s="103">
        <f t="shared" si="1403"/>
        <v>1</v>
      </c>
      <c r="T3424" s="104">
        <f t="shared" si="1404"/>
        <v>1.9999999999999982</v>
      </c>
      <c r="U3424" s="104">
        <f t="shared" si="1405"/>
        <v>0</v>
      </c>
      <c r="V3424" s="104">
        <f t="shared" si="1406"/>
        <v>0</v>
      </c>
      <c r="W3424" s="105">
        <f t="shared" si="1407"/>
        <v>2.9999999999999982</v>
      </c>
      <c r="X3424" s="96"/>
      <c r="Y3424" s="106" t="str">
        <f>$AO$31</f>
        <v>D</v>
      </c>
      <c r="Z3424" s="207" t="str">
        <f t="shared" si="1398"/>
        <v>Wed</v>
      </c>
      <c r="AA3424" s="107">
        <f t="shared" si="1399"/>
        <v>0</v>
      </c>
      <c r="AB3424" s="107">
        <f t="shared" si="1400"/>
        <v>0</v>
      </c>
      <c r="AC3424" s="107">
        <f t="shared" si="1401"/>
        <v>0</v>
      </c>
    </row>
    <row r="3425" spans="1:29" ht="12.75" customHeight="1">
      <c r="A3425" s="69"/>
      <c r="B3425" s="98"/>
      <c r="C3425" s="98"/>
      <c r="D3425" s="168" t="s">
        <v>31</v>
      </c>
      <c r="E3425" s="159"/>
      <c r="F3425" s="169">
        <f>(F3424)+(F3421*12)</f>
        <v>6838140</v>
      </c>
      <c r="G3425" s="169"/>
      <c r="H3425" s="99"/>
      <c r="I3425" s="76">
        <f t="shared" si="1395"/>
        <v>28</v>
      </c>
      <c r="J3425" s="100">
        <f>$AN$32</f>
        <v>41102</v>
      </c>
      <c r="K3425" s="101">
        <v>1</v>
      </c>
      <c r="L3425" s="261">
        <v>8</v>
      </c>
      <c r="M3425" s="232">
        <f t="shared" si="1410"/>
        <v>0.33333333333333331</v>
      </c>
      <c r="N3425" s="241">
        <f t="shared" si="1402"/>
        <v>0.70833333333333337</v>
      </c>
      <c r="O3425" s="244">
        <f t="shared" si="1396"/>
        <v>9.0000000000000018</v>
      </c>
      <c r="P3425" s="245" t="str">
        <f t="shared" si="1408"/>
        <v>1</v>
      </c>
      <c r="Q3425" s="257">
        <f t="shared" si="1397"/>
        <v>8.0000000000000018</v>
      </c>
      <c r="R3425" s="102">
        <f t="shared" si="1409"/>
        <v>0</v>
      </c>
      <c r="S3425" s="103">
        <f t="shared" si="1403"/>
        <v>0</v>
      </c>
      <c r="T3425" s="104">
        <f t="shared" si="1404"/>
        <v>0</v>
      </c>
      <c r="U3425" s="104">
        <f t="shared" si="1405"/>
        <v>0</v>
      </c>
      <c r="V3425" s="104">
        <f t="shared" si="1406"/>
        <v>0</v>
      </c>
      <c r="W3425" s="105">
        <f t="shared" si="1407"/>
        <v>0</v>
      </c>
      <c r="X3425" s="96"/>
      <c r="Y3425" s="106" t="str">
        <f>$AO$32</f>
        <v>D</v>
      </c>
      <c r="Z3425" s="207" t="str">
        <f t="shared" si="1398"/>
        <v>Thu</v>
      </c>
      <c r="AA3425" s="107">
        <f t="shared" si="1399"/>
        <v>0</v>
      </c>
      <c r="AB3425" s="107">
        <f t="shared" si="1400"/>
        <v>0</v>
      </c>
      <c r="AC3425" s="107">
        <f t="shared" si="1401"/>
        <v>0</v>
      </c>
    </row>
    <row r="3426" spans="1:29" ht="12.75" customHeight="1">
      <c r="A3426" s="69"/>
      <c r="B3426" s="98"/>
      <c r="C3426" s="98"/>
      <c r="D3426" s="168" t="s">
        <v>32</v>
      </c>
      <c r="E3426" s="159"/>
      <c r="F3426" s="170">
        <f>-(IF(F3425&lt;=0,0,IF(F3425&lt;=50000000,F3425*0.05,IF(F3425&lt;=200000000,(F3425-50000000)*0.15+2500000,IF(F3425&lt;=500000000,(F3425-250000000)*0.25+32500000,(F3425-500000000)*0.3+95000000)))))/12</f>
        <v>-28492.25</v>
      </c>
      <c r="G3426" s="171">
        <f>-(IF(F3426&lt;=0,0,IF(F3426&lt;=50000000,F3426*0.05,IF(F3426&lt;=200000000,(F3426-50000000)*0.15+2500000,IF(F3426&lt;=500000000,(F3426-250000000)*0.25+32500000,(F3426-500000000)*0.3+95000000)))))/12</f>
        <v>0</v>
      </c>
      <c r="H3426" s="99"/>
      <c r="I3426" s="76">
        <f t="shared" si="1395"/>
        <v>29</v>
      </c>
      <c r="J3426" s="100">
        <f>$AN$33</f>
        <v>41103</v>
      </c>
      <c r="K3426" s="101">
        <v>1</v>
      </c>
      <c r="L3426" s="261">
        <v>10</v>
      </c>
      <c r="M3426" s="232">
        <f t="shared" si="1410"/>
        <v>0.33333333333333331</v>
      </c>
      <c r="N3426" s="241">
        <f t="shared" si="1402"/>
        <v>0.70833333333333337</v>
      </c>
      <c r="O3426" s="244">
        <f t="shared" si="1396"/>
        <v>9.0000000000000018</v>
      </c>
      <c r="P3426" s="245" t="str">
        <f t="shared" si="1408"/>
        <v>1</v>
      </c>
      <c r="Q3426" s="257">
        <f t="shared" si="1397"/>
        <v>8.0000000000000018</v>
      </c>
      <c r="R3426" s="102">
        <f t="shared" si="1409"/>
        <v>1.9999999999999982</v>
      </c>
      <c r="S3426" s="103">
        <f t="shared" si="1403"/>
        <v>1</v>
      </c>
      <c r="T3426" s="104">
        <f t="shared" si="1404"/>
        <v>0.99999999999999822</v>
      </c>
      <c r="U3426" s="104">
        <f t="shared" si="1405"/>
        <v>0</v>
      </c>
      <c r="V3426" s="104">
        <f t="shared" si="1406"/>
        <v>0</v>
      </c>
      <c r="W3426" s="105">
        <f t="shared" si="1407"/>
        <v>1.9999999999999982</v>
      </c>
      <c r="X3426" s="96"/>
      <c r="Y3426" s="106" t="str">
        <f>$AO$33</f>
        <v>D</v>
      </c>
      <c r="Z3426" s="207" t="str">
        <f t="shared" si="1398"/>
        <v>Fri</v>
      </c>
      <c r="AA3426" s="107">
        <f t="shared" si="1399"/>
        <v>0</v>
      </c>
      <c r="AB3426" s="107">
        <f t="shared" si="1400"/>
        <v>0</v>
      </c>
      <c r="AC3426" s="107">
        <f t="shared" si="1401"/>
        <v>0</v>
      </c>
    </row>
    <row r="3427" spans="1:29" ht="12.75" customHeight="1">
      <c r="A3427" s="69"/>
      <c r="B3427" s="98"/>
      <c r="C3427" s="125"/>
      <c r="D3427" s="172"/>
      <c r="E3427" s="173"/>
      <c r="F3427" s="174"/>
      <c r="G3427" s="72"/>
      <c r="H3427" s="175"/>
      <c r="I3427" s="76">
        <f t="shared" si="1395"/>
        <v>30</v>
      </c>
      <c r="J3427" s="100">
        <f>$AN$34</f>
        <v>41104</v>
      </c>
      <c r="K3427" s="101" t="s">
        <v>50</v>
      </c>
      <c r="L3427" s="261"/>
      <c r="M3427" s="232">
        <f t="shared" si="1410"/>
        <v>0</v>
      </c>
      <c r="N3427" s="241">
        <f t="shared" si="1402"/>
        <v>0</v>
      </c>
      <c r="O3427" s="244">
        <f t="shared" si="1396"/>
        <v>0</v>
      </c>
      <c r="P3427" s="245">
        <f t="shared" si="1408"/>
        <v>0</v>
      </c>
      <c r="Q3427" s="257">
        <f t="shared" si="1397"/>
        <v>0</v>
      </c>
      <c r="R3427" s="102">
        <f t="shared" si="1409"/>
        <v>0</v>
      </c>
      <c r="S3427" s="103">
        <f t="shared" si="1403"/>
        <v>0</v>
      </c>
      <c r="T3427" s="104">
        <f t="shared" si="1404"/>
        <v>0</v>
      </c>
      <c r="U3427" s="104">
        <f t="shared" si="1405"/>
        <v>0</v>
      </c>
      <c r="V3427" s="104">
        <f t="shared" si="1406"/>
        <v>0</v>
      </c>
      <c r="W3427" s="105">
        <f t="shared" si="1407"/>
        <v>0</v>
      </c>
      <c r="X3427" s="96"/>
      <c r="Y3427" s="106" t="str">
        <f>$AO$34</f>
        <v>M</v>
      </c>
      <c r="Z3427" s="207" t="str">
        <f t="shared" si="1398"/>
        <v>Sat</v>
      </c>
      <c r="AA3427" s="107">
        <f t="shared" si="1399"/>
        <v>0</v>
      </c>
      <c r="AB3427" s="107">
        <f t="shared" si="1400"/>
        <v>0</v>
      </c>
      <c r="AC3427" s="107">
        <f t="shared" si="1401"/>
        <v>0</v>
      </c>
    </row>
    <row r="3428" spans="1:29" ht="12.75" customHeight="1">
      <c r="A3428" s="69"/>
      <c r="B3428" s="176" t="s">
        <v>33</v>
      </c>
      <c r="C3428" s="177"/>
      <c r="D3428" s="178"/>
      <c r="E3428" s="127"/>
      <c r="F3428" s="179"/>
      <c r="G3428" s="180" t="s">
        <v>22</v>
      </c>
      <c r="H3428" s="152">
        <f>+H3416+H3418+H3419+H3420</f>
        <v>1955053.5442196529</v>
      </c>
      <c r="I3428" s="76">
        <f t="shared" si="1395"/>
        <v>31</v>
      </c>
      <c r="J3428" s="100">
        <f>$AN$35</f>
        <v>41105</v>
      </c>
      <c r="K3428" s="101" t="s">
        <v>50</v>
      </c>
      <c r="L3428" s="261"/>
      <c r="M3428" s="232">
        <f t="shared" si="1410"/>
        <v>0</v>
      </c>
      <c r="N3428" s="241">
        <f t="shared" si="1402"/>
        <v>0</v>
      </c>
      <c r="O3428" s="244">
        <f t="shared" si="1396"/>
        <v>0</v>
      </c>
      <c r="P3428" s="245">
        <f t="shared" si="1408"/>
        <v>0</v>
      </c>
      <c r="Q3428" s="257">
        <f t="shared" si="1397"/>
        <v>0</v>
      </c>
      <c r="R3428" s="102">
        <f t="shared" si="1409"/>
        <v>0</v>
      </c>
      <c r="S3428" s="103">
        <f t="shared" si="1403"/>
        <v>0</v>
      </c>
      <c r="T3428" s="104">
        <f t="shared" si="1404"/>
        <v>0</v>
      </c>
      <c r="U3428" s="104">
        <f t="shared" si="1405"/>
        <v>0</v>
      </c>
      <c r="V3428" s="104">
        <f t="shared" si="1406"/>
        <v>0</v>
      </c>
      <c r="W3428" s="105">
        <f t="shared" si="1407"/>
        <v>0</v>
      </c>
      <c r="X3428" s="96"/>
      <c r="Y3428" s="106" t="str">
        <f>$AO$35</f>
        <v>M</v>
      </c>
      <c r="Z3428" s="262" t="str">
        <f t="shared" si="1398"/>
        <v>Sun</v>
      </c>
      <c r="AA3428" s="107">
        <f t="shared" si="1399"/>
        <v>0</v>
      </c>
      <c r="AB3428" s="107">
        <f t="shared" si="1400"/>
        <v>0</v>
      </c>
      <c r="AC3428" s="107">
        <f t="shared" si="1401"/>
        <v>0</v>
      </c>
    </row>
    <row r="3429" spans="1:29" ht="12.75" customHeight="1">
      <c r="A3429" s="69"/>
      <c r="B3429" s="70"/>
      <c r="C3429" s="70"/>
      <c r="D3429" s="200"/>
      <c r="E3429" s="127"/>
      <c r="F3429" s="155"/>
      <c r="G3429" s="74"/>
      <c r="H3429" s="75"/>
      <c r="I3429" s="76">
        <f t="shared" si="1395"/>
        <v>32</v>
      </c>
      <c r="J3429" s="100">
        <f>$AN$36</f>
        <v>41106</v>
      </c>
      <c r="K3429" s="101">
        <v>1</v>
      </c>
      <c r="L3429" s="261">
        <v>11</v>
      </c>
      <c r="M3429" s="232">
        <f t="shared" si="1410"/>
        <v>0.33333333333333331</v>
      </c>
      <c r="N3429" s="241">
        <f t="shared" si="1402"/>
        <v>0.70833333333333337</v>
      </c>
      <c r="O3429" s="244">
        <f t="shared" si="1396"/>
        <v>9.0000000000000018</v>
      </c>
      <c r="P3429" s="245" t="str">
        <f t="shared" si="1408"/>
        <v>1</v>
      </c>
      <c r="Q3429" s="257">
        <f t="shared" si="1397"/>
        <v>8.0000000000000018</v>
      </c>
      <c r="R3429" s="102">
        <f t="shared" si="1409"/>
        <v>2.9999999999999982</v>
      </c>
      <c r="S3429" s="103">
        <f t="shared" si="1403"/>
        <v>1</v>
      </c>
      <c r="T3429" s="104">
        <f t="shared" si="1404"/>
        <v>1.9999999999999982</v>
      </c>
      <c r="U3429" s="104">
        <f t="shared" si="1405"/>
        <v>0</v>
      </c>
      <c r="V3429" s="104">
        <f t="shared" si="1406"/>
        <v>0</v>
      </c>
      <c r="W3429" s="105">
        <f t="shared" si="1407"/>
        <v>2.9999999999999982</v>
      </c>
      <c r="X3429" s="96"/>
      <c r="Y3429" s="106" t="str">
        <f>$AO$36</f>
        <v>D</v>
      </c>
      <c r="Z3429" s="262" t="str">
        <f t="shared" si="1398"/>
        <v>Mon</v>
      </c>
      <c r="AA3429" s="107">
        <f t="shared" si="1399"/>
        <v>0</v>
      </c>
      <c r="AB3429" s="107">
        <f t="shared" si="1400"/>
        <v>0</v>
      </c>
      <c r="AC3429" s="107">
        <f t="shared" si="1401"/>
        <v>0</v>
      </c>
    </row>
    <row r="3430" spans="1:29" ht="12.75" customHeight="1">
      <c r="A3430" s="69"/>
      <c r="B3430" s="181" t="s">
        <v>34</v>
      </c>
      <c r="C3430" s="181"/>
      <c r="D3430" s="72"/>
      <c r="E3430" s="73"/>
      <c r="F3430" s="72"/>
      <c r="G3430" s="181" t="s">
        <v>35</v>
      </c>
      <c r="H3430" s="99"/>
      <c r="I3430" s="76">
        <f t="shared" si="1395"/>
        <v>33</v>
      </c>
      <c r="J3430" s="100">
        <f>$AN$37</f>
        <v>41107</v>
      </c>
      <c r="K3430" s="101">
        <v>1</v>
      </c>
      <c r="L3430" s="261">
        <v>11</v>
      </c>
      <c r="M3430" s="232">
        <f t="shared" si="1410"/>
        <v>0.33333333333333331</v>
      </c>
      <c r="N3430" s="241">
        <f t="shared" si="1402"/>
        <v>0.70833333333333337</v>
      </c>
      <c r="O3430" s="244">
        <f t="shared" si="1396"/>
        <v>9.0000000000000018</v>
      </c>
      <c r="P3430" s="245" t="str">
        <f t="shared" si="1408"/>
        <v>1</v>
      </c>
      <c r="Q3430" s="257">
        <f t="shared" si="1397"/>
        <v>8.0000000000000018</v>
      </c>
      <c r="R3430" s="102">
        <f t="shared" si="1409"/>
        <v>2.9999999999999982</v>
      </c>
      <c r="S3430" s="103">
        <f t="shared" si="1403"/>
        <v>1</v>
      </c>
      <c r="T3430" s="104">
        <f t="shared" si="1404"/>
        <v>1.9999999999999982</v>
      </c>
      <c r="U3430" s="104">
        <f t="shared" si="1405"/>
        <v>0</v>
      </c>
      <c r="V3430" s="104">
        <f t="shared" si="1406"/>
        <v>0</v>
      </c>
      <c r="W3430" s="105">
        <f t="shared" si="1407"/>
        <v>2.9999999999999982</v>
      </c>
      <c r="X3430" s="96"/>
      <c r="Y3430" s="106" t="str">
        <f>$AO$37</f>
        <v>D</v>
      </c>
      <c r="Z3430" s="207" t="str">
        <f t="shared" si="1398"/>
        <v>Tue</v>
      </c>
      <c r="AA3430" s="107">
        <f t="shared" si="1399"/>
        <v>0</v>
      </c>
      <c r="AB3430" s="107">
        <f t="shared" si="1400"/>
        <v>0</v>
      </c>
      <c r="AC3430" s="107">
        <f t="shared" si="1401"/>
        <v>0</v>
      </c>
    </row>
    <row r="3431" spans="1:29" ht="12.75" customHeight="1">
      <c r="A3431" s="69"/>
      <c r="B3431" s="181"/>
      <c r="C3431" s="181"/>
      <c r="D3431" s="72"/>
      <c r="E3431" s="73"/>
      <c r="F3431" s="72"/>
      <c r="G3431" s="181"/>
      <c r="H3431" s="99"/>
      <c r="I3431" s="76">
        <f t="shared" si="1395"/>
        <v>34</v>
      </c>
      <c r="J3431" s="100">
        <f>$AN$38</f>
        <v>41108</v>
      </c>
      <c r="K3431" s="101">
        <v>1</v>
      </c>
      <c r="L3431" s="261">
        <v>9</v>
      </c>
      <c r="M3431" s="232">
        <f t="shared" si="1410"/>
        <v>0.33333333333333331</v>
      </c>
      <c r="N3431" s="241">
        <f t="shared" si="1402"/>
        <v>0.70833333333333337</v>
      </c>
      <c r="O3431" s="244">
        <f t="shared" si="1396"/>
        <v>9.0000000000000018</v>
      </c>
      <c r="P3431" s="245" t="str">
        <f t="shared" si="1408"/>
        <v>1</v>
      </c>
      <c r="Q3431" s="257">
        <f t="shared" si="1397"/>
        <v>8.0000000000000018</v>
      </c>
      <c r="R3431" s="102">
        <f t="shared" si="1409"/>
        <v>0.99999999999999822</v>
      </c>
      <c r="S3431" s="103">
        <f t="shared" si="1403"/>
        <v>1</v>
      </c>
      <c r="T3431" s="104">
        <f t="shared" si="1404"/>
        <v>0</v>
      </c>
      <c r="U3431" s="104">
        <f t="shared" si="1405"/>
        <v>0</v>
      </c>
      <c r="V3431" s="104">
        <f t="shared" si="1406"/>
        <v>0</v>
      </c>
      <c r="W3431" s="105">
        <f t="shared" si="1407"/>
        <v>0.99999999999999822</v>
      </c>
      <c r="X3431" s="96"/>
      <c r="Y3431" s="106" t="str">
        <f>$AO$38</f>
        <v>D</v>
      </c>
      <c r="Z3431" s="207" t="str">
        <f t="shared" si="1398"/>
        <v>Wed</v>
      </c>
      <c r="AA3431" s="107">
        <f t="shared" si="1399"/>
        <v>0</v>
      </c>
      <c r="AB3431" s="107">
        <f t="shared" si="1400"/>
        <v>0</v>
      </c>
      <c r="AC3431" s="107">
        <f t="shared" si="1401"/>
        <v>0</v>
      </c>
    </row>
    <row r="3432" spans="1:29" ht="12.75" customHeight="1">
      <c r="A3432" s="69"/>
      <c r="B3432" s="181"/>
      <c r="C3432" s="181"/>
      <c r="D3432" s="72"/>
      <c r="E3432" s="73"/>
      <c r="F3432" s="72"/>
      <c r="G3432" s="181"/>
      <c r="H3432" s="99"/>
      <c r="I3432" s="76">
        <f t="shared" si="1395"/>
        <v>35</v>
      </c>
      <c r="J3432" s="100"/>
      <c r="K3432" s="101"/>
      <c r="L3432" s="261"/>
      <c r="M3432" s="232"/>
      <c r="N3432" s="241"/>
      <c r="O3432" s="244"/>
      <c r="P3432" s="245"/>
      <c r="Q3432" s="257"/>
      <c r="R3432" s="102"/>
      <c r="S3432" s="103"/>
      <c r="T3432" s="104"/>
      <c r="U3432" s="104"/>
      <c r="V3432" s="104"/>
      <c r="W3432" s="105"/>
      <c r="X3432" s="96"/>
      <c r="Y3432" s="106"/>
      <c r="Z3432" s="207" t="str">
        <f t="shared" si="1398"/>
        <v>Sat</v>
      </c>
      <c r="AA3432" s="107">
        <f>COUNTIF(K3432,"S")</f>
        <v>0</v>
      </c>
      <c r="AB3432" s="107">
        <f>COUNTIF(K3432,"I")</f>
        <v>0</v>
      </c>
      <c r="AC3432" s="107">
        <f>COUNTIF(K3432,"A")</f>
        <v>0</v>
      </c>
    </row>
    <row r="3433" spans="1:29" ht="12.75" customHeight="1">
      <c r="A3433" s="69"/>
      <c r="B3433" s="181"/>
      <c r="C3433" s="181"/>
      <c r="D3433" s="72"/>
      <c r="E3433" s="73"/>
      <c r="F3433" s="72"/>
      <c r="G3433" s="181"/>
      <c r="H3433" s="99"/>
      <c r="I3433" s="76">
        <f t="shared" si="1395"/>
        <v>36</v>
      </c>
      <c r="J3433" s="210" t="s">
        <v>19</v>
      </c>
      <c r="K3433" s="211"/>
      <c r="L3433" s="251"/>
      <c r="M3433" s="212" t="s">
        <v>45</v>
      </c>
      <c r="N3433" s="212" t="s">
        <v>46</v>
      </c>
      <c r="O3433" s="242"/>
      <c r="P3433" s="243"/>
      <c r="Q3433" s="258"/>
      <c r="R3433" s="212"/>
      <c r="S3433" s="213"/>
      <c r="T3433" s="214"/>
      <c r="U3433" s="214"/>
      <c r="V3433" s="215"/>
      <c r="W3433" s="216" t="s">
        <v>36</v>
      </c>
      <c r="X3433" s="182"/>
      <c r="Y3433" s="183" t="s">
        <v>37</v>
      </c>
      <c r="Z3433" s="83"/>
      <c r="AA3433" s="84"/>
      <c r="AB3433" s="84"/>
      <c r="AC3433" s="96"/>
    </row>
    <row r="3434" spans="1:29" ht="12.75" customHeight="1">
      <c r="A3434" s="69"/>
      <c r="B3434" s="184" t="str">
        <f>C3398</f>
        <v>ADE</v>
      </c>
      <c r="C3434" s="181"/>
      <c r="D3434" s="72"/>
      <c r="E3434" s="73"/>
      <c r="F3434" s="72"/>
      <c r="G3434" s="181" t="s">
        <v>38</v>
      </c>
      <c r="H3434" s="99"/>
      <c r="I3434" s="76">
        <f t="shared" si="1395"/>
        <v>37</v>
      </c>
      <c r="J3434" s="333">
        <f>+K3434+L3434</f>
        <v>23</v>
      </c>
      <c r="K3434" s="334">
        <f>+COUNTIF(K3401:K3432,"1")+COUNTIF(K3401:K3432,"2")+COUNTIF(K3401:K3432,"L2")+COUNTIF(K3401:K3432,"L1")</f>
        <v>23</v>
      </c>
      <c r="L3434" s="334">
        <f>+COUNTIF(K3401:K3432,"2")+COUNTIF(K3401:K3432,"L2")</f>
        <v>0</v>
      </c>
      <c r="M3434" s="334">
        <f>+COUNTIF(K3401:K3432,"1")+COUNTIF(K3401:K3432,"L1")</f>
        <v>23</v>
      </c>
      <c r="N3434" s="185"/>
      <c r="O3434" s="185"/>
      <c r="P3434" s="101"/>
      <c r="Q3434" s="259"/>
      <c r="R3434" s="185">
        <f>+COUNTIF(K3402:K3432,"S2")</f>
        <v>0</v>
      </c>
      <c r="S3434" s="102">
        <f>SUM(S3402:S3432)</f>
        <v>14</v>
      </c>
      <c r="T3434" s="102">
        <f>SUM(T3402:T3432)</f>
        <v>31.499999999999986</v>
      </c>
      <c r="U3434" s="102">
        <f>SUM(U3402:U3432)</f>
        <v>1</v>
      </c>
      <c r="V3434" s="102">
        <f>SUM(V3402:V3432)</f>
        <v>0</v>
      </c>
      <c r="W3434" s="105">
        <f>+(S3434*1.5)+(T3434*2)+(U3434*3)+(V3434*4)</f>
        <v>86.999999999999972</v>
      </c>
      <c r="X3434" s="186"/>
      <c r="Y3434" s="187">
        <f>+COUNTIF(Y3402:Y3432,"D")</f>
        <v>22</v>
      </c>
      <c r="Z3434" s="83"/>
      <c r="AA3434" s="102">
        <f>SUM(AA3402:AA3432)</f>
        <v>0</v>
      </c>
      <c r="AB3434" s="102">
        <f>SUM(AB3402:AB3432)</f>
        <v>0</v>
      </c>
      <c r="AC3434" s="102">
        <f>SUM(AC3402:AC3432)</f>
        <v>0</v>
      </c>
    </row>
    <row r="3435" spans="1:29" ht="12.75" customHeight="1">
      <c r="A3435" s="69"/>
      <c r="B3435" s="263"/>
      <c r="C3435" s="189" t="s">
        <v>57</v>
      </c>
      <c r="D3435" s="189"/>
      <c r="E3435" s="190"/>
      <c r="F3435" s="72"/>
      <c r="G3435" s="72"/>
      <c r="H3435" s="99"/>
      <c r="I3435" s="76">
        <f t="shared" si="1395"/>
        <v>38</v>
      </c>
      <c r="J3435" s="191"/>
      <c r="K3435" s="192"/>
      <c r="L3435" s="252"/>
      <c r="M3435" s="193"/>
      <c r="N3435" s="193"/>
      <c r="O3435" s="193"/>
      <c r="P3435" s="239"/>
      <c r="Q3435" s="260"/>
      <c r="R3435" s="194">
        <f>S3434+T3434+U3434+V3434</f>
        <v>46.499999999999986</v>
      </c>
      <c r="S3435" s="103"/>
      <c r="T3435" s="103"/>
      <c r="U3435" s="103"/>
      <c r="V3435" s="103"/>
      <c r="W3435" s="103"/>
      <c r="X3435" s="195"/>
      <c r="Y3435" s="187"/>
      <c r="Z3435" s="196"/>
      <c r="AA3435" s="196"/>
      <c r="AB3435" s="196"/>
      <c r="AC3435" s="197"/>
    </row>
    <row r="3437" spans="1:29" ht="12.75" customHeight="1">
      <c r="A3437" s="52">
        <f>A3398+1</f>
        <v>89</v>
      </c>
      <c r="B3437" s="53" t="s">
        <v>2</v>
      </c>
      <c r="C3437" s="54" t="s">
        <v>201</v>
      </c>
      <c r="D3437" s="55"/>
      <c r="E3437" s="56" t="s">
        <v>55</v>
      </c>
      <c r="F3437" s="209" t="s">
        <v>164</v>
      </c>
      <c r="G3437" s="57"/>
      <c r="H3437" s="58"/>
      <c r="I3437" s="59">
        <v>1</v>
      </c>
      <c r="J3437" s="486" t="str">
        <f>+C3437</f>
        <v>ADE</v>
      </c>
      <c r="K3437" s="486"/>
      <c r="L3437" s="486"/>
      <c r="M3437" s="486"/>
      <c r="N3437" s="486"/>
      <c r="O3437" s="486"/>
      <c r="P3437" s="486"/>
      <c r="Q3437" s="486"/>
      <c r="R3437" s="486"/>
      <c r="S3437" s="486"/>
      <c r="T3437" s="486"/>
      <c r="U3437" s="486"/>
      <c r="V3437" s="486"/>
      <c r="W3437" s="486"/>
      <c r="X3437" s="60"/>
      <c r="Y3437" s="61"/>
      <c r="Z3437" s="62"/>
      <c r="AA3437" s="63"/>
      <c r="AB3437" s="63"/>
      <c r="AC3437" s="64"/>
    </row>
    <row r="3438" spans="1:29" ht="12.75" customHeight="1">
      <c r="A3438" s="69"/>
      <c r="B3438" s="70" t="s">
        <v>3</v>
      </c>
      <c r="C3438" s="71" t="s">
        <v>62</v>
      </c>
      <c r="D3438" s="72"/>
      <c r="E3438" s="73"/>
      <c r="F3438" s="72"/>
      <c r="G3438" s="74"/>
      <c r="H3438" s="75"/>
      <c r="I3438" s="76">
        <f t="shared" ref="I3438:I3474" si="1411">+I3437+1</f>
        <v>2</v>
      </c>
      <c r="J3438" s="77" t="s">
        <v>4</v>
      </c>
      <c r="K3438" s="78"/>
      <c r="L3438" s="248"/>
      <c r="M3438" s="79"/>
      <c r="N3438" s="79"/>
      <c r="O3438" s="79"/>
      <c r="P3438" s="236"/>
      <c r="Q3438" s="254"/>
      <c r="R3438" s="79"/>
      <c r="S3438" s="79"/>
      <c r="T3438" s="79"/>
      <c r="U3438" s="79"/>
      <c r="V3438" s="79"/>
      <c r="W3438" s="80" t="str">
        <f>$Y$1</f>
        <v>Period: 1 May 2012 - 31 May 2012</v>
      </c>
      <c r="X3438" s="81"/>
      <c r="Y3438" s="82"/>
      <c r="Z3438" s="83"/>
      <c r="AA3438" s="84"/>
      <c r="AB3438" s="84"/>
      <c r="AC3438" s="85"/>
    </row>
    <row r="3439" spans="1:29" ht="12.75" customHeight="1">
      <c r="A3439" s="69"/>
      <c r="B3439" s="70" t="s">
        <v>6</v>
      </c>
      <c r="C3439" s="71" t="s">
        <v>5</v>
      </c>
      <c r="D3439" s="72"/>
      <c r="E3439" s="73"/>
      <c r="F3439" s="91"/>
      <c r="G3439" s="91"/>
      <c r="H3439" s="92"/>
      <c r="I3439" s="76">
        <f t="shared" si="1411"/>
        <v>3</v>
      </c>
      <c r="J3439" s="487" t="s">
        <v>7</v>
      </c>
      <c r="K3439" s="488" t="s">
        <v>8</v>
      </c>
      <c r="L3439" s="249"/>
      <c r="M3439" s="489" t="s">
        <v>49</v>
      </c>
      <c r="N3439" s="490"/>
      <c r="O3439" s="220"/>
      <c r="P3439" s="237"/>
      <c r="Q3439" s="255"/>
      <c r="R3439" s="491" t="s">
        <v>64</v>
      </c>
      <c r="S3439" s="493" t="s">
        <v>9</v>
      </c>
      <c r="T3439" s="493"/>
      <c r="U3439" s="493"/>
      <c r="V3439" s="493"/>
      <c r="W3439" s="494" t="s">
        <v>10</v>
      </c>
      <c r="X3439" s="93"/>
      <c r="Y3439" s="94"/>
      <c r="Z3439" s="83"/>
      <c r="AA3439" s="84"/>
      <c r="AB3439" s="84"/>
      <c r="AC3439" s="85"/>
    </row>
    <row r="3440" spans="1:29" ht="12.75" customHeight="1">
      <c r="A3440" s="69"/>
      <c r="B3440" s="70" t="s">
        <v>48</v>
      </c>
      <c r="C3440" s="71"/>
      <c r="D3440" s="72"/>
      <c r="E3440" s="73"/>
      <c r="F3440" s="91"/>
      <c r="G3440" s="91"/>
      <c r="H3440" s="92"/>
      <c r="I3440" s="76">
        <f t="shared" si="1411"/>
        <v>4</v>
      </c>
      <c r="J3440" s="487"/>
      <c r="K3440" s="488"/>
      <c r="L3440" s="250"/>
      <c r="M3440" s="231" t="s">
        <v>11</v>
      </c>
      <c r="N3440" s="231" t="s">
        <v>12</v>
      </c>
      <c r="O3440" s="231"/>
      <c r="P3440" s="238"/>
      <c r="Q3440" s="256" t="s">
        <v>67</v>
      </c>
      <c r="R3440" s="492"/>
      <c r="S3440" s="201">
        <v>1.5</v>
      </c>
      <c r="T3440" s="201">
        <v>2</v>
      </c>
      <c r="U3440" s="201">
        <v>3</v>
      </c>
      <c r="V3440" s="201">
        <v>4</v>
      </c>
      <c r="W3440" s="494"/>
      <c r="X3440" s="93"/>
      <c r="Y3440" s="94"/>
      <c r="Z3440" s="83"/>
      <c r="AA3440" s="95" t="s">
        <v>13</v>
      </c>
      <c r="AB3440" s="95" t="s">
        <v>14</v>
      </c>
      <c r="AC3440" s="96" t="s">
        <v>15</v>
      </c>
    </row>
    <row r="3441" spans="1:29" ht="12.75" customHeight="1">
      <c r="A3441" s="69"/>
      <c r="B3441" s="70" t="s">
        <v>16</v>
      </c>
      <c r="C3441" s="71"/>
      <c r="D3441" s="72"/>
      <c r="E3441" s="73"/>
      <c r="F3441" s="98"/>
      <c r="G3441" s="72"/>
      <c r="H3441" s="99"/>
      <c r="I3441" s="76">
        <f t="shared" si="1411"/>
        <v>5</v>
      </c>
      <c r="J3441" s="100">
        <f>$AN$9</f>
        <v>41079</v>
      </c>
      <c r="K3441" s="101">
        <v>1</v>
      </c>
      <c r="L3441" s="261">
        <v>11</v>
      </c>
      <c r="M3441" s="232">
        <f>VLOOKUP(K3441,$AE$23:$AG$30,2,0)</f>
        <v>0.33333333333333331</v>
      </c>
      <c r="N3441" s="241">
        <f>VLOOKUP(K3441,$AE$23:$AG$30,3,0)</f>
        <v>0.70833333333333337</v>
      </c>
      <c r="O3441" s="244">
        <f t="shared" ref="O3441:O3470" si="1412">(N3441-M3441)*24</f>
        <v>9.0000000000000018</v>
      </c>
      <c r="P3441" s="245" t="str">
        <f>+IF(((N3441-M3441)*24)&gt;4,"1",0)</f>
        <v>1</v>
      </c>
      <c r="Q3441" s="257">
        <f t="shared" ref="Q3441:Q3470" si="1413">O3441-P3441</f>
        <v>8.0000000000000018</v>
      </c>
      <c r="R3441" s="102">
        <f>+L3441-Q3441</f>
        <v>2.9999999999999982</v>
      </c>
      <c r="S3441" s="103">
        <f>IF(AND(Y3441="d",W3441&gt;0),1,0)</f>
        <v>1</v>
      </c>
      <c r="T3441" s="104">
        <f>IF(AND(Y3441="D",W3441-S3441&lt;0),0,IF(AND(Y3441="M",W3441&gt;=7),7,IF(AND(Y3441="M",W3441&lt;7),W3441,IF(W3441-S3441&lt;0,0,IF(AND(Y3441="D",W3441-S3441&gt;=7),7,IF(AND(Y3441="D",W3441-S3441&lt;7),W3441-S3441,0))))))</f>
        <v>1.9999999999999982</v>
      </c>
      <c r="U3441" s="104">
        <f>IF(AND(Y3441="D",W3441&lt;1),0,IF(AND(Y3441="D",W3441-S3441-T3441&gt;0,W3441-S3441-T3441&lt;1),W3441-S3441-T3441,IF(AND(Y3441="D",W3441-S3441-T3441&gt;=1),1,IF(AND(Y3441="M",W3441-T3441&gt;=1),1,IF(AND(Y3441="M",W3441-T3441&lt;1),W3441-T3441,0)))))</f>
        <v>0</v>
      </c>
      <c r="V3441" s="104">
        <f>IF(AND(Y3441="D",W3441&lt;1),0,IF(AND(Y3441="D",W3441-S3441-T3441-U3441&gt;0),W3441-S3441-T3441-U3441,IF(AND(Y3441="M",W3441-T3441-U3441&gt;0),W3441-T3441-U3441,0)))</f>
        <v>0</v>
      </c>
      <c r="W3441" s="105">
        <f>+R3441</f>
        <v>2.9999999999999982</v>
      </c>
      <c r="X3441" s="96"/>
      <c r="Y3441" s="106" t="str">
        <f>$AO$9</f>
        <v>D</v>
      </c>
      <c r="Z3441" s="207" t="str">
        <f t="shared" ref="Z3441:Z3471" si="1414">TEXT(WEEKDAY(J3441),"ddd")</f>
        <v>Tue</v>
      </c>
      <c r="AA3441" s="107">
        <f t="shared" ref="AA3441:AA3470" si="1415">COUNTIF(K3441,"S")</f>
        <v>0</v>
      </c>
      <c r="AB3441" s="107">
        <f t="shared" ref="AB3441:AB3470" si="1416">COUNTIF(K3441,"I")</f>
        <v>0</v>
      </c>
      <c r="AC3441" s="107">
        <f t="shared" ref="AC3441:AC3470" si="1417">COUNTIF(K3441,"A")</f>
        <v>0</v>
      </c>
    </row>
    <row r="3442" spans="1:29" ht="12.75" customHeight="1">
      <c r="A3442" s="69"/>
      <c r="B3442" s="70" t="s">
        <v>18</v>
      </c>
      <c r="C3442" s="108" t="s">
        <v>61</v>
      </c>
      <c r="D3442" s="109"/>
      <c r="E3442" s="73"/>
      <c r="F3442" s="110"/>
      <c r="G3442" s="72"/>
      <c r="H3442" s="99"/>
      <c r="I3442" s="76">
        <f t="shared" si="1411"/>
        <v>6</v>
      </c>
      <c r="J3442" s="100">
        <f>$AN$10</f>
        <v>41080</v>
      </c>
      <c r="K3442" s="101">
        <v>1</v>
      </c>
      <c r="L3442" s="261">
        <v>11</v>
      </c>
      <c r="M3442" s="232">
        <f>VLOOKUP(K3442,$AE$23:$AG$30,2,0)</f>
        <v>0.33333333333333331</v>
      </c>
      <c r="N3442" s="241">
        <f t="shared" ref="N3442:N3470" si="1418">VLOOKUP(K3442,$AE$23:$AG$30,3,0)</f>
        <v>0.70833333333333337</v>
      </c>
      <c r="O3442" s="244">
        <f t="shared" si="1412"/>
        <v>9.0000000000000018</v>
      </c>
      <c r="P3442" s="245" t="str">
        <f>+IF(((N3442-M3442)*24)&gt;4,"1",0)</f>
        <v>1</v>
      </c>
      <c r="Q3442" s="257">
        <f t="shared" si="1413"/>
        <v>8.0000000000000018</v>
      </c>
      <c r="R3442" s="102">
        <f>+L3442-Q3442</f>
        <v>2.9999999999999982</v>
      </c>
      <c r="S3442" s="103">
        <f t="shared" ref="S3442:S3470" si="1419">IF(AND(Y3442="d",W3442&gt;0),1,0)</f>
        <v>1</v>
      </c>
      <c r="T3442" s="104">
        <f t="shared" ref="T3442:T3470" si="1420">IF(AND(Y3442="D",W3442-S3442&lt;0),0,IF(AND(Y3442="M",W3442&gt;=7),7,IF(AND(Y3442="M",W3442&lt;7),W3442,IF(W3442-S3442&lt;0,0,IF(AND(Y3442="D",W3442-S3442&gt;=7),7,IF(AND(Y3442="D",W3442-S3442&lt;7),W3442-S3442,0))))))</f>
        <v>1.9999999999999982</v>
      </c>
      <c r="U3442" s="104">
        <f t="shared" ref="U3442:U3470" si="1421">IF(AND(Y3442="D",W3442&lt;1),0,IF(AND(Y3442="D",W3442-S3442-T3442&gt;0,W3442-S3442-T3442&lt;1),W3442-S3442-T3442,IF(AND(Y3442="D",W3442-S3442-T3442&gt;=1),1,IF(AND(Y3442="M",W3442-T3442&gt;=1),1,IF(AND(Y3442="M",W3442-T3442&lt;1),W3442-T3442,0)))))</f>
        <v>0</v>
      </c>
      <c r="V3442" s="104">
        <f t="shared" ref="V3442:V3470" si="1422">IF(AND(Y3442="D",W3442&lt;1),0,IF(AND(Y3442="D",W3442-S3442-T3442-U3442&gt;0),W3442-S3442-T3442-U3442,IF(AND(Y3442="M",W3442-T3442-U3442&gt;0),W3442-T3442-U3442,0)))</f>
        <v>0</v>
      </c>
      <c r="W3442" s="105">
        <f t="shared" ref="W3442:W3470" si="1423">+R3442</f>
        <v>2.9999999999999982</v>
      </c>
      <c r="X3442" s="96"/>
      <c r="Y3442" s="106" t="str">
        <f>$AO$10</f>
        <v>D</v>
      </c>
      <c r="Z3442" s="207" t="str">
        <f t="shared" si="1414"/>
        <v>Wed</v>
      </c>
      <c r="AA3442" s="107">
        <f t="shared" si="1415"/>
        <v>0</v>
      </c>
      <c r="AB3442" s="107">
        <f t="shared" si="1416"/>
        <v>0</v>
      </c>
      <c r="AC3442" s="107">
        <f t="shared" si="1417"/>
        <v>0</v>
      </c>
    </row>
    <row r="3443" spans="1:29" ht="12.75" customHeight="1">
      <c r="A3443" s="69"/>
      <c r="B3443" s="98" t="s">
        <v>20</v>
      </c>
      <c r="C3443" s="199">
        <v>40245</v>
      </c>
      <c r="D3443" s="199">
        <v>41340</v>
      </c>
      <c r="E3443" s="73"/>
      <c r="F3443" s="72"/>
      <c r="G3443" s="72"/>
      <c r="H3443" s="99"/>
      <c r="I3443" s="76">
        <f t="shared" si="1411"/>
        <v>7</v>
      </c>
      <c r="J3443" s="100">
        <f>$AN$11</f>
        <v>41081</v>
      </c>
      <c r="K3443" s="101">
        <v>1</v>
      </c>
      <c r="L3443" s="261">
        <v>11</v>
      </c>
      <c r="M3443" s="232">
        <f>VLOOKUP(K3443,$AE$23:$AG$30,2,0)</f>
        <v>0.33333333333333331</v>
      </c>
      <c r="N3443" s="241">
        <f t="shared" si="1418"/>
        <v>0.70833333333333337</v>
      </c>
      <c r="O3443" s="244">
        <f t="shared" si="1412"/>
        <v>9.0000000000000018</v>
      </c>
      <c r="P3443" s="245" t="str">
        <f t="shared" ref="P3443:P3470" si="1424">+IF(((N3443-M3443)*24)&gt;4,"1",0)</f>
        <v>1</v>
      </c>
      <c r="Q3443" s="257">
        <f t="shared" si="1413"/>
        <v>8.0000000000000018</v>
      </c>
      <c r="R3443" s="102">
        <f t="shared" ref="R3443:R3470" si="1425">+L3443-Q3443</f>
        <v>2.9999999999999982</v>
      </c>
      <c r="S3443" s="103">
        <f t="shared" si="1419"/>
        <v>1</v>
      </c>
      <c r="T3443" s="104">
        <f t="shared" si="1420"/>
        <v>1.9999999999999982</v>
      </c>
      <c r="U3443" s="104">
        <f t="shared" si="1421"/>
        <v>0</v>
      </c>
      <c r="V3443" s="104">
        <f t="shared" si="1422"/>
        <v>0</v>
      </c>
      <c r="W3443" s="105">
        <f t="shared" si="1423"/>
        <v>2.9999999999999982</v>
      </c>
      <c r="X3443" s="96"/>
      <c r="Y3443" s="106" t="str">
        <f>$AO$11</f>
        <v>D</v>
      </c>
      <c r="Z3443" s="207" t="str">
        <f t="shared" si="1414"/>
        <v>Thu</v>
      </c>
      <c r="AA3443" s="107">
        <f t="shared" si="1415"/>
        <v>0</v>
      </c>
      <c r="AB3443" s="107">
        <f t="shared" si="1416"/>
        <v>0</v>
      </c>
      <c r="AC3443" s="107">
        <f t="shared" si="1417"/>
        <v>0</v>
      </c>
    </row>
    <row r="3444" spans="1:29" ht="12.75" customHeight="1">
      <c r="A3444" s="69"/>
      <c r="B3444" s="98"/>
      <c r="C3444" s="98"/>
      <c r="D3444" s="72"/>
      <c r="E3444" s="73"/>
      <c r="F3444" s="72"/>
      <c r="G3444" s="72"/>
      <c r="H3444" s="99"/>
      <c r="I3444" s="76">
        <f t="shared" si="1411"/>
        <v>8</v>
      </c>
      <c r="J3444" s="100">
        <f>$AN$12</f>
        <v>41082</v>
      </c>
      <c r="K3444" s="101">
        <v>1</v>
      </c>
      <c r="L3444" s="261">
        <v>8</v>
      </c>
      <c r="M3444" s="232">
        <f t="shared" ref="M3444:M3470" si="1426">VLOOKUP(K3444,$AE$23:$AG$30,2,0)</f>
        <v>0.33333333333333331</v>
      </c>
      <c r="N3444" s="241">
        <f t="shared" si="1418"/>
        <v>0.70833333333333337</v>
      </c>
      <c r="O3444" s="244">
        <f t="shared" si="1412"/>
        <v>9.0000000000000018</v>
      </c>
      <c r="P3444" s="245" t="str">
        <f t="shared" si="1424"/>
        <v>1</v>
      </c>
      <c r="Q3444" s="257">
        <f t="shared" si="1413"/>
        <v>8.0000000000000018</v>
      </c>
      <c r="R3444" s="102">
        <f t="shared" si="1425"/>
        <v>0</v>
      </c>
      <c r="S3444" s="103">
        <f t="shared" si="1419"/>
        <v>0</v>
      </c>
      <c r="T3444" s="104">
        <f t="shared" si="1420"/>
        <v>0</v>
      </c>
      <c r="U3444" s="104">
        <f t="shared" si="1421"/>
        <v>0</v>
      </c>
      <c r="V3444" s="104">
        <f t="shared" si="1422"/>
        <v>0</v>
      </c>
      <c r="W3444" s="105">
        <f t="shared" si="1423"/>
        <v>0</v>
      </c>
      <c r="X3444" s="96"/>
      <c r="Y3444" s="106" t="str">
        <f>$AO$12</f>
        <v>D</v>
      </c>
      <c r="Z3444" s="207" t="str">
        <f t="shared" si="1414"/>
        <v>Fri</v>
      </c>
      <c r="AA3444" s="107">
        <f t="shared" si="1415"/>
        <v>0</v>
      </c>
      <c r="AB3444" s="107">
        <f t="shared" si="1416"/>
        <v>0</v>
      </c>
      <c r="AC3444" s="107">
        <f t="shared" si="1417"/>
        <v>0</v>
      </c>
    </row>
    <row r="3445" spans="1:29" ht="12.75" customHeight="1">
      <c r="A3445" s="69"/>
      <c r="B3445" s="98"/>
      <c r="C3445" s="98"/>
      <c r="D3445" s="72"/>
      <c r="E3445" s="73"/>
      <c r="F3445" s="198"/>
      <c r="G3445" s="72"/>
      <c r="H3445" s="99"/>
      <c r="I3445" s="76">
        <f t="shared" si="1411"/>
        <v>9</v>
      </c>
      <c r="J3445" s="100">
        <f>$AN$13</f>
        <v>41083</v>
      </c>
      <c r="K3445" s="339" t="s">
        <v>50</v>
      </c>
      <c r="L3445" s="261"/>
      <c r="M3445" s="232">
        <f t="shared" si="1426"/>
        <v>0</v>
      </c>
      <c r="N3445" s="241">
        <f t="shared" si="1418"/>
        <v>0</v>
      </c>
      <c r="O3445" s="244">
        <f t="shared" si="1412"/>
        <v>0</v>
      </c>
      <c r="P3445" s="245">
        <f t="shared" si="1424"/>
        <v>0</v>
      </c>
      <c r="Q3445" s="257">
        <f t="shared" si="1413"/>
        <v>0</v>
      </c>
      <c r="R3445" s="102">
        <f t="shared" si="1425"/>
        <v>0</v>
      </c>
      <c r="S3445" s="103">
        <f t="shared" si="1419"/>
        <v>0</v>
      </c>
      <c r="T3445" s="104">
        <f t="shared" si="1420"/>
        <v>0</v>
      </c>
      <c r="U3445" s="104">
        <f t="shared" si="1421"/>
        <v>0</v>
      </c>
      <c r="V3445" s="104">
        <f t="shared" si="1422"/>
        <v>0</v>
      </c>
      <c r="W3445" s="105">
        <f t="shared" si="1423"/>
        <v>0</v>
      </c>
      <c r="X3445" s="96"/>
      <c r="Y3445" s="106" t="str">
        <f>$AO$13</f>
        <v>M</v>
      </c>
      <c r="Z3445" s="207" t="str">
        <f t="shared" si="1414"/>
        <v>Sat</v>
      </c>
      <c r="AA3445" s="107">
        <f t="shared" si="1415"/>
        <v>0</v>
      </c>
      <c r="AB3445" s="107">
        <f t="shared" si="1416"/>
        <v>0</v>
      </c>
      <c r="AC3445" s="107">
        <f t="shared" si="1417"/>
        <v>0</v>
      </c>
    </row>
    <row r="3446" spans="1:29" ht="12.75" customHeight="1">
      <c r="A3446" s="69"/>
      <c r="B3446" s="124" t="s">
        <v>21</v>
      </c>
      <c r="C3446" s="125" t="s">
        <v>22</v>
      </c>
      <c r="D3446" s="126"/>
      <c r="E3446" s="127"/>
      <c r="F3446" s="198">
        <v>1244560</v>
      </c>
      <c r="G3446" s="129" t="s">
        <v>22</v>
      </c>
      <c r="H3446" s="130">
        <f>+F3446</f>
        <v>1244560</v>
      </c>
      <c r="I3446" s="76">
        <f t="shared" si="1411"/>
        <v>10</v>
      </c>
      <c r="J3446" s="100">
        <f>$AN$14</f>
        <v>41084</v>
      </c>
      <c r="K3446" s="339" t="s">
        <v>72</v>
      </c>
      <c r="L3446" s="261">
        <v>11</v>
      </c>
      <c r="M3446" s="232">
        <f t="shared" si="1426"/>
        <v>0</v>
      </c>
      <c r="N3446" s="241">
        <f t="shared" si="1418"/>
        <v>0</v>
      </c>
      <c r="O3446" s="244">
        <f t="shared" si="1412"/>
        <v>0</v>
      </c>
      <c r="P3446" s="245">
        <f t="shared" si="1424"/>
        <v>0</v>
      </c>
      <c r="Q3446" s="257">
        <f t="shared" si="1413"/>
        <v>0</v>
      </c>
      <c r="R3446" s="102">
        <f t="shared" si="1425"/>
        <v>11</v>
      </c>
      <c r="S3446" s="103">
        <f t="shared" si="1419"/>
        <v>0</v>
      </c>
      <c r="T3446" s="104">
        <f t="shared" si="1420"/>
        <v>7</v>
      </c>
      <c r="U3446" s="104">
        <f t="shared" si="1421"/>
        <v>1</v>
      </c>
      <c r="V3446" s="104">
        <f t="shared" si="1422"/>
        <v>3</v>
      </c>
      <c r="W3446" s="105">
        <f t="shared" si="1423"/>
        <v>11</v>
      </c>
      <c r="X3446" s="96"/>
      <c r="Y3446" s="106" t="str">
        <f>$AO$14</f>
        <v>M</v>
      </c>
      <c r="Z3446" s="262" t="str">
        <f t="shared" si="1414"/>
        <v>Sun</v>
      </c>
      <c r="AA3446" s="107">
        <f t="shared" si="1415"/>
        <v>0</v>
      </c>
      <c r="AB3446" s="107">
        <f t="shared" si="1416"/>
        <v>0</v>
      </c>
      <c r="AC3446" s="107">
        <f t="shared" si="1417"/>
        <v>0</v>
      </c>
    </row>
    <row r="3447" spans="1:29" ht="12.75" customHeight="1">
      <c r="A3447" s="69"/>
      <c r="B3447" s="124" t="s">
        <v>23</v>
      </c>
      <c r="C3447" s="125" t="s">
        <v>22</v>
      </c>
      <c r="D3447" s="133">
        <f>+F3446/173</f>
        <v>7193.9884393063585</v>
      </c>
      <c r="E3447" s="127" t="s">
        <v>24</v>
      </c>
      <c r="F3447" s="128">
        <f>+W3473</f>
        <v>229.50000000000003</v>
      </c>
      <c r="G3447" s="134" t="s">
        <v>22</v>
      </c>
      <c r="H3447" s="130">
        <f>F3447*D3447</f>
        <v>1651020.3468208094</v>
      </c>
      <c r="I3447" s="76">
        <f t="shared" si="1411"/>
        <v>11</v>
      </c>
      <c r="J3447" s="100">
        <f>$AN$15</f>
        <v>41085</v>
      </c>
      <c r="K3447" s="101">
        <v>2</v>
      </c>
      <c r="L3447" s="261">
        <v>11</v>
      </c>
      <c r="M3447" s="232">
        <f t="shared" si="1426"/>
        <v>0.83333333333333337</v>
      </c>
      <c r="N3447" s="241">
        <f t="shared" si="1418"/>
        <v>1.2083333333333333</v>
      </c>
      <c r="O3447" s="244">
        <f t="shared" si="1412"/>
        <v>8.9999999999999964</v>
      </c>
      <c r="P3447" s="245" t="str">
        <f t="shared" si="1424"/>
        <v>1</v>
      </c>
      <c r="Q3447" s="257">
        <f t="shared" si="1413"/>
        <v>7.9999999999999964</v>
      </c>
      <c r="R3447" s="102">
        <f t="shared" si="1425"/>
        <v>3.0000000000000036</v>
      </c>
      <c r="S3447" s="103">
        <f t="shared" si="1419"/>
        <v>1</v>
      </c>
      <c r="T3447" s="104">
        <f t="shared" si="1420"/>
        <v>2.0000000000000036</v>
      </c>
      <c r="U3447" s="104">
        <f t="shared" si="1421"/>
        <v>0</v>
      </c>
      <c r="V3447" s="104">
        <f t="shared" si="1422"/>
        <v>0</v>
      </c>
      <c r="W3447" s="105">
        <f t="shared" si="1423"/>
        <v>3.0000000000000036</v>
      </c>
      <c r="X3447" s="96"/>
      <c r="Y3447" s="106" t="str">
        <f>$AO$15</f>
        <v>D</v>
      </c>
      <c r="Z3447" s="262" t="str">
        <f t="shared" si="1414"/>
        <v>Mon</v>
      </c>
      <c r="AA3447" s="107">
        <f t="shared" si="1415"/>
        <v>0</v>
      </c>
      <c r="AB3447" s="107">
        <f t="shared" si="1416"/>
        <v>0</v>
      </c>
      <c r="AC3447" s="107">
        <f t="shared" si="1417"/>
        <v>0</v>
      </c>
    </row>
    <row r="3448" spans="1:29" ht="12.75" customHeight="1">
      <c r="A3448" s="69"/>
      <c r="B3448" s="124" t="s">
        <v>65</v>
      </c>
      <c r="C3448" s="125" t="s">
        <v>22</v>
      </c>
      <c r="D3448" s="133">
        <v>6000</v>
      </c>
      <c r="E3448" s="127" t="s">
        <v>24</v>
      </c>
      <c r="F3448" s="203">
        <f>+K3473</f>
        <v>26</v>
      </c>
      <c r="G3448" s="134" t="s">
        <v>22</v>
      </c>
      <c r="H3448" s="130">
        <f>F3448*D3448</f>
        <v>156000</v>
      </c>
      <c r="I3448" s="76">
        <f t="shared" si="1411"/>
        <v>12</v>
      </c>
      <c r="J3448" s="100">
        <f>$AN$16</f>
        <v>41086</v>
      </c>
      <c r="K3448" s="101">
        <v>2</v>
      </c>
      <c r="L3448" s="261">
        <v>11</v>
      </c>
      <c r="M3448" s="232">
        <f t="shared" si="1426"/>
        <v>0.83333333333333337</v>
      </c>
      <c r="N3448" s="241">
        <f t="shared" si="1418"/>
        <v>1.2083333333333333</v>
      </c>
      <c r="O3448" s="244">
        <f t="shared" si="1412"/>
        <v>8.9999999999999964</v>
      </c>
      <c r="P3448" s="245" t="str">
        <f t="shared" si="1424"/>
        <v>1</v>
      </c>
      <c r="Q3448" s="257">
        <f t="shared" si="1413"/>
        <v>7.9999999999999964</v>
      </c>
      <c r="R3448" s="102">
        <f t="shared" si="1425"/>
        <v>3.0000000000000036</v>
      </c>
      <c r="S3448" s="103">
        <f t="shared" si="1419"/>
        <v>1</v>
      </c>
      <c r="T3448" s="104">
        <f t="shared" si="1420"/>
        <v>2.0000000000000036</v>
      </c>
      <c r="U3448" s="104">
        <f t="shared" si="1421"/>
        <v>0</v>
      </c>
      <c r="V3448" s="104">
        <f t="shared" si="1422"/>
        <v>0</v>
      </c>
      <c r="W3448" s="105">
        <f t="shared" si="1423"/>
        <v>3.0000000000000036</v>
      </c>
      <c r="X3448" s="96"/>
      <c r="Y3448" s="106" t="str">
        <f>$AO$16</f>
        <v>D</v>
      </c>
      <c r="Z3448" s="207" t="str">
        <f t="shared" si="1414"/>
        <v>Tue</v>
      </c>
      <c r="AA3448" s="107">
        <f t="shared" si="1415"/>
        <v>0</v>
      </c>
      <c r="AB3448" s="107">
        <f t="shared" si="1416"/>
        <v>0</v>
      </c>
      <c r="AC3448" s="107">
        <f t="shared" si="1417"/>
        <v>0</v>
      </c>
    </row>
    <row r="3449" spans="1:29" ht="12.75" customHeight="1">
      <c r="A3449" s="69"/>
      <c r="B3449" s="124" t="s">
        <v>66</v>
      </c>
      <c r="C3449" s="125" t="s">
        <v>22</v>
      </c>
      <c r="D3449" s="200">
        <v>4000</v>
      </c>
      <c r="E3449" s="127" t="s">
        <v>24</v>
      </c>
      <c r="F3449" s="139">
        <f>+L3473</f>
        <v>12</v>
      </c>
      <c r="G3449" s="134" t="s">
        <v>22</v>
      </c>
      <c r="H3449" s="130">
        <f>F3449*D3449</f>
        <v>48000</v>
      </c>
      <c r="I3449" s="76">
        <f t="shared" si="1411"/>
        <v>13</v>
      </c>
      <c r="J3449" s="100">
        <f>$AN$17</f>
        <v>41087</v>
      </c>
      <c r="K3449" s="101">
        <v>2</v>
      </c>
      <c r="L3449" s="261">
        <v>11</v>
      </c>
      <c r="M3449" s="232">
        <f t="shared" si="1426"/>
        <v>0.83333333333333337</v>
      </c>
      <c r="N3449" s="241">
        <f t="shared" si="1418"/>
        <v>1.2083333333333333</v>
      </c>
      <c r="O3449" s="244">
        <f t="shared" si="1412"/>
        <v>8.9999999999999964</v>
      </c>
      <c r="P3449" s="245" t="str">
        <f t="shared" si="1424"/>
        <v>1</v>
      </c>
      <c r="Q3449" s="257">
        <f t="shared" si="1413"/>
        <v>7.9999999999999964</v>
      </c>
      <c r="R3449" s="102">
        <f t="shared" si="1425"/>
        <v>3.0000000000000036</v>
      </c>
      <c r="S3449" s="103">
        <f t="shared" si="1419"/>
        <v>1</v>
      </c>
      <c r="T3449" s="104">
        <f t="shared" si="1420"/>
        <v>2.0000000000000036</v>
      </c>
      <c r="U3449" s="104">
        <f t="shared" si="1421"/>
        <v>0</v>
      </c>
      <c r="V3449" s="104">
        <f t="shared" si="1422"/>
        <v>0</v>
      </c>
      <c r="W3449" s="105">
        <f t="shared" si="1423"/>
        <v>3.0000000000000036</v>
      </c>
      <c r="X3449" s="96"/>
      <c r="Y3449" s="106" t="str">
        <f>$AO$17</f>
        <v>D</v>
      </c>
      <c r="Z3449" s="207" t="str">
        <f t="shared" si="1414"/>
        <v>Wed</v>
      </c>
      <c r="AA3449" s="107">
        <f t="shared" si="1415"/>
        <v>0</v>
      </c>
      <c r="AB3449" s="107">
        <f t="shared" si="1416"/>
        <v>0</v>
      </c>
      <c r="AC3449" s="107">
        <f t="shared" si="1417"/>
        <v>0</v>
      </c>
    </row>
    <row r="3450" spans="1:29" ht="12.75" customHeight="1">
      <c r="A3450" s="69"/>
      <c r="B3450" s="335" t="s">
        <v>75</v>
      </c>
      <c r="C3450" s="336" t="s">
        <v>22</v>
      </c>
      <c r="D3450" s="337"/>
      <c r="E3450" s="127" t="s">
        <v>24</v>
      </c>
      <c r="F3450" s="338">
        <f>+M3473</f>
        <v>14</v>
      </c>
      <c r="G3450" s="142" t="s">
        <v>22</v>
      </c>
      <c r="H3450" s="143">
        <f>+F3450*D3450</f>
        <v>0</v>
      </c>
      <c r="I3450" s="76">
        <f t="shared" si="1411"/>
        <v>14</v>
      </c>
      <c r="J3450" s="100">
        <f>$AN$18</f>
        <v>41088</v>
      </c>
      <c r="K3450" s="101">
        <v>2</v>
      </c>
      <c r="L3450" s="261">
        <v>10.5</v>
      </c>
      <c r="M3450" s="232">
        <f t="shared" si="1426"/>
        <v>0.83333333333333337</v>
      </c>
      <c r="N3450" s="241">
        <f t="shared" si="1418"/>
        <v>1.2083333333333333</v>
      </c>
      <c r="O3450" s="244">
        <f t="shared" si="1412"/>
        <v>8.9999999999999964</v>
      </c>
      <c r="P3450" s="245" t="str">
        <f t="shared" si="1424"/>
        <v>1</v>
      </c>
      <c r="Q3450" s="257">
        <f t="shared" si="1413"/>
        <v>7.9999999999999964</v>
      </c>
      <c r="R3450" s="102">
        <f t="shared" si="1425"/>
        <v>2.5000000000000036</v>
      </c>
      <c r="S3450" s="103">
        <f t="shared" si="1419"/>
        <v>1</v>
      </c>
      <c r="T3450" s="104">
        <f t="shared" si="1420"/>
        <v>1.5000000000000036</v>
      </c>
      <c r="U3450" s="104">
        <f t="shared" si="1421"/>
        <v>0</v>
      </c>
      <c r="V3450" s="104">
        <f t="shared" si="1422"/>
        <v>0</v>
      </c>
      <c r="W3450" s="105">
        <f t="shared" si="1423"/>
        <v>2.5000000000000036</v>
      </c>
      <c r="X3450" s="96"/>
      <c r="Y3450" s="106" t="str">
        <f>$AO$18</f>
        <v>D</v>
      </c>
      <c r="Z3450" s="207" t="str">
        <f t="shared" si="1414"/>
        <v>Thu</v>
      </c>
      <c r="AA3450" s="107">
        <f t="shared" si="1415"/>
        <v>0</v>
      </c>
      <c r="AB3450" s="107">
        <f t="shared" si="1416"/>
        <v>0</v>
      </c>
      <c r="AC3450" s="107">
        <f t="shared" si="1417"/>
        <v>0</v>
      </c>
    </row>
    <row r="3451" spans="1:29" ht="12.75" customHeight="1">
      <c r="A3451" s="69"/>
      <c r="B3451" s="124"/>
      <c r="C3451" s="70"/>
      <c r="D3451" s="202"/>
      <c r="E3451" s="140"/>
      <c r="F3451" s="141"/>
      <c r="G3451" s="74" t="s">
        <v>22</v>
      </c>
      <c r="H3451" s="99">
        <f>+D3451*F3451</f>
        <v>0</v>
      </c>
      <c r="I3451" s="76">
        <f t="shared" si="1411"/>
        <v>15</v>
      </c>
      <c r="J3451" s="100">
        <f>$AN$19</f>
        <v>41089</v>
      </c>
      <c r="K3451" s="101">
        <v>2</v>
      </c>
      <c r="L3451" s="261">
        <v>11</v>
      </c>
      <c r="M3451" s="232">
        <f t="shared" si="1426"/>
        <v>0.83333333333333337</v>
      </c>
      <c r="N3451" s="241">
        <f t="shared" si="1418"/>
        <v>1.2083333333333333</v>
      </c>
      <c r="O3451" s="244">
        <f t="shared" si="1412"/>
        <v>8.9999999999999964</v>
      </c>
      <c r="P3451" s="245" t="str">
        <f t="shared" si="1424"/>
        <v>1</v>
      </c>
      <c r="Q3451" s="257">
        <f t="shared" si="1413"/>
        <v>7.9999999999999964</v>
      </c>
      <c r="R3451" s="102">
        <f t="shared" si="1425"/>
        <v>3.0000000000000036</v>
      </c>
      <c r="S3451" s="103">
        <f t="shared" si="1419"/>
        <v>1</v>
      </c>
      <c r="T3451" s="104">
        <f t="shared" si="1420"/>
        <v>2.0000000000000036</v>
      </c>
      <c r="U3451" s="104">
        <f t="shared" si="1421"/>
        <v>0</v>
      </c>
      <c r="V3451" s="104">
        <f t="shared" si="1422"/>
        <v>0</v>
      </c>
      <c r="W3451" s="105">
        <f t="shared" si="1423"/>
        <v>3.0000000000000036</v>
      </c>
      <c r="X3451" s="96"/>
      <c r="Y3451" s="106" t="str">
        <f>$AO$19</f>
        <v>D</v>
      </c>
      <c r="Z3451" s="207" t="str">
        <f t="shared" si="1414"/>
        <v>Fri</v>
      </c>
      <c r="AA3451" s="107">
        <f t="shared" si="1415"/>
        <v>0</v>
      </c>
      <c r="AB3451" s="107">
        <f t="shared" si="1416"/>
        <v>0</v>
      </c>
      <c r="AC3451" s="107">
        <f t="shared" si="1417"/>
        <v>0</v>
      </c>
    </row>
    <row r="3452" spans="1:29" ht="12.75" customHeight="1">
      <c r="A3452" s="69"/>
      <c r="B3452" s="124"/>
      <c r="C3452" s="70"/>
      <c r="D3452" s="202"/>
      <c r="E3452" s="140"/>
      <c r="F3452" s="139"/>
      <c r="G3452" s="74" t="s">
        <v>22</v>
      </c>
      <c r="H3452" s="99">
        <f>+D3452*F3452</f>
        <v>0</v>
      </c>
      <c r="I3452" s="76">
        <f t="shared" si="1411"/>
        <v>16</v>
      </c>
      <c r="J3452" s="100">
        <f>$AN$20</f>
        <v>41090</v>
      </c>
      <c r="K3452" s="101" t="s">
        <v>50</v>
      </c>
      <c r="L3452" s="261"/>
      <c r="M3452" s="232">
        <f t="shared" si="1426"/>
        <v>0</v>
      </c>
      <c r="N3452" s="241">
        <f t="shared" si="1418"/>
        <v>0</v>
      </c>
      <c r="O3452" s="244">
        <f t="shared" si="1412"/>
        <v>0</v>
      </c>
      <c r="P3452" s="245">
        <f t="shared" si="1424"/>
        <v>0</v>
      </c>
      <c r="Q3452" s="257">
        <f t="shared" si="1413"/>
        <v>0</v>
      </c>
      <c r="R3452" s="102">
        <f t="shared" si="1425"/>
        <v>0</v>
      </c>
      <c r="S3452" s="103">
        <f t="shared" si="1419"/>
        <v>0</v>
      </c>
      <c r="T3452" s="104">
        <f t="shared" si="1420"/>
        <v>0</v>
      </c>
      <c r="U3452" s="104">
        <f t="shared" si="1421"/>
        <v>0</v>
      </c>
      <c r="V3452" s="104">
        <f t="shared" si="1422"/>
        <v>0</v>
      </c>
      <c r="W3452" s="105">
        <f t="shared" si="1423"/>
        <v>0</v>
      </c>
      <c r="X3452" s="96"/>
      <c r="Y3452" s="106" t="str">
        <f>$AO$20</f>
        <v>M</v>
      </c>
      <c r="Z3452" s="207" t="str">
        <f t="shared" si="1414"/>
        <v>Sat</v>
      </c>
      <c r="AA3452" s="107">
        <f t="shared" si="1415"/>
        <v>0</v>
      </c>
      <c r="AB3452" s="107">
        <f t="shared" si="1416"/>
        <v>0</v>
      </c>
      <c r="AC3452" s="107">
        <f t="shared" si="1417"/>
        <v>0</v>
      </c>
    </row>
    <row r="3453" spans="1:29" ht="12.75" customHeight="1">
      <c r="A3453" s="69"/>
      <c r="B3453" s="124" t="s">
        <v>56</v>
      </c>
      <c r="C3453" s="70" t="s">
        <v>22</v>
      </c>
      <c r="D3453" s="202"/>
      <c r="E3453" s="140"/>
      <c r="F3453" s="141"/>
      <c r="G3453" s="74" t="s">
        <v>22</v>
      </c>
      <c r="H3453" s="99">
        <v>0</v>
      </c>
      <c r="I3453" s="76">
        <f t="shared" si="1411"/>
        <v>17</v>
      </c>
      <c r="J3453" s="100">
        <f>$AN$21</f>
        <v>41091</v>
      </c>
      <c r="K3453" s="339" t="s">
        <v>63</v>
      </c>
      <c r="L3453" s="261">
        <v>11</v>
      </c>
      <c r="M3453" s="232">
        <f t="shared" si="1426"/>
        <v>0</v>
      </c>
      <c r="N3453" s="241">
        <f t="shared" si="1418"/>
        <v>0</v>
      </c>
      <c r="O3453" s="244">
        <f t="shared" si="1412"/>
        <v>0</v>
      </c>
      <c r="P3453" s="245">
        <f t="shared" si="1424"/>
        <v>0</v>
      </c>
      <c r="Q3453" s="257">
        <f t="shared" si="1413"/>
        <v>0</v>
      </c>
      <c r="R3453" s="102">
        <f t="shared" si="1425"/>
        <v>11</v>
      </c>
      <c r="S3453" s="103">
        <f t="shared" si="1419"/>
        <v>0</v>
      </c>
      <c r="T3453" s="104">
        <f t="shared" si="1420"/>
        <v>7</v>
      </c>
      <c r="U3453" s="104">
        <f t="shared" si="1421"/>
        <v>1</v>
      </c>
      <c r="V3453" s="104">
        <f t="shared" si="1422"/>
        <v>3</v>
      </c>
      <c r="W3453" s="105">
        <f t="shared" si="1423"/>
        <v>11</v>
      </c>
      <c r="X3453" s="96"/>
      <c r="Y3453" s="106" t="str">
        <f>$AO$21</f>
        <v>M</v>
      </c>
      <c r="Z3453" s="262" t="str">
        <f t="shared" si="1414"/>
        <v>Sun</v>
      </c>
      <c r="AA3453" s="107">
        <f t="shared" si="1415"/>
        <v>0</v>
      </c>
      <c r="AB3453" s="107">
        <f t="shared" si="1416"/>
        <v>0</v>
      </c>
      <c r="AC3453" s="107">
        <f t="shared" si="1417"/>
        <v>0</v>
      </c>
    </row>
    <row r="3454" spans="1:29" ht="12.75" customHeight="1">
      <c r="A3454" s="69"/>
      <c r="B3454" s="124"/>
      <c r="C3454" s="70"/>
      <c r="D3454" s="202"/>
      <c r="E3454" s="140"/>
      <c r="F3454" s="139"/>
      <c r="G3454" s="74" t="s">
        <v>22</v>
      </c>
      <c r="H3454" s="99">
        <f>+D3454*F3454</f>
        <v>0</v>
      </c>
      <c r="I3454" s="76">
        <f t="shared" si="1411"/>
        <v>18</v>
      </c>
      <c r="J3454" s="100">
        <f>$AN$22</f>
        <v>41092</v>
      </c>
      <c r="K3454" s="101">
        <v>1</v>
      </c>
      <c r="L3454" s="261">
        <v>11</v>
      </c>
      <c r="M3454" s="232">
        <f t="shared" si="1426"/>
        <v>0.33333333333333331</v>
      </c>
      <c r="N3454" s="241">
        <f t="shared" si="1418"/>
        <v>0.70833333333333337</v>
      </c>
      <c r="O3454" s="244">
        <f t="shared" si="1412"/>
        <v>9.0000000000000018</v>
      </c>
      <c r="P3454" s="245" t="str">
        <f t="shared" si="1424"/>
        <v>1</v>
      </c>
      <c r="Q3454" s="257">
        <f t="shared" si="1413"/>
        <v>8.0000000000000018</v>
      </c>
      <c r="R3454" s="102">
        <f t="shared" si="1425"/>
        <v>2.9999999999999982</v>
      </c>
      <c r="S3454" s="103">
        <f t="shared" si="1419"/>
        <v>1</v>
      </c>
      <c r="T3454" s="104">
        <f t="shared" si="1420"/>
        <v>1.9999999999999982</v>
      </c>
      <c r="U3454" s="104">
        <f t="shared" si="1421"/>
        <v>0</v>
      </c>
      <c r="V3454" s="104">
        <f t="shared" si="1422"/>
        <v>0</v>
      </c>
      <c r="W3454" s="105">
        <f t="shared" si="1423"/>
        <v>2.9999999999999982</v>
      </c>
      <c r="X3454" s="96"/>
      <c r="Y3454" s="106" t="str">
        <f>$AO$22</f>
        <v>D</v>
      </c>
      <c r="Z3454" s="262" t="str">
        <f t="shared" si="1414"/>
        <v>Mon</v>
      </c>
      <c r="AA3454" s="107">
        <f t="shared" si="1415"/>
        <v>0</v>
      </c>
      <c r="AB3454" s="107">
        <f t="shared" si="1416"/>
        <v>0</v>
      </c>
      <c r="AC3454" s="107">
        <f t="shared" si="1417"/>
        <v>0</v>
      </c>
    </row>
    <row r="3455" spans="1:29" ht="12.75" customHeight="1">
      <c r="A3455" s="69"/>
      <c r="B3455" s="150" t="s">
        <v>19</v>
      </c>
      <c r="C3455" s="150"/>
      <c r="D3455" s="200"/>
      <c r="E3455" s="127"/>
      <c r="F3455" s="151"/>
      <c r="G3455" s="134" t="s">
        <v>22</v>
      </c>
      <c r="H3455" s="152">
        <f>SUM(H3446:H3454)</f>
        <v>3099580.3468208094</v>
      </c>
      <c r="I3455" s="76">
        <f t="shared" si="1411"/>
        <v>19</v>
      </c>
      <c r="J3455" s="100">
        <f>$AN$23</f>
        <v>41093</v>
      </c>
      <c r="K3455" s="101">
        <v>1</v>
      </c>
      <c r="L3455" s="261">
        <v>11</v>
      </c>
      <c r="M3455" s="232">
        <f t="shared" si="1426"/>
        <v>0.33333333333333331</v>
      </c>
      <c r="N3455" s="241">
        <f t="shared" si="1418"/>
        <v>0.70833333333333337</v>
      </c>
      <c r="O3455" s="244">
        <f t="shared" si="1412"/>
        <v>9.0000000000000018</v>
      </c>
      <c r="P3455" s="245" t="str">
        <f t="shared" si="1424"/>
        <v>1</v>
      </c>
      <c r="Q3455" s="257">
        <f t="shared" si="1413"/>
        <v>8.0000000000000018</v>
      </c>
      <c r="R3455" s="102">
        <f t="shared" si="1425"/>
        <v>2.9999999999999982</v>
      </c>
      <c r="S3455" s="103">
        <f t="shared" si="1419"/>
        <v>1</v>
      </c>
      <c r="T3455" s="104">
        <f t="shared" si="1420"/>
        <v>1.9999999999999982</v>
      </c>
      <c r="U3455" s="104">
        <f t="shared" si="1421"/>
        <v>0</v>
      </c>
      <c r="V3455" s="104">
        <f t="shared" si="1422"/>
        <v>0</v>
      </c>
      <c r="W3455" s="105">
        <f t="shared" si="1423"/>
        <v>2.9999999999999982</v>
      </c>
      <c r="X3455" s="96"/>
      <c r="Y3455" s="106" t="str">
        <f>$AO$23</f>
        <v>D</v>
      </c>
      <c r="Z3455" s="207" t="str">
        <f t="shared" si="1414"/>
        <v>Tue</v>
      </c>
      <c r="AA3455" s="107">
        <f t="shared" si="1415"/>
        <v>0</v>
      </c>
      <c r="AB3455" s="107">
        <f t="shared" si="1416"/>
        <v>0</v>
      </c>
      <c r="AC3455" s="107">
        <f t="shared" si="1417"/>
        <v>0</v>
      </c>
    </row>
    <row r="3456" spans="1:29" ht="12.75" customHeight="1">
      <c r="A3456" s="69"/>
      <c r="B3456" s="131" t="s">
        <v>25</v>
      </c>
      <c r="C3456" s="70"/>
      <c r="D3456" s="200"/>
      <c r="E3456" s="127"/>
      <c r="F3456" s="151"/>
      <c r="G3456" s="74"/>
      <c r="H3456" s="75"/>
      <c r="I3456" s="76">
        <f t="shared" si="1411"/>
        <v>20</v>
      </c>
      <c r="J3456" s="100">
        <f>$AN$24</f>
        <v>41094</v>
      </c>
      <c r="K3456" s="101">
        <v>1</v>
      </c>
      <c r="L3456" s="261">
        <v>11</v>
      </c>
      <c r="M3456" s="232">
        <f t="shared" si="1426"/>
        <v>0.33333333333333331</v>
      </c>
      <c r="N3456" s="241">
        <f t="shared" si="1418"/>
        <v>0.70833333333333337</v>
      </c>
      <c r="O3456" s="244">
        <f t="shared" si="1412"/>
        <v>9.0000000000000018</v>
      </c>
      <c r="P3456" s="245" t="str">
        <f t="shared" si="1424"/>
        <v>1</v>
      </c>
      <c r="Q3456" s="257">
        <f t="shared" si="1413"/>
        <v>8.0000000000000018</v>
      </c>
      <c r="R3456" s="102">
        <f t="shared" si="1425"/>
        <v>2.9999999999999982</v>
      </c>
      <c r="S3456" s="103">
        <f t="shared" si="1419"/>
        <v>1</v>
      </c>
      <c r="T3456" s="104">
        <f t="shared" si="1420"/>
        <v>1.9999999999999982</v>
      </c>
      <c r="U3456" s="104">
        <f t="shared" si="1421"/>
        <v>0</v>
      </c>
      <c r="V3456" s="104">
        <f t="shared" si="1422"/>
        <v>0</v>
      </c>
      <c r="W3456" s="105">
        <f t="shared" si="1423"/>
        <v>2.9999999999999982</v>
      </c>
      <c r="X3456" s="96"/>
      <c r="Y3456" s="106" t="str">
        <f>$AO$24</f>
        <v>D</v>
      </c>
      <c r="Z3456" s="207" t="str">
        <f t="shared" si="1414"/>
        <v>Wed</v>
      </c>
      <c r="AA3456" s="107">
        <f t="shared" si="1415"/>
        <v>0</v>
      </c>
      <c r="AB3456" s="107">
        <f t="shared" si="1416"/>
        <v>0</v>
      </c>
      <c r="AC3456" s="107">
        <f t="shared" si="1417"/>
        <v>0</v>
      </c>
    </row>
    <row r="3457" spans="1:29" ht="12.75" customHeight="1">
      <c r="A3457" s="69"/>
      <c r="B3457" s="124" t="s">
        <v>26</v>
      </c>
      <c r="C3457" s="125" t="s">
        <v>22</v>
      </c>
      <c r="D3457" s="153">
        <f>-H3446</f>
        <v>-1244560</v>
      </c>
      <c r="E3457" s="127" t="s">
        <v>24</v>
      </c>
      <c r="F3457" s="149">
        <v>0.02</v>
      </c>
      <c r="G3457" s="134" t="s">
        <v>22</v>
      </c>
      <c r="H3457" s="130">
        <f>F3457*D3457</f>
        <v>-24891.200000000001</v>
      </c>
      <c r="I3457" s="76">
        <f t="shared" si="1411"/>
        <v>21</v>
      </c>
      <c r="J3457" s="100">
        <f>$AN$25</f>
        <v>41095</v>
      </c>
      <c r="K3457" s="101">
        <v>1</v>
      </c>
      <c r="L3457" s="261">
        <v>11</v>
      </c>
      <c r="M3457" s="232">
        <f t="shared" si="1426"/>
        <v>0.33333333333333331</v>
      </c>
      <c r="N3457" s="241">
        <f t="shared" si="1418"/>
        <v>0.70833333333333337</v>
      </c>
      <c r="O3457" s="244">
        <f t="shared" si="1412"/>
        <v>9.0000000000000018</v>
      </c>
      <c r="P3457" s="245" t="str">
        <f t="shared" si="1424"/>
        <v>1</v>
      </c>
      <c r="Q3457" s="257">
        <f t="shared" si="1413"/>
        <v>8.0000000000000018</v>
      </c>
      <c r="R3457" s="102">
        <f t="shared" si="1425"/>
        <v>2.9999999999999982</v>
      </c>
      <c r="S3457" s="103">
        <f t="shared" si="1419"/>
        <v>1</v>
      </c>
      <c r="T3457" s="104">
        <f t="shared" si="1420"/>
        <v>1.9999999999999982</v>
      </c>
      <c r="U3457" s="104">
        <f t="shared" si="1421"/>
        <v>0</v>
      </c>
      <c r="V3457" s="104">
        <f t="shared" si="1422"/>
        <v>0</v>
      </c>
      <c r="W3457" s="105">
        <f t="shared" si="1423"/>
        <v>2.9999999999999982</v>
      </c>
      <c r="X3457" s="96"/>
      <c r="Y3457" s="106" t="str">
        <f>$AO$25</f>
        <v>D</v>
      </c>
      <c r="Z3457" s="207" t="str">
        <f t="shared" si="1414"/>
        <v>Thu</v>
      </c>
      <c r="AA3457" s="107">
        <f t="shared" si="1415"/>
        <v>0</v>
      </c>
      <c r="AB3457" s="107">
        <f t="shared" si="1416"/>
        <v>0</v>
      </c>
      <c r="AC3457" s="107">
        <f t="shared" si="1417"/>
        <v>0</v>
      </c>
    </row>
    <row r="3458" spans="1:29" ht="12.75" customHeight="1">
      <c r="A3458" s="69"/>
      <c r="B3458" s="124" t="s">
        <v>47</v>
      </c>
      <c r="C3458" s="125" t="s">
        <v>22</v>
      </c>
      <c r="D3458" s="200"/>
      <c r="E3458" s="127"/>
      <c r="F3458" s="155"/>
      <c r="G3458" s="134" t="s">
        <v>22</v>
      </c>
      <c r="H3458" s="130">
        <f>SUM(AA3473:AC3473)*-F3446/21</f>
        <v>0</v>
      </c>
      <c r="I3458" s="76">
        <f t="shared" si="1411"/>
        <v>22</v>
      </c>
      <c r="J3458" s="100">
        <f>$AN$26</f>
        <v>41096</v>
      </c>
      <c r="K3458" s="101">
        <v>1</v>
      </c>
      <c r="L3458" s="261">
        <v>11</v>
      </c>
      <c r="M3458" s="232">
        <f t="shared" si="1426"/>
        <v>0.33333333333333331</v>
      </c>
      <c r="N3458" s="241">
        <f t="shared" si="1418"/>
        <v>0.70833333333333337</v>
      </c>
      <c r="O3458" s="244">
        <f t="shared" si="1412"/>
        <v>9.0000000000000018</v>
      </c>
      <c r="P3458" s="245" t="str">
        <f t="shared" si="1424"/>
        <v>1</v>
      </c>
      <c r="Q3458" s="257">
        <f t="shared" si="1413"/>
        <v>8.0000000000000018</v>
      </c>
      <c r="R3458" s="102">
        <f t="shared" si="1425"/>
        <v>2.9999999999999982</v>
      </c>
      <c r="S3458" s="103">
        <f t="shared" si="1419"/>
        <v>1</v>
      </c>
      <c r="T3458" s="104">
        <f t="shared" si="1420"/>
        <v>1.9999999999999982</v>
      </c>
      <c r="U3458" s="104">
        <f t="shared" si="1421"/>
        <v>0</v>
      </c>
      <c r="V3458" s="104">
        <f t="shared" si="1422"/>
        <v>0</v>
      </c>
      <c r="W3458" s="105">
        <f t="shared" si="1423"/>
        <v>2.9999999999999982</v>
      </c>
      <c r="X3458" s="96"/>
      <c r="Y3458" s="106" t="str">
        <f>$AO$26</f>
        <v>D</v>
      </c>
      <c r="Z3458" s="207" t="str">
        <f t="shared" si="1414"/>
        <v>Fri</v>
      </c>
      <c r="AA3458" s="107">
        <f t="shared" si="1415"/>
        <v>0</v>
      </c>
      <c r="AB3458" s="107">
        <f t="shared" si="1416"/>
        <v>0</v>
      </c>
      <c r="AC3458" s="107">
        <f t="shared" si="1417"/>
        <v>0</v>
      </c>
    </row>
    <row r="3459" spans="1:29" ht="12.75" customHeight="1">
      <c r="A3459" s="69"/>
      <c r="B3459" s="124" t="s">
        <v>27</v>
      </c>
      <c r="C3459" s="125" t="s">
        <v>22</v>
      </c>
      <c r="D3459" s="200"/>
      <c r="E3459" s="127"/>
      <c r="F3459" s="155"/>
      <c r="G3459" s="134" t="s">
        <v>22</v>
      </c>
      <c r="H3459" s="156">
        <f>+F3465</f>
        <v>-80321.55</v>
      </c>
      <c r="I3459" s="76">
        <f t="shared" si="1411"/>
        <v>23</v>
      </c>
      <c r="J3459" s="100">
        <f>$AN$27</f>
        <v>41097</v>
      </c>
      <c r="K3459" s="339" t="s">
        <v>63</v>
      </c>
      <c r="L3459" s="261">
        <v>11</v>
      </c>
      <c r="M3459" s="232">
        <f t="shared" si="1426"/>
        <v>0</v>
      </c>
      <c r="N3459" s="241">
        <f t="shared" si="1418"/>
        <v>0</v>
      </c>
      <c r="O3459" s="244">
        <f t="shared" si="1412"/>
        <v>0</v>
      </c>
      <c r="P3459" s="245">
        <f t="shared" si="1424"/>
        <v>0</v>
      </c>
      <c r="Q3459" s="257">
        <f t="shared" si="1413"/>
        <v>0</v>
      </c>
      <c r="R3459" s="102">
        <f t="shared" si="1425"/>
        <v>11</v>
      </c>
      <c r="S3459" s="103">
        <f t="shared" si="1419"/>
        <v>0</v>
      </c>
      <c r="T3459" s="104">
        <f t="shared" si="1420"/>
        <v>7</v>
      </c>
      <c r="U3459" s="104">
        <f t="shared" si="1421"/>
        <v>1</v>
      </c>
      <c r="V3459" s="104">
        <f t="shared" si="1422"/>
        <v>3</v>
      </c>
      <c r="W3459" s="105">
        <f t="shared" si="1423"/>
        <v>11</v>
      </c>
      <c r="X3459" s="96"/>
      <c r="Y3459" s="106" t="str">
        <f>$AO$27</f>
        <v>M</v>
      </c>
      <c r="Z3459" s="207" t="str">
        <f t="shared" si="1414"/>
        <v>Sat</v>
      </c>
      <c r="AA3459" s="107">
        <f t="shared" si="1415"/>
        <v>0</v>
      </c>
      <c r="AB3459" s="107">
        <f t="shared" si="1416"/>
        <v>0</v>
      </c>
      <c r="AC3459" s="107">
        <f t="shared" si="1417"/>
        <v>0</v>
      </c>
    </row>
    <row r="3460" spans="1:29" ht="12.75" customHeight="1">
      <c r="A3460" s="69"/>
      <c r="B3460" s="98"/>
      <c r="C3460" s="98"/>
      <c r="D3460" s="158" t="s">
        <v>28</v>
      </c>
      <c r="E3460" s="159"/>
      <c r="F3460" s="160">
        <f>VLOOKUP(C3439,$AD$1:$AG$6,2)</f>
        <v>-1320000</v>
      </c>
      <c r="G3460" s="160"/>
      <c r="H3460" s="99"/>
      <c r="I3460" s="76">
        <f t="shared" si="1411"/>
        <v>24</v>
      </c>
      <c r="J3460" s="100">
        <f>$AN$28</f>
        <v>41098</v>
      </c>
      <c r="K3460" s="101" t="s">
        <v>50</v>
      </c>
      <c r="L3460" s="261"/>
      <c r="M3460" s="232">
        <f t="shared" si="1426"/>
        <v>0</v>
      </c>
      <c r="N3460" s="241">
        <f t="shared" si="1418"/>
        <v>0</v>
      </c>
      <c r="O3460" s="244">
        <f t="shared" si="1412"/>
        <v>0</v>
      </c>
      <c r="P3460" s="245">
        <f t="shared" si="1424"/>
        <v>0</v>
      </c>
      <c r="Q3460" s="257">
        <f t="shared" si="1413"/>
        <v>0</v>
      </c>
      <c r="R3460" s="102">
        <f t="shared" si="1425"/>
        <v>0</v>
      </c>
      <c r="S3460" s="103">
        <f t="shared" si="1419"/>
        <v>0</v>
      </c>
      <c r="T3460" s="104">
        <f t="shared" si="1420"/>
        <v>0</v>
      </c>
      <c r="U3460" s="104">
        <f t="shared" si="1421"/>
        <v>0</v>
      </c>
      <c r="V3460" s="104">
        <f t="shared" si="1422"/>
        <v>0</v>
      </c>
      <c r="W3460" s="105">
        <f t="shared" si="1423"/>
        <v>0</v>
      </c>
      <c r="X3460" s="96"/>
      <c r="Y3460" s="106" t="str">
        <f>$AO$28</f>
        <v>M</v>
      </c>
      <c r="Z3460" s="262" t="str">
        <f t="shared" si="1414"/>
        <v>Sun</v>
      </c>
      <c r="AA3460" s="107">
        <f t="shared" si="1415"/>
        <v>0</v>
      </c>
      <c r="AB3460" s="107">
        <f t="shared" si="1416"/>
        <v>0</v>
      </c>
      <c r="AC3460" s="107">
        <f t="shared" si="1417"/>
        <v>0</v>
      </c>
    </row>
    <row r="3461" spans="1:29" ht="12.75" customHeight="1">
      <c r="A3461" s="69"/>
      <c r="B3461" s="98"/>
      <c r="C3461" s="98"/>
      <c r="D3461" s="162" t="s">
        <v>26</v>
      </c>
      <c r="E3461" s="159"/>
      <c r="F3461" s="163">
        <f>+(H3446)*0.54%</f>
        <v>6720.6240000000007</v>
      </c>
      <c r="G3461" s="163"/>
      <c r="H3461" s="99"/>
      <c r="I3461" s="76">
        <f t="shared" si="1411"/>
        <v>25</v>
      </c>
      <c r="J3461" s="100">
        <f>$AN$29</f>
        <v>41099</v>
      </c>
      <c r="K3461" s="101">
        <v>2</v>
      </c>
      <c r="L3461" s="261">
        <v>11</v>
      </c>
      <c r="M3461" s="232">
        <f t="shared" si="1426"/>
        <v>0.83333333333333337</v>
      </c>
      <c r="N3461" s="241">
        <f t="shared" si="1418"/>
        <v>1.2083333333333333</v>
      </c>
      <c r="O3461" s="244">
        <f t="shared" si="1412"/>
        <v>8.9999999999999964</v>
      </c>
      <c r="P3461" s="245" t="str">
        <f t="shared" si="1424"/>
        <v>1</v>
      </c>
      <c r="Q3461" s="257">
        <f t="shared" si="1413"/>
        <v>7.9999999999999964</v>
      </c>
      <c r="R3461" s="102">
        <f t="shared" si="1425"/>
        <v>3.0000000000000036</v>
      </c>
      <c r="S3461" s="103">
        <f t="shared" si="1419"/>
        <v>1</v>
      </c>
      <c r="T3461" s="104">
        <f t="shared" si="1420"/>
        <v>2.0000000000000036</v>
      </c>
      <c r="U3461" s="104">
        <f t="shared" si="1421"/>
        <v>0</v>
      </c>
      <c r="V3461" s="104">
        <f t="shared" si="1422"/>
        <v>0</v>
      </c>
      <c r="W3461" s="105">
        <f t="shared" si="1423"/>
        <v>3.0000000000000036</v>
      </c>
      <c r="X3461" s="96"/>
      <c r="Y3461" s="106" t="str">
        <f>$AO$29</f>
        <v>D</v>
      </c>
      <c r="Z3461" s="262" t="str">
        <f t="shared" si="1414"/>
        <v>Mon</v>
      </c>
      <c r="AA3461" s="107">
        <f t="shared" si="1415"/>
        <v>0</v>
      </c>
      <c r="AB3461" s="107">
        <f t="shared" si="1416"/>
        <v>0</v>
      </c>
      <c r="AC3461" s="107">
        <f t="shared" si="1417"/>
        <v>0</v>
      </c>
    </row>
    <row r="3462" spans="1:29" ht="12.75" customHeight="1">
      <c r="A3462" s="69"/>
      <c r="B3462" s="98"/>
      <c r="C3462" s="98"/>
      <c r="D3462" s="162" t="s">
        <v>29</v>
      </c>
      <c r="E3462" s="159"/>
      <c r="F3462" s="160">
        <f>-IF(H3455*5%&gt;500000,500000,H3455*5%)</f>
        <v>-154979.01734104048</v>
      </c>
      <c r="G3462" s="160"/>
      <c r="H3462" s="99"/>
      <c r="I3462" s="76">
        <f t="shared" si="1411"/>
        <v>26</v>
      </c>
      <c r="J3462" s="100">
        <f>$AN$30</f>
        <v>41100</v>
      </c>
      <c r="K3462" s="101">
        <v>2</v>
      </c>
      <c r="L3462" s="261">
        <v>11</v>
      </c>
      <c r="M3462" s="232">
        <f t="shared" si="1426"/>
        <v>0.83333333333333337</v>
      </c>
      <c r="N3462" s="241">
        <f t="shared" si="1418"/>
        <v>1.2083333333333333</v>
      </c>
      <c r="O3462" s="244">
        <f t="shared" si="1412"/>
        <v>8.9999999999999964</v>
      </c>
      <c r="P3462" s="245" t="str">
        <f t="shared" si="1424"/>
        <v>1</v>
      </c>
      <c r="Q3462" s="257">
        <f t="shared" si="1413"/>
        <v>7.9999999999999964</v>
      </c>
      <c r="R3462" s="102">
        <f t="shared" si="1425"/>
        <v>3.0000000000000036</v>
      </c>
      <c r="S3462" s="103">
        <f t="shared" si="1419"/>
        <v>1</v>
      </c>
      <c r="T3462" s="104">
        <f t="shared" si="1420"/>
        <v>2.0000000000000036</v>
      </c>
      <c r="U3462" s="104">
        <f t="shared" si="1421"/>
        <v>0</v>
      </c>
      <c r="V3462" s="104">
        <f t="shared" si="1422"/>
        <v>0</v>
      </c>
      <c r="W3462" s="105">
        <f t="shared" si="1423"/>
        <v>3.0000000000000036</v>
      </c>
      <c r="X3462" s="96"/>
      <c r="Y3462" s="106" t="str">
        <f>$AO$30</f>
        <v>D</v>
      </c>
      <c r="Z3462" s="207" t="str">
        <f t="shared" si="1414"/>
        <v>Tue</v>
      </c>
      <c r="AA3462" s="107">
        <f t="shared" si="1415"/>
        <v>0</v>
      </c>
      <c r="AB3462" s="107">
        <f t="shared" si="1416"/>
        <v>0</v>
      </c>
      <c r="AC3462" s="107">
        <f t="shared" si="1417"/>
        <v>0</v>
      </c>
    </row>
    <row r="3463" spans="1:29" ht="12.75" customHeight="1">
      <c r="A3463" s="69"/>
      <c r="B3463" s="98"/>
      <c r="C3463" s="98"/>
      <c r="D3463" s="162" t="s">
        <v>30</v>
      </c>
      <c r="E3463" s="159"/>
      <c r="F3463" s="163">
        <f>ROUND(H3455+H3457+F3461+F3462,0)*12</f>
        <v>35117172</v>
      </c>
      <c r="G3463" s="163"/>
      <c r="H3463" s="99"/>
      <c r="I3463" s="76">
        <f t="shared" si="1411"/>
        <v>27</v>
      </c>
      <c r="J3463" s="100">
        <f>$AN$31</f>
        <v>41101</v>
      </c>
      <c r="K3463" s="101">
        <v>2</v>
      </c>
      <c r="L3463" s="261">
        <v>11</v>
      </c>
      <c r="M3463" s="232">
        <f t="shared" si="1426"/>
        <v>0.83333333333333337</v>
      </c>
      <c r="N3463" s="241">
        <f t="shared" si="1418"/>
        <v>1.2083333333333333</v>
      </c>
      <c r="O3463" s="244">
        <f t="shared" si="1412"/>
        <v>8.9999999999999964</v>
      </c>
      <c r="P3463" s="245" t="str">
        <f t="shared" si="1424"/>
        <v>1</v>
      </c>
      <c r="Q3463" s="257">
        <f t="shared" si="1413"/>
        <v>7.9999999999999964</v>
      </c>
      <c r="R3463" s="102">
        <f t="shared" si="1425"/>
        <v>3.0000000000000036</v>
      </c>
      <c r="S3463" s="103">
        <f t="shared" si="1419"/>
        <v>1</v>
      </c>
      <c r="T3463" s="104">
        <f t="shared" si="1420"/>
        <v>2.0000000000000036</v>
      </c>
      <c r="U3463" s="104">
        <f t="shared" si="1421"/>
        <v>0</v>
      </c>
      <c r="V3463" s="104">
        <f t="shared" si="1422"/>
        <v>0</v>
      </c>
      <c r="W3463" s="105">
        <f t="shared" si="1423"/>
        <v>3.0000000000000036</v>
      </c>
      <c r="X3463" s="96"/>
      <c r="Y3463" s="106" t="str">
        <f>$AO$31</f>
        <v>D</v>
      </c>
      <c r="Z3463" s="207" t="str">
        <f t="shared" si="1414"/>
        <v>Wed</v>
      </c>
      <c r="AA3463" s="107">
        <f t="shared" si="1415"/>
        <v>0</v>
      </c>
      <c r="AB3463" s="107">
        <f t="shared" si="1416"/>
        <v>0</v>
      </c>
      <c r="AC3463" s="107">
        <f t="shared" si="1417"/>
        <v>0</v>
      </c>
    </row>
    <row r="3464" spans="1:29" ht="12.75" customHeight="1">
      <c r="A3464" s="69"/>
      <c r="B3464" s="98"/>
      <c r="C3464" s="98"/>
      <c r="D3464" s="168" t="s">
        <v>31</v>
      </c>
      <c r="E3464" s="159"/>
      <c r="F3464" s="169">
        <f>(F3463)+(F3460*12)</f>
        <v>19277172</v>
      </c>
      <c r="G3464" s="169"/>
      <c r="H3464" s="99"/>
      <c r="I3464" s="76">
        <f t="shared" si="1411"/>
        <v>28</v>
      </c>
      <c r="J3464" s="100">
        <f>$AN$32</f>
        <v>41102</v>
      </c>
      <c r="K3464" s="101">
        <v>2</v>
      </c>
      <c r="L3464" s="261">
        <v>10.5</v>
      </c>
      <c r="M3464" s="232">
        <f t="shared" si="1426"/>
        <v>0.83333333333333337</v>
      </c>
      <c r="N3464" s="241">
        <f t="shared" si="1418"/>
        <v>1.2083333333333333</v>
      </c>
      <c r="O3464" s="244">
        <f t="shared" si="1412"/>
        <v>8.9999999999999964</v>
      </c>
      <c r="P3464" s="245" t="str">
        <f t="shared" si="1424"/>
        <v>1</v>
      </c>
      <c r="Q3464" s="257">
        <f t="shared" si="1413"/>
        <v>7.9999999999999964</v>
      </c>
      <c r="R3464" s="102">
        <f t="shared" si="1425"/>
        <v>2.5000000000000036</v>
      </c>
      <c r="S3464" s="103">
        <f t="shared" si="1419"/>
        <v>1</v>
      </c>
      <c r="T3464" s="104">
        <f t="shared" si="1420"/>
        <v>1.5000000000000036</v>
      </c>
      <c r="U3464" s="104">
        <f t="shared" si="1421"/>
        <v>0</v>
      </c>
      <c r="V3464" s="104">
        <f t="shared" si="1422"/>
        <v>0</v>
      </c>
      <c r="W3464" s="105">
        <f t="shared" si="1423"/>
        <v>2.5000000000000036</v>
      </c>
      <c r="X3464" s="96"/>
      <c r="Y3464" s="106" t="str">
        <f>$AO$32</f>
        <v>D</v>
      </c>
      <c r="Z3464" s="207" t="str">
        <f t="shared" si="1414"/>
        <v>Thu</v>
      </c>
      <c r="AA3464" s="107">
        <f t="shared" si="1415"/>
        <v>0</v>
      </c>
      <c r="AB3464" s="107">
        <f t="shared" si="1416"/>
        <v>0</v>
      </c>
      <c r="AC3464" s="107">
        <f t="shared" si="1417"/>
        <v>0</v>
      </c>
    </row>
    <row r="3465" spans="1:29" ht="12.75" customHeight="1">
      <c r="A3465" s="69"/>
      <c r="B3465" s="98"/>
      <c r="C3465" s="98"/>
      <c r="D3465" s="168" t="s">
        <v>32</v>
      </c>
      <c r="E3465" s="159"/>
      <c r="F3465" s="170">
        <f>-(IF(F3464&lt;=0,0,IF(F3464&lt;=50000000,F3464*0.05,IF(F3464&lt;=200000000,(F3464-50000000)*0.15+2500000,IF(F3464&lt;=500000000,(F3464-250000000)*0.25+32500000,(F3464-500000000)*0.3+95000000)))))/12</f>
        <v>-80321.55</v>
      </c>
      <c r="G3465" s="171">
        <f>-(IF(F3465&lt;=0,0,IF(F3465&lt;=50000000,F3465*0.05,IF(F3465&lt;=200000000,(F3465-50000000)*0.15+2500000,IF(F3465&lt;=500000000,(F3465-250000000)*0.25+32500000,(F3465-500000000)*0.3+95000000)))))/12</f>
        <v>0</v>
      </c>
      <c r="H3465" s="99"/>
      <c r="I3465" s="76">
        <f t="shared" si="1411"/>
        <v>29</v>
      </c>
      <c r="J3465" s="100">
        <f>$AN$33</f>
        <v>41103</v>
      </c>
      <c r="K3465" s="101">
        <v>2</v>
      </c>
      <c r="L3465" s="261">
        <v>11</v>
      </c>
      <c r="M3465" s="232">
        <f t="shared" si="1426"/>
        <v>0.83333333333333337</v>
      </c>
      <c r="N3465" s="241">
        <f t="shared" si="1418"/>
        <v>1.2083333333333333</v>
      </c>
      <c r="O3465" s="244">
        <f t="shared" si="1412"/>
        <v>8.9999999999999964</v>
      </c>
      <c r="P3465" s="245" t="str">
        <f t="shared" si="1424"/>
        <v>1</v>
      </c>
      <c r="Q3465" s="257">
        <f t="shared" si="1413"/>
        <v>7.9999999999999964</v>
      </c>
      <c r="R3465" s="102">
        <f t="shared" si="1425"/>
        <v>3.0000000000000036</v>
      </c>
      <c r="S3465" s="103">
        <f t="shared" si="1419"/>
        <v>1</v>
      </c>
      <c r="T3465" s="104">
        <f t="shared" si="1420"/>
        <v>2.0000000000000036</v>
      </c>
      <c r="U3465" s="104">
        <f t="shared" si="1421"/>
        <v>0</v>
      </c>
      <c r="V3465" s="104">
        <f t="shared" si="1422"/>
        <v>0</v>
      </c>
      <c r="W3465" s="105">
        <f t="shared" si="1423"/>
        <v>3.0000000000000036</v>
      </c>
      <c r="X3465" s="96"/>
      <c r="Y3465" s="106" t="str">
        <f>$AO$33</f>
        <v>D</v>
      </c>
      <c r="Z3465" s="207" t="str">
        <f t="shared" si="1414"/>
        <v>Fri</v>
      </c>
      <c r="AA3465" s="107">
        <f t="shared" si="1415"/>
        <v>0</v>
      </c>
      <c r="AB3465" s="107">
        <f t="shared" si="1416"/>
        <v>0</v>
      </c>
      <c r="AC3465" s="107">
        <f t="shared" si="1417"/>
        <v>0</v>
      </c>
    </row>
    <row r="3466" spans="1:29" ht="12.75" customHeight="1">
      <c r="A3466" s="69"/>
      <c r="B3466" s="98"/>
      <c r="C3466" s="125"/>
      <c r="D3466" s="172"/>
      <c r="E3466" s="173"/>
      <c r="F3466" s="174"/>
      <c r="G3466" s="72"/>
      <c r="H3466" s="175"/>
      <c r="I3466" s="76">
        <f t="shared" si="1411"/>
        <v>30</v>
      </c>
      <c r="J3466" s="100">
        <f>$AN$34</f>
        <v>41104</v>
      </c>
      <c r="K3466" s="339" t="s">
        <v>72</v>
      </c>
      <c r="L3466" s="261">
        <v>11</v>
      </c>
      <c r="M3466" s="232">
        <f t="shared" si="1426"/>
        <v>0</v>
      </c>
      <c r="N3466" s="241">
        <f t="shared" si="1418"/>
        <v>0</v>
      </c>
      <c r="O3466" s="244">
        <f t="shared" si="1412"/>
        <v>0</v>
      </c>
      <c r="P3466" s="245">
        <f t="shared" si="1424"/>
        <v>0</v>
      </c>
      <c r="Q3466" s="257">
        <f t="shared" si="1413"/>
        <v>0</v>
      </c>
      <c r="R3466" s="102">
        <f t="shared" si="1425"/>
        <v>11</v>
      </c>
      <c r="S3466" s="103">
        <f t="shared" si="1419"/>
        <v>0</v>
      </c>
      <c r="T3466" s="104">
        <f t="shared" si="1420"/>
        <v>7</v>
      </c>
      <c r="U3466" s="104">
        <f t="shared" si="1421"/>
        <v>1</v>
      </c>
      <c r="V3466" s="104">
        <f t="shared" si="1422"/>
        <v>3</v>
      </c>
      <c r="W3466" s="105">
        <f t="shared" si="1423"/>
        <v>11</v>
      </c>
      <c r="X3466" s="96"/>
      <c r="Y3466" s="106" t="str">
        <f>$AO$34</f>
        <v>M</v>
      </c>
      <c r="Z3466" s="207" t="str">
        <f t="shared" si="1414"/>
        <v>Sat</v>
      </c>
      <c r="AA3466" s="107">
        <f t="shared" si="1415"/>
        <v>0</v>
      </c>
      <c r="AB3466" s="107">
        <f t="shared" si="1416"/>
        <v>0</v>
      </c>
      <c r="AC3466" s="107">
        <f t="shared" si="1417"/>
        <v>0</v>
      </c>
    </row>
    <row r="3467" spans="1:29" ht="12.75" customHeight="1">
      <c r="A3467" s="69"/>
      <c r="B3467" s="176" t="s">
        <v>33</v>
      </c>
      <c r="C3467" s="177"/>
      <c r="D3467" s="178"/>
      <c r="E3467" s="127"/>
      <c r="F3467" s="179"/>
      <c r="G3467" s="180" t="s">
        <v>22</v>
      </c>
      <c r="H3467" s="152">
        <f>+H3455+H3457+H3458+H3459</f>
        <v>2994367.5968208094</v>
      </c>
      <c r="I3467" s="76">
        <f t="shared" si="1411"/>
        <v>31</v>
      </c>
      <c r="J3467" s="100">
        <f>$AN$35</f>
        <v>41105</v>
      </c>
      <c r="K3467" s="101" t="s">
        <v>50</v>
      </c>
      <c r="L3467" s="261"/>
      <c r="M3467" s="232">
        <f t="shared" si="1426"/>
        <v>0</v>
      </c>
      <c r="N3467" s="241">
        <f t="shared" si="1418"/>
        <v>0</v>
      </c>
      <c r="O3467" s="244">
        <f t="shared" si="1412"/>
        <v>0</v>
      </c>
      <c r="P3467" s="245">
        <f t="shared" si="1424"/>
        <v>0</v>
      </c>
      <c r="Q3467" s="257">
        <f t="shared" si="1413"/>
        <v>0</v>
      </c>
      <c r="R3467" s="102">
        <f t="shared" si="1425"/>
        <v>0</v>
      </c>
      <c r="S3467" s="103">
        <f t="shared" si="1419"/>
        <v>0</v>
      </c>
      <c r="T3467" s="104">
        <f t="shared" si="1420"/>
        <v>0</v>
      </c>
      <c r="U3467" s="104">
        <f t="shared" si="1421"/>
        <v>0</v>
      </c>
      <c r="V3467" s="104">
        <f t="shared" si="1422"/>
        <v>0</v>
      </c>
      <c r="W3467" s="105">
        <f t="shared" si="1423"/>
        <v>0</v>
      </c>
      <c r="X3467" s="96"/>
      <c r="Y3467" s="106" t="str">
        <f>$AO$35</f>
        <v>M</v>
      </c>
      <c r="Z3467" s="262" t="str">
        <f t="shared" si="1414"/>
        <v>Sun</v>
      </c>
      <c r="AA3467" s="107">
        <f t="shared" si="1415"/>
        <v>0</v>
      </c>
      <c r="AB3467" s="107">
        <f t="shared" si="1416"/>
        <v>0</v>
      </c>
      <c r="AC3467" s="107">
        <f t="shared" si="1417"/>
        <v>0</v>
      </c>
    </row>
    <row r="3468" spans="1:29" ht="12.75" customHeight="1">
      <c r="A3468" s="69"/>
      <c r="B3468" s="70"/>
      <c r="C3468" s="70"/>
      <c r="D3468" s="200"/>
      <c r="E3468" s="127"/>
      <c r="F3468" s="155"/>
      <c r="G3468" s="74"/>
      <c r="H3468" s="75"/>
      <c r="I3468" s="76">
        <f t="shared" si="1411"/>
        <v>32</v>
      </c>
      <c r="J3468" s="100">
        <f>$AN$36</f>
        <v>41106</v>
      </c>
      <c r="K3468" s="101">
        <v>1</v>
      </c>
      <c r="L3468" s="261">
        <v>11</v>
      </c>
      <c r="M3468" s="232">
        <f t="shared" si="1426"/>
        <v>0.33333333333333331</v>
      </c>
      <c r="N3468" s="241">
        <f t="shared" si="1418"/>
        <v>0.70833333333333337</v>
      </c>
      <c r="O3468" s="244">
        <f t="shared" si="1412"/>
        <v>9.0000000000000018</v>
      </c>
      <c r="P3468" s="245" t="str">
        <f t="shared" si="1424"/>
        <v>1</v>
      </c>
      <c r="Q3468" s="257">
        <f t="shared" si="1413"/>
        <v>8.0000000000000018</v>
      </c>
      <c r="R3468" s="102">
        <f t="shared" si="1425"/>
        <v>2.9999999999999982</v>
      </c>
      <c r="S3468" s="103">
        <f t="shared" si="1419"/>
        <v>1</v>
      </c>
      <c r="T3468" s="104">
        <f t="shared" si="1420"/>
        <v>1.9999999999999982</v>
      </c>
      <c r="U3468" s="104">
        <f t="shared" si="1421"/>
        <v>0</v>
      </c>
      <c r="V3468" s="104">
        <f t="shared" si="1422"/>
        <v>0</v>
      </c>
      <c r="W3468" s="105">
        <f t="shared" si="1423"/>
        <v>2.9999999999999982</v>
      </c>
      <c r="X3468" s="96"/>
      <c r="Y3468" s="106" t="str">
        <f>$AO$36</f>
        <v>D</v>
      </c>
      <c r="Z3468" s="262" t="str">
        <f t="shared" si="1414"/>
        <v>Mon</v>
      </c>
      <c r="AA3468" s="107">
        <f t="shared" si="1415"/>
        <v>0</v>
      </c>
      <c r="AB3468" s="107">
        <f t="shared" si="1416"/>
        <v>0</v>
      </c>
      <c r="AC3468" s="107">
        <f t="shared" si="1417"/>
        <v>0</v>
      </c>
    </row>
    <row r="3469" spans="1:29" ht="12.75" customHeight="1">
      <c r="A3469" s="69"/>
      <c r="B3469" s="181" t="s">
        <v>34</v>
      </c>
      <c r="C3469" s="181"/>
      <c r="D3469" s="72"/>
      <c r="E3469" s="73"/>
      <c r="F3469" s="72"/>
      <c r="G3469" s="181" t="s">
        <v>35</v>
      </c>
      <c r="H3469" s="99"/>
      <c r="I3469" s="76">
        <f t="shared" si="1411"/>
        <v>33</v>
      </c>
      <c r="J3469" s="100">
        <f>$AN$37</f>
        <v>41107</v>
      </c>
      <c r="K3469" s="101">
        <v>1</v>
      </c>
      <c r="L3469" s="261">
        <v>11</v>
      </c>
      <c r="M3469" s="232">
        <f t="shared" si="1426"/>
        <v>0.33333333333333331</v>
      </c>
      <c r="N3469" s="241">
        <f t="shared" si="1418"/>
        <v>0.70833333333333337</v>
      </c>
      <c r="O3469" s="244">
        <f t="shared" si="1412"/>
        <v>9.0000000000000018</v>
      </c>
      <c r="P3469" s="245" t="str">
        <f t="shared" si="1424"/>
        <v>1</v>
      </c>
      <c r="Q3469" s="257">
        <f t="shared" si="1413"/>
        <v>8.0000000000000018</v>
      </c>
      <c r="R3469" s="102">
        <f t="shared" si="1425"/>
        <v>2.9999999999999982</v>
      </c>
      <c r="S3469" s="103">
        <f t="shared" si="1419"/>
        <v>1</v>
      </c>
      <c r="T3469" s="104">
        <f t="shared" si="1420"/>
        <v>1.9999999999999982</v>
      </c>
      <c r="U3469" s="104">
        <f t="shared" si="1421"/>
        <v>0</v>
      </c>
      <c r="V3469" s="104">
        <f t="shared" si="1422"/>
        <v>0</v>
      </c>
      <c r="W3469" s="105">
        <f t="shared" si="1423"/>
        <v>2.9999999999999982</v>
      </c>
      <c r="X3469" s="96"/>
      <c r="Y3469" s="106" t="str">
        <f>$AO$37</f>
        <v>D</v>
      </c>
      <c r="Z3469" s="207" t="str">
        <f t="shared" si="1414"/>
        <v>Tue</v>
      </c>
      <c r="AA3469" s="107">
        <f t="shared" si="1415"/>
        <v>0</v>
      </c>
      <c r="AB3469" s="107">
        <f t="shared" si="1416"/>
        <v>0</v>
      </c>
      <c r="AC3469" s="107">
        <f t="shared" si="1417"/>
        <v>0</v>
      </c>
    </row>
    <row r="3470" spans="1:29" ht="12.75" customHeight="1">
      <c r="A3470" s="69"/>
      <c r="B3470" s="181"/>
      <c r="C3470" s="181"/>
      <c r="D3470" s="72"/>
      <c r="E3470" s="73"/>
      <c r="F3470" s="72"/>
      <c r="G3470" s="181"/>
      <c r="H3470" s="99"/>
      <c r="I3470" s="76">
        <f t="shared" si="1411"/>
        <v>34</v>
      </c>
      <c r="J3470" s="100">
        <f>$AN$38</f>
        <v>41108</v>
      </c>
      <c r="K3470" s="101">
        <v>1</v>
      </c>
      <c r="L3470" s="261">
        <v>11</v>
      </c>
      <c r="M3470" s="232">
        <f t="shared" si="1426"/>
        <v>0.33333333333333331</v>
      </c>
      <c r="N3470" s="241">
        <f t="shared" si="1418"/>
        <v>0.70833333333333337</v>
      </c>
      <c r="O3470" s="244">
        <f t="shared" si="1412"/>
        <v>9.0000000000000018</v>
      </c>
      <c r="P3470" s="245" t="str">
        <f t="shared" si="1424"/>
        <v>1</v>
      </c>
      <c r="Q3470" s="257">
        <f t="shared" si="1413"/>
        <v>8.0000000000000018</v>
      </c>
      <c r="R3470" s="102">
        <f t="shared" si="1425"/>
        <v>2.9999999999999982</v>
      </c>
      <c r="S3470" s="103">
        <f t="shared" si="1419"/>
        <v>1</v>
      </c>
      <c r="T3470" s="104">
        <f t="shared" si="1420"/>
        <v>1.9999999999999982</v>
      </c>
      <c r="U3470" s="104">
        <f t="shared" si="1421"/>
        <v>0</v>
      </c>
      <c r="V3470" s="104">
        <f t="shared" si="1422"/>
        <v>0</v>
      </c>
      <c r="W3470" s="105">
        <f t="shared" si="1423"/>
        <v>2.9999999999999982</v>
      </c>
      <c r="X3470" s="96"/>
      <c r="Y3470" s="106" t="str">
        <f>$AO$38</f>
        <v>D</v>
      </c>
      <c r="Z3470" s="207" t="str">
        <f t="shared" si="1414"/>
        <v>Wed</v>
      </c>
      <c r="AA3470" s="107">
        <f t="shared" si="1415"/>
        <v>0</v>
      </c>
      <c r="AB3470" s="107">
        <f t="shared" si="1416"/>
        <v>0</v>
      </c>
      <c r="AC3470" s="107">
        <f t="shared" si="1417"/>
        <v>0</v>
      </c>
    </row>
    <row r="3471" spans="1:29" ht="12.75" customHeight="1">
      <c r="A3471" s="69"/>
      <c r="B3471" s="181"/>
      <c r="C3471" s="181"/>
      <c r="D3471" s="72"/>
      <c r="E3471" s="73"/>
      <c r="F3471" s="72"/>
      <c r="G3471" s="181"/>
      <c r="H3471" s="99"/>
      <c r="I3471" s="76">
        <f t="shared" si="1411"/>
        <v>35</v>
      </c>
      <c r="J3471" s="100"/>
      <c r="K3471" s="101"/>
      <c r="L3471" s="261"/>
      <c r="M3471" s="232"/>
      <c r="N3471" s="241"/>
      <c r="O3471" s="244"/>
      <c r="P3471" s="245"/>
      <c r="Q3471" s="257"/>
      <c r="R3471" s="102"/>
      <c r="S3471" s="103"/>
      <c r="T3471" s="104"/>
      <c r="U3471" s="104"/>
      <c r="V3471" s="104"/>
      <c r="W3471" s="105"/>
      <c r="X3471" s="96"/>
      <c r="Y3471" s="106"/>
      <c r="Z3471" s="207" t="str">
        <f t="shared" si="1414"/>
        <v>Sat</v>
      </c>
      <c r="AA3471" s="107">
        <f>COUNTIF(K3471,"S")</f>
        <v>0</v>
      </c>
      <c r="AB3471" s="107">
        <f>COUNTIF(K3471,"I")</f>
        <v>0</v>
      </c>
      <c r="AC3471" s="107">
        <f>COUNTIF(K3471,"A")</f>
        <v>0</v>
      </c>
    </row>
    <row r="3472" spans="1:29" ht="12.75" customHeight="1">
      <c r="A3472" s="69"/>
      <c r="B3472" s="181"/>
      <c r="C3472" s="181"/>
      <c r="D3472" s="72"/>
      <c r="E3472" s="73"/>
      <c r="F3472" s="72"/>
      <c r="G3472" s="181"/>
      <c r="H3472" s="99"/>
      <c r="I3472" s="76">
        <f t="shared" si="1411"/>
        <v>36</v>
      </c>
      <c r="J3472" s="210" t="s">
        <v>19</v>
      </c>
      <c r="K3472" s="211"/>
      <c r="L3472" s="251"/>
      <c r="M3472" s="212" t="s">
        <v>45</v>
      </c>
      <c r="N3472" s="212" t="s">
        <v>46</v>
      </c>
      <c r="O3472" s="242"/>
      <c r="P3472" s="243"/>
      <c r="Q3472" s="258"/>
      <c r="R3472" s="212"/>
      <c r="S3472" s="213"/>
      <c r="T3472" s="214"/>
      <c r="U3472" s="214"/>
      <c r="V3472" s="215"/>
      <c r="W3472" s="216" t="s">
        <v>36</v>
      </c>
      <c r="X3472" s="182"/>
      <c r="Y3472" s="183" t="s">
        <v>37</v>
      </c>
      <c r="Z3472" s="83"/>
      <c r="AA3472" s="84"/>
      <c r="AB3472" s="84"/>
      <c r="AC3472" s="96"/>
    </row>
    <row r="3473" spans="1:29" ht="12.75" customHeight="1">
      <c r="A3473" s="69"/>
      <c r="B3473" s="184" t="str">
        <f>C3437</f>
        <v>ADE</v>
      </c>
      <c r="C3473" s="181"/>
      <c r="D3473" s="72"/>
      <c r="E3473" s="73"/>
      <c r="F3473" s="72"/>
      <c r="G3473" s="181" t="s">
        <v>38</v>
      </c>
      <c r="H3473" s="99"/>
      <c r="I3473" s="76">
        <f t="shared" si="1411"/>
        <v>37</v>
      </c>
      <c r="J3473" s="333">
        <f>+K3473+L3473</f>
        <v>38</v>
      </c>
      <c r="K3473" s="334">
        <f>+COUNTIF(K3440:K3471,"1")+COUNTIF(K3440:K3471,"2")+COUNTIF(K3440:K3471,"L2")+COUNTIF(K3440:K3471,"L1")</f>
        <v>26</v>
      </c>
      <c r="L3473" s="334">
        <f>+COUNTIF(K3440:K3471,"2")+COUNTIF(K3440:K3471,"L2")</f>
        <v>12</v>
      </c>
      <c r="M3473" s="334">
        <f>+COUNTIF(K3440:K3471,"1")+COUNTIF(K3440:K3471,"L1")</f>
        <v>14</v>
      </c>
      <c r="N3473" s="185"/>
      <c r="O3473" s="185"/>
      <c r="P3473" s="101"/>
      <c r="Q3473" s="259"/>
      <c r="R3473" s="185">
        <f>+COUNTIF(K3441:K3471,"S2")</f>
        <v>0</v>
      </c>
      <c r="S3473" s="102">
        <f>SUM(S3441:S3471)</f>
        <v>21</v>
      </c>
      <c r="T3473" s="102">
        <f>SUM(T3441:T3471)</f>
        <v>69.000000000000014</v>
      </c>
      <c r="U3473" s="102">
        <f>SUM(U3441:U3471)</f>
        <v>4</v>
      </c>
      <c r="V3473" s="102">
        <f>SUM(V3441:V3471)</f>
        <v>12</v>
      </c>
      <c r="W3473" s="105">
        <f>+(S3473*1.5)+(T3473*2)+(U3473*3)+(V3473*4)</f>
        <v>229.50000000000003</v>
      </c>
      <c r="X3473" s="186"/>
      <c r="Y3473" s="187">
        <f>+COUNTIF(Y3441:Y3471,"D")</f>
        <v>22</v>
      </c>
      <c r="Z3473" s="83"/>
      <c r="AA3473" s="102">
        <f>SUM(AA3441:AA3471)</f>
        <v>0</v>
      </c>
      <c r="AB3473" s="102">
        <f>SUM(AB3441:AB3471)</f>
        <v>0</v>
      </c>
      <c r="AC3473" s="102">
        <f>SUM(AC3441:AC3471)</f>
        <v>0</v>
      </c>
    </row>
    <row r="3474" spans="1:29" ht="12.75" customHeight="1">
      <c r="A3474" s="69"/>
      <c r="B3474" s="263"/>
      <c r="C3474" s="189" t="s">
        <v>57</v>
      </c>
      <c r="D3474" s="189"/>
      <c r="E3474" s="190"/>
      <c r="F3474" s="72"/>
      <c r="G3474" s="72"/>
      <c r="H3474" s="99"/>
      <c r="I3474" s="76">
        <f t="shared" si="1411"/>
        <v>38</v>
      </c>
      <c r="J3474" s="191"/>
      <c r="K3474" s="192"/>
      <c r="L3474" s="252"/>
      <c r="M3474" s="193"/>
      <c r="N3474" s="193"/>
      <c r="O3474" s="193"/>
      <c r="P3474" s="239"/>
      <c r="Q3474" s="260"/>
      <c r="R3474" s="194">
        <f>S3473+T3473+U3473+V3473</f>
        <v>106.00000000000001</v>
      </c>
      <c r="S3474" s="103"/>
      <c r="T3474" s="103"/>
      <c r="U3474" s="103"/>
      <c r="V3474" s="103"/>
      <c r="W3474" s="103"/>
      <c r="X3474" s="195"/>
      <c r="Y3474" s="187"/>
      <c r="Z3474" s="196"/>
      <c r="AA3474" s="196"/>
      <c r="AB3474" s="196"/>
      <c r="AC3474" s="197"/>
    </row>
    <row r="3476" spans="1:29" ht="12.75" customHeight="1">
      <c r="A3476" s="52">
        <f>A3437+1</f>
        <v>90</v>
      </c>
      <c r="B3476" s="53" t="s">
        <v>2</v>
      </c>
      <c r="C3476" s="54" t="s">
        <v>201</v>
      </c>
      <c r="D3476" s="55"/>
      <c r="E3476" s="56" t="s">
        <v>55</v>
      </c>
      <c r="F3476" s="209" t="s">
        <v>165</v>
      </c>
      <c r="G3476" s="57"/>
      <c r="H3476" s="58"/>
      <c r="I3476" s="59">
        <v>1</v>
      </c>
      <c r="J3476" s="486" t="str">
        <f>+C3476</f>
        <v>ADE</v>
      </c>
      <c r="K3476" s="486"/>
      <c r="L3476" s="486"/>
      <c r="M3476" s="486"/>
      <c r="N3476" s="486"/>
      <c r="O3476" s="486"/>
      <c r="P3476" s="486"/>
      <c r="Q3476" s="486"/>
      <c r="R3476" s="486"/>
      <c r="S3476" s="486"/>
      <c r="T3476" s="486"/>
      <c r="U3476" s="486"/>
      <c r="V3476" s="486"/>
      <c r="W3476" s="486"/>
      <c r="X3476" s="60"/>
      <c r="Y3476" s="61"/>
      <c r="Z3476" s="62"/>
      <c r="AA3476" s="63"/>
      <c r="AB3476" s="63"/>
      <c r="AC3476" s="64"/>
    </row>
    <row r="3477" spans="1:29" ht="12.75" customHeight="1">
      <c r="A3477" s="69"/>
      <c r="B3477" s="70" t="s">
        <v>3</v>
      </c>
      <c r="C3477" s="71" t="s">
        <v>62</v>
      </c>
      <c r="D3477" s="72"/>
      <c r="E3477" s="73"/>
      <c r="F3477" s="72"/>
      <c r="G3477" s="74"/>
      <c r="H3477" s="75"/>
      <c r="I3477" s="76">
        <f t="shared" ref="I3477:I3513" si="1427">+I3476+1</f>
        <v>2</v>
      </c>
      <c r="J3477" s="77" t="s">
        <v>4</v>
      </c>
      <c r="K3477" s="78"/>
      <c r="L3477" s="248"/>
      <c r="M3477" s="79"/>
      <c r="N3477" s="79"/>
      <c r="O3477" s="79"/>
      <c r="P3477" s="236"/>
      <c r="Q3477" s="254"/>
      <c r="R3477" s="79"/>
      <c r="S3477" s="79"/>
      <c r="T3477" s="79"/>
      <c r="U3477" s="79"/>
      <c r="V3477" s="79"/>
      <c r="W3477" s="80" t="str">
        <f>$Y$1</f>
        <v>Period: 1 May 2012 - 31 May 2012</v>
      </c>
      <c r="X3477" s="81"/>
      <c r="Y3477" s="82"/>
      <c r="Z3477" s="83"/>
      <c r="AA3477" s="84"/>
      <c r="AB3477" s="84"/>
      <c r="AC3477" s="85"/>
    </row>
    <row r="3478" spans="1:29" ht="12.75" customHeight="1">
      <c r="A3478" s="69"/>
      <c r="B3478" s="70" t="s">
        <v>6</v>
      </c>
      <c r="C3478" s="71" t="s">
        <v>5</v>
      </c>
      <c r="D3478" s="72"/>
      <c r="E3478" s="73"/>
      <c r="F3478" s="91"/>
      <c r="G3478" s="91"/>
      <c r="H3478" s="92"/>
      <c r="I3478" s="76">
        <f t="shared" si="1427"/>
        <v>3</v>
      </c>
      <c r="J3478" s="487" t="s">
        <v>7</v>
      </c>
      <c r="K3478" s="488" t="s">
        <v>8</v>
      </c>
      <c r="L3478" s="249"/>
      <c r="M3478" s="489" t="s">
        <v>49</v>
      </c>
      <c r="N3478" s="490"/>
      <c r="O3478" s="220"/>
      <c r="P3478" s="237"/>
      <c r="Q3478" s="255"/>
      <c r="R3478" s="491" t="s">
        <v>64</v>
      </c>
      <c r="S3478" s="493" t="s">
        <v>9</v>
      </c>
      <c r="T3478" s="493"/>
      <c r="U3478" s="493"/>
      <c r="V3478" s="493"/>
      <c r="W3478" s="494" t="s">
        <v>10</v>
      </c>
      <c r="X3478" s="93"/>
      <c r="Y3478" s="94"/>
      <c r="Z3478" s="83"/>
      <c r="AA3478" s="84"/>
      <c r="AB3478" s="84"/>
      <c r="AC3478" s="85"/>
    </row>
    <row r="3479" spans="1:29" ht="12.75" customHeight="1">
      <c r="A3479" s="69"/>
      <c r="B3479" s="70" t="s">
        <v>48</v>
      </c>
      <c r="C3479" s="71"/>
      <c r="D3479" s="72"/>
      <c r="E3479" s="73"/>
      <c r="F3479" s="91"/>
      <c r="G3479" s="91"/>
      <c r="H3479" s="92"/>
      <c r="I3479" s="76">
        <f t="shared" si="1427"/>
        <v>4</v>
      </c>
      <c r="J3479" s="487"/>
      <c r="K3479" s="488"/>
      <c r="L3479" s="250"/>
      <c r="M3479" s="231" t="s">
        <v>11</v>
      </c>
      <c r="N3479" s="231" t="s">
        <v>12</v>
      </c>
      <c r="O3479" s="231"/>
      <c r="P3479" s="238"/>
      <c r="Q3479" s="256" t="s">
        <v>67</v>
      </c>
      <c r="R3479" s="492"/>
      <c r="S3479" s="201">
        <v>1.5</v>
      </c>
      <c r="T3479" s="201">
        <v>2</v>
      </c>
      <c r="U3479" s="201">
        <v>3</v>
      </c>
      <c r="V3479" s="201">
        <v>4</v>
      </c>
      <c r="W3479" s="494"/>
      <c r="X3479" s="93"/>
      <c r="Y3479" s="94"/>
      <c r="Z3479" s="83"/>
      <c r="AA3479" s="95" t="s">
        <v>13</v>
      </c>
      <c r="AB3479" s="95" t="s">
        <v>14</v>
      </c>
      <c r="AC3479" s="96" t="s">
        <v>15</v>
      </c>
    </row>
    <row r="3480" spans="1:29" ht="12.75" customHeight="1">
      <c r="A3480" s="69"/>
      <c r="B3480" s="70" t="s">
        <v>16</v>
      </c>
      <c r="C3480" s="71"/>
      <c r="D3480" s="72"/>
      <c r="E3480" s="73"/>
      <c r="F3480" s="98"/>
      <c r="G3480" s="72"/>
      <c r="H3480" s="99"/>
      <c r="I3480" s="76">
        <f t="shared" si="1427"/>
        <v>5</v>
      </c>
      <c r="J3480" s="100">
        <f>$AN$9</f>
        <v>41079</v>
      </c>
      <c r="K3480" s="101">
        <v>2</v>
      </c>
      <c r="L3480" s="261">
        <v>11</v>
      </c>
      <c r="M3480" s="232">
        <f>VLOOKUP(K3480,$AE$23:$AG$30,2,0)</f>
        <v>0.83333333333333337</v>
      </c>
      <c r="N3480" s="241">
        <f>VLOOKUP(K3480,$AE$23:$AG$30,3,0)</f>
        <v>1.2083333333333333</v>
      </c>
      <c r="O3480" s="244">
        <f t="shared" ref="O3480:O3509" si="1428">(N3480-M3480)*24</f>
        <v>8.9999999999999964</v>
      </c>
      <c r="P3480" s="245" t="str">
        <f>+IF(((N3480-M3480)*24)&gt;4,"1",0)</f>
        <v>1</v>
      </c>
      <c r="Q3480" s="257">
        <f t="shared" ref="Q3480:Q3509" si="1429">O3480-P3480</f>
        <v>7.9999999999999964</v>
      </c>
      <c r="R3480" s="102">
        <f>+L3480-Q3480</f>
        <v>3.0000000000000036</v>
      </c>
      <c r="S3480" s="103">
        <f>IF(AND(Y3480="d",W3480&gt;0),1,0)</f>
        <v>1</v>
      </c>
      <c r="T3480" s="104">
        <f>IF(AND(Y3480="D",W3480-S3480&lt;0),0,IF(AND(Y3480="M",W3480&gt;=7),7,IF(AND(Y3480="M",W3480&lt;7),W3480,IF(W3480-S3480&lt;0,0,IF(AND(Y3480="D",W3480-S3480&gt;=7),7,IF(AND(Y3480="D",W3480-S3480&lt;7),W3480-S3480,0))))))</f>
        <v>2.0000000000000036</v>
      </c>
      <c r="U3480" s="104">
        <f>IF(AND(Y3480="D",W3480&lt;1),0,IF(AND(Y3480="D",W3480-S3480-T3480&gt;0,W3480-S3480-T3480&lt;1),W3480-S3480-T3480,IF(AND(Y3480="D",W3480-S3480-T3480&gt;=1),1,IF(AND(Y3480="M",W3480-T3480&gt;=1),1,IF(AND(Y3480="M",W3480-T3480&lt;1),W3480-T3480,0)))))</f>
        <v>0</v>
      </c>
      <c r="V3480" s="104">
        <f>IF(AND(Y3480="D",W3480&lt;1),0,IF(AND(Y3480="D",W3480-S3480-T3480-U3480&gt;0),W3480-S3480-T3480-U3480,IF(AND(Y3480="M",W3480-T3480-U3480&gt;0),W3480-T3480-U3480,0)))</f>
        <v>0</v>
      </c>
      <c r="W3480" s="105">
        <f>+R3480</f>
        <v>3.0000000000000036</v>
      </c>
      <c r="X3480" s="96"/>
      <c r="Y3480" s="106" t="str">
        <f>$AO$9</f>
        <v>D</v>
      </c>
      <c r="Z3480" s="207" t="str">
        <f t="shared" ref="Z3480:Z3510" si="1430">TEXT(WEEKDAY(J3480),"ddd")</f>
        <v>Tue</v>
      </c>
      <c r="AA3480" s="107">
        <f t="shared" ref="AA3480:AA3509" si="1431">COUNTIF(K3480,"S")</f>
        <v>0</v>
      </c>
      <c r="AB3480" s="107">
        <f t="shared" ref="AB3480:AB3509" si="1432">COUNTIF(K3480,"I")</f>
        <v>0</v>
      </c>
      <c r="AC3480" s="107">
        <f t="shared" ref="AC3480:AC3509" si="1433">COUNTIF(K3480,"A")</f>
        <v>0</v>
      </c>
    </row>
    <row r="3481" spans="1:29" ht="12.75" customHeight="1">
      <c r="A3481" s="69"/>
      <c r="B3481" s="70" t="s">
        <v>18</v>
      </c>
      <c r="C3481" s="108" t="s">
        <v>61</v>
      </c>
      <c r="D3481" s="109"/>
      <c r="E3481" s="73"/>
      <c r="F3481" s="110"/>
      <c r="G3481" s="72"/>
      <c r="H3481" s="99"/>
      <c r="I3481" s="76">
        <f t="shared" si="1427"/>
        <v>6</v>
      </c>
      <c r="J3481" s="100">
        <f>$AN$10</f>
        <v>41080</v>
      </c>
      <c r="K3481" s="101">
        <v>2</v>
      </c>
      <c r="L3481" s="261">
        <v>11</v>
      </c>
      <c r="M3481" s="232">
        <f>VLOOKUP(K3481,$AE$23:$AG$30,2,0)</f>
        <v>0.83333333333333337</v>
      </c>
      <c r="N3481" s="241">
        <f t="shared" ref="N3481:N3509" si="1434">VLOOKUP(K3481,$AE$23:$AG$30,3,0)</f>
        <v>1.2083333333333333</v>
      </c>
      <c r="O3481" s="244">
        <f t="shared" si="1428"/>
        <v>8.9999999999999964</v>
      </c>
      <c r="P3481" s="245" t="str">
        <f>+IF(((N3481-M3481)*24)&gt;4,"1",0)</f>
        <v>1</v>
      </c>
      <c r="Q3481" s="257">
        <f t="shared" si="1429"/>
        <v>7.9999999999999964</v>
      </c>
      <c r="R3481" s="102">
        <f>+L3481-Q3481</f>
        <v>3.0000000000000036</v>
      </c>
      <c r="S3481" s="103">
        <f t="shared" ref="S3481:S3509" si="1435">IF(AND(Y3481="d",W3481&gt;0),1,0)</f>
        <v>1</v>
      </c>
      <c r="T3481" s="104">
        <f t="shared" ref="T3481:T3509" si="1436">IF(AND(Y3481="D",W3481-S3481&lt;0),0,IF(AND(Y3481="M",W3481&gt;=7),7,IF(AND(Y3481="M",W3481&lt;7),W3481,IF(W3481-S3481&lt;0,0,IF(AND(Y3481="D",W3481-S3481&gt;=7),7,IF(AND(Y3481="D",W3481-S3481&lt;7),W3481-S3481,0))))))</f>
        <v>2.0000000000000036</v>
      </c>
      <c r="U3481" s="104">
        <f t="shared" ref="U3481:U3509" si="1437">IF(AND(Y3481="D",W3481&lt;1),0,IF(AND(Y3481="D",W3481-S3481-T3481&gt;0,W3481-S3481-T3481&lt;1),W3481-S3481-T3481,IF(AND(Y3481="D",W3481-S3481-T3481&gt;=1),1,IF(AND(Y3481="M",W3481-T3481&gt;=1),1,IF(AND(Y3481="M",W3481-T3481&lt;1),W3481-T3481,0)))))</f>
        <v>0</v>
      </c>
      <c r="V3481" s="104">
        <f t="shared" ref="V3481:V3509" si="1438">IF(AND(Y3481="D",W3481&lt;1),0,IF(AND(Y3481="D",W3481-S3481-T3481-U3481&gt;0),W3481-S3481-T3481-U3481,IF(AND(Y3481="M",W3481-T3481-U3481&gt;0),W3481-T3481-U3481,0)))</f>
        <v>0</v>
      </c>
      <c r="W3481" s="105">
        <f t="shared" ref="W3481:W3509" si="1439">+R3481</f>
        <v>3.0000000000000036</v>
      </c>
      <c r="X3481" s="96"/>
      <c r="Y3481" s="106" t="str">
        <f>$AO$10</f>
        <v>D</v>
      </c>
      <c r="Z3481" s="207" t="str">
        <f t="shared" si="1430"/>
        <v>Wed</v>
      </c>
      <c r="AA3481" s="107">
        <f t="shared" si="1431"/>
        <v>0</v>
      </c>
      <c r="AB3481" s="107">
        <f t="shared" si="1432"/>
        <v>0</v>
      </c>
      <c r="AC3481" s="107">
        <f t="shared" si="1433"/>
        <v>0</v>
      </c>
    </row>
    <row r="3482" spans="1:29" ht="12.75" customHeight="1">
      <c r="A3482" s="69"/>
      <c r="B3482" s="98" t="s">
        <v>20</v>
      </c>
      <c r="C3482" s="199">
        <v>40245</v>
      </c>
      <c r="D3482" s="199">
        <v>41340</v>
      </c>
      <c r="E3482" s="73"/>
      <c r="F3482" s="72"/>
      <c r="G3482" s="72"/>
      <c r="H3482" s="99"/>
      <c r="I3482" s="76">
        <f t="shared" si="1427"/>
        <v>7</v>
      </c>
      <c r="J3482" s="100">
        <f>$AN$11</f>
        <v>41081</v>
      </c>
      <c r="K3482" s="101">
        <v>2</v>
      </c>
      <c r="L3482" s="261">
        <v>10.5</v>
      </c>
      <c r="M3482" s="232">
        <f>VLOOKUP(K3482,$AE$23:$AG$30,2,0)</f>
        <v>0.83333333333333337</v>
      </c>
      <c r="N3482" s="241">
        <f t="shared" si="1434"/>
        <v>1.2083333333333333</v>
      </c>
      <c r="O3482" s="244">
        <f t="shared" si="1428"/>
        <v>8.9999999999999964</v>
      </c>
      <c r="P3482" s="245" t="str">
        <f t="shared" ref="P3482:P3509" si="1440">+IF(((N3482-M3482)*24)&gt;4,"1",0)</f>
        <v>1</v>
      </c>
      <c r="Q3482" s="257">
        <f t="shared" si="1429"/>
        <v>7.9999999999999964</v>
      </c>
      <c r="R3482" s="102">
        <f t="shared" ref="R3482:R3509" si="1441">+L3482-Q3482</f>
        <v>2.5000000000000036</v>
      </c>
      <c r="S3482" s="103">
        <f t="shared" si="1435"/>
        <v>1</v>
      </c>
      <c r="T3482" s="104">
        <f t="shared" si="1436"/>
        <v>1.5000000000000036</v>
      </c>
      <c r="U3482" s="104">
        <f t="shared" si="1437"/>
        <v>0</v>
      </c>
      <c r="V3482" s="104">
        <f t="shared" si="1438"/>
        <v>0</v>
      </c>
      <c r="W3482" s="105">
        <f t="shared" si="1439"/>
        <v>2.5000000000000036</v>
      </c>
      <c r="X3482" s="96"/>
      <c r="Y3482" s="106" t="str">
        <f>$AO$11</f>
        <v>D</v>
      </c>
      <c r="Z3482" s="207" t="str">
        <f t="shared" si="1430"/>
        <v>Thu</v>
      </c>
      <c r="AA3482" s="107">
        <f t="shared" si="1431"/>
        <v>0</v>
      </c>
      <c r="AB3482" s="107">
        <f t="shared" si="1432"/>
        <v>0</v>
      </c>
      <c r="AC3482" s="107">
        <f t="shared" si="1433"/>
        <v>0</v>
      </c>
    </row>
    <row r="3483" spans="1:29" ht="12.75" customHeight="1">
      <c r="A3483" s="69"/>
      <c r="B3483" s="98"/>
      <c r="C3483" s="98"/>
      <c r="D3483" s="72"/>
      <c r="E3483" s="73"/>
      <c r="F3483" s="72"/>
      <c r="G3483" s="72"/>
      <c r="H3483" s="99"/>
      <c r="I3483" s="76">
        <f t="shared" si="1427"/>
        <v>8</v>
      </c>
      <c r="J3483" s="100">
        <f>$AN$12</f>
        <v>41082</v>
      </c>
      <c r="K3483" s="101">
        <v>2</v>
      </c>
      <c r="L3483" s="261">
        <v>11</v>
      </c>
      <c r="M3483" s="232">
        <f t="shared" ref="M3483:M3509" si="1442">VLOOKUP(K3483,$AE$23:$AG$30,2,0)</f>
        <v>0.83333333333333337</v>
      </c>
      <c r="N3483" s="241">
        <f t="shared" si="1434"/>
        <v>1.2083333333333333</v>
      </c>
      <c r="O3483" s="244">
        <f t="shared" si="1428"/>
        <v>8.9999999999999964</v>
      </c>
      <c r="P3483" s="245" t="str">
        <f t="shared" si="1440"/>
        <v>1</v>
      </c>
      <c r="Q3483" s="257">
        <f t="shared" si="1429"/>
        <v>7.9999999999999964</v>
      </c>
      <c r="R3483" s="102">
        <f t="shared" si="1441"/>
        <v>3.0000000000000036</v>
      </c>
      <c r="S3483" s="103">
        <f t="shared" si="1435"/>
        <v>1</v>
      </c>
      <c r="T3483" s="104">
        <f t="shared" si="1436"/>
        <v>2.0000000000000036</v>
      </c>
      <c r="U3483" s="104">
        <f t="shared" si="1437"/>
        <v>0</v>
      </c>
      <c r="V3483" s="104">
        <f t="shared" si="1438"/>
        <v>0</v>
      </c>
      <c r="W3483" s="105">
        <f t="shared" si="1439"/>
        <v>3.0000000000000036</v>
      </c>
      <c r="X3483" s="96"/>
      <c r="Y3483" s="106" t="str">
        <f>$AO$12</f>
        <v>D</v>
      </c>
      <c r="Z3483" s="207" t="str">
        <f t="shared" si="1430"/>
        <v>Fri</v>
      </c>
      <c r="AA3483" s="107">
        <f t="shared" si="1431"/>
        <v>0</v>
      </c>
      <c r="AB3483" s="107">
        <f t="shared" si="1432"/>
        <v>0</v>
      </c>
      <c r="AC3483" s="107">
        <f t="shared" si="1433"/>
        <v>0</v>
      </c>
    </row>
    <row r="3484" spans="1:29" ht="12.75" customHeight="1">
      <c r="A3484" s="69"/>
      <c r="B3484" s="98"/>
      <c r="C3484" s="98"/>
      <c r="D3484" s="72"/>
      <c r="E3484" s="73"/>
      <c r="F3484" s="198"/>
      <c r="G3484" s="72"/>
      <c r="H3484" s="99"/>
      <c r="I3484" s="76">
        <f t="shared" si="1427"/>
        <v>9</v>
      </c>
      <c r="J3484" s="100">
        <f>$AN$13</f>
        <v>41083</v>
      </c>
      <c r="K3484" s="339" t="s">
        <v>50</v>
      </c>
      <c r="L3484" s="261"/>
      <c r="M3484" s="232">
        <f t="shared" si="1442"/>
        <v>0</v>
      </c>
      <c r="N3484" s="241">
        <f t="shared" si="1434"/>
        <v>0</v>
      </c>
      <c r="O3484" s="244">
        <f t="shared" si="1428"/>
        <v>0</v>
      </c>
      <c r="P3484" s="245">
        <f t="shared" si="1440"/>
        <v>0</v>
      </c>
      <c r="Q3484" s="257">
        <f t="shared" si="1429"/>
        <v>0</v>
      </c>
      <c r="R3484" s="102">
        <f t="shared" si="1441"/>
        <v>0</v>
      </c>
      <c r="S3484" s="103">
        <f t="shared" si="1435"/>
        <v>0</v>
      </c>
      <c r="T3484" s="104">
        <f t="shared" si="1436"/>
        <v>0</v>
      </c>
      <c r="U3484" s="104">
        <f t="shared" si="1437"/>
        <v>0</v>
      </c>
      <c r="V3484" s="104">
        <f t="shared" si="1438"/>
        <v>0</v>
      </c>
      <c r="W3484" s="105">
        <f t="shared" si="1439"/>
        <v>0</v>
      </c>
      <c r="X3484" s="96"/>
      <c r="Y3484" s="106" t="str">
        <f>$AO$13</f>
        <v>M</v>
      </c>
      <c r="Z3484" s="207" t="str">
        <f t="shared" si="1430"/>
        <v>Sat</v>
      </c>
      <c r="AA3484" s="107">
        <f t="shared" si="1431"/>
        <v>0</v>
      </c>
      <c r="AB3484" s="107">
        <f t="shared" si="1432"/>
        <v>0</v>
      </c>
      <c r="AC3484" s="107">
        <f t="shared" si="1433"/>
        <v>0</v>
      </c>
    </row>
    <row r="3485" spans="1:29" ht="12.75" customHeight="1">
      <c r="A3485" s="69"/>
      <c r="B3485" s="124" t="s">
        <v>21</v>
      </c>
      <c r="C3485" s="125" t="s">
        <v>22</v>
      </c>
      <c r="D3485" s="126"/>
      <c r="E3485" s="127"/>
      <c r="F3485" s="198">
        <v>1244560</v>
      </c>
      <c r="G3485" s="129" t="s">
        <v>22</v>
      </c>
      <c r="H3485" s="130">
        <f>+F3485</f>
        <v>1244560</v>
      </c>
      <c r="I3485" s="76">
        <f t="shared" si="1427"/>
        <v>10</v>
      </c>
      <c r="J3485" s="100">
        <f>$AN$14</f>
        <v>41084</v>
      </c>
      <c r="K3485" s="339" t="s">
        <v>50</v>
      </c>
      <c r="L3485" s="261"/>
      <c r="M3485" s="232">
        <f t="shared" si="1442"/>
        <v>0</v>
      </c>
      <c r="N3485" s="241">
        <f t="shared" si="1434"/>
        <v>0</v>
      </c>
      <c r="O3485" s="244">
        <f t="shared" si="1428"/>
        <v>0</v>
      </c>
      <c r="P3485" s="245">
        <f t="shared" si="1440"/>
        <v>0</v>
      </c>
      <c r="Q3485" s="257">
        <f t="shared" si="1429"/>
        <v>0</v>
      </c>
      <c r="R3485" s="102">
        <f t="shared" si="1441"/>
        <v>0</v>
      </c>
      <c r="S3485" s="103">
        <f t="shared" si="1435"/>
        <v>0</v>
      </c>
      <c r="T3485" s="104">
        <f t="shared" si="1436"/>
        <v>0</v>
      </c>
      <c r="U3485" s="104">
        <f t="shared" si="1437"/>
        <v>0</v>
      </c>
      <c r="V3485" s="104">
        <f t="shared" si="1438"/>
        <v>0</v>
      </c>
      <c r="W3485" s="105">
        <f t="shared" si="1439"/>
        <v>0</v>
      </c>
      <c r="X3485" s="96"/>
      <c r="Y3485" s="106" t="str">
        <f>$AO$14</f>
        <v>M</v>
      </c>
      <c r="Z3485" s="262" t="str">
        <f t="shared" si="1430"/>
        <v>Sun</v>
      </c>
      <c r="AA3485" s="107">
        <f t="shared" si="1431"/>
        <v>0</v>
      </c>
      <c r="AB3485" s="107">
        <f t="shared" si="1432"/>
        <v>0</v>
      </c>
      <c r="AC3485" s="107">
        <f t="shared" si="1433"/>
        <v>0</v>
      </c>
    </row>
    <row r="3486" spans="1:29" ht="12.75" customHeight="1">
      <c r="A3486" s="69"/>
      <c r="B3486" s="124" t="s">
        <v>23</v>
      </c>
      <c r="C3486" s="125" t="s">
        <v>22</v>
      </c>
      <c r="D3486" s="133">
        <f>+F3485/173</f>
        <v>7193.9884393063585</v>
      </c>
      <c r="E3486" s="127" t="s">
        <v>24</v>
      </c>
      <c r="F3486" s="128">
        <f>+W3512</f>
        <v>159.00000000000006</v>
      </c>
      <c r="G3486" s="134" t="s">
        <v>22</v>
      </c>
      <c r="H3486" s="130">
        <f>F3486*D3486</f>
        <v>1143844.1618497113</v>
      </c>
      <c r="I3486" s="76">
        <f t="shared" si="1427"/>
        <v>11</v>
      </c>
      <c r="J3486" s="100">
        <f>$AN$15</f>
        <v>41085</v>
      </c>
      <c r="K3486" s="101">
        <v>1</v>
      </c>
      <c r="L3486" s="261">
        <v>11</v>
      </c>
      <c r="M3486" s="232">
        <f t="shared" si="1442"/>
        <v>0.33333333333333331</v>
      </c>
      <c r="N3486" s="241">
        <f t="shared" si="1434"/>
        <v>0.70833333333333337</v>
      </c>
      <c r="O3486" s="244">
        <f t="shared" si="1428"/>
        <v>9.0000000000000018</v>
      </c>
      <c r="P3486" s="245" t="str">
        <f t="shared" si="1440"/>
        <v>1</v>
      </c>
      <c r="Q3486" s="257">
        <f t="shared" si="1429"/>
        <v>8.0000000000000018</v>
      </c>
      <c r="R3486" s="102">
        <f t="shared" si="1441"/>
        <v>2.9999999999999982</v>
      </c>
      <c r="S3486" s="103">
        <f t="shared" si="1435"/>
        <v>1</v>
      </c>
      <c r="T3486" s="104">
        <f t="shared" si="1436"/>
        <v>1.9999999999999982</v>
      </c>
      <c r="U3486" s="104">
        <f t="shared" si="1437"/>
        <v>0</v>
      </c>
      <c r="V3486" s="104">
        <f t="shared" si="1438"/>
        <v>0</v>
      </c>
      <c r="W3486" s="105">
        <f t="shared" si="1439"/>
        <v>2.9999999999999982</v>
      </c>
      <c r="X3486" s="96"/>
      <c r="Y3486" s="106" t="str">
        <f>$AO$15</f>
        <v>D</v>
      </c>
      <c r="Z3486" s="262" t="str">
        <f t="shared" si="1430"/>
        <v>Mon</v>
      </c>
      <c r="AA3486" s="107">
        <f t="shared" si="1431"/>
        <v>0</v>
      </c>
      <c r="AB3486" s="107">
        <f t="shared" si="1432"/>
        <v>0</v>
      </c>
      <c r="AC3486" s="107">
        <f t="shared" si="1433"/>
        <v>0</v>
      </c>
    </row>
    <row r="3487" spans="1:29" ht="12.75" customHeight="1">
      <c r="A3487" s="69"/>
      <c r="B3487" s="124" t="s">
        <v>65</v>
      </c>
      <c r="C3487" s="125" t="s">
        <v>22</v>
      </c>
      <c r="D3487" s="133">
        <v>6000</v>
      </c>
      <c r="E3487" s="127" t="s">
        <v>24</v>
      </c>
      <c r="F3487" s="203">
        <f>+K3512</f>
        <v>24</v>
      </c>
      <c r="G3487" s="134" t="s">
        <v>22</v>
      </c>
      <c r="H3487" s="130">
        <f>F3487*D3487</f>
        <v>144000</v>
      </c>
      <c r="I3487" s="76">
        <f t="shared" si="1427"/>
        <v>12</v>
      </c>
      <c r="J3487" s="100">
        <f>$AN$16</f>
        <v>41086</v>
      </c>
      <c r="K3487" s="101">
        <v>1</v>
      </c>
      <c r="L3487" s="261">
        <v>11</v>
      </c>
      <c r="M3487" s="232">
        <f t="shared" si="1442"/>
        <v>0.33333333333333331</v>
      </c>
      <c r="N3487" s="241">
        <f t="shared" si="1434"/>
        <v>0.70833333333333337</v>
      </c>
      <c r="O3487" s="244">
        <f t="shared" si="1428"/>
        <v>9.0000000000000018</v>
      </c>
      <c r="P3487" s="245" t="str">
        <f t="shared" si="1440"/>
        <v>1</v>
      </c>
      <c r="Q3487" s="257">
        <f t="shared" si="1429"/>
        <v>8.0000000000000018</v>
      </c>
      <c r="R3487" s="102">
        <f t="shared" si="1441"/>
        <v>2.9999999999999982</v>
      </c>
      <c r="S3487" s="103">
        <f t="shared" si="1435"/>
        <v>1</v>
      </c>
      <c r="T3487" s="104">
        <f t="shared" si="1436"/>
        <v>1.9999999999999982</v>
      </c>
      <c r="U3487" s="104">
        <f t="shared" si="1437"/>
        <v>0</v>
      </c>
      <c r="V3487" s="104">
        <f t="shared" si="1438"/>
        <v>0</v>
      </c>
      <c r="W3487" s="105">
        <f t="shared" si="1439"/>
        <v>2.9999999999999982</v>
      </c>
      <c r="X3487" s="96"/>
      <c r="Y3487" s="106" t="str">
        <f>$AO$16</f>
        <v>D</v>
      </c>
      <c r="Z3487" s="207" t="str">
        <f t="shared" si="1430"/>
        <v>Tue</v>
      </c>
      <c r="AA3487" s="107">
        <f t="shared" si="1431"/>
        <v>0</v>
      </c>
      <c r="AB3487" s="107">
        <f t="shared" si="1432"/>
        <v>0</v>
      </c>
      <c r="AC3487" s="107">
        <f t="shared" si="1433"/>
        <v>0</v>
      </c>
    </row>
    <row r="3488" spans="1:29" ht="12.75" customHeight="1">
      <c r="A3488" s="69"/>
      <c r="B3488" s="124" t="s">
        <v>66</v>
      </c>
      <c r="C3488" s="125" t="s">
        <v>22</v>
      </c>
      <c r="D3488" s="200">
        <v>4000</v>
      </c>
      <c r="E3488" s="127" t="s">
        <v>24</v>
      </c>
      <c r="F3488" s="139">
        <f>+L3512</f>
        <v>13</v>
      </c>
      <c r="G3488" s="134" t="s">
        <v>22</v>
      </c>
      <c r="H3488" s="130">
        <f>F3488*D3488</f>
        <v>52000</v>
      </c>
      <c r="I3488" s="76">
        <f t="shared" si="1427"/>
        <v>13</v>
      </c>
      <c r="J3488" s="100">
        <f>$AN$17</f>
        <v>41087</v>
      </c>
      <c r="K3488" s="101">
        <v>1</v>
      </c>
      <c r="L3488" s="261">
        <v>11</v>
      </c>
      <c r="M3488" s="232">
        <f t="shared" si="1442"/>
        <v>0.33333333333333331</v>
      </c>
      <c r="N3488" s="241">
        <f t="shared" si="1434"/>
        <v>0.70833333333333337</v>
      </c>
      <c r="O3488" s="244">
        <f t="shared" si="1428"/>
        <v>9.0000000000000018</v>
      </c>
      <c r="P3488" s="245" t="str">
        <f t="shared" si="1440"/>
        <v>1</v>
      </c>
      <c r="Q3488" s="257">
        <f t="shared" si="1429"/>
        <v>8.0000000000000018</v>
      </c>
      <c r="R3488" s="102">
        <f t="shared" si="1441"/>
        <v>2.9999999999999982</v>
      </c>
      <c r="S3488" s="103">
        <f t="shared" si="1435"/>
        <v>1</v>
      </c>
      <c r="T3488" s="104">
        <f t="shared" si="1436"/>
        <v>1.9999999999999982</v>
      </c>
      <c r="U3488" s="104">
        <f t="shared" si="1437"/>
        <v>0</v>
      </c>
      <c r="V3488" s="104">
        <f t="shared" si="1438"/>
        <v>0</v>
      </c>
      <c r="W3488" s="105">
        <f t="shared" si="1439"/>
        <v>2.9999999999999982</v>
      </c>
      <c r="X3488" s="96"/>
      <c r="Y3488" s="106" t="str">
        <f>$AO$17</f>
        <v>D</v>
      </c>
      <c r="Z3488" s="207" t="str">
        <f t="shared" si="1430"/>
        <v>Wed</v>
      </c>
      <c r="AA3488" s="107">
        <f t="shared" si="1431"/>
        <v>0</v>
      </c>
      <c r="AB3488" s="107">
        <f t="shared" si="1432"/>
        <v>0</v>
      </c>
      <c r="AC3488" s="107">
        <f t="shared" si="1433"/>
        <v>0</v>
      </c>
    </row>
    <row r="3489" spans="1:29" ht="12.75" customHeight="1">
      <c r="A3489" s="69"/>
      <c r="B3489" s="335" t="s">
        <v>75</v>
      </c>
      <c r="C3489" s="336" t="s">
        <v>22</v>
      </c>
      <c r="D3489" s="337"/>
      <c r="E3489" s="127" t="s">
        <v>24</v>
      </c>
      <c r="F3489" s="338">
        <f>+M3512</f>
        <v>11</v>
      </c>
      <c r="G3489" s="142" t="s">
        <v>22</v>
      </c>
      <c r="H3489" s="143">
        <f>+F3489*D3489</f>
        <v>0</v>
      </c>
      <c r="I3489" s="76">
        <f t="shared" si="1427"/>
        <v>14</v>
      </c>
      <c r="J3489" s="100">
        <f>$AN$18</f>
        <v>41088</v>
      </c>
      <c r="K3489" s="101">
        <v>1</v>
      </c>
      <c r="L3489" s="261">
        <v>11</v>
      </c>
      <c r="M3489" s="232">
        <f t="shared" si="1442"/>
        <v>0.33333333333333331</v>
      </c>
      <c r="N3489" s="241">
        <f t="shared" si="1434"/>
        <v>0.70833333333333337</v>
      </c>
      <c r="O3489" s="244">
        <f t="shared" si="1428"/>
        <v>9.0000000000000018</v>
      </c>
      <c r="P3489" s="245" t="str">
        <f t="shared" si="1440"/>
        <v>1</v>
      </c>
      <c r="Q3489" s="257">
        <f t="shared" si="1429"/>
        <v>8.0000000000000018</v>
      </c>
      <c r="R3489" s="102">
        <f t="shared" si="1441"/>
        <v>2.9999999999999982</v>
      </c>
      <c r="S3489" s="103">
        <f t="shared" si="1435"/>
        <v>1</v>
      </c>
      <c r="T3489" s="104">
        <f t="shared" si="1436"/>
        <v>1.9999999999999982</v>
      </c>
      <c r="U3489" s="104">
        <f t="shared" si="1437"/>
        <v>0</v>
      </c>
      <c r="V3489" s="104">
        <f t="shared" si="1438"/>
        <v>0</v>
      </c>
      <c r="W3489" s="105">
        <f t="shared" si="1439"/>
        <v>2.9999999999999982</v>
      </c>
      <c r="X3489" s="96"/>
      <c r="Y3489" s="106" t="str">
        <f>$AO$18</f>
        <v>D</v>
      </c>
      <c r="Z3489" s="207" t="str">
        <f t="shared" si="1430"/>
        <v>Thu</v>
      </c>
      <c r="AA3489" s="107">
        <f t="shared" si="1431"/>
        <v>0</v>
      </c>
      <c r="AB3489" s="107">
        <f t="shared" si="1432"/>
        <v>0</v>
      </c>
      <c r="AC3489" s="107">
        <f t="shared" si="1433"/>
        <v>0</v>
      </c>
    </row>
    <row r="3490" spans="1:29" ht="12.75" customHeight="1">
      <c r="A3490" s="69"/>
      <c r="B3490" s="124"/>
      <c r="C3490" s="70"/>
      <c r="D3490" s="202"/>
      <c r="E3490" s="140"/>
      <c r="F3490" s="141"/>
      <c r="G3490" s="74" t="s">
        <v>22</v>
      </c>
      <c r="H3490" s="99">
        <f>+D3490*F3490</f>
        <v>0</v>
      </c>
      <c r="I3490" s="76">
        <f t="shared" si="1427"/>
        <v>15</v>
      </c>
      <c r="J3490" s="100">
        <f>$AN$19</f>
        <v>41089</v>
      </c>
      <c r="K3490" s="101">
        <v>1</v>
      </c>
      <c r="L3490" s="261">
        <v>11</v>
      </c>
      <c r="M3490" s="232">
        <f t="shared" si="1442"/>
        <v>0.33333333333333331</v>
      </c>
      <c r="N3490" s="241">
        <f t="shared" si="1434"/>
        <v>0.70833333333333337</v>
      </c>
      <c r="O3490" s="244">
        <f t="shared" si="1428"/>
        <v>9.0000000000000018</v>
      </c>
      <c r="P3490" s="245" t="str">
        <f t="shared" si="1440"/>
        <v>1</v>
      </c>
      <c r="Q3490" s="257">
        <f t="shared" si="1429"/>
        <v>8.0000000000000018</v>
      </c>
      <c r="R3490" s="102">
        <f t="shared" si="1441"/>
        <v>2.9999999999999982</v>
      </c>
      <c r="S3490" s="103">
        <f t="shared" si="1435"/>
        <v>1</v>
      </c>
      <c r="T3490" s="104">
        <f t="shared" si="1436"/>
        <v>1.9999999999999982</v>
      </c>
      <c r="U3490" s="104">
        <f t="shared" si="1437"/>
        <v>0</v>
      </c>
      <c r="V3490" s="104">
        <f t="shared" si="1438"/>
        <v>0</v>
      </c>
      <c r="W3490" s="105">
        <f t="shared" si="1439"/>
        <v>2.9999999999999982</v>
      </c>
      <c r="X3490" s="96"/>
      <c r="Y3490" s="106" t="str">
        <f>$AO$19</f>
        <v>D</v>
      </c>
      <c r="Z3490" s="207" t="str">
        <f t="shared" si="1430"/>
        <v>Fri</v>
      </c>
      <c r="AA3490" s="107">
        <f t="shared" si="1431"/>
        <v>0</v>
      </c>
      <c r="AB3490" s="107">
        <f t="shared" si="1432"/>
        <v>0</v>
      </c>
      <c r="AC3490" s="107">
        <f t="shared" si="1433"/>
        <v>0</v>
      </c>
    </row>
    <row r="3491" spans="1:29" ht="12.75" customHeight="1">
      <c r="A3491" s="69"/>
      <c r="B3491" s="124"/>
      <c r="C3491" s="70"/>
      <c r="D3491" s="202"/>
      <c r="E3491" s="140"/>
      <c r="F3491" s="139"/>
      <c r="G3491" s="74" t="s">
        <v>22</v>
      </c>
      <c r="H3491" s="99">
        <f>+D3491*F3491</f>
        <v>0</v>
      </c>
      <c r="I3491" s="76">
        <f t="shared" si="1427"/>
        <v>16</v>
      </c>
      <c r="J3491" s="100">
        <f>$AN$20</f>
        <v>41090</v>
      </c>
      <c r="K3491" s="101" t="s">
        <v>50</v>
      </c>
      <c r="L3491" s="261"/>
      <c r="M3491" s="232">
        <f t="shared" si="1442"/>
        <v>0</v>
      </c>
      <c r="N3491" s="241">
        <f t="shared" si="1434"/>
        <v>0</v>
      </c>
      <c r="O3491" s="244">
        <f t="shared" si="1428"/>
        <v>0</v>
      </c>
      <c r="P3491" s="245">
        <f t="shared" si="1440"/>
        <v>0</v>
      </c>
      <c r="Q3491" s="257">
        <f t="shared" si="1429"/>
        <v>0</v>
      </c>
      <c r="R3491" s="102">
        <f t="shared" si="1441"/>
        <v>0</v>
      </c>
      <c r="S3491" s="103">
        <f t="shared" si="1435"/>
        <v>0</v>
      </c>
      <c r="T3491" s="104">
        <f t="shared" si="1436"/>
        <v>0</v>
      </c>
      <c r="U3491" s="104">
        <f t="shared" si="1437"/>
        <v>0</v>
      </c>
      <c r="V3491" s="104">
        <f t="shared" si="1438"/>
        <v>0</v>
      </c>
      <c r="W3491" s="105">
        <f t="shared" si="1439"/>
        <v>0</v>
      </c>
      <c r="X3491" s="96"/>
      <c r="Y3491" s="106" t="str">
        <f>$AO$20</f>
        <v>M</v>
      </c>
      <c r="Z3491" s="207" t="str">
        <f t="shared" si="1430"/>
        <v>Sat</v>
      </c>
      <c r="AA3491" s="107">
        <f t="shared" si="1431"/>
        <v>0</v>
      </c>
      <c r="AB3491" s="107">
        <f t="shared" si="1432"/>
        <v>0</v>
      </c>
      <c r="AC3491" s="107">
        <f t="shared" si="1433"/>
        <v>0</v>
      </c>
    </row>
    <row r="3492" spans="1:29" ht="12.75" customHeight="1">
      <c r="A3492" s="69"/>
      <c r="B3492" s="124" t="s">
        <v>56</v>
      </c>
      <c r="C3492" s="70" t="s">
        <v>22</v>
      </c>
      <c r="D3492" s="202"/>
      <c r="E3492" s="140"/>
      <c r="F3492" s="141"/>
      <c r="G3492" s="74" t="s">
        <v>22</v>
      </c>
      <c r="H3492" s="99">
        <v>0</v>
      </c>
      <c r="I3492" s="76">
        <f t="shared" si="1427"/>
        <v>17</v>
      </c>
      <c r="J3492" s="100">
        <f>$AN$21</f>
        <v>41091</v>
      </c>
      <c r="K3492" s="101" t="s">
        <v>50</v>
      </c>
      <c r="L3492" s="261"/>
      <c r="M3492" s="232">
        <f t="shared" si="1442"/>
        <v>0</v>
      </c>
      <c r="N3492" s="241">
        <f t="shared" si="1434"/>
        <v>0</v>
      </c>
      <c r="O3492" s="244">
        <f t="shared" si="1428"/>
        <v>0</v>
      </c>
      <c r="P3492" s="245">
        <f t="shared" si="1440"/>
        <v>0</v>
      </c>
      <c r="Q3492" s="257">
        <f t="shared" si="1429"/>
        <v>0</v>
      </c>
      <c r="R3492" s="102">
        <f t="shared" si="1441"/>
        <v>0</v>
      </c>
      <c r="S3492" s="103">
        <f t="shared" si="1435"/>
        <v>0</v>
      </c>
      <c r="T3492" s="104">
        <f t="shared" si="1436"/>
        <v>0</v>
      </c>
      <c r="U3492" s="104">
        <f t="shared" si="1437"/>
        <v>0</v>
      </c>
      <c r="V3492" s="104">
        <f t="shared" si="1438"/>
        <v>0</v>
      </c>
      <c r="W3492" s="105">
        <f t="shared" si="1439"/>
        <v>0</v>
      </c>
      <c r="X3492" s="96"/>
      <c r="Y3492" s="106" t="str">
        <f>$AO$21</f>
        <v>M</v>
      </c>
      <c r="Z3492" s="262" t="str">
        <f t="shared" si="1430"/>
        <v>Sun</v>
      </c>
      <c r="AA3492" s="107">
        <f t="shared" si="1431"/>
        <v>0</v>
      </c>
      <c r="AB3492" s="107">
        <f t="shared" si="1432"/>
        <v>0</v>
      </c>
      <c r="AC3492" s="107">
        <f t="shared" si="1433"/>
        <v>0</v>
      </c>
    </row>
    <row r="3493" spans="1:29" ht="12.75" customHeight="1">
      <c r="A3493" s="69"/>
      <c r="B3493" s="124"/>
      <c r="C3493" s="70"/>
      <c r="D3493" s="202"/>
      <c r="E3493" s="140"/>
      <c r="F3493" s="139"/>
      <c r="G3493" s="74" t="s">
        <v>22</v>
      </c>
      <c r="H3493" s="99">
        <f>+D3493*F3493</f>
        <v>0</v>
      </c>
      <c r="I3493" s="76">
        <f t="shared" si="1427"/>
        <v>18</v>
      </c>
      <c r="J3493" s="100">
        <f>$AN$22</f>
        <v>41092</v>
      </c>
      <c r="K3493" s="101">
        <v>2</v>
      </c>
      <c r="L3493" s="261">
        <v>11</v>
      </c>
      <c r="M3493" s="232">
        <f t="shared" si="1442"/>
        <v>0.83333333333333337</v>
      </c>
      <c r="N3493" s="241">
        <f t="shared" si="1434"/>
        <v>1.2083333333333333</v>
      </c>
      <c r="O3493" s="244">
        <f t="shared" si="1428"/>
        <v>8.9999999999999964</v>
      </c>
      <c r="P3493" s="245" t="str">
        <f t="shared" si="1440"/>
        <v>1</v>
      </c>
      <c r="Q3493" s="257">
        <f t="shared" si="1429"/>
        <v>7.9999999999999964</v>
      </c>
      <c r="R3493" s="102">
        <f t="shared" si="1441"/>
        <v>3.0000000000000036</v>
      </c>
      <c r="S3493" s="103">
        <f t="shared" si="1435"/>
        <v>1</v>
      </c>
      <c r="T3493" s="104">
        <f t="shared" si="1436"/>
        <v>2.0000000000000036</v>
      </c>
      <c r="U3493" s="104">
        <f t="shared" si="1437"/>
        <v>0</v>
      </c>
      <c r="V3493" s="104">
        <f t="shared" si="1438"/>
        <v>0</v>
      </c>
      <c r="W3493" s="105">
        <f t="shared" si="1439"/>
        <v>3.0000000000000036</v>
      </c>
      <c r="X3493" s="96"/>
      <c r="Y3493" s="106" t="str">
        <f>$AO$22</f>
        <v>D</v>
      </c>
      <c r="Z3493" s="262" t="str">
        <f t="shared" si="1430"/>
        <v>Mon</v>
      </c>
      <c r="AA3493" s="107">
        <f t="shared" si="1431"/>
        <v>0</v>
      </c>
      <c r="AB3493" s="107">
        <f t="shared" si="1432"/>
        <v>0</v>
      </c>
      <c r="AC3493" s="107">
        <f t="shared" si="1433"/>
        <v>0</v>
      </c>
    </row>
    <row r="3494" spans="1:29" ht="12.75" customHeight="1">
      <c r="A3494" s="69"/>
      <c r="B3494" s="150" t="s">
        <v>19</v>
      </c>
      <c r="C3494" s="150"/>
      <c r="D3494" s="200"/>
      <c r="E3494" s="127"/>
      <c r="F3494" s="151"/>
      <c r="G3494" s="134" t="s">
        <v>22</v>
      </c>
      <c r="H3494" s="152">
        <f>SUM(H3485:H3493)</f>
        <v>2584404.1618497111</v>
      </c>
      <c r="I3494" s="76">
        <f t="shared" si="1427"/>
        <v>19</v>
      </c>
      <c r="J3494" s="100">
        <f>$AN$23</f>
        <v>41093</v>
      </c>
      <c r="K3494" s="101">
        <v>2</v>
      </c>
      <c r="L3494" s="261">
        <v>11</v>
      </c>
      <c r="M3494" s="232">
        <f t="shared" si="1442"/>
        <v>0.83333333333333337</v>
      </c>
      <c r="N3494" s="241">
        <f t="shared" si="1434"/>
        <v>1.2083333333333333</v>
      </c>
      <c r="O3494" s="244">
        <f t="shared" si="1428"/>
        <v>8.9999999999999964</v>
      </c>
      <c r="P3494" s="245" t="str">
        <f t="shared" si="1440"/>
        <v>1</v>
      </c>
      <c r="Q3494" s="257">
        <f t="shared" si="1429"/>
        <v>7.9999999999999964</v>
      </c>
      <c r="R3494" s="102">
        <f t="shared" si="1441"/>
        <v>3.0000000000000036</v>
      </c>
      <c r="S3494" s="103">
        <f t="shared" si="1435"/>
        <v>1</v>
      </c>
      <c r="T3494" s="104">
        <f t="shared" si="1436"/>
        <v>2.0000000000000036</v>
      </c>
      <c r="U3494" s="104">
        <f t="shared" si="1437"/>
        <v>0</v>
      </c>
      <c r="V3494" s="104">
        <f t="shared" si="1438"/>
        <v>0</v>
      </c>
      <c r="W3494" s="105">
        <f t="shared" si="1439"/>
        <v>3.0000000000000036</v>
      </c>
      <c r="X3494" s="96"/>
      <c r="Y3494" s="106" t="str">
        <f>$AO$23</f>
        <v>D</v>
      </c>
      <c r="Z3494" s="207" t="str">
        <f t="shared" si="1430"/>
        <v>Tue</v>
      </c>
      <c r="AA3494" s="107">
        <f t="shared" si="1431"/>
        <v>0</v>
      </c>
      <c r="AB3494" s="107">
        <f t="shared" si="1432"/>
        <v>0</v>
      </c>
      <c r="AC3494" s="107">
        <f t="shared" si="1433"/>
        <v>0</v>
      </c>
    </row>
    <row r="3495" spans="1:29" ht="12.75" customHeight="1">
      <c r="A3495" s="69"/>
      <c r="B3495" s="131" t="s">
        <v>25</v>
      </c>
      <c r="C3495" s="70"/>
      <c r="D3495" s="200"/>
      <c r="E3495" s="127"/>
      <c r="F3495" s="151"/>
      <c r="G3495" s="74"/>
      <c r="H3495" s="75"/>
      <c r="I3495" s="76">
        <f t="shared" si="1427"/>
        <v>20</v>
      </c>
      <c r="J3495" s="100">
        <f>$AN$24</f>
        <v>41094</v>
      </c>
      <c r="K3495" s="101">
        <v>2</v>
      </c>
      <c r="L3495" s="261">
        <v>11</v>
      </c>
      <c r="M3495" s="232">
        <f t="shared" si="1442"/>
        <v>0.83333333333333337</v>
      </c>
      <c r="N3495" s="241">
        <f t="shared" si="1434"/>
        <v>1.2083333333333333</v>
      </c>
      <c r="O3495" s="244">
        <f t="shared" si="1428"/>
        <v>8.9999999999999964</v>
      </c>
      <c r="P3495" s="245" t="str">
        <f t="shared" si="1440"/>
        <v>1</v>
      </c>
      <c r="Q3495" s="257">
        <f t="shared" si="1429"/>
        <v>7.9999999999999964</v>
      </c>
      <c r="R3495" s="102">
        <f t="shared" si="1441"/>
        <v>3.0000000000000036</v>
      </c>
      <c r="S3495" s="103">
        <f t="shared" si="1435"/>
        <v>1</v>
      </c>
      <c r="T3495" s="104">
        <f t="shared" si="1436"/>
        <v>2.0000000000000036</v>
      </c>
      <c r="U3495" s="104">
        <f t="shared" si="1437"/>
        <v>0</v>
      </c>
      <c r="V3495" s="104">
        <f t="shared" si="1438"/>
        <v>0</v>
      </c>
      <c r="W3495" s="105">
        <f t="shared" si="1439"/>
        <v>3.0000000000000036</v>
      </c>
      <c r="X3495" s="96"/>
      <c r="Y3495" s="106" t="str">
        <f>$AO$24</f>
        <v>D</v>
      </c>
      <c r="Z3495" s="207" t="str">
        <f t="shared" si="1430"/>
        <v>Wed</v>
      </c>
      <c r="AA3495" s="107">
        <f t="shared" si="1431"/>
        <v>0</v>
      </c>
      <c r="AB3495" s="107">
        <f t="shared" si="1432"/>
        <v>0</v>
      </c>
      <c r="AC3495" s="107">
        <f t="shared" si="1433"/>
        <v>0</v>
      </c>
    </row>
    <row r="3496" spans="1:29" ht="12.75" customHeight="1">
      <c r="A3496" s="69"/>
      <c r="B3496" s="124" t="s">
        <v>26</v>
      </c>
      <c r="C3496" s="125" t="s">
        <v>22</v>
      </c>
      <c r="D3496" s="153">
        <f>-H3485</f>
        <v>-1244560</v>
      </c>
      <c r="E3496" s="127" t="s">
        <v>24</v>
      </c>
      <c r="F3496" s="149">
        <v>0.02</v>
      </c>
      <c r="G3496" s="134" t="s">
        <v>22</v>
      </c>
      <c r="H3496" s="130">
        <f>F3496*D3496</f>
        <v>-24891.200000000001</v>
      </c>
      <c r="I3496" s="76">
        <f t="shared" si="1427"/>
        <v>21</v>
      </c>
      <c r="J3496" s="100">
        <f>$AN$25</f>
        <v>41095</v>
      </c>
      <c r="K3496" s="101">
        <v>2</v>
      </c>
      <c r="L3496" s="261">
        <v>11</v>
      </c>
      <c r="M3496" s="232">
        <f t="shared" si="1442"/>
        <v>0.83333333333333337</v>
      </c>
      <c r="N3496" s="241">
        <f t="shared" si="1434"/>
        <v>1.2083333333333333</v>
      </c>
      <c r="O3496" s="244">
        <f t="shared" si="1428"/>
        <v>8.9999999999999964</v>
      </c>
      <c r="P3496" s="245" t="str">
        <f t="shared" si="1440"/>
        <v>1</v>
      </c>
      <c r="Q3496" s="257">
        <f t="shared" si="1429"/>
        <v>7.9999999999999964</v>
      </c>
      <c r="R3496" s="102">
        <f t="shared" si="1441"/>
        <v>3.0000000000000036</v>
      </c>
      <c r="S3496" s="103">
        <f t="shared" si="1435"/>
        <v>1</v>
      </c>
      <c r="T3496" s="104">
        <f t="shared" si="1436"/>
        <v>2.0000000000000036</v>
      </c>
      <c r="U3496" s="104">
        <f t="shared" si="1437"/>
        <v>0</v>
      </c>
      <c r="V3496" s="104">
        <f t="shared" si="1438"/>
        <v>0</v>
      </c>
      <c r="W3496" s="105">
        <f t="shared" si="1439"/>
        <v>3.0000000000000036</v>
      </c>
      <c r="X3496" s="96"/>
      <c r="Y3496" s="106" t="str">
        <f>$AO$25</f>
        <v>D</v>
      </c>
      <c r="Z3496" s="207" t="str">
        <f t="shared" si="1430"/>
        <v>Thu</v>
      </c>
      <c r="AA3496" s="107">
        <f t="shared" si="1431"/>
        <v>0</v>
      </c>
      <c r="AB3496" s="107">
        <f t="shared" si="1432"/>
        <v>0</v>
      </c>
      <c r="AC3496" s="107">
        <f t="shared" si="1433"/>
        <v>0</v>
      </c>
    </row>
    <row r="3497" spans="1:29" ht="12.75" customHeight="1">
      <c r="A3497" s="69"/>
      <c r="B3497" s="124" t="s">
        <v>47</v>
      </c>
      <c r="C3497" s="125" t="s">
        <v>22</v>
      </c>
      <c r="D3497" s="200"/>
      <c r="E3497" s="127"/>
      <c r="F3497" s="155"/>
      <c r="G3497" s="134" t="s">
        <v>22</v>
      </c>
      <c r="H3497" s="130">
        <f>SUM(AA3512:AC3512)*-F3485/21</f>
        <v>0</v>
      </c>
      <c r="I3497" s="76">
        <f t="shared" si="1427"/>
        <v>22</v>
      </c>
      <c r="J3497" s="100">
        <f>$AN$26</f>
        <v>41096</v>
      </c>
      <c r="K3497" s="101">
        <v>2</v>
      </c>
      <c r="L3497" s="261">
        <v>11</v>
      </c>
      <c r="M3497" s="232">
        <f t="shared" si="1442"/>
        <v>0.83333333333333337</v>
      </c>
      <c r="N3497" s="241">
        <f t="shared" si="1434"/>
        <v>1.2083333333333333</v>
      </c>
      <c r="O3497" s="244">
        <f t="shared" si="1428"/>
        <v>8.9999999999999964</v>
      </c>
      <c r="P3497" s="245" t="str">
        <f t="shared" si="1440"/>
        <v>1</v>
      </c>
      <c r="Q3497" s="257">
        <f t="shared" si="1429"/>
        <v>7.9999999999999964</v>
      </c>
      <c r="R3497" s="102">
        <f t="shared" si="1441"/>
        <v>3.0000000000000036</v>
      </c>
      <c r="S3497" s="103">
        <f t="shared" si="1435"/>
        <v>1</v>
      </c>
      <c r="T3497" s="104">
        <f t="shared" si="1436"/>
        <v>2.0000000000000036</v>
      </c>
      <c r="U3497" s="104">
        <f t="shared" si="1437"/>
        <v>0</v>
      </c>
      <c r="V3497" s="104">
        <f t="shared" si="1438"/>
        <v>0</v>
      </c>
      <c r="W3497" s="105">
        <f t="shared" si="1439"/>
        <v>3.0000000000000036</v>
      </c>
      <c r="X3497" s="96"/>
      <c r="Y3497" s="106" t="str">
        <f>$AO$26</f>
        <v>D</v>
      </c>
      <c r="Z3497" s="207" t="str">
        <f t="shared" si="1430"/>
        <v>Fri</v>
      </c>
      <c r="AA3497" s="107">
        <f t="shared" si="1431"/>
        <v>0</v>
      </c>
      <c r="AB3497" s="107">
        <f t="shared" si="1432"/>
        <v>0</v>
      </c>
      <c r="AC3497" s="107">
        <f t="shared" si="1433"/>
        <v>0</v>
      </c>
    </row>
    <row r="3498" spans="1:29" ht="12.75" customHeight="1">
      <c r="A3498" s="69"/>
      <c r="B3498" s="124" t="s">
        <v>27</v>
      </c>
      <c r="C3498" s="125" t="s">
        <v>22</v>
      </c>
      <c r="D3498" s="200"/>
      <c r="E3498" s="127"/>
      <c r="F3498" s="155"/>
      <c r="G3498" s="134" t="s">
        <v>22</v>
      </c>
      <c r="H3498" s="156">
        <f>+F3504</f>
        <v>-55850.65</v>
      </c>
      <c r="I3498" s="76">
        <f t="shared" si="1427"/>
        <v>23</v>
      </c>
      <c r="J3498" s="100">
        <f>$AN$27</f>
        <v>41097</v>
      </c>
      <c r="K3498" s="101" t="s">
        <v>50</v>
      </c>
      <c r="L3498" s="261"/>
      <c r="M3498" s="232">
        <f t="shared" si="1442"/>
        <v>0</v>
      </c>
      <c r="N3498" s="241">
        <f t="shared" si="1434"/>
        <v>0</v>
      </c>
      <c r="O3498" s="244">
        <f t="shared" si="1428"/>
        <v>0</v>
      </c>
      <c r="P3498" s="245">
        <f t="shared" si="1440"/>
        <v>0</v>
      </c>
      <c r="Q3498" s="257">
        <f t="shared" si="1429"/>
        <v>0</v>
      </c>
      <c r="R3498" s="102">
        <f t="shared" si="1441"/>
        <v>0</v>
      </c>
      <c r="S3498" s="103">
        <f t="shared" si="1435"/>
        <v>0</v>
      </c>
      <c r="T3498" s="104">
        <f t="shared" si="1436"/>
        <v>0</v>
      </c>
      <c r="U3498" s="104">
        <f t="shared" si="1437"/>
        <v>0</v>
      </c>
      <c r="V3498" s="104">
        <f t="shared" si="1438"/>
        <v>0</v>
      </c>
      <c r="W3498" s="105">
        <f t="shared" si="1439"/>
        <v>0</v>
      </c>
      <c r="X3498" s="96"/>
      <c r="Y3498" s="106" t="str">
        <f>$AO$27</f>
        <v>M</v>
      </c>
      <c r="Z3498" s="207" t="str">
        <f t="shared" si="1430"/>
        <v>Sat</v>
      </c>
      <c r="AA3498" s="107">
        <f t="shared" si="1431"/>
        <v>0</v>
      </c>
      <c r="AB3498" s="107">
        <f t="shared" si="1432"/>
        <v>0</v>
      </c>
      <c r="AC3498" s="107">
        <f t="shared" si="1433"/>
        <v>0</v>
      </c>
    </row>
    <row r="3499" spans="1:29" ht="12.75" customHeight="1">
      <c r="A3499" s="69"/>
      <c r="B3499" s="98"/>
      <c r="C3499" s="98"/>
      <c r="D3499" s="158" t="s">
        <v>28</v>
      </c>
      <c r="E3499" s="159"/>
      <c r="F3499" s="160">
        <f>VLOOKUP(C3478,$AD$1:$AG$6,2)</f>
        <v>-1320000</v>
      </c>
      <c r="G3499" s="160"/>
      <c r="H3499" s="99"/>
      <c r="I3499" s="76">
        <f t="shared" si="1427"/>
        <v>24</v>
      </c>
      <c r="J3499" s="100">
        <f>$AN$28</f>
        <v>41098</v>
      </c>
      <c r="K3499" s="339" t="s">
        <v>63</v>
      </c>
      <c r="L3499" s="261">
        <v>11</v>
      </c>
      <c r="M3499" s="232">
        <f t="shared" si="1442"/>
        <v>0</v>
      </c>
      <c r="N3499" s="241">
        <f t="shared" si="1434"/>
        <v>0</v>
      </c>
      <c r="O3499" s="244">
        <f t="shared" si="1428"/>
        <v>0</v>
      </c>
      <c r="P3499" s="245">
        <f t="shared" si="1440"/>
        <v>0</v>
      </c>
      <c r="Q3499" s="257">
        <f t="shared" si="1429"/>
        <v>0</v>
      </c>
      <c r="R3499" s="102">
        <f t="shared" si="1441"/>
        <v>11</v>
      </c>
      <c r="S3499" s="103">
        <f t="shared" si="1435"/>
        <v>0</v>
      </c>
      <c r="T3499" s="104">
        <f t="shared" si="1436"/>
        <v>7</v>
      </c>
      <c r="U3499" s="104">
        <f t="shared" si="1437"/>
        <v>1</v>
      </c>
      <c r="V3499" s="104">
        <f t="shared" si="1438"/>
        <v>3</v>
      </c>
      <c r="W3499" s="105">
        <f t="shared" si="1439"/>
        <v>11</v>
      </c>
      <c r="X3499" s="96"/>
      <c r="Y3499" s="106" t="str">
        <f>$AO$28</f>
        <v>M</v>
      </c>
      <c r="Z3499" s="262" t="str">
        <f t="shared" si="1430"/>
        <v>Sun</v>
      </c>
      <c r="AA3499" s="107">
        <f t="shared" si="1431"/>
        <v>0</v>
      </c>
      <c r="AB3499" s="107">
        <f t="shared" si="1432"/>
        <v>0</v>
      </c>
      <c r="AC3499" s="107">
        <f t="shared" si="1433"/>
        <v>0</v>
      </c>
    </row>
    <row r="3500" spans="1:29" ht="12.75" customHeight="1">
      <c r="A3500" s="69"/>
      <c r="B3500" s="98"/>
      <c r="C3500" s="98"/>
      <c r="D3500" s="162" t="s">
        <v>26</v>
      </c>
      <c r="E3500" s="159"/>
      <c r="F3500" s="163">
        <f>+(H3485)*0.54%</f>
        <v>6720.6240000000007</v>
      </c>
      <c r="G3500" s="163"/>
      <c r="H3500" s="99"/>
      <c r="I3500" s="76">
        <f t="shared" si="1427"/>
        <v>25</v>
      </c>
      <c r="J3500" s="100">
        <f>$AN$29</f>
        <v>41099</v>
      </c>
      <c r="K3500" s="101">
        <v>1</v>
      </c>
      <c r="L3500" s="261">
        <v>11</v>
      </c>
      <c r="M3500" s="232">
        <f t="shared" si="1442"/>
        <v>0.33333333333333331</v>
      </c>
      <c r="N3500" s="241">
        <f t="shared" si="1434"/>
        <v>0.70833333333333337</v>
      </c>
      <c r="O3500" s="244">
        <f t="shared" si="1428"/>
        <v>9.0000000000000018</v>
      </c>
      <c r="P3500" s="245" t="str">
        <f t="shared" si="1440"/>
        <v>1</v>
      </c>
      <c r="Q3500" s="257">
        <f t="shared" si="1429"/>
        <v>8.0000000000000018</v>
      </c>
      <c r="R3500" s="102">
        <f t="shared" si="1441"/>
        <v>2.9999999999999982</v>
      </c>
      <c r="S3500" s="103">
        <f t="shared" si="1435"/>
        <v>1</v>
      </c>
      <c r="T3500" s="104">
        <f t="shared" si="1436"/>
        <v>1.9999999999999982</v>
      </c>
      <c r="U3500" s="104">
        <f t="shared" si="1437"/>
        <v>0</v>
      </c>
      <c r="V3500" s="104">
        <f t="shared" si="1438"/>
        <v>0</v>
      </c>
      <c r="W3500" s="105">
        <f t="shared" si="1439"/>
        <v>2.9999999999999982</v>
      </c>
      <c r="X3500" s="96"/>
      <c r="Y3500" s="106" t="str">
        <f>$AO$29</f>
        <v>D</v>
      </c>
      <c r="Z3500" s="262" t="str">
        <f t="shared" si="1430"/>
        <v>Mon</v>
      </c>
      <c r="AA3500" s="107">
        <f t="shared" si="1431"/>
        <v>0</v>
      </c>
      <c r="AB3500" s="107">
        <f t="shared" si="1432"/>
        <v>0</v>
      </c>
      <c r="AC3500" s="107">
        <f t="shared" si="1433"/>
        <v>0</v>
      </c>
    </row>
    <row r="3501" spans="1:29" ht="12.75" customHeight="1">
      <c r="A3501" s="69"/>
      <c r="B3501" s="98"/>
      <c r="C3501" s="98"/>
      <c r="D3501" s="162" t="s">
        <v>29</v>
      </c>
      <c r="E3501" s="159"/>
      <c r="F3501" s="160">
        <f>-IF(H3494*5%&gt;500000,500000,H3494*5%)</f>
        <v>-129220.20809248555</v>
      </c>
      <c r="G3501" s="160"/>
      <c r="H3501" s="99"/>
      <c r="I3501" s="76">
        <f t="shared" si="1427"/>
        <v>26</v>
      </c>
      <c r="J3501" s="100">
        <f>$AN$30</f>
        <v>41100</v>
      </c>
      <c r="K3501" s="101">
        <v>1</v>
      </c>
      <c r="L3501" s="261">
        <v>10</v>
      </c>
      <c r="M3501" s="232">
        <f t="shared" si="1442"/>
        <v>0.33333333333333331</v>
      </c>
      <c r="N3501" s="241">
        <f t="shared" si="1434"/>
        <v>0.70833333333333337</v>
      </c>
      <c r="O3501" s="244">
        <f t="shared" si="1428"/>
        <v>9.0000000000000018</v>
      </c>
      <c r="P3501" s="245" t="str">
        <f t="shared" si="1440"/>
        <v>1</v>
      </c>
      <c r="Q3501" s="257">
        <f t="shared" si="1429"/>
        <v>8.0000000000000018</v>
      </c>
      <c r="R3501" s="102">
        <f t="shared" si="1441"/>
        <v>1.9999999999999982</v>
      </c>
      <c r="S3501" s="103">
        <f t="shared" si="1435"/>
        <v>1</v>
      </c>
      <c r="T3501" s="104">
        <f t="shared" si="1436"/>
        <v>0.99999999999999822</v>
      </c>
      <c r="U3501" s="104">
        <f t="shared" si="1437"/>
        <v>0</v>
      </c>
      <c r="V3501" s="104">
        <f t="shared" si="1438"/>
        <v>0</v>
      </c>
      <c r="W3501" s="105">
        <f t="shared" si="1439"/>
        <v>1.9999999999999982</v>
      </c>
      <c r="X3501" s="96"/>
      <c r="Y3501" s="106" t="str">
        <f>$AO$30</f>
        <v>D</v>
      </c>
      <c r="Z3501" s="207" t="str">
        <f t="shared" si="1430"/>
        <v>Tue</v>
      </c>
      <c r="AA3501" s="107">
        <f t="shared" si="1431"/>
        <v>0</v>
      </c>
      <c r="AB3501" s="107">
        <f t="shared" si="1432"/>
        <v>0</v>
      </c>
      <c r="AC3501" s="107">
        <f t="shared" si="1433"/>
        <v>0</v>
      </c>
    </row>
    <row r="3502" spans="1:29" ht="12.75" customHeight="1">
      <c r="A3502" s="69"/>
      <c r="B3502" s="98"/>
      <c r="C3502" s="98"/>
      <c r="D3502" s="162" t="s">
        <v>30</v>
      </c>
      <c r="E3502" s="159"/>
      <c r="F3502" s="163">
        <f>ROUND(H3494+H3496+F3500+F3501,0)*12</f>
        <v>29244156</v>
      </c>
      <c r="G3502" s="163"/>
      <c r="H3502" s="99"/>
      <c r="I3502" s="76">
        <f t="shared" si="1427"/>
        <v>27</v>
      </c>
      <c r="J3502" s="100">
        <f>$AN$31</f>
        <v>41101</v>
      </c>
      <c r="K3502" s="101">
        <v>1</v>
      </c>
      <c r="L3502" s="261">
        <v>11</v>
      </c>
      <c r="M3502" s="232">
        <f t="shared" si="1442"/>
        <v>0.33333333333333331</v>
      </c>
      <c r="N3502" s="241">
        <f t="shared" si="1434"/>
        <v>0.70833333333333337</v>
      </c>
      <c r="O3502" s="244">
        <f t="shared" si="1428"/>
        <v>9.0000000000000018</v>
      </c>
      <c r="P3502" s="245" t="str">
        <f t="shared" si="1440"/>
        <v>1</v>
      </c>
      <c r="Q3502" s="257">
        <f t="shared" si="1429"/>
        <v>8.0000000000000018</v>
      </c>
      <c r="R3502" s="102">
        <f t="shared" si="1441"/>
        <v>2.9999999999999982</v>
      </c>
      <c r="S3502" s="103">
        <f t="shared" si="1435"/>
        <v>1</v>
      </c>
      <c r="T3502" s="104">
        <f t="shared" si="1436"/>
        <v>1.9999999999999982</v>
      </c>
      <c r="U3502" s="104">
        <f t="shared" si="1437"/>
        <v>0</v>
      </c>
      <c r="V3502" s="104">
        <f t="shared" si="1438"/>
        <v>0</v>
      </c>
      <c r="W3502" s="105">
        <f t="shared" si="1439"/>
        <v>2.9999999999999982</v>
      </c>
      <c r="X3502" s="96"/>
      <c r="Y3502" s="106" t="str">
        <f>$AO$31</f>
        <v>D</v>
      </c>
      <c r="Z3502" s="207" t="str">
        <f t="shared" si="1430"/>
        <v>Wed</v>
      </c>
      <c r="AA3502" s="107">
        <f t="shared" si="1431"/>
        <v>0</v>
      </c>
      <c r="AB3502" s="107">
        <f t="shared" si="1432"/>
        <v>0</v>
      </c>
      <c r="AC3502" s="107">
        <f t="shared" si="1433"/>
        <v>0</v>
      </c>
    </row>
    <row r="3503" spans="1:29" ht="12.75" customHeight="1">
      <c r="A3503" s="69"/>
      <c r="B3503" s="98"/>
      <c r="C3503" s="98"/>
      <c r="D3503" s="168" t="s">
        <v>31</v>
      </c>
      <c r="E3503" s="159"/>
      <c r="F3503" s="169">
        <f>(F3502)+(F3499*12)</f>
        <v>13404156</v>
      </c>
      <c r="G3503" s="169"/>
      <c r="H3503" s="99"/>
      <c r="I3503" s="76">
        <f t="shared" si="1427"/>
        <v>28</v>
      </c>
      <c r="J3503" s="100">
        <f>$AN$32</f>
        <v>41102</v>
      </c>
      <c r="K3503" s="101">
        <v>1</v>
      </c>
      <c r="L3503" s="261">
        <v>11</v>
      </c>
      <c r="M3503" s="232">
        <f t="shared" si="1442"/>
        <v>0.33333333333333331</v>
      </c>
      <c r="N3503" s="241">
        <f t="shared" si="1434"/>
        <v>0.70833333333333337</v>
      </c>
      <c r="O3503" s="244">
        <f t="shared" si="1428"/>
        <v>9.0000000000000018</v>
      </c>
      <c r="P3503" s="245" t="str">
        <f t="shared" si="1440"/>
        <v>1</v>
      </c>
      <c r="Q3503" s="257">
        <f t="shared" si="1429"/>
        <v>8.0000000000000018</v>
      </c>
      <c r="R3503" s="102">
        <f t="shared" si="1441"/>
        <v>2.9999999999999982</v>
      </c>
      <c r="S3503" s="103">
        <f t="shared" si="1435"/>
        <v>1</v>
      </c>
      <c r="T3503" s="104">
        <f t="shared" si="1436"/>
        <v>1.9999999999999982</v>
      </c>
      <c r="U3503" s="104">
        <f t="shared" si="1437"/>
        <v>0</v>
      </c>
      <c r="V3503" s="104">
        <f t="shared" si="1438"/>
        <v>0</v>
      </c>
      <c r="W3503" s="105">
        <f t="shared" si="1439"/>
        <v>2.9999999999999982</v>
      </c>
      <c r="X3503" s="96"/>
      <c r="Y3503" s="106" t="str">
        <f>$AO$32</f>
        <v>D</v>
      </c>
      <c r="Z3503" s="207" t="str">
        <f t="shared" si="1430"/>
        <v>Thu</v>
      </c>
      <c r="AA3503" s="107">
        <f t="shared" si="1431"/>
        <v>0</v>
      </c>
      <c r="AB3503" s="107">
        <f t="shared" si="1432"/>
        <v>0</v>
      </c>
      <c r="AC3503" s="107">
        <f t="shared" si="1433"/>
        <v>0</v>
      </c>
    </row>
    <row r="3504" spans="1:29" ht="12.75" customHeight="1">
      <c r="A3504" s="69"/>
      <c r="B3504" s="98"/>
      <c r="C3504" s="98"/>
      <c r="D3504" s="168" t="s">
        <v>32</v>
      </c>
      <c r="E3504" s="159"/>
      <c r="F3504" s="170">
        <f>-(IF(F3503&lt;=0,0,IF(F3503&lt;=50000000,F3503*0.05,IF(F3503&lt;=200000000,(F3503-50000000)*0.15+2500000,IF(F3503&lt;=500000000,(F3503-250000000)*0.25+32500000,(F3503-500000000)*0.3+95000000)))))/12</f>
        <v>-55850.65</v>
      </c>
      <c r="G3504" s="171">
        <f>-(IF(F3504&lt;=0,0,IF(F3504&lt;=50000000,F3504*0.05,IF(F3504&lt;=200000000,(F3504-50000000)*0.15+2500000,IF(F3504&lt;=500000000,(F3504-250000000)*0.25+32500000,(F3504-500000000)*0.3+95000000)))))/12</f>
        <v>0</v>
      </c>
      <c r="H3504" s="99"/>
      <c r="I3504" s="76">
        <f t="shared" si="1427"/>
        <v>29</v>
      </c>
      <c r="J3504" s="100">
        <f>$AN$33</f>
        <v>41103</v>
      </c>
      <c r="K3504" s="101">
        <v>1</v>
      </c>
      <c r="L3504" s="261">
        <v>11</v>
      </c>
      <c r="M3504" s="232">
        <f t="shared" si="1442"/>
        <v>0.33333333333333331</v>
      </c>
      <c r="N3504" s="241">
        <f t="shared" si="1434"/>
        <v>0.70833333333333337</v>
      </c>
      <c r="O3504" s="244">
        <f t="shared" si="1428"/>
        <v>9.0000000000000018</v>
      </c>
      <c r="P3504" s="245" t="str">
        <f t="shared" si="1440"/>
        <v>1</v>
      </c>
      <c r="Q3504" s="257">
        <f t="shared" si="1429"/>
        <v>8.0000000000000018</v>
      </c>
      <c r="R3504" s="102">
        <f t="shared" si="1441"/>
        <v>2.9999999999999982</v>
      </c>
      <c r="S3504" s="103">
        <f t="shared" si="1435"/>
        <v>1</v>
      </c>
      <c r="T3504" s="104">
        <f t="shared" si="1436"/>
        <v>1.9999999999999982</v>
      </c>
      <c r="U3504" s="104">
        <f t="shared" si="1437"/>
        <v>0</v>
      </c>
      <c r="V3504" s="104">
        <f t="shared" si="1438"/>
        <v>0</v>
      </c>
      <c r="W3504" s="105">
        <f t="shared" si="1439"/>
        <v>2.9999999999999982</v>
      </c>
      <c r="X3504" s="96"/>
      <c r="Y3504" s="106" t="str">
        <f>$AO$33</f>
        <v>D</v>
      </c>
      <c r="Z3504" s="207" t="str">
        <f t="shared" si="1430"/>
        <v>Fri</v>
      </c>
      <c r="AA3504" s="107">
        <f t="shared" si="1431"/>
        <v>0</v>
      </c>
      <c r="AB3504" s="107">
        <f t="shared" si="1432"/>
        <v>0</v>
      </c>
      <c r="AC3504" s="107">
        <f t="shared" si="1433"/>
        <v>0</v>
      </c>
    </row>
    <row r="3505" spans="1:29" ht="12.75" customHeight="1">
      <c r="A3505" s="69"/>
      <c r="B3505" s="98"/>
      <c r="C3505" s="125"/>
      <c r="D3505" s="172"/>
      <c r="E3505" s="173"/>
      <c r="F3505" s="174"/>
      <c r="G3505" s="72"/>
      <c r="H3505" s="175"/>
      <c r="I3505" s="76">
        <f t="shared" si="1427"/>
        <v>30</v>
      </c>
      <c r="J3505" s="100">
        <f>$AN$34</f>
        <v>41104</v>
      </c>
      <c r="K3505" s="101" t="s">
        <v>50</v>
      </c>
      <c r="L3505" s="261"/>
      <c r="M3505" s="232">
        <f t="shared" si="1442"/>
        <v>0</v>
      </c>
      <c r="N3505" s="241">
        <f t="shared" si="1434"/>
        <v>0</v>
      </c>
      <c r="O3505" s="244">
        <f t="shared" si="1428"/>
        <v>0</v>
      </c>
      <c r="P3505" s="245">
        <f t="shared" si="1440"/>
        <v>0</v>
      </c>
      <c r="Q3505" s="257">
        <f t="shared" si="1429"/>
        <v>0</v>
      </c>
      <c r="R3505" s="102">
        <f t="shared" si="1441"/>
        <v>0</v>
      </c>
      <c r="S3505" s="103">
        <f t="shared" si="1435"/>
        <v>0</v>
      </c>
      <c r="T3505" s="104">
        <f t="shared" si="1436"/>
        <v>0</v>
      </c>
      <c r="U3505" s="104">
        <f t="shared" si="1437"/>
        <v>0</v>
      </c>
      <c r="V3505" s="104">
        <f t="shared" si="1438"/>
        <v>0</v>
      </c>
      <c r="W3505" s="105">
        <f t="shared" si="1439"/>
        <v>0</v>
      </c>
      <c r="X3505" s="96"/>
      <c r="Y3505" s="106" t="str">
        <f>$AO$34</f>
        <v>M</v>
      </c>
      <c r="Z3505" s="207" t="str">
        <f t="shared" si="1430"/>
        <v>Sat</v>
      </c>
      <c r="AA3505" s="107">
        <f t="shared" si="1431"/>
        <v>0</v>
      </c>
      <c r="AB3505" s="107">
        <f t="shared" si="1432"/>
        <v>0</v>
      </c>
      <c r="AC3505" s="107">
        <f t="shared" si="1433"/>
        <v>0</v>
      </c>
    </row>
    <row r="3506" spans="1:29" ht="12.75" customHeight="1">
      <c r="A3506" s="69"/>
      <c r="B3506" s="176" t="s">
        <v>33</v>
      </c>
      <c r="C3506" s="177"/>
      <c r="D3506" s="178"/>
      <c r="E3506" s="127"/>
      <c r="F3506" s="179"/>
      <c r="G3506" s="180" t="s">
        <v>22</v>
      </c>
      <c r="H3506" s="152">
        <f>+H3494+H3496+H3497+H3498</f>
        <v>2503662.311849711</v>
      </c>
      <c r="I3506" s="76">
        <f t="shared" si="1427"/>
        <v>31</v>
      </c>
      <c r="J3506" s="100">
        <f>$AN$35</f>
        <v>41105</v>
      </c>
      <c r="K3506" s="339" t="s">
        <v>72</v>
      </c>
      <c r="L3506" s="261">
        <v>6</v>
      </c>
      <c r="M3506" s="232">
        <f t="shared" si="1442"/>
        <v>0</v>
      </c>
      <c r="N3506" s="241">
        <f t="shared" si="1434"/>
        <v>0</v>
      </c>
      <c r="O3506" s="244">
        <f t="shared" si="1428"/>
        <v>0</v>
      </c>
      <c r="P3506" s="245">
        <f t="shared" si="1440"/>
        <v>0</v>
      </c>
      <c r="Q3506" s="257">
        <f t="shared" si="1429"/>
        <v>0</v>
      </c>
      <c r="R3506" s="102">
        <f t="shared" si="1441"/>
        <v>6</v>
      </c>
      <c r="S3506" s="103">
        <f t="shared" si="1435"/>
        <v>0</v>
      </c>
      <c r="T3506" s="104">
        <f t="shared" si="1436"/>
        <v>6</v>
      </c>
      <c r="U3506" s="104">
        <f t="shared" si="1437"/>
        <v>0</v>
      </c>
      <c r="V3506" s="104">
        <f t="shared" si="1438"/>
        <v>0</v>
      </c>
      <c r="W3506" s="105">
        <f t="shared" si="1439"/>
        <v>6</v>
      </c>
      <c r="X3506" s="96"/>
      <c r="Y3506" s="106" t="str">
        <f>$AO$35</f>
        <v>M</v>
      </c>
      <c r="Z3506" s="262" t="str">
        <f t="shared" si="1430"/>
        <v>Sun</v>
      </c>
      <c r="AA3506" s="107">
        <f t="shared" si="1431"/>
        <v>0</v>
      </c>
      <c r="AB3506" s="107">
        <f t="shared" si="1432"/>
        <v>0</v>
      </c>
      <c r="AC3506" s="107">
        <f t="shared" si="1433"/>
        <v>0</v>
      </c>
    </row>
    <row r="3507" spans="1:29" ht="12.75" customHeight="1">
      <c r="A3507" s="69"/>
      <c r="B3507" s="70"/>
      <c r="C3507" s="70"/>
      <c r="D3507" s="200"/>
      <c r="E3507" s="127"/>
      <c r="F3507" s="155"/>
      <c r="G3507" s="74"/>
      <c r="H3507" s="75"/>
      <c r="I3507" s="76">
        <f t="shared" si="1427"/>
        <v>32</v>
      </c>
      <c r="J3507" s="100">
        <f>$AN$36</f>
        <v>41106</v>
      </c>
      <c r="K3507" s="101">
        <v>2</v>
      </c>
      <c r="L3507" s="261">
        <v>11</v>
      </c>
      <c r="M3507" s="232">
        <f t="shared" si="1442"/>
        <v>0.83333333333333337</v>
      </c>
      <c r="N3507" s="241">
        <f t="shared" si="1434"/>
        <v>1.2083333333333333</v>
      </c>
      <c r="O3507" s="244">
        <f t="shared" si="1428"/>
        <v>8.9999999999999964</v>
      </c>
      <c r="P3507" s="245" t="str">
        <f t="shared" si="1440"/>
        <v>1</v>
      </c>
      <c r="Q3507" s="257">
        <f t="shared" si="1429"/>
        <v>7.9999999999999964</v>
      </c>
      <c r="R3507" s="102">
        <f t="shared" si="1441"/>
        <v>3.0000000000000036</v>
      </c>
      <c r="S3507" s="103">
        <f t="shared" si="1435"/>
        <v>1</v>
      </c>
      <c r="T3507" s="104">
        <f t="shared" si="1436"/>
        <v>2.0000000000000036</v>
      </c>
      <c r="U3507" s="104">
        <f t="shared" si="1437"/>
        <v>0</v>
      </c>
      <c r="V3507" s="104">
        <f t="shared" si="1438"/>
        <v>0</v>
      </c>
      <c r="W3507" s="105">
        <f t="shared" si="1439"/>
        <v>3.0000000000000036</v>
      </c>
      <c r="X3507" s="96"/>
      <c r="Y3507" s="106" t="str">
        <f>$AO$36</f>
        <v>D</v>
      </c>
      <c r="Z3507" s="262" t="str">
        <f t="shared" si="1430"/>
        <v>Mon</v>
      </c>
      <c r="AA3507" s="107">
        <f t="shared" si="1431"/>
        <v>0</v>
      </c>
      <c r="AB3507" s="107">
        <f t="shared" si="1432"/>
        <v>0</v>
      </c>
      <c r="AC3507" s="107">
        <f t="shared" si="1433"/>
        <v>0</v>
      </c>
    </row>
    <row r="3508" spans="1:29" ht="12.75" customHeight="1">
      <c r="A3508" s="69"/>
      <c r="B3508" s="181" t="s">
        <v>34</v>
      </c>
      <c r="C3508" s="181"/>
      <c r="D3508" s="72"/>
      <c r="E3508" s="73"/>
      <c r="F3508" s="72"/>
      <c r="G3508" s="181" t="s">
        <v>35</v>
      </c>
      <c r="H3508" s="99"/>
      <c r="I3508" s="76">
        <f t="shared" si="1427"/>
        <v>33</v>
      </c>
      <c r="J3508" s="100">
        <f>$AN$37</f>
        <v>41107</v>
      </c>
      <c r="K3508" s="101">
        <v>2</v>
      </c>
      <c r="L3508" s="261">
        <v>11</v>
      </c>
      <c r="M3508" s="232">
        <f t="shared" si="1442"/>
        <v>0.83333333333333337</v>
      </c>
      <c r="N3508" s="241">
        <f t="shared" si="1434"/>
        <v>1.2083333333333333</v>
      </c>
      <c r="O3508" s="244">
        <f t="shared" si="1428"/>
        <v>8.9999999999999964</v>
      </c>
      <c r="P3508" s="245" t="str">
        <f t="shared" si="1440"/>
        <v>1</v>
      </c>
      <c r="Q3508" s="257">
        <f t="shared" si="1429"/>
        <v>7.9999999999999964</v>
      </c>
      <c r="R3508" s="102">
        <f t="shared" si="1441"/>
        <v>3.0000000000000036</v>
      </c>
      <c r="S3508" s="103">
        <f t="shared" si="1435"/>
        <v>1</v>
      </c>
      <c r="T3508" s="104">
        <f t="shared" si="1436"/>
        <v>2.0000000000000036</v>
      </c>
      <c r="U3508" s="104">
        <f t="shared" si="1437"/>
        <v>0</v>
      </c>
      <c r="V3508" s="104">
        <f t="shared" si="1438"/>
        <v>0</v>
      </c>
      <c r="W3508" s="105">
        <f t="shared" si="1439"/>
        <v>3.0000000000000036</v>
      </c>
      <c r="X3508" s="96"/>
      <c r="Y3508" s="106" t="str">
        <f>$AO$37</f>
        <v>D</v>
      </c>
      <c r="Z3508" s="207" t="str">
        <f t="shared" si="1430"/>
        <v>Tue</v>
      </c>
      <c r="AA3508" s="107">
        <f t="shared" si="1431"/>
        <v>0</v>
      </c>
      <c r="AB3508" s="107">
        <f t="shared" si="1432"/>
        <v>0</v>
      </c>
      <c r="AC3508" s="107">
        <f t="shared" si="1433"/>
        <v>0</v>
      </c>
    </row>
    <row r="3509" spans="1:29" ht="12.75" customHeight="1">
      <c r="A3509" s="69"/>
      <c r="B3509" s="181"/>
      <c r="C3509" s="181"/>
      <c r="D3509" s="72"/>
      <c r="E3509" s="73"/>
      <c r="F3509" s="72"/>
      <c r="G3509" s="181"/>
      <c r="H3509" s="99"/>
      <c r="I3509" s="76">
        <f t="shared" si="1427"/>
        <v>34</v>
      </c>
      <c r="J3509" s="100">
        <f>$AN$38</f>
        <v>41108</v>
      </c>
      <c r="K3509" s="101">
        <v>2</v>
      </c>
      <c r="L3509" s="261">
        <v>11</v>
      </c>
      <c r="M3509" s="232">
        <f t="shared" si="1442"/>
        <v>0.83333333333333337</v>
      </c>
      <c r="N3509" s="241">
        <f t="shared" si="1434"/>
        <v>1.2083333333333333</v>
      </c>
      <c r="O3509" s="244">
        <f t="shared" si="1428"/>
        <v>8.9999999999999964</v>
      </c>
      <c r="P3509" s="245" t="str">
        <f t="shared" si="1440"/>
        <v>1</v>
      </c>
      <c r="Q3509" s="257">
        <f t="shared" si="1429"/>
        <v>7.9999999999999964</v>
      </c>
      <c r="R3509" s="102">
        <f t="shared" si="1441"/>
        <v>3.0000000000000036</v>
      </c>
      <c r="S3509" s="103">
        <f t="shared" si="1435"/>
        <v>1</v>
      </c>
      <c r="T3509" s="104">
        <f t="shared" si="1436"/>
        <v>2.0000000000000036</v>
      </c>
      <c r="U3509" s="104">
        <f t="shared" si="1437"/>
        <v>0</v>
      </c>
      <c r="V3509" s="104">
        <f t="shared" si="1438"/>
        <v>0</v>
      </c>
      <c r="W3509" s="105">
        <f t="shared" si="1439"/>
        <v>3.0000000000000036</v>
      </c>
      <c r="X3509" s="96"/>
      <c r="Y3509" s="106" t="str">
        <f>$AO$38</f>
        <v>D</v>
      </c>
      <c r="Z3509" s="207" t="str">
        <f t="shared" si="1430"/>
        <v>Wed</v>
      </c>
      <c r="AA3509" s="107">
        <f t="shared" si="1431"/>
        <v>0</v>
      </c>
      <c r="AB3509" s="107">
        <f t="shared" si="1432"/>
        <v>0</v>
      </c>
      <c r="AC3509" s="107">
        <f t="shared" si="1433"/>
        <v>0</v>
      </c>
    </row>
    <row r="3510" spans="1:29" ht="12.75" customHeight="1">
      <c r="A3510" s="69"/>
      <c r="B3510" s="181"/>
      <c r="C3510" s="181"/>
      <c r="D3510" s="72"/>
      <c r="E3510" s="73"/>
      <c r="F3510" s="72"/>
      <c r="G3510" s="181"/>
      <c r="H3510" s="99"/>
      <c r="I3510" s="76">
        <f t="shared" si="1427"/>
        <v>35</v>
      </c>
      <c r="J3510" s="100"/>
      <c r="K3510" s="101"/>
      <c r="L3510" s="261"/>
      <c r="M3510" s="232"/>
      <c r="N3510" s="241"/>
      <c r="O3510" s="244"/>
      <c r="P3510" s="245"/>
      <c r="Q3510" s="257"/>
      <c r="R3510" s="102"/>
      <c r="S3510" s="103"/>
      <c r="T3510" s="104"/>
      <c r="U3510" s="104"/>
      <c r="V3510" s="104"/>
      <c r="W3510" s="105"/>
      <c r="X3510" s="96"/>
      <c r="Y3510" s="106"/>
      <c r="Z3510" s="207" t="str">
        <f t="shared" si="1430"/>
        <v>Sat</v>
      </c>
      <c r="AA3510" s="107">
        <f>COUNTIF(K3510,"S")</f>
        <v>0</v>
      </c>
      <c r="AB3510" s="107">
        <f>COUNTIF(K3510,"I")</f>
        <v>0</v>
      </c>
      <c r="AC3510" s="107">
        <f>COUNTIF(K3510,"A")</f>
        <v>0</v>
      </c>
    </row>
    <row r="3511" spans="1:29" ht="12.75" customHeight="1">
      <c r="A3511" s="69"/>
      <c r="B3511" s="181"/>
      <c r="C3511" s="181"/>
      <c r="D3511" s="72"/>
      <c r="E3511" s="73"/>
      <c r="F3511" s="72"/>
      <c r="G3511" s="181"/>
      <c r="H3511" s="99"/>
      <c r="I3511" s="76">
        <f t="shared" si="1427"/>
        <v>36</v>
      </c>
      <c r="J3511" s="210" t="s">
        <v>19</v>
      </c>
      <c r="K3511" s="211"/>
      <c r="L3511" s="251"/>
      <c r="M3511" s="212" t="s">
        <v>45</v>
      </c>
      <c r="N3511" s="212" t="s">
        <v>46</v>
      </c>
      <c r="O3511" s="242"/>
      <c r="P3511" s="243"/>
      <c r="Q3511" s="258"/>
      <c r="R3511" s="212"/>
      <c r="S3511" s="213"/>
      <c r="T3511" s="214"/>
      <c r="U3511" s="214"/>
      <c r="V3511" s="215"/>
      <c r="W3511" s="216" t="s">
        <v>36</v>
      </c>
      <c r="X3511" s="182"/>
      <c r="Y3511" s="183" t="s">
        <v>37</v>
      </c>
      <c r="Z3511" s="83"/>
      <c r="AA3511" s="84"/>
      <c r="AB3511" s="84"/>
      <c r="AC3511" s="96"/>
    </row>
    <row r="3512" spans="1:29" ht="12.75" customHeight="1">
      <c r="A3512" s="69"/>
      <c r="B3512" s="184" t="str">
        <f>C3476</f>
        <v>ADE</v>
      </c>
      <c r="C3512" s="181"/>
      <c r="D3512" s="72"/>
      <c r="E3512" s="73"/>
      <c r="F3512" s="72"/>
      <c r="G3512" s="181" t="s">
        <v>38</v>
      </c>
      <c r="H3512" s="99"/>
      <c r="I3512" s="76">
        <f t="shared" si="1427"/>
        <v>37</v>
      </c>
      <c r="J3512" s="333">
        <f>+K3512+L3512</f>
        <v>37</v>
      </c>
      <c r="K3512" s="334">
        <f>+COUNTIF(K3479:K3510,"1")+COUNTIF(K3479:K3510,"2")+COUNTIF(K3479:K3510,"L2")+COUNTIF(K3479:K3510,"L1")</f>
        <v>24</v>
      </c>
      <c r="L3512" s="334">
        <f>+COUNTIF(K3479:K3510,"2")+COUNTIF(K3479:K3510,"L2")</f>
        <v>13</v>
      </c>
      <c r="M3512" s="334">
        <f>+COUNTIF(K3479:K3510,"1")+COUNTIF(K3479:K3510,"L1")</f>
        <v>11</v>
      </c>
      <c r="N3512" s="185"/>
      <c r="O3512" s="185"/>
      <c r="P3512" s="101"/>
      <c r="Q3512" s="259"/>
      <c r="R3512" s="185">
        <f>+COUNTIF(K3480:K3510,"S2")</f>
        <v>0</v>
      </c>
      <c r="S3512" s="102">
        <f>SUM(S3480:S3510)</f>
        <v>22</v>
      </c>
      <c r="T3512" s="102">
        <f>SUM(T3480:T3510)</f>
        <v>55.500000000000028</v>
      </c>
      <c r="U3512" s="102">
        <f>SUM(U3480:U3510)</f>
        <v>1</v>
      </c>
      <c r="V3512" s="102">
        <f>SUM(V3480:V3510)</f>
        <v>3</v>
      </c>
      <c r="W3512" s="105">
        <f>+(S3512*1.5)+(T3512*2)+(U3512*3)+(V3512*4)</f>
        <v>159.00000000000006</v>
      </c>
      <c r="X3512" s="186"/>
      <c r="Y3512" s="187">
        <f>+COUNTIF(Y3480:Y3510,"D")</f>
        <v>22</v>
      </c>
      <c r="Z3512" s="83"/>
      <c r="AA3512" s="102">
        <f>SUM(AA3480:AA3510)</f>
        <v>0</v>
      </c>
      <c r="AB3512" s="102">
        <f>SUM(AB3480:AB3510)</f>
        <v>0</v>
      </c>
      <c r="AC3512" s="102">
        <f>SUM(AC3480:AC3510)</f>
        <v>0</v>
      </c>
    </row>
    <row r="3513" spans="1:29" ht="12.75" customHeight="1">
      <c r="A3513" s="69"/>
      <c r="B3513" s="263"/>
      <c r="C3513" s="189" t="s">
        <v>57</v>
      </c>
      <c r="D3513" s="189"/>
      <c r="E3513" s="190"/>
      <c r="F3513" s="72"/>
      <c r="G3513" s="72"/>
      <c r="H3513" s="99"/>
      <c r="I3513" s="76">
        <f t="shared" si="1427"/>
        <v>38</v>
      </c>
      <c r="J3513" s="191"/>
      <c r="K3513" s="192"/>
      <c r="L3513" s="252"/>
      <c r="M3513" s="193"/>
      <c r="N3513" s="193"/>
      <c r="O3513" s="193"/>
      <c r="P3513" s="239"/>
      <c r="Q3513" s="260"/>
      <c r="R3513" s="194">
        <f>S3512+T3512+U3512+V3512</f>
        <v>81.500000000000028</v>
      </c>
      <c r="S3513" s="103"/>
      <c r="T3513" s="103"/>
      <c r="U3513" s="103"/>
      <c r="V3513" s="103"/>
      <c r="W3513" s="103"/>
      <c r="X3513" s="195"/>
      <c r="Y3513" s="187"/>
      <c r="Z3513" s="196"/>
      <c r="AA3513" s="196"/>
      <c r="AB3513" s="196"/>
      <c r="AC3513" s="197"/>
    </row>
    <row r="3515" spans="1:29" ht="12.75" customHeight="1">
      <c r="A3515" s="52">
        <f>A3476+1</f>
        <v>91</v>
      </c>
      <c r="B3515" s="53" t="s">
        <v>2</v>
      </c>
      <c r="C3515" s="54" t="s">
        <v>201</v>
      </c>
      <c r="D3515" s="55"/>
      <c r="E3515" s="56" t="s">
        <v>55</v>
      </c>
      <c r="F3515" s="209" t="s">
        <v>166</v>
      </c>
      <c r="G3515" s="57"/>
      <c r="H3515" s="58"/>
      <c r="I3515" s="59">
        <v>1</v>
      </c>
      <c r="J3515" s="486" t="str">
        <f>+C3515</f>
        <v>ADE</v>
      </c>
      <c r="K3515" s="486"/>
      <c r="L3515" s="486"/>
      <c r="M3515" s="486"/>
      <c r="N3515" s="486"/>
      <c r="O3515" s="486"/>
      <c r="P3515" s="486"/>
      <c r="Q3515" s="486"/>
      <c r="R3515" s="486"/>
      <c r="S3515" s="486"/>
      <c r="T3515" s="486"/>
      <c r="U3515" s="486"/>
      <c r="V3515" s="486"/>
      <c r="W3515" s="486"/>
      <c r="X3515" s="60"/>
      <c r="Y3515" s="61"/>
      <c r="Z3515" s="62"/>
      <c r="AA3515" s="63"/>
      <c r="AB3515" s="63"/>
      <c r="AC3515" s="64"/>
    </row>
    <row r="3516" spans="1:29" ht="12.75" customHeight="1">
      <c r="A3516" s="69"/>
      <c r="B3516" s="70" t="s">
        <v>3</v>
      </c>
      <c r="C3516" s="71" t="s">
        <v>62</v>
      </c>
      <c r="D3516" s="72"/>
      <c r="E3516" s="73"/>
      <c r="F3516" s="72"/>
      <c r="G3516" s="74"/>
      <c r="H3516" s="75"/>
      <c r="I3516" s="76">
        <f t="shared" ref="I3516:I3552" si="1443">+I3515+1</f>
        <v>2</v>
      </c>
      <c r="J3516" s="77" t="s">
        <v>4</v>
      </c>
      <c r="K3516" s="78"/>
      <c r="L3516" s="248"/>
      <c r="M3516" s="79"/>
      <c r="N3516" s="79"/>
      <c r="O3516" s="79"/>
      <c r="P3516" s="236"/>
      <c r="Q3516" s="254"/>
      <c r="R3516" s="79"/>
      <c r="S3516" s="79"/>
      <c r="T3516" s="79"/>
      <c r="U3516" s="79"/>
      <c r="V3516" s="79"/>
      <c r="W3516" s="80" t="str">
        <f>$Y$1</f>
        <v>Period: 1 May 2012 - 31 May 2012</v>
      </c>
      <c r="X3516" s="81"/>
      <c r="Y3516" s="82"/>
      <c r="Z3516" s="83"/>
      <c r="AA3516" s="84"/>
      <c r="AB3516" s="84"/>
      <c r="AC3516" s="85"/>
    </row>
    <row r="3517" spans="1:29" ht="12.75" customHeight="1">
      <c r="A3517" s="69"/>
      <c r="B3517" s="70" t="s">
        <v>6</v>
      </c>
      <c r="C3517" s="71" t="s">
        <v>5</v>
      </c>
      <c r="D3517" s="72"/>
      <c r="E3517" s="73"/>
      <c r="F3517" s="91"/>
      <c r="G3517" s="91"/>
      <c r="H3517" s="92"/>
      <c r="I3517" s="76">
        <f t="shared" si="1443"/>
        <v>3</v>
      </c>
      <c r="J3517" s="487" t="s">
        <v>7</v>
      </c>
      <c r="K3517" s="488" t="s">
        <v>8</v>
      </c>
      <c r="L3517" s="249"/>
      <c r="M3517" s="489" t="s">
        <v>49</v>
      </c>
      <c r="N3517" s="490"/>
      <c r="O3517" s="220"/>
      <c r="P3517" s="237"/>
      <c r="Q3517" s="255"/>
      <c r="R3517" s="491" t="s">
        <v>64</v>
      </c>
      <c r="S3517" s="493" t="s">
        <v>9</v>
      </c>
      <c r="T3517" s="493"/>
      <c r="U3517" s="493"/>
      <c r="V3517" s="493"/>
      <c r="W3517" s="494" t="s">
        <v>10</v>
      </c>
      <c r="X3517" s="93"/>
      <c r="Y3517" s="94"/>
      <c r="Z3517" s="83"/>
      <c r="AA3517" s="84"/>
      <c r="AB3517" s="84"/>
      <c r="AC3517" s="85"/>
    </row>
    <row r="3518" spans="1:29" ht="12.75" customHeight="1">
      <c r="A3518" s="69"/>
      <c r="B3518" s="70" t="s">
        <v>48</v>
      </c>
      <c r="C3518" s="71"/>
      <c r="D3518" s="72"/>
      <c r="E3518" s="73"/>
      <c r="F3518" s="91"/>
      <c r="G3518" s="91"/>
      <c r="H3518" s="92"/>
      <c r="I3518" s="76">
        <f t="shared" si="1443"/>
        <v>4</v>
      </c>
      <c r="J3518" s="487"/>
      <c r="K3518" s="488"/>
      <c r="L3518" s="250"/>
      <c r="M3518" s="231" t="s">
        <v>11</v>
      </c>
      <c r="N3518" s="231" t="s">
        <v>12</v>
      </c>
      <c r="O3518" s="231"/>
      <c r="P3518" s="238"/>
      <c r="Q3518" s="256" t="s">
        <v>67</v>
      </c>
      <c r="R3518" s="492"/>
      <c r="S3518" s="201">
        <v>1.5</v>
      </c>
      <c r="T3518" s="201">
        <v>2</v>
      </c>
      <c r="U3518" s="201">
        <v>3</v>
      </c>
      <c r="V3518" s="201">
        <v>4</v>
      </c>
      <c r="W3518" s="494"/>
      <c r="X3518" s="93"/>
      <c r="Y3518" s="94"/>
      <c r="Z3518" s="83"/>
      <c r="AA3518" s="95" t="s">
        <v>13</v>
      </c>
      <c r="AB3518" s="95" t="s">
        <v>14</v>
      </c>
      <c r="AC3518" s="96" t="s">
        <v>15</v>
      </c>
    </row>
    <row r="3519" spans="1:29" ht="12.75" customHeight="1">
      <c r="A3519" s="69"/>
      <c r="B3519" s="70" t="s">
        <v>16</v>
      </c>
      <c r="C3519" s="71"/>
      <c r="D3519" s="72"/>
      <c r="E3519" s="73"/>
      <c r="F3519" s="98"/>
      <c r="G3519" s="72"/>
      <c r="H3519" s="99"/>
      <c r="I3519" s="76">
        <f t="shared" si="1443"/>
        <v>5</v>
      </c>
      <c r="J3519" s="100">
        <f>$AN$9</f>
        <v>41079</v>
      </c>
      <c r="K3519" s="101">
        <v>1</v>
      </c>
      <c r="L3519" s="261">
        <v>11</v>
      </c>
      <c r="M3519" s="232">
        <f>VLOOKUP(K3519,$AE$23:$AG$30,2,0)</f>
        <v>0.33333333333333331</v>
      </c>
      <c r="N3519" s="241">
        <f>VLOOKUP(K3519,$AE$23:$AG$30,3,0)</f>
        <v>0.70833333333333337</v>
      </c>
      <c r="O3519" s="244">
        <f t="shared" ref="O3519:O3548" si="1444">(N3519-M3519)*24</f>
        <v>9.0000000000000018</v>
      </c>
      <c r="P3519" s="245" t="str">
        <f>+IF(((N3519-M3519)*24)&gt;4,"1",0)</f>
        <v>1</v>
      </c>
      <c r="Q3519" s="257">
        <f t="shared" ref="Q3519:Q3548" si="1445">O3519-P3519</f>
        <v>8.0000000000000018</v>
      </c>
      <c r="R3519" s="102">
        <f>+L3519-Q3519</f>
        <v>2.9999999999999982</v>
      </c>
      <c r="S3519" s="103">
        <f>IF(AND(Y3519="d",W3519&gt;0),1,0)</f>
        <v>1</v>
      </c>
      <c r="T3519" s="104">
        <f>IF(AND(Y3519="D",W3519-S3519&lt;0),0,IF(AND(Y3519="M",W3519&gt;=7),7,IF(AND(Y3519="M",W3519&lt;7),W3519,IF(W3519-S3519&lt;0,0,IF(AND(Y3519="D",W3519-S3519&gt;=7),7,IF(AND(Y3519="D",W3519-S3519&lt;7),W3519-S3519,0))))))</f>
        <v>1.9999999999999982</v>
      </c>
      <c r="U3519" s="104">
        <f>IF(AND(Y3519="D",W3519&lt;1),0,IF(AND(Y3519="D",W3519-S3519-T3519&gt;0,W3519-S3519-T3519&lt;1),W3519-S3519-T3519,IF(AND(Y3519="D",W3519-S3519-T3519&gt;=1),1,IF(AND(Y3519="M",W3519-T3519&gt;=1),1,IF(AND(Y3519="M",W3519-T3519&lt;1),W3519-T3519,0)))))</f>
        <v>0</v>
      </c>
      <c r="V3519" s="104">
        <f>IF(AND(Y3519="D",W3519&lt;1),0,IF(AND(Y3519="D",W3519-S3519-T3519-U3519&gt;0),W3519-S3519-T3519-U3519,IF(AND(Y3519="M",W3519-T3519-U3519&gt;0),W3519-T3519-U3519,0)))</f>
        <v>0</v>
      </c>
      <c r="W3519" s="105">
        <f>+R3519</f>
        <v>2.9999999999999982</v>
      </c>
      <c r="X3519" s="96"/>
      <c r="Y3519" s="106" t="str">
        <f>$AO$9</f>
        <v>D</v>
      </c>
      <c r="Z3519" s="207" t="str">
        <f t="shared" ref="Z3519:Z3549" si="1446">TEXT(WEEKDAY(J3519),"ddd")</f>
        <v>Tue</v>
      </c>
      <c r="AA3519" s="107">
        <f t="shared" ref="AA3519:AA3548" si="1447">COUNTIF(K3519,"S")</f>
        <v>0</v>
      </c>
      <c r="AB3519" s="107">
        <f t="shared" ref="AB3519:AB3548" si="1448">COUNTIF(K3519,"I")</f>
        <v>0</v>
      </c>
      <c r="AC3519" s="107">
        <f t="shared" ref="AC3519:AC3548" si="1449">COUNTIF(K3519,"A")</f>
        <v>0</v>
      </c>
    </row>
    <row r="3520" spans="1:29" ht="12.75" customHeight="1">
      <c r="A3520" s="69"/>
      <c r="B3520" s="70" t="s">
        <v>18</v>
      </c>
      <c r="C3520" s="108" t="s">
        <v>61</v>
      </c>
      <c r="D3520" s="109"/>
      <c r="E3520" s="73"/>
      <c r="F3520" s="110"/>
      <c r="G3520" s="72"/>
      <c r="H3520" s="99"/>
      <c r="I3520" s="76">
        <f t="shared" si="1443"/>
        <v>6</v>
      </c>
      <c r="J3520" s="100">
        <f>$AN$10</f>
        <v>41080</v>
      </c>
      <c r="K3520" s="101">
        <v>1</v>
      </c>
      <c r="L3520" s="261">
        <v>11</v>
      </c>
      <c r="M3520" s="232">
        <f>VLOOKUP(K3520,$AE$23:$AG$30,2,0)</f>
        <v>0.33333333333333331</v>
      </c>
      <c r="N3520" s="241">
        <f t="shared" ref="N3520:N3548" si="1450">VLOOKUP(K3520,$AE$23:$AG$30,3,0)</f>
        <v>0.70833333333333337</v>
      </c>
      <c r="O3520" s="244">
        <f t="shared" si="1444"/>
        <v>9.0000000000000018</v>
      </c>
      <c r="P3520" s="245" t="str">
        <f>+IF(((N3520-M3520)*24)&gt;4,"1",0)</f>
        <v>1</v>
      </c>
      <c r="Q3520" s="257">
        <f t="shared" si="1445"/>
        <v>8.0000000000000018</v>
      </c>
      <c r="R3520" s="102">
        <f>+L3520-Q3520</f>
        <v>2.9999999999999982</v>
      </c>
      <c r="S3520" s="103">
        <f t="shared" ref="S3520:S3548" si="1451">IF(AND(Y3520="d",W3520&gt;0),1,0)</f>
        <v>1</v>
      </c>
      <c r="T3520" s="104">
        <f t="shared" ref="T3520:T3548" si="1452">IF(AND(Y3520="D",W3520-S3520&lt;0),0,IF(AND(Y3520="M",W3520&gt;=7),7,IF(AND(Y3520="M",W3520&lt;7),W3520,IF(W3520-S3520&lt;0,0,IF(AND(Y3520="D",W3520-S3520&gt;=7),7,IF(AND(Y3520="D",W3520-S3520&lt;7),W3520-S3520,0))))))</f>
        <v>1.9999999999999982</v>
      </c>
      <c r="U3520" s="104">
        <f t="shared" ref="U3520:U3548" si="1453">IF(AND(Y3520="D",W3520&lt;1),0,IF(AND(Y3520="D",W3520-S3520-T3520&gt;0,W3520-S3520-T3520&lt;1),W3520-S3520-T3520,IF(AND(Y3520="D",W3520-S3520-T3520&gt;=1),1,IF(AND(Y3520="M",W3520-T3520&gt;=1),1,IF(AND(Y3520="M",W3520-T3520&lt;1),W3520-T3520,0)))))</f>
        <v>0</v>
      </c>
      <c r="V3520" s="104">
        <f t="shared" ref="V3520:V3548" si="1454">IF(AND(Y3520="D",W3520&lt;1),0,IF(AND(Y3520="D",W3520-S3520-T3520-U3520&gt;0),W3520-S3520-T3520-U3520,IF(AND(Y3520="M",W3520-T3520-U3520&gt;0),W3520-T3520-U3520,0)))</f>
        <v>0</v>
      </c>
      <c r="W3520" s="105">
        <f t="shared" ref="W3520:W3548" si="1455">+R3520</f>
        <v>2.9999999999999982</v>
      </c>
      <c r="X3520" s="96"/>
      <c r="Y3520" s="106" t="str">
        <f>$AO$10</f>
        <v>D</v>
      </c>
      <c r="Z3520" s="207" t="str">
        <f t="shared" si="1446"/>
        <v>Wed</v>
      </c>
      <c r="AA3520" s="107">
        <f t="shared" si="1447"/>
        <v>0</v>
      </c>
      <c r="AB3520" s="107">
        <f t="shared" si="1448"/>
        <v>0</v>
      </c>
      <c r="AC3520" s="107">
        <f t="shared" si="1449"/>
        <v>0</v>
      </c>
    </row>
    <row r="3521" spans="1:29" ht="12.75" customHeight="1">
      <c r="A3521" s="69"/>
      <c r="B3521" s="98" t="s">
        <v>20</v>
      </c>
      <c r="C3521" s="199">
        <v>40245</v>
      </c>
      <c r="D3521" s="199">
        <v>41340</v>
      </c>
      <c r="E3521" s="73"/>
      <c r="F3521" s="72"/>
      <c r="G3521" s="72"/>
      <c r="H3521" s="99"/>
      <c r="I3521" s="76">
        <f t="shared" si="1443"/>
        <v>7</v>
      </c>
      <c r="J3521" s="100">
        <f>$AN$11</f>
        <v>41081</v>
      </c>
      <c r="K3521" s="101">
        <v>1</v>
      </c>
      <c r="L3521" s="261">
        <v>11</v>
      </c>
      <c r="M3521" s="232">
        <f>VLOOKUP(K3521,$AE$23:$AG$30,2,0)</f>
        <v>0.33333333333333331</v>
      </c>
      <c r="N3521" s="241">
        <f t="shared" si="1450"/>
        <v>0.70833333333333337</v>
      </c>
      <c r="O3521" s="244">
        <f t="shared" si="1444"/>
        <v>9.0000000000000018</v>
      </c>
      <c r="P3521" s="245" t="str">
        <f t="shared" ref="P3521:P3548" si="1456">+IF(((N3521-M3521)*24)&gt;4,"1",0)</f>
        <v>1</v>
      </c>
      <c r="Q3521" s="257">
        <f t="shared" si="1445"/>
        <v>8.0000000000000018</v>
      </c>
      <c r="R3521" s="102">
        <f t="shared" ref="R3521:R3548" si="1457">+L3521-Q3521</f>
        <v>2.9999999999999982</v>
      </c>
      <c r="S3521" s="103">
        <f t="shared" si="1451"/>
        <v>1</v>
      </c>
      <c r="T3521" s="104">
        <f t="shared" si="1452"/>
        <v>1.9999999999999982</v>
      </c>
      <c r="U3521" s="104">
        <f t="shared" si="1453"/>
        <v>0</v>
      </c>
      <c r="V3521" s="104">
        <f t="shared" si="1454"/>
        <v>0</v>
      </c>
      <c r="W3521" s="105">
        <f t="shared" si="1455"/>
        <v>2.9999999999999982</v>
      </c>
      <c r="X3521" s="96"/>
      <c r="Y3521" s="106" t="str">
        <f>$AO$11</f>
        <v>D</v>
      </c>
      <c r="Z3521" s="207" t="str">
        <f t="shared" si="1446"/>
        <v>Thu</v>
      </c>
      <c r="AA3521" s="107">
        <f t="shared" si="1447"/>
        <v>0</v>
      </c>
      <c r="AB3521" s="107">
        <f t="shared" si="1448"/>
        <v>0</v>
      </c>
      <c r="AC3521" s="107">
        <f t="shared" si="1449"/>
        <v>0</v>
      </c>
    </row>
    <row r="3522" spans="1:29" ht="12.75" customHeight="1">
      <c r="A3522" s="69"/>
      <c r="B3522" s="98"/>
      <c r="C3522" s="98"/>
      <c r="D3522" s="72"/>
      <c r="E3522" s="73"/>
      <c r="F3522" s="72"/>
      <c r="G3522" s="72"/>
      <c r="H3522" s="99"/>
      <c r="I3522" s="76">
        <f t="shared" si="1443"/>
        <v>8</v>
      </c>
      <c r="J3522" s="100">
        <f>$AN$12</f>
        <v>41082</v>
      </c>
      <c r="K3522" s="101">
        <v>1</v>
      </c>
      <c r="L3522" s="261">
        <v>8</v>
      </c>
      <c r="M3522" s="232">
        <f t="shared" ref="M3522:M3548" si="1458">VLOOKUP(K3522,$AE$23:$AG$30,2,0)</f>
        <v>0.33333333333333331</v>
      </c>
      <c r="N3522" s="241">
        <f t="shared" si="1450"/>
        <v>0.70833333333333337</v>
      </c>
      <c r="O3522" s="244">
        <f t="shared" si="1444"/>
        <v>9.0000000000000018</v>
      </c>
      <c r="P3522" s="245" t="str">
        <f t="shared" si="1456"/>
        <v>1</v>
      </c>
      <c r="Q3522" s="257">
        <f t="shared" si="1445"/>
        <v>8.0000000000000018</v>
      </c>
      <c r="R3522" s="102">
        <f t="shared" si="1457"/>
        <v>0</v>
      </c>
      <c r="S3522" s="103">
        <f t="shared" si="1451"/>
        <v>0</v>
      </c>
      <c r="T3522" s="104">
        <f t="shared" si="1452"/>
        <v>0</v>
      </c>
      <c r="U3522" s="104">
        <f t="shared" si="1453"/>
        <v>0</v>
      </c>
      <c r="V3522" s="104">
        <f t="shared" si="1454"/>
        <v>0</v>
      </c>
      <c r="W3522" s="105">
        <f t="shared" si="1455"/>
        <v>0</v>
      </c>
      <c r="X3522" s="96"/>
      <c r="Y3522" s="106" t="str">
        <f>$AO$12</f>
        <v>D</v>
      </c>
      <c r="Z3522" s="207" t="str">
        <f t="shared" si="1446"/>
        <v>Fri</v>
      </c>
      <c r="AA3522" s="107">
        <f t="shared" si="1447"/>
        <v>0</v>
      </c>
      <c r="AB3522" s="107">
        <f t="shared" si="1448"/>
        <v>0</v>
      </c>
      <c r="AC3522" s="107">
        <f t="shared" si="1449"/>
        <v>0</v>
      </c>
    </row>
    <row r="3523" spans="1:29" ht="12.75" customHeight="1">
      <c r="A3523" s="69"/>
      <c r="B3523" s="98"/>
      <c r="C3523" s="98"/>
      <c r="D3523" s="72"/>
      <c r="E3523" s="73"/>
      <c r="F3523" s="198"/>
      <c r="G3523" s="72"/>
      <c r="H3523" s="99"/>
      <c r="I3523" s="76">
        <f t="shared" si="1443"/>
        <v>9</v>
      </c>
      <c r="J3523" s="100">
        <f>$AN$13</f>
        <v>41083</v>
      </c>
      <c r="K3523" s="339" t="s">
        <v>50</v>
      </c>
      <c r="L3523" s="261"/>
      <c r="M3523" s="232">
        <f t="shared" si="1458"/>
        <v>0</v>
      </c>
      <c r="N3523" s="241">
        <f t="shared" si="1450"/>
        <v>0</v>
      </c>
      <c r="O3523" s="244">
        <f t="shared" si="1444"/>
        <v>0</v>
      </c>
      <c r="P3523" s="245">
        <f t="shared" si="1456"/>
        <v>0</v>
      </c>
      <c r="Q3523" s="257">
        <f t="shared" si="1445"/>
        <v>0</v>
      </c>
      <c r="R3523" s="102">
        <f t="shared" si="1457"/>
        <v>0</v>
      </c>
      <c r="S3523" s="103">
        <f t="shared" si="1451"/>
        <v>0</v>
      </c>
      <c r="T3523" s="104">
        <f t="shared" si="1452"/>
        <v>0</v>
      </c>
      <c r="U3523" s="104">
        <f t="shared" si="1453"/>
        <v>0</v>
      </c>
      <c r="V3523" s="104">
        <f t="shared" si="1454"/>
        <v>0</v>
      </c>
      <c r="W3523" s="105">
        <f t="shared" si="1455"/>
        <v>0</v>
      </c>
      <c r="X3523" s="96"/>
      <c r="Y3523" s="106" t="str">
        <f>$AO$13</f>
        <v>M</v>
      </c>
      <c r="Z3523" s="207" t="str">
        <f t="shared" si="1446"/>
        <v>Sat</v>
      </c>
      <c r="AA3523" s="107">
        <f t="shared" si="1447"/>
        <v>0</v>
      </c>
      <c r="AB3523" s="107">
        <f t="shared" si="1448"/>
        <v>0</v>
      </c>
      <c r="AC3523" s="107">
        <f t="shared" si="1449"/>
        <v>0</v>
      </c>
    </row>
    <row r="3524" spans="1:29" ht="12.75" customHeight="1">
      <c r="A3524" s="69"/>
      <c r="B3524" s="124" t="s">
        <v>21</v>
      </c>
      <c r="C3524" s="125" t="s">
        <v>22</v>
      </c>
      <c r="D3524" s="126"/>
      <c r="E3524" s="127"/>
      <c r="F3524" s="198">
        <v>1244560</v>
      </c>
      <c r="G3524" s="129" t="s">
        <v>22</v>
      </c>
      <c r="H3524" s="130">
        <f>+F3524</f>
        <v>1244560</v>
      </c>
      <c r="I3524" s="76">
        <f t="shared" si="1443"/>
        <v>10</v>
      </c>
      <c r="J3524" s="100">
        <f>$AN$14</f>
        <v>41084</v>
      </c>
      <c r="K3524" s="339" t="s">
        <v>50</v>
      </c>
      <c r="L3524" s="261"/>
      <c r="M3524" s="232">
        <f t="shared" si="1458"/>
        <v>0</v>
      </c>
      <c r="N3524" s="241">
        <f t="shared" si="1450"/>
        <v>0</v>
      </c>
      <c r="O3524" s="244">
        <f t="shared" si="1444"/>
        <v>0</v>
      </c>
      <c r="P3524" s="245">
        <f t="shared" si="1456"/>
        <v>0</v>
      </c>
      <c r="Q3524" s="257">
        <f t="shared" si="1445"/>
        <v>0</v>
      </c>
      <c r="R3524" s="102">
        <f t="shared" si="1457"/>
        <v>0</v>
      </c>
      <c r="S3524" s="103">
        <f t="shared" si="1451"/>
        <v>0</v>
      </c>
      <c r="T3524" s="104">
        <f t="shared" si="1452"/>
        <v>0</v>
      </c>
      <c r="U3524" s="104">
        <f t="shared" si="1453"/>
        <v>0</v>
      </c>
      <c r="V3524" s="104">
        <f t="shared" si="1454"/>
        <v>0</v>
      </c>
      <c r="W3524" s="105">
        <f t="shared" si="1455"/>
        <v>0</v>
      </c>
      <c r="X3524" s="96"/>
      <c r="Y3524" s="106" t="str">
        <f>$AO$14</f>
        <v>M</v>
      </c>
      <c r="Z3524" s="262" t="str">
        <f t="shared" si="1446"/>
        <v>Sun</v>
      </c>
      <c r="AA3524" s="107">
        <f t="shared" si="1447"/>
        <v>0</v>
      </c>
      <c r="AB3524" s="107">
        <f t="shared" si="1448"/>
        <v>0</v>
      </c>
      <c r="AC3524" s="107">
        <f t="shared" si="1449"/>
        <v>0</v>
      </c>
    </row>
    <row r="3525" spans="1:29" ht="12.75" customHeight="1">
      <c r="A3525" s="69"/>
      <c r="B3525" s="124" t="s">
        <v>23</v>
      </c>
      <c r="C3525" s="125" t="s">
        <v>22</v>
      </c>
      <c r="D3525" s="133">
        <f>+F3524/173</f>
        <v>7193.9884393063585</v>
      </c>
      <c r="E3525" s="127" t="s">
        <v>24</v>
      </c>
      <c r="F3525" s="128">
        <f>+W3551</f>
        <v>227.50000000000003</v>
      </c>
      <c r="G3525" s="134" t="s">
        <v>22</v>
      </c>
      <c r="H3525" s="130">
        <f>F3525*D3525</f>
        <v>1636632.3699421966</v>
      </c>
      <c r="I3525" s="76">
        <f t="shared" si="1443"/>
        <v>11</v>
      </c>
      <c r="J3525" s="100">
        <f>$AN$15</f>
        <v>41085</v>
      </c>
      <c r="K3525" s="101">
        <v>2</v>
      </c>
      <c r="L3525" s="261">
        <v>11</v>
      </c>
      <c r="M3525" s="232">
        <f t="shared" si="1458"/>
        <v>0.83333333333333337</v>
      </c>
      <c r="N3525" s="241">
        <f t="shared" si="1450"/>
        <v>1.2083333333333333</v>
      </c>
      <c r="O3525" s="244">
        <f t="shared" si="1444"/>
        <v>8.9999999999999964</v>
      </c>
      <c r="P3525" s="245" t="str">
        <f t="shared" si="1456"/>
        <v>1</v>
      </c>
      <c r="Q3525" s="257">
        <f t="shared" si="1445"/>
        <v>7.9999999999999964</v>
      </c>
      <c r="R3525" s="102">
        <f t="shared" si="1457"/>
        <v>3.0000000000000036</v>
      </c>
      <c r="S3525" s="103">
        <f t="shared" si="1451"/>
        <v>1</v>
      </c>
      <c r="T3525" s="104">
        <f t="shared" si="1452"/>
        <v>2.0000000000000036</v>
      </c>
      <c r="U3525" s="104">
        <f t="shared" si="1453"/>
        <v>0</v>
      </c>
      <c r="V3525" s="104">
        <f t="shared" si="1454"/>
        <v>0</v>
      </c>
      <c r="W3525" s="105">
        <f t="shared" si="1455"/>
        <v>3.0000000000000036</v>
      </c>
      <c r="X3525" s="96"/>
      <c r="Y3525" s="106" t="str">
        <f>$AO$15</f>
        <v>D</v>
      </c>
      <c r="Z3525" s="262" t="str">
        <f t="shared" si="1446"/>
        <v>Mon</v>
      </c>
      <c r="AA3525" s="107">
        <f t="shared" si="1447"/>
        <v>0</v>
      </c>
      <c r="AB3525" s="107">
        <f t="shared" si="1448"/>
        <v>0</v>
      </c>
      <c r="AC3525" s="107">
        <f t="shared" si="1449"/>
        <v>0</v>
      </c>
    </row>
    <row r="3526" spans="1:29" ht="12.75" customHeight="1">
      <c r="A3526" s="69"/>
      <c r="B3526" s="124" t="s">
        <v>65</v>
      </c>
      <c r="C3526" s="125" t="s">
        <v>22</v>
      </c>
      <c r="D3526" s="133">
        <v>6000</v>
      </c>
      <c r="E3526" s="127" t="s">
        <v>24</v>
      </c>
      <c r="F3526" s="203">
        <f>+K3551</f>
        <v>26</v>
      </c>
      <c r="G3526" s="134" t="s">
        <v>22</v>
      </c>
      <c r="H3526" s="130">
        <f>F3526*D3526</f>
        <v>156000</v>
      </c>
      <c r="I3526" s="76">
        <f t="shared" si="1443"/>
        <v>12</v>
      </c>
      <c r="J3526" s="100">
        <f>$AN$16</f>
        <v>41086</v>
      </c>
      <c r="K3526" s="101">
        <v>2</v>
      </c>
      <c r="L3526" s="261">
        <v>11</v>
      </c>
      <c r="M3526" s="232">
        <f t="shared" si="1458"/>
        <v>0.83333333333333337</v>
      </c>
      <c r="N3526" s="241">
        <f t="shared" si="1450"/>
        <v>1.2083333333333333</v>
      </c>
      <c r="O3526" s="244">
        <f t="shared" si="1444"/>
        <v>8.9999999999999964</v>
      </c>
      <c r="P3526" s="245" t="str">
        <f t="shared" si="1456"/>
        <v>1</v>
      </c>
      <c r="Q3526" s="257">
        <f t="shared" si="1445"/>
        <v>7.9999999999999964</v>
      </c>
      <c r="R3526" s="102">
        <f t="shared" si="1457"/>
        <v>3.0000000000000036</v>
      </c>
      <c r="S3526" s="103">
        <f t="shared" si="1451"/>
        <v>1</v>
      </c>
      <c r="T3526" s="104">
        <f t="shared" si="1452"/>
        <v>2.0000000000000036</v>
      </c>
      <c r="U3526" s="104">
        <f t="shared" si="1453"/>
        <v>0</v>
      </c>
      <c r="V3526" s="104">
        <f t="shared" si="1454"/>
        <v>0</v>
      </c>
      <c r="W3526" s="105">
        <f t="shared" si="1455"/>
        <v>3.0000000000000036</v>
      </c>
      <c r="X3526" s="96"/>
      <c r="Y3526" s="106" t="str">
        <f>$AO$16</f>
        <v>D</v>
      </c>
      <c r="Z3526" s="207" t="str">
        <f t="shared" si="1446"/>
        <v>Tue</v>
      </c>
      <c r="AA3526" s="107">
        <f t="shared" si="1447"/>
        <v>0</v>
      </c>
      <c r="AB3526" s="107">
        <f t="shared" si="1448"/>
        <v>0</v>
      </c>
      <c r="AC3526" s="107">
        <f t="shared" si="1449"/>
        <v>0</v>
      </c>
    </row>
    <row r="3527" spans="1:29" ht="12.75" customHeight="1">
      <c r="A3527" s="69"/>
      <c r="B3527" s="124" t="s">
        <v>66</v>
      </c>
      <c r="C3527" s="125" t="s">
        <v>22</v>
      </c>
      <c r="D3527" s="200">
        <v>4000</v>
      </c>
      <c r="E3527" s="127" t="s">
        <v>24</v>
      </c>
      <c r="F3527" s="139">
        <f>+L3551</f>
        <v>13</v>
      </c>
      <c r="G3527" s="134" t="s">
        <v>22</v>
      </c>
      <c r="H3527" s="130">
        <f>F3527*D3527</f>
        <v>52000</v>
      </c>
      <c r="I3527" s="76">
        <f t="shared" si="1443"/>
        <v>13</v>
      </c>
      <c r="J3527" s="100">
        <f>$AN$17</f>
        <v>41087</v>
      </c>
      <c r="K3527" s="101">
        <v>2</v>
      </c>
      <c r="L3527" s="261">
        <v>11</v>
      </c>
      <c r="M3527" s="232">
        <f t="shared" si="1458"/>
        <v>0.83333333333333337</v>
      </c>
      <c r="N3527" s="241">
        <f t="shared" si="1450"/>
        <v>1.2083333333333333</v>
      </c>
      <c r="O3527" s="244">
        <f t="shared" si="1444"/>
        <v>8.9999999999999964</v>
      </c>
      <c r="P3527" s="245" t="str">
        <f t="shared" si="1456"/>
        <v>1</v>
      </c>
      <c r="Q3527" s="257">
        <f t="shared" si="1445"/>
        <v>7.9999999999999964</v>
      </c>
      <c r="R3527" s="102">
        <f t="shared" si="1457"/>
        <v>3.0000000000000036</v>
      </c>
      <c r="S3527" s="103">
        <f t="shared" si="1451"/>
        <v>1</v>
      </c>
      <c r="T3527" s="104">
        <f t="shared" si="1452"/>
        <v>2.0000000000000036</v>
      </c>
      <c r="U3527" s="104">
        <f t="shared" si="1453"/>
        <v>0</v>
      </c>
      <c r="V3527" s="104">
        <f t="shared" si="1454"/>
        <v>0</v>
      </c>
      <c r="W3527" s="105">
        <f t="shared" si="1455"/>
        <v>3.0000000000000036</v>
      </c>
      <c r="X3527" s="96"/>
      <c r="Y3527" s="106" t="str">
        <f>$AO$17</f>
        <v>D</v>
      </c>
      <c r="Z3527" s="207" t="str">
        <f t="shared" si="1446"/>
        <v>Wed</v>
      </c>
      <c r="AA3527" s="107">
        <f t="shared" si="1447"/>
        <v>0</v>
      </c>
      <c r="AB3527" s="107">
        <f t="shared" si="1448"/>
        <v>0</v>
      </c>
      <c r="AC3527" s="107">
        <f t="shared" si="1449"/>
        <v>0</v>
      </c>
    </row>
    <row r="3528" spans="1:29" ht="12.75" customHeight="1">
      <c r="A3528" s="69"/>
      <c r="B3528" s="335" t="s">
        <v>75</v>
      </c>
      <c r="C3528" s="336" t="s">
        <v>22</v>
      </c>
      <c r="D3528" s="337"/>
      <c r="E3528" s="127" t="s">
        <v>24</v>
      </c>
      <c r="F3528" s="338">
        <f>+M3551</f>
        <v>13</v>
      </c>
      <c r="G3528" s="142" t="s">
        <v>22</v>
      </c>
      <c r="H3528" s="143">
        <f>+F3528*D3528</f>
        <v>0</v>
      </c>
      <c r="I3528" s="76">
        <f t="shared" si="1443"/>
        <v>14</v>
      </c>
      <c r="J3528" s="100">
        <f>$AN$18</f>
        <v>41088</v>
      </c>
      <c r="K3528" s="101">
        <v>2</v>
      </c>
      <c r="L3528" s="261">
        <v>10</v>
      </c>
      <c r="M3528" s="232">
        <f t="shared" si="1458"/>
        <v>0.83333333333333337</v>
      </c>
      <c r="N3528" s="241">
        <f t="shared" si="1450"/>
        <v>1.2083333333333333</v>
      </c>
      <c r="O3528" s="244">
        <f t="shared" si="1444"/>
        <v>8.9999999999999964</v>
      </c>
      <c r="P3528" s="245" t="str">
        <f t="shared" si="1456"/>
        <v>1</v>
      </c>
      <c r="Q3528" s="257">
        <f t="shared" si="1445"/>
        <v>7.9999999999999964</v>
      </c>
      <c r="R3528" s="102">
        <f t="shared" si="1457"/>
        <v>2.0000000000000036</v>
      </c>
      <c r="S3528" s="103">
        <f t="shared" si="1451"/>
        <v>1</v>
      </c>
      <c r="T3528" s="104">
        <f t="shared" si="1452"/>
        <v>1.0000000000000036</v>
      </c>
      <c r="U3528" s="104">
        <f t="shared" si="1453"/>
        <v>0</v>
      </c>
      <c r="V3528" s="104">
        <f t="shared" si="1454"/>
        <v>0</v>
      </c>
      <c r="W3528" s="105">
        <f t="shared" si="1455"/>
        <v>2.0000000000000036</v>
      </c>
      <c r="X3528" s="96"/>
      <c r="Y3528" s="106" t="str">
        <f>$AO$18</f>
        <v>D</v>
      </c>
      <c r="Z3528" s="207" t="str">
        <f t="shared" si="1446"/>
        <v>Thu</v>
      </c>
      <c r="AA3528" s="107">
        <f t="shared" si="1447"/>
        <v>0</v>
      </c>
      <c r="AB3528" s="107">
        <f t="shared" si="1448"/>
        <v>0</v>
      </c>
      <c r="AC3528" s="107">
        <f t="shared" si="1449"/>
        <v>0</v>
      </c>
    </row>
    <row r="3529" spans="1:29" ht="12.75" customHeight="1">
      <c r="A3529" s="69"/>
      <c r="B3529" s="124"/>
      <c r="C3529" s="70"/>
      <c r="D3529" s="202"/>
      <c r="E3529" s="140"/>
      <c r="F3529" s="141"/>
      <c r="G3529" s="74" t="s">
        <v>22</v>
      </c>
      <c r="H3529" s="99">
        <f>+D3529*F3529</f>
        <v>0</v>
      </c>
      <c r="I3529" s="76">
        <f t="shared" si="1443"/>
        <v>15</v>
      </c>
      <c r="J3529" s="100">
        <f>$AN$19</f>
        <v>41089</v>
      </c>
      <c r="K3529" s="101">
        <v>2</v>
      </c>
      <c r="L3529" s="261">
        <v>11</v>
      </c>
      <c r="M3529" s="232">
        <f t="shared" si="1458"/>
        <v>0.83333333333333337</v>
      </c>
      <c r="N3529" s="241">
        <f t="shared" si="1450"/>
        <v>1.2083333333333333</v>
      </c>
      <c r="O3529" s="244">
        <f t="shared" si="1444"/>
        <v>8.9999999999999964</v>
      </c>
      <c r="P3529" s="245" t="str">
        <f t="shared" si="1456"/>
        <v>1</v>
      </c>
      <c r="Q3529" s="257">
        <f t="shared" si="1445"/>
        <v>7.9999999999999964</v>
      </c>
      <c r="R3529" s="102">
        <f t="shared" si="1457"/>
        <v>3.0000000000000036</v>
      </c>
      <c r="S3529" s="103">
        <f t="shared" si="1451"/>
        <v>1</v>
      </c>
      <c r="T3529" s="104">
        <f t="shared" si="1452"/>
        <v>2.0000000000000036</v>
      </c>
      <c r="U3529" s="104">
        <f t="shared" si="1453"/>
        <v>0</v>
      </c>
      <c r="V3529" s="104">
        <f t="shared" si="1454"/>
        <v>0</v>
      </c>
      <c r="W3529" s="105">
        <f t="shared" si="1455"/>
        <v>3.0000000000000036</v>
      </c>
      <c r="X3529" s="96"/>
      <c r="Y3529" s="106" t="str">
        <f>$AO$19</f>
        <v>D</v>
      </c>
      <c r="Z3529" s="207" t="str">
        <f t="shared" si="1446"/>
        <v>Fri</v>
      </c>
      <c r="AA3529" s="107">
        <f t="shared" si="1447"/>
        <v>0</v>
      </c>
      <c r="AB3529" s="107">
        <f t="shared" si="1448"/>
        <v>0</v>
      </c>
      <c r="AC3529" s="107">
        <f t="shared" si="1449"/>
        <v>0</v>
      </c>
    </row>
    <row r="3530" spans="1:29" ht="12.75" customHeight="1">
      <c r="A3530" s="69"/>
      <c r="B3530" s="124"/>
      <c r="C3530" s="70"/>
      <c r="D3530" s="202"/>
      <c r="E3530" s="140"/>
      <c r="F3530" s="139"/>
      <c r="G3530" s="74" t="s">
        <v>22</v>
      </c>
      <c r="H3530" s="99">
        <f>+D3530*F3530</f>
        <v>0</v>
      </c>
      <c r="I3530" s="76">
        <f t="shared" si="1443"/>
        <v>16</v>
      </c>
      <c r="J3530" s="100">
        <f>$AN$20</f>
        <v>41090</v>
      </c>
      <c r="K3530" s="101" t="s">
        <v>72</v>
      </c>
      <c r="L3530" s="261">
        <v>11</v>
      </c>
      <c r="M3530" s="232">
        <f t="shared" si="1458"/>
        <v>0</v>
      </c>
      <c r="N3530" s="241">
        <f t="shared" si="1450"/>
        <v>0</v>
      </c>
      <c r="O3530" s="244">
        <f t="shared" si="1444"/>
        <v>0</v>
      </c>
      <c r="P3530" s="245">
        <f t="shared" si="1456"/>
        <v>0</v>
      </c>
      <c r="Q3530" s="257">
        <f t="shared" si="1445"/>
        <v>0</v>
      </c>
      <c r="R3530" s="102">
        <f t="shared" si="1457"/>
        <v>11</v>
      </c>
      <c r="S3530" s="103">
        <f t="shared" si="1451"/>
        <v>0</v>
      </c>
      <c r="T3530" s="104">
        <f t="shared" si="1452"/>
        <v>7</v>
      </c>
      <c r="U3530" s="104">
        <f t="shared" si="1453"/>
        <v>1</v>
      </c>
      <c r="V3530" s="104">
        <f t="shared" si="1454"/>
        <v>3</v>
      </c>
      <c r="W3530" s="105">
        <f t="shared" si="1455"/>
        <v>11</v>
      </c>
      <c r="X3530" s="96"/>
      <c r="Y3530" s="106" t="str">
        <f>$AO$20</f>
        <v>M</v>
      </c>
      <c r="Z3530" s="207" t="str">
        <f t="shared" si="1446"/>
        <v>Sat</v>
      </c>
      <c r="AA3530" s="107">
        <f t="shared" si="1447"/>
        <v>0</v>
      </c>
      <c r="AB3530" s="107">
        <f t="shared" si="1448"/>
        <v>0</v>
      </c>
      <c r="AC3530" s="107">
        <f t="shared" si="1449"/>
        <v>0</v>
      </c>
    </row>
    <row r="3531" spans="1:29" ht="12.75" customHeight="1">
      <c r="A3531" s="69"/>
      <c r="B3531" s="124" t="s">
        <v>56</v>
      </c>
      <c r="C3531" s="70" t="s">
        <v>22</v>
      </c>
      <c r="D3531" s="202"/>
      <c r="E3531" s="140"/>
      <c r="F3531" s="141"/>
      <c r="G3531" s="74" t="s">
        <v>22</v>
      </c>
      <c r="H3531" s="99">
        <v>0</v>
      </c>
      <c r="I3531" s="76">
        <f t="shared" si="1443"/>
        <v>17</v>
      </c>
      <c r="J3531" s="100">
        <f>$AN$21</f>
        <v>41091</v>
      </c>
      <c r="K3531" s="101" t="s">
        <v>50</v>
      </c>
      <c r="L3531" s="261"/>
      <c r="M3531" s="232">
        <f t="shared" si="1458"/>
        <v>0</v>
      </c>
      <c r="N3531" s="241">
        <f t="shared" si="1450"/>
        <v>0</v>
      </c>
      <c r="O3531" s="244">
        <f t="shared" si="1444"/>
        <v>0</v>
      </c>
      <c r="P3531" s="245">
        <f t="shared" si="1456"/>
        <v>0</v>
      </c>
      <c r="Q3531" s="257">
        <f t="shared" si="1445"/>
        <v>0</v>
      </c>
      <c r="R3531" s="102">
        <f t="shared" si="1457"/>
        <v>0</v>
      </c>
      <c r="S3531" s="103">
        <f t="shared" si="1451"/>
        <v>0</v>
      </c>
      <c r="T3531" s="104">
        <f t="shared" si="1452"/>
        <v>0</v>
      </c>
      <c r="U3531" s="104">
        <f t="shared" si="1453"/>
        <v>0</v>
      </c>
      <c r="V3531" s="104">
        <f t="shared" si="1454"/>
        <v>0</v>
      </c>
      <c r="W3531" s="105">
        <f t="shared" si="1455"/>
        <v>0</v>
      </c>
      <c r="X3531" s="96"/>
      <c r="Y3531" s="106" t="str">
        <f>$AO$21</f>
        <v>M</v>
      </c>
      <c r="Z3531" s="262" t="str">
        <f t="shared" si="1446"/>
        <v>Sun</v>
      </c>
      <c r="AA3531" s="107">
        <f t="shared" si="1447"/>
        <v>0</v>
      </c>
      <c r="AB3531" s="107">
        <f t="shared" si="1448"/>
        <v>0</v>
      </c>
      <c r="AC3531" s="107">
        <f t="shared" si="1449"/>
        <v>0</v>
      </c>
    </row>
    <row r="3532" spans="1:29" ht="12.75" customHeight="1">
      <c r="A3532" s="69"/>
      <c r="B3532" s="124"/>
      <c r="C3532" s="70"/>
      <c r="D3532" s="202"/>
      <c r="E3532" s="140"/>
      <c r="F3532" s="139"/>
      <c r="G3532" s="74" t="s">
        <v>22</v>
      </c>
      <c r="H3532" s="99">
        <f>+D3532*F3532</f>
        <v>0</v>
      </c>
      <c r="I3532" s="76">
        <f t="shared" si="1443"/>
        <v>18</v>
      </c>
      <c r="J3532" s="100">
        <f>$AN$22</f>
        <v>41092</v>
      </c>
      <c r="K3532" s="101">
        <v>1</v>
      </c>
      <c r="L3532" s="261">
        <v>11</v>
      </c>
      <c r="M3532" s="232">
        <f t="shared" si="1458"/>
        <v>0.33333333333333331</v>
      </c>
      <c r="N3532" s="241">
        <f t="shared" si="1450"/>
        <v>0.70833333333333337</v>
      </c>
      <c r="O3532" s="244">
        <f t="shared" si="1444"/>
        <v>9.0000000000000018</v>
      </c>
      <c r="P3532" s="245" t="str">
        <f t="shared" si="1456"/>
        <v>1</v>
      </c>
      <c r="Q3532" s="257">
        <f t="shared" si="1445"/>
        <v>8.0000000000000018</v>
      </c>
      <c r="R3532" s="102">
        <f t="shared" si="1457"/>
        <v>2.9999999999999982</v>
      </c>
      <c r="S3532" s="103">
        <f t="shared" si="1451"/>
        <v>1</v>
      </c>
      <c r="T3532" s="104">
        <f t="shared" si="1452"/>
        <v>1.9999999999999982</v>
      </c>
      <c r="U3532" s="104">
        <f t="shared" si="1453"/>
        <v>0</v>
      </c>
      <c r="V3532" s="104">
        <f t="shared" si="1454"/>
        <v>0</v>
      </c>
      <c r="W3532" s="105">
        <f t="shared" si="1455"/>
        <v>2.9999999999999982</v>
      </c>
      <c r="X3532" s="96"/>
      <c r="Y3532" s="106" t="str">
        <f>$AO$22</f>
        <v>D</v>
      </c>
      <c r="Z3532" s="262" t="str">
        <f t="shared" si="1446"/>
        <v>Mon</v>
      </c>
      <c r="AA3532" s="107">
        <f t="shared" si="1447"/>
        <v>0</v>
      </c>
      <c r="AB3532" s="107">
        <f t="shared" si="1448"/>
        <v>0</v>
      </c>
      <c r="AC3532" s="107">
        <f t="shared" si="1449"/>
        <v>0</v>
      </c>
    </row>
    <row r="3533" spans="1:29" ht="12.75" customHeight="1">
      <c r="A3533" s="69"/>
      <c r="B3533" s="150" t="s">
        <v>19</v>
      </c>
      <c r="C3533" s="150"/>
      <c r="D3533" s="200"/>
      <c r="E3533" s="127"/>
      <c r="F3533" s="151"/>
      <c r="G3533" s="134" t="s">
        <v>22</v>
      </c>
      <c r="H3533" s="152">
        <f>SUM(H3524:H3532)</f>
        <v>3089192.3699421966</v>
      </c>
      <c r="I3533" s="76">
        <f t="shared" si="1443"/>
        <v>19</v>
      </c>
      <c r="J3533" s="100">
        <f>$AN$23</f>
        <v>41093</v>
      </c>
      <c r="K3533" s="101">
        <v>1</v>
      </c>
      <c r="L3533" s="261">
        <v>11</v>
      </c>
      <c r="M3533" s="232">
        <f t="shared" si="1458"/>
        <v>0.33333333333333331</v>
      </c>
      <c r="N3533" s="241">
        <f t="shared" si="1450"/>
        <v>0.70833333333333337</v>
      </c>
      <c r="O3533" s="244">
        <f t="shared" si="1444"/>
        <v>9.0000000000000018</v>
      </c>
      <c r="P3533" s="245" t="str">
        <f t="shared" si="1456"/>
        <v>1</v>
      </c>
      <c r="Q3533" s="257">
        <f t="shared" si="1445"/>
        <v>8.0000000000000018</v>
      </c>
      <c r="R3533" s="102">
        <f t="shared" si="1457"/>
        <v>2.9999999999999982</v>
      </c>
      <c r="S3533" s="103">
        <f t="shared" si="1451"/>
        <v>1</v>
      </c>
      <c r="T3533" s="104">
        <f t="shared" si="1452"/>
        <v>1.9999999999999982</v>
      </c>
      <c r="U3533" s="104">
        <f t="shared" si="1453"/>
        <v>0</v>
      </c>
      <c r="V3533" s="104">
        <f t="shared" si="1454"/>
        <v>0</v>
      </c>
      <c r="W3533" s="105">
        <f t="shared" si="1455"/>
        <v>2.9999999999999982</v>
      </c>
      <c r="X3533" s="96"/>
      <c r="Y3533" s="106" t="str">
        <f>$AO$23</f>
        <v>D</v>
      </c>
      <c r="Z3533" s="207" t="str">
        <f t="shared" si="1446"/>
        <v>Tue</v>
      </c>
      <c r="AA3533" s="107">
        <f t="shared" si="1447"/>
        <v>0</v>
      </c>
      <c r="AB3533" s="107">
        <f t="shared" si="1448"/>
        <v>0</v>
      </c>
      <c r="AC3533" s="107">
        <f t="shared" si="1449"/>
        <v>0</v>
      </c>
    </row>
    <row r="3534" spans="1:29" ht="12.75" customHeight="1">
      <c r="A3534" s="69"/>
      <c r="B3534" s="131" t="s">
        <v>25</v>
      </c>
      <c r="C3534" s="70"/>
      <c r="D3534" s="200"/>
      <c r="E3534" s="127"/>
      <c r="F3534" s="151"/>
      <c r="G3534" s="74"/>
      <c r="H3534" s="75"/>
      <c r="I3534" s="76">
        <f t="shared" si="1443"/>
        <v>20</v>
      </c>
      <c r="J3534" s="100">
        <f>$AN$24</f>
        <v>41094</v>
      </c>
      <c r="K3534" s="101">
        <v>1</v>
      </c>
      <c r="L3534" s="261">
        <v>11</v>
      </c>
      <c r="M3534" s="232">
        <f t="shared" si="1458"/>
        <v>0.33333333333333331</v>
      </c>
      <c r="N3534" s="241">
        <f t="shared" si="1450"/>
        <v>0.70833333333333337</v>
      </c>
      <c r="O3534" s="244">
        <f t="shared" si="1444"/>
        <v>9.0000000000000018</v>
      </c>
      <c r="P3534" s="245" t="str">
        <f t="shared" si="1456"/>
        <v>1</v>
      </c>
      <c r="Q3534" s="257">
        <f t="shared" si="1445"/>
        <v>8.0000000000000018</v>
      </c>
      <c r="R3534" s="102">
        <f t="shared" si="1457"/>
        <v>2.9999999999999982</v>
      </c>
      <c r="S3534" s="103">
        <f t="shared" si="1451"/>
        <v>1</v>
      </c>
      <c r="T3534" s="104">
        <f t="shared" si="1452"/>
        <v>1.9999999999999982</v>
      </c>
      <c r="U3534" s="104">
        <f t="shared" si="1453"/>
        <v>0</v>
      </c>
      <c r="V3534" s="104">
        <f t="shared" si="1454"/>
        <v>0</v>
      </c>
      <c r="W3534" s="105">
        <f t="shared" si="1455"/>
        <v>2.9999999999999982</v>
      </c>
      <c r="X3534" s="96"/>
      <c r="Y3534" s="106" t="str">
        <f>$AO$24</f>
        <v>D</v>
      </c>
      <c r="Z3534" s="207" t="str">
        <f t="shared" si="1446"/>
        <v>Wed</v>
      </c>
      <c r="AA3534" s="107">
        <f t="shared" si="1447"/>
        <v>0</v>
      </c>
      <c r="AB3534" s="107">
        <f t="shared" si="1448"/>
        <v>0</v>
      </c>
      <c r="AC3534" s="107">
        <f t="shared" si="1449"/>
        <v>0</v>
      </c>
    </row>
    <row r="3535" spans="1:29" ht="12.75" customHeight="1">
      <c r="A3535" s="69"/>
      <c r="B3535" s="124" t="s">
        <v>26</v>
      </c>
      <c r="C3535" s="125" t="s">
        <v>22</v>
      </c>
      <c r="D3535" s="153">
        <f>-H3524</f>
        <v>-1244560</v>
      </c>
      <c r="E3535" s="127" t="s">
        <v>24</v>
      </c>
      <c r="F3535" s="149">
        <v>0.02</v>
      </c>
      <c r="G3535" s="134" t="s">
        <v>22</v>
      </c>
      <c r="H3535" s="130">
        <f>F3535*D3535</f>
        <v>-24891.200000000001</v>
      </c>
      <c r="I3535" s="76">
        <f t="shared" si="1443"/>
        <v>21</v>
      </c>
      <c r="J3535" s="100">
        <f>$AN$25</f>
        <v>41095</v>
      </c>
      <c r="K3535" s="101">
        <v>1</v>
      </c>
      <c r="L3535" s="261">
        <v>11</v>
      </c>
      <c r="M3535" s="232">
        <f t="shared" si="1458"/>
        <v>0.33333333333333331</v>
      </c>
      <c r="N3535" s="241">
        <f t="shared" si="1450"/>
        <v>0.70833333333333337</v>
      </c>
      <c r="O3535" s="244">
        <f t="shared" si="1444"/>
        <v>9.0000000000000018</v>
      </c>
      <c r="P3535" s="245" t="str">
        <f t="shared" si="1456"/>
        <v>1</v>
      </c>
      <c r="Q3535" s="257">
        <f t="shared" si="1445"/>
        <v>8.0000000000000018</v>
      </c>
      <c r="R3535" s="102">
        <f t="shared" si="1457"/>
        <v>2.9999999999999982</v>
      </c>
      <c r="S3535" s="103">
        <f t="shared" si="1451"/>
        <v>1</v>
      </c>
      <c r="T3535" s="104">
        <f t="shared" si="1452"/>
        <v>1.9999999999999982</v>
      </c>
      <c r="U3535" s="104">
        <f t="shared" si="1453"/>
        <v>0</v>
      </c>
      <c r="V3535" s="104">
        <f t="shared" si="1454"/>
        <v>0</v>
      </c>
      <c r="W3535" s="105">
        <f t="shared" si="1455"/>
        <v>2.9999999999999982</v>
      </c>
      <c r="X3535" s="96"/>
      <c r="Y3535" s="106" t="str">
        <f>$AO$25</f>
        <v>D</v>
      </c>
      <c r="Z3535" s="207" t="str">
        <f t="shared" si="1446"/>
        <v>Thu</v>
      </c>
      <c r="AA3535" s="107">
        <f t="shared" si="1447"/>
        <v>0</v>
      </c>
      <c r="AB3535" s="107">
        <f t="shared" si="1448"/>
        <v>0</v>
      </c>
      <c r="AC3535" s="107">
        <f t="shared" si="1449"/>
        <v>0</v>
      </c>
    </row>
    <row r="3536" spans="1:29" ht="12.75" customHeight="1">
      <c r="A3536" s="69"/>
      <c r="B3536" s="124" t="s">
        <v>47</v>
      </c>
      <c r="C3536" s="125" t="s">
        <v>22</v>
      </c>
      <c r="D3536" s="200"/>
      <c r="E3536" s="127"/>
      <c r="F3536" s="155"/>
      <c r="G3536" s="134" t="s">
        <v>22</v>
      </c>
      <c r="H3536" s="130">
        <f>SUM(AA3551:AC3551)*-F3524/21</f>
        <v>0</v>
      </c>
      <c r="I3536" s="76">
        <f t="shared" si="1443"/>
        <v>22</v>
      </c>
      <c r="J3536" s="100">
        <f>$AN$26</f>
        <v>41096</v>
      </c>
      <c r="K3536" s="101">
        <v>1</v>
      </c>
      <c r="L3536" s="261">
        <v>11</v>
      </c>
      <c r="M3536" s="232">
        <f t="shared" si="1458"/>
        <v>0.33333333333333331</v>
      </c>
      <c r="N3536" s="241">
        <f t="shared" si="1450"/>
        <v>0.70833333333333337</v>
      </c>
      <c r="O3536" s="244">
        <f t="shared" si="1444"/>
        <v>9.0000000000000018</v>
      </c>
      <c r="P3536" s="245" t="str">
        <f t="shared" si="1456"/>
        <v>1</v>
      </c>
      <c r="Q3536" s="257">
        <f t="shared" si="1445"/>
        <v>8.0000000000000018</v>
      </c>
      <c r="R3536" s="102">
        <f t="shared" si="1457"/>
        <v>2.9999999999999982</v>
      </c>
      <c r="S3536" s="103">
        <f t="shared" si="1451"/>
        <v>1</v>
      </c>
      <c r="T3536" s="104">
        <f t="shared" si="1452"/>
        <v>1.9999999999999982</v>
      </c>
      <c r="U3536" s="104">
        <f t="shared" si="1453"/>
        <v>0</v>
      </c>
      <c r="V3536" s="104">
        <f t="shared" si="1454"/>
        <v>0</v>
      </c>
      <c r="W3536" s="105">
        <f t="shared" si="1455"/>
        <v>2.9999999999999982</v>
      </c>
      <c r="X3536" s="96"/>
      <c r="Y3536" s="106" t="str">
        <f>$AO$26</f>
        <v>D</v>
      </c>
      <c r="Z3536" s="207" t="str">
        <f t="shared" si="1446"/>
        <v>Fri</v>
      </c>
      <c r="AA3536" s="107">
        <f t="shared" si="1447"/>
        <v>0</v>
      </c>
      <c r="AB3536" s="107">
        <f t="shared" si="1448"/>
        <v>0</v>
      </c>
      <c r="AC3536" s="107">
        <f t="shared" si="1449"/>
        <v>0</v>
      </c>
    </row>
    <row r="3537" spans="1:29" ht="12.75" customHeight="1">
      <c r="A3537" s="69"/>
      <c r="B3537" s="124" t="s">
        <v>27</v>
      </c>
      <c r="C3537" s="125" t="s">
        <v>22</v>
      </c>
      <c r="D3537" s="200"/>
      <c r="E3537" s="127"/>
      <c r="F3537" s="155"/>
      <c r="G3537" s="134" t="s">
        <v>22</v>
      </c>
      <c r="H3537" s="156">
        <f>+F3543</f>
        <v>-79828.100000000006</v>
      </c>
      <c r="I3537" s="76">
        <f t="shared" si="1443"/>
        <v>23</v>
      </c>
      <c r="J3537" s="100">
        <f>$AN$27</f>
        <v>41097</v>
      </c>
      <c r="K3537" s="339" t="s">
        <v>63</v>
      </c>
      <c r="L3537" s="261">
        <v>11</v>
      </c>
      <c r="M3537" s="232">
        <f t="shared" si="1458"/>
        <v>0</v>
      </c>
      <c r="N3537" s="241">
        <f t="shared" si="1450"/>
        <v>0</v>
      </c>
      <c r="O3537" s="244">
        <f t="shared" si="1444"/>
        <v>0</v>
      </c>
      <c r="P3537" s="245">
        <f t="shared" si="1456"/>
        <v>0</v>
      </c>
      <c r="Q3537" s="257">
        <f t="shared" si="1445"/>
        <v>0</v>
      </c>
      <c r="R3537" s="102">
        <f t="shared" si="1457"/>
        <v>11</v>
      </c>
      <c r="S3537" s="103">
        <f t="shared" si="1451"/>
        <v>0</v>
      </c>
      <c r="T3537" s="104">
        <f t="shared" si="1452"/>
        <v>7</v>
      </c>
      <c r="U3537" s="104">
        <f t="shared" si="1453"/>
        <v>1</v>
      </c>
      <c r="V3537" s="104">
        <f t="shared" si="1454"/>
        <v>3</v>
      </c>
      <c r="W3537" s="105">
        <f t="shared" si="1455"/>
        <v>11</v>
      </c>
      <c r="X3537" s="96"/>
      <c r="Y3537" s="106" t="str">
        <f>$AO$27</f>
        <v>M</v>
      </c>
      <c r="Z3537" s="207" t="str">
        <f t="shared" si="1446"/>
        <v>Sat</v>
      </c>
      <c r="AA3537" s="107">
        <f t="shared" si="1447"/>
        <v>0</v>
      </c>
      <c r="AB3537" s="107">
        <f t="shared" si="1448"/>
        <v>0</v>
      </c>
      <c r="AC3537" s="107">
        <f t="shared" si="1449"/>
        <v>0</v>
      </c>
    </row>
    <row r="3538" spans="1:29" ht="12.75" customHeight="1">
      <c r="A3538" s="69"/>
      <c r="B3538" s="98"/>
      <c r="C3538" s="98"/>
      <c r="D3538" s="158" t="s">
        <v>28</v>
      </c>
      <c r="E3538" s="159"/>
      <c r="F3538" s="160">
        <f>VLOOKUP(C3517,$AD$1:$AG$6,2)</f>
        <v>-1320000</v>
      </c>
      <c r="G3538" s="160"/>
      <c r="H3538" s="99"/>
      <c r="I3538" s="76">
        <f t="shared" si="1443"/>
        <v>24</v>
      </c>
      <c r="J3538" s="100">
        <f>$AN$28</f>
        <v>41098</v>
      </c>
      <c r="K3538" s="339" t="s">
        <v>72</v>
      </c>
      <c r="L3538" s="261">
        <v>11</v>
      </c>
      <c r="M3538" s="232">
        <f t="shared" si="1458"/>
        <v>0</v>
      </c>
      <c r="N3538" s="241">
        <f t="shared" si="1450"/>
        <v>0</v>
      </c>
      <c r="O3538" s="244">
        <f t="shared" si="1444"/>
        <v>0</v>
      </c>
      <c r="P3538" s="245">
        <f t="shared" si="1456"/>
        <v>0</v>
      </c>
      <c r="Q3538" s="257">
        <f t="shared" si="1445"/>
        <v>0</v>
      </c>
      <c r="R3538" s="102">
        <f t="shared" si="1457"/>
        <v>11</v>
      </c>
      <c r="S3538" s="103">
        <f t="shared" si="1451"/>
        <v>0</v>
      </c>
      <c r="T3538" s="104">
        <f t="shared" si="1452"/>
        <v>7</v>
      </c>
      <c r="U3538" s="104">
        <f t="shared" si="1453"/>
        <v>1</v>
      </c>
      <c r="V3538" s="104">
        <f t="shared" si="1454"/>
        <v>3</v>
      </c>
      <c r="W3538" s="105">
        <f t="shared" si="1455"/>
        <v>11</v>
      </c>
      <c r="X3538" s="96"/>
      <c r="Y3538" s="106" t="str">
        <f>$AO$28</f>
        <v>M</v>
      </c>
      <c r="Z3538" s="262" t="str">
        <f t="shared" si="1446"/>
        <v>Sun</v>
      </c>
      <c r="AA3538" s="107">
        <f t="shared" si="1447"/>
        <v>0</v>
      </c>
      <c r="AB3538" s="107">
        <f t="shared" si="1448"/>
        <v>0</v>
      </c>
      <c r="AC3538" s="107">
        <f t="shared" si="1449"/>
        <v>0</v>
      </c>
    </row>
    <row r="3539" spans="1:29" ht="12.75" customHeight="1">
      <c r="A3539" s="69"/>
      <c r="B3539" s="98"/>
      <c r="C3539" s="98"/>
      <c r="D3539" s="162" t="s">
        <v>26</v>
      </c>
      <c r="E3539" s="159"/>
      <c r="F3539" s="163">
        <f>+(H3524)*0.54%</f>
        <v>6720.6240000000007</v>
      </c>
      <c r="G3539" s="163"/>
      <c r="H3539" s="99"/>
      <c r="I3539" s="76">
        <f t="shared" si="1443"/>
        <v>25</v>
      </c>
      <c r="J3539" s="100">
        <f>$AN$29</f>
        <v>41099</v>
      </c>
      <c r="K3539" s="101">
        <v>2</v>
      </c>
      <c r="L3539" s="261">
        <v>11</v>
      </c>
      <c r="M3539" s="232">
        <f t="shared" si="1458"/>
        <v>0.83333333333333337</v>
      </c>
      <c r="N3539" s="241">
        <f t="shared" si="1450"/>
        <v>1.2083333333333333</v>
      </c>
      <c r="O3539" s="244">
        <f t="shared" si="1444"/>
        <v>8.9999999999999964</v>
      </c>
      <c r="P3539" s="245" t="str">
        <f t="shared" si="1456"/>
        <v>1</v>
      </c>
      <c r="Q3539" s="257">
        <f t="shared" si="1445"/>
        <v>7.9999999999999964</v>
      </c>
      <c r="R3539" s="102">
        <f t="shared" si="1457"/>
        <v>3.0000000000000036</v>
      </c>
      <c r="S3539" s="103">
        <f t="shared" si="1451"/>
        <v>1</v>
      </c>
      <c r="T3539" s="104">
        <f t="shared" si="1452"/>
        <v>2.0000000000000036</v>
      </c>
      <c r="U3539" s="104">
        <f t="shared" si="1453"/>
        <v>0</v>
      </c>
      <c r="V3539" s="104">
        <f t="shared" si="1454"/>
        <v>0</v>
      </c>
      <c r="W3539" s="105">
        <f t="shared" si="1455"/>
        <v>3.0000000000000036</v>
      </c>
      <c r="X3539" s="96"/>
      <c r="Y3539" s="106" t="str">
        <f>$AO$29</f>
        <v>D</v>
      </c>
      <c r="Z3539" s="262" t="str">
        <f t="shared" si="1446"/>
        <v>Mon</v>
      </c>
      <c r="AA3539" s="107">
        <f t="shared" si="1447"/>
        <v>0</v>
      </c>
      <c r="AB3539" s="107">
        <f t="shared" si="1448"/>
        <v>0</v>
      </c>
      <c r="AC3539" s="107">
        <f t="shared" si="1449"/>
        <v>0</v>
      </c>
    </row>
    <row r="3540" spans="1:29" ht="12.75" customHeight="1">
      <c r="A3540" s="69"/>
      <c r="B3540" s="98"/>
      <c r="C3540" s="98"/>
      <c r="D3540" s="162" t="s">
        <v>29</v>
      </c>
      <c r="E3540" s="159"/>
      <c r="F3540" s="160">
        <f>-IF(H3533*5%&gt;500000,500000,H3533*5%)</f>
        <v>-154459.61849710983</v>
      </c>
      <c r="G3540" s="160"/>
      <c r="H3540" s="99"/>
      <c r="I3540" s="76">
        <f t="shared" si="1443"/>
        <v>26</v>
      </c>
      <c r="J3540" s="100">
        <f>$AN$30</f>
        <v>41100</v>
      </c>
      <c r="K3540" s="101">
        <v>2</v>
      </c>
      <c r="L3540" s="261">
        <v>11</v>
      </c>
      <c r="M3540" s="232">
        <f t="shared" si="1458"/>
        <v>0.83333333333333337</v>
      </c>
      <c r="N3540" s="241">
        <f t="shared" si="1450"/>
        <v>1.2083333333333333</v>
      </c>
      <c r="O3540" s="244">
        <f t="shared" si="1444"/>
        <v>8.9999999999999964</v>
      </c>
      <c r="P3540" s="245" t="str">
        <f t="shared" si="1456"/>
        <v>1</v>
      </c>
      <c r="Q3540" s="257">
        <f t="shared" si="1445"/>
        <v>7.9999999999999964</v>
      </c>
      <c r="R3540" s="102">
        <f t="shared" si="1457"/>
        <v>3.0000000000000036</v>
      </c>
      <c r="S3540" s="103">
        <f t="shared" si="1451"/>
        <v>1</v>
      </c>
      <c r="T3540" s="104">
        <f t="shared" si="1452"/>
        <v>2.0000000000000036</v>
      </c>
      <c r="U3540" s="104">
        <f t="shared" si="1453"/>
        <v>0</v>
      </c>
      <c r="V3540" s="104">
        <f t="shared" si="1454"/>
        <v>0</v>
      </c>
      <c r="W3540" s="105">
        <f t="shared" si="1455"/>
        <v>3.0000000000000036</v>
      </c>
      <c r="X3540" s="96"/>
      <c r="Y3540" s="106" t="str">
        <f>$AO$30</f>
        <v>D</v>
      </c>
      <c r="Z3540" s="207" t="str">
        <f t="shared" si="1446"/>
        <v>Tue</v>
      </c>
      <c r="AA3540" s="107">
        <f t="shared" si="1447"/>
        <v>0</v>
      </c>
      <c r="AB3540" s="107">
        <f t="shared" si="1448"/>
        <v>0</v>
      </c>
      <c r="AC3540" s="107">
        <f t="shared" si="1449"/>
        <v>0</v>
      </c>
    </row>
    <row r="3541" spans="1:29" ht="12.75" customHeight="1">
      <c r="A3541" s="69"/>
      <c r="B3541" s="98"/>
      <c r="C3541" s="98"/>
      <c r="D3541" s="162" t="s">
        <v>30</v>
      </c>
      <c r="E3541" s="159"/>
      <c r="F3541" s="163">
        <f>ROUND(H3533+H3535+F3539+F3540,0)*12</f>
        <v>34998744</v>
      </c>
      <c r="G3541" s="163"/>
      <c r="H3541" s="99"/>
      <c r="I3541" s="76">
        <f t="shared" si="1443"/>
        <v>27</v>
      </c>
      <c r="J3541" s="100">
        <f>$AN$31</f>
        <v>41101</v>
      </c>
      <c r="K3541" s="101">
        <v>2</v>
      </c>
      <c r="L3541" s="261">
        <v>11</v>
      </c>
      <c r="M3541" s="232">
        <f t="shared" si="1458"/>
        <v>0.83333333333333337</v>
      </c>
      <c r="N3541" s="241">
        <f t="shared" si="1450"/>
        <v>1.2083333333333333</v>
      </c>
      <c r="O3541" s="244">
        <f t="shared" si="1444"/>
        <v>8.9999999999999964</v>
      </c>
      <c r="P3541" s="245" t="str">
        <f t="shared" si="1456"/>
        <v>1</v>
      </c>
      <c r="Q3541" s="257">
        <f t="shared" si="1445"/>
        <v>7.9999999999999964</v>
      </c>
      <c r="R3541" s="102">
        <f t="shared" si="1457"/>
        <v>3.0000000000000036</v>
      </c>
      <c r="S3541" s="103">
        <f t="shared" si="1451"/>
        <v>1</v>
      </c>
      <c r="T3541" s="104">
        <f t="shared" si="1452"/>
        <v>2.0000000000000036</v>
      </c>
      <c r="U3541" s="104">
        <f t="shared" si="1453"/>
        <v>0</v>
      </c>
      <c r="V3541" s="104">
        <f t="shared" si="1454"/>
        <v>0</v>
      </c>
      <c r="W3541" s="105">
        <f t="shared" si="1455"/>
        <v>3.0000000000000036</v>
      </c>
      <c r="X3541" s="96"/>
      <c r="Y3541" s="106" t="str">
        <f>$AO$31</f>
        <v>D</v>
      </c>
      <c r="Z3541" s="207" t="str">
        <f t="shared" si="1446"/>
        <v>Wed</v>
      </c>
      <c r="AA3541" s="107">
        <f t="shared" si="1447"/>
        <v>0</v>
      </c>
      <c r="AB3541" s="107">
        <f t="shared" si="1448"/>
        <v>0</v>
      </c>
      <c r="AC3541" s="107">
        <f t="shared" si="1449"/>
        <v>0</v>
      </c>
    </row>
    <row r="3542" spans="1:29" ht="12.75" customHeight="1">
      <c r="A3542" s="69"/>
      <c r="B3542" s="98"/>
      <c r="C3542" s="98"/>
      <c r="D3542" s="168" t="s">
        <v>31</v>
      </c>
      <c r="E3542" s="159"/>
      <c r="F3542" s="169">
        <f>(F3541)+(F3538*12)</f>
        <v>19158744</v>
      </c>
      <c r="G3542" s="169"/>
      <c r="H3542" s="99"/>
      <c r="I3542" s="76">
        <f t="shared" si="1443"/>
        <v>28</v>
      </c>
      <c r="J3542" s="100">
        <f>$AN$32</f>
        <v>41102</v>
      </c>
      <c r="K3542" s="101">
        <v>2</v>
      </c>
      <c r="L3542" s="261">
        <v>10</v>
      </c>
      <c r="M3542" s="232">
        <f t="shared" si="1458"/>
        <v>0.83333333333333337</v>
      </c>
      <c r="N3542" s="241">
        <f t="shared" si="1450"/>
        <v>1.2083333333333333</v>
      </c>
      <c r="O3542" s="244">
        <f t="shared" si="1444"/>
        <v>8.9999999999999964</v>
      </c>
      <c r="P3542" s="245" t="str">
        <f t="shared" si="1456"/>
        <v>1</v>
      </c>
      <c r="Q3542" s="257">
        <f t="shared" si="1445"/>
        <v>7.9999999999999964</v>
      </c>
      <c r="R3542" s="102">
        <f t="shared" si="1457"/>
        <v>2.0000000000000036</v>
      </c>
      <c r="S3542" s="103">
        <f t="shared" si="1451"/>
        <v>1</v>
      </c>
      <c r="T3542" s="104">
        <f t="shared" si="1452"/>
        <v>1.0000000000000036</v>
      </c>
      <c r="U3542" s="104">
        <f t="shared" si="1453"/>
        <v>0</v>
      </c>
      <c r="V3542" s="104">
        <f t="shared" si="1454"/>
        <v>0</v>
      </c>
      <c r="W3542" s="105">
        <f t="shared" si="1455"/>
        <v>2.0000000000000036</v>
      </c>
      <c r="X3542" s="96"/>
      <c r="Y3542" s="106" t="str">
        <f>$AO$32</f>
        <v>D</v>
      </c>
      <c r="Z3542" s="207" t="str">
        <f t="shared" si="1446"/>
        <v>Thu</v>
      </c>
      <c r="AA3542" s="107">
        <f t="shared" si="1447"/>
        <v>0</v>
      </c>
      <c r="AB3542" s="107">
        <f t="shared" si="1448"/>
        <v>0</v>
      </c>
      <c r="AC3542" s="107">
        <f t="shared" si="1449"/>
        <v>0</v>
      </c>
    </row>
    <row r="3543" spans="1:29" ht="12.75" customHeight="1">
      <c r="A3543" s="69"/>
      <c r="B3543" s="98"/>
      <c r="C3543" s="98"/>
      <c r="D3543" s="168" t="s">
        <v>32</v>
      </c>
      <c r="E3543" s="159"/>
      <c r="F3543" s="170">
        <f>-(IF(F3542&lt;=0,0,IF(F3542&lt;=50000000,F3542*0.05,IF(F3542&lt;=200000000,(F3542-50000000)*0.15+2500000,IF(F3542&lt;=500000000,(F3542-250000000)*0.25+32500000,(F3542-500000000)*0.3+95000000)))))/12</f>
        <v>-79828.100000000006</v>
      </c>
      <c r="G3543" s="171">
        <f>-(IF(F3543&lt;=0,0,IF(F3543&lt;=50000000,F3543*0.05,IF(F3543&lt;=200000000,(F3543-50000000)*0.15+2500000,IF(F3543&lt;=500000000,(F3543-250000000)*0.25+32500000,(F3543-500000000)*0.3+95000000)))))/12</f>
        <v>0</v>
      </c>
      <c r="H3543" s="99"/>
      <c r="I3543" s="76">
        <f t="shared" si="1443"/>
        <v>29</v>
      </c>
      <c r="J3543" s="100">
        <f>$AN$33</f>
        <v>41103</v>
      </c>
      <c r="K3543" s="101">
        <v>2</v>
      </c>
      <c r="L3543" s="261">
        <v>11</v>
      </c>
      <c r="M3543" s="232">
        <f t="shared" si="1458"/>
        <v>0.83333333333333337</v>
      </c>
      <c r="N3543" s="241">
        <f t="shared" si="1450"/>
        <v>1.2083333333333333</v>
      </c>
      <c r="O3543" s="244">
        <f t="shared" si="1444"/>
        <v>8.9999999999999964</v>
      </c>
      <c r="P3543" s="245" t="str">
        <f t="shared" si="1456"/>
        <v>1</v>
      </c>
      <c r="Q3543" s="257">
        <f t="shared" si="1445"/>
        <v>7.9999999999999964</v>
      </c>
      <c r="R3543" s="102">
        <f t="shared" si="1457"/>
        <v>3.0000000000000036</v>
      </c>
      <c r="S3543" s="103">
        <f t="shared" si="1451"/>
        <v>1</v>
      </c>
      <c r="T3543" s="104">
        <f t="shared" si="1452"/>
        <v>2.0000000000000036</v>
      </c>
      <c r="U3543" s="104">
        <f t="shared" si="1453"/>
        <v>0</v>
      </c>
      <c r="V3543" s="104">
        <f t="shared" si="1454"/>
        <v>0</v>
      </c>
      <c r="W3543" s="105">
        <f t="shared" si="1455"/>
        <v>3.0000000000000036</v>
      </c>
      <c r="X3543" s="96"/>
      <c r="Y3543" s="106" t="str">
        <f>$AO$33</f>
        <v>D</v>
      </c>
      <c r="Z3543" s="207" t="str">
        <f t="shared" si="1446"/>
        <v>Fri</v>
      </c>
      <c r="AA3543" s="107">
        <f t="shared" si="1447"/>
        <v>0</v>
      </c>
      <c r="AB3543" s="107">
        <f t="shared" si="1448"/>
        <v>0</v>
      </c>
      <c r="AC3543" s="107">
        <f t="shared" si="1449"/>
        <v>0</v>
      </c>
    </row>
    <row r="3544" spans="1:29" ht="12.75" customHeight="1">
      <c r="A3544" s="69"/>
      <c r="B3544" s="98"/>
      <c r="C3544" s="125"/>
      <c r="D3544" s="172"/>
      <c r="E3544" s="173"/>
      <c r="F3544" s="174"/>
      <c r="G3544" s="72"/>
      <c r="H3544" s="175"/>
      <c r="I3544" s="76">
        <f t="shared" si="1443"/>
        <v>30</v>
      </c>
      <c r="J3544" s="100">
        <f>$AN$34</f>
        <v>41104</v>
      </c>
      <c r="K3544" s="339" t="s">
        <v>72</v>
      </c>
      <c r="L3544" s="261">
        <v>11</v>
      </c>
      <c r="M3544" s="232">
        <f t="shared" si="1458"/>
        <v>0</v>
      </c>
      <c r="N3544" s="241">
        <f t="shared" si="1450"/>
        <v>0</v>
      </c>
      <c r="O3544" s="244">
        <f t="shared" si="1444"/>
        <v>0</v>
      </c>
      <c r="P3544" s="245">
        <f t="shared" si="1456"/>
        <v>0</v>
      </c>
      <c r="Q3544" s="257">
        <f t="shared" si="1445"/>
        <v>0</v>
      </c>
      <c r="R3544" s="102">
        <f t="shared" si="1457"/>
        <v>11</v>
      </c>
      <c r="S3544" s="103">
        <f t="shared" si="1451"/>
        <v>0</v>
      </c>
      <c r="T3544" s="104">
        <f t="shared" si="1452"/>
        <v>7</v>
      </c>
      <c r="U3544" s="104">
        <f t="shared" si="1453"/>
        <v>1</v>
      </c>
      <c r="V3544" s="104">
        <f t="shared" si="1454"/>
        <v>3</v>
      </c>
      <c r="W3544" s="105">
        <f t="shared" si="1455"/>
        <v>11</v>
      </c>
      <c r="X3544" s="96"/>
      <c r="Y3544" s="106" t="str">
        <f>$AO$34</f>
        <v>M</v>
      </c>
      <c r="Z3544" s="207" t="str">
        <f t="shared" si="1446"/>
        <v>Sat</v>
      </c>
      <c r="AA3544" s="107">
        <f t="shared" si="1447"/>
        <v>0</v>
      </c>
      <c r="AB3544" s="107">
        <f t="shared" si="1448"/>
        <v>0</v>
      </c>
      <c r="AC3544" s="107">
        <f t="shared" si="1449"/>
        <v>0</v>
      </c>
    </row>
    <row r="3545" spans="1:29" ht="12.75" customHeight="1">
      <c r="A3545" s="69"/>
      <c r="B3545" s="176" t="s">
        <v>33</v>
      </c>
      <c r="C3545" s="177"/>
      <c r="D3545" s="178"/>
      <c r="E3545" s="127"/>
      <c r="F3545" s="179"/>
      <c r="G3545" s="180" t="s">
        <v>22</v>
      </c>
      <c r="H3545" s="152">
        <f>+H3533+H3535+H3536+H3537</f>
        <v>2984473.0699421964</v>
      </c>
      <c r="I3545" s="76">
        <f t="shared" si="1443"/>
        <v>31</v>
      </c>
      <c r="J3545" s="100">
        <f>$AN$35</f>
        <v>41105</v>
      </c>
      <c r="K3545" s="101" t="s">
        <v>50</v>
      </c>
      <c r="L3545" s="261"/>
      <c r="M3545" s="232">
        <f t="shared" si="1458"/>
        <v>0</v>
      </c>
      <c r="N3545" s="241">
        <f t="shared" si="1450"/>
        <v>0</v>
      </c>
      <c r="O3545" s="244">
        <f t="shared" si="1444"/>
        <v>0</v>
      </c>
      <c r="P3545" s="245">
        <f t="shared" si="1456"/>
        <v>0</v>
      </c>
      <c r="Q3545" s="257">
        <f t="shared" si="1445"/>
        <v>0</v>
      </c>
      <c r="R3545" s="102">
        <f t="shared" si="1457"/>
        <v>0</v>
      </c>
      <c r="S3545" s="103">
        <f t="shared" si="1451"/>
        <v>0</v>
      </c>
      <c r="T3545" s="104">
        <f t="shared" si="1452"/>
        <v>0</v>
      </c>
      <c r="U3545" s="104">
        <f t="shared" si="1453"/>
        <v>0</v>
      </c>
      <c r="V3545" s="104">
        <f t="shared" si="1454"/>
        <v>0</v>
      </c>
      <c r="W3545" s="105">
        <f t="shared" si="1455"/>
        <v>0</v>
      </c>
      <c r="X3545" s="96"/>
      <c r="Y3545" s="106" t="str">
        <f>$AO$35</f>
        <v>M</v>
      </c>
      <c r="Z3545" s="262" t="str">
        <f t="shared" si="1446"/>
        <v>Sun</v>
      </c>
      <c r="AA3545" s="107">
        <f t="shared" si="1447"/>
        <v>0</v>
      </c>
      <c r="AB3545" s="107">
        <f t="shared" si="1448"/>
        <v>0</v>
      </c>
      <c r="AC3545" s="107">
        <f t="shared" si="1449"/>
        <v>0</v>
      </c>
    </row>
    <row r="3546" spans="1:29" ht="12.75" customHeight="1">
      <c r="A3546" s="69"/>
      <c r="B3546" s="70"/>
      <c r="C3546" s="70"/>
      <c r="D3546" s="200"/>
      <c r="E3546" s="127"/>
      <c r="F3546" s="155"/>
      <c r="G3546" s="74"/>
      <c r="H3546" s="75"/>
      <c r="I3546" s="76">
        <f t="shared" si="1443"/>
        <v>32</v>
      </c>
      <c r="J3546" s="100">
        <f>$AN$36</f>
        <v>41106</v>
      </c>
      <c r="K3546" s="101">
        <v>1</v>
      </c>
      <c r="L3546" s="261">
        <v>11</v>
      </c>
      <c r="M3546" s="232">
        <f t="shared" si="1458"/>
        <v>0.33333333333333331</v>
      </c>
      <c r="N3546" s="241">
        <f t="shared" si="1450"/>
        <v>0.70833333333333337</v>
      </c>
      <c r="O3546" s="244">
        <f t="shared" si="1444"/>
        <v>9.0000000000000018</v>
      </c>
      <c r="P3546" s="245" t="str">
        <f t="shared" si="1456"/>
        <v>1</v>
      </c>
      <c r="Q3546" s="257">
        <f t="shared" si="1445"/>
        <v>8.0000000000000018</v>
      </c>
      <c r="R3546" s="102">
        <f t="shared" si="1457"/>
        <v>2.9999999999999982</v>
      </c>
      <c r="S3546" s="103">
        <f t="shared" si="1451"/>
        <v>1</v>
      </c>
      <c r="T3546" s="104">
        <f t="shared" si="1452"/>
        <v>1.9999999999999982</v>
      </c>
      <c r="U3546" s="104">
        <f t="shared" si="1453"/>
        <v>0</v>
      </c>
      <c r="V3546" s="104">
        <f t="shared" si="1454"/>
        <v>0</v>
      </c>
      <c r="W3546" s="105">
        <f t="shared" si="1455"/>
        <v>2.9999999999999982</v>
      </c>
      <c r="X3546" s="96"/>
      <c r="Y3546" s="106" t="str">
        <f>$AO$36</f>
        <v>D</v>
      </c>
      <c r="Z3546" s="262" t="str">
        <f t="shared" si="1446"/>
        <v>Mon</v>
      </c>
      <c r="AA3546" s="107">
        <f t="shared" si="1447"/>
        <v>0</v>
      </c>
      <c r="AB3546" s="107">
        <f t="shared" si="1448"/>
        <v>0</v>
      </c>
      <c r="AC3546" s="107">
        <f t="shared" si="1449"/>
        <v>0</v>
      </c>
    </row>
    <row r="3547" spans="1:29" ht="12.75" customHeight="1">
      <c r="A3547" s="69"/>
      <c r="B3547" s="181" t="s">
        <v>34</v>
      </c>
      <c r="C3547" s="181"/>
      <c r="D3547" s="72"/>
      <c r="E3547" s="73"/>
      <c r="F3547" s="72"/>
      <c r="G3547" s="181" t="s">
        <v>35</v>
      </c>
      <c r="H3547" s="99"/>
      <c r="I3547" s="76">
        <f t="shared" si="1443"/>
        <v>33</v>
      </c>
      <c r="J3547" s="100">
        <f>$AN$37</f>
        <v>41107</v>
      </c>
      <c r="K3547" s="101">
        <v>1</v>
      </c>
      <c r="L3547" s="261">
        <v>11</v>
      </c>
      <c r="M3547" s="232">
        <f t="shared" si="1458"/>
        <v>0.33333333333333331</v>
      </c>
      <c r="N3547" s="241">
        <f t="shared" si="1450"/>
        <v>0.70833333333333337</v>
      </c>
      <c r="O3547" s="244">
        <f t="shared" si="1444"/>
        <v>9.0000000000000018</v>
      </c>
      <c r="P3547" s="245" t="str">
        <f t="shared" si="1456"/>
        <v>1</v>
      </c>
      <c r="Q3547" s="257">
        <f t="shared" si="1445"/>
        <v>8.0000000000000018</v>
      </c>
      <c r="R3547" s="102">
        <f t="shared" si="1457"/>
        <v>2.9999999999999982</v>
      </c>
      <c r="S3547" s="103">
        <f t="shared" si="1451"/>
        <v>1</v>
      </c>
      <c r="T3547" s="104">
        <f t="shared" si="1452"/>
        <v>1.9999999999999982</v>
      </c>
      <c r="U3547" s="104">
        <f t="shared" si="1453"/>
        <v>0</v>
      </c>
      <c r="V3547" s="104">
        <f t="shared" si="1454"/>
        <v>0</v>
      </c>
      <c r="W3547" s="105">
        <f t="shared" si="1455"/>
        <v>2.9999999999999982</v>
      </c>
      <c r="X3547" s="96"/>
      <c r="Y3547" s="106" t="str">
        <f>$AO$37</f>
        <v>D</v>
      </c>
      <c r="Z3547" s="207" t="str">
        <f t="shared" si="1446"/>
        <v>Tue</v>
      </c>
      <c r="AA3547" s="107">
        <f t="shared" si="1447"/>
        <v>0</v>
      </c>
      <c r="AB3547" s="107">
        <f t="shared" si="1448"/>
        <v>0</v>
      </c>
      <c r="AC3547" s="107">
        <f t="shared" si="1449"/>
        <v>0</v>
      </c>
    </row>
    <row r="3548" spans="1:29" ht="12.75" customHeight="1">
      <c r="A3548" s="69"/>
      <c r="B3548" s="181"/>
      <c r="C3548" s="181"/>
      <c r="D3548" s="72"/>
      <c r="E3548" s="73"/>
      <c r="F3548" s="72"/>
      <c r="G3548" s="181"/>
      <c r="H3548" s="99"/>
      <c r="I3548" s="76">
        <f t="shared" si="1443"/>
        <v>34</v>
      </c>
      <c r="J3548" s="100">
        <f>$AN$38</f>
        <v>41108</v>
      </c>
      <c r="K3548" s="101">
        <v>1</v>
      </c>
      <c r="L3548" s="261">
        <v>11</v>
      </c>
      <c r="M3548" s="232">
        <f t="shared" si="1458"/>
        <v>0.33333333333333331</v>
      </c>
      <c r="N3548" s="241">
        <f t="shared" si="1450"/>
        <v>0.70833333333333337</v>
      </c>
      <c r="O3548" s="244">
        <f t="shared" si="1444"/>
        <v>9.0000000000000018</v>
      </c>
      <c r="P3548" s="245" t="str">
        <f t="shared" si="1456"/>
        <v>1</v>
      </c>
      <c r="Q3548" s="257">
        <f t="shared" si="1445"/>
        <v>8.0000000000000018</v>
      </c>
      <c r="R3548" s="102">
        <f t="shared" si="1457"/>
        <v>2.9999999999999982</v>
      </c>
      <c r="S3548" s="103">
        <f t="shared" si="1451"/>
        <v>1</v>
      </c>
      <c r="T3548" s="104">
        <f t="shared" si="1452"/>
        <v>1.9999999999999982</v>
      </c>
      <c r="U3548" s="104">
        <f t="shared" si="1453"/>
        <v>0</v>
      </c>
      <c r="V3548" s="104">
        <f t="shared" si="1454"/>
        <v>0</v>
      </c>
      <c r="W3548" s="105">
        <f t="shared" si="1455"/>
        <v>2.9999999999999982</v>
      </c>
      <c r="X3548" s="96"/>
      <c r="Y3548" s="106" t="str">
        <f>$AO$38</f>
        <v>D</v>
      </c>
      <c r="Z3548" s="207" t="str">
        <f t="shared" si="1446"/>
        <v>Wed</v>
      </c>
      <c r="AA3548" s="107">
        <f t="shared" si="1447"/>
        <v>0</v>
      </c>
      <c r="AB3548" s="107">
        <f t="shared" si="1448"/>
        <v>0</v>
      </c>
      <c r="AC3548" s="107">
        <f t="shared" si="1449"/>
        <v>0</v>
      </c>
    </row>
    <row r="3549" spans="1:29" ht="12.75" customHeight="1">
      <c r="A3549" s="69"/>
      <c r="B3549" s="181"/>
      <c r="C3549" s="181"/>
      <c r="D3549" s="72"/>
      <c r="E3549" s="73"/>
      <c r="F3549" s="72"/>
      <c r="G3549" s="181"/>
      <c r="H3549" s="99"/>
      <c r="I3549" s="76">
        <f t="shared" si="1443"/>
        <v>35</v>
      </c>
      <c r="J3549" s="100"/>
      <c r="K3549" s="101"/>
      <c r="L3549" s="261"/>
      <c r="M3549" s="232"/>
      <c r="N3549" s="241"/>
      <c r="O3549" s="244"/>
      <c r="P3549" s="245"/>
      <c r="Q3549" s="257"/>
      <c r="R3549" s="102"/>
      <c r="S3549" s="103"/>
      <c r="T3549" s="104"/>
      <c r="U3549" s="104"/>
      <c r="V3549" s="104"/>
      <c r="W3549" s="105"/>
      <c r="X3549" s="96"/>
      <c r="Y3549" s="106"/>
      <c r="Z3549" s="207" t="str">
        <f t="shared" si="1446"/>
        <v>Sat</v>
      </c>
      <c r="AA3549" s="107">
        <f>COUNTIF(K3549,"S")</f>
        <v>0</v>
      </c>
      <c r="AB3549" s="107">
        <f>COUNTIF(K3549,"I")</f>
        <v>0</v>
      </c>
      <c r="AC3549" s="107">
        <f>COUNTIF(K3549,"A")</f>
        <v>0</v>
      </c>
    </row>
    <row r="3550" spans="1:29" ht="12.75" customHeight="1">
      <c r="A3550" s="69"/>
      <c r="B3550" s="181"/>
      <c r="C3550" s="181"/>
      <c r="D3550" s="72"/>
      <c r="E3550" s="73"/>
      <c r="F3550" s="72"/>
      <c r="G3550" s="181"/>
      <c r="H3550" s="99"/>
      <c r="I3550" s="76">
        <f t="shared" si="1443"/>
        <v>36</v>
      </c>
      <c r="J3550" s="210" t="s">
        <v>19</v>
      </c>
      <c r="K3550" s="211"/>
      <c r="L3550" s="251"/>
      <c r="M3550" s="212" t="s">
        <v>45</v>
      </c>
      <c r="N3550" s="212" t="s">
        <v>46</v>
      </c>
      <c r="O3550" s="242"/>
      <c r="P3550" s="243"/>
      <c r="Q3550" s="258"/>
      <c r="R3550" s="212"/>
      <c r="S3550" s="213"/>
      <c r="T3550" s="214"/>
      <c r="U3550" s="214"/>
      <c r="V3550" s="215"/>
      <c r="W3550" s="216" t="s">
        <v>36</v>
      </c>
      <c r="X3550" s="182"/>
      <c r="Y3550" s="183" t="s">
        <v>37</v>
      </c>
      <c r="Z3550" s="83"/>
      <c r="AA3550" s="84"/>
      <c r="AB3550" s="84"/>
      <c r="AC3550" s="96"/>
    </row>
    <row r="3551" spans="1:29" ht="12.75" customHeight="1">
      <c r="A3551" s="69"/>
      <c r="B3551" s="184" t="str">
        <f>C3515</f>
        <v>ADE</v>
      </c>
      <c r="C3551" s="181"/>
      <c r="D3551" s="72"/>
      <c r="E3551" s="73"/>
      <c r="F3551" s="72"/>
      <c r="G3551" s="181" t="s">
        <v>38</v>
      </c>
      <c r="H3551" s="99"/>
      <c r="I3551" s="76">
        <f t="shared" si="1443"/>
        <v>37</v>
      </c>
      <c r="J3551" s="333">
        <f>+K3551+L3551</f>
        <v>39</v>
      </c>
      <c r="K3551" s="334">
        <f>+COUNTIF(K3518:K3549,"1")+COUNTIF(K3518:K3549,"2")+COUNTIF(K3518:K3549,"L2")+COUNTIF(K3518:K3549,"L1")</f>
        <v>26</v>
      </c>
      <c r="L3551" s="334">
        <f>+COUNTIF(K3518:K3549,"2")+COUNTIF(K3518:K3549,"L2")</f>
        <v>13</v>
      </c>
      <c r="M3551" s="334">
        <f>+COUNTIF(K3518:K3549,"1")+COUNTIF(K3518:K3549,"L1")</f>
        <v>13</v>
      </c>
      <c r="N3551" s="185"/>
      <c r="O3551" s="185"/>
      <c r="P3551" s="101"/>
      <c r="Q3551" s="259"/>
      <c r="R3551" s="185">
        <f>+COUNTIF(K3519:K3549,"S2")</f>
        <v>0</v>
      </c>
      <c r="S3551" s="102">
        <f>SUM(S3519:S3549)</f>
        <v>21</v>
      </c>
      <c r="T3551" s="102">
        <f>SUM(T3519:T3549)</f>
        <v>68.000000000000014</v>
      </c>
      <c r="U3551" s="102">
        <f>SUM(U3519:U3549)</f>
        <v>4</v>
      </c>
      <c r="V3551" s="102">
        <f>SUM(V3519:V3549)</f>
        <v>12</v>
      </c>
      <c r="W3551" s="105">
        <f>+(S3551*1.5)+(T3551*2)+(U3551*3)+(V3551*4)</f>
        <v>227.50000000000003</v>
      </c>
      <c r="X3551" s="186"/>
      <c r="Y3551" s="187">
        <f>+COUNTIF(Y3519:Y3549,"D")</f>
        <v>22</v>
      </c>
      <c r="Z3551" s="83"/>
      <c r="AA3551" s="102">
        <f>SUM(AA3519:AA3549)</f>
        <v>0</v>
      </c>
      <c r="AB3551" s="102">
        <f>SUM(AB3519:AB3549)</f>
        <v>0</v>
      </c>
      <c r="AC3551" s="102">
        <f>SUM(AC3519:AC3549)</f>
        <v>0</v>
      </c>
    </row>
    <row r="3552" spans="1:29" ht="12.75" customHeight="1">
      <c r="A3552" s="69"/>
      <c r="B3552" s="263"/>
      <c r="C3552" s="189" t="s">
        <v>57</v>
      </c>
      <c r="D3552" s="189"/>
      <c r="E3552" s="190"/>
      <c r="F3552" s="72"/>
      <c r="G3552" s="72"/>
      <c r="H3552" s="99"/>
      <c r="I3552" s="76">
        <f t="shared" si="1443"/>
        <v>38</v>
      </c>
      <c r="J3552" s="191"/>
      <c r="K3552" s="192"/>
      <c r="L3552" s="252"/>
      <c r="M3552" s="193"/>
      <c r="N3552" s="193"/>
      <c r="O3552" s="193"/>
      <c r="P3552" s="239"/>
      <c r="Q3552" s="260"/>
      <c r="R3552" s="194">
        <f>S3551+T3551+U3551+V3551</f>
        <v>105.00000000000001</v>
      </c>
      <c r="S3552" s="103"/>
      <c r="T3552" s="103"/>
      <c r="U3552" s="103"/>
      <c r="V3552" s="103"/>
      <c r="W3552" s="103"/>
      <c r="X3552" s="195"/>
      <c r="Y3552" s="187"/>
      <c r="Z3552" s="196"/>
      <c r="AA3552" s="196"/>
      <c r="AB3552" s="196"/>
      <c r="AC3552" s="197"/>
    </row>
    <row r="3554" spans="1:29" ht="12.75" customHeight="1">
      <c r="A3554" s="52">
        <f>A3515+1</f>
        <v>92</v>
      </c>
      <c r="B3554" s="53" t="s">
        <v>2</v>
      </c>
      <c r="C3554" s="54" t="s">
        <v>201</v>
      </c>
      <c r="D3554" s="55"/>
      <c r="E3554" s="56" t="s">
        <v>55</v>
      </c>
      <c r="F3554" s="209" t="s">
        <v>167</v>
      </c>
      <c r="G3554" s="57"/>
      <c r="H3554" s="58"/>
      <c r="I3554" s="59">
        <v>1</v>
      </c>
      <c r="J3554" s="486" t="str">
        <f>+C3554</f>
        <v>ADE</v>
      </c>
      <c r="K3554" s="486"/>
      <c r="L3554" s="486"/>
      <c r="M3554" s="486"/>
      <c r="N3554" s="486"/>
      <c r="O3554" s="486"/>
      <c r="P3554" s="486"/>
      <c r="Q3554" s="486"/>
      <c r="R3554" s="486"/>
      <c r="S3554" s="486"/>
      <c r="T3554" s="486"/>
      <c r="U3554" s="486"/>
      <c r="V3554" s="486"/>
      <c r="W3554" s="486"/>
      <c r="X3554" s="60"/>
      <c r="Y3554" s="61"/>
      <c r="Z3554" s="62"/>
      <c r="AA3554" s="63"/>
      <c r="AB3554" s="63"/>
      <c r="AC3554" s="64"/>
    </row>
    <row r="3555" spans="1:29" ht="12.75" customHeight="1">
      <c r="A3555" s="69"/>
      <c r="B3555" s="70" t="s">
        <v>3</v>
      </c>
      <c r="C3555" s="71" t="s">
        <v>62</v>
      </c>
      <c r="D3555" s="72"/>
      <c r="E3555" s="73"/>
      <c r="F3555" s="72"/>
      <c r="G3555" s="74"/>
      <c r="H3555" s="75"/>
      <c r="I3555" s="76">
        <f t="shared" ref="I3555:I3591" si="1459">+I3554+1</f>
        <v>2</v>
      </c>
      <c r="J3555" s="77" t="s">
        <v>4</v>
      </c>
      <c r="K3555" s="78"/>
      <c r="L3555" s="248"/>
      <c r="M3555" s="79"/>
      <c r="N3555" s="79"/>
      <c r="O3555" s="79"/>
      <c r="P3555" s="236"/>
      <c r="Q3555" s="254"/>
      <c r="R3555" s="79"/>
      <c r="S3555" s="79"/>
      <c r="T3555" s="79"/>
      <c r="U3555" s="79"/>
      <c r="V3555" s="79"/>
      <c r="W3555" s="80" t="str">
        <f>$Y$1</f>
        <v>Period: 1 May 2012 - 31 May 2012</v>
      </c>
      <c r="X3555" s="81"/>
      <c r="Y3555" s="82"/>
      <c r="Z3555" s="83"/>
      <c r="AA3555" s="84"/>
      <c r="AB3555" s="84"/>
      <c r="AC3555" s="85"/>
    </row>
    <row r="3556" spans="1:29" ht="12.75" customHeight="1">
      <c r="A3556" s="69"/>
      <c r="B3556" s="70" t="s">
        <v>6</v>
      </c>
      <c r="C3556" s="71" t="s">
        <v>5</v>
      </c>
      <c r="D3556" s="72"/>
      <c r="E3556" s="73"/>
      <c r="F3556" s="91"/>
      <c r="G3556" s="91"/>
      <c r="H3556" s="92"/>
      <c r="I3556" s="76">
        <f t="shared" si="1459"/>
        <v>3</v>
      </c>
      <c r="J3556" s="487" t="s">
        <v>7</v>
      </c>
      <c r="K3556" s="488" t="s">
        <v>8</v>
      </c>
      <c r="L3556" s="249"/>
      <c r="M3556" s="489" t="s">
        <v>49</v>
      </c>
      <c r="N3556" s="490"/>
      <c r="O3556" s="220"/>
      <c r="P3556" s="237"/>
      <c r="Q3556" s="255"/>
      <c r="R3556" s="491" t="s">
        <v>64</v>
      </c>
      <c r="S3556" s="493" t="s">
        <v>9</v>
      </c>
      <c r="T3556" s="493"/>
      <c r="U3556" s="493"/>
      <c r="V3556" s="493"/>
      <c r="W3556" s="494" t="s">
        <v>10</v>
      </c>
      <c r="X3556" s="93"/>
      <c r="Y3556" s="94"/>
      <c r="Z3556" s="83"/>
      <c r="AA3556" s="84"/>
      <c r="AB3556" s="84"/>
      <c r="AC3556" s="85"/>
    </row>
    <row r="3557" spans="1:29" ht="12.75" customHeight="1">
      <c r="A3557" s="69"/>
      <c r="B3557" s="70" t="s">
        <v>48</v>
      </c>
      <c r="C3557" s="71"/>
      <c r="D3557" s="72"/>
      <c r="E3557" s="73"/>
      <c r="F3557" s="91"/>
      <c r="G3557" s="91"/>
      <c r="H3557" s="92"/>
      <c r="I3557" s="76">
        <f t="shared" si="1459"/>
        <v>4</v>
      </c>
      <c r="J3557" s="487"/>
      <c r="K3557" s="488"/>
      <c r="L3557" s="250"/>
      <c r="M3557" s="231" t="s">
        <v>11</v>
      </c>
      <c r="N3557" s="231" t="s">
        <v>12</v>
      </c>
      <c r="O3557" s="231"/>
      <c r="P3557" s="238"/>
      <c r="Q3557" s="256" t="s">
        <v>67</v>
      </c>
      <c r="R3557" s="492"/>
      <c r="S3557" s="201">
        <v>1.5</v>
      </c>
      <c r="T3557" s="201">
        <v>2</v>
      </c>
      <c r="U3557" s="201">
        <v>3</v>
      </c>
      <c r="V3557" s="201">
        <v>4</v>
      </c>
      <c r="W3557" s="494"/>
      <c r="X3557" s="93"/>
      <c r="Y3557" s="94"/>
      <c r="Z3557" s="83"/>
      <c r="AA3557" s="95" t="s">
        <v>13</v>
      </c>
      <c r="AB3557" s="95" t="s">
        <v>14</v>
      </c>
      <c r="AC3557" s="96" t="s">
        <v>15</v>
      </c>
    </row>
    <row r="3558" spans="1:29" ht="12.75" customHeight="1">
      <c r="A3558" s="69"/>
      <c r="B3558" s="70" t="s">
        <v>16</v>
      </c>
      <c r="C3558" s="71"/>
      <c r="D3558" s="72"/>
      <c r="E3558" s="73"/>
      <c r="F3558" s="98"/>
      <c r="G3558" s="72"/>
      <c r="H3558" s="99"/>
      <c r="I3558" s="76">
        <f t="shared" si="1459"/>
        <v>5</v>
      </c>
      <c r="J3558" s="100">
        <f>$AN$9</f>
        <v>41079</v>
      </c>
      <c r="K3558" s="101">
        <v>1</v>
      </c>
      <c r="L3558" s="261">
        <v>11</v>
      </c>
      <c r="M3558" s="232">
        <f>VLOOKUP(K3558,$AE$23:$AG$30,2,0)</f>
        <v>0.33333333333333331</v>
      </c>
      <c r="N3558" s="241">
        <f>VLOOKUP(K3558,$AE$23:$AG$30,3,0)</f>
        <v>0.70833333333333337</v>
      </c>
      <c r="O3558" s="244">
        <f t="shared" ref="O3558:O3587" si="1460">(N3558-M3558)*24</f>
        <v>9.0000000000000018</v>
      </c>
      <c r="P3558" s="245" t="str">
        <f>+IF(((N3558-M3558)*24)&gt;4,"1",0)</f>
        <v>1</v>
      </c>
      <c r="Q3558" s="257">
        <f t="shared" ref="Q3558:Q3587" si="1461">O3558-P3558</f>
        <v>8.0000000000000018</v>
      </c>
      <c r="R3558" s="102">
        <f>+L3558-Q3558</f>
        <v>2.9999999999999982</v>
      </c>
      <c r="S3558" s="103">
        <f>IF(AND(Y3558="d",W3558&gt;0),1,0)</f>
        <v>1</v>
      </c>
      <c r="T3558" s="104">
        <f>IF(AND(Y3558="D",W3558-S3558&lt;0),0,IF(AND(Y3558="M",W3558&gt;=7),7,IF(AND(Y3558="M",W3558&lt;7),W3558,IF(W3558-S3558&lt;0,0,IF(AND(Y3558="D",W3558-S3558&gt;=7),7,IF(AND(Y3558="D",W3558-S3558&lt;7),W3558-S3558,0))))))</f>
        <v>1.9999999999999982</v>
      </c>
      <c r="U3558" s="104">
        <f>IF(AND(Y3558="D",W3558&lt;1),0,IF(AND(Y3558="D",W3558-S3558-T3558&gt;0,W3558-S3558-T3558&lt;1),W3558-S3558-T3558,IF(AND(Y3558="D",W3558-S3558-T3558&gt;=1),1,IF(AND(Y3558="M",W3558-T3558&gt;=1),1,IF(AND(Y3558="M",W3558-T3558&lt;1),W3558-T3558,0)))))</f>
        <v>0</v>
      </c>
      <c r="V3558" s="104">
        <f>IF(AND(Y3558="D",W3558&lt;1),0,IF(AND(Y3558="D",W3558-S3558-T3558-U3558&gt;0),W3558-S3558-T3558-U3558,IF(AND(Y3558="M",W3558-T3558-U3558&gt;0),W3558-T3558-U3558,0)))</f>
        <v>0</v>
      </c>
      <c r="W3558" s="105">
        <f>+R3558</f>
        <v>2.9999999999999982</v>
      </c>
      <c r="X3558" s="96"/>
      <c r="Y3558" s="106" t="str">
        <f>$AO$9</f>
        <v>D</v>
      </c>
      <c r="Z3558" s="207" t="str">
        <f t="shared" ref="Z3558:Z3588" si="1462">TEXT(WEEKDAY(J3558),"ddd")</f>
        <v>Tue</v>
      </c>
      <c r="AA3558" s="107">
        <f t="shared" ref="AA3558:AA3587" si="1463">COUNTIF(K3558,"S")</f>
        <v>0</v>
      </c>
      <c r="AB3558" s="107">
        <f t="shared" ref="AB3558:AB3587" si="1464">COUNTIF(K3558,"I")</f>
        <v>0</v>
      </c>
      <c r="AC3558" s="107">
        <f t="shared" ref="AC3558:AC3587" si="1465">COUNTIF(K3558,"A")</f>
        <v>0</v>
      </c>
    </row>
    <row r="3559" spans="1:29" ht="12.75" customHeight="1">
      <c r="A3559" s="69"/>
      <c r="B3559" s="70" t="s">
        <v>18</v>
      </c>
      <c r="C3559" s="108" t="s">
        <v>61</v>
      </c>
      <c r="D3559" s="109"/>
      <c r="E3559" s="73"/>
      <c r="F3559" s="110"/>
      <c r="G3559" s="72"/>
      <c r="H3559" s="99"/>
      <c r="I3559" s="76">
        <f t="shared" si="1459"/>
        <v>6</v>
      </c>
      <c r="J3559" s="100">
        <f>$AN$10</f>
        <v>41080</v>
      </c>
      <c r="K3559" s="101">
        <v>1</v>
      </c>
      <c r="L3559" s="261">
        <v>11</v>
      </c>
      <c r="M3559" s="232">
        <f>VLOOKUP(K3559,$AE$23:$AG$30,2,0)</f>
        <v>0.33333333333333331</v>
      </c>
      <c r="N3559" s="241">
        <f t="shared" ref="N3559:N3587" si="1466">VLOOKUP(K3559,$AE$23:$AG$30,3,0)</f>
        <v>0.70833333333333337</v>
      </c>
      <c r="O3559" s="244">
        <f t="shared" si="1460"/>
        <v>9.0000000000000018</v>
      </c>
      <c r="P3559" s="245" t="str">
        <f>+IF(((N3559-M3559)*24)&gt;4,"1",0)</f>
        <v>1</v>
      </c>
      <c r="Q3559" s="257">
        <f t="shared" si="1461"/>
        <v>8.0000000000000018</v>
      </c>
      <c r="R3559" s="102">
        <f>+L3559-Q3559</f>
        <v>2.9999999999999982</v>
      </c>
      <c r="S3559" s="103">
        <f t="shared" ref="S3559:S3587" si="1467">IF(AND(Y3559="d",W3559&gt;0),1,0)</f>
        <v>1</v>
      </c>
      <c r="T3559" s="104">
        <f t="shared" ref="T3559:T3587" si="1468">IF(AND(Y3559="D",W3559-S3559&lt;0),0,IF(AND(Y3559="M",W3559&gt;=7),7,IF(AND(Y3559="M",W3559&lt;7),W3559,IF(W3559-S3559&lt;0,0,IF(AND(Y3559="D",W3559-S3559&gt;=7),7,IF(AND(Y3559="D",W3559-S3559&lt;7),W3559-S3559,0))))))</f>
        <v>1.9999999999999982</v>
      </c>
      <c r="U3559" s="104">
        <f t="shared" ref="U3559:U3587" si="1469">IF(AND(Y3559="D",W3559&lt;1),0,IF(AND(Y3559="D",W3559-S3559-T3559&gt;0,W3559-S3559-T3559&lt;1),W3559-S3559-T3559,IF(AND(Y3559="D",W3559-S3559-T3559&gt;=1),1,IF(AND(Y3559="M",W3559-T3559&gt;=1),1,IF(AND(Y3559="M",W3559-T3559&lt;1),W3559-T3559,0)))))</f>
        <v>0</v>
      </c>
      <c r="V3559" s="104">
        <f t="shared" ref="V3559:V3587" si="1470">IF(AND(Y3559="D",W3559&lt;1),0,IF(AND(Y3559="D",W3559-S3559-T3559-U3559&gt;0),W3559-S3559-T3559-U3559,IF(AND(Y3559="M",W3559-T3559-U3559&gt;0),W3559-T3559-U3559,0)))</f>
        <v>0</v>
      </c>
      <c r="W3559" s="105">
        <f t="shared" ref="W3559:W3587" si="1471">+R3559</f>
        <v>2.9999999999999982</v>
      </c>
      <c r="X3559" s="96"/>
      <c r="Y3559" s="106" t="str">
        <f>$AO$10</f>
        <v>D</v>
      </c>
      <c r="Z3559" s="207" t="str">
        <f t="shared" si="1462"/>
        <v>Wed</v>
      </c>
      <c r="AA3559" s="107">
        <f t="shared" si="1463"/>
        <v>0</v>
      </c>
      <c r="AB3559" s="107">
        <f t="shared" si="1464"/>
        <v>0</v>
      </c>
      <c r="AC3559" s="107">
        <f t="shared" si="1465"/>
        <v>0</v>
      </c>
    </row>
    <row r="3560" spans="1:29" ht="12.75" customHeight="1">
      <c r="A3560" s="69"/>
      <c r="B3560" s="98" t="s">
        <v>20</v>
      </c>
      <c r="C3560" s="199">
        <v>40245</v>
      </c>
      <c r="D3560" s="199">
        <v>41340</v>
      </c>
      <c r="E3560" s="73"/>
      <c r="F3560" s="72"/>
      <c r="G3560" s="72"/>
      <c r="H3560" s="99"/>
      <c r="I3560" s="76">
        <f t="shared" si="1459"/>
        <v>7</v>
      </c>
      <c r="J3560" s="100">
        <f>$AN$11</f>
        <v>41081</v>
      </c>
      <c r="K3560" s="101">
        <v>1</v>
      </c>
      <c r="L3560" s="261">
        <v>8</v>
      </c>
      <c r="M3560" s="232">
        <f>VLOOKUP(K3560,$AE$23:$AG$30,2,0)</f>
        <v>0.33333333333333331</v>
      </c>
      <c r="N3560" s="241">
        <f t="shared" si="1466"/>
        <v>0.70833333333333337</v>
      </c>
      <c r="O3560" s="244">
        <f t="shared" si="1460"/>
        <v>9.0000000000000018</v>
      </c>
      <c r="P3560" s="245" t="str">
        <f t="shared" ref="P3560:P3587" si="1472">+IF(((N3560-M3560)*24)&gt;4,"1",0)</f>
        <v>1</v>
      </c>
      <c r="Q3560" s="257">
        <f t="shared" si="1461"/>
        <v>8.0000000000000018</v>
      </c>
      <c r="R3560" s="102">
        <f t="shared" ref="R3560:R3587" si="1473">+L3560-Q3560</f>
        <v>0</v>
      </c>
      <c r="S3560" s="103">
        <f t="shared" si="1467"/>
        <v>0</v>
      </c>
      <c r="T3560" s="104">
        <f t="shared" si="1468"/>
        <v>0</v>
      </c>
      <c r="U3560" s="104">
        <f t="shared" si="1469"/>
        <v>0</v>
      </c>
      <c r="V3560" s="104">
        <f t="shared" si="1470"/>
        <v>0</v>
      </c>
      <c r="W3560" s="105">
        <f t="shared" si="1471"/>
        <v>0</v>
      </c>
      <c r="X3560" s="96"/>
      <c r="Y3560" s="106" t="str">
        <f>$AO$11</f>
        <v>D</v>
      </c>
      <c r="Z3560" s="207" t="str">
        <f t="shared" si="1462"/>
        <v>Thu</v>
      </c>
      <c r="AA3560" s="107">
        <f t="shared" si="1463"/>
        <v>0</v>
      </c>
      <c r="AB3560" s="107">
        <f t="shared" si="1464"/>
        <v>0</v>
      </c>
      <c r="AC3560" s="107">
        <f t="shared" si="1465"/>
        <v>0</v>
      </c>
    </row>
    <row r="3561" spans="1:29" ht="12.75" customHeight="1">
      <c r="A3561" s="69"/>
      <c r="B3561" s="98"/>
      <c r="C3561" s="98"/>
      <c r="D3561" s="72"/>
      <c r="E3561" s="73"/>
      <c r="F3561" s="72"/>
      <c r="G3561" s="72"/>
      <c r="H3561" s="99"/>
      <c r="I3561" s="76">
        <f t="shared" si="1459"/>
        <v>8</v>
      </c>
      <c r="J3561" s="100">
        <f>$AN$12</f>
        <v>41082</v>
      </c>
      <c r="K3561" s="271"/>
      <c r="L3561" s="272"/>
      <c r="M3561" s="232">
        <f t="shared" ref="M3561:M3587" si="1474">VLOOKUP(K3561,$AE$23:$AG$30,2,0)</f>
        <v>0</v>
      </c>
      <c r="N3561" s="241">
        <f t="shared" si="1466"/>
        <v>0</v>
      </c>
      <c r="O3561" s="244">
        <f t="shared" si="1460"/>
        <v>0</v>
      </c>
      <c r="P3561" s="245">
        <f t="shared" si="1472"/>
        <v>0</v>
      </c>
      <c r="Q3561" s="257">
        <f t="shared" si="1461"/>
        <v>0</v>
      </c>
      <c r="R3561" s="102">
        <f t="shared" si="1473"/>
        <v>0</v>
      </c>
      <c r="S3561" s="103">
        <f t="shared" si="1467"/>
        <v>0</v>
      </c>
      <c r="T3561" s="104">
        <f t="shared" si="1468"/>
        <v>0</v>
      </c>
      <c r="U3561" s="104">
        <f t="shared" si="1469"/>
        <v>0</v>
      </c>
      <c r="V3561" s="104">
        <f t="shared" si="1470"/>
        <v>0</v>
      </c>
      <c r="W3561" s="105">
        <f t="shared" si="1471"/>
        <v>0</v>
      </c>
      <c r="X3561" s="96"/>
      <c r="Y3561" s="106" t="str">
        <f>$AO$12</f>
        <v>D</v>
      </c>
      <c r="Z3561" s="207" t="str">
        <f t="shared" si="1462"/>
        <v>Fri</v>
      </c>
      <c r="AA3561" s="107">
        <f t="shared" si="1463"/>
        <v>0</v>
      </c>
      <c r="AB3561" s="107">
        <f t="shared" si="1464"/>
        <v>0</v>
      </c>
      <c r="AC3561" s="107">
        <f t="shared" si="1465"/>
        <v>0</v>
      </c>
    </row>
    <row r="3562" spans="1:29" ht="12.75" customHeight="1">
      <c r="A3562" s="69"/>
      <c r="B3562" s="98"/>
      <c r="C3562" s="98"/>
      <c r="D3562" s="72"/>
      <c r="E3562" s="73"/>
      <c r="F3562" s="198"/>
      <c r="G3562" s="72"/>
      <c r="H3562" s="99"/>
      <c r="I3562" s="76">
        <f t="shared" si="1459"/>
        <v>9</v>
      </c>
      <c r="J3562" s="100">
        <f>$AN$13</f>
        <v>41083</v>
      </c>
      <c r="K3562" s="339" t="s">
        <v>50</v>
      </c>
      <c r="L3562" s="261"/>
      <c r="M3562" s="232">
        <f t="shared" si="1474"/>
        <v>0</v>
      </c>
      <c r="N3562" s="241">
        <f t="shared" si="1466"/>
        <v>0</v>
      </c>
      <c r="O3562" s="244">
        <f t="shared" si="1460"/>
        <v>0</v>
      </c>
      <c r="P3562" s="245">
        <f t="shared" si="1472"/>
        <v>0</v>
      </c>
      <c r="Q3562" s="257">
        <f t="shared" si="1461"/>
        <v>0</v>
      </c>
      <c r="R3562" s="102">
        <f t="shared" si="1473"/>
        <v>0</v>
      </c>
      <c r="S3562" s="103">
        <f t="shared" si="1467"/>
        <v>0</v>
      </c>
      <c r="T3562" s="104">
        <f t="shared" si="1468"/>
        <v>0</v>
      </c>
      <c r="U3562" s="104">
        <f t="shared" si="1469"/>
        <v>0</v>
      </c>
      <c r="V3562" s="104">
        <f t="shared" si="1470"/>
        <v>0</v>
      </c>
      <c r="W3562" s="105">
        <f t="shared" si="1471"/>
        <v>0</v>
      </c>
      <c r="X3562" s="96"/>
      <c r="Y3562" s="106" t="str">
        <f>$AO$13</f>
        <v>M</v>
      </c>
      <c r="Z3562" s="207" t="str">
        <f t="shared" si="1462"/>
        <v>Sat</v>
      </c>
      <c r="AA3562" s="107">
        <f t="shared" si="1463"/>
        <v>0</v>
      </c>
      <c r="AB3562" s="107">
        <f t="shared" si="1464"/>
        <v>0</v>
      </c>
      <c r="AC3562" s="107">
        <f t="shared" si="1465"/>
        <v>0</v>
      </c>
    </row>
    <row r="3563" spans="1:29" ht="12.75" customHeight="1">
      <c r="A3563" s="69"/>
      <c r="B3563" s="124" t="s">
        <v>21</v>
      </c>
      <c r="C3563" s="125" t="s">
        <v>22</v>
      </c>
      <c r="D3563" s="126"/>
      <c r="E3563" s="127"/>
      <c r="F3563" s="198">
        <v>1244560</v>
      </c>
      <c r="G3563" s="129" t="s">
        <v>22</v>
      </c>
      <c r="H3563" s="130">
        <f>+F3563</f>
        <v>1244560</v>
      </c>
      <c r="I3563" s="76">
        <f t="shared" si="1459"/>
        <v>10</v>
      </c>
      <c r="J3563" s="100">
        <f>$AN$14</f>
        <v>41084</v>
      </c>
      <c r="K3563" s="339" t="s">
        <v>50</v>
      </c>
      <c r="L3563" s="261"/>
      <c r="M3563" s="232">
        <f t="shared" si="1474"/>
        <v>0</v>
      </c>
      <c r="N3563" s="241">
        <f t="shared" si="1466"/>
        <v>0</v>
      </c>
      <c r="O3563" s="244">
        <f t="shared" si="1460"/>
        <v>0</v>
      </c>
      <c r="P3563" s="245">
        <f t="shared" si="1472"/>
        <v>0</v>
      </c>
      <c r="Q3563" s="257">
        <f t="shared" si="1461"/>
        <v>0</v>
      </c>
      <c r="R3563" s="102">
        <f t="shared" si="1473"/>
        <v>0</v>
      </c>
      <c r="S3563" s="103">
        <f t="shared" si="1467"/>
        <v>0</v>
      </c>
      <c r="T3563" s="104">
        <f t="shared" si="1468"/>
        <v>0</v>
      </c>
      <c r="U3563" s="104">
        <f t="shared" si="1469"/>
        <v>0</v>
      </c>
      <c r="V3563" s="104">
        <f t="shared" si="1470"/>
        <v>0</v>
      </c>
      <c r="W3563" s="105">
        <f t="shared" si="1471"/>
        <v>0</v>
      </c>
      <c r="X3563" s="96"/>
      <c r="Y3563" s="106" t="str">
        <f>$AO$14</f>
        <v>M</v>
      </c>
      <c r="Z3563" s="262" t="str">
        <f t="shared" si="1462"/>
        <v>Sun</v>
      </c>
      <c r="AA3563" s="107">
        <f t="shared" si="1463"/>
        <v>0</v>
      </c>
      <c r="AB3563" s="107">
        <f t="shared" si="1464"/>
        <v>0</v>
      </c>
      <c r="AC3563" s="107">
        <f t="shared" si="1465"/>
        <v>0</v>
      </c>
    </row>
    <row r="3564" spans="1:29" ht="12.75" customHeight="1">
      <c r="A3564" s="69"/>
      <c r="B3564" s="124" t="s">
        <v>23</v>
      </c>
      <c r="C3564" s="125" t="s">
        <v>22</v>
      </c>
      <c r="D3564" s="133">
        <f>+F3563/173</f>
        <v>7193.9884393063585</v>
      </c>
      <c r="E3564" s="127" t="s">
        <v>24</v>
      </c>
      <c r="F3564" s="128">
        <f>+W3590</f>
        <v>81.000000000000028</v>
      </c>
      <c r="G3564" s="134" t="s">
        <v>22</v>
      </c>
      <c r="H3564" s="130">
        <f>F3564*D3564</f>
        <v>582713.06358381524</v>
      </c>
      <c r="I3564" s="76">
        <f t="shared" si="1459"/>
        <v>11</v>
      </c>
      <c r="J3564" s="100">
        <f>$AN$15</f>
        <v>41085</v>
      </c>
      <c r="K3564" s="271"/>
      <c r="L3564" s="272"/>
      <c r="M3564" s="232">
        <f t="shared" si="1474"/>
        <v>0</v>
      </c>
      <c r="N3564" s="241">
        <f t="shared" si="1466"/>
        <v>0</v>
      </c>
      <c r="O3564" s="244">
        <f t="shared" si="1460"/>
        <v>0</v>
      </c>
      <c r="P3564" s="245">
        <f t="shared" si="1472"/>
        <v>0</v>
      </c>
      <c r="Q3564" s="257">
        <f t="shared" si="1461"/>
        <v>0</v>
      </c>
      <c r="R3564" s="102">
        <f t="shared" si="1473"/>
        <v>0</v>
      </c>
      <c r="S3564" s="103">
        <f t="shared" si="1467"/>
        <v>0</v>
      </c>
      <c r="T3564" s="104">
        <f t="shared" si="1468"/>
        <v>0</v>
      </c>
      <c r="U3564" s="104">
        <f t="shared" si="1469"/>
        <v>0</v>
      </c>
      <c r="V3564" s="104">
        <f t="shared" si="1470"/>
        <v>0</v>
      </c>
      <c r="W3564" s="105">
        <f t="shared" si="1471"/>
        <v>0</v>
      </c>
      <c r="X3564" s="96"/>
      <c r="Y3564" s="106" t="str">
        <f>$AO$15</f>
        <v>D</v>
      </c>
      <c r="Z3564" s="262" t="str">
        <f t="shared" si="1462"/>
        <v>Mon</v>
      </c>
      <c r="AA3564" s="107">
        <f t="shared" si="1463"/>
        <v>0</v>
      </c>
      <c r="AB3564" s="107">
        <f t="shared" si="1464"/>
        <v>0</v>
      </c>
      <c r="AC3564" s="107">
        <f t="shared" si="1465"/>
        <v>0</v>
      </c>
    </row>
    <row r="3565" spans="1:29" ht="12.75" customHeight="1">
      <c r="A3565" s="69"/>
      <c r="B3565" s="124" t="s">
        <v>65</v>
      </c>
      <c r="C3565" s="125" t="s">
        <v>22</v>
      </c>
      <c r="D3565" s="133">
        <v>6000</v>
      </c>
      <c r="E3565" s="127" t="s">
        <v>24</v>
      </c>
      <c r="F3565" s="203">
        <f>+K3590</f>
        <v>15</v>
      </c>
      <c r="G3565" s="134" t="s">
        <v>22</v>
      </c>
      <c r="H3565" s="130">
        <f>F3565*D3565</f>
        <v>90000</v>
      </c>
      <c r="I3565" s="76">
        <f t="shared" si="1459"/>
        <v>12</v>
      </c>
      <c r="J3565" s="100">
        <f>$AN$16</f>
        <v>41086</v>
      </c>
      <c r="K3565" s="271"/>
      <c r="L3565" s="272"/>
      <c r="M3565" s="232">
        <f t="shared" si="1474"/>
        <v>0</v>
      </c>
      <c r="N3565" s="241">
        <f t="shared" si="1466"/>
        <v>0</v>
      </c>
      <c r="O3565" s="244">
        <f t="shared" si="1460"/>
        <v>0</v>
      </c>
      <c r="P3565" s="245">
        <f t="shared" si="1472"/>
        <v>0</v>
      </c>
      <c r="Q3565" s="257">
        <f t="shared" si="1461"/>
        <v>0</v>
      </c>
      <c r="R3565" s="102">
        <f t="shared" si="1473"/>
        <v>0</v>
      </c>
      <c r="S3565" s="103">
        <f t="shared" si="1467"/>
        <v>0</v>
      </c>
      <c r="T3565" s="104">
        <f t="shared" si="1468"/>
        <v>0</v>
      </c>
      <c r="U3565" s="104">
        <f t="shared" si="1469"/>
        <v>0</v>
      </c>
      <c r="V3565" s="104">
        <f t="shared" si="1470"/>
        <v>0</v>
      </c>
      <c r="W3565" s="105">
        <f t="shared" si="1471"/>
        <v>0</v>
      </c>
      <c r="X3565" s="96"/>
      <c r="Y3565" s="106" t="str">
        <f>$AO$16</f>
        <v>D</v>
      </c>
      <c r="Z3565" s="207" t="str">
        <f t="shared" si="1462"/>
        <v>Tue</v>
      </c>
      <c r="AA3565" s="107">
        <f t="shared" si="1463"/>
        <v>0</v>
      </c>
      <c r="AB3565" s="107">
        <f t="shared" si="1464"/>
        <v>0</v>
      </c>
      <c r="AC3565" s="107">
        <f t="shared" si="1465"/>
        <v>0</v>
      </c>
    </row>
    <row r="3566" spans="1:29" ht="12.75" customHeight="1">
      <c r="A3566" s="69"/>
      <c r="B3566" s="124" t="s">
        <v>66</v>
      </c>
      <c r="C3566" s="125" t="s">
        <v>22</v>
      </c>
      <c r="D3566" s="200">
        <v>4000</v>
      </c>
      <c r="E3566" s="127" t="s">
        <v>24</v>
      </c>
      <c r="F3566" s="139">
        <f>+L3590</f>
        <v>6</v>
      </c>
      <c r="G3566" s="134" t="s">
        <v>22</v>
      </c>
      <c r="H3566" s="130">
        <f>F3566*D3566</f>
        <v>24000</v>
      </c>
      <c r="I3566" s="76">
        <f t="shared" si="1459"/>
        <v>13</v>
      </c>
      <c r="J3566" s="100">
        <f>$AN$17</f>
        <v>41087</v>
      </c>
      <c r="K3566" s="271"/>
      <c r="L3566" s="272"/>
      <c r="M3566" s="232">
        <f t="shared" si="1474"/>
        <v>0</v>
      </c>
      <c r="N3566" s="241">
        <f t="shared" si="1466"/>
        <v>0</v>
      </c>
      <c r="O3566" s="244">
        <f t="shared" si="1460"/>
        <v>0</v>
      </c>
      <c r="P3566" s="245">
        <f t="shared" si="1472"/>
        <v>0</v>
      </c>
      <c r="Q3566" s="257">
        <f t="shared" si="1461"/>
        <v>0</v>
      </c>
      <c r="R3566" s="102">
        <f t="shared" si="1473"/>
        <v>0</v>
      </c>
      <c r="S3566" s="103">
        <f t="shared" si="1467"/>
        <v>0</v>
      </c>
      <c r="T3566" s="104">
        <f t="shared" si="1468"/>
        <v>0</v>
      </c>
      <c r="U3566" s="104">
        <f t="shared" si="1469"/>
        <v>0</v>
      </c>
      <c r="V3566" s="104">
        <f t="shared" si="1470"/>
        <v>0</v>
      </c>
      <c r="W3566" s="105">
        <f t="shared" si="1471"/>
        <v>0</v>
      </c>
      <c r="X3566" s="96"/>
      <c r="Y3566" s="106" t="str">
        <f>$AO$17</f>
        <v>D</v>
      </c>
      <c r="Z3566" s="207" t="str">
        <f t="shared" si="1462"/>
        <v>Wed</v>
      </c>
      <c r="AA3566" s="107">
        <f t="shared" si="1463"/>
        <v>0</v>
      </c>
      <c r="AB3566" s="107">
        <f t="shared" si="1464"/>
        <v>0</v>
      </c>
      <c r="AC3566" s="107">
        <f t="shared" si="1465"/>
        <v>0</v>
      </c>
    </row>
    <row r="3567" spans="1:29" ht="12.75" customHeight="1">
      <c r="A3567" s="69"/>
      <c r="B3567" s="335" t="s">
        <v>75</v>
      </c>
      <c r="C3567" s="336" t="s">
        <v>22</v>
      </c>
      <c r="D3567" s="337"/>
      <c r="E3567" s="127" t="s">
        <v>24</v>
      </c>
      <c r="F3567" s="338">
        <f>+M3590</f>
        <v>9</v>
      </c>
      <c r="G3567" s="142" t="s">
        <v>22</v>
      </c>
      <c r="H3567" s="143">
        <f>+F3567*D3567</f>
        <v>0</v>
      </c>
      <c r="I3567" s="76">
        <f t="shared" si="1459"/>
        <v>14</v>
      </c>
      <c r="J3567" s="100">
        <f>$AN$18</f>
        <v>41088</v>
      </c>
      <c r="K3567" s="271"/>
      <c r="L3567" s="272"/>
      <c r="M3567" s="232">
        <f t="shared" si="1474"/>
        <v>0</v>
      </c>
      <c r="N3567" s="241">
        <f t="shared" si="1466"/>
        <v>0</v>
      </c>
      <c r="O3567" s="244">
        <f t="shared" si="1460"/>
        <v>0</v>
      </c>
      <c r="P3567" s="245">
        <f t="shared" si="1472"/>
        <v>0</v>
      </c>
      <c r="Q3567" s="257">
        <f t="shared" si="1461"/>
        <v>0</v>
      </c>
      <c r="R3567" s="102">
        <f t="shared" si="1473"/>
        <v>0</v>
      </c>
      <c r="S3567" s="103">
        <f t="shared" si="1467"/>
        <v>0</v>
      </c>
      <c r="T3567" s="104">
        <f t="shared" si="1468"/>
        <v>0</v>
      </c>
      <c r="U3567" s="104">
        <f t="shared" si="1469"/>
        <v>0</v>
      </c>
      <c r="V3567" s="104">
        <f t="shared" si="1470"/>
        <v>0</v>
      </c>
      <c r="W3567" s="105">
        <f t="shared" si="1471"/>
        <v>0</v>
      </c>
      <c r="X3567" s="96"/>
      <c r="Y3567" s="106" t="str">
        <f>$AO$18</f>
        <v>D</v>
      </c>
      <c r="Z3567" s="207" t="str">
        <f t="shared" si="1462"/>
        <v>Thu</v>
      </c>
      <c r="AA3567" s="107">
        <f t="shared" si="1463"/>
        <v>0</v>
      </c>
      <c r="AB3567" s="107">
        <f t="shared" si="1464"/>
        <v>0</v>
      </c>
      <c r="AC3567" s="107">
        <f t="shared" si="1465"/>
        <v>0</v>
      </c>
    </row>
    <row r="3568" spans="1:29" ht="12.75" customHeight="1">
      <c r="A3568" s="69"/>
      <c r="B3568" s="124"/>
      <c r="C3568" s="70"/>
      <c r="D3568" s="202"/>
      <c r="E3568" s="140"/>
      <c r="F3568" s="141"/>
      <c r="G3568" s="74" t="s">
        <v>22</v>
      </c>
      <c r="H3568" s="99">
        <f>+D3568*F3568</f>
        <v>0</v>
      </c>
      <c r="I3568" s="76">
        <f t="shared" si="1459"/>
        <v>15</v>
      </c>
      <c r="J3568" s="100">
        <f>$AN$19</f>
        <v>41089</v>
      </c>
      <c r="K3568" s="271"/>
      <c r="L3568" s="272"/>
      <c r="M3568" s="232">
        <f t="shared" si="1474"/>
        <v>0</v>
      </c>
      <c r="N3568" s="241">
        <f t="shared" si="1466"/>
        <v>0</v>
      </c>
      <c r="O3568" s="244">
        <f t="shared" si="1460"/>
        <v>0</v>
      </c>
      <c r="P3568" s="245">
        <f t="shared" si="1472"/>
        <v>0</v>
      </c>
      <c r="Q3568" s="257">
        <f t="shared" si="1461"/>
        <v>0</v>
      </c>
      <c r="R3568" s="102">
        <f t="shared" si="1473"/>
        <v>0</v>
      </c>
      <c r="S3568" s="103">
        <f t="shared" si="1467"/>
        <v>0</v>
      </c>
      <c r="T3568" s="104">
        <f t="shared" si="1468"/>
        <v>0</v>
      </c>
      <c r="U3568" s="104">
        <f t="shared" si="1469"/>
        <v>0</v>
      </c>
      <c r="V3568" s="104">
        <f t="shared" si="1470"/>
        <v>0</v>
      </c>
      <c r="W3568" s="105">
        <f t="shared" si="1471"/>
        <v>0</v>
      </c>
      <c r="X3568" s="96"/>
      <c r="Y3568" s="106" t="str">
        <f>$AO$19</f>
        <v>D</v>
      </c>
      <c r="Z3568" s="207" t="str">
        <f t="shared" si="1462"/>
        <v>Fri</v>
      </c>
      <c r="AA3568" s="107">
        <f t="shared" si="1463"/>
        <v>0</v>
      </c>
      <c r="AB3568" s="107">
        <f t="shared" si="1464"/>
        <v>0</v>
      </c>
      <c r="AC3568" s="107">
        <f t="shared" si="1465"/>
        <v>0</v>
      </c>
    </row>
    <row r="3569" spans="1:29" ht="12.75" customHeight="1">
      <c r="A3569" s="69"/>
      <c r="B3569" s="124"/>
      <c r="C3569" s="70"/>
      <c r="D3569" s="202"/>
      <c r="E3569" s="140"/>
      <c r="F3569" s="139"/>
      <c r="G3569" s="74" t="s">
        <v>22</v>
      </c>
      <c r="H3569" s="99">
        <f>+D3569*F3569</f>
        <v>0</v>
      </c>
      <c r="I3569" s="76">
        <f t="shared" si="1459"/>
        <v>16</v>
      </c>
      <c r="J3569" s="100">
        <f>$AN$20</f>
        <v>41090</v>
      </c>
      <c r="K3569" s="101" t="s">
        <v>50</v>
      </c>
      <c r="L3569" s="261"/>
      <c r="M3569" s="232">
        <f t="shared" si="1474"/>
        <v>0</v>
      </c>
      <c r="N3569" s="241">
        <f t="shared" si="1466"/>
        <v>0</v>
      </c>
      <c r="O3569" s="244">
        <f t="shared" si="1460"/>
        <v>0</v>
      </c>
      <c r="P3569" s="245">
        <f t="shared" si="1472"/>
        <v>0</v>
      </c>
      <c r="Q3569" s="257">
        <f t="shared" si="1461"/>
        <v>0</v>
      </c>
      <c r="R3569" s="102">
        <f t="shared" si="1473"/>
        <v>0</v>
      </c>
      <c r="S3569" s="103">
        <f t="shared" si="1467"/>
        <v>0</v>
      </c>
      <c r="T3569" s="104">
        <f t="shared" si="1468"/>
        <v>0</v>
      </c>
      <c r="U3569" s="104">
        <f t="shared" si="1469"/>
        <v>0</v>
      </c>
      <c r="V3569" s="104">
        <f t="shared" si="1470"/>
        <v>0</v>
      </c>
      <c r="W3569" s="105">
        <f t="shared" si="1471"/>
        <v>0</v>
      </c>
      <c r="X3569" s="96"/>
      <c r="Y3569" s="106" t="str">
        <f>$AO$20</f>
        <v>M</v>
      </c>
      <c r="Z3569" s="207" t="str">
        <f t="shared" si="1462"/>
        <v>Sat</v>
      </c>
      <c r="AA3569" s="107">
        <f t="shared" si="1463"/>
        <v>0</v>
      </c>
      <c r="AB3569" s="107">
        <f t="shared" si="1464"/>
        <v>0</v>
      </c>
      <c r="AC3569" s="107">
        <f t="shared" si="1465"/>
        <v>0</v>
      </c>
    </row>
    <row r="3570" spans="1:29" ht="12.75" customHeight="1">
      <c r="A3570" s="69"/>
      <c r="B3570" s="124" t="s">
        <v>56</v>
      </c>
      <c r="C3570" s="70" t="s">
        <v>22</v>
      </c>
      <c r="D3570" s="202"/>
      <c r="E3570" s="140"/>
      <c r="F3570" s="141"/>
      <c r="G3570" s="74" t="s">
        <v>22</v>
      </c>
      <c r="H3570" s="99">
        <v>0</v>
      </c>
      <c r="I3570" s="76">
        <f t="shared" si="1459"/>
        <v>17</v>
      </c>
      <c r="J3570" s="100">
        <f>$AN$21</f>
        <v>41091</v>
      </c>
      <c r="K3570" s="101" t="s">
        <v>50</v>
      </c>
      <c r="L3570" s="261"/>
      <c r="M3570" s="232">
        <f t="shared" si="1474"/>
        <v>0</v>
      </c>
      <c r="N3570" s="241">
        <f t="shared" si="1466"/>
        <v>0</v>
      </c>
      <c r="O3570" s="244">
        <f t="shared" si="1460"/>
        <v>0</v>
      </c>
      <c r="P3570" s="245">
        <f t="shared" si="1472"/>
        <v>0</v>
      </c>
      <c r="Q3570" s="257">
        <f t="shared" si="1461"/>
        <v>0</v>
      </c>
      <c r="R3570" s="102">
        <f t="shared" si="1473"/>
        <v>0</v>
      </c>
      <c r="S3570" s="103">
        <f t="shared" si="1467"/>
        <v>0</v>
      </c>
      <c r="T3570" s="104">
        <f t="shared" si="1468"/>
        <v>0</v>
      </c>
      <c r="U3570" s="104">
        <f t="shared" si="1469"/>
        <v>0</v>
      </c>
      <c r="V3570" s="104">
        <f t="shared" si="1470"/>
        <v>0</v>
      </c>
      <c r="W3570" s="105">
        <f t="shared" si="1471"/>
        <v>0</v>
      </c>
      <c r="X3570" s="96"/>
      <c r="Y3570" s="106" t="str">
        <f>$AO$21</f>
        <v>M</v>
      </c>
      <c r="Z3570" s="262" t="str">
        <f t="shared" si="1462"/>
        <v>Sun</v>
      </c>
      <c r="AA3570" s="107">
        <f t="shared" si="1463"/>
        <v>0</v>
      </c>
      <c r="AB3570" s="107">
        <f t="shared" si="1464"/>
        <v>0</v>
      </c>
      <c r="AC3570" s="107">
        <f t="shared" si="1465"/>
        <v>0</v>
      </c>
    </row>
    <row r="3571" spans="1:29" ht="12.75" customHeight="1">
      <c r="A3571" s="69"/>
      <c r="B3571" s="124"/>
      <c r="C3571" s="70"/>
      <c r="D3571" s="202"/>
      <c r="E3571" s="140"/>
      <c r="F3571" s="139"/>
      <c r="G3571" s="74" t="s">
        <v>22</v>
      </c>
      <c r="H3571" s="99">
        <f>+D3571*F3571</f>
        <v>0</v>
      </c>
      <c r="I3571" s="76">
        <f t="shared" si="1459"/>
        <v>18</v>
      </c>
      <c r="J3571" s="100">
        <f>$AN$22</f>
        <v>41092</v>
      </c>
      <c r="K3571" s="101">
        <v>1</v>
      </c>
      <c r="L3571" s="261">
        <v>8</v>
      </c>
      <c r="M3571" s="232">
        <f t="shared" si="1474"/>
        <v>0.33333333333333331</v>
      </c>
      <c r="N3571" s="241">
        <f t="shared" si="1466"/>
        <v>0.70833333333333337</v>
      </c>
      <c r="O3571" s="244">
        <f t="shared" si="1460"/>
        <v>9.0000000000000018</v>
      </c>
      <c r="P3571" s="245" t="str">
        <f t="shared" si="1472"/>
        <v>1</v>
      </c>
      <c r="Q3571" s="257">
        <f t="shared" si="1461"/>
        <v>8.0000000000000018</v>
      </c>
      <c r="R3571" s="102">
        <f t="shared" si="1473"/>
        <v>0</v>
      </c>
      <c r="S3571" s="103">
        <f t="shared" si="1467"/>
        <v>0</v>
      </c>
      <c r="T3571" s="104">
        <f t="shared" si="1468"/>
        <v>0</v>
      </c>
      <c r="U3571" s="104">
        <f t="shared" si="1469"/>
        <v>0</v>
      </c>
      <c r="V3571" s="104">
        <f t="shared" si="1470"/>
        <v>0</v>
      </c>
      <c r="W3571" s="105">
        <f t="shared" si="1471"/>
        <v>0</v>
      </c>
      <c r="X3571" s="96"/>
      <c r="Y3571" s="106" t="str">
        <f>$AO$22</f>
        <v>D</v>
      </c>
      <c r="Z3571" s="262" t="str">
        <f t="shared" si="1462"/>
        <v>Mon</v>
      </c>
      <c r="AA3571" s="107">
        <f t="shared" si="1463"/>
        <v>0</v>
      </c>
      <c r="AB3571" s="107">
        <f t="shared" si="1464"/>
        <v>0</v>
      </c>
      <c r="AC3571" s="107">
        <f t="shared" si="1465"/>
        <v>0</v>
      </c>
    </row>
    <row r="3572" spans="1:29" ht="12.75" customHeight="1">
      <c r="A3572" s="69"/>
      <c r="B3572" s="150" t="s">
        <v>19</v>
      </c>
      <c r="C3572" s="150"/>
      <c r="D3572" s="200"/>
      <c r="E3572" s="127"/>
      <c r="F3572" s="151"/>
      <c r="G3572" s="134" t="s">
        <v>22</v>
      </c>
      <c r="H3572" s="152">
        <f>SUM(H3563:H3571)</f>
        <v>1941273.0635838152</v>
      </c>
      <c r="I3572" s="76">
        <f t="shared" si="1459"/>
        <v>19</v>
      </c>
      <c r="J3572" s="100">
        <f>$AN$23</f>
        <v>41093</v>
      </c>
      <c r="K3572" s="101"/>
      <c r="L3572" s="261"/>
      <c r="M3572" s="232">
        <f t="shared" si="1474"/>
        <v>0</v>
      </c>
      <c r="N3572" s="241">
        <f t="shared" si="1466"/>
        <v>0</v>
      </c>
      <c r="O3572" s="244">
        <f t="shared" si="1460"/>
        <v>0</v>
      </c>
      <c r="P3572" s="245">
        <f t="shared" si="1472"/>
        <v>0</v>
      </c>
      <c r="Q3572" s="257">
        <f t="shared" si="1461"/>
        <v>0</v>
      </c>
      <c r="R3572" s="102">
        <f t="shared" si="1473"/>
        <v>0</v>
      </c>
      <c r="S3572" s="103">
        <f t="shared" si="1467"/>
        <v>0</v>
      </c>
      <c r="T3572" s="104">
        <f t="shared" si="1468"/>
        <v>0</v>
      </c>
      <c r="U3572" s="104">
        <f t="shared" si="1469"/>
        <v>0</v>
      </c>
      <c r="V3572" s="104">
        <f t="shared" si="1470"/>
        <v>0</v>
      </c>
      <c r="W3572" s="105">
        <f t="shared" si="1471"/>
        <v>0</v>
      </c>
      <c r="X3572" s="96"/>
      <c r="Y3572" s="106" t="str">
        <f>$AO$23</f>
        <v>D</v>
      </c>
      <c r="Z3572" s="207" t="str">
        <f t="shared" si="1462"/>
        <v>Tue</v>
      </c>
      <c r="AA3572" s="107">
        <v>1</v>
      </c>
      <c r="AB3572" s="107">
        <f t="shared" si="1464"/>
        <v>0</v>
      </c>
      <c r="AC3572" s="107">
        <f t="shared" si="1465"/>
        <v>0</v>
      </c>
    </row>
    <row r="3573" spans="1:29" ht="12.75" customHeight="1">
      <c r="A3573" s="69"/>
      <c r="B3573" s="131" t="s">
        <v>25</v>
      </c>
      <c r="C3573" s="70"/>
      <c r="D3573" s="200"/>
      <c r="E3573" s="127"/>
      <c r="F3573" s="151"/>
      <c r="G3573" s="74"/>
      <c r="H3573" s="75"/>
      <c r="I3573" s="76">
        <f t="shared" si="1459"/>
        <v>20</v>
      </c>
      <c r="J3573" s="100">
        <f>$AN$24</f>
        <v>41094</v>
      </c>
      <c r="K3573" s="101"/>
      <c r="L3573" s="261"/>
      <c r="M3573" s="232">
        <f t="shared" si="1474"/>
        <v>0</v>
      </c>
      <c r="N3573" s="241">
        <f t="shared" si="1466"/>
        <v>0</v>
      </c>
      <c r="O3573" s="244">
        <f t="shared" si="1460"/>
        <v>0</v>
      </c>
      <c r="P3573" s="245">
        <f t="shared" si="1472"/>
        <v>0</v>
      </c>
      <c r="Q3573" s="257">
        <f t="shared" si="1461"/>
        <v>0</v>
      </c>
      <c r="R3573" s="102">
        <f t="shared" si="1473"/>
        <v>0</v>
      </c>
      <c r="S3573" s="103">
        <f t="shared" si="1467"/>
        <v>0</v>
      </c>
      <c r="T3573" s="104">
        <f t="shared" si="1468"/>
        <v>0</v>
      </c>
      <c r="U3573" s="104">
        <f t="shared" si="1469"/>
        <v>0</v>
      </c>
      <c r="V3573" s="104">
        <f t="shared" si="1470"/>
        <v>0</v>
      </c>
      <c r="W3573" s="105">
        <f t="shared" si="1471"/>
        <v>0</v>
      </c>
      <c r="X3573" s="96"/>
      <c r="Y3573" s="106" t="str">
        <f>$AO$24</f>
        <v>D</v>
      </c>
      <c r="Z3573" s="207" t="str">
        <f t="shared" si="1462"/>
        <v>Wed</v>
      </c>
      <c r="AA3573" s="107">
        <v>1</v>
      </c>
      <c r="AB3573" s="107">
        <f t="shared" si="1464"/>
        <v>0</v>
      </c>
      <c r="AC3573" s="107">
        <f t="shared" si="1465"/>
        <v>0</v>
      </c>
    </row>
    <row r="3574" spans="1:29" ht="12.75" customHeight="1">
      <c r="A3574" s="69"/>
      <c r="B3574" s="124" t="s">
        <v>26</v>
      </c>
      <c r="C3574" s="125" t="s">
        <v>22</v>
      </c>
      <c r="D3574" s="153">
        <f>-H3563</f>
        <v>-1244560</v>
      </c>
      <c r="E3574" s="127" t="s">
        <v>24</v>
      </c>
      <c r="F3574" s="149">
        <v>0.02</v>
      </c>
      <c r="G3574" s="134" t="s">
        <v>22</v>
      </c>
      <c r="H3574" s="130">
        <f>F3574*D3574</f>
        <v>-24891.200000000001</v>
      </c>
      <c r="I3574" s="76">
        <f t="shared" si="1459"/>
        <v>21</v>
      </c>
      <c r="J3574" s="100">
        <f>$AN$25</f>
        <v>41095</v>
      </c>
      <c r="K3574" s="101">
        <v>1</v>
      </c>
      <c r="L3574" s="261">
        <v>8</v>
      </c>
      <c r="M3574" s="232">
        <f t="shared" si="1474"/>
        <v>0.33333333333333331</v>
      </c>
      <c r="N3574" s="241">
        <f t="shared" si="1466"/>
        <v>0.70833333333333337</v>
      </c>
      <c r="O3574" s="244">
        <f t="shared" si="1460"/>
        <v>9.0000000000000018</v>
      </c>
      <c r="P3574" s="245" t="str">
        <f t="shared" si="1472"/>
        <v>1</v>
      </c>
      <c r="Q3574" s="257">
        <f t="shared" si="1461"/>
        <v>8.0000000000000018</v>
      </c>
      <c r="R3574" s="102">
        <f t="shared" si="1473"/>
        <v>0</v>
      </c>
      <c r="S3574" s="103">
        <f t="shared" si="1467"/>
        <v>0</v>
      </c>
      <c r="T3574" s="104">
        <f t="shared" si="1468"/>
        <v>0</v>
      </c>
      <c r="U3574" s="104">
        <f t="shared" si="1469"/>
        <v>0</v>
      </c>
      <c r="V3574" s="104">
        <f t="shared" si="1470"/>
        <v>0</v>
      </c>
      <c r="W3574" s="105">
        <f t="shared" si="1471"/>
        <v>0</v>
      </c>
      <c r="X3574" s="96"/>
      <c r="Y3574" s="106" t="str">
        <f>$AO$25</f>
        <v>D</v>
      </c>
      <c r="Z3574" s="207" t="str">
        <f t="shared" si="1462"/>
        <v>Thu</v>
      </c>
      <c r="AA3574" s="107">
        <f t="shared" si="1463"/>
        <v>0</v>
      </c>
      <c r="AB3574" s="107">
        <f t="shared" si="1464"/>
        <v>0</v>
      </c>
      <c r="AC3574" s="107">
        <f t="shared" si="1465"/>
        <v>0</v>
      </c>
    </row>
    <row r="3575" spans="1:29" ht="12.75" customHeight="1">
      <c r="A3575" s="69"/>
      <c r="B3575" s="124" t="s">
        <v>47</v>
      </c>
      <c r="C3575" s="125" t="s">
        <v>22</v>
      </c>
      <c r="D3575" s="200"/>
      <c r="E3575" s="127"/>
      <c r="F3575" s="155"/>
      <c r="G3575" s="134" t="s">
        <v>22</v>
      </c>
      <c r="H3575" s="130">
        <f>SUM(AA3590:AC3590)*-F3563/21</f>
        <v>-118529.52380952382</v>
      </c>
      <c r="I3575" s="76">
        <f t="shared" si="1459"/>
        <v>22</v>
      </c>
      <c r="J3575" s="100">
        <f>$AN$26</f>
        <v>41096</v>
      </c>
      <c r="K3575" s="101">
        <v>1</v>
      </c>
      <c r="L3575" s="261">
        <v>8</v>
      </c>
      <c r="M3575" s="232">
        <f t="shared" si="1474"/>
        <v>0.33333333333333331</v>
      </c>
      <c r="N3575" s="241">
        <f t="shared" si="1466"/>
        <v>0.70833333333333337</v>
      </c>
      <c r="O3575" s="244">
        <f t="shared" si="1460"/>
        <v>9.0000000000000018</v>
      </c>
      <c r="P3575" s="245" t="str">
        <f t="shared" si="1472"/>
        <v>1</v>
      </c>
      <c r="Q3575" s="257">
        <f t="shared" si="1461"/>
        <v>8.0000000000000018</v>
      </c>
      <c r="R3575" s="102">
        <f t="shared" si="1473"/>
        <v>0</v>
      </c>
      <c r="S3575" s="103">
        <f t="shared" si="1467"/>
        <v>0</v>
      </c>
      <c r="T3575" s="104">
        <f t="shared" si="1468"/>
        <v>0</v>
      </c>
      <c r="U3575" s="104">
        <f t="shared" si="1469"/>
        <v>0</v>
      </c>
      <c r="V3575" s="104">
        <f t="shared" si="1470"/>
        <v>0</v>
      </c>
      <c r="W3575" s="105">
        <f t="shared" si="1471"/>
        <v>0</v>
      </c>
      <c r="X3575" s="96"/>
      <c r="Y3575" s="106" t="str">
        <f>$AO$26</f>
        <v>D</v>
      </c>
      <c r="Z3575" s="207" t="str">
        <f t="shared" si="1462"/>
        <v>Fri</v>
      </c>
      <c r="AA3575" s="107">
        <f t="shared" si="1463"/>
        <v>0</v>
      </c>
      <c r="AB3575" s="107">
        <f t="shared" si="1464"/>
        <v>0</v>
      </c>
      <c r="AC3575" s="107">
        <f t="shared" si="1465"/>
        <v>0</v>
      </c>
    </row>
    <row r="3576" spans="1:29" ht="12.75" customHeight="1">
      <c r="A3576" s="69"/>
      <c r="B3576" s="124" t="s">
        <v>27</v>
      </c>
      <c r="C3576" s="125" t="s">
        <v>22</v>
      </c>
      <c r="D3576" s="200"/>
      <c r="E3576" s="127"/>
      <c r="F3576" s="155"/>
      <c r="G3576" s="134" t="s">
        <v>22</v>
      </c>
      <c r="H3576" s="156">
        <f>+F3582</f>
        <v>-25301.95</v>
      </c>
      <c r="I3576" s="76">
        <f t="shared" si="1459"/>
        <v>23</v>
      </c>
      <c r="J3576" s="100">
        <f>$AN$27</f>
        <v>41097</v>
      </c>
      <c r="K3576" s="101" t="s">
        <v>50</v>
      </c>
      <c r="L3576" s="261"/>
      <c r="M3576" s="232">
        <f t="shared" si="1474"/>
        <v>0</v>
      </c>
      <c r="N3576" s="241">
        <f t="shared" si="1466"/>
        <v>0</v>
      </c>
      <c r="O3576" s="244">
        <f t="shared" si="1460"/>
        <v>0</v>
      </c>
      <c r="P3576" s="245">
        <f t="shared" si="1472"/>
        <v>0</v>
      </c>
      <c r="Q3576" s="257">
        <f t="shared" si="1461"/>
        <v>0</v>
      </c>
      <c r="R3576" s="102">
        <f t="shared" si="1473"/>
        <v>0</v>
      </c>
      <c r="S3576" s="103">
        <f t="shared" si="1467"/>
        <v>0</v>
      </c>
      <c r="T3576" s="104">
        <f t="shared" si="1468"/>
        <v>0</v>
      </c>
      <c r="U3576" s="104">
        <f t="shared" si="1469"/>
        <v>0</v>
      </c>
      <c r="V3576" s="104">
        <f t="shared" si="1470"/>
        <v>0</v>
      </c>
      <c r="W3576" s="105">
        <f t="shared" si="1471"/>
        <v>0</v>
      </c>
      <c r="X3576" s="96"/>
      <c r="Y3576" s="106" t="str">
        <f>$AO$27</f>
        <v>M</v>
      </c>
      <c r="Z3576" s="207" t="str">
        <f t="shared" si="1462"/>
        <v>Sat</v>
      </c>
      <c r="AA3576" s="107">
        <f t="shared" si="1463"/>
        <v>0</v>
      </c>
      <c r="AB3576" s="107">
        <f t="shared" si="1464"/>
        <v>0</v>
      </c>
      <c r="AC3576" s="107">
        <f t="shared" si="1465"/>
        <v>0</v>
      </c>
    </row>
    <row r="3577" spans="1:29" ht="12.75" customHeight="1">
      <c r="A3577" s="69"/>
      <c r="B3577" s="98"/>
      <c r="C3577" s="98"/>
      <c r="D3577" s="158" t="s">
        <v>28</v>
      </c>
      <c r="E3577" s="159"/>
      <c r="F3577" s="160">
        <f>VLOOKUP(C3556,$AD$1:$AG$6,2)</f>
        <v>-1320000</v>
      </c>
      <c r="G3577" s="160"/>
      <c r="H3577" s="99"/>
      <c r="I3577" s="76">
        <f t="shared" si="1459"/>
        <v>24</v>
      </c>
      <c r="J3577" s="100">
        <f>$AN$28</f>
        <v>41098</v>
      </c>
      <c r="K3577" s="339" t="s">
        <v>72</v>
      </c>
      <c r="L3577" s="261">
        <v>11</v>
      </c>
      <c r="M3577" s="232">
        <f t="shared" si="1474"/>
        <v>0</v>
      </c>
      <c r="N3577" s="241">
        <f t="shared" si="1466"/>
        <v>0</v>
      </c>
      <c r="O3577" s="244">
        <f t="shared" si="1460"/>
        <v>0</v>
      </c>
      <c r="P3577" s="245">
        <f t="shared" si="1472"/>
        <v>0</v>
      </c>
      <c r="Q3577" s="257">
        <f t="shared" si="1461"/>
        <v>0</v>
      </c>
      <c r="R3577" s="102">
        <f t="shared" si="1473"/>
        <v>11</v>
      </c>
      <c r="S3577" s="103">
        <f t="shared" si="1467"/>
        <v>0</v>
      </c>
      <c r="T3577" s="104">
        <f t="shared" si="1468"/>
        <v>7</v>
      </c>
      <c r="U3577" s="104">
        <f t="shared" si="1469"/>
        <v>1</v>
      </c>
      <c r="V3577" s="104">
        <f t="shared" si="1470"/>
        <v>3</v>
      </c>
      <c r="W3577" s="105">
        <f t="shared" si="1471"/>
        <v>11</v>
      </c>
      <c r="X3577" s="96"/>
      <c r="Y3577" s="106" t="str">
        <f>$AO$28</f>
        <v>M</v>
      </c>
      <c r="Z3577" s="262" t="str">
        <f t="shared" si="1462"/>
        <v>Sun</v>
      </c>
      <c r="AA3577" s="107">
        <f t="shared" si="1463"/>
        <v>0</v>
      </c>
      <c r="AB3577" s="107">
        <f t="shared" si="1464"/>
        <v>0</v>
      </c>
      <c r="AC3577" s="107">
        <f t="shared" si="1465"/>
        <v>0</v>
      </c>
    </row>
    <row r="3578" spans="1:29" ht="12.75" customHeight="1">
      <c r="A3578" s="69"/>
      <c r="B3578" s="98"/>
      <c r="C3578" s="98"/>
      <c r="D3578" s="162" t="s">
        <v>26</v>
      </c>
      <c r="E3578" s="159"/>
      <c r="F3578" s="163">
        <f>+(H3563)*0.54%</f>
        <v>6720.6240000000007</v>
      </c>
      <c r="G3578" s="163"/>
      <c r="H3578" s="99"/>
      <c r="I3578" s="76">
        <f t="shared" si="1459"/>
        <v>25</v>
      </c>
      <c r="J3578" s="100">
        <f>$AN$29</f>
        <v>41099</v>
      </c>
      <c r="K3578" s="101">
        <v>2</v>
      </c>
      <c r="L3578" s="261">
        <v>11</v>
      </c>
      <c r="M3578" s="232">
        <f t="shared" si="1474"/>
        <v>0.83333333333333337</v>
      </c>
      <c r="N3578" s="241">
        <f t="shared" si="1466"/>
        <v>1.2083333333333333</v>
      </c>
      <c r="O3578" s="244">
        <f t="shared" si="1460"/>
        <v>8.9999999999999964</v>
      </c>
      <c r="P3578" s="245" t="str">
        <f t="shared" si="1472"/>
        <v>1</v>
      </c>
      <c r="Q3578" s="257">
        <f t="shared" si="1461"/>
        <v>7.9999999999999964</v>
      </c>
      <c r="R3578" s="102">
        <f t="shared" si="1473"/>
        <v>3.0000000000000036</v>
      </c>
      <c r="S3578" s="103">
        <f t="shared" si="1467"/>
        <v>1</v>
      </c>
      <c r="T3578" s="104">
        <f t="shared" si="1468"/>
        <v>2.0000000000000036</v>
      </c>
      <c r="U3578" s="104">
        <f t="shared" si="1469"/>
        <v>0</v>
      </c>
      <c r="V3578" s="104">
        <f t="shared" si="1470"/>
        <v>0</v>
      </c>
      <c r="W3578" s="105">
        <f t="shared" si="1471"/>
        <v>3.0000000000000036</v>
      </c>
      <c r="X3578" s="96"/>
      <c r="Y3578" s="106" t="str">
        <f>$AO$29</f>
        <v>D</v>
      </c>
      <c r="Z3578" s="262" t="str">
        <f t="shared" si="1462"/>
        <v>Mon</v>
      </c>
      <c r="AA3578" s="107">
        <f t="shared" si="1463"/>
        <v>0</v>
      </c>
      <c r="AB3578" s="107">
        <f t="shared" si="1464"/>
        <v>0</v>
      </c>
      <c r="AC3578" s="107">
        <f t="shared" si="1465"/>
        <v>0</v>
      </c>
    </row>
    <row r="3579" spans="1:29" ht="12.75" customHeight="1">
      <c r="A3579" s="69"/>
      <c r="B3579" s="98"/>
      <c r="C3579" s="98"/>
      <c r="D3579" s="162" t="s">
        <v>29</v>
      </c>
      <c r="E3579" s="159"/>
      <c r="F3579" s="160">
        <f>-IF(H3572*5%&gt;500000,500000,H3572*5%)</f>
        <v>-97063.653179190762</v>
      </c>
      <c r="G3579" s="160"/>
      <c r="H3579" s="99"/>
      <c r="I3579" s="76">
        <f t="shared" si="1459"/>
        <v>26</v>
      </c>
      <c r="J3579" s="100">
        <f>$AN$30</f>
        <v>41100</v>
      </c>
      <c r="K3579" s="101">
        <v>2</v>
      </c>
      <c r="L3579" s="261">
        <v>11</v>
      </c>
      <c r="M3579" s="232">
        <f t="shared" si="1474"/>
        <v>0.83333333333333337</v>
      </c>
      <c r="N3579" s="241">
        <f t="shared" si="1466"/>
        <v>1.2083333333333333</v>
      </c>
      <c r="O3579" s="244">
        <f t="shared" si="1460"/>
        <v>8.9999999999999964</v>
      </c>
      <c r="P3579" s="245" t="str">
        <f t="shared" si="1472"/>
        <v>1</v>
      </c>
      <c r="Q3579" s="257">
        <f t="shared" si="1461"/>
        <v>7.9999999999999964</v>
      </c>
      <c r="R3579" s="102">
        <f t="shared" si="1473"/>
        <v>3.0000000000000036</v>
      </c>
      <c r="S3579" s="103">
        <f t="shared" si="1467"/>
        <v>1</v>
      </c>
      <c r="T3579" s="104">
        <f t="shared" si="1468"/>
        <v>2.0000000000000036</v>
      </c>
      <c r="U3579" s="104">
        <f t="shared" si="1469"/>
        <v>0</v>
      </c>
      <c r="V3579" s="104">
        <f t="shared" si="1470"/>
        <v>0</v>
      </c>
      <c r="W3579" s="105">
        <f t="shared" si="1471"/>
        <v>3.0000000000000036</v>
      </c>
      <c r="X3579" s="96"/>
      <c r="Y3579" s="106" t="str">
        <f>$AO$30</f>
        <v>D</v>
      </c>
      <c r="Z3579" s="207" t="str">
        <f t="shared" si="1462"/>
        <v>Tue</v>
      </c>
      <c r="AA3579" s="107">
        <f t="shared" si="1463"/>
        <v>0</v>
      </c>
      <c r="AB3579" s="107">
        <f t="shared" si="1464"/>
        <v>0</v>
      </c>
      <c r="AC3579" s="107">
        <f t="shared" si="1465"/>
        <v>0</v>
      </c>
    </row>
    <row r="3580" spans="1:29" ht="12.75" customHeight="1">
      <c r="A3580" s="69"/>
      <c r="B3580" s="98"/>
      <c r="C3580" s="98"/>
      <c r="D3580" s="162" t="s">
        <v>30</v>
      </c>
      <c r="E3580" s="159"/>
      <c r="F3580" s="163">
        <f>ROUND(H3572+H3574+F3578+F3579,0)*12</f>
        <v>21912468</v>
      </c>
      <c r="G3580" s="163"/>
      <c r="H3580" s="99"/>
      <c r="I3580" s="76">
        <f t="shared" si="1459"/>
        <v>27</v>
      </c>
      <c r="J3580" s="100">
        <f>$AN$31</f>
        <v>41101</v>
      </c>
      <c r="K3580" s="101">
        <v>2</v>
      </c>
      <c r="L3580" s="261">
        <v>10</v>
      </c>
      <c r="M3580" s="232">
        <f t="shared" si="1474"/>
        <v>0.83333333333333337</v>
      </c>
      <c r="N3580" s="241">
        <f t="shared" si="1466"/>
        <v>1.2083333333333333</v>
      </c>
      <c r="O3580" s="244">
        <f t="shared" si="1460"/>
        <v>8.9999999999999964</v>
      </c>
      <c r="P3580" s="245" t="str">
        <f t="shared" si="1472"/>
        <v>1</v>
      </c>
      <c r="Q3580" s="257">
        <f t="shared" si="1461"/>
        <v>7.9999999999999964</v>
      </c>
      <c r="R3580" s="102">
        <f t="shared" si="1473"/>
        <v>2.0000000000000036</v>
      </c>
      <c r="S3580" s="103">
        <f t="shared" si="1467"/>
        <v>1</v>
      </c>
      <c r="T3580" s="104">
        <f t="shared" si="1468"/>
        <v>1.0000000000000036</v>
      </c>
      <c r="U3580" s="104">
        <f t="shared" si="1469"/>
        <v>0</v>
      </c>
      <c r="V3580" s="104">
        <f t="shared" si="1470"/>
        <v>0</v>
      </c>
      <c r="W3580" s="105">
        <f t="shared" si="1471"/>
        <v>2.0000000000000036</v>
      </c>
      <c r="X3580" s="96"/>
      <c r="Y3580" s="106" t="str">
        <f>$AO$31</f>
        <v>D</v>
      </c>
      <c r="Z3580" s="207" t="str">
        <f t="shared" si="1462"/>
        <v>Wed</v>
      </c>
      <c r="AA3580" s="107">
        <f t="shared" si="1463"/>
        <v>0</v>
      </c>
      <c r="AB3580" s="107">
        <f t="shared" si="1464"/>
        <v>0</v>
      </c>
      <c r="AC3580" s="107">
        <f t="shared" si="1465"/>
        <v>0</v>
      </c>
    </row>
    <row r="3581" spans="1:29" ht="12.75" customHeight="1">
      <c r="A3581" s="69"/>
      <c r="B3581" s="98"/>
      <c r="C3581" s="98"/>
      <c r="D3581" s="168" t="s">
        <v>31</v>
      </c>
      <c r="E3581" s="159"/>
      <c r="F3581" s="169">
        <f>(F3580)+(F3577*12)</f>
        <v>6072468</v>
      </c>
      <c r="G3581" s="169"/>
      <c r="H3581" s="99"/>
      <c r="I3581" s="76">
        <f t="shared" si="1459"/>
        <v>28</v>
      </c>
      <c r="J3581" s="100">
        <f>$AN$32</f>
        <v>41102</v>
      </c>
      <c r="K3581" s="101">
        <v>2</v>
      </c>
      <c r="L3581" s="261">
        <v>10.5</v>
      </c>
      <c r="M3581" s="232">
        <f t="shared" si="1474"/>
        <v>0.83333333333333337</v>
      </c>
      <c r="N3581" s="241">
        <f t="shared" si="1466"/>
        <v>1.2083333333333333</v>
      </c>
      <c r="O3581" s="244">
        <f t="shared" si="1460"/>
        <v>8.9999999999999964</v>
      </c>
      <c r="P3581" s="245" t="str">
        <f t="shared" si="1472"/>
        <v>1</v>
      </c>
      <c r="Q3581" s="257">
        <f t="shared" si="1461"/>
        <v>7.9999999999999964</v>
      </c>
      <c r="R3581" s="102">
        <f t="shared" si="1473"/>
        <v>2.5000000000000036</v>
      </c>
      <c r="S3581" s="103">
        <f t="shared" si="1467"/>
        <v>1</v>
      </c>
      <c r="T3581" s="104">
        <f t="shared" si="1468"/>
        <v>1.5000000000000036</v>
      </c>
      <c r="U3581" s="104">
        <f t="shared" si="1469"/>
        <v>0</v>
      </c>
      <c r="V3581" s="104">
        <f t="shared" si="1470"/>
        <v>0</v>
      </c>
      <c r="W3581" s="105">
        <f t="shared" si="1471"/>
        <v>2.5000000000000036</v>
      </c>
      <c r="X3581" s="96"/>
      <c r="Y3581" s="106" t="str">
        <f>$AO$32</f>
        <v>D</v>
      </c>
      <c r="Z3581" s="207" t="str">
        <f t="shared" si="1462"/>
        <v>Thu</v>
      </c>
      <c r="AA3581" s="107">
        <f t="shared" si="1463"/>
        <v>0</v>
      </c>
      <c r="AB3581" s="107">
        <f t="shared" si="1464"/>
        <v>0</v>
      </c>
      <c r="AC3581" s="107">
        <f t="shared" si="1465"/>
        <v>0</v>
      </c>
    </row>
    <row r="3582" spans="1:29" ht="12.75" customHeight="1">
      <c r="A3582" s="69"/>
      <c r="B3582" s="98"/>
      <c r="C3582" s="98"/>
      <c r="D3582" s="168" t="s">
        <v>32</v>
      </c>
      <c r="E3582" s="159"/>
      <c r="F3582" s="170">
        <f>-(IF(F3581&lt;=0,0,IF(F3581&lt;=50000000,F3581*0.05,IF(F3581&lt;=200000000,(F3581-50000000)*0.15+2500000,IF(F3581&lt;=500000000,(F3581-250000000)*0.25+32500000,(F3581-500000000)*0.3+95000000)))))/12</f>
        <v>-25301.95</v>
      </c>
      <c r="G3582" s="171">
        <f>-(IF(F3582&lt;=0,0,IF(F3582&lt;=50000000,F3582*0.05,IF(F3582&lt;=200000000,(F3582-50000000)*0.15+2500000,IF(F3582&lt;=500000000,(F3582-250000000)*0.25+32500000,(F3582-500000000)*0.3+95000000)))))/12</f>
        <v>0</v>
      </c>
      <c r="H3582" s="99"/>
      <c r="I3582" s="76">
        <f t="shared" si="1459"/>
        <v>29</v>
      </c>
      <c r="J3582" s="100">
        <f>$AN$33</f>
        <v>41103</v>
      </c>
      <c r="K3582" s="101">
        <v>2</v>
      </c>
      <c r="L3582" s="261">
        <v>11</v>
      </c>
      <c r="M3582" s="232">
        <f t="shared" si="1474"/>
        <v>0.83333333333333337</v>
      </c>
      <c r="N3582" s="241">
        <f t="shared" si="1466"/>
        <v>1.2083333333333333</v>
      </c>
      <c r="O3582" s="244">
        <f t="shared" si="1460"/>
        <v>8.9999999999999964</v>
      </c>
      <c r="P3582" s="245" t="str">
        <f t="shared" si="1472"/>
        <v>1</v>
      </c>
      <c r="Q3582" s="257">
        <f t="shared" si="1461"/>
        <v>7.9999999999999964</v>
      </c>
      <c r="R3582" s="102">
        <f t="shared" si="1473"/>
        <v>3.0000000000000036</v>
      </c>
      <c r="S3582" s="103">
        <f t="shared" si="1467"/>
        <v>1</v>
      </c>
      <c r="T3582" s="104">
        <f t="shared" si="1468"/>
        <v>2.0000000000000036</v>
      </c>
      <c r="U3582" s="104">
        <f t="shared" si="1469"/>
        <v>0</v>
      </c>
      <c r="V3582" s="104">
        <f t="shared" si="1470"/>
        <v>0</v>
      </c>
      <c r="W3582" s="105">
        <f t="shared" si="1471"/>
        <v>3.0000000000000036</v>
      </c>
      <c r="X3582" s="96"/>
      <c r="Y3582" s="106" t="str">
        <f>$AO$33</f>
        <v>D</v>
      </c>
      <c r="Z3582" s="207" t="str">
        <f t="shared" si="1462"/>
        <v>Fri</v>
      </c>
      <c r="AA3582" s="107">
        <f t="shared" si="1463"/>
        <v>0</v>
      </c>
      <c r="AB3582" s="107">
        <f t="shared" si="1464"/>
        <v>0</v>
      </c>
      <c r="AC3582" s="107">
        <f t="shared" si="1465"/>
        <v>0</v>
      </c>
    </row>
    <row r="3583" spans="1:29" ht="12.75" customHeight="1">
      <c r="A3583" s="69"/>
      <c r="B3583" s="98"/>
      <c r="C3583" s="125"/>
      <c r="D3583" s="172"/>
      <c r="E3583" s="173"/>
      <c r="F3583" s="174"/>
      <c r="G3583" s="72"/>
      <c r="H3583" s="175"/>
      <c r="I3583" s="76">
        <f t="shared" si="1459"/>
        <v>30</v>
      </c>
      <c r="J3583" s="100">
        <f>$AN$34</f>
        <v>41104</v>
      </c>
      <c r="K3583" s="101" t="s">
        <v>50</v>
      </c>
      <c r="L3583" s="261"/>
      <c r="M3583" s="232">
        <f t="shared" si="1474"/>
        <v>0</v>
      </c>
      <c r="N3583" s="241">
        <f t="shared" si="1466"/>
        <v>0</v>
      </c>
      <c r="O3583" s="244">
        <f t="shared" si="1460"/>
        <v>0</v>
      </c>
      <c r="P3583" s="245">
        <f t="shared" si="1472"/>
        <v>0</v>
      </c>
      <c r="Q3583" s="257">
        <f t="shared" si="1461"/>
        <v>0</v>
      </c>
      <c r="R3583" s="102">
        <f t="shared" si="1473"/>
        <v>0</v>
      </c>
      <c r="S3583" s="103">
        <f t="shared" si="1467"/>
        <v>0</v>
      </c>
      <c r="T3583" s="104">
        <f t="shared" si="1468"/>
        <v>0</v>
      </c>
      <c r="U3583" s="104">
        <f t="shared" si="1469"/>
        <v>0</v>
      </c>
      <c r="V3583" s="104">
        <f t="shared" si="1470"/>
        <v>0</v>
      </c>
      <c r="W3583" s="105">
        <f t="shared" si="1471"/>
        <v>0</v>
      </c>
      <c r="X3583" s="96"/>
      <c r="Y3583" s="106" t="str">
        <f>$AO$34</f>
        <v>M</v>
      </c>
      <c r="Z3583" s="207" t="str">
        <f t="shared" si="1462"/>
        <v>Sat</v>
      </c>
      <c r="AA3583" s="107">
        <f t="shared" si="1463"/>
        <v>0</v>
      </c>
      <c r="AB3583" s="107">
        <f t="shared" si="1464"/>
        <v>0</v>
      </c>
      <c r="AC3583" s="107">
        <f t="shared" si="1465"/>
        <v>0</v>
      </c>
    </row>
    <row r="3584" spans="1:29" ht="12.75" customHeight="1">
      <c r="A3584" s="69"/>
      <c r="B3584" s="176" t="s">
        <v>33</v>
      </c>
      <c r="C3584" s="177"/>
      <c r="D3584" s="178"/>
      <c r="E3584" s="127"/>
      <c r="F3584" s="179"/>
      <c r="G3584" s="180" t="s">
        <v>22</v>
      </c>
      <c r="H3584" s="152">
        <f>+H3572+H3574+H3575+H3576</f>
        <v>1772550.3897742915</v>
      </c>
      <c r="I3584" s="76">
        <f t="shared" si="1459"/>
        <v>31</v>
      </c>
      <c r="J3584" s="100">
        <f>$AN$35</f>
        <v>41105</v>
      </c>
      <c r="K3584" s="101" t="s">
        <v>50</v>
      </c>
      <c r="L3584" s="261"/>
      <c r="M3584" s="232">
        <f t="shared" si="1474"/>
        <v>0</v>
      </c>
      <c r="N3584" s="241">
        <f t="shared" si="1466"/>
        <v>0</v>
      </c>
      <c r="O3584" s="244">
        <f t="shared" si="1460"/>
        <v>0</v>
      </c>
      <c r="P3584" s="245">
        <f t="shared" si="1472"/>
        <v>0</v>
      </c>
      <c r="Q3584" s="257">
        <f t="shared" si="1461"/>
        <v>0</v>
      </c>
      <c r="R3584" s="102">
        <f t="shared" si="1473"/>
        <v>0</v>
      </c>
      <c r="S3584" s="103">
        <f t="shared" si="1467"/>
        <v>0</v>
      </c>
      <c r="T3584" s="104">
        <f t="shared" si="1468"/>
        <v>0</v>
      </c>
      <c r="U3584" s="104">
        <f t="shared" si="1469"/>
        <v>0</v>
      </c>
      <c r="V3584" s="104">
        <f t="shared" si="1470"/>
        <v>0</v>
      </c>
      <c r="W3584" s="105">
        <f t="shared" si="1471"/>
        <v>0</v>
      </c>
      <c r="X3584" s="96"/>
      <c r="Y3584" s="106" t="str">
        <f>$AO$35</f>
        <v>M</v>
      </c>
      <c r="Z3584" s="262" t="str">
        <f t="shared" si="1462"/>
        <v>Sun</v>
      </c>
      <c r="AA3584" s="107">
        <f t="shared" si="1463"/>
        <v>0</v>
      </c>
      <c r="AB3584" s="107">
        <f t="shared" si="1464"/>
        <v>0</v>
      </c>
      <c r="AC3584" s="107">
        <f t="shared" si="1465"/>
        <v>0</v>
      </c>
    </row>
    <row r="3585" spans="1:29" ht="12.75" customHeight="1">
      <c r="A3585" s="69"/>
      <c r="B3585" s="70"/>
      <c r="C3585" s="70"/>
      <c r="D3585" s="200"/>
      <c r="E3585" s="127"/>
      <c r="F3585" s="155"/>
      <c r="G3585" s="74"/>
      <c r="H3585" s="75"/>
      <c r="I3585" s="76">
        <f t="shared" si="1459"/>
        <v>32</v>
      </c>
      <c r="J3585" s="100">
        <f>$AN$36</f>
        <v>41106</v>
      </c>
      <c r="K3585" s="101">
        <v>1</v>
      </c>
      <c r="L3585" s="261">
        <v>11</v>
      </c>
      <c r="M3585" s="232">
        <f t="shared" si="1474"/>
        <v>0.33333333333333331</v>
      </c>
      <c r="N3585" s="241">
        <f t="shared" si="1466"/>
        <v>0.70833333333333337</v>
      </c>
      <c r="O3585" s="244">
        <f t="shared" si="1460"/>
        <v>9.0000000000000018</v>
      </c>
      <c r="P3585" s="245" t="str">
        <f t="shared" si="1472"/>
        <v>1</v>
      </c>
      <c r="Q3585" s="257">
        <f t="shared" si="1461"/>
        <v>8.0000000000000018</v>
      </c>
      <c r="R3585" s="102">
        <f t="shared" si="1473"/>
        <v>2.9999999999999982</v>
      </c>
      <c r="S3585" s="103">
        <f t="shared" si="1467"/>
        <v>1</v>
      </c>
      <c r="T3585" s="104">
        <f t="shared" si="1468"/>
        <v>1.9999999999999982</v>
      </c>
      <c r="U3585" s="104">
        <f t="shared" si="1469"/>
        <v>0</v>
      </c>
      <c r="V3585" s="104">
        <f t="shared" si="1470"/>
        <v>0</v>
      </c>
      <c r="W3585" s="105">
        <f t="shared" si="1471"/>
        <v>2.9999999999999982</v>
      </c>
      <c r="X3585" s="96"/>
      <c r="Y3585" s="106" t="str">
        <f>$AO$36</f>
        <v>D</v>
      </c>
      <c r="Z3585" s="262" t="str">
        <f t="shared" si="1462"/>
        <v>Mon</v>
      </c>
      <c r="AA3585" s="107">
        <f t="shared" si="1463"/>
        <v>0</v>
      </c>
      <c r="AB3585" s="107">
        <f t="shared" si="1464"/>
        <v>0</v>
      </c>
      <c r="AC3585" s="107">
        <f t="shared" si="1465"/>
        <v>0</v>
      </c>
    </row>
    <row r="3586" spans="1:29" ht="12.75" customHeight="1">
      <c r="A3586" s="69"/>
      <c r="B3586" s="181" t="s">
        <v>34</v>
      </c>
      <c r="C3586" s="181"/>
      <c r="D3586" s="72"/>
      <c r="E3586" s="73"/>
      <c r="F3586" s="72"/>
      <c r="G3586" s="181" t="s">
        <v>35</v>
      </c>
      <c r="H3586" s="99"/>
      <c r="I3586" s="76">
        <f t="shared" si="1459"/>
        <v>33</v>
      </c>
      <c r="J3586" s="100">
        <f>$AN$37</f>
        <v>41107</v>
      </c>
      <c r="K3586" s="101">
        <v>1</v>
      </c>
      <c r="L3586" s="261">
        <v>11</v>
      </c>
      <c r="M3586" s="232">
        <f t="shared" si="1474"/>
        <v>0.33333333333333331</v>
      </c>
      <c r="N3586" s="241">
        <f t="shared" si="1466"/>
        <v>0.70833333333333337</v>
      </c>
      <c r="O3586" s="244">
        <f t="shared" si="1460"/>
        <v>9.0000000000000018</v>
      </c>
      <c r="P3586" s="245" t="str">
        <f t="shared" si="1472"/>
        <v>1</v>
      </c>
      <c r="Q3586" s="257">
        <f t="shared" si="1461"/>
        <v>8.0000000000000018</v>
      </c>
      <c r="R3586" s="102">
        <f t="shared" si="1473"/>
        <v>2.9999999999999982</v>
      </c>
      <c r="S3586" s="103">
        <f t="shared" si="1467"/>
        <v>1</v>
      </c>
      <c r="T3586" s="104">
        <f t="shared" si="1468"/>
        <v>1.9999999999999982</v>
      </c>
      <c r="U3586" s="104">
        <f t="shared" si="1469"/>
        <v>0</v>
      </c>
      <c r="V3586" s="104">
        <f t="shared" si="1470"/>
        <v>0</v>
      </c>
      <c r="W3586" s="105">
        <f t="shared" si="1471"/>
        <v>2.9999999999999982</v>
      </c>
      <c r="X3586" s="96"/>
      <c r="Y3586" s="106" t="str">
        <f>$AO$37</f>
        <v>D</v>
      </c>
      <c r="Z3586" s="207" t="str">
        <f t="shared" si="1462"/>
        <v>Tue</v>
      </c>
      <c r="AA3586" s="107">
        <f t="shared" si="1463"/>
        <v>0</v>
      </c>
      <c r="AB3586" s="107">
        <f t="shared" si="1464"/>
        <v>0</v>
      </c>
      <c r="AC3586" s="107">
        <f t="shared" si="1465"/>
        <v>0</v>
      </c>
    </row>
    <row r="3587" spans="1:29" ht="12.75" customHeight="1">
      <c r="A3587" s="69"/>
      <c r="B3587" s="181"/>
      <c r="C3587" s="181"/>
      <c r="D3587" s="72"/>
      <c r="E3587" s="73"/>
      <c r="F3587" s="72"/>
      <c r="G3587" s="181"/>
      <c r="H3587" s="99"/>
      <c r="I3587" s="76">
        <f t="shared" si="1459"/>
        <v>34</v>
      </c>
      <c r="J3587" s="100">
        <f>$AN$38</f>
        <v>41108</v>
      </c>
      <c r="K3587" s="101">
        <v>1</v>
      </c>
      <c r="L3587" s="261">
        <v>11</v>
      </c>
      <c r="M3587" s="232">
        <f t="shared" si="1474"/>
        <v>0.33333333333333331</v>
      </c>
      <c r="N3587" s="241">
        <f t="shared" si="1466"/>
        <v>0.70833333333333337</v>
      </c>
      <c r="O3587" s="244">
        <f t="shared" si="1460"/>
        <v>9.0000000000000018</v>
      </c>
      <c r="P3587" s="245" t="str">
        <f t="shared" si="1472"/>
        <v>1</v>
      </c>
      <c r="Q3587" s="257">
        <f t="shared" si="1461"/>
        <v>8.0000000000000018</v>
      </c>
      <c r="R3587" s="102">
        <f t="shared" si="1473"/>
        <v>2.9999999999999982</v>
      </c>
      <c r="S3587" s="103">
        <f t="shared" si="1467"/>
        <v>1</v>
      </c>
      <c r="T3587" s="104">
        <f t="shared" si="1468"/>
        <v>1.9999999999999982</v>
      </c>
      <c r="U3587" s="104">
        <f t="shared" si="1469"/>
        <v>0</v>
      </c>
      <c r="V3587" s="104">
        <f t="shared" si="1470"/>
        <v>0</v>
      </c>
      <c r="W3587" s="105">
        <f t="shared" si="1471"/>
        <v>2.9999999999999982</v>
      </c>
      <c r="X3587" s="96"/>
      <c r="Y3587" s="106" t="str">
        <f>$AO$38</f>
        <v>D</v>
      </c>
      <c r="Z3587" s="207" t="str">
        <f t="shared" si="1462"/>
        <v>Wed</v>
      </c>
      <c r="AA3587" s="107">
        <f t="shared" si="1463"/>
        <v>0</v>
      </c>
      <c r="AB3587" s="107">
        <f t="shared" si="1464"/>
        <v>0</v>
      </c>
      <c r="AC3587" s="107">
        <f t="shared" si="1465"/>
        <v>0</v>
      </c>
    </row>
    <row r="3588" spans="1:29" ht="12.75" customHeight="1">
      <c r="A3588" s="69"/>
      <c r="B3588" s="181"/>
      <c r="C3588" s="181"/>
      <c r="D3588" s="72"/>
      <c r="E3588" s="73"/>
      <c r="F3588" s="72"/>
      <c r="G3588" s="181"/>
      <c r="H3588" s="99"/>
      <c r="I3588" s="76">
        <f t="shared" si="1459"/>
        <v>35</v>
      </c>
      <c r="J3588" s="100"/>
      <c r="K3588" s="101"/>
      <c r="L3588" s="261"/>
      <c r="M3588" s="232"/>
      <c r="N3588" s="241"/>
      <c r="O3588" s="244"/>
      <c r="P3588" s="245"/>
      <c r="Q3588" s="257"/>
      <c r="R3588" s="102"/>
      <c r="S3588" s="103"/>
      <c r="T3588" s="104"/>
      <c r="U3588" s="104"/>
      <c r="V3588" s="104"/>
      <c r="W3588" s="105"/>
      <c r="X3588" s="96"/>
      <c r="Y3588" s="106"/>
      <c r="Z3588" s="207" t="str">
        <f t="shared" si="1462"/>
        <v>Sat</v>
      </c>
      <c r="AA3588" s="107">
        <f>COUNTIF(K3588,"S")</f>
        <v>0</v>
      </c>
      <c r="AB3588" s="107">
        <f>COUNTIF(K3588,"I")</f>
        <v>0</v>
      </c>
      <c r="AC3588" s="107">
        <f>COUNTIF(K3588,"A")</f>
        <v>0</v>
      </c>
    </row>
    <row r="3589" spans="1:29" ht="12.75" customHeight="1">
      <c r="A3589" s="69"/>
      <c r="B3589" s="181"/>
      <c r="C3589" s="181"/>
      <c r="D3589" s="72"/>
      <c r="E3589" s="73"/>
      <c r="F3589" s="72"/>
      <c r="G3589" s="181"/>
      <c r="H3589" s="99"/>
      <c r="I3589" s="76">
        <f t="shared" si="1459"/>
        <v>36</v>
      </c>
      <c r="J3589" s="210" t="s">
        <v>19</v>
      </c>
      <c r="K3589" s="211"/>
      <c r="L3589" s="251"/>
      <c r="M3589" s="212" t="s">
        <v>45</v>
      </c>
      <c r="N3589" s="212" t="s">
        <v>46</v>
      </c>
      <c r="O3589" s="242"/>
      <c r="P3589" s="243"/>
      <c r="Q3589" s="258"/>
      <c r="R3589" s="212"/>
      <c r="S3589" s="213"/>
      <c r="T3589" s="214"/>
      <c r="U3589" s="214"/>
      <c r="V3589" s="215"/>
      <c r="W3589" s="216" t="s">
        <v>36</v>
      </c>
      <c r="X3589" s="182"/>
      <c r="Y3589" s="183" t="s">
        <v>37</v>
      </c>
      <c r="Z3589" s="83"/>
      <c r="AA3589" s="84"/>
      <c r="AB3589" s="84"/>
      <c r="AC3589" s="96"/>
    </row>
    <row r="3590" spans="1:29" ht="12.75" customHeight="1">
      <c r="A3590" s="69"/>
      <c r="B3590" s="184" t="str">
        <f>C3554</f>
        <v>ADE</v>
      </c>
      <c r="C3590" s="181"/>
      <c r="D3590" s="72"/>
      <c r="E3590" s="73"/>
      <c r="F3590" s="72"/>
      <c r="G3590" s="181" t="s">
        <v>38</v>
      </c>
      <c r="H3590" s="99"/>
      <c r="I3590" s="76">
        <f t="shared" si="1459"/>
        <v>37</v>
      </c>
      <c r="J3590" s="333">
        <f>+K3590+L3590</f>
        <v>21</v>
      </c>
      <c r="K3590" s="334">
        <f>+COUNTIF(K3557:K3588,"1")+COUNTIF(K3557:K3588,"2")+COUNTIF(K3557:K3588,"L2")+COUNTIF(K3557:K3588,"L1")</f>
        <v>15</v>
      </c>
      <c r="L3590" s="334">
        <f>+COUNTIF(K3557:K3588,"2")+COUNTIF(K3557:K3588,"L2")</f>
        <v>6</v>
      </c>
      <c r="M3590" s="334">
        <f>+COUNTIF(K3557:K3588,"1")+COUNTIF(K3557:K3588,"L1")</f>
        <v>9</v>
      </c>
      <c r="N3590" s="185"/>
      <c r="O3590" s="185"/>
      <c r="P3590" s="101"/>
      <c r="Q3590" s="259"/>
      <c r="R3590" s="185">
        <f>+COUNTIF(K3558:K3588,"S2")</f>
        <v>0</v>
      </c>
      <c r="S3590" s="102">
        <f>SUM(S3558:S3588)</f>
        <v>10</v>
      </c>
      <c r="T3590" s="102">
        <f>SUM(T3558:T3588)</f>
        <v>25.500000000000014</v>
      </c>
      <c r="U3590" s="102">
        <f>SUM(U3558:U3588)</f>
        <v>1</v>
      </c>
      <c r="V3590" s="102">
        <f>SUM(V3558:V3588)</f>
        <v>3</v>
      </c>
      <c r="W3590" s="105">
        <f>+(S3590*1.5)+(T3590*2)+(U3590*3)+(V3590*4)</f>
        <v>81.000000000000028</v>
      </c>
      <c r="X3590" s="186"/>
      <c r="Y3590" s="187">
        <f>+COUNTIF(Y3558:Y3588,"D")</f>
        <v>22</v>
      </c>
      <c r="Z3590" s="83"/>
      <c r="AA3590" s="102">
        <f>SUM(AA3558:AA3588)</f>
        <v>2</v>
      </c>
      <c r="AB3590" s="102">
        <f>SUM(AB3558:AB3588)</f>
        <v>0</v>
      </c>
      <c r="AC3590" s="102">
        <f>SUM(AC3558:AC3588)</f>
        <v>0</v>
      </c>
    </row>
    <row r="3591" spans="1:29" ht="12.75" customHeight="1">
      <c r="A3591" s="69"/>
      <c r="B3591" s="263"/>
      <c r="C3591" s="189" t="s">
        <v>57</v>
      </c>
      <c r="D3591" s="189"/>
      <c r="E3591" s="190"/>
      <c r="F3591" s="72"/>
      <c r="G3591" s="72"/>
      <c r="H3591" s="99"/>
      <c r="I3591" s="76">
        <f t="shared" si="1459"/>
        <v>38</v>
      </c>
      <c r="J3591" s="191"/>
      <c r="K3591" s="192"/>
      <c r="L3591" s="252"/>
      <c r="M3591" s="193"/>
      <c r="N3591" s="193"/>
      <c r="O3591" s="193"/>
      <c r="P3591" s="239"/>
      <c r="Q3591" s="260"/>
      <c r="R3591" s="194">
        <f>S3590+T3590+U3590+V3590</f>
        <v>39.500000000000014</v>
      </c>
      <c r="S3591" s="103"/>
      <c r="T3591" s="103"/>
      <c r="U3591" s="103"/>
      <c r="V3591" s="103"/>
      <c r="W3591" s="103"/>
      <c r="X3591" s="195"/>
      <c r="Y3591" s="187"/>
      <c r="Z3591" s="196"/>
      <c r="AA3591" s="196"/>
      <c r="AB3591" s="196"/>
      <c r="AC3591" s="197"/>
    </row>
    <row r="3593" spans="1:29" ht="12.75" customHeight="1">
      <c r="A3593" s="52">
        <f>A3554+1</f>
        <v>93</v>
      </c>
      <c r="B3593" s="53" t="s">
        <v>2</v>
      </c>
      <c r="C3593" s="54" t="s">
        <v>201</v>
      </c>
      <c r="D3593" s="55"/>
      <c r="E3593" s="56" t="s">
        <v>55</v>
      </c>
      <c r="F3593" s="209" t="s">
        <v>168</v>
      </c>
      <c r="G3593" s="57"/>
      <c r="H3593" s="58"/>
      <c r="I3593" s="59">
        <v>1</v>
      </c>
      <c r="J3593" s="486" t="str">
        <f>+C3593</f>
        <v>ADE</v>
      </c>
      <c r="K3593" s="486"/>
      <c r="L3593" s="486"/>
      <c r="M3593" s="486"/>
      <c r="N3593" s="486"/>
      <c r="O3593" s="486"/>
      <c r="P3593" s="486"/>
      <c r="Q3593" s="486"/>
      <c r="R3593" s="486"/>
      <c r="S3593" s="486"/>
      <c r="T3593" s="486"/>
      <c r="U3593" s="486"/>
      <c r="V3593" s="486"/>
      <c r="W3593" s="486"/>
      <c r="X3593" s="60"/>
      <c r="Y3593" s="61"/>
      <c r="Z3593" s="62"/>
      <c r="AA3593" s="63"/>
      <c r="AB3593" s="63"/>
      <c r="AC3593" s="64"/>
    </row>
    <row r="3594" spans="1:29" ht="12.75" customHeight="1">
      <c r="A3594" s="69"/>
      <c r="B3594" s="70" t="s">
        <v>3</v>
      </c>
      <c r="C3594" s="71" t="s">
        <v>62</v>
      </c>
      <c r="D3594" s="72"/>
      <c r="E3594" s="73"/>
      <c r="F3594" s="72"/>
      <c r="G3594" s="74"/>
      <c r="H3594" s="75"/>
      <c r="I3594" s="76">
        <f t="shared" ref="I3594:I3630" si="1475">+I3593+1</f>
        <v>2</v>
      </c>
      <c r="J3594" s="77" t="s">
        <v>4</v>
      </c>
      <c r="K3594" s="78"/>
      <c r="L3594" s="248"/>
      <c r="M3594" s="79"/>
      <c r="N3594" s="79"/>
      <c r="O3594" s="79"/>
      <c r="P3594" s="236"/>
      <c r="Q3594" s="254"/>
      <c r="R3594" s="79"/>
      <c r="S3594" s="79"/>
      <c r="T3594" s="79"/>
      <c r="U3594" s="79"/>
      <c r="V3594" s="79"/>
      <c r="W3594" s="80" t="str">
        <f>$Y$1</f>
        <v>Period: 1 May 2012 - 31 May 2012</v>
      </c>
      <c r="X3594" s="81"/>
      <c r="Y3594" s="82"/>
      <c r="Z3594" s="83"/>
      <c r="AA3594" s="84"/>
      <c r="AB3594" s="84"/>
      <c r="AC3594" s="85"/>
    </row>
    <row r="3595" spans="1:29" ht="12.75" customHeight="1">
      <c r="A3595" s="69"/>
      <c r="B3595" s="70" t="s">
        <v>6</v>
      </c>
      <c r="C3595" s="71" t="s">
        <v>5</v>
      </c>
      <c r="D3595" s="72"/>
      <c r="E3595" s="73"/>
      <c r="F3595" s="91"/>
      <c r="G3595" s="91"/>
      <c r="H3595" s="92"/>
      <c r="I3595" s="76">
        <f t="shared" si="1475"/>
        <v>3</v>
      </c>
      <c r="J3595" s="487" t="s">
        <v>7</v>
      </c>
      <c r="K3595" s="488" t="s">
        <v>8</v>
      </c>
      <c r="L3595" s="249"/>
      <c r="M3595" s="489" t="s">
        <v>49</v>
      </c>
      <c r="N3595" s="490"/>
      <c r="O3595" s="220"/>
      <c r="P3595" s="237"/>
      <c r="Q3595" s="255"/>
      <c r="R3595" s="491" t="s">
        <v>64</v>
      </c>
      <c r="S3595" s="493" t="s">
        <v>9</v>
      </c>
      <c r="T3595" s="493"/>
      <c r="U3595" s="493"/>
      <c r="V3595" s="493"/>
      <c r="W3595" s="494" t="s">
        <v>10</v>
      </c>
      <c r="X3595" s="93"/>
      <c r="Y3595" s="94"/>
      <c r="Z3595" s="83"/>
      <c r="AA3595" s="84"/>
      <c r="AB3595" s="84"/>
      <c r="AC3595" s="85"/>
    </row>
    <row r="3596" spans="1:29" ht="12.75" customHeight="1">
      <c r="A3596" s="69"/>
      <c r="B3596" s="70" t="s">
        <v>48</v>
      </c>
      <c r="C3596" s="71"/>
      <c r="D3596" s="72"/>
      <c r="E3596" s="73"/>
      <c r="F3596" s="91"/>
      <c r="G3596" s="91"/>
      <c r="H3596" s="92"/>
      <c r="I3596" s="76">
        <f t="shared" si="1475"/>
        <v>4</v>
      </c>
      <c r="J3596" s="487"/>
      <c r="K3596" s="488"/>
      <c r="L3596" s="250"/>
      <c r="M3596" s="231" t="s">
        <v>11</v>
      </c>
      <c r="N3596" s="231" t="s">
        <v>12</v>
      </c>
      <c r="O3596" s="231"/>
      <c r="P3596" s="238"/>
      <c r="Q3596" s="256" t="s">
        <v>67</v>
      </c>
      <c r="R3596" s="492"/>
      <c r="S3596" s="201">
        <v>1.5</v>
      </c>
      <c r="T3596" s="201">
        <v>2</v>
      </c>
      <c r="U3596" s="201">
        <v>3</v>
      </c>
      <c r="V3596" s="201">
        <v>4</v>
      </c>
      <c r="W3596" s="494"/>
      <c r="X3596" s="93"/>
      <c r="Y3596" s="94"/>
      <c r="Z3596" s="83"/>
      <c r="AA3596" s="95" t="s">
        <v>13</v>
      </c>
      <c r="AB3596" s="95" t="s">
        <v>14</v>
      </c>
      <c r="AC3596" s="96" t="s">
        <v>15</v>
      </c>
    </row>
    <row r="3597" spans="1:29" ht="12.75" customHeight="1">
      <c r="A3597" s="69"/>
      <c r="B3597" s="70" t="s">
        <v>16</v>
      </c>
      <c r="C3597" s="71"/>
      <c r="D3597" s="72"/>
      <c r="E3597" s="73"/>
      <c r="F3597" s="98"/>
      <c r="G3597" s="72"/>
      <c r="H3597" s="99"/>
      <c r="I3597" s="76">
        <f t="shared" si="1475"/>
        <v>5</v>
      </c>
      <c r="J3597" s="100">
        <f>$AN$9</f>
        <v>41079</v>
      </c>
      <c r="K3597" s="101">
        <v>2</v>
      </c>
      <c r="L3597" s="261">
        <v>11</v>
      </c>
      <c r="M3597" s="232">
        <f>VLOOKUP(K3597,$AE$23:$AG$30,2,0)</f>
        <v>0.83333333333333337</v>
      </c>
      <c r="N3597" s="241">
        <f>VLOOKUP(K3597,$AE$23:$AG$30,3,0)</f>
        <v>1.2083333333333333</v>
      </c>
      <c r="O3597" s="244">
        <f t="shared" ref="O3597:O3626" si="1476">(N3597-M3597)*24</f>
        <v>8.9999999999999964</v>
      </c>
      <c r="P3597" s="245" t="str">
        <f>+IF(((N3597-M3597)*24)&gt;4,"1",0)</f>
        <v>1</v>
      </c>
      <c r="Q3597" s="257">
        <f t="shared" ref="Q3597:Q3626" si="1477">O3597-P3597</f>
        <v>7.9999999999999964</v>
      </c>
      <c r="R3597" s="102">
        <f>+L3597-Q3597</f>
        <v>3.0000000000000036</v>
      </c>
      <c r="S3597" s="103">
        <f>IF(AND(Y3597="d",W3597&gt;0),1,0)</f>
        <v>1</v>
      </c>
      <c r="T3597" s="104">
        <f>IF(AND(Y3597="D",W3597-S3597&lt;0),0,IF(AND(Y3597="M",W3597&gt;=7),7,IF(AND(Y3597="M",W3597&lt;7),W3597,IF(W3597-S3597&lt;0,0,IF(AND(Y3597="D",W3597-S3597&gt;=7),7,IF(AND(Y3597="D",W3597-S3597&lt;7),W3597-S3597,0))))))</f>
        <v>2.0000000000000036</v>
      </c>
      <c r="U3597" s="104">
        <f>IF(AND(Y3597="D",W3597&lt;1),0,IF(AND(Y3597="D",W3597-S3597-T3597&gt;0,W3597-S3597-T3597&lt;1),W3597-S3597-T3597,IF(AND(Y3597="D",W3597-S3597-T3597&gt;=1),1,IF(AND(Y3597="M",W3597-T3597&gt;=1),1,IF(AND(Y3597="M",W3597-T3597&lt;1),W3597-T3597,0)))))</f>
        <v>0</v>
      </c>
      <c r="V3597" s="104">
        <f>IF(AND(Y3597="D",W3597&lt;1),0,IF(AND(Y3597="D",W3597-S3597-T3597-U3597&gt;0),W3597-S3597-T3597-U3597,IF(AND(Y3597="M",W3597-T3597-U3597&gt;0),W3597-T3597-U3597,0)))</f>
        <v>0</v>
      </c>
      <c r="W3597" s="105">
        <f>+R3597</f>
        <v>3.0000000000000036</v>
      </c>
      <c r="X3597" s="96"/>
      <c r="Y3597" s="106" t="str">
        <f>$AO$9</f>
        <v>D</v>
      </c>
      <c r="Z3597" s="207" t="str">
        <f t="shared" ref="Z3597:Z3627" si="1478">TEXT(WEEKDAY(J3597),"ddd")</f>
        <v>Tue</v>
      </c>
      <c r="AA3597" s="107">
        <f t="shared" ref="AA3597:AA3626" si="1479">COUNTIF(K3597,"S")</f>
        <v>0</v>
      </c>
      <c r="AB3597" s="107">
        <f t="shared" ref="AB3597:AB3626" si="1480">COUNTIF(K3597,"I")</f>
        <v>0</v>
      </c>
      <c r="AC3597" s="107">
        <f t="shared" ref="AC3597:AC3626" si="1481">COUNTIF(K3597,"A")</f>
        <v>0</v>
      </c>
    </row>
    <row r="3598" spans="1:29" ht="12.75" customHeight="1">
      <c r="A3598" s="69"/>
      <c r="B3598" s="70" t="s">
        <v>18</v>
      </c>
      <c r="C3598" s="108" t="s">
        <v>61</v>
      </c>
      <c r="D3598" s="109"/>
      <c r="E3598" s="73"/>
      <c r="F3598" s="110"/>
      <c r="G3598" s="72"/>
      <c r="H3598" s="99"/>
      <c r="I3598" s="76">
        <f t="shared" si="1475"/>
        <v>6</v>
      </c>
      <c r="J3598" s="100">
        <f>$AN$10</f>
        <v>41080</v>
      </c>
      <c r="K3598" s="101">
        <v>2</v>
      </c>
      <c r="L3598" s="261">
        <v>11</v>
      </c>
      <c r="M3598" s="232">
        <f>VLOOKUP(K3598,$AE$23:$AG$30,2,0)</f>
        <v>0.83333333333333337</v>
      </c>
      <c r="N3598" s="241">
        <f t="shared" ref="N3598:N3626" si="1482">VLOOKUP(K3598,$AE$23:$AG$30,3,0)</f>
        <v>1.2083333333333333</v>
      </c>
      <c r="O3598" s="244">
        <f t="shared" si="1476"/>
        <v>8.9999999999999964</v>
      </c>
      <c r="P3598" s="245" t="str">
        <f>+IF(((N3598-M3598)*24)&gt;4,"1",0)</f>
        <v>1</v>
      </c>
      <c r="Q3598" s="257">
        <f t="shared" si="1477"/>
        <v>7.9999999999999964</v>
      </c>
      <c r="R3598" s="102">
        <f>+L3598-Q3598</f>
        <v>3.0000000000000036</v>
      </c>
      <c r="S3598" s="103">
        <f t="shared" ref="S3598:S3626" si="1483">IF(AND(Y3598="d",W3598&gt;0),1,0)</f>
        <v>1</v>
      </c>
      <c r="T3598" s="104">
        <f t="shared" ref="T3598:T3626" si="1484">IF(AND(Y3598="D",W3598-S3598&lt;0),0,IF(AND(Y3598="M",W3598&gt;=7),7,IF(AND(Y3598="M",W3598&lt;7),W3598,IF(W3598-S3598&lt;0,0,IF(AND(Y3598="D",W3598-S3598&gt;=7),7,IF(AND(Y3598="D",W3598-S3598&lt;7),W3598-S3598,0))))))</f>
        <v>2.0000000000000036</v>
      </c>
      <c r="U3598" s="104">
        <f t="shared" ref="U3598:U3626" si="1485">IF(AND(Y3598="D",W3598&lt;1),0,IF(AND(Y3598="D",W3598-S3598-T3598&gt;0,W3598-S3598-T3598&lt;1),W3598-S3598-T3598,IF(AND(Y3598="D",W3598-S3598-T3598&gt;=1),1,IF(AND(Y3598="M",W3598-T3598&gt;=1),1,IF(AND(Y3598="M",W3598-T3598&lt;1),W3598-T3598,0)))))</f>
        <v>0</v>
      </c>
      <c r="V3598" s="104">
        <f t="shared" ref="V3598:V3626" si="1486">IF(AND(Y3598="D",W3598&lt;1),0,IF(AND(Y3598="D",W3598-S3598-T3598-U3598&gt;0),W3598-S3598-T3598-U3598,IF(AND(Y3598="M",W3598-T3598-U3598&gt;0),W3598-T3598-U3598,0)))</f>
        <v>0</v>
      </c>
      <c r="W3598" s="105">
        <f t="shared" ref="W3598:W3626" si="1487">+R3598</f>
        <v>3.0000000000000036</v>
      </c>
      <c r="X3598" s="96"/>
      <c r="Y3598" s="106" t="str">
        <f>$AO$10</f>
        <v>D</v>
      </c>
      <c r="Z3598" s="207" t="str">
        <f t="shared" si="1478"/>
        <v>Wed</v>
      </c>
      <c r="AA3598" s="107">
        <f t="shared" si="1479"/>
        <v>0</v>
      </c>
      <c r="AB3598" s="107">
        <f t="shared" si="1480"/>
        <v>0</v>
      </c>
      <c r="AC3598" s="107">
        <f t="shared" si="1481"/>
        <v>0</v>
      </c>
    </row>
    <row r="3599" spans="1:29" ht="12.75" customHeight="1">
      <c r="A3599" s="69"/>
      <c r="B3599" s="98" t="s">
        <v>20</v>
      </c>
      <c r="C3599" s="199">
        <v>40245</v>
      </c>
      <c r="D3599" s="199">
        <v>41340</v>
      </c>
      <c r="E3599" s="73"/>
      <c r="F3599" s="72"/>
      <c r="G3599" s="72"/>
      <c r="H3599" s="99"/>
      <c r="I3599" s="76">
        <f t="shared" si="1475"/>
        <v>7</v>
      </c>
      <c r="J3599" s="100">
        <f>$AN$11</f>
        <v>41081</v>
      </c>
      <c r="K3599" s="101">
        <v>2</v>
      </c>
      <c r="L3599" s="261">
        <v>10</v>
      </c>
      <c r="M3599" s="232">
        <f>VLOOKUP(K3599,$AE$23:$AG$30,2,0)</f>
        <v>0.83333333333333337</v>
      </c>
      <c r="N3599" s="241">
        <f t="shared" si="1482"/>
        <v>1.2083333333333333</v>
      </c>
      <c r="O3599" s="244">
        <f t="shared" si="1476"/>
        <v>8.9999999999999964</v>
      </c>
      <c r="P3599" s="245" t="str">
        <f t="shared" ref="P3599:P3626" si="1488">+IF(((N3599-M3599)*24)&gt;4,"1",0)</f>
        <v>1</v>
      </c>
      <c r="Q3599" s="257">
        <f t="shared" si="1477"/>
        <v>7.9999999999999964</v>
      </c>
      <c r="R3599" s="102">
        <f t="shared" ref="R3599:R3626" si="1489">+L3599-Q3599</f>
        <v>2.0000000000000036</v>
      </c>
      <c r="S3599" s="103">
        <f t="shared" si="1483"/>
        <v>1</v>
      </c>
      <c r="T3599" s="104">
        <f t="shared" si="1484"/>
        <v>1.0000000000000036</v>
      </c>
      <c r="U3599" s="104">
        <f t="shared" si="1485"/>
        <v>0</v>
      </c>
      <c r="V3599" s="104">
        <f t="shared" si="1486"/>
        <v>0</v>
      </c>
      <c r="W3599" s="105">
        <f t="shared" si="1487"/>
        <v>2.0000000000000036</v>
      </c>
      <c r="X3599" s="96"/>
      <c r="Y3599" s="106" t="str">
        <f>$AO$11</f>
        <v>D</v>
      </c>
      <c r="Z3599" s="207" t="str">
        <f t="shared" si="1478"/>
        <v>Thu</v>
      </c>
      <c r="AA3599" s="107">
        <f t="shared" si="1479"/>
        <v>0</v>
      </c>
      <c r="AB3599" s="107">
        <f t="shared" si="1480"/>
        <v>0</v>
      </c>
      <c r="AC3599" s="107">
        <f t="shared" si="1481"/>
        <v>0</v>
      </c>
    </row>
    <row r="3600" spans="1:29" ht="12.75" customHeight="1">
      <c r="A3600" s="69"/>
      <c r="B3600" s="98"/>
      <c r="C3600" s="98"/>
      <c r="D3600" s="72"/>
      <c r="E3600" s="73"/>
      <c r="F3600" s="72"/>
      <c r="G3600" s="72"/>
      <c r="H3600" s="99"/>
      <c r="I3600" s="76">
        <f t="shared" si="1475"/>
        <v>8</v>
      </c>
      <c r="J3600" s="100">
        <f>$AN$12</f>
        <v>41082</v>
      </c>
      <c r="K3600" s="101">
        <v>2</v>
      </c>
      <c r="L3600" s="261">
        <v>11</v>
      </c>
      <c r="M3600" s="232">
        <f t="shared" ref="M3600:M3626" si="1490">VLOOKUP(K3600,$AE$23:$AG$30,2,0)</f>
        <v>0.83333333333333337</v>
      </c>
      <c r="N3600" s="241">
        <f t="shared" si="1482"/>
        <v>1.2083333333333333</v>
      </c>
      <c r="O3600" s="244">
        <f t="shared" si="1476"/>
        <v>8.9999999999999964</v>
      </c>
      <c r="P3600" s="245" t="str">
        <f t="shared" si="1488"/>
        <v>1</v>
      </c>
      <c r="Q3600" s="257">
        <f t="shared" si="1477"/>
        <v>7.9999999999999964</v>
      </c>
      <c r="R3600" s="102">
        <f t="shared" si="1489"/>
        <v>3.0000000000000036</v>
      </c>
      <c r="S3600" s="103">
        <f t="shared" si="1483"/>
        <v>1</v>
      </c>
      <c r="T3600" s="104">
        <f t="shared" si="1484"/>
        <v>2.0000000000000036</v>
      </c>
      <c r="U3600" s="104">
        <f t="shared" si="1485"/>
        <v>0</v>
      </c>
      <c r="V3600" s="104">
        <f t="shared" si="1486"/>
        <v>0</v>
      </c>
      <c r="W3600" s="105">
        <f t="shared" si="1487"/>
        <v>3.0000000000000036</v>
      </c>
      <c r="X3600" s="96"/>
      <c r="Y3600" s="106" t="str">
        <f>$AO$12</f>
        <v>D</v>
      </c>
      <c r="Z3600" s="207" t="str">
        <f t="shared" si="1478"/>
        <v>Fri</v>
      </c>
      <c r="AA3600" s="107">
        <f t="shared" si="1479"/>
        <v>0</v>
      </c>
      <c r="AB3600" s="107">
        <f t="shared" si="1480"/>
        <v>0</v>
      </c>
      <c r="AC3600" s="107">
        <f t="shared" si="1481"/>
        <v>0</v>
      </c>
    </row>
    <row r="3601" spans="1:29" ht="12.75" customHeight="1">
      <c r="A3601" s="69"/>
      <c r="B3601" s="98"/>
      <c r="C3601" s="98"/>
      <c r="D3601" s="72"/>
      <c r="E3601" s="73"/>
      <c r="F3601" s="198"/>
      <c r="G3601" s="72"/>
      <c r="H3601" s="99"/>
      <c r="I3601" s="76">
        <f t="shared" si="1475"/>
        <v>9</v>
      </c>
      <c r="J3601" s="100">
        <f>$AN$13</f>
        <v>41083</v>
      </c>
      <c r="K3601" s="339" t="s">
        <v>50</v>
      </c>
      <c r="L3601" s="261"/>
      <c r="M3601" s="232">
        <f t="shared" si="1490"/>
        <v>0</v>
      </c>
      <c r="N3601" s="241">
        <f t="shared" si="1482"/>
        <v>0</v>
      </c>
      <c r="O3601" s="244">
        <f t="shared" si="1476"/>
        <v>0</v>
      </c>
      <c r="P3601" s="245">
        <f t="shared" si="1488"/>
        <v>0</v>
      </c>
      <c r="Q3601" s="257">
        <f t="shared" si="1477"/>
        <v>0</v>
      </c>
      <c r="R3601" s="102">
        <f t="shared" si="1489"/>
        <v>0</v>
      </c>
      <c r="S3601" s="103">
        <f t="shared" si="1483"/>
        <v>0</v>
      </c>
      <c r="T3601" s="104">
        <f t="shared" si="1484"/>
        <v>0</v>
      </c>
      <c r="U3601" s="104">
        <f t="shared" si="1485"/>
        <v>0</v>
      </c>
      <c r="V3601" s="104">
        <f t="shared" si="1486"/>
        <v>0</v>
      </c>
      <c r="W3601" s="105">
        <f t="shared" si="1487"/>
        <v>0</v>
      </c>
      <c r="X3601" s="96"/>
      <c r="Y3601" s="106" t="str">
        <f>$AO$13</f>
        <v>M</v>
      </c>
      <c r="Z3601" s="207" t="str">
        <f t="shared" si="1478"/>
        <v>Sat</v>
      </c>
      <c r="AA3601" s="107">
        <f t="shared" si="1479"/>
        <v>0</v>
      </c>
      <c r="AB3601" s="107">
        <f t="shared" si="1480"/>
        <v>0</v>
      </c>
      <c r="AC3601" s="107">
        <f t="shared" si="1481"/>
        <v>0</v>
      </c>
    </row>
    <row r="3602" spans="1:29" ht="12.75" customHeight="1">
      <c r="A3602" s="69"/>
      <c r="B3602" s="124" t="s">
        <v>21</v>
      </c>
      <c r="C3602" s="125" t="s">
        <v>22</v>
      </c>
      <c r="D3602" s="126"/>
      <c r="E3602" s="127"/>
      <c r="F3602" s="198">
        <v>1244560</v>
      </c>
      <c r="G3602" s="129" t="s">
        <v>22</v>
      </c>
      <c r="H3602" s="130">
        <f>+F3602</f>
        <v>1244560</v>
      </c>
      <c r="I3602" s="76">
        <f t="shared" si="1475"/>
        <v>10</v>
      </c>
      <c r="J3602" s="100">
        <f>$AN$14</f>
        <v>41084</v>
      </c>
      <c r="K3602" s="339" t="s">
        <v>50</v>
      </c>
      <c r="L3602" s="261"/>
      <c r="M3602" s="232">
        <f t="shared" si="1490"/>
        <v>0</v>
      </c>
      <c r="N3602" s="241">
        <f t="shared" si="1482"/>
        <v>0</v>
      </c>
      <c r="O3602" s="244">
        <f t="shared" si="1476"/>
        <v>0</v>
      </c>
      <c r="P3602" s="245">
        <f t="shared" si="1488"/>
        <v>0</v>
      </c>
      <c r="Q3602" s="257">
        <f t="shared" si="1477"/>
        <v>0</v>
      </c>
      <c r="R3602" s="102">
        <f t="shared" si="1489"/>
        <v>0</v>
      </c>
      <c r="S3602" s="103">
        <f t="shared" si="1483"/>
        <v>0</v>
      </c>
      <c r="T3602" s="104">
        <f t="shared" si="1484"/>
        <v>0</v>
      </c>
      <c r="U3602" s="104">
        <f t="shared" si="1485"/>
        <v>0</v>
      </c>
      <c r="V3602" s="104">
        <f t="shared" si="1486"/>
        <v>0</v>
      </c>
      <c r="W3602" s="105">
        <f t="shared" si="1487"/>
        <v>0</v>
      </c>
      <c r="X3602" s="96"/>
      <c r="Y3602" s="106" t="str">
        <f>$AO$14</f>
        <v>M</v>
      </c>
      <c r="Z3602" s="262" t="str">
        <f t="shared" si="1478"/>
        <v>Sun</v>
      </c>
      <c r="AA3602" s="107">
        <f t="shared" si="1479"/>
        <v>0</v>
      </c>
      <c r="AB3602" s="107">
        <f t="shared" si="1480"/>
        <v>0</v>
      </c>
      <c r="AC3602" s="107">
        <f t="shared" si="1481"/>
        <v>0</v>
      </c>
    </row>
    <row r="3603" spans="1:29" ht="12.75" customHeight="1">
      <c r="A3603" s="69"/>
      <c r="B3603" s="124" t="s">
        <v>23</v>
      </c>
      <c r="C3603" s="125" t="s">
        <v>22</v>
      </c>
      <c r="D3603" s="133">
        <f>+F3602/173</f>
        <v>7193.9884393063585</v>
      </c>
      <c r="E3603" s="127" t="s">
        <v>24</v>
      </c>
      <c r="F3603" s="128">
        <f>+W3629</f>
        <v>162.50000000000003</v>
      </c>
      <c r="G3603" s="134" t="s">
        <v>22</v>
      </c>
      <c r="H3603" s="130">
        <f>F3603*D3603</f>
        <v>1169023.1213872836</v>
      </c>
      <c r="I3603" s="76">
        <f t="shared" si="1475"/>
        <v>11</v>
      </c>
      <c r="J3603" s="100">
        <f>$AN$15</f>
        <v>41085</v>
      </c>
      <c r="K3603" s="101">
        <v>1</v>
      </c>
      <c r="L3603" s="261">
        <v>8</v>
      </c>
      <c r="M3603" s="232">
        <f t="shared" si="1490"/>
        <v>0.33333333333333331</v>
      </c>
      <c r="N3603" s="241">
        <f t="shared" si="1482"/>
        <v>0.70833333333333337</v>
      </c>
      <c r="O3603" s="244">
        <f t="shared" si="1476"/>
        <v>9.0000000000000018</v>
      </c>
      <c r="P3603" s="245" t="str">
        <f t="shared" si="1488"/>
        <v>1</v>
      </c>
      <c r="Q3603" s="257">
        <f t="shared" si="1477"/>
        <v>8.0000000000000018</v>
      </c>
      <c r="R3603" s="102">
        <f t="shared" si="1489"/>
        <v>0</v>
      </c>
      <c r="S3603" s="103">
        <f t="shared" si="1483"/>
        <v>0</v>
      </c>
      <c r="T3603" s="104">
        <f t="shared" si="1484"/>
        <v>0</v>
      </c>
      <c r="U3603" s="104">
        <f t="shared" si="1485"/>
        <v>0</v>
      </c>
      <c r="V3603" s="104">
        <f t="shared" si="1486"/>
        <v>0</v>
      </c>
      <c r="W3603" s="105">
        <f t="shared" si="1487"/>
        <v>0</v>
      </c>
      <c r="X3603" s="96"/>
      <c r="Y3603" s="106" t="str">
        <f>$AO$15</f>
        <v>D</v>
      </c>
      <c r="Z3603" s="262" t="str">
        <f t="shared" si="1478"/>
        <v>Mon</v>
      </c>
      <c r="AA3603" s="107">
        <f t="shared" si="1479"/>
        <v>0</v>
      </c>
      <c r="AB3603" s="107">
        <f t="shared" si="1480"/>
        <v>0</v>
      </c>
      <c r="AC3603" s="107">
        <f t="shared" si="1481"/>
        <v>0</v>
      </c>
    </row>
    <row r="3604" spans="1:29" ht="12.75" customHeight="1">
      <c r="A3604" s="69"/>
      <c r="B3604" s="124" t="s">
        <v>65</v>
      </c>
      <c r="C3604" s="125" t="s">
        <v>22</v>
      </c>
      <c r="D3604" s="133">
        <v>6000</v>
      </c>
      <c r="E3604" s="127" t="s">
        <v>24</v>
      </c>
      <c r="F3604" s="203">
        <f>+K3629</f>
        <v>25</v>
      </c>
      <c r="G3604" s="134" t="s">
        <v>22</v>
      </c>
      <c r="H3604" s="130">
        <f>F3604*D3604</f>
        <v>150000</v>
      </c>
      <c r="I3604" s="76">
        <f t="shared" si="1475"/>
        <v>12</v>
      </c>
      <c r="J3604" s="100">
        <f>$AN$16</f>
        <v>41086</v>
      </c>
      <c r="K3604" s="101">
        <v>1</v>
      </c>
      <c r="L3604" s="261">
        <v>11</v>
      </c>
      <c r="M3604" s="232">
        <f t="shared" si="1490"/>
        <v>0.33333333333333331</v>
      </c>
      <c r="N3604" s="241">
        <f t="shared" si="1482"/>
        <v>0.70833333333333337</v>
      </c>
      <c r="O3604" s="244">
        <f t="shared" si="1476"/>
        <v>9.0000000000000018</v>
      </c>
      <c r="P3604" s="245" t="str">
        <f t="shared" si="1488"/>
        <v>1</v>
      </c>
      <c r="Q3604" s="257">
        <f t="shared" si="1477"/>
        <v>8.0000000000000018</v>
      </c>
      <c r="R3604" s="102">
        <f t="shared" si="1489"/>
        <v>2.9999999999999982</v>
      </c>
      <c r="S3604" s="103">
        <f t="shared" si="1483"/>
        <v>1</v>
      </c>
      <c r="T3604" s="104">
        <f t="shared" si="1484"/>
        <v>1.9999999999999982</v>
      </c>
      <c r="U3604" s="104">
        <f t="shared" si="1485"/>
        <v>0</v>
      </c>
      <c r="V3604" s="104">
        <f t="shared" si="1486"/>
        <v>0</v>
      </c>
      <c r="W3604" s="105">
        <f t="shared" si="1487"/>
        <v>2.9999999999999982</v>
      </c>
      <c r="X3604" s="96"/>
      <c r="Y3604" s="106" t="str">
        <f>$AO$16</f>
        <v>D</v>
      </c>
      <c r="Z3604" s="207" t="str">
        <f t="shared" si="1478"/>
        <v>Tue</v>
      </c>
      <c r="AA3604" s="107">
        <f t="shared" si="1479"/>
        <v>0</v>
      </c>
      <c r="AB3604" s="107">
        <f t="shared" si="1480"/>
        <v>0</v>
      </c>
      <c r="AC3604" s="107">
        <f t="shared" si="1481"/>
        <v>0</v>
      </c>
    </row>
    <row r="3605" spans="1:29" ht="12.75" customHeight="1">
      <c r="A3605" s="69"/>
      <c r="B3605" s="124" t="s">
        <v>66</v>
      </c>
      <c r="C3605" s="125" t="s">
        <v>22</v>
      </c>
      <c r="D3605" s="200">
        <v>4000</v>
      </c>
      <c r="E3605" s="127" t="s">
        <v>24</v>
      </c>
      <c r="F3605" s="139">
        <f>+L3629</f>
        <v>10</v>
      </c>
      <c r="G3605" s="134" t="s">
        <v>22</v>
      </c>
      <c r="H3605" s="130">
        <f>F3605*D3605</f>
        <v>40000</v>
      </c>
      <c r="I3605" s="76">
        <f t="shared" si="1475"/>
        <v>13</v>
      </c>
      <c r="J3605" s="100">
        <f>$AN$17</f>
        <v>41087</v>
      </c>
      <c r="K3605" s="101">
        <v>1</v>
      </c>
      <c r="L3605" s="261">
        <v>11</v>
      </c>
      <c r="M3605" s="232">
        <f t="shared" si="1490"/>
        <v>0.33333333333333331</v>
      </c>
      <c r="N3605" s="241">
        <f t="shared" si="1482"/>
        <v>0.70833333333333337</v>
      </c>
      <c r="O3605" s="244">
        <f t="shared" si="1476"/>
        <v>9.0000000000000018</v>
      </c>
      <c r="P3605" s="245" t="str">
        <f t="shared" si="1488"/>
        <v>1</v>
      </c>
      <c r="Q3605" s="257">
        <f t="shared" si="1477"/>
        <v>8.0000000000000018</v>
      </c>
      <c r="R3605" s="102">
        <f t="shared" si="1489"/>
        <v>2.9999999999999982</v>
      </c>
      <c r="S3605" s="103">
        <f t="shared" si="1483"/>
        <v>1</v>
      </c>
      <c r="T3605" s="104">
        <f t="shared" si="1484"/>
        <v>1.9999999999999982</v>
      </c>
      <c r="U3605" s="104">
        <f t="shared" si="1485"/>
        <v>0</v>
      </c>
      <c r="V3605" s="104">
        <f t="shared" si="1486"/>
        <v>0</v>
      </c>
      <c r="W3605" s="105">
        <f t="shared" si="1487"/>
        <v>2.9999999999999982</v>
      </c>
      <c r="X3605" s="96"/>
      <c r="Y3605" s="106" t="str">
        <f>$AO$17</f>
        <v>D</v>
      </c>
      <c r="Z3605" s="207" t="str">
        <f t="shared" si="1478"/>
        <v>Wed</v>
      </c>
      <c r="AA3605" s="107">
        <f t="shared" si="1479"/>
        <v>0</v>
      </c>
      <c r="AB3605" s="107">
        <f t="shared" si="1480"/>
        <v>0</v>
      </c>
      <c r="AC3605" s="107">
        <f t="shared" si="1481"/>
        <v>0</v>
      </c>
    </row>
    <row r="3606" spans="1:29" ht="12.75" customHeight="1">
      <c r="A3606" s="69"/>
      <c r="B3606" s="335" t="s">
        <v>75</v>
      </c>
      <c r="C3606" s="336" t="s">
        <v>22</v>
      </c>
      <c r="D3606" s="337"/>
      <c r="E3606" s="127" t="s">
        <v>24</v>
      </c>
      <c r="F3606" s="338">
        <f>+M3629</f>
        <v>15</v>
      </c>
      <c r="G3606" s="142" t="s">
        <v>22</v>
      </c>
      <c r="H3606" s="143">
        <f>+F3606*D3606</f>
        <v>0</v>
      </c>
      <c r="I3606" s="76">
        <f t="shared" si="1475"/>
        <v>14</v>
      </c>
      <c r="J3606" s="100">
        <f>$AN$18</f>
        <v>41088</v>
      </c>
      <c r="K3606" s="101">
        <v>1</v>
      </c>
      <c r="L3606" s="261">
        <v>11</v>
      </c>
      <c r="M3606" s="232">
        <f t="shared" si="1490"/>
        <v>0.33333333333333331</v>
      </c>
      <c r="N3606" s="241">
        <f t="shared" si="1482"/>
        <v>0.70833333333333337</v>
      </c>
      <c r="O3606" s="244">
        <f t="shared" si="1476"/>
        <v>9.0000000000000018</v>
      </c>
      <c r="P3606" s="245" t="str">
        <f t="shared" si="1488"/>
        <v>1</v>
      </c>
      <c r="Q3606" s="257">
        <f t="shared" si="1477"/>
        <v>8.0000000000000018</v>
      </c>
      <c r="R3606" s="102">
        <f t="shared" si="1489"/>
        <v>2.9999999999999982</v>
      </c>
      <c r="S3606" s="103">
        <f t="shared" si="1483"/>
        <v>1</v>
      </c>
      <c r="T3606" s="104">
        <f t="shared" si="1484"/>
        <v>1.9999999999999982</v>
      </c>
      <c r="U3606" s="104">
        <f t="shared" si="1485"/>
        <v>0</v>
      </c>
      <c r="V3606" s="104">
        <f t="shared" si="1486"/>
        <v>0</v>
      </c>
      <c r="W3606" s="105">
        <f t="shared" si="1487"/>
        <v>2.9999999999999982</v>
      </c>
      <c r="X3606" s="96"/>
      <c r="Y3606" s="106" t="str">
        <f>$AO$18</f>
        <v>D</v>
      </c>
      <c r="Z3606" s="207" t="str">
        <f t="shared" si="1478"/>
        <v>Thu</v>
      </c>
      <c r="AA3606" s="107">
        <f t="shared" si="1479"/>
        <v>0</v>
      </c>
      <c r="AB3606" s="107">
        <f t="shared" si="1480"/>
        <v>0</v>
      </c>
      <c r="AC3606" s="107">
        <f t="shared" si="1481"/>
        <v>0</v>
      </c>
    </row>
    <row r="3607" spans="1:29" ht="12.75" customHeight="1">
      <c r="A3607" s="69"/>
      <c r="B3607" s="124"/>
      <c r="C3607" s="70"/>
      <c r="D3607" s="202"/>
      <c r="E3607" s="140"/>
      <c r="F3607" s="141"/>
      <c r="G3607" s="74" t="s">
        <v>22</v>
      </c>
      <c r="H3607" s="99">
        <f>+D3607*F3607</f>
        <v>0</v>
      </c>
      <c r="I3607" s="76">
        <f t="shared" si="1475"/>
        <v>15</v>
      </c>
      <c r="J3607" s="100">
        <f>$AN$19</f>
        <v>41089</v>
      </c>
      <c r="K3607" s="101">
        <v>1</v>
      </c>
      <c r="L3607" s="261">
        <v>11</v>
      </c>
      <c r="M3607" s="232">
        <f t="shared" si="1490"/>
        <v>0.33333333333333331</v>
      </c>
      <c r="N3607" s="241">
        <f t="shared" si="1482"/>
        <v>0.70833333333333337</v>
      </c>
      <c r="O3607" s="244">
        <f t="shared" si="1476"/>
        <v>9.0000000000000018</v>
      </c>
      <c r="P3607" s="245" t="str">
        <f t="shared" si="1488"/>
        <v>1</v>
      </c>
      <c r="Q3607" s="257">
        <f t="shared" si="1477"/>
        <v>8.0000000000000018</v>
      </c>
      <c r="R3607" s="102">
        <f t="shared" si="1489"/>
        <v>2.9999999999999982</v>
      </c>
      <c r="S3607" s="103">
        <f t="shared" si="1483"/>
        <v>1</v>
      </c>
      <c r="T3607" s="104">
        <f t="shared" si="1484"/>
        <v>1.9999999999999982</v>
      </c>
      <c r="U3607" s="104">
        <f t="shared" si="1485"/>
        <v>0</v>
      </c>
      <c r="V3607" s="104">
        <f t="shared" si="1486"/>
        <v>0</v>
      </c>
      <c r="W3607" s="105">
        <f t="shared" si="1487"/>
        <v>2.9999999999999982</v>
      </c>
      <c r="X3607" s="96"/>
      <c r="Y3607" s="106" t="str">
        <f>$AO$19</f>
        <v>D</v>
      </c>
      <c r="Z3607" s="207" t="str">
        <f t="shared" si="1478"/>
        <v>Fri</v>
      </c>
      <c r="AA3607" s="107">
        <f t="shared" si="1479"/>
        <v>0</v>
      </c>
      <c r="AB3607" s="107">
        <f t="shared" si="1480"/>
        <v>0</v>
      </c>
      <c r="AC3607" s="107">
        <f t="shared" si="1481"/>
        <v>0</v>
      </c>
    </row>
    <row r="3608" spans="1:29" ht="12.75" customHeight="1">
      <c r="A3608" s="69"/>
      <c r="B3608" s="124"/>
      <c r="C3608" s="70"/>
      <c r="D3608" s="202"/>
      <c r="E3608" s="140"/>
      <c r="F3608" s="139"/>
      <c r="G3608" s="74" t="s">
        <v>22</v>
      </c>
      <c r="H3608" s="99">
        <f>+D3608*F3608</f>
        <v>0</v>
      </c>
      <c r="I3608" s="76">
        <f t="shared" si="1475"/>
        <v>16</v>
      </c>
      <c r="J3608" s="100">
        <f>$AN$20</f>
        <v>41090</v>
      </c>
      <c r="K3608" s="101" t="s">
        <v>63</v>
      </c>
      <c r="L3608" s="261">
        <v>8</v>
      </c>
      <c r="M3608" s="232">
        <f t="shared" si="1490"/>
        <v>0</v>
      </c>
      <c r="N3608" s="241">
        <f t="shared" si="1482"/>
        <v>0</v>
      </c>
      <c r="O3608" s="244">
        <f t="shared" si="1476"/>
        <v>0</v>
      </c>
      <c r="P3608" s="245">
        <f t="shared" si="1488"/>
        <v>0</v>
      </c>
      <c r="Q3608" s="257">
        <f t="shared" si="1477"/>
        <v>0</v>
      </c>
      <c r="R3608" s="102">
        <f t="shared" si="1489"/>
        <v>8</v>
      </c>
      <c r="S3608" s="103">
        <f t="shared" si="1483"/>
        <v>0</v>
      </c>
      <c r="T3608" s="104">
        <f t="shared" si="1484"/>
        <v>7</v>
      </c>
      <c r="U3608" s="104">
        <f t="shared" si="1485"/>
        <v>1</v>
      </c>
      <c r="V3608" s="104">
        <f t="shared" si="1486"/>
        <v>0</v>
      </c>
      <c r="W3608" s="105">
        <f t="shared" si="1487"/>
        <v>8</v>
      </c>
      <c r="X3608" s="96"/>
      <c r="Y3608" s="106" t="str">
        <f>$AO$20</f>
        <v>M</v>
      </c>
      <c r="Z3608" s="207" t="str">
        <f t="shared" si="1478"/>
        <v>Sat</v>
      </c>
      <c r="AA3608" s="107">
        <f t="shared" si="1479"/>
        <v>0</v>
      </c>
      <c r="AB3608" s="107">
        <f t="shared" si="1480"/>
        <v>0</v>
      </c>
      <c r="AC3608" s="107">
        <f t="shared" si="1481"/>
        <v>0</v>
      </c>
    </row>
    <row r="3609" spans="1:29" ht="12.75" customHeight="1">
      <c r="A3609" s="69"/>
      <c r="B3609" s="124" t="s">
        <v>56</v>
      </c>
      <c r="C3609" s="70" t="s">
        <v>22</v>
      </c>
      <c r="D3609" s="202"/>
      <c r="E3609" s="140"/>
      <c r="F3609" s="141"/>
      <c r="G3609" s="74" t="s">
        <v>22</v>
      </c>
      <c r="H3609" s="99">
        <v>0</v>
      </c>
      <c r="I3609" s="76">
        <f t="shared" si="1475"/>
        <v>17</v>
      </c>
      <c r="J3609" s="100">
        <f>$AN$21</f>
        <v>41091</v>
      </c>
      <c r="K3609" s="101" t="s">
        <v>50</v>
      </c>
      <c r="L3609" s="261"/>
      <c r="M3609" s="232">
        <f t="shared" si="1490"/>
        <v>0</v>
      </c>
      <c r="N3609" s="241">
        <f t="shared" si="1482"/>
        <v>0</v>
      </c>
      <c r="O3609" s="244">
        <f t="shared" si="1476"/>
        <v>0</v>
      </c>
      <c r="P3609" s="245">
        <f t="shared" si="1488"/>
        <v>0</v>
      </c>
      <c r="Q3609" s="257">
        <f t="shared" si="1477"/>
        <v>0</v>
      </c>
      <c r="R3609" s="102">
        <f t="shared" si="1489"/>
        <v>0</v>
      </c>
      <c r="S3609" s="103">
        <f t="shared" si="1483"/>
        <v>0</v>
      </c>
      <c r="T3609" s="104">
        <f t="shared" si="1484"/>
        <v>0</v>
      </c>
      <c r="U3609" s="104">
        <f t="shared" si="1485"/>
        <v>0</v>
      </c>
      <c r="V3609" s="104">
        <f t="shared" si="1486"/>
        <v>0</v>
      </c>
      <c r="W3609" s="105">
        <f t="shared" si="1487"/>
        <v>0</v>
      </c>
      <c r="X3609" s="96"/>
      <c r="Y3609" s="106" t="str">
        <f>$AO$21</f>
        <v>M</v>
      </c>
      <c r="Z3609" s="262" t="str">
        <f t="shared" si="1478"/>
        <v>Sun</v>
      </c>
      <c r="AA3609" s="107">
        <f t="shared" si="1479"/>
        <v>0</v>
      </c>
      <c r="AB3609" s="107">
        <f t="shared" si="1480"/>
        <v>0</v>
      </c>
      <c r="AC3609" s="107">
        <f t="shared" si="1481"/>
        <v>0</v>
      </c>
    </row>
    <row r="3610" spans="1:29" ht="12.75" customHeight="1">
      <c r="A3610" s="69"/>
      <c r="B3610" s="124"/>
      <c r="C3610" s="70"/>
      <c r="D3610" s="202"/>
      <c r="E3610" s="140"/>
      <c r="F3610" s="139"/>
      <c r="G3610" s="74" t="s">
        <v>22</v>
      </c>
      <c r="H3610" s="99">
        <f>+D3610*F3610</f>
        <v>0</v>
      </c>
      <c r="I3610" s="76">
        <f t="shared" si="1475"/>
        <v>18</v>
      </c>
      <c r="J3610" s="100">
        <f>$AN$22</f>
        <v>41092</v>
      </c>
      <c r="K3610" s="101">
        <v>1</v>
      </c>
      <c r="L3610" s="261">
        <v>11</v>
      </c>
      <c r="M3610" s="232">
        <f t="shared" si="1490"/>
        <v>0.33333333333333331</v>
      </c>
      <c r="N3610" s="241">
        <f t="shared" si="1482"/>
        <v>0.70833333333333337</v>
      </c>
      <c r="O3610" s="244">
        <f t="shared" si="1476"/>
        <v>9.0000000000000018</v>
      </c>
      <c r="P3610" s="245" t="str">
        <f t="shared" si="1488"/>
        <v>1</v>
      </c>
      <c r="Q3610" s="257">
        <f t="shared" si="1477"/>
        <v>8.0000000000000018</v>
      </c>
      <c r="R3610" s="102">
        <f t="shared" si="1489"/>
        <v>2.9999999999999982</v>
      </c>
      <c r="S3610" s="103">
        <f t="shared" si="1483"/>
        <v>1</v>
      </c>
      <c r="T3610" s="104">
        <f t="shared" si="1484"/>
        <v>1.9999999999999982</v>
      </c>
      <c r="U3610" s="104">
        <f t="shared" si="1485"/>
        <v>0</v>
      </c>
      <c r="V3610" s="104">
        <f t="shared" si="1486"/>
        <v>0</v>
      </c>
      <c r="W3610" s="105">
        <f t="shared" si="1487"/>
        <v>2.9999999999999982</v>
      </c>
      <c r="X3610" s="96"/>
      <c r="Y3610" s="106" t="str">
        <f>$AO$22</f>
        <v>D</v>
      </c>
      <c r="Z3610" s="262" t="str">
        <f t="shared" si="1478"/>
        <v>Mon</v>
      </c>
      <c r="AA3610" s="107">
        <f t="shared" si="1479"/>
        <v>0</v>
      </c>
      <c r="AB3610" s="107">
        <f t="shared" si="1480"/>
        <v>0</v>
      </c>
      <c r="AC3610" s="107">
        <f t="shared" si="1481"/>
        <v>0</v>
      </c>
    </row>
    <row r="3611" spans="1:29" ht="12.75" customHeight="1">
      <c r="A3611" s="69"/>
      <c r="B3611" s="150" t="s">
        <v>19</v>
      </c>
      <c r="C3611" s="150"/>
      <c r="D3611" s="200"/>
      <c r="E3611" s="127"/>
      <c r="F3611" s="151"/>
      <c r="G3611" s="134" t="s">
        <v>22</v>
      </c>
      <c r="H3611" s="152">
        <f>SUM(H3602:H3610)</f>
        <v>2603583.1213872833</v>
      </c>
      <c r="I3611" s="76">
        <f t="shared" si="1475"/>
        <v>19</v>
      </c>
      <c r="J3611" s="100">
        <f>$AN$23</f>
        <v>41093</v>
      </c>
      <c r="K3611" s="101">
        <v>1</v>
      </c>
      <c r="L3611" s="261">
        <v>8</v>
      </c>
      <c r="M3611" s="232">
        <f t="shared" si="1490"/>
        <v>0.33333333333333331</v>
      </c>
      <c r="N3611" s="241">
        <f t="shared" si="1482"/>
        <v>0.70833333333333337</v>
      </c>
      <c r="O3611" s="244">
        <f t="shared" si="1476"/>
        <v>9.0000000000000018</v>
      </c>
      <c r="P3611" s="245" t="str">
        <f t="shared" si="1488"/>
        <v>1</v>
      </c>
      <c r="Q3611" s="257">
        <f t="shared" si="1477"/>
        <v>8.0000000000000018</v>
      </c>
      <c r="R3611" s="102">
        <f t="shared" si="1489"/>
        <v>0</v>
      </c>
      <c r="S3611" s="103">
        <f t="shared" si="1483"/>
        <v>0</v>
      </c>
      <c r="T3611" s="104">
        <f t="shared" si="1484"/>
        <v>0</v>
      </c>
      <c r="U3611" s="104">
        <f t="shared" si="1485"/>
        <v>0</v>
      </c>
      <c r="V3611" s="104">
        <f t="shared" si="1486"/>
        <v>0</v>
      </c>
      <c r="W3611" s="105">
        <f t="shared" si="1487"/>
        <v>0</v>
      </c>
      <c r="X3611" s="96"/>
      <c r="Y3611" s="106" t="str">
        <f>$AO$23</f>
        <v>D</v>
      </c>
      <c r="Z3611" s="207" t="str">
        <f t="shared" si="1478"/>
        <v>Tue</v>
      </c>
      <c r="AA3611" s="107">
        <f t="shared" si="1479"/>
        <v>0</v>
      </c>
      <c r="AB3611" s="107">
        <f t="shared" si="1480"/>
        <v>0</v>
      </c>
      <c r="AC3611" s="107">
        <f t="shared" si="1481"/>
        <v>0</v>
      </c>
    </row>
    <row r="3612" spans="1:29" ht="12.75" customHeight="1">
      <c r="A3612" s="69"/>
      <c r="B3612" s="131" t="s">
        <v>25</v>
      </c>
      <c r="C3612" s="70"/>
      <c r="D3612" s="200"/>
      <c r="E3612" s="127"/>
      <c r="F3612" s="151"/>
      <c r="G3612" s="74"/>
      <c r="H3612" s="75"/>
      <c r="I3612" s="76">
        <f t="shared" si="1475"/>
        <v>20</v>
      </c>
      <c r="J3612" s="100">
        <f>$AN$24</f>
        <v>41094</v>
      </c>
      <c r="K3612" s="101">
        <v>1</v>
      </c>
      <c r="L3612" s="261">
        <v>11</v>
      </c>
      <c r="M3612" s="232">
        <f t="shared" si="1490"/>
        <v>0.33333333333333331</v>
      </c>
      <c r="N3612" s="241">
        <f t="shared" si="1482"/>
        <v>0.70833333333333337</v>
      </c>
      <c r="O3612" s="244">
        <f t="shared" si="1476"/>
        <v>9.0000000000000018</v>
      </c>
      <c r="P3612" s="245" t="str">
        <f t="shared" si="1488"/>
        <v>1</v>
      </c>
      <c r="Q3612" s="257">
        <f t="shared" si="1477"/>
        <v>8.0000000000000018</v>
      </c>
      <c r="R3612" s="102">
        <f t="shared" si="1489"/>
        <v>2.9999999999999982</v>
      </c>
      <c r="S3612" s="103">
        <f t="shared" si="1483"/>
        <v>1</v>
      </c>
      <c r="T3612" s="104">
        <f t="shared" si="1484"/>
        <v>1.9999999999999982</v>
      </c>
      <c r="U3612" s="104">
        <f t="shared" si="1485"/>
        <v>0</v>
      </c>
      <c r="V3612" s="104">
        <f t="shared" si="1486"/>
        <v>0</v>
      </c>
      <c r="W3612" s="105">
        <f t="shared" si="1487"/>
        <v>2.9999999999999982</v>
      </c>
      <c r="X3612" s="96"/>
      <c r="Y3612" s="106" t="str">
        <f>$AO$24</f>
        <v>D</v>
      </c>
      <c r="Z3612" s="207" t="str">
        <f t="shared" si="1478"/>
        <v>Wed</v>
      </c>
      <c r="AA3612" s="107">
        <f t="shared" si="1479"/>
        <v>0</v>
      </c>
      <c r="AB3612" s="107">
        <f t="shared" si="1480"/>
        <v>0</v>
      </c>
      <c r="AC3612" s="107">
        <f t="shared" si="1481"/>
        <v>0</v>
      </c>
    </row>
    <row r="3613" spans="1:29" ht="12.75" customHeight="1">
      <c r="A3613" s="69"/>
      <c r="B3613" s="124" t="s">
        <v>26</v>
      </c>
      <c r="C3613" s="125" t="s">
        <v>22</v>
      </c>
      <c r="D3613" s="153">
        <f>-H3602</f>
        <v>-1244560</v>
      </c>
      <c r="E3613" s="127" t="s">
        <v>24</v>
      </c>
      <c r="F3613" s="149">
        <v>0.02</v>
      </c>
      <c r="G3613" s="134" t="s">
        <v>22</v>
      </c>
      <c r="H3613" s="130">
        <f>F3613*D3613</f>
        <v>-24891.200000000001</v>
      </c>
      <c r="I3613" s="76">
        <f t="shared" si="1475"/>
        <v>21</v>
      </c>
      <c r="J3613" s="100">
        <f>$AN$25</f>
        <v>41095</v>
      </c>
      <c r="K3613" s="101">
        <v>1</v>
      </c>
      <c r="L3613" s="261">
        <v>10</v>
      </c>
      <c r="M3613" s="232">
        <f t="shared" si="1490"/>
        <v>0.33333333333333331</v>
      </c>
      <c r="N3613" s="241">
        <f t="shared" si="1482"/>
        <v>0.70833333333333337</v>
      </c>
      <c r="O3613" s="244">
        <f t="shared" si="1476"/>
        <v>9.0000000000000018</v>
      </c>
      <c r="P3613" s="245" t="str">
        <f t="shared" si="1488"/>
        <v>1</v>
      </c>
      <c r="Q3613" s="257">
        <f t="shared" si="1477"/>
        <v>8.0000000000000018</v>
      </c>
      <c r="R3613" s="102">
        <f t="shared" si="1489"/>
        <v>1.9999999999999982</v>
      </c>
      <c r="S3613" s="103">
        <f t="shared" si="1483"/>
        <v>1</v>
      </c>
      <c r="T3613" s="104">
        <f t="shared" si="1484"/>
        <v>0.99999999999999822</v>
      </c>
      <c r="U3613" s="104">
        <f t="shared" si="1485"/>
        <v>0</v>
      </c>
      <c r="V3613" s="104">
        <f t="shared" si="1486"/>
        <v>0</v>
      </c>
      <c r="W3613" s="105">
        <f t="shared" si="1487"/>
        <v>1.9999999999999982</v>
      </c>
      <c r="X3613" s="96"/>
      <c r="Y3613" s="106" t="str">
        <f>$AO$25</f>
        <v>D</v>
      </c>
      <c r="Z3613" s="207" t="str">
        <f t="shared" si="1478"/>
        <v>Thu</v>
      </c>
      <c r="AA3613" s="107">
        <f t="shared" si="1479"/>
        <v>0</v>
      </c>
      <c r="AB3613" s="107">
        <f t="shared" si="1480"/>
        <v>0</v>
      </c>
      <c r="AC3613" s="107">
        <f t="shared" si="1481"/>
        <v>0</v>
      </c>
    </row>
    <row r="3614" spans="1:29" ht="12.75" customHeight="1">
      <c r="A3614" s="69"/>
      <c r="B3614" s="124" t="s">
        <v>47</v>
      </c>
      <c r="C3614" s="125" t="s">
        <v>22</v>
      </c>
      <c r="D3614" s="200"/>
      <c r="E3614" s="127"/>
      <c r="F3614" s="155"/>
      <c r="G3614" s="134" t="s">
        <v>22</v>
      </c>
      <c r="H3614" s="130">
        <f>SUM(AA3629:AC3629)*-F3602/21</f>
        <v>0</v>
      </c>
      <c r="I3614" s="76">
        <f t="shared" si="1475"/>
        <v>22</v>
      </c>
      <c r="J3614" s="100">
        <f>$AN$26</f>
        <v>41096</v>
      </c>
      <c r="K3614" s="101">
        <v>1</v>
      </c>
      <c r="L3614" s="261">
        <v>11</v>
      </c>
      <c r="M3614" s="232">
        <f t="shared" si="1490"/>
        <v>0.33333333333333331</v>
      </c>
      <c r="N3614" s="241">
        <f t="shared" si="1482"/>
        <v>0.70833333333333337</v>
      </c>
      <c r="O3614" s="244">
        <f t="shared" si="1476"/>
        <v>9.0000000000000018</v>
      </c>
      <c r="P3614" s="245" t="str">
        <f t="shared" si="1488"/>
        <v>1</v>
      </c>
      <c r="Q3614" s="257">
        <f t="shared" si="1477"/>
        <v>8.0000000000000018</v>
      </c>
      <c r="R3614" s="102">
        <f t="shared" si="1489"/>
        <v>2.9999999999999982</v>
      </c>
      <c r="S3614" s="103">
        <f t="shared" si="1483"/>
        <v>1</v>
      </c>
      <c r="T3614" s="104">
        <f t="shared" si="1484"/>
        <v>1.9999999999999982</v>
      </c>
      <c r="U3614" s="104">
        <f t="shared" si="1485"/>
        <v>0</v>
      </c>
      <c r="V3614" s="104">
        <f t="shared" si="1486"/>
        <v>0</v>
      </c>
      <c r="W3614" s="105">
        <f t="shared" si="1487"/>
        <v>2.9999999999999982</v>
      </c>
      <c r="X3614" s="96"/>
      <c r="Y3614" s="106" t="str">
        <f>$AO$26</f>
        <v>D</v>
      </c>
      <c r="Z3614" s="207" t="str">
        <f t="shared" si="1478"/>
        <v>Fri</v>
      </c>
      <c r="AA3614" s="107">
        <f t="shared" si="1479"/>
        <v>0</v>
      </c>
      <c r="AB3614" s="107">
        <f t="shared" si="1480"/>
        <v>0</v>
      </c>
      <c r="AC3614" s="107">
        <f t="shared" si="1481"/>
        <v>0</v>
      </c>
    </row>
    <row r="3615" spans="1:29" ht="12.75" customHeight="1">
      <c r="A3615" s="69"/>
      <c r="B3615" s="124" t="s">
        <v>27</v>
      </c>
      <c r="C3615" s="125" t="s">
        <v>22</v>
      </c>
      <c r="D3615" s="200"/>
      <c r="E3615" s="127"/>
      <c r="F3615" s="155"/>
      <c r="G3615" s="134" t="s">
        <v>22</v>
      </c>
      <c r="H3615" s="156">
        <f>+F3621</f>
        <v>-56761.65</v>
      </c>
      <c r="I3615" s="76">
        <f t="shared" si="1475"/>
        <v>23</v>
      </c>
      <c r="J3615" s="100">
        <f>$AN$27</f>
        <v>41097</v>
      </c>
      <c r="K3615" s="339" t="s">
        <v>63</v>
      </c>
      <c r="L3615" s="261">
        <v>11</v>
      </c>
      <c r="M3615" s="232">
        <f t="shared" si="1490"/>
        <v>0</v>
      </c>
      <c r="N3615" s="241">
        <f t="shared" si="1482"/>
        <v>0</v>
      </c>
      <c r="O3615" s="244">
        <f t="shared" si="1476"/>
        <v>0</v>
      </c>
      <c r="P3615" s="245">
        <f t="shared" si="1488"/>
        <v>0</v>
      </c>
      <c r="Q3615" s="257">
        <f t="shared" si="1477"/>
        <v>0</v>
      </c>
      <c r="R3615" s="102">
        <f t="shared" si="1489"/>
        <v>11</v>
      </c>
      <c r="S3615" s="103">
        <f t="shared" si="1483"/>
        <v>0</v>
      </c>
      <c r="T3615" s="104">
        <f t="shared" si="1484"/>
        <v>7</v>
      </c>
      <c r="U3615" s="104">
        <f t="shared" si="1485"/>
        <v>1</v>
      </c>
      <c r="V3615" s="104">
        <f t="shared" si="1486"/>
        <v>3</v>
      </c>
      <c r="W3615" s="105">
        <f t="shared" si="1487"/>
        <v>11</v>
      </c>
      <c r="X3615" s="96"/>
      <c r="Y3615" s="106" t="str">
        <f>$AO$27</f>
        <v>M</v>
      </c>
      <c r="Z3615" s="207" t="str">
        <f t="shared" si="1478"/>
        <v>Sat</v>
      </c>
      <c r="AA3615" s="107">
        <f t="shared" si="1479"/>
        <v>0</v>
      </c>
      <c r="AB3615" s="107">
        <f t="shared" si="1480"/>
        <v>0</v>
      </c>
      <c r="AC3615" s="107">
        <f t="shared" si="1481"/>
        <v>0</v>
      </c>
    </row>
    <row r="3616" spans="1:29" ht="12.75" customHeight="1">
      <c r="A3616" s="69"/>
      <c r="B3616" s="98"/>
      <c r="C3616" s="98"/>
      <c r="D3616" s="158" t="s">
        <v>28</v>
      </c>
      <c r="E3616" s="159"/>
      <c r="F3616" s="160">
        <f>VLOOKUP(C3595,$AD$1:$AG$6,2)</f>
        <v>-1320000</v>
      </c>
      <c r="G3616" s="160"/>
      <c r="H3616" s="99"/>
      <c r="I3616" s="76">
        <f t="shared" si="1475"/>
        <v>24</v>
      </c>
      <c r="J3616" s="100">
        <f>$AN$28</f>
        <v>41098</v>
      </c>
      <c r="K3616" s="339" t="s">
        <v>72</v>
      </c>
      <c r="L3616" s="261">
        <v>11</v>
      </c>
      <c r="M3616" s="232">
        <f t="shared" si="1490"/>
        <v>0</v>
      </c>
      <c r="N3616" s="241">
        <f t="shared" si="1482"/>
        <v>0</v>
      </c>
      <c r="O3616" s="244">
        <f t="shared" si="1476"/>
        <v>0</v>
      </c>
      <c r="P3616" s="245">
        <f t="shared" si="1488"/>
        <v>0</v>
      </c>
      <c r="Q3616" s="257">
        <f t="shared" si="1477"/>
        <v>0</v>
      </c>
      <c r="R3616" s="102">
        <f t="shared" si="1489"/>
        <v>11</v>
      </c>
      <c r="S3616" s="103">
        <f t="shared" si="1483"/>
        <v>0</v>
      </c>
      <c r="T3616" s="104">
        <f t="shared" si="1484"/>
        <v>7</v>
      </c>
      <c r="U3616" s="104">
        <f t="shared" si="1485"/>
        <v>1</v>
      </c>
      <c r="V3616" s="104">
        <f t="shared" si="1486"/>
        <v>3</v>
      </c>
      <c r="W3616" s="105">
        <f t="shared" si="1487"/>
        <v>11</v>
      </c>
      <c r="X3616" s="96"/>
      <c r="Y3616" s="106" t="str">
        <f>$AO$28</f>
        <v>M</v>
      </c>
      <c r="Z3616" s="262" t="str">
        <f t="shared" si="1478"/>
        <v>Sun</v>
      </c>
      <c r="AA3616" s="107">
        <f t="shared" si="1479"/>
        <v>0</v>
      </c>
      <c r="AB3616" s="107">
        <f t="shared" si="1480"/>
        <v>0</v>
      </c>
      <c r="AC3616" s="107">
        <f t="shared" si="1481"/>
        <v>0</v>
      </c>
    </row>
    <row r="3617" spans="1:29" ht="12.75" customHeight="1">
      <c r="A3617" s="69"/>
      <c r="B3617" s="98"/>
      <c r="C3617" s="98"/>
      <c r="D3617" s="162" t="s">
        <v>26</v>
      </c>
      <c r="E3617" s="159"/>
      <c r="F3617" s="163">
        <f>+(H3602)*0.54%</f>
        <v>6720.6240000000007</v>
      </c>
      <c r="G3617" s="163"/>
      <c r="H3617" s="99"/>
      <c r="I3617" s="76">
        <f t="shared" si="1475"/>
        <v>25</v>
      </c>
      <c r="J3617" s="100">
        <f>$AN$29</f>
        <v>41099</v>
      </c>
      <c r="K3617" s="101">
        <v>2</v>
      </c>
      <c r="L3617" s="261">
        <v>11</v>
      </c>
      <c r="M3617" s="232">
        <f t="shared" si="1490"/>
        <v>0.83333333333333337</v>
      </c>
      <c r="N3617" s="241">
        <f t="shared" si="1482"/>
        <v>1.2083333333333333</v>
      </c>
      <c r="O3617" s="244">
        <f t="shared" si="1476"/>
        <v>8.9999999999999964</v>
      </c>
      <c r="P3617" s="245" t="str">
        <f t="shared" si="1488"/>
        <v>1</v>
      </c>
      <c r="Q3617" s="257">
        <f t="shared" si="1477"/>
        <v>7.9999999999999964</v>
      </c>
      <c r="R3617" s="102">
        <f t="shared" si="1489"/>
        <v>3.0000000000000036</v>
      </c>
      <c r="S3617" s="103">
        <f t="shared" si="1483"/>
        <v>1</v>
      </c>
      <c r="T3617" s="104">
        <f t="shared" si="1484"/>
        <v>2.0000000000000036</v>
      </c>
      <c r="U3617" s="104">
        <f t="shared" si="1485"/>
        <v>0</v>
      </c>
      <c r="V3617" s="104">
        <f t="shared" si="1486"/>
        <v>0</v>
      </c>
      <c r="W3617" s="105">
        <f t="shared" si="1487"/>
        <v>3.0000000000000036</v>
      </c>
      <c r="X3617" s="96"/>
      <c r="Y3617" s="106" t="str">
        <f>$AO$29</f>
        <v>D</v>
      </c>
      <c r="Z3617" s="262" t="str">
        <f t="shared" si="1478"/>
        <v>Mon</v>
      </c>
      <c r="AA3617" s="107">
        <f t="shared" si="1479"/>
        <v>0</v>
      </c>
      <c r="AB3617" s="107">
        <f t="shared" si="1480"/>
        <v>0</v>
      </c>
      <c r="AC3617" s="107">
        <f t="shared" si="1481"/>
        <v>0</v>
      </c>
    </row>
    <row r="3618" spans="1:29" ht="12.75" customHeight="1">
      <c r="A3618" s="69"/>
      <c r="B3618" s="98"/>
      <c r="C3618" s="98"/>
      <c r="D3618" s="162" t="s">
        <v>29</v>
      </c>
      <c r="E3618" s="159"/>
      <c r="F3618" s="160">
        <f>-IF(H3611*5%&gt;500000,500000,H3611*5%)</f>
        <v>-130179.15606936417</v>
      </c>
      <c r="G3618" s="160"/>
      <c r="H3618" s="99"/>
      <c r="I3618" s="76">
        <f t="shared" si="1475"/>
        <v>26</v>
      </c>
      <c r="J3618" s="100">
        <f>$AN$30</f>
        <v>41100</v>
      </c>
      <c r="K3618" s="101">
        <v>2</v>
      </c>
      <c r="L3618" s="261">
        <v>8</v>
      </c>
      <c r="M3618" s="232">
        <f t="shared" si="1490"/>
        <v>0.83333333333333337</v>
      </c>
      <c r="N3618" s="241">
        <f t="shared" si="1482"/>
        <v>1.2083333333333333</v>
      </c>
      <c r="O3618" s="244">
        <f t="shared" si="1476"/>
        <v>8.9999999999999964</v>
      </c>
      <c r="P3618" s="245" t="str">
        <f t="shared" si="1488"/>
        <v>1</v>
      </c>
      <c r="Q3618" s="257">
        <f t="shared" si="1477"/>
        <v>7.9999999999999964</v>
      </c>
      <c r="R3618" s="102">
        <f t="shared" si="1489"/>
        <v>0</v>
      </c>
      <c r="S3618" s="103">
        <f t="shared" si="1483"/>
        <v>0</v>
      </c>
      <c r="T3618" s="104">
        <f t="shared" si="1484"/>
        <v>0</v>
      </c>
      <c r="U3618" s="104">
        <f t="shared" si="1485"/>
        <v>0</v>
      </c>
      <c r="V3618" s="104">
        <f t="shared" si="1486"/>
        <v>0</v>
      </c>
      <c r="W3618" s="105">
        <f t="shared" si="1487"/>
        <v>0</v>
      </c>
      <c r="X3618" s="96"/>
      <c r="Y3618" s="106" t="str">
        <f>$AO$30</f>
        <v>D</v>
      </c>
      <c r="Z3618" s="207" t="str">
        <f t="shared" si="1478"/>
        <v>Tue</v>
      </c>
      <c r="AA3618" s="107">
        <f t="shared" si="1479"/>
        <v>0</v>
      </c>
      <c r="AB3618" s="107">
        <f t="shared" si="1480"/>
        <v>0</v>
      </c>
      <c r="AC3618" s="107">
        <f t="shared" si="1481"/>
        <v>0</v>
      </c>
    </row>
    <row r="3619" spans="1:29" ht="12.75" customHeight="1">
      <c r="A3619" s="69"/>
      <c r="B3619" s="98"/>
      <c r="C3619" s="98"/>
      <c r="D3619" s="162" t="s">
        <v>30</v>
      </c>
      <c r="E3619" s="159"/>
      <c r="F3619" s="163">
        <f>ROUND(H3611+H3613+F3617+F3618,0)*12</f>
        <v>29462796</v>
      </c>
      <c r="G3619" s="163"/>
      <c r="H3619" s="99"/>
      <c r="I3619" s="76">
        <f t="shared" si="1475"/>
        <v>27</v>
      </c>
      <c r="J3619" s="100">
        <f>$AN$31</f>
        <v>41101</v>
      </c>
      <c r="K3619" s="101">
        <v>2</v>
      </c>
      <c r="L3619" s="261">
        <v>8</v>
      </c>
      <c r="M3619" s="232">
        <f t="shared" si="1490"/>
        <v>0.83333333333333337</v>
      </c>
      <c r="N3619" s="241">
        <f t="shared" si="1482"/>
        <v>1.2083333333333333</v>
      </c>
      <c r="O3619" s="244">
        <f t="shared" si="1476"/>
        <v>8.9999999999999964</v>
      </c>
      <c r="P3619" s="245" t="str">
        <f t="shared" si="1488"/>
        <v>1</v>
      </c>
      <c r="Q3619" s="257">
        <f t="shared" si="1477"/>
        <v>7.9999999999999964</v>
      </c>
      <c r="R3619" s="102">
        <f t="shared" si="1489"/>
        <v>0</v>
      </c>
      <c r="S3619" s="103">
        <f t="shared" si="1483"/>
        <v>0</v>
      </c>
      <c r="T3619" s="104">
        <f t="shared" si="1484"/>
        <v>0</v>
      </c>
      <c r="U3619" s="104">
        <f t="shared" si="1485"/>
        <v>0</v>
      </c>
      <c r="V3619" s="104">
        <f t="shared" si="1486"/>
        <v>0</v>
      </c>
      <c r="W3619" s="105">
        <f t="shared" si="1487"/>
        <v>0</v>
      </c>
      <c r="X3619" s="96"/>
      <c r="Y3619" s="106" t="str">
        <f>$AO$31</f>
        <v>D</v>
      </c>
      <c r="Z3619" s="207" t="str">
        <f t="shared" si="1478"/>
        <v>Wed</v>
      </c>
      <c r="AA3619" s="107">
        <f t="shared" si="1479"/>
        <v>0</v>
      </c>
      <c r="AB3619" s="107">
        <f t="shared" si="1480"/>
        <v>0</v>
      </c>
      <c r="AC3619" s="107">
        <f t="shared" si="1481"/>
        <v>0</v>
      </c>
    </row>
    <row r="3620" spans="1:29" ht="12.75" customHeight="1">
      <c r="A3620" s="69"/>
      <c r="B3620" s="98"/>
      <c r="C3620" s="98"/>
      <c r="D3620" s="168" t="s">
        <v>31</v>
      </c>
      <c r="E3620" s="159"/>
      <c r="F3620" s="169">
        <f>(F3619)+(F3616*12)</f>
        <v>13622796</v>
      </c>
      <c r="G3620" s="169"/>
      <c r="H3620" s="99"/>
      <c r="I3620" s="76">
        <f t="shared" si="1475"/>
        <v>28</v>
      </c>
      <c r="J3620" s="100">
        <f>$AN$32</f>
        <v>41102</v>
      </c>
      <c r="K3620" s="101">
        <v>2</v>
      </c>
      <c r="L3620" s="261">
        <v>8</v>
      </c>
      <c r="M3620" s="232">
        <f t="shared" si="1490"/>
        <v>0.83333333333333337</v>
      </c>
      <c r="N3620" s="241">
        <f t="shared" si="1482"/>
        <v>1.2083333333333333</v>
      </c>
      <c r="O3620" s="244">
        <f t="shared" si="1476"/>
        <v>8.9999999999999964</v>
      </c>
      <c r="P3620" s="245" t="str">
        <f t="shared" si="1488"/>
        <v>1</v>
      </c>
      <c r="Q3620" s="257">
        <f t="shared" si="1477"/>
        <v>7.9999999999999964</v>
      </c>
      <c r="R3620" s="102">
        <f t="shared" si="1489"/>
        <v>0</v>
      </c>
      <c r="S3620" s="103">
        <f t="shared" si="1483"/>
        <v>0</v>
      </c>
      <c r="T3620" s="104">
        <f t="shared" si="1484"/>
        <v>0</v>
      </c>
      <c r="U3620" s="104">
        <f t="shared" si="1485"/>
        <v>0</v>
      </c>
      <c r="V3620" s="104">
        <f t="shared" si="1486"/>
        <v>0</v>
      </c>
      <c r="W3620" s="105">
        <f t="shared" si="1487"/>
        <v>0</v>
      </c>
      <c r="X3620" s="96"/>
      <c r="Y3620" s="106" t="str">
        <f>$AO$32</f>
        <v>D</v>
      </c>
      <c r="Z3620" s="207" t="str">
        <f t="shared" si="1478"/>
        <v>Thu</v>
      </c>
      <c r="AA3620" s="107">
        <f t="shared" si="1479"/>
        <v>0</v>
      </c>
      <c r="AB3620" s="107">
        <f t="shared" si="1480"/>
        <v>0</v>
      </c>
      <c r="AC3620" s="107">
        <f t="shared" si="1481"/>
        <v>0</v>
      </c>
    </row>
    <row r="3621" spans="1:29" ht="12.75" customHeight="1">
      <c r="A3621" s="69"/>
      <c r="B3621" s="98"/>
      <c r="C3621" s="98"/>
      <c r="D3621" s="168" t="s">
        <v>32</v>
      </c>
      <c r="E3621" s="159"/>
      <c r="F3621" s="170">
        <f>-(IF(F3620&lt;=0,0,IF(F3620&lt;=50000000,F3620*0.05,IF(F3620&lt;=200000000,(F3620-50000000)*0.15+2500000,IF(F3620&lt;=500000000,(F3620-250000000)*0.25+32500000,(F3620-500000000)*0.3+95000000)))))/12</f>
        <v>-56761.65</v>
      </c>
      <c r="G3621" s="171">
        <f>-(IF(F3621&lt;=0,0,IF(F3621&lt;=50000000,F3621*0.05,IF(F3621&lt;=200000000,(F3621-50000000)*0.15+2500000,IF(F3621&lt;=500000000,(F3621-250000000)*0.25+32500000,(F3621-500000000)*0.3+95000000)))))/12</f>
        <v>0</v>
      </c>
      <c r="H3621" s="99"/>
      <c r="I3621" s="76">
        <f t="shared" si="1475"/>
        <v>29</v>
      </c>
      <c r="J3621" s="100">
        <f>$AN$33</f>
        <v>41103</v>
      </c>
      <c r="K3621" s="101">
        <v>2</v>
      </c>
      <c r="L3621" s="261">
        <v>11</v>
      </c>
      <c r="M3621" s="232">
        <f t="shared" si="1490"/>
        <v>0.83333333333333337</v>
      </c>
      <c r="N3621" s="241">
        <f t="shared" si="1482"/>
        <v>1.2083333333333333</v>
      </c>
      <c r="O3621" s="244">
        <f t="shared" si="1476"/>
        <v>8.9999999999999964</v>
      </c>
      <c r="P3621" s="245" t="str">
        <f t="shared" si="1488"/>
        <v>1</v>
      </c>
      <c r="Q3621" s="257">
        <f t="shared" si="1477"/>
        <v>7.9999999999999964</v>
      </c>
      <c r="R3621" s="102">
        <f t="shared" si="1489"/>
        <v>3.0000000000000036</v>
      </c>
      <c r="S3621" s="103">
        <f t="shared" si="1483"/>
        <v>1</v>
      </c>
      <c r="T3621" s="104">
        <f t="shared" si="1484"/>
        <v>2.0000000000000036</v>
      </c>
      <c r="U3621" s="104">
        <f t="shared" si="1485"/>
        <v>0</v>
      </c>
      <c r="V3621" s="104">
        <f t="shared" si="1486"/>
        <v>0</v>
      </c>
      <c r="W3621" s="105">
        <f t="shared" si="1487"/>
        <v>3.0000000000000036</v>
      </c>
      <c r="X3621" s="96"/>
      <c r="Y3621" s="106" t="str">
        <f>$AO$33</f>
        <v>D</v>
      </c>
      <c r="Z3621" s="207" t="str">
        <f t="shared" si="1478"/>
        <v>Fri</v>
      </c>
      <c r="AA3621" s="107">
        <f t="shared" si="1479"/>
        <v>0</v>
      </c>
      <c r="AB3621" s="107">
        <f t="shared" si="1480"/>
        <v>0</v>
      </c>
      <c r="AC3621" s="107">
        <f t="shared" si="1481"/>
        <v>0</v>
      </c>
    </row>
    <row r="3622" spans="1:29" ht="12.75" customHeight="1">
      <c r="A3622" s="69"/>
      <c r="B3622" s="98"/>
      <c r="C3622" s="125"/>
      <c r="D3622" s="172"/>
      <c r="E3622" s="173"/>
      <c r="F3622" s="174"/>
      <c r="G3622" s="72"/>
      <c r="H3622" s="175"/>
      <c r="I3622" s="76">
        <f t="shared" si="1475"/>
        <v>30</v>
      </c>
      <c r="J3622" s="100">
        <f>$AN$34</f>
        <v>41104</v>
      </c>
      <c r="K3622" s="101" t="s">
        <v>50</v>
      </c>
      <c r="L3622" s="261"/>
      <c r="M3622" s="232">
        <f t="shared" si="1490"/>
        <v>0</v>
      </c>
      <c r="N3622" s="241">
        <f t="shared" si="1482"/>
        <v>0</v>
      </c>
      <c r="O3622" s="244">
        <f t="shared" si="1476"/>
        <v>0</v>
      </c>
      <c r="P3622" s="245">
        <f t="shared" si="1488"/>
        <v>0</v>
      </c>
      <c r="Q3622" s="257">
        <f t="shared" si="1477"/>
        <v>0</v>
      </c>
      <c r="R3622" s="102">
        <f t="shared" si="1489"/>
        <v>0</v>
      </c>
      <c r="S3622" s="103">
        <f t="shared" si="1483"/>
        <v>0</v>
      </c>
      <c r="T3622" s="104">
        <f t="shared" si="1484"/>
        <v>0</v>
      </c>
      <c r="U3622" s="104">
        <f t="shared" si="1485"/>
        <v>0</v>
      </c>
      <c r="V3622" s="104">
        <f t="shared" si="1486"/>
        <v>0</v>
      </c>
      <c r="W3622" s="105">
        <f t="shared" si="1487"/>
        <v>0</v>
      </c>
      <c r="X3622" s="96"/>
      <c r="Y3622" s="106" t="str">
        <f>$AO$34</f>
        <v>M</v>
      </c>
      <c r="Z3622" s="207" t="str">
        <f t="shared" si="1478"/>
        <v>Sat</v>
      </c>
      <c r="AA3622" s="107">
        <f t="shared" si="1479"/>
        <v>0</v>
      </c>
      <c r="AB3622" s="107">
        <f t="shared" si="1480"/>
        <v>0</v>
      </c>
      <c r="AC3622" s="107">
        <f t="shared" si="1481"/>
        <v>0</v>
      </c>
    </row>
    <row r="3623" spans="1:29" ht="12.75" customHeight="1">
      <c r="A3623" s="69"/>
      <c r="B3623" s="176" t="s">
        <v>33</v>
      </c>
      <c r="C3623" s="177"/>
      <c r="D3623" s="178"/>
      <c r="E3623" s="127"/>
      <c r="F3623" s="179"/>
      <c r="G3623" s="180" t="s">
        <v>22</v>
      </c>
      <c r="H3623" s="152">
        <f>+H3611+H3613+H3614+H3615</f>
        <v>2521930.2713872832</v>
      </c>
      <c r="I3623" s="76">
        <f t="shared" si="1475"/>
        <v>31</v>
      </c>
      <c r="J3623" s="100">
        <f>$AN$35</f>
        <v>41105</v>
      </c>
      <c r="K3623" s="101" t="s">
        <v>50</v>
      </c>
      <c r="L3623" s="261"/>
      <c r="M3623" s="232">
        <f t="shared" si="1490"/>
        <v>0</v>
      </c>
      <c r="N3623" s="241">
        <f t="shared" si="1482"/>
        <v>0</v>
      </c>
      <c r="O3623" s="244">
        <f t="shared" si="1476"/>
        <v>0</v>
      </c>
      <c r="P3623" s="245">
        <f t="shared" si="1488"/>
        <v>0</v>
      </c>
      <c r="Q3623" s="257">
        <f t="shared" si="1477"/>
        <v>0</v>
      </c>
      <c r="R3623" s="102">
        <f t="shared" si="1489"/>
        <v>0</v>
      </c>
      <c r="S3623" s="103">
        <f t="shared" si="1483"/>
        <v>0</v>
      </c>
      <c r="T3623" s="104">
        <f t="shared" si="1484"/>
        <v>0</v>
      </c>
      <c r="U3623" s="104">
        <f t="shared" si="1485"/>
        <v>0</v>
      </c>
      <c r="V3623" s="104">
        <f t="shared" si="1486"/>
        <v>0</v>
      </c>
      <c r="W3623" s="105">
        <f t="shared" si="1487"/>
        <v>0</v>
      </c>
      <c r="X3623" s="96"/>
      <c r="Y3623" s="106" t="str">
        <f>$AO$35</f>
        <v>M</v>
      </c>
      <c r="Z3623" s="262" t="str">
        <f t="shared" si="1478"/>
        <v>Sun</v>
      </c>
      <c r="AA3623" s="107">
        <f t="shared" si="1479"/>
        <v>0</v>
      </c>
      <c r="AB3623" s="107">
        <f t="shared" si="1480"/>
        <v>0</v>
      </c>
      <c r="AC3623" s="107">
        <f t="shared" si="1481"/>
        <v>0</v>
      </c>
    </row>
    <row r="3624" spans="1:29" ht="12.75" customHeight="1">
      <c r="A3624" s="69"/>
      <c r="B3624" s="70"/>
      <c r="C3624" s="70"/>
      <c r="D3624" s="200"/>
      <c r="E3624" s="127"/>
      <c r="F3624" s="155"/>
      <c r="G3624" s="74"/>
      <c r="H3624" s="75"/>
      <c r="I3624" s="76">
        <f t="shared" si="1475"/>
        <v>32</v>
      </c>
      <c r="J3624" s="100">
        <f>$AN$36</f>
        <v>41106</v>
      </c>
      <c r="K3624" s="101">
        <v>1</v>
      </c>
      <c r="L3624" s="261">
        <v>10</v>
      </c>
      <c r="M3624" s="232">
        <f t="shared" si="1490"/>
        <v>0.33333333333333331</v>
      </c>
      <c r="N3624" s="241">
        <f t="shared" si="1482"/>
        <v>0.70833333333333337</v>
      </c>
      <c r="O3624" s="244">
        <f t="shared" si="1476"/>
        <v>9.0000000000000018</v>
      </c>
      <c r="P3624" s="245" t="str">
        <f t="shared" si="1488"/>
        <v>1</v>
      </c>
      <c r="Q3624" s="257">
        <f t="shared" si="1477"/>
        <v>8.0000000000000018</v>
      </c>
      <c r="R3624" s="102">
        <f t="shared" si="1489"/>
        <v>1.9999999999999982</v>
      </c>
      <c r="S3624" s="103">
        <f t="shared" si="1483"/>
        <v>1</v>
      </c>
      <c r="T3624" s="104">
        <f t="shared" si="1484"/>
        <v>0.99999999999999822</v>
      </c>
      <c r="U3624" s="104">
        <f t="shared" si="1485"/>
        <v>0</v>
      </c>
      <c r="V3624" s="104">
        <f t="shared" si="1486"/>
        <v>0</v>
      </c>
      <c r="W3624" s="105">
        <f t="shared" si="1487"/>
        <v>1.9999999999999982</v>
      </c>
      <c r="X3624" s="96"/>
      <c r="Y3624" s="106" t="str">
        <f>$AO$36</f>
        <v>D</v>
      </c>
      <c r="Z3624" s="262" t="str">
        <f t="shared" si="1478"/>
        <v>Mon</v>
      </c>
      <c r="AA3624" s="107">
        <f t="shared" si="1479"/>
        <v>0</v>
      </c>
      <c r="AB3624" s="107">
        <f t="shared" si="1480"/>
        <v>0</v>
      </c>
      <c r="AC3624" s="107">
        <f t="shared" si="1481"/>
        <v>0</v>
      </c>
    </row>
    <row r="3625" spans="1:29" ht="12.75" customHeight="1">
      <c r="A3625" s="69"/>
      <c r="B3625" s="181" t="s">
        <v>34</v>
      </c>
      <c r="C3625" s="181"/>
      <c r="D3625" s="72"/>
      <c r="E3625" s="73"/>
      <c r="F3625" s="72"/>
      <c r="G3625" s="181" t="s">
        <v>35</v>
      </c>
      <c r="H3625" s="99"/>
      <c r="I3625" s="76">
        <f t="shared" si="1475"/>
        <v>33</v>
      </c>
      <c r="J3625" s="100">
        <f>$AN$37</f>
        <v>41107</v>
      </c>
      <c r="K3625" s="101">
        <v>1</v>
      </c>
      <c r="L3625" s="261">
        <v>11</v>
      </c>
      <c r="M3625" s="232">
        <f t="shared" si="1490"/>
        <v>0.33333333333333331</v>
      </c>
      <c r="N3625" s="241">
        <f t="shared" si="1482"/>
        <v>0.70833333333333337</v>
      </c>
      <c r="O3625" s="244">
        <f t="shared" si="1476"/>
        <v>9.0000000000000018</v>
      </c>
      <c r="P3625" s="245" t="str">
        <f t="shared" si="1488"/>
        <v>1</v>
      </c>
      <c r="Q3625" s="257">
        <f t="shared" si="1477"/>
        <v>8.0000000000000018</v>
      </c>
      <c r="R3625" s="102">
        <f t="shared" si="1489"/>
        <v>2.9999999999999982</v>
      </c>
      <c r="S3625" s="103">
        <f t="shared" si="1483"/>
        <v>1</v>
      </c>
      <c r="T3625" s="104">
        <f t="shared" si="1484"/>
        <v>1.9999999999999982</v>
      </c>
      <c r="U3625" s="104">
        <f t="shared" si="1485"/>
        <v>0</v>
      </c>
      <c r="V3625" s="104">
        <f t="shared" si="1486"/>
        <v>0</v>
      </c>
      <c r="W3625" s="105">
        <f t="shared" si="1487"/>
        <v>2.9999999999999982</v>
      </c>
      <c r="X3625" s="96"/>
      <c r="Y3625" s="106" t="str">
        <f>$AO$37</f>
        <v>D</v>
      </c>
      <c r="Z3625" s="207" t="str">
        <f t="shared" si="1478"/>
        <v>Tue</v>
      </c>
      <c r="AA3625" s="107">
        <f t="shared" si="1479"/>
        <v>0</v>
      </c>
      <c r="AB3625" s="107">
        <f t="shared" si="1480"/>
        <v>0</v>
      </c>
      <c r="AC3625" s="107">
        <f t="shared" si="1481"/>
        <v>0</v>
      </c>
    </row>
    <row r="3626" spans="1:29" ht="12.75" customHeight="1">
      <c r="A3626" s="69"/>
      <c r="B3626" s="181"/>
      <c r="C3626" s="181"/>
      <c r="D3626" s="72"/>
      <c r="E3626" s="73"/>
      <c r="F3626" s="72"/>
      <c r="G3626" s="181"/>
      <c r="H3626" s="99"/>
      <c r="I3626" s="76">
        <f t="shared" si="1475"/>
        <v>34</v>
      </c>
      <c r="J3626" s="100">
        <f>$AN$38</f>
        <v>41108</v>
      </c>
      <c r="K3626" s="101">
        <v>1</v>
      </c>
      <c r="L3626" s="261">
        <v>11</v>
      </c>
      <c r="M3626" s="232">
        <f t="shared" si="1490"/>
        <v>0.33333333333333331</v>
      </c>
      <c r="N3626" s="241">
        <f t="shared" si="1482"/>
        <v>0.70833333333333337</v>
      </c>
      <c r="O3626" s="244">
        <f t="shared" si="1476"/>
        <v>9.0000000000000018</v>
      </c>
      <c r="P3626" s="245" t="str">
        <f t="shared" si="1488"/>
        <v>1</v>
      </c>
      <c r="Q3626" s="257">
        <f t="shared" si="1477"/>
        <v>8.0000000000000018</v>
      </c>
      <c r="R3626" s="102">
        <f t="shared" si="1489"/>
        <v>2.9999999999999982</v>
      </c>
      <c r="S3626" s="103">
        <f t="shared" si="1483"/>
        <v>1</v>
      </c>
      <c r="T3626" s="104">
        <f t="shared" si="1484"/>
        <v>1.9999999999999982</v>
      </c>
      <c r="U3626" s="104">
        <f t="shared" si="1485"/>
        <v>0</v>
      </c>
      <c r="V3626" s="104">
        <f t="shared" si="1486"/>
        <v>0</v>
      </c>
      <c r="W3626" s="105">
        <f t="shared" si="1487"/>
        <v>2.9999999999999982</v>
      </c>
      <c r="X3626" s="96"/>
      <c r="Y3626" s="106" t="str">
        <f>$AO$38</f>
        <v>D</v>
      </c>
      <c r="Z3626" s="207" t="str">
        <f t="shared" si="1478"/>
        <v>Wed</v>
      </c>
      <c r="AA3626" s="107">
        <f t="shared" si="1479"/>
        <v>0</v>
      </c>
      <c r="AB3626" s="107">
        <f t="shared" si="1480"/>
        <v>0</v>
      </c>
      <c r="AC3626" s="107">
        <f t="shared" si="1481"/>
        <v>0</v>
      </c>
    </row>
    <row r="3627" spans="1:29" ht="12.75" customHeight="1">
      <c r="A3627" s="69"/>
      <c r="B3627" s="181"/>
      <c r="C3627" s="181"/>
      <c r="D3627" s="72"/>
      <c r="E3627" s="73"/>
      <c r="F3627" s="72"/>
      <c r="G3627" s="181"/>
      <c r="H3627" s="99"/>
      <c r="I3627" s="76">
        <f t="shared" si="1475"/>
        <v>35</v>
      </c>
      <c r="J3627" s="100"/>
      <c r="K3627" s="101"/>
      <c r="L3627" s="261"/>
      <c r="M3627" s="232"/>
      <c r="N3627" s="241"/>
      <c r="O3627" s="244"/>
      <c r="P3627" s="245"/>
      <c r="Q3627" s="257"/>
      <c r="R3627" s="102"/>
      <c r="S3627" s="103"/>
      <c r="T3627" s="104"/>
      <c r="U3627" s="104"/>
      <c r="V3627" s="104"/>
      <c r="W3627" s="105"/>
      <c r="X3627" s="96"/>
      <c r="Y3627" s="106"/>
      <c r="Z3627" s="207" t="str">
        <f t="shared" si="1478"/>
        <v>Sat</v>
      </c>
      <c r="AA3627" s="107">
        <f>COUNTIF(K3627,"S")</f>
        <v>0</v>
      </c>
      <c r="AB3627" s="107">
        <f>COUNTIF(K3627,"I")</f>
        <v>0</v>
      </c>
      <c r="AC3627" s="107">
        <f>COUNTIF(K3627,"A")</f>
        <v>0</v>
      </c>
    </row>
    <row r="3628" spans="1:29" ht="12.75" customHeight="1">
      <c r="A3628" s="69"/>
      <c r="B3628" s="181"/>
      <c r="C3628" s="181"/>
      <c r="D3628" s="72"/>
      <c r="E3628" s="73"/>
      <c r="F3628" s="72"/>
      <c r="G3628" s="181"/>
      <c r="H3628" s="99"/>
      <c r="I3628" s="76">
        <f t="shared" si="1475"/>
        <v>36</v>
      </c>
      <c r="J3628" s="210" t="s">
        <v>19</v>
      </c>
      <c r="K3628" s="211"/>
      <c r="L3628" s="251"/>
      <c r="M3628" s="212" t="s">
        <v>45</v>
      </c>
      <c r="N3628" s="212" t="s">
        <v>46</v>
      </c>
      <c r="O3628" s="242"/>
      <c r="P3628" s="243"/>
      <c r="Q3628" s="258"/>
      <c r="R3628" s="212"/>
      <c r="S3628" s="213"/>
      <c r="T3628" s="214"/>
      <c r="U3628" s="214"/>
      <c r="V3628" s="215"/>
      <c r="W3628" s="216" t="s">
        <v>36</v>
      </c>
      <c r="X3628" s="182"/>
      <c r="Y3628" s="183" t="s">
        <v>37</v>
      </c>
      <c r="Z3628" s="83"/>
      <c r="AA3628" s="84"/>
      <c r="AB3628" s="84"/>
      <c r="AC3628" s="96"/>
    </row>
    <row r="3629" spans="1:29" ht="12.75" customHeight="1">
      <c r="A3629" s="69"/>
      <c r="B3629" s="184" t="str">
        <f>C3593</f>
        <v>ADE</v>
      </c>
      <c r="C3629" s="181"/>
      <c r="D3629" s="72"/>
      <c r="E3629" s="73"/>
      <c r="F3629" s="72"/>
      <c r="G3629" s="181" t="s">
        <v>38</v>
      </c>
      <c r="H3629" s="99"/>
      <c r="I3629" s="76">
        <f t="shared" si="1475"/>
        <v>37</v>
      </c>
      <c r="J3629" s="333">
        <f>+K3629+L3629</f>
        <v>35</v>
      </c>
      <c r="K3629" s="334">
        <f>+COUNTIF(K3596:K3627,"1")+COUNTIF(K3596:K3627,"2")+COUNTIF(K3596:K3627,"L2")+COUNTIF(K3596:K3627,"L1")</f>
        <v>25</v>
      </c>
      <c r="L3629" s="334">
        <f>+COUNTIF(K3596:K3627,"2")+COUNTIF(K3596:K3627,"L2")</f>
        <v>10</v>
      </c>
      <c r="M3629" s="334">
        <f>+COUNTIF(K3596:K3627,"1")+COUNTIF(K3596:K3627,"L1")</f>
        <v>15</v>
      </c>
      <c r="N3629" s="185"/>
      <c r="O3629" s="185"/>
      <c r="P3629" s="101"/>
      <c r="Q3629" s="259"/>
      <c r="R3629" s="185">
        <f>+COUNTIF(K3597:K3627,"S2")</f>
        <v>0</v>
      </c>
      <c r="S3629" s="102">
        <f>SUM(S3597:S3627)</f>
        <v>17</v>
      </c>
      <c r="T3629" s="102">
        <f>SUM(T3597:T3627)</f>
        <v>52.000000000000014</v>
      </c>
      <c r="U3629" s="102">
        <f>SUM(U3597:U3627)</f>
        <v>3</v>
      </c>
      <c r="V3629" s="102">
        <f>SUM(V3597:V3627)</f>
        <v>6</v>
      </c>
      <c r="W3629" s="105">
        <f>+(S3629*1.5)+(T3629*2)+(U3629*3)+(V3629*4)</f>
        <v>162.50000000000003</v>
      </c>
      <c r="X3629" s="186"/>
      <c r="Y3629" s="187">
        <f>+COUNTIF(Y3597:Y3627,"D")</f>
        <v>22</v>
      </c>
      <c r="Z3629" s="83"/>
      <c r="AA3629" s="102">
        <f>SUM(AA3597:AA3627)</f>
        <v>0</v>
      </c>
      <c r="AB3629" s="102">
        <f>SUM(AB3597:AB3627)</f>
        <v>0</v>
      </c>
      <c r="AC3629" s="102">
        <f>SUM(AC3597:AC3627)</f>
        <v>0</v>
      </c>
    </row>
    <row r="3630" spans="1:29" ht="12.75" customHeight="1">
      <c r="A3630" s="69"/>
      <c r="B3630" s="263"/>
      <c r="C3630" s="189" t="s">
        <v>57</v>
      </c>
      <c r="D3630" s="189"/>
      <c r="E3630" s="190"/>
      <c r="F3630" s="72"/>
      <c r="G3630" s="72"/>
      <c r="H3630" s="99"/>
      <c r="I3630" s="76">
        <f t="shared" si="1475"/>
        <v>38</v>
      </c>
      <c r="J3630" s="191"/>
      <c r="K3630" s="192"/>
      <c r="L3630" s="252"/>
      <c r="M3630" s="193"/>
      <c r="N3630" s="193"/>
      <c r="O3630" s="193"/>
      <c r="P3630" s="239"/>
      <c r="Q3630" s="260"/>
      <c r="R3630" s="194">
        <f>S3629+T3629+U3629+V3629</f>
        <v>78.000000000000014</v>
      </c>
      <c r="S3630" s="103"/>
      <c r="T3630" s="103"/>
      <c r="U3630" s="103"/>
      <c r="V3630" s="103"/>
      <c r="W3630" s="103"/>
      <c r="X3630" s="195"/>
      <c r="Y3630" s="187"/>
      <c r="Z3630" s="196"/>
      <c r="AA3630" s="196"/>
      <c r="AB3630" s="196"/>
      <c r="AC3630" s="197"/>
    </row>
    <row r="3632" spans="1:29" ht="12.75" customHeight="1">
      <c r="A3632" s="52">
        <f>A3593+1</f>
        <v>94</v>
      </c>
      <c r="B3632" s="53" t="s">
        <v>2</v>
      </c>
      <c r="C3632" s="54" t="s">
        <v>201</v>
      </c>
      <c r="D3632" s="55"/>
      <c r="E3632" s="56" t="s">
        <v>55</v>
      </c>
      <c r="F3632" s="209" t="s">
        <v>169</v>
      </c>
      <c r="G3632" s="57"/>
      <c r="H3632" s="58"/>
      <c r="I3632" s="59">
        <v>1</v>
      </c>
      <c r="J3632" s="486" t="str">
        <f>+C3632</f>
        <v>ADE</v>
      </c>
      <c r="K3632" s="486"/>
      <c r="L3632" s="486"/>
      <c r="M3632" s="486"/>
      <c r="N3632" s="486"/>
      <c r="O3632" s="486"/>
      <c r="P3632" s="486"/>
      <c r="Q3632" s="486"/>
      <c r="R3632" s="486"/>
      <c r="S3632" s="486"/>
      <c r="T3632" s="486"/>
      <c r="U3632" s="486"/>
      <c r="V3632" s="486"/>
      <c r="W3632" s="486"/>
      <c r="X3632" s="60"/>
      <c r="Y3632" s="61"/>
      <c r="Z3632" s="62"/>
      <c r="AA3632" s="63"/>
      <c r="AB3632" s="63"/>
      <c r="AC3632" s="64"/>
    </row>
    <row r="3633" spans="1:29" ht="12.75" customHeight="1">
      <c r="A3633" s="69"/>
      <c r="B3633" s="70" t="s">
        <v>3</v>
      </c>
      <c r="C3633" s="71" t="s">
        <v>62</v>
      </c>
      <c r="D3633" s="72"/>
      <c r="E3633" s="73"/>
      <c r="F3633" s="72"/>
      <c r="G3633" s="74"/>
      <c r="H3633" s="75"/>
      <c r="I3633" s="76">
        <f t="shared" ref="I3633:I3669" si="1491">+I3632+1</f>
        <v>2</v>
      </c>
      <c r="J3633" s="77" t="s">
        <v>4</v>
      </c>
      <c r="K3633" s="78"/>
      <c r="L3633" s="248"/>
      <c r="M3633" s="79"/>
      <c r="N3633" s="79"/>
      <c r="O3633" s="79"/>
      <c r="P3633" s="236"/>
      <c r="Q3633" s="254"/>
      <c r="R3633" s="79"/>
      <c r="S3633" s="79"/>
      <c r="T3633" s="79"/>
      <c r="U3633" s="79"/>
      <c r="V3633" s="79"/>
      <c r="W3633" s="80" t="str">
        <f>$Y$1</f>
        <v>Period: 1 May 2012 - 31 May 2012</v>
      </c>
      <c r="X3633" s="81"/>
      <c r="Y3633" s="82"/>
      <c r="Z3633" s="83"/>
      <c r="AA3633" s="84"/>
      <c r="AB3633" s="84"/>
      <c r="AC3633" s="85"/>
    </row>
    <row r="3634" spans="1:29" ht="12.75" customHeight="1">
      <c r="A3634" s="69"/>
      <c r="B3634" s="70" t="s">
        <v>6</v>
      </c>
      <c r="C3634" s="71" t="s">
        <v>5</v>
      </c>
      <c r="D3634" s="72"/>
      <c r="E3634" s="73"/>
      <c r="F3634" s="91"/>
      <c r="G3634" s="91"/>
      <c r="H3634" s="92"/>
      <c r="I3634" s="76">
        <f t="shared" si="1491"/>
        <v>3</v>
      </c>
      <c r="J3634" s="487" t="s">
        <v>7</v>
      </c>
      <c r="K3634" s="488" t="s">
        <v>8</v>
      </c>
      <c r="L3634" s="249"/>
      <c r="M3634" s="489" t="s">
        <v>49</v>
      </c>
      <c r="N3634" s="490"/>
      <c r="O3634" s="220"/>
      <c r="P3634" s="237"/>
      <c r="Q3634" s="255"/>
      <c r="R3634" s="491" t="s">
        <v>64</v>
      </c>
      <c r="S3634" s="493" t="s">
        <v>9</v>
      </c>
      <c r="T3634" s="493"/>
      <c r="U3634" s="493"/>
      <c r="V3634" s="493"/>
      <c r="W3634" s="494" t="s">
        <v>10</v>
      </c>
      <c r="X3634" s="93"/>
      <c r="Y3634" s="94"/>
      <c r="Z3634" s="83"/>
      <c r="AA3634" s="84"/>
      <c r="AB3634" s="84"/>
      <c r="AC3634" s="85"/>
    </row>
    <row r="3635" spans="1:29" ht="12.75" customHeight="1">
      <c r="A3635" s="69"/>
      <c r="B3635" s="70" t="s">
        <v>48</v>
      </c>
      <c r="C3635" s="71"/>
      <c r="D3635" s="72"/>
      <c r="E3635" s="73"/>
      <c r="F3635" s="91"/>
      <c r="G3635" s="91"/>
      <c r="H3635" s="92"/>
      <c r="I3635" s="76">
        <f t="shared" si="1491"/>
        <v>4</v>
      </c>
      <c r="J3635" s="487"/>
      <c r="K3635" s="488"/>
      <c r="L3635" s="250"/>
      <c r="M3635" s="231" t="s">
        <v>11</v>
      </c>
      <c r="N3635" s="231" t="s">
        <v>12</v>
      </c>
      <c r="O3635" s="231"/>
      <c r="P3635" s="238"/>
      <c r="Q3635" s="256" t="s">
        <v>67</v>
      </c>
      <c r="R3635" s="492"/>
      <c r="S3635" s="201">
        <v>1.5</v>
      </c>
      <c r="T3635" s="201">
        <v>2</v>
      </c>
      <c r="U3635" s="201">
        <v>3</v>
      </c>
      <c r="V3635" s="201">
        <v>4</v>
      </c>
      <c r="W3635" s="494"/>
      <c r="X3635" s="93"/>
      <c r="Y3635" s="94"/>
      <c r="Z3635" s="83"/>
      <c r="AA3635" s="95" t="s">
        <v>13</v>
      </c>
      <c r="AB3635" s="95" t="s">
        <v>14</v>
      </c>
      <c r="AC3635" s="96" t="s">
        <v>15</v>
      </c>
    </row>
    <row r="3636" spans="1:29" ht="12.75" customHeight="1">
      <c r="A3636" s="69"/>
      <c r="B3636" s="70" t="s">
        <v>16</v>
      </c>
      <c r="C3636" s="71"/>
      <c r="D3636" s="72"/>
      <c r="E3636" s="73"/>
      <c r="F3636" s="98"/>
      <c r="G3636" s="72"/>
      <c r="H3636" s="99"/>
      <c r="I3636" s="76">
        <f t="shared" si="1491"/>
        <v>5</v>
      </c>
      <c r="J3636" s="100">
        <f>$AN$9</f>
        <v>41079</v>
      </c>
      <c r="K3636" s="101">
        <v>1</v>
      </c>
      <c r="L3636" s="261">
        <v>11</v>
      </c>
      <c r="M3636" s="232">
        <f>VLOOKUP(K3636,$AE$23:$AG$30,2,0)</f>
        <v>0.33333333333333331</v>
      </c>
      <c r="N3636" s="241">
        <f>VLOOKUP(K3636,$AE$23:$AG$30,3,0)</f>
        <v>0.70833333333333337</v>
      </c>
      <c r="O3636" s="244">
        <f t="shared" ref="O3636:O3665" si="1492">(N3636-M3636)*24</f>
        <v>9.0000000000000018</v>
      </c>
      <c r="P3636" s="245" t="str">
        <f>+IF(((N3636-M3636)*24)&gt;4,"1",0)</f>
        <v>1</v>
      </c>
      <c r="Q3636" s="257">
        <f t="shared" ref="Q3636:Q3665" si="1493">O3636-P3636</f>
        <v>8.0000000000000018</v>
      </c>
      <c r="R3636" s="102">
        <f>+L3636-Q3636</f>
        <v>2.9999999999999982</v>
      </c>
      <c r="S3636" s="103">
        <f>IF(AND(Y3636="d",W3636&gt;0),1,0)</f>
        <v>1</v>
      </c>
      <c r="T3636" s="104">
        <f>IF(AND(Y3636="D",W3636-S3636&lt;0),0,IF(AND(Y3636="M",W3636&gt;=7),7,IF(AND(Y3636="M",W3636&lt;7),W3636,IF(W3636-S3636&lt;0,0,IF(AND(Y3636="D",W3636-S3636&gt;=7),7,IF(AND(Y3636="D",W3636-S3636&lt;7),W3636-S3636,0))))))</f>
        <v>1.9999999999999982</v>
      </c>
      <c r="U3636" s="104">
        <f>IF(AND(Y3636="D",W3636&lt;1),0,IF(AND(Y3636="D",W3636-S3636-T3636&gt;0,W3636-S3636-T3636&lt;1),W3636-S3636-T3636,IF(AND(Y3636="D",W3636-S3636-T3636&gt;=1),1,IF(AND(Y3636="M",W3636-T3636&gt;=1),1,IF(AND(Y3636="M",W3636-T3636&lt;1),W3636-T3636,0)))))</f>
        <v>0</v>
      </c>
      <c r="V3636" s="104">
        <f>IF(AND(Y3636="D",W3636&lt;1),0,IF(AND(Y3636="D",W3636-S3636-T3636-U3636&gt;0),W3636-S3636-T3636-U3636,IF(AND(Y3636="M",W3636-T3636-U3636&gt;0),W3636-T3636-U3636,0)))</f>
        <v>0</v>
      </c>
      <c r="W3636" s="105">
        <f>+R3636</f>
        <v>2.9999999999999982</v>
      </c>
      <c r="X3636" s="96"/>
      <c r="Y3636" s="106" t="str">
        <f>$AO$9</f>
        <v>D</v>
      </c>
      <c r="Z3636" s="207" t="str">
        <f t="shared" ref="Z3636:Z3666" si="1494">TEXT(WEEKDAY(J3636),"ddd")</f>
        <v>Tue</v>
      </c>
      <c r="AA3636" s="107">
        <f t="shared" ref="AA3636:AA3665" si="1495">COUNTIF(K3636,"S")</f>
        <v>0</v>
      </c>
      <c r="AB3636" s="107">
        <f t="shared" ref="AB3636:AB3665" si="1496">COUNTIF(K3636,"I")</f>
        <v>0</v>
      </c>
      <c r="AC3636" s="107">
        <f t="shared" ref="AC3636:AC3665" si="1497">COUNTIF(K3636,"A")</f>
        <v>0</v>
      </c>
    </row>
    <row r="3637" spans="1:29" ht="12.75" customHeight="1">
      <c r="A3637" s="69"/>
      <c r="B3637" s="70" t="s">
        <v>18</v>
      </c>
      <c r="C3637" s="108" t="s">
        <v>61</v>
      </c>
      <c r="D3637" s="109"/>
      <c r="E3637" s="73"/>
      <c r="F3637" s="110"/>
      <c r="G3637" s="72"/>
      <c r="H3637" s="99"/>
      <c r="I3637" s="76">
        <f t="shared" si="1491"/>
        <v>6</v>
      </c>
      <c r="J3637" s="100">
        <f>$AN$10</f>
        <v>41080</v>
      </c>
      <c r="K3637" s="101">
        <v>1</v>
      </c>
      <c r="L3637" s="261">
        <v>11</v>
      </c>
      <c r="M3637" s="232">
        <f>VLOOKUP(K3637,$AE$23:$AG$30,2,0)</f>
        <v>0.33333333333333331</v>
      </c>
      <c r="N3637" s="241">
        <f t="shared" ref="N3637:N3665" si="1498">VLOOKUP(K3637,$AE$23:$AG$30,3,0)</f>
        <v>0.70833333333333337</v>
      </c>
      <c r="O3637" s="244">
        <f t="shared" si="1492"/>
        <v>9.0000000000000018</v>
      </c>
      <c r="P3637" s="245" t="str">
        <f>+IF(((N3637-M3637)*24)&gt;4,"1",0)</f>
        <v>1</v>
      </c>
      <c r="Q3637" s="257">
        <f t="shared" si="1493"/>
        <v>8.0000000000000018</v>
      </c>
      <c r="R3637" s="102">
        <f>+L3637-Q3637</f>
        <v>2.9999999999999982</v>
      </c>
      <c r="S3637" s="103">
        <f t="shared" ref="S3637:S3665" si="1499">IF(AND(Y3637="d",W3637&gt;0),1,0)</f>
        <v>1</v>
      </c>
      <c r="T3637" s="104">
        <f t="shared" ref="T3637:T3665" si="1500">IF(AND(Y3637="D",W3637-S3637&lt;0),0,IF(AND(Y3637="M",W3637&gt;=7),7,IF(AND(Y3637="M",W3637&lt;7),W3637,IF(W3637-S3637&lt;0,0,IF(AND(Y3637="D",W3637-S3637&gt;=7),7,IF(AND(Y3637="D",W3637-S3637&lt;7),W3637-S3637,0))))))</f>
        <v>1.9999999999999982</v>
      </c>
      <c r="U3637" s="104">
        <f t="shared" ref="U3637:U3665" si="1501">IF(AND(Y3637="D",W3637&lt;1),0,IF(AND(Y3637="D",W3637-S3637-T3637&gt;0,W3637-S3637-T3637&lt;1),W3637-S3637-T3637,IF(AND(Y3637="D",W3637-S3637-T3637&gt;=1),1,IF(AND(Y3637="M",W3637-T3637&gt;=1),1,IF(AND(Y3637="M",W3637-T3637&lt;1),W3637-T3637,0)))))</f>
        <v>0</v>
      </c>
      <c r="V3637" s="104">
        <f t="shared" ref="V3637:V3665" si="1502">IF(AND(Y3637="D",W3637&lt;1),0,IF(AND(Y3637="D",W3637-S3637-T3637-U3637&gt;0),W3637-S3637-T3637-U3637,IF(AND(Y3637="M",W3637-T3637-U3637&gt;0),W3637-T3637-U3637,0)))</f>
        <v>0</v>
      </c>
      <c r="W3637" s="105">
        <f t="shared" ref="W3637:W3665" si="1503">+R3637</f>
        <v>2.9999999999999982</v>
      </c>
      <c r="X3637" s="96"/>
      <c r="Y3637" s="106" t="str">
        <f>$AO$10</f>
        <v>D</v>
      </c>
      <c r="Z3637" s="207" t="str">
        <f t="shared" si="1494"/>
        <v>Wed</v>
      </c>
      <c r="AA3637" s="107">
        <f t="shared" si="1495"/>
        <v>0</v>
      </c>
      <c r="AB3637" s="107">
        <f t="shared" si="1496"/>
        <v>0</v>
      </c>
      <c r="AC3637" s="107">
        <f t="shared" si="1497"/>
        <v>0</v>
      </c>
    </row>
    <row r="3638" spans="1:29" ht="12.75" customHeight="1">
      <c r="A3638" s="69"/>
      <c r="B3638" s="98" t="s">
        <v>20</v>
      </c>
      <c r="C3638" s="199">
        <v>40245</v>
      </c>
      <c r="D3638" s="199">
        <v>41340</v>
      </c>
      <c r="E3638" s="73"/>
      <c r="F3638" s="72"/>
      <c r="G3638" s="72"/>
      <c r="H3638" s="99"/>
      <c r="I3638" s="76">
        <f t="shared" si="1491"/>
        <v>7</v>
      </c>
      <c r="J3638" s="100">
        <f>$AN$11</f>
        <v>41081</v>
      </c>
      <c r="K3638" s="101">
        <v>1</v>
      </c>
      <c r="L3638" s="261">
        <v>11</v>
      </c>
      <c r="M3638" s="232">
        <f>VLOOKUP(K3638,$AE$23:$AG$30,2,0)</f>
        <v>0.33333333333333331</v>
      </c>
      <c r="N3638" s="241">
        <f t="shared" si="1498"/>
        <v>0.70833333333333337</v>
      </c>
      <c r="O3638" s="244">
        <f t="shared" si="1492"/>
        <v>9.0000000000000018</v>
      </c>
      <c r="P3638" s="245" t="str">
        <f t="shared" ref="P3638:P3665" si="1504">+IF(((N3638-M3638)*24)&gt;4,"1",0)</f>
        <v>1</v>
      </c>
      <c r="Q3638" s="257">
        <f t="shared" si="1493"/>
        <v>8.0000000000000018</v>
      </c>
      <c r="R3638" s="102">
        <f t="shared" ref="R3638:R3665" si="1505">+L3638-Q3638</f>
        <v>2.9999999999999982</v>
      </c>
      <c r="S3638" s="103">
        <f t="shared" si="1499"/>
        <v>1</v>
      </c>
      <c r="T3638" s="104">
        <f t="shared" si="1500"/>
        <v>1.9999999999999982</v>
      </c>
      <c r="U3638" s="104">
        <f t="shared" si="1501"/>
        <v>0</v>
      </c>
      <c r="V3638" s="104">
        <f t="shared" si="1502"/>
        <v>0</v>
      </c>
      <c r="W3638" s="105">
        <f t="shared" si="1503"/>
        <v>2.9999999999999982</v>
      </c>
      <c r="X3638" s="96"/>
      <c r="Y3638" s="106" t="str">
        <f>$AO$11</f>
        <v>D</v>
      </c>
      <c r="Z3638" s="207" t="str">
        <f t="shared" si="1494"/>
        <v>Thu</v>
      </c>
      <c r="AA3638" s="107">
        <f t="shared" si="1495"/>
        <v>0</v>
      </c>
      <c r="AB3638" s="107">
        <f t="shared" si="1496"/>
        <v>0</v>
      </c>
      <c r="AC3638" s="107">
        <f t="shared" si="1497"/>
        <v>0</v>
      </c>
    </row>
    <row r="3639" spans="1:29" ht="12.75" customHeight="1">
      <c r="A3639" s="69"/>
      <c r="B3639" s="98"/>
      <c r="C3639" s="98"/>
      <c r="D3639" s="72"/>
      <c r="E3639" s="73"/>
      <c r="F3639" s="72"/>
      <c r="G3639" s="72"/>
      <c r="H3639" s="99"/>
      <c r="I3639" s="76">
        <f t="shared" si="1491"/>
        <v>8</v>
      </c>
      <c r="J3639" s="100">
        <f>$AN$12</f>
        <v>41082</v>
      </c>
      <c r="K3639" s="101">
        <v>1</v>
      </c>
      <c r="L3639" s="261">
        <v>8</v>
      </c>
      <c r="M3639" s="232">
        <f t="shared" ref="M3639:M3665" si="1506">VLOOKUP(K3639,$AE$23:$AG$30,2,0)</f>
        <v>0.33333333333333331</v>
      </c>
      <c r="N3639" s="241">
        <f t="shared" si="1498"/>
        <v>0.70833333333333337</v>
      </c>
      <c r="O3639" s="244">
        <f t="shared" si="1492"/>
        <v>9.0000000000000018</v>
      </c>
      <c r="P3639" s="245" t="str">
        <f t="shared" si="1504"/>
        <v>1</v>
      </c>
      <c r="Q3639" s="257">
        <f t="shared" si="1493"/>
        <v>8.0000000000000018</v>
      </c>
      <c r="R3639" s="102">
        <f t="shared" si="1505"/>
        <v>0</v>
      </c>
      <c r="S3639" s="103">
        <f t="shared" si="1499"/>
        <v>0</v>
      </c>
      <c r="T3639" s="104">
        <f t="shared" si="1500"/>
        <v>0</v>
      </c>
      <c r="U3639" s="104">
        <f t="shared" si="1501"/>
        <v>0</v>
      </c>
      <c r="V3639" s="104">
        <f t="shared" si="1502"/>
        <v>0</v>
      </c>
      <c r="W3639" s="105">
        <f t="shared" si="1503"/>
        <v>0</v>
      </c>
      <c r="X3639" s="96"/>
      <c r="Y3639" s="106" t="str">
        <f>$AO$12</f>
        <v>D</v>
      </c>
      <c r="Z3639" s="207" t="str">
        <f t="shared" si="1494"/>
        <v>Fri</v>
      </c>
      <c r="AA3639" s="107">
        <f t="shared" si="1495"/>
        <v>0</v>
      </c>
      <c r="AB3639" s="107">
        <f t="shared" si="1496"/>
        <v>0</v>
      </c>
      <c r="AC3639" s="107">
        <f t="shared" si="1497"/>
        <v>0</v>
      </c>
    </row>
    <row r="3640" spans="1:29" ht="12.75" customHeight="1">
      <c r="A3640" s="69"/>
      <c r="B3640" s="98"/>
      <c r="C3640" s="98"/>
      <c r="D3640" s="72"/>
      <c r="E3640" s="73"/>
      <c r="F3640" s="198"/>
      <c r="G3640" s="72"/>
      <c r="H3640" s="99"/>
      <c r="I3640" s="76">
        <f t="shared" si="1491"/>
        <v>9</v>
      </c>
      <c r="J3640" s="100">
        <f>$AN$13</f>
        <v>41083</v>
      </c>
      <c r="K3640" s="339" t="s">
        <v>50</v>
      </c>
      <c r="L3640" s="261"/>
      <c r="M3640" s="232">
        <f t="shared" si="1506"/>
        <v>0</v>
      </c>
      <c r="N3640" s="241">
        <f t="shared" si="1498"/>
        <v>0</v>
      </c>
      <c r="O3640" s="244">
        <f t="shared" si="1492"/>
        <v>0</v>
      </c>
      <c r="P3640" s="245">
        <f t="shared" si="1504"/>
        <v>0</v>
      </c>
      <c r="Q3640" s="257">
        <f t="shared" si="1493"/>
        <v>0</v>
      </c>
      <c r="R3640" s="102">
        <f t="shared" si="1505"/>
        <v>0</v>
      </c>
      <c r="S3640" s="103">
        <f t="shared" si="1499"/>
        <v>0</v>
      </c>
      <c r="T3640" s="104">
        <f t="shared" si="1500"/>
        <v>0</v>
      </c>
      <c r="U3640" s="104">
        <f t="shared" si="1501"/>
        <v>0</v>
      </c>
      <c r="V3640" s="104">
        <f t="shared" si="1502"/>
        <v>0</v>
      </c>
      <c r="W3640" s="105">
        <f t="shared" si="1503"/>
        <v>0</v>
      </c>
      <c r="X3640" s="96"/>
      <c r="Y3640" s="106" t="str">
        <f>$AO$13</f>
        <v>M</v>
      </c>
      <c r="Z3640" s="207" t="str">
        <f t="shared" si="1494"/>
        <v>Sat</v>
      </c>
      <c r="AA3640" s="107">
        <f t="shared" si="1495"/>
        <v>0</v>
      </c>
      <c r="AB3640" s="107">
        <f t="shared" si="1496"/>
        <v>0</v>
      </c>
      <c r="AC3640" s="107">
        <f t="shared" si="1497"/>
        <v>0</v>
      </c>
    </row>
    <row r="3641" spans="1:29" ht="12.75" customHeight="1">
      <c r="A3641" s="69"/>
      <c r="B3641" s="124" t="s">
        <v>21</v>
      </c>
      <c r="C3641" s="125" t="s">
        <v>22</v>
      </c>
      <c r="D3641" s="126"/>
      <c r="E3641" s="127"/>
      <c r="F3641" s="198">
        <v>1244560</v>
      </c>
      <c r="G3641" s="129" t="s">
        <v>22</v>
      </c>
      <c r="H3641" s="130">
        <f>+F3641</f>
        <v>1244560</v>
      </c>
      <c r="I3641" s="76">
        <f t="shared" si="1491"/>
        <v>10</v>
      </c>
      <c r="J3641" s="100">
        <f>$AN$14</f>
        <v>41084</v>
      </c>
      <c r="K3641" s="339" t="s">
        <v>50</v>
      </c>
      <c r="L3641" s="261"/>
      <c r="M3641" s="232">
        <f t="shared" si="1506"/>
        <v>0</v>
      </c>
      <c r="N3641" s="241">
        <f t="shared" si="1498"/>
        <v>0</v>
      </c>
      <c r="O3641" s="244">
        <f t="shared" si="1492"/>
        <v>0</v>
      </c>
      <c r="P3641" s="245">
        <f t="shared" si="1504"/>
        <v>0</v>
      </c>
      <c r="Q3641" s="257">
        <f t="shared" si="1493"/>
        <v>0</v>
      </c>
      <c r="R3641" s="102">
        <f t="shared" si="1505"/>
        <v>0</v>
      </c>
      <c r="S3641" s="103">
        <f t="shared" si="1499"/>
        <v>0</v>
      </c>
      <c r="T3641" s="104">
        <f t="shared" si="1500"/>
        <v>0</v>
      </c>
      <c r="U3641" s="104">
        <f t="shared" si="1501"/>
        <v>0</v>
      </c>
      <c r="V3641" s="104">
        <f t="shared" si="1502"/>
        <v>0</v>
      </c>
      <c r="W3641" s="105">
        <f t="shared" si="1503"/>
        <v>0</v>
      </c>
      <c r="X3641" s="96"/>
      <c r="Y3641" s="106" t="str">
        <f>$AO$14</f>
        <v>M</v>
      </c>
      <c r="Z3641" s="262" t="str">
        <f t="shared" si="1494"/>
        <v>Sun</v>
      </c>
      <c r="AA3641" s="107">
        <f t="shared" si="1495"/>
        <v>0</v>
      </c>
      <c r="AB3641" s="107">
        <f t="shared" si="1496"/>
        <v>0</v>
      </c>
      <c r="AC3641" s="107">
        <f t="shared" si="1497"/>
        <v>0</v>
      </c>
    </row>
    <row r="3642" spans="1:29" ht="12.75" customHeight="1">
      <c r="A3642" s="69"/>
      <c r="B3642" s="124" t="s">
        <v>23</v>
      </c>
      <c r="C3642" s="125" t="s">
        <v>22</v>
      </c>
      <c r="D3642" s="133">
        <f>+F3641/173</f>
        <v>7193.9884393063585</v>
      </c>
      <c r="E3642" s="127" t="s">
        <v>24</v>
      </c>
      <c r="F3642" s="128">
        <f>+W3668</f>
        <v>128.99999999999997</v>
      </c>
      <c r="G3642" s="134" t="s">
        <v>22</v>
      </c>
      <c r="H3642" s="130">
        <f>F3642*D3642</f>
        <v>928024.50867052004</v>
      </c>
      <c r="I3642" s="76">
        <f t="shared" si="1491"/>
        <v>11</v>
      </c>
      <c r="J3642" s="100">
        <f>$AN$15</f>
        <v>41085</v>
      </c>
      <c r="K3642" s="101">
        <v>1</v>
      </c>
      <c r="L3642" s="261">
        <v>11</v>
      </c>
      <c r="M3642" s="232">
        <f t="shared" si="1506"/>
        <v>0.33333333333333331</v>
      </c>
      <c r="N3642" s="241">
        <f t="shared" si="1498"/>
        <v>0.70833333333333337</v>
      </c>
      <c r="O3642" s="244">
        <f t="shared" si="1492"/>
        <v>9.0000000000000018</v>
      </c>
      <c r="P3642" s="245" t="str">
        <f t="shared" si="1504"/>
        <v>1</v>
      </c>
      <c r="Q3642" s="257">
        <f t="shared" si="1493"/>
        <v>8.0000000000000018</v>
      </c>
      <c r="R3642" s="102">
        <f t="shared" si="1505"/>
        <v>2.9999999999999982</v>
      </c>
      <c r="S3642" s="103">
        <f t="shared" si="1499"/>
        <v>1</v>
      </c>
      <c r="T3642" s="104">
        <f t="shared" si="1500"/>
        <v>1.9999999999999982</v>
      </c>
      <c r="U3642" s="104">
        <f t="shared" si="1501"/>
        <v>0</v>
      </c>
      <c r="V3642" s="104">
        <f t="shared" si="1502"/>
        <v>0</v>
      </c>
      <c r="W3642" s="105">
        <f t="shared" si="1503"/>
        <v>2.9999999999999982</v>
      </c>
      <c r="X3642" s="96"/>
      <c r="Y3642" s="106" t="str">
        <f>$AO$15</f>
        <v>D</v>
      </c>
      <c r="Z3642" s="262" t="str">
        <f t="shared" si="1494"/>
        <v>Mon</v>
      </c>
      <c r="AA3642" s="107">
        <f t="shared" si="1495"/>
        <v>0</v>
      </c>
      <c r="AB3642" s="107">
        <f t="shared" si="1496"/>
        <v>0</v>
      </c>
      <c r="AC3642" s="107">
        <f t="shared" si="1497"/>
        <v>0</v>
      </c>
    </row>
    <row r="3643" spans="1:29" ht="12.75" customHeight="1">
      <c r="A3643" s="69"/>
      <c r="B3643" s="124" t="s">
        <v>65</v>
      </c>
      <c r="C3643" s="125" t="s">
        <v>22</v>
      </c>
      <c r="D3643" s="133">
        <v>6000</v>
      </c>
      <c r="E3643" s="127" t="s">
        <v>24</v>
      </c>
      <c r="F3643" s="203">
        <f>+K3668</f>
        <v>24</v>
      </c>
      <c r="G3643" s="134" t="s">
        <v>22</v>
      </c>
      <c r="H3643" s="130">
        <f>F3643*D3643</f>
        <v>144000</v>
      </c>
      <c r="I3643" s="76">
        <f t="shared" si="1491"/>
        <v>12</v>
      </c>
      <c r="J3643" s="100">
        <f>$AN$16</f>
        <v>41086</v>
      </c>
      <c r="K3643" s="101">
        <v>1</v>
      </c>
      <c r="L3643" s="261">
        <v>11</v>
      </c>
      <c r="M3643" s="232">
        <f t="shared" si="1506"/>
        <v>0.33333333333333331</v>
      </c>
      <c r="N3643" s="241">
        <f t="shared" si="1498"/>
        <v>0.70833333333333337</v>
      </c>
      <c r="O3643" s="244">
        <f t="shared" si="1492"/>
        <v>9.0000000000000018</v>
      </c>
      <c r="P3643" s="245" t="str">
        <f t="shared" si="1504"/>
        <v>1</v>
      </c>
      <c r="Q3643" s="257">
        <f t="shared" si="1493"/>
        <v>8.0000000000000018</v>
      </c>
      <c r="R3643" s="102">
        <f t="shared" si="1505"/>
        <v>2.9999999999999982</v>
      </c>
      <c r="S3643" s="103">
        <f t="shared" si="1499"/>
        <v>1</v>
      </c>
      <c r="T3643" s="104">
        <f t="shared" si="1500"/>
        <v>1.9999999999999982</v>
      </c>
      <c r="U3643" s="104">
        <f t="shared" si="1501"/>
        <v>0</v>
      </c>
      <c r="V3643" s="104">
        <f t="shared" si="1502"/>
        <v>0</v>
      </c>
      <c r="W3643" s="105">
        <f t="shared" si="1503"/>
        <v>2.9999999999999982</v>
      </c>
      <c r="X3643" s="96"/>
      <c r="Y3643" s="106" t="str">
        <f>$AO$16</f>
        <v>D</v>
      </c>
      <c r="Z3643" s="207" t="str">
        <f t="shared" si="1494"/>
        <v>Tue</v>
      </c>
      <c r="AA3643" s="107">
        <f t="shared" si="1495"/>
        <v>0</v>
      </c>
      <c r="AB3643" s="107">
        <f t="shared" si="1496"/>
        <v>0</v>
      </c>
      <c r="AC3643" s="107">
        <f t="shared" si="1497"/>
        <v>0</v>
      </c>
    </row>
    <row r="3644" spans="1:29" ht="12.75" customHeight="1">
      <c r="A3644" s="69"/>
      <c r="B3644" s="124" t="s">
        <v>66</v>
      </c>
      <c r="C3644" s="125" t="s">
        <v>22</v>
      </c>
      <c r="D3644" s="200">
        <v>4000</v>
      </c>
      <c r="E3644" s="127" t="s">
        <v>24</v>
      </c>
      <c r="F3644" s="139">
        <f>+L3668</f>
        <v>0</v>
      </c>
      <c r="G3644" s="134" t="s">
        <v>22</v>
      </c>
      <c r="H3644" s="130">
        <f>F3644*D3644</f>
        <v>0</v>
      </c>
      <c r="I3644" s="76">
        <f t="shared" si="1491"/>
        <v>13</v>
      </c>
      <c r="J3644" s="100">
        <f>$AN$17</f>
        <v>41087</v>
      </c>
      <c r="K3644" s="101">
        <v>1</v>
      </c>
      <c r="L3644" s="261">
        <v>11</v>
      </c>
      <c r="M3644" s="232">
        <f t="shared" si="1506"/>
        <v>0.33333333333333331</v>
      </c>
      <c r="N3644" s="241">
        <f t="shared" si="1498"/>
        <v>0.70833333333333337</v>
      </c>
      <c r="O3644" s="244">
        <f t="shared" si="1492"/>
        <v>9.0000000000000018</v>
      </c>
      <c r="P3644" s="245" t="str">
        <f t="shared" si="1504"/>
        <v>1</v>
      </c>
      <c r="Q3644" s="257">
        <f t="shared" si="1493"/>
        <v>8.0000000000000018</v>
      </c>
      <c r="R3644" s="102">
        <f t="shared" si="1505"/>
        <v>2.9999999999999982</v>
      </c>
      <c r="S3644" s="103">
        <f t="shared" si="1499"/>
        <v>1</v>
      </c>
      <c r="T3644" s="104">
        <f t="shared" si="1500"/>
        <v>1.9999999999999982</v>
      </c>
      <c r="U3644" s="104">
        <f t="shared" si="1501"/>
        <v>0</v>
      </c>
      <c r="V3644" s="104">
        <f t="shared" si="1502"/>
        <v>0</v>
      </c>
      <c r="W3644" s="105">
        <f t="shared" si="1503"/>
        <v>2.9999999999999982</v>
      </c>
      <c r="X3644" s="96"/>
      <c r="Y3644" s="106" t="str">
        <f>$AO$17</f>
        <v>D</v>
      </c>
      <c r="Z3644" s="207" t="str">
        <f t="shared" si="1494"/>
        <v>Wed</v>
      </c>
      <c r="AA3644" s="107">
        <f t="shared" si="1495"/>
        <v>0</v>
      </c>
      <c r="AB3644" s="107">
        <f t="shared" si="1496"/>
        <v>0</v>
      </c>
      <c r="AC3644" s="107">
        <f t="shared" si="1497"/>
        <v>0</v>
      </c>
    </row>
    <row r="3645" spans="1:29" ht="12.75" customHeight="1">
      <c r="A3645" s="69"/>
      <c r="B3645" s="335" t="s">
        <v>75</v>
      </c>
      <c r="C3645" s="336" t="s">
        <v>22</v>
      </c>
      <c r="D3645" s="337"/>
      <c r="E3645" s="127" t="s">
        <v>24</v>
      </c>
      <c r="F3645" s="338">
        <f>+M3668</f>
        <v>24</v>
      </c>
      <c r="G3645" s="142" t="s">
        <v>22</v>
      </c>
      <c r="H3645" s="143">
        <f>+F3645*D3645</f>
        <v>0</v>
      </c>
      <c r="I3645" s="76">
        <f t="shared" si="1491"/>
        <v>14</v>
      </c>
      <c r="J3645" s="100">
        <f>$AN$18</f>
        <v>41088</v>
      </c>
      <c r="K3645" s="101">
        <v>1</v>
      </c>
      <c r="L3645" s="261">
        <v>8</v>
      </c>
      <c r="M3645" s="232">
        <f t="shared" si="1506"/>
        <v>0.33333333333333331</v>
      </c>
      <c r="N3645" s="241">
        <f t="shared" si="1498"/>
        <v>0.70833333333333337</v>
      </c>
      <c r="O3645" s="244">
        <f t="shared" si="1492"/>
        <v>9.0000000000000018</v>
      </c>
      <c r="P3645" s="245" t="str">
        <f t="shared" si="1504"/>
        <v>1</v>
      </c>
      <c r="Q3645" s="257">
        <f t="shared" si="1493"/>
        <v>8.0000000000000018</v>
      </c>
      <c r="R3645" s="102">
        <f t="shared" si="1505"/>
        <v>0</v>
      </c>
      <c r="S3645" s="103">
        <f t="shared" si="1499"/>
        <v>0</v>
      </c>
      <c r="T3645" s="104">
        <f t="shared" si="1500"/>
        <v>0</v>
      </c>
      <c r="U3645" s="104">
        <f t="shared" si="1501"/>
        <v>0</v>
      </c>
      <c r="V3645" s="104">
        <f t="shared" si="1502"/>
        <v>0</v>
      </c>
      <c r="W3645" s="105">
        <f t="shared" si="1503"/>
        <v>0</v>
      </c>
      <c r="X3645" s="96"/>
      <c r="Y3645" s="106" t="str">
        <f>$AO$18</f>
        <v>D</v>
      </c>
      <c r="Z3645" s="207" t="str">
        <f t="shared" si="1494"/>
        <v>Thu</v>
      </c>
      <c r="AA3645" s="107">
        <f t="shared" si="1495"/>
        <v>0</v>
      </c>
      <c r="AB3645" s="107">
        <f t="shared" si="1496"/>
        <v>0</v>
      </c>
      <c r="AC3645" s="107">
        <f t="shared" si="1497"/>
        <v>0</v>
      </c>
    </row>
    <row r="3646" spans="1:29" ht="12.75" customHeight="1">
      <c r="A3646" s="69"/>
      <c r="B3646" s="124"/>
      <c r="C3646" s="70"/>
      <c r="D3646" s="202"/>
      <c r="E3646" s="140"/>
      <c r="F3646" s="141"/>
      <c r="G3646" s="74" t="s">
        <v>22</v>
      </c>
      <c r="H3646" s="99">
        <f>+D3646*F3646</f>
        <v>0</v>
      </c>
      <c r="I3646" s="76">
        <f t="shared" si="1491"/>
        <v>15</v>
      </c>
      <c r="J3646" s="100">
        <f>$AN$19</f>
        <v>41089</v>
      </c>
      <c r="K3646" s="101">
        <v>1</v>
      </c>
      <c r="L3646" s="261">
        <v>8</v>
      </c>
      <c r="M3646" s="232">
        <f t="shared" si="1506"/>
        <v>0.33333333333333331</v>
      </c>
      <c r="N3646" s="241">
        <f t="shared" si="1498"/>
        <v>0.70833333333333337</v>
      </c>
      <c r="O3646" s="244">
        <f t="shared" si="1492"/>
        <v>9.0000000000000018</v>
      </c>
      <c r="P3646" s="245" t="str">
        <f t="shared" si="1504"/>
        <v>1</v>
      </c>
      <c r="Q3646" s="257">
        <f t="shared" si="1493"/>
        <v>8.0000000000000018</v>
      </c>
      <c r="R3646" s="102">
        <f t="shared" si="1505"/>
        <v>0</v>
      </c>
      <c r="S3646" s="103">
        <f t="shared" si="1499"/>
        <v>0</v>
      </c>
      <c r="T3646" s="104">
        <f t="shared" si="1500"/>
        <v>0</v>
      </c>
      <c r="U3646" s="104">
        <f t="shared" si="1501"/>
        <v>0</v>
      </c>
      <c r="V3646" s="104">
        <f t="shared" si="1502"/>
        <v>0</v>
      </c>
      <c r="W3646" s="105">
        <f t="shared" si="1503"/>
        <v>0</v>
      </c>
      <c r="X3646" s="96"/>
      <c r="Y3646" s="106" t="str">
        <f>$AO$19</f>
        <v>D</v>
      </c>
      <c r="Z3646" s="207" t="str">
        <f t="shared" si="1494"/>
        <v>Fri</v>
      </c>
      <c r="AA3646" s="107">
        <f t="shared" si="1495"/>
        <v>0</v>
      </c>
      <c r="AB3646" s="107">
        <f t="shared" si="1496"/>
        <v>0</v>
      </c>
      <c r="AC3646" s="107">
        <f t="shared" si="1497"/>
        <v>0</v>
      </c>
    </row>
    <row r="3647" spans="1:29" ht="12.75" customHeight="1">
      <c r="A3647" s="69"/>
      <c r="B3647" s="124"/>
      <c r="C3647" s="70"/>
      <c r="D3647" s="202"/>
      <c r="E3647" s="140"/>
      <c r="F3647" s="139"/>
      <c r="G3647" s="74" t="s">
        <v>22</v>
      </c>
      <c r="H3647" s="99">
        <f>+D3647*F3647</f>
        <v>0</v>
      </c>
      <c r="I3647" s="76">
        <f t="shared" si="1491"/>
        <v>16</v>
      </c>
      <c r="J3647" s="100">
        <f>$AN$20</f>
        <v>41090</v>
      </c>
      <c r="K3647" s="101" t="s">
        <v>63</v>
      </c>
      <c r="L3647" s="261">
        <v>8</v>
      </c>
      <c r="M3647" s="232">
        <f t="shared" si="1506"/>
        <v>0</v>
      </c>
      <c r="N3647" s="241">
        <f t="shared" si="1498"/>
        <v>0</v>
      </c>
      <c r="O3647" s="244">
        <f t="shared" si="1492"/>
        <v>0</v>
      </c>
      <c r="P3647" s="245">
        <f t="shared" si="1504"/>
        <v>0</v>
      </c>
      <c r="Q3647" s="257">
        <f t="shared" si="1493"/>
        <v>0</v>
      </c>
      <c r="R3647" s="102">
        <f t="shared" si="1505"/>
        <v>8</v>
      </c>
      <c r="S3647" s="103">
        <f t="shared" si="1499"/>
        <v>0</v>
      </c>
      <c r="T3647" s="104">
        <f t="shared" si="1500"/>
        <v>7</v>
      </c>
      <c r="U3647" s="104">
        <f t="shared" si="1501"/>
        <v>1</v>
      </c>
      <c r="V3647" s="104">
        <f t="shared" si="1502"/>
        <v>0</v>
      </c>
      <c r="W3647" s="105">
        <f t="shared" si="1503"/>
        <v>8</v>
      </c>
      <c r="X3647" s="96"/>
      <c r="Y3647" s="106" t="str">
        <f>$AO$20</f>
        <v>M</v>
      </c>
      <c r="Z3647" s="207" t="str">
        <f t="shared" si="1494"/>
        <v>Sat</v>
      </c>
      <c r="AA3647" s="107">
        <f t="shared" si="1495"/>
        <v>0</v>
      </c>
      <c r="AB3647" s="107">
        <f t="shared" si="1496"/>
        <v>0</v>
      </c>
      <c r="AC3647" s="107">
        <f t="shared" si="1497"/>
        <v>0</v>
      </c>
    </row>
    <row r="3648" spans="1:29" ht="12.75" customHeight="1">
      <c r="A3648" s="69"/>
      <c r="B3648" s="124" t="s">
        <v>56</v>
      </c>
      <c r="C3648" s="70" t="s">
        <v>22</v>
      </c>
      <c r="D3648" s="202"/>
      <c r="E3648" s="140"/>
      <c r="F3648" s="141"/>
      <c r="G3648" s="74" t="s">
        <v>22</v>
      </c>
      <c r="H3648" s="99">
        <v>0</v>
      </c>
      <c r="I3648" s="76">
        <f t="shared" si="1491"/>
        <v>17</v>
      </c>
      <c r="J3648" s="100">
        <f>$AN$21</f>
        <v>41091</v>
      </c>
      <c r="K3648" s="101" t="s">
        <v>50</v>
      </c>
      <c r="L3648" s="261"/>
      <c r="M3648" s="232">
        <f t="shared" si="1506"/>
        <v>0</v>
      </c>
      <c r="N3648" s="241">
        <f t="shared" si="1498"/>
        <v>0</v>
      </c>
      <c r="O3648" s="244">
        <f t="shared" si="1492"/>
        <v>0</v>
      </c>
      <c r="P3648" s="245">
        <f t="shared" si="1504"/>
        <v>0</v>
      </c>
      <c r="Q3648" s="257">
        <f t="shared" si="1493"/>
        <v>0</v>
      </c>
      <c r="R3648" s="102">
        <f t="shared" si="1505"/>
        <v>0</v>
      </c>
      <c r="S3648" s="103">
        <f t="shared" si="1499"/>
        <v>0</v>
      </c>
      <c r="T3648" s="104">
        <f t="shared" si="1500"/>
        <v>0</v>
      </c>
      <c r="U3648" s="104">
        <f t="shared" si="1501"/>
        <v>0</v>
      </c>
      <c r="V3648" s="104">
        <f t="shared" si="1502"/>
        <v>0</v>
      </c>
      <c r="W3648" s="105">
        <f t="shared" si="1503"/>
        <v>0</v>
      </c>
      <c r="X3648" s="96"/>
      <c r="Y3648" s="106" t="str">
        <f>$AO$21</f>
        <v>M</v>
      </c>
      <c r="Z3648" s="262" t="str">
        <f t="shared" si="1494"/>
        <v>Sun</v>
      </c>
      <c r="AA3648" s="107">
        <f t="shared" si="1495"/>
        <v>0</v>
      </c>
      <c r="AB3648" s="107">
        <f t="shared" si="1496"/>
        <v>0</v>
      </c>
      <c r="AC3648" s="107">
        <f t="shared" si="1497"/>
        <v>0</v>
      </c>
    </row>
    <row r="3649" spans="1:29" ht="12.75" customHeight="1">
      <c r="A3649" s="69"/>
      <c r="B3649" s="124"/>
      <c r="C3649" s="70"/>
      <c r="D3649" s="202"/>
      <c r="E3649" s="140"/>
      <c r="F3649" s="139"/>
      <c r="G3649" s="74" t="s">
        <v>22</v>
      </c>
      <c r="H3649" s="99">
        <f>+D3649*F3649</f>
        <v>0</v>
      </c>
      <c r="I3649" s="76">
        <f t="shared" si="1491"/>
        <v>18</v>
      </c>
      <c r="J3649" s="100">
        <f>$AN$22</f>
        <v>41092</v>
      </c>
      <c r="K3649" s="101">
        <v>1</v>
      </c>
      <c r="L3649" s="261">
        <v>11</v>
      </c>
      <c r="M3649" s="232">
        <f t="shared" si="1506"/>
        <v>0.33333333333333331</v>
      </c>
      <c r="N3649" s="241">
        <f t="shared" si="1498"/>
        <v>0.70833333333333337</v>
      </c>
      <c r="O3649" s="244">
        <f t="shared" si="1492"/>
        <v>9.0000000000000018</v>
      </c>
      <c r="P3649" s="245" t="str">
        <f t="shared" si="1504"/>
        <v>1</v>
      </c>
      <c r="Q3649" s="257">
        <f t="shared" si="1493"/>
        <v>8.0000000000000018</v>
      </c>
      <c r="R3649" s="102">
        <f t="shared" si="1505"/>
        <v>2.9999999999999982</v>
      </c>
      <c r="S3649" s="103">
        <f t="shared" si="1499"/>
        <v>1</v>
      </c>
      <c r="T3649" s="104">
        <f t="shared" si="1500"/>
        <v>1.9999999999999982</v>
      </c>
      <c r="U3649" s="104">
        <f t="shared" si="1501"/>
        <v>0</v>
      </c>
      <c r="V3649" s="104">
        <f t="shared" si="1502"/>
        <v>0</v>
      </c>
      <c r="W3649" s="105">
        <f t="shared" si="1503"/>
        <v>2.9999999999999982</v>
      </c>
      <c r="X3649" s="96"/>
      <c r="Y3649" s="106" t="str">
        <f>$AO$22</f>
        <v>D</v>
      </c>
      <c r="Z3649" s="262" t="str">
        <f t="shared" si="1494"/>
        <v>Mon</v>
      </c>
      <c r="AA3649" s="107">
        <f t="shared" si="1495"/>
        <v>0</v>
      </c>
      <c r="AB3649" s="107">
        <f t="shared" si="1496"/>
        <v>0</v>
      </c>
      <c r="AC3649" s="107">
        <f t="shared" si="1497"/>
        <v>0</v>
      </c>
    </row>
    <row r="3650" spans="1:29" ht="12.75" customHeight="1">
      <c r="A3650" s="69"/>
      <c r="B3650" s="150" t="s">
        <v>19</v>
      </c>
      <c r="C3650" s="150"/>
      <c r="D3650" s="200"/>
      <c r="E3650" s="127"/>
      <c r="F3650" s="151"/>
      <c r="G3650" s="134" t="s">
        <v>22</v>
      </c>
      <c r="H3650" s="152">
        <f>SUM(H3641:H3649)</f>
        <v>2316584.50867052</v>
      </c>
      <c r="I3650" s="76">
        <f t="shared" si="1491"/>
        <v>19</v>
      </c>
      <c r="J3650" s="100">
        <f>$AN$23</f>
        <v>41093</v>
      </c>
      <c r="K3650" s="101">
        <v>1</v>
      </c>
      <c r="L3650" s="261">
        <v>11</v>
      </c>
      <c r="M3650" s="232">
        <f t="shared" si="1506"/>
        <v>0.33333333333333331</v>
      </c>
      <c r="N3650" s="241">
        <f t="shared" si="1498"/>
        <v>0.70833333333333337</v>
      </c>
      <c r="O3650" s="244">
        <f t="shared" si="1492"/>
        <v>9.0000000000000018</v>
      </c>
      <c r="P3650" s="245" t="str">
        <f t="shared" si="1504"/>
        <v>1</v>
      </c>
      <c r="Q3650" s="257">
        <f t="shared" si="1493"/>
        <v>8.0000000000000018</v>
      </c>
      <c r="R3650" s="102">
        <f t="shared" si="1505"/>
        <v>2.9999999999999982</v>
      </c>
      <c r="S3650" s="103">
        <f t="shared" si="1499"/>
        <v>1</v>
      </c>
      <c r="T3650" s="104">
        <f t="shared" si="1500"/>
        <v>1.9999999999999982</v>
      </c>
      <c r="U3650" s="104">
        <f t="shared" si="1501"/>
        <v>0</v>
      </c>
      <c r="V3650" s="104">
        <f t="shared" si="1502"/>
        <v>0</v>
      </c>
      <c r="W3650" s="105">
        <f t="shared" si="1503"/>
        <v>2.9999999999999982</v>
      </c>
      <c r="X3650" s="96"/>
      <c r="Y3650" s="106" t="str">
        <f>$AO$23</f>
        <v>D</v>
      </c>
      <c r="Z3650" s="207" t="str">
        <f t="shared" si="1494"/>
        <v>Tue</v>
      </c>
      <c r="AA3650" s="107">
        <f t="shared" si="1495"/>
        <v>0</v>
      </c>
      <c r="AB3650" s="107">
        <f t="shared" si="1496"/>
        <v>0</v>
      </c>
      <c r="AC3650" s="107">
        <f t="shared" si="1497"/>
        <v>0</v>
      </c>
    </row>
    <row r="3651" spans="1:29" ht="12.75" customHeight="1">
      <c r="A3651" s="69"/>
      <c r="B3651" s="131" t="s">
        <v>25</v>
      </c>
      <c r="C3651" s="70"/>
      <c r="D3651" s="200"/>
      <c r="E3651" s="127"/>
      <c r="F3651" s="151"/>
      <c r="G3651" s="74"/>
      <c r="H3651" s="75"/>
      <c r="I3651" s="76">
        <f t="shared" si="1491"/>
        <v>20</v>
      </c>
      <c r="J3651" s="100">
        <f>$AN$24</f>
        <v>41094</v>
      </c>
      <c r="K3651" s="101">
        <v>1</v>
      </c>
      <c r="L3651" s="261">
        <v>11</v>
      </c>
      <c r="M3651" s="232">
        <f t="shared" si="1506"/>
        <v>0.33333333333333331</v>
      </c>
      <c r="N3651" s="241">
        <f t="shared" si="1498"/>
        <v>0.70833333333333337</v>
      </c>
      <c r="O3651" s="244">
        <f t="shared" si="1492"/>
        <v>9.0000000000000018</v>
      </c>
      <c r="P3651" s="245" t="str">
        <f t="shared" si="1504"/>
        <v>1</v>
      </c>
      <c r="Q3651" s="257">
        <f t="shared" si="1493"/>
        <v>8.0000000000000018</v>
      </c>
      <c r="R3651" s="102">
        <f t="shared" si="1505"/>
        <v>2.9999999999999982</v>
      </c>
      <c r="S3651" s="103">
        <f t="shared" si="1499"/>
        <v>1</v>
      </c>
      <c r="T3651" s="104">
        <f t="shared" si="1500"/>
        <v>1.9999999999999982</v>
      </c>
      <c r="U3651" s="104">
        <f t="shared" si="1501"/>
        <v>0</v>
      </c>
      <c r="V3651" s="104">
        <f t="shared" si="1502"/>
        <v>0</v>
      </c>
      <c r="W3651" s="105">
        <f t="shared" si="1503"/>
        <v>2.9999999999999982</v>
      </c>
      <c r="X3651" s="96"/>
      <c r="Y3651" s="106" t="str">
        <f>$AO$24</f>
        <v>D</v>
      </c>
      <c r="Z3651" s="207" t="str">
        <f t="shared" si="1494"/>
        <v>Wed</v>
      </c>
      <c r="AA3651" s="107">
        <f t="shared" si="1495"/>
        <v>0</v>
      </c>
      <c r="AB3651" s="107">
        <f t="shared" si="1496"/>
        <v>0</v>
      </c>
      <c r="AC3651" s="107">
        <f t="shared" si="1497"/>
        <v>0</v>
      </c>
    </row>
    <row r="3652" spans="1:29" ht="12.75" customHeight="1">
      <c r="A3652" s="69"/>
      <c r="B3652" s="124" t="s">
        <v>26</v>
      </c>
      <c r="C3652" s="125" t="s">
        <v>22</v>
      </c>
      <c r="D3652" s="153">
        <f>-H3641</f>
        <v>-1244560</v>
      </c>
      <c r="E3652" s="127" t="s">
        <v>24</v>
      </c>
      <c r="F3652" s="149">
        <v>0.02</v>
      </c>
      <c r="G3652" s="134" t="s">
        <v>22</v>
      </c>
      <c r="H3652" s="130">
        <f>F3652*D3652</f>
        <v>-24891.200000000001</v>
      </c>
      <c r="I3652" s="76">
        <f t="shared" si="1491"/>
        <v>21</v>
      </c>
      <c r="J3652" s="100">
        <f>$AN$25</f>
        <v>41095</v>
      </c>
      <c r="K3652" s="101">
        <v>1</v>
      </c>
      <c r="L3652" s="261">
        <v>11</v>
      </c>
      <c r="M3652" s="232">
        <f t="shared" si="1506"/>
        <v>0.33333333333333331</v>
      </c>
      <c r="N3652" s="241">
        <f t="shared" si="1498"/>
        <v>0.70833333333333337</v>
      </c>
      <c r="O3652" s="244">
        <f t="shared" si="1492"/>
        <v>9.0000000000000018</v>
      </c>
      <c r="P3652" s="245" t="str">
        <f t="shared" si="1504"/>
        <v>1</v>
      </c>
      <c r="Q3652" s="257">
        <f t="shared" si="1493"/>
        <v>8.0000000000000018</v>
      </c>
      <c r="R3652" s="102">
        <f t="shared" si="1505"/>
        <v>2.9999999999999982</v>
      </c>
      <c r="S3652" s="103">
        <f t="shared" si="1499"/>
        <v>1</v>
      </c>
      <c r="T3652" s="104">
        <f t="shared" si="1500"/>
        <v>1.9999999999999982</v>
      </c>
      <c r="U3652" s="104">
        <f t="shared" si="1501"/>
        <v>0</v>
      </c>
      <c r="V3652" s="104">
        <f t="shared" si="1502"/>
        <v>0</v>
      </c>
      <c r="W3652" s="105">
        <f t="shared" si="1503"/>
        <v>2.9999999999999982</v>
      </c>
      <c r="X3652" s="96"/>
      <c r="Y3652" s="106" t="str">
        <f>$AO$25</f>
        <v>D</v>
      </c>
      <c r="Z3652" s="207" t="str">
        <f t="shared" si="1494"/>
        <v>Thu</v>
      </c>
      <c r="AA3652" s="107">
        <f t="shared" si="1495"/>
        <v>0</v>
      </c>
      <c r="AB3652" s="107">
        <f t="shared" si="1496"/>
        <v>0</v>
      </c>
      <c r="AC3652" s="107">
        <f t="shared" si="1497"/>
        <v>0</v>
      </c>
    </row>
    <row r="3653" spans="1:29" ht="12.75" customHeight="1">
      <c r="A3653" s="69"/>
      <c r="B3653" s="124" t="s">
        <v>47</v>
      </c>
      <c r="C3653" s="125" t="s">
        <v>22</v>
      </c>
      <c r="D3653" s="200"/>
      <c r="E3653" s="127"/>
      <c r="F3653" s="155"/>
      <c r="G3653" s="134" t="s">
        <v>22</v>
      </c>
      <c r="H3653" s="130">
        <f>SUM(AA3668:AC3668)*-F3641/21</f>
        <v>0</v>
      </c>
      <c r="I3653" s="76">
        <f t="shared" si="1491"/>
        <v>22</v>
      </c>
      <c r="J3653" s="100">
        <f>$AN$26</f>
        <v>41096</v>
      </c>
      <c r="K3653" s="101">
        <v>1</v>
      </c>
      <c r="L3653" s="261">
        <v>11</v>
      </c>
      <c r="M3653" s="232">
        <f t="shared" si="1506"/>
        <v>0.33333333333333331</v>
      </c>
      <c r="N3653" s="241">
        <f t="shared" si="1498"/>
        <v>0.70833333333333337</v>
      </c>
      <c r="O3653" s="244">
        <f t="shared" si="1492"/>
        <v>9.0000000000000018</v>
      </c>
      <c r="P3653" s="245" t="str">
        <f t="shared" si="1504"/>
        <v>1</v>
      </c>
      <c r="Q3653" s="257">
        <f t="shared" si="1493"/>
        <v>8.0000000000000018</v>
      </c>
      <c r="R3653" s="102">
        <f t="shared" si="1505"/>
        <v>2.9999999999999982</v>
      </c>
      <c r="S3653" s="103">
        <f t="shared" si="1499"/>
        <v>1</v>
      </c>
      <c r="T3653" s="104">
        <f t="shared" si="1500"/>
        <v>1.9999999999999982</v>
      </c>
      <c r="U3653" s="104">
        <f t="shared" si="1501"/>
        <v>0</v>
      </c>
      <c r="V3653" s="104">
        <f t="shared" si="1502"/>
        <v>0</v>
      </c>
      <c r="W3653" s="105">
        <f t="shared" si="1503"/>
        <v>2.9999999999999982</v>
      </c>
      <c r="X3653" s="96"/>
      <c r="Y3653" s="106" t="str">
        <f>$AO$26</f>
        <v>D</v>
      </c>
      <c r="Z3653" s="207" t="str">
        <f t="shared" si="1494"/>
        <v>Fri</v>
      </c>
      <c r="AA3653" s="107">
        <f t="shared" si="1495"/>
        <v>0</v>
      </c>
      <c r="AB3653" s="107">
        <f t="shared" si="1496"/>
        <v>0</v>
      </c>
      <c r="AC3653" s="107">
        <f t="shared" si="1497"/>
        <v>0</v>
      </c>
    </row>
    <row r="3654" spans="1:29" ht="12.75" customHeight="1">
      <c r="A3654" s="69"/>
      <c r="B3654" s="124" t="s">
        <v>27</v>
      </c>
      <c r="C3654" s="125" t="s">
        <v>22</v>
      </c>
      <c r="D3654" s="200"/>
      <c r="E3654" s="127"/>
      <c r="F3654" s="155"/>
      <c r="G3654" s="134" t="s">
        <v>22</v>
      </c>
      <c r="H3654" s="156">
        <f>+F3660</f>
        <v>-43129.25</v>
      </c>
      <c r="I3654" s="76">
        <f t="shared" si="1491"/>
        <v>23</v>
      </c>
      <c r="J3654" s="100">
        <f>$AN$27</f>
        <v>41097</v>
      </c>
      <c r="K3654" s="339" t="s">
        <v>63</v>
      </c>
      <c r="L3654" s="261">
        <v>8</v>
      </c>
      <c r="M3654" s="232">
        <f t="shared" si="1506"/>
        <v>0</v>
      </c>
      <c r="N3654" s="241">
        <f t="shared" si="1498"/>
        <v>0</v>
      </c>
      <c r="O3654" s="244">
        <f t="shared" si="1492"/>
        <v>0</v>
      </c>
      <c r="P3654" s="245">
        <f t="shared" si="1504"/>
        <v>0</v>
      </c>
      <c r="Q3654" s="257">
        <f t="shared" si="1493"/>
        <v>0</v>
      </c>
      <c r="R3654" s="102">
        <f t="shared" si="1505"/>
        <v>8</v>
      </c>
      <c r="S3654" s="103">
        <f t="shared" si="1499"/>
        <v>0</v>
      </c>
      <c r="T3654" s="104">
        <f t="shared" si="1500"/>
        <v>7</v>
      </c>
      <c r="U3654" s="104">
        <f t="shared" si="1501"/>
        <v>1</v>
      </c>
      <c r="V3654" s="104">
        <f t="shared" si="1502"/>
        <v>0</v>
      </c>
      <c r="W3654" s="105">
        <f t="shared" si="1503"/>
        <v>8</v>
      </c>
      <c r="X3654" s="96"/>
      <c r="Y3654" s="106" t="str">
        <f>$AO$27</f>
        <v>M</v>
      </c>
      <c r="Z3654" s="207" t="str">
        <f t="shared" si="1494"/>
        <v>Sat</v>
      </c>
      <c r="AA3654" s="107">
        <f t="shared" si="1495"/>
        <v>0</v>
      </c>
      <c r="AB3654" s="107">
        <f t="shared" si="1496"/>
        <v>0</v>
      </c>
      <c r="AC3654" s="107">
        <f t="shared" si="1497"/>
        <v>0</v>
      </c>
    </row>
    <row r="3655" spans="1:29" ht="12.75" customHeight="1">
      <c r="A3655" s="69"/>
      <c r="B3655" s="98"/>
      <c r="C3655" s="98"/>
      <c r="D3655" s="158" t="s">
        <v>28</v>
      </c>
      <c r="E3655" s="159"/>
      <c r="F3655" s="160">
        <f>VLOOKUP(C3634,$AD$1:$AG$6,2)</f>
        <v>-1320000</v>
      </c>
      <c r="G3655" s="160"/>
      <c r="H3655" s="99"/>
      <c r="I3655" s="76">
        <f t="shared" si="1491"/>
        <v>24</v>
      </c>
      <c r="J3655" s="100">
        <f>$AN$28</f>
        <v>41098</v>
      </c>
      <c r="K3655" s="101" t="s">
        <v>50</v>
      </c>
      <c r="L3655" s="261"/>
      <c r="M3655" s="232">
        <f t="shared" si="1506"/>
        <v>0</v>
      </c>
      <c r="N3655" s="241">
        <f t="shared" si="1498"/>
        <v>0</v>
      </c>
      <c r="O3655" s="244">
        <f t="shared" si="1492"/>
        <v>0</v>
      </c>
      <c r="P3655" s="245">
        <f t="shared" si="1504"/>
        <v>0</v>
      </c>
      <c r="Q3655" s="257">
        <f t="shared" si="1493"/>
        <v>0</v>
      </c>
      <c r="R3655" s="102">
        <f t="shared" si="1505"/>
        <v>0</v>
      </c>
      <c r="S3655" s="103">
        <f t="shared" si="1499"/>
        <v>0</v>
      </c>
      <c r="T3655" s="104">
        <f t="shared" si="1500"/>
        <v>0</v>
      </c>
      <c r="U3655" s="104">
        <f t="shared" si="1501"/>
        <v>0</v>
      </c>
      <c r="V3655" s="104">
        <f t="shared" si="1502"/>
        <v>0</v>
      </c>
      <c r="W3655" s="105">
        <f t="shared" si="1503"/>
        <v>0</v>
      </c>
      <c r="X3655" s="96"/>
      <c r="Y3655" s="106" t="str">
        <f>$AO$28</f>
        <v>M</v>
      </c>
      <c r="Z3655" s="262" t="str">
        <f t="shared" si="1494"/>
        <v>Sun</v>
      </c>
      <c r="AA3655" s="107">
        <f t="shared" si="1495"/>
        <v>0</v>
      </c>
      <c r="AB3655" s="107">
        <f t="shared" si="1496"/>
        <v>0</v>
      </c>
      <c r="AC3655" s="107">
        <f t="shared" si="1497"/>
        <v>0</v>
      </c>
    </row>
    <row r="3656" spans="1:29" ht="12.75" customHeight="1">
      <c r="A3656" s="69"/>
      <c r="B3656" s="98"/>
      <c r="C3656" s="98"/>
      <c r="D3656" s="162" t="s">
        <v>26</v>
      </c>
      <c r="E3656" s="159"/>
      <c r="F3656" s="163">
        <f>+(H3641)*0.54%</f>
        <v>6720.6240000000007</v>
      </c>
      <c r="G3656" s="163"/>
      <c r="H3656" s="99"/>
      <c r="I3656" s="76">
        <f t="shared" si="1491"/>
        <v>25</v>
      </c>
      <c r="J3656" s="100">
        <f>$AN$29</f>
        <v>41099</v>
      </c>
      <c r="K3656" s="101">
        <v>1</v>
      </c>
      <c r="L3656" s="261">
        <v>11</v>
      </c>
      <c r="M3656" s="232">
        <f t="shared" si="1506"/>
        <v>0.33333333333333331</v>
      </c>
      <c r="N3656" s="241">
        <f t="shared" si="1498"/>
        <v>0.70833333333333337</v>
      </c>
      <c r="O3656" s="244">
        <f t="shared" si="1492"/>
        <v>9.0000000000000018</v>
      </c>
      <c r="P3656" s="245" t="str">
        <f t="shared" si="1504"/>
        <v>1</v>
      </c>
      <c r="Q3656" s="257">
        <f t="shared" si="1493"/>
        <v>8.0000000000000018</v>
      </c>
      <c r="R3656" s="102">
        <f t="shared" si="1505"/>
        <v>2.9999999999999982</v>
      </c>
      <c r="S3656" s="103">
        <f t="shared" si="1499"/>
        <v>1</v>
      </c>
      <c r="T3656" s="104">
        <f t="shared" si="1500"/>
        <v>1.9999999999999982</v>
      </c>
      <c r="U3656" s="104">
        <f t="shared" si="1501"/>
        <v>0</v>
      </c>
      <c r="V3656" s="104">
        <f t="shared" si="1502"/>
        <v>0</v>
      </c>
      <c r="W3656" s="105">
        <f t="shared" si="1503"/>
        <v>2.9999999999999982</v>
      </c>
      <c r="X3656" s="96"/>
      <c r="Y3656" s="106" t="str">
        <f>$AO$29</f>
        <v>D</v>
      </c>
      <c r="Z3656" s="262" t="str">
        <f t="shared" si="1494"/>
        <v>Mon</v>
      </c>
      <c r="AA3656" s="107">
        <f t="shared" si="1495"/>
        <v>0</v>
      </c>
      <c r="AB3656" s="107">
        <f t="shared" si="1496"/>
        <v>0</v>
      </c>
      <c r="AC3656" s="107">
        <f t="shared" si="1497"/>
        <v>0</v>
      </c>
    </row>
    <row r="3657" spans="1:29" ht="12.75" customHeight="1">
      <c r="A3657" s="69"/>
      <c r="B3657" s="98"/>
      <c r="C3657" s="98"/>
      <c r="D3657" s="162" t="s">
        <v>29</v>
      </c>
      <c r="E3657" s="159"/>
      <c r="F3657" s="160">
        <f>-IF(H3650*5%&gt;500000,500000,H3650*5%)</f>
        <v>-115829.22543352601</v>
      </c>
      <c r="G3657" s="160"/>
      <c r="H3657" s="99"/>
      <c r="I3657" s="76">
        <f t="shared" si="1491"/>
        <v>26</v>
      </c>
      <c r="J3657" s="100">
        <f>$AN$30</f>
        <v>41100</v>
      </c>
      <c r="K3657" s="101">
        <v>1</v>
      </c>
      <c r="L3657" s="261">
        <v>10</v>
      </c>
      <c r="M3657" s="232">
        <f t="shared" si="1506"/>
        <v>0.33333333333333331</v>
      </c>
      <c r="N3657" s="241">
        <f t="shared" si="1498"/>
        <v>0.70833333333333337</v>
      </c>
      <c r="O3657" s="244">
        <f t="shared" si="1492"/>
        <v>9.0000000000000018</v>
      </c>
      <c r="P3657" s="245" t="str">
        <f t="shared" si="1504"/>
        <v>1</v>
      </c>
      <c r="Q3657" s="257">
        <f t="shared" si="1493"/>
        <v>8.0000000000000018</v>
      </c>
      <c r="R3657" s="102">
        <f t="shared" si="1505"/>
        <v>1.9999999999999982</v>
      </c>
      <c r="S3657" s="103">
        <f t="shared" si="1499"/>
        <v>1</v>
      </c>
      <c r="T3657" s="104">
        <f t="shared" si="1500"/>
        <v>0.99999999999999822</v>
      </c>
      <c r="U3657" s="104">
        <f t="shared" si="1501"/>
        <v>0</v>
      </c>
      <c r="V3657" s="104">
        <f t="shared" si="1502"/>
        <v>0</v>
      </c>
      <c r="W3657" s="105">
        <f t="shared" si="1503"/>
        <v>1.9999999999999982</v>
      </c>
      <c r="X3657" s="96"/>
      <c r="Y3657" s="106" t="str">
        <f>$AO$30</f>
        <v>D</v>
      </c>
      <c r="Z3657" s="207" t="str">
        <f t="shared" si="1494"/>
        <v>Tue</v>
      </c>
      <c r="AA3657" s="107">
        <f t="shared" si="1495"/>
        <v>0</v>
      </c>
      <c r="AB3657" s="107">
        <f t="shared" si="1496"/>
        <v>0</v>
      </c>
      <c r="AC3657" s="107">
        <f t="shared" si="1497"/>
        <v>0</v>
      </c>
    </row>
    <row r="3658" spans="1:29" ht="12.75" customHeight="1">
      <c r="A3658" s="69"/>
      <c r="B3658" s="98"/>
      <c r="C3658" s="98"/>
      <c r="D3658" s="162" t="s">
        <v>30</v>
      </c>
      <c r="E3658" s="159"/>
      <c r="F3658" s="163">
        <f>ROUND(H3650+H3652+F3656+F3657,0)*12</f>
        <v>26191020</v>
      </c>
      <c r="G3658" s="163"/>
      <c r="H3658" s="99"/>
      <c r="I3658" s="76">
        <f t="shared" si="1491"/>
        <v>27</v>
      </c>
      <c r="J3658" s="100">
        <f>$AN$31</f>
        <v>41101</v>
      </c>
      <c r="K3658" s="101">
        <v>1</v>
      </c>
      <c r="L3658" s="261">
        <v>10</v>
      </c>
      <c r="M3658" s="232">
        <f t="shared" si="1506"/>
        <v>0.33333333333333331</v>
      </c>
      <c r="N3658" s="241">
        <f t="shared" si="1498"/>
        <v>0.70833333333333337</v>
      </c>
      <c r="O3658" s="244">
        <f t="shared" si="1492"/>
        <v>9.0000000000000018</v>
      </c>
      <c r="P3658" s="245" t="str">
        <f t="shared" si="1504"/>
        <v>1</v>
      </c>
      <c r="Q3658" s="257">
        <f t="shared" si="1493"/>
        <v>8.0000000000000018</v>
      </c>
      <c r="R3658" s="102">
        <f t="shared" si="1505"/>
        <v>1.9999999999999982</v>
      </c>
      <c r="S3658" s="103">
        <f t="shared" si="1499"/>
        <v>1</v>
      </c>
      <c r="T3658" s="104">
        <f t="shared" si="1500"/>
        <v>0.99999999999999822</v>
      </c>
      <c r="U3658" s="104">
        <f t="shared" si="1501"/>
        <v>0</v>
      </c>
      <c r="V3658" s="104">
        <f t="shared" si="1502"/>
        <v>0</v>
      </c>
      <c r="W3658" s="105">
        <f t="shared" si="1503"/>
        <v>1.9999999999999982</v>
      </c>
      <c r="X3658" s="96"/>
      <c r="Y3658" s="106" t="str">
        <f>$AO$31</f>
        <v>D</v>
      </c>
      <c r="Z3658" s="207" t="str">
        <f t="shared" si="1494"/>
        <v>Wed</v>
      </c>
      <c r="AA3658" s="107">
        <f t="shared" si="1495"/>
        <v>0</v>
      </c>
      <c r="AB3658" s="107">
        <f t="shared" si="1496"/>
        <v>0</v>
      </c>
      <c r="AC3658" s="107">
        <f t="shared" si="1497"/>
        <v>0</v>
      </c>
    </row>
    <row r="3659" spans="1:29" ht="12.75" customHeight="1">
      <c r="A3659" s="69"/>
      <c r="B3659" s="98"/>
      <c r="C3659" s="98"/>
      <c r="D3659" s="168" t="s">
        <v>31</v>
      </c>
      <c r="E3659" s="159"/>
      <c r="F3659" s="169">
        <f>(F3658)+(F3655*12)</f>
        <v>10351020</v>
      </c>
      <c r="G3659" s="169"/>
      <c r="H3659" s="99"/>
      <c r="I3659" s="76">
        <f t="shared" si="1491"/>
        <v>28</v>
      </c>
      <c r="J3659" s="100">
        <f>$AN$32</f>
        <v>41102</v>
      </c>
      <c r="K3659" s="101">
        <v>1</v>
      </c>
      <c r="L3659" s="261">
        <v>8</v>
      </c>
      <c r="M3659" s="232">
        <f t="shared" si="1506"/>
        <v>0.33333333333333331</v>
      </c>
      <c r="N3659" s="241">
        <f t="shared" si="1498"/>
        <v>0.70833333333333337</v>
      </c>
      <c r="O3659" s="244">
        <f t="shared" si="1492"/>
        <v>9.0000000000000018</v>
      </c>
      <c r="P3659" s="245" t="str">
        <f t="shared" si="1504"/>
        <v>1</v>
      </c>
      <c r="Q3659" s="257">
        <f t="shared" si="1493"/>
        <v>8.0000000000000018</v>
      </c>
      <c r="R3659" s="102">
        <f t="shared" si="1505"/>
        <v>0</v>
      </c>
      <c r="S3659" s="103">
        <f t="shared" si="1499"/>
        <v>0</v>
      </c>
      <c r="T3659" s="104">
        <f t="shared" si="1500"/>
        <v>0</v>
      </c>
      <c r="U3659" s="104">
        <f t="shared" si="1501"/>
        <v>0</v>
      </c>
      <c r="V3659" s="104">
        <f t="shared" si="1502"/>
        <v>0</v>
      </c>
      <c r="W3659" s="105">
        <f t="shared" si="1503"/>
        <v>0</v>
      </c>
      <c r="X3659" s="96"/>
      <c r="Y3659" s="106" t="str">
        <f>$AO$32</f>
        <v>D</v>
      </c>
      <c r="Z3659" s="207" t="str">
        <f t="shared" si="1494"/>
        <v>Thu</v>
      </c>
      <c r="AA3659" s="107">
        <f t="shared" si="1495"/>
        <v>0</v>
      </c>
      <c r="AB3659" s="107">
        <f t="shared" si="1496"/>
        <v>0</v>
      </c>
      <c r="AC3659" s="107">
        <f t="shared" si="1497"/>
        <v>0</v>
      </c>
    </row>
    <row r="3660" spans="1:29" ht="12.75" customHeight="1">
      <c r="A3660" s="69"/>
      <c r="B3660" s="98"/>
      <c r="C3660" s="98"/>
      <c r="D3660" s="168" t="s">
        <v>32</v>
      </c>
      <c r="E3660" s="159"/>
      <c r="F3660" s="170">
        <f>-(IF(F3659&lt;=0,0,IF(F3659&lt;=50000000,F3659*0.05,IF(F3659&lt;=200000000,(F3659-50000000)*0.15+2500000,IF(F3659&lt;=500000000,(F3659-250000000)*0.25+32500000,(F3659-500000000)*0.3+95000000)))))/12</f>
        <v>-43129.25</v>
      </c>
      <c r="G3660" s="171">
        <f>-(IF(F3660&lt;=0,0,IF(F3660&lt;=50000000,F3660*0.05,IF(F3660&lt;=200000000,(F3660-50000000)*0.15+2500000,IF(F3660&lt;=500000000,(F3660-250000000)*0.25+32500000,(F3660-500000000)*0.3+95000000)))))/12</f>
        <v>0</v>
      </c>
      <c r="H3660" s="99"/>
      <c r="I3660" s="76">
        <f t="shared" si="1491"/>
        <v>29</v>
      </c>
      <c r="J3660" s="100">
        <f>$AN$33</f>
        <v>41103</v>
      </c>
      <c r="K3660" s="101">
        <v>1</v>
      </c>
      <c r="L3660" s="261">
        <v>11</v>
      </c>
      <c r="M3660" s="232">
        <f t="shared" si="1506"/>
        <v>0.33333333333333331</v>
      </c>
      <c r="N3660" s="241">
        <f t="shared" si="1498"/>
        <v>0.70833333333333337</v>
      </c>
      <c r="O3660" s="244">
        <f t="shared" si="1492"/>
        <v>9.0000000000000018</v>
      </c>
      <c r="P3660" s="245" t="str">
        <f t="shared" si="1504"/>
        <v>1</v>
      </c>
      <c r="Q3660" s="257">
        <f t="shared" si="1493"/>
        <v>8.0000000000000018</v>
      </c>
      <c r="R3660" s="102">
        <f t="shared" si="1505"/>
        <v>2.9999999999999982</v>
      </c>
      <c r="S3660" s="103">
        <f t="shared" si="1499"/>
        <v>1</v>
      </c>
      <c r="T3660" s="104">
        <f t="shared" si="1500"/>
        <v>1.9999999999999982</v>
      </c>
      <c r="U3660" s="104">
        <f t="shared" si="1501"/>
        <v>0</v>
      </c>
      <c r="V3660" s="104">
        <f t="shared" si="1502"/>
        <v>0</v>
      </c>
      <c r="W3660" s="105">
        <f t="shared" si="1503"/>
        <v>2.9999999999999982</v>
      </c>
      <c r="X3660" s="96"/>
      <c r="Y3660" s="106" t="str">
        <f>$AO$33</f>
        <v>D</v>
      </c>
      <c r="Z3660" s="207" t="str">
        <f t="shared" si="1494"/>
        <v>Fri</v>
      </c>
      <c r="AA3660" s="107">
        <f t="shared" si="1495"/>
        <v>0</v>
      </c>
      <c r="AB3660" s="107">
        <f t="shared" si="1496"/>
        <v>0</v>
      </c>
      <c r="AC3660" s="107">
        <f t="shared" si="1497"/>
        <v>0</v>
      </c>
    </row>
    <row r="3661" spans="1:29" ht="12.75" customHeight="1">
      <c r="A3661" s="69"/>
      <c r="B3661" s="98"/>
      <c r="C3661" s="125"/>
      <c r="D3661" s="172"/>
      <c r="E3661" s="173"/>
      <c r="F3661" s="174"/>
      <c r="G3661" s="72"/>
      <c r="H3661" s="175"/>
      <c r="I3661" s="76">
        <f t="shared" si="1491"/>
        <v>30</v>
      </c>
      <c r="J3661" s="100">
        <f>$AN$34</f>
        <v>41104</v>
      </c>
      <c r="K3661" s="101" t="s">
        <v>50</v>
      </c>
      <c r="L3661" s="261"/>
      <c r="M3661" s="232">
        <f t="shared" si="1506"/>
        <v>0</v>
      </c>
      <c r="N3661" s="241">
        <f t="shared" si="1498"/>
        <v>0</v>
      </c>
      <c r="O3661" s="244">
        <f t="shared" si="1492"/>
        <v>0</v>
      </c>
      <c r="P3661" s="245">
        <f t="shared" si="1504"/>
        <v>0</v>
      </c>
      <c r="Q3661" s="257">
        <f t="shared" si="1493"/>
        <v>0</v>
      </c>
      <c r="R3661" s="102">
        <f t="shared" si="1505"/>
        <v>0</v>
      </c>
      <c r="S3661" s="103">
        <f t="shared" si="1499"/>
        <v>0</v>
      </c>
      <c r="T3661" s="104">
        <f t="shared" si="1500"/>
        <v>0</v>
      </c>
      <c r="U3661" s="104">
        <f t="shared" si="1501"/>
        <v>0</v>
      </c>
      <c r="V3661" s="104">
        <f t="shared" si="1502"/>
        <v>0</v>
      </c>
      <c r="W3661" s="105">
        <f t="shared" si="1503"/>
        <v>0</v>
      </c>
      <c r="X3661" s="96"/>
      <c r="Y3661" s="106" t="str">
        <f>$AO$34</f>
        <v>M</v>
      </c>
      <c r="Z3661" s="207" t="str">
        <f t="shared" si="1494"/>
        <v>Sat</v>
      </c>
      <c r="AA3661" s="107">
        <f t="shared" si="1495"/>
        <v>0</v>
      </c>
      <c r="AB3661" s="107">
        <f t="shared" si="1496"/>
        <v>0</v>
      </c>
      <c r="AC3661" s="107">
        <f t="shared" si="1497"/>
        <v>0</v>
      </c>
    </row>
    <row r="3662" spans="1:29" ht="12.75" customHeight="1">
      <c r="A3662" s="69"/>
      <c r="B3662" s="176" t="s">
        <v>33</v>
      </c>
      <c r="C3662" s="177"/>
      <c r="D3662" s="178"/>
      <c r="E3662" s="127"/>
      <c r="F3662" s="179"/>
      <c r="G3662" s="180" t="s">
        <v>22</v>
      </c>
      <c r="H3662" s="152">
        <f>+H3650+H3652+H3653+H3654</f>
        <v>2248564.0586705199</v>
      </c>
      <c r="I3662" s="76">
        <f t="shared" si="1491"/>
        <v>31</v>
      </c>
      <c r="J3662" s="100">
        <f>$AN$35</f>
        <v>41105</v>
      </c>
      <c r="K3662" s="101" t="s">
        <v>50</v>
      </c>
      <c r="L3662" s="261"/>
      <c r="M3662" s="232">
        <f t="shared" si="1506"/>
        <v>0</v>
      </c>
      <c r="N3662" s="241">
        <f t="shared" si="1498"/>
        <v>0</v>
      </c>
      <c r="O3662" s="244">
        <f t="shared" si="1492"/>
        <v>0</v>
      </c>
      <c r="P3662" s="245">
        <f t="shared" si="1504"/>
        <v>0</v>
      </c>
      <c r="Q3662" s="257">
        <f t="shared" si="1493"/>
        <v>0</v>
      </c>
      <c r="R3662" s="102">
        <f t="shared" si="1505"/>
        <v>0</v>
      </c>
      <c r="S3662" s="103">
        <f t="shared" si="1499"/>
        <v>0</v>
      </c>
      <c r="T3662" s="104">
        <f t="shared" si="1500"/>
        <v>0</v>
      </c>
      <c r="U3662" s="104">
        <f t="shared" si="1501"/>
        <v>0</v>
      </c>
      <c r="V3662" s="104">
        <f t="shared" si="1502"/>
        <v>0</v>
      </c>
      <c r="W3662" s="105">
        <f t="shared" si="1503"/>
        <v>0</v>
      </c>
      <c r="X3662" s="96"/>
      <c r="Y3662" s="106" t="str">
        <f>$AO$35</f>
        <v>M</v>
      </c>
      <c r="Z3662" s="262" t="str">
        <f t="shared" si="1494"/>
        <v>Sun</v>
      </c>
      <c r="AA3662" s="107">
        <f t="shared" si="1495"/>
        <v>0</v>
      </c>
      <c r="AB3662" s="107">
        <f t="shared" si="1496"/>
        <v>0</v>
      </c>
      <c r="AC3662" s="107">
        <f t="shared" si="1497"/>
        <v>0</v>
      </c>
    </row>
    <row r="3663" spans="1:29" ht="12.75" customHeight="1">
      <c r="A3663" s="69"/>
      <c r="B3663" s="70"/>
      <c r="C3663" s="70"/>
      <c r="D3663" s="200"/>
      <c r="E3663" s="127"/>
      <c r="F3663" s="155"/>
      <c r="G3663" s="74"/>
      <c r="H3663" s="75"/>
      <c r="I3663" s="76">
        <f t="shared" si="1491"/>
        <v>32</v>
      </c>
      <c r="J3663" s="100">
        <f>$AN$36</f>
        <v>41106</v>
      </c>
      <c r="K3663" s="101">
        <v>1</v>
      </c>
      <c r="L3663" s="261">
        <v>11</v>
      </c>
      <c r="M3663" s="232">
        <f t="shared" si="1506"/>
        <v>0.33333333333333331</v>
      </c>
      <c r="N3663" s="241">
        <f t="shared" si="1498"/>
        <v>0.70833333333333337</v>
      </c>
      <c r="O3663" s="244">
        <f t="shared" si="1492"/>
        <v>9.0000000000000018</v>
      </c>
      <c r="P3663" s="245" t="str">
        <f t="shared" si="1504"/>
        <v>1</v>
      </c>
      <c r="Q3663" s="257">
        <f t="shared" si="1493"/>
        <v>8.0000000000000018</v>
      </c>
      <c r="R3663" s="102">
        <f t="shared" si="1505"/>
        <v>2.9999999999999982</v>
      </c>
      <c r="S3663" s="103">
        <f t="shared" si="1499"/>
        <v>1</v>
      </c>
      <c r="T3663" s="104">
        <f t="shared" si="1500"/>
        <v>1.9999999999999982</v>
      </c>
      <c r="U3663" s="104">
        <f t="shared" si="1501"/>
        <v>0</v>
      </c>
      <c r="V3663" s="104">
        <f t="shared" si="1502"/>
        <v>0</v>
      </c>
      <c r="W3663" s="105">
        <f t="shared" si="1503"/>
        <v>2.9999999999999982</v>
      </c>
      <c r="X3663" s="96"/>
      <c r="Y3663" s="106" t="str">
        <f>$AO$36</f>
        <v>D</v>
      </c>
      <c r="Z3663" s="262" t="str">
        <f t="shared" si="1494"/>
        <v>Mon</v>
      </c>
      <c r="AA3663" s="107">
        <f t="shared" si="1495"/>
        <v>0</v>
      </c>
      <c r="AB3663" s="107">
        <f t="shared" si="1496"/>
        <v>0</v>
      </c>
      <c r="AC3663" s="107">
        <f t="shared" si="1497"/>
        <v>0</v>
      </c>
    </row>
    <row r="3664" spans="1:29" ht="12.75" customHeight="1">
      <c r="A3664" s="69"/>
      <c r="B3664" s="181" t="s">
        <v>34</v>
      </c>
      <c r="C3664" s="181"/>
      <c r="D3664" s="72"/>
      <c r="E3664" s="73"/>
      <c r="F3664" s="72"/>
      <c r="G3664" s="181" t="s">
        <v>35</v>
      </c>
      <c r="H3664" s="99"/>
      <c r="I3664" s="76">
        <f t="shared" si="1491"/>
        <v>33</v>
      </c>
      <c r="J3664" s="100">
        <f>$AN$37</f>
        <v>41107</v>
      </c>
      <c r="K3664" s="101">
        <v>1</v>
      </c>
      <c r="L3664" s="261">
        <v>11</v>
      </c>
      <c r="M3664" s="232">
        <f t="shared" si="1506"/>
        <v>0.33333333333333331</v>
      </c>
      <c r="N3664" s="241">
        <f t="shared" si="1498"/>
        <v>0.70833333333333337</v>
      </c>
      <c r="O3664" s="244">
        <f t="shared" si="1492"/>
        <v>9.0000000000000018</v>
      </c>
      <c r="P3664" s="245" t="str">
        <f t="shared" si="1504"/>
        <v>1</v>
      </c>
      <c r="Q3664" s="257">
        <f t="shared" si="1493"/>
        <v>8.0000000000000018</v>
      </c>
      <c r="R3664" s="102">
        <f t="shared" si="1505"/>
        <v>2.9999999999999982</v>
      </c>
      <c r="S3664" s="103">
        <f t="shared" si="1499"/>
        <v>1</v>
      </c>
      <c r="T3664" s="104">
        <f t="shared" si="1500"/>
        <v>1.9999999999999982</v>
      </c>
      <c r="U3664" s="104">
        <f t="shared" si="1501"/>
        <v>0</v>
      </c>
      <c r="V3664" s="104">
        <f t="shared" si="1502"/>
        <v>0</v>
      </c>
      <c r="W3664" s="105">
        <f t="shared" si="1503"/>
        <v>2.9999999999999982</v>
      </c>
      <c r="X3664" s="96"/>
      <c r="Y3664" s="106" t="str">
        <f>$AO$37</f>
        <v>D</v>
      </c>
      <c r="Z3664" s="207" t="str">
        <f t="shared" si="1494"/>
        <v>Tue</v>
      </c>
      <c r="AA3664" s="107">
        <f t="shared" si="1495"/>
        <v>0</v>
      </c>
      <c r="AB3664" s="107">
        <f t="shared" si="1496"/>
        <v>0</v>
      </c>
      <c r="AC3664" s="107">
        <f t="shared" si="1497"/>
        <v>0</v>
      </c>
    </row>
    <row r="3665" spans="1:29" ht="12.75" customHeight="1">
      <c r="A3665" s="69"/>
      <c r="B3665" s="181"/>
      <c r="C3665" s="181"/>
      <c r="D3665" s="72"/>
      <c r="E3665" s="73"/>
      <c r="F3665" s="72"/>
      <c r="G3665" s="181"/>
      <c r="H3665" s="99"/>
      <c r="I3665" s="76">
        <f t="shared" si="1491"/>
        <v>34</v>
      </c>
      <c r="J3665" s="100">
        <f>$AN$38</f>
        <v>41108</v>
      </c>
      <c r="K3665" s="101">
        <v>1</v>
      </c>
      <c r="L3665" s="261">
        <v>11</v>
      </c>
      <c r="M3665" s="232">
        <f t="shared" si="1506"/>
        <v>0.33333333333333331</v>
      </c>
      <c r="N3665" s="241">
        <f t="shared" si="1498"/>
        <v>0.70833333333333337</v>
      </c>
      <c r="O3665" s="244">
        <f t="shared" si="1492"/>
        <v>9.0000000000000018</v>
      </c>
      <c r="P3665" s="245" t="str">
        <f t="shared" si="1504"/>
        <v>1</v>
      </c>
      <c r="Q3665" s="257">
        <f t="shared" si="1493"/>
        <v>8.0000000000000018</v>
      </c>
      <c r="R3665" s="102">
        <f t="shared" si="1505"/>
        <v>2.9999999999999982</v>
      </c>
      <c r="S3665" s="103">
        <f t="shared" si="1499"/>
        <v>1</v>
      </c>
      <c r="T3665" s="104">
        <f t="shared" si="1500"/>
        <v>1.9999999999999982</v>
      </c>
      <c r="U3665" s="104">
        <f t="shared" si="1501"/>
        <v>0</v>
      </c>
      <c r="V3665" s="104">
        <f t="shared" si="1502"/>
        <v>0</v>
      </c>
      <c r="W3665" s="105">
        <f t="shared" si="1503"/>
        <v>2.9999999999999982</v>
      </c>
      <c r="X3665" s="96"/>
      <c r="Y3665" s="106" t="str">
        <f>$AO$38</f>
        <v>D</v>
      </c>
      <c r="Z3665" s="207" t="str">
        <f t="shared" si="1494"/>
        <v>Wed</v>
      </c>
      <c r="AA3665" s="107">
        <f t="shared" si="1495"/>
        <v>0</v>
      </c>
      <c r="AB3665" s="107">
        <f t="shared" si="1496"/>
        <v>0</v>
      </c>
      <c r="AC3665" s="107">
        <f t="shared" si="1497"/>
        <v>0</v>
      </c>
    </row>
    <row r="3666" spans="1:29" ht="12.75" customHeight="1">
      <c r="A3666" s="69"/>
      <c r="B3666" s="181"/>
      <c r="C3666" s="181"/>
      <c r="D3666" s="72"/>
      <c r="E3666" s="73"/>
      <c r="F3666" s="72"/>
      <c r="G3666" s="181"/>
      <c r="H3666" s="99"/>
      <c r="I3666" s="76">
        <f t="shared" si="1491"/>
        <v>35</v>
      </c>
      <c r="J3666" s="100"/>
      <c r="K3666" s="101"/>
      <c r="L3666" s="261"/>
      <c r="M3666" s="232"/>
      <c r="N3666" s="241"/>
      <c r="O3666" s="244"/>
      <c r="P3666" s="245"/>
      <c r="Q3666" s="257"/>
      <c r="R3666" s="102"/>
      <c r="S3666" s="103"/>
      <c r="T3666" s="104"/>
      <c r="U3666" s="104"/>
      <c r="V3666" s="104"/>
      <c r="W3666" s="105"/>
      <c r="X3666" s="96"/>
      <c r="Y3666" s="106"/>
      <c r="Z3666" s="207" t="str">
        <f t="shared" si="1494"/>
        <v>Sat</v>
      </c>
      <c r="AA3666" s="107">
        <f>COUNTIF(K3666,"S")</f>
        <v>0</v>
      </c>
      <c r="AB3666" s="107">
        <f>COUNTIF(K3666,"I")</f>
        <v>0</v>
      </c>
      <c r="AC3666" s="107">
        <f>COUNTIF(K3666,"A")</f>
        <v>0</v>
      </c>
    </row>
    <row r="3667" spans="1:29" ht="12.75" customHeight="1">
      <c r="A3667" s="69"/>
      <c r="B3667" s="181"/>
      <c r="C3667" s="181"/>
      <c r="D3667" s="72"/>
      <c r="E3667" s="73"/>
      <c r="F3667" s="72"/>
      <c r="G3667" s="181"/>
      <c r="H3667" s="99"/>
      <c r="I3667" s="76">
        <f t="shared" si="1491"/>
        <v>36</v>
      </c>
      <c r="J3667" s="210" t="s">
        <v>19</v>
      </c>
      <c r="K3667" s="211"/>
      <c r="L3667" s="251"/>
      <c r="M3667" s="212" t="s">
        <v>45</v>
      </c>
      <c r="N3667" s="212" t="s">
        <v>46</v>
      </c>
      <c r="O3667" s="242"/>
      <c r="P3667" s="243"/>
      <c r="Q3667" s="258"/>
      <c r="R3667" s="212"/>
      <c r="S3667" s="213"/>
      <c r="T3667" s="214"/>
      <c r="U3667" s="214"/>
      <c r="V3667" s="215"/>
      <c r="W3667" s="216" t="s">
        <v>36</v>
      </c>
      <c r="X3667" s="182"/>
      <c r="Y3667" s="183" t="s">
        <v>37</v>
      </c>
      <c r="Z3667" s="83"/>
      <c r="AA3667" s="84"/>
      <c r="AB3667" s="84"/>
      <c r="AC3667" s="96"/>
    </row>
    <row r="3668" spans="1:29" ht="12.75" customHeight="1">
      <c r="A3668" s="69"/>
      <c r="B3668" s="184" t="str">
        <f>C3632</f>
        <v>ADE</v>
      </c>
      <c r="C3668" s="181"/>
      <c r="D3668" s="72"/>
      <c r="E3668" s="73"/>
      <c r="F3668" s="72"/>
      <c r="G3668" s="181" t="s">
        <v>38</v>
      </c>
      <c r="H3668" s="99"/>
      <c r="I3668" s="76">
        <f t="shared" si="1491"/>
        <v>37</v>
      </c>
      <c r="J3668" s="333">
        <f>+K3668+L3668</f>
        <v>24</v>
      </c>
      <c r="K3668" s="334">
        <f>+COUNTIF(K3635:K3666,"1")+COUNTIF(K3635:K3666,"2")+COUNTIF(K3635:K3666,"L2")+COUNTIF(K3635:K3666,"L1")</f>
        <v>24</v>
      </c>
      <c r="L3668" s="334">
        <f>+COUNTIF(K3635:K3666,"2")+COUNTIF(K3635:K3666,"L2")</f>
        <v>0</v>
      </c>
      <c r="M3668" s="334">
        <f>+COUNTIF(K3635:K3666,"1")+COUNTIF(K3635:K3666,"L1")</f>
        <v>24</v>
      </c>
      <c r="N3668" s="185"/>
      <c r="O3668" s="185"/>
      <c r="P3668" s="101"/>
      <c r="Q3668" s="259"/>
      <c r="R3668" s="185">
        <f>+COUNTIF(K3636:K3666,"S2")</f>
        <v>0</v>
      </c>
      <c r="S3668" s="102">
        <f>SUM(S3636:S3666)</f>
        <v>18</v>
      </c>
      <c r="T3668" s="102">
        <f>SUM(T3636:T3666)</f>
        <v>47.999999999999986</v>
      </c>
      <c r="U3668" s="102">
        <f>SUM(U3636:U3666)</f>
        <v>2</v>
      </c>
      <c r="V3668" s="102">
        <f>SUM(V3636:V3666)</f>
        <v>0</v>
      </c>
      <c r="W3668" s="105">
        <f>+(S3668*1.5)+(T3668*2)+(U3668*3)+(V3668*4)</f>
        <v>128.99999999999997</v>
      </c>
      <c r="X3668" s="186"/>
      <c r="Y3668" s="187">
        <f>+COUNTIF(Y3636:Y3666,"D")</f>
        <v>22</v>
      </c>
      <c r="Z3668" s="83"/>
      <c r="AA3668" s="102">
        <f>SUM(AA3636:AA3666)</f>
        <v>0</v>
      </c>
      <c r="AB3668" s="102">
        <f>SUM(AB3636:AB3666)</f>
        <v>0</v>
      </c>
      <c r="AC3668" s="102">
        <f>SUM(AC3636:AC3666)</f>
        <v>0</v>
      </c>
    </row>
    <row r="3669" spans="1:29" ht="12.75" customHeight="1">
      <c r="A3669" s="69"/>
      <c r="B3669" s="263"/>
      <c r="C3669" s="189" t="s">
        <v>57</v>
      </c>
      <c r="D3669" s="189"/>
      <c r="E3669" s="190"/>
      <c r="F3669" s="72"/>
      <c r="G3669" s="72"/>
      <c r="H3669" s="99"/>
      <c r="I3669" s="76">
        <f t="shared" si="1491"/>
        <v>38</v>
      </c>
      <c r="J3669" s="191"/>
      <c r="K3669" s="192"/>
      <c r="L3669" s="252"/>
      <c r="M3669" s="193"/>
      <c r="N3669" s="193"/>
      <c r="O3669" s="193"/>
      <c r="P3669" s="239"/>
      <c r="Q3669" s="260"/>
      <c r="R3669" s="194">
        <f>S3668+T3668+U3668+V3668</f>
        <v>67.999999999999986</v>
      </c>
      <c r="S3669" s="103"/>
      <c r="T3669" s="103"/>
      <c r="U3669" s="103"/>
      <c r="V3669" s="103"/>
      <c r="W3669" s="103"/>
      <c r="X3669" s="195"/>
      <c r="Y3669" s="187"/>
      <c r="Z3669" s="196"/>
      <c r="AA3669" s="196"/>
      <c r="AB3669" s="196"/>
      <c r="AC3669" s="197"/>
    </row>
    <row r="3671" spans="1:29" ht="12.75" customHeight="1">
      <c r="A3671" s="52">
        <f>A3632+1</f>
        <v>95</v>
      </c>
      <c r="B3671" s="53" t="s">
        <v>2</v>
      </c>
      <c r="C3671" s="54" t="s">
        <v>201</v>
      </c>
      <c r="D3671" s="55"/>
      <c r="E3671" s="56" t="s">
        <v>55</v>
      </c>
      <c r="F3671" s="209" t="s">
        <v>170</v>
      </c>
      <c r="G3671" s="57"/>
      <c r="H3671" s="58"/>
      <c r="I3671" s="59">
        <v>1</v>
      </c>
      <c r="J3671" s="486" t="str">
        <f>+C3671</f>
        <v>ADE</v>
      </c>
      <c r="K3671" s="486"/>
      <c r="L3671" s="486"/>
      <c r="M3671" s="486"/>
      <c r="N3671" s="486"/>
      <c r="O3671" s="486"/>
      <c r="P3671" s="486"/>
      <c r="Q3671" s="486"/>
      <c r="R3671" s="486"/>
      <c r="S3671" s="486"/>
      <c r="T3671" s="486"/>
      <c r="U3671" s="486"/>
      <c r="V3671" s="486"/>
      <c r="W3671" s="486"/>
      <c r="X3671" s="60"/>
      <c r="Y3671" s="61"/>
      <c r="Z3671" s="62"/>
      <c r="AA3671" s="63"/>
      <c r="AB3671" s="63"/>
      <c r="AC3671" s="64"/>
    </row>
    <row r="3672" spans="1:29" ht="12.75" customHeight="1">
      <c r="A3672" s="69"/>
      <c r="B3672" s="70" t="s">
        <v>3</v>
      </c>
      <c r="C3672" s="71" t="s">
        <v>62</v>
      </c>
      <c r="D3672" s="72"/>
      <c r="E3672" s="73"/>
      <c r="F3672" s="72"/>
      <c r="G3672" s="74"/>
      <c r="H3672" s="75"/>
      <c r="I3672" s="76">
        <f t="shared" ref="I3672:I3708" si="1507">+I3671+1</f>
        <v>2</v>
      </c>
      <c r="J3672" s="77" t="s">
        <v>4</v>
      </c>
      <c r="K3672" s="78"/>
      <c r="L3672" s="248"/>
      <c r="M3672" s="79"/>
      <c r="N3672" s="79"/>
      <c r="O3672" s="79"/>
      <c r="P3672" s="236"/>
      <c r="Q3672" s="254"/>
      <c r="R3672" s="79"/>
      <c r="S3672" s="79"/>
      <c r="T3672" s="79"/>
      <c r="U3672" s="79"/>
      <c r="V3672" s="79"/>
      <c r="W3672" s="80" t="str">
        <f>$Y$1</f>
        <v>Period: 1 May 2012 - 31 May 2012</v>
      </c>
      <c r="X3672" s="81"/>
      <c r="Y3672" s="82"/>
      <c r="Z3672" s="83"/>
      <c r="AA3672" s="84"/>
      <c r="AB3672" s="84"/>
      <c r="AC3672" s="85"/>
    </row>
    <row r="3673" spans="1:29" ht="12.75" customHeight="1">
      <c r="A3673" s="69"/>
      <c r="B3673" s="70" t="s">
        <v>6</v>
      </c>
      <c r="C3673" s="71" t="s">
        <v>5</v>
      </c>
      <c r="D3673" s="72"/>
      <c r="E3673" s="73"/>
      <c r="F3673" s="91"/>
      <c r="G3673" s="91"/>
      <c r="H3673" s="92"/>
      <c r="I3673" s="76">
        <f t="shared" si="1507"/>
        <v>3</v>
      </c>
      <c r="J3673" s="487" t="s">
        <v>7</v>
      </c>
      <c r="K3673" s="488" t="s">
        <v>8</v>
      </c>
      <c r="L3673" s="249"/>
      <c r="M3673" s="489" t="s">
        <v>49</v>
      </c>
      <c r="N3673" s="490"/>
      <c r="O3673" s="220"/>
      <c r="P3673" s="237"/>
      <c r="Q3673" s="255"/>
      <c r="R3673" s="491" t="s">
        <v>64</v>
      </c>
      <c r="S3673" s="493" t="s">
        <v>9</v>
      </c>
      <c r="T3673" s="493"/>
      <c r="U3673" s="493"/>
      <c r="V3673" s="493"/>
      <c r="W3673" s="494" t="s">
        <v>10</v>
      </c>
      <c r="X3673" s="93"/>
      <c r="Y3673" s="94"/>
      <c r="Z3673" s="83"/>
      <c r="AA3673" s="84"/>
      <c r="AB3673" s="84"/>
      <c r="AC3673" s="85"/>
    </row>
    <row r="3674" spans="1:29" ht="12.75" customHeight="1">
      <c r="A3674" s="69"/>
      <c r="B3674" s="70" t="s">
        <v>48</v>
      </c>
      <c r="C3674" s="71"/>
      <c r="D3674" s="72"/>
      <c r="E3674" s="73"/>
      <c r="F3674" s="91"/>
      <c r="G3674" s="91"/>
      <c r="H3674" s="92"/>
      <c r="I3674" s="76">
        <f t="shared" si="1507"/>
        <v>4</v>
      </c>
      <c r="J3674" s="487"/>
      <c r="K3674" s="488"/>
      <c r="L3674" s="250"/>
      <c r="M3674" s="231" t="s">
        <v>11</v>
      </c>
      <c r="N3674" s="231" t="s">
        <v>12</v>
      </c>
      <c r="O3674" s="231"/>
      <c r="P3674" s="238"/>
      <c r="Q3674" s="256" t="s">
        <v>67</v>
      </c>
      <c r="R3674" s="492"/>
      <c r="S3674" s="201">
        <v>1.5</v>
      </c>
      <c r="T3674" s="201">
        <v>2</v>
      </c>
      <c r="U3674" s="201">
        <v>3</v>
      </c>
      <c r="V3674" s="201">
        <v>4</v>
      </c>
      <c r="W3674" s="494"/>
      <c r="X3674" s="93"/>
      <c r="Y3674" s="94"/>
      <c r="Z3674" s="83"/>
      <c r="AA3674" s="95" t="s">
        <v>13</v>
      </c>
      <c r="AB3674" s="95" t="s">
        <v>14</v>
      </c>
      <c r="AC3674" s="96" t="s">
        <v>15</v>
      </c>
    </row>
    <row r="3675" spans="1:29" ht="12.75" customHeight="1">
      <c r="A3675" s="69"/>
      <c r="B3675" s="70" t="s">
        <v>16</v>
      </c>
      <c r="C3675" s="71"/>
      <c r="D3675" s="72"/>
      <c r="E3675" s="73"/>
      <c r="F3675" s="98"/>
      <c r="G3675" s="72"/>
      <c r="H3675" s="99"/>
      <c r="I3675" s="76">
        <f t="shared" si="1507"/>
        <v>5</v>
      </c>
      <c r="J3675" s="100">
        <f>$AN$9</f>
        <v>41079</v>
      </c>
      <c r="K3675" s="271"/>
      <c r="L3675" s="272"/>
      <c r="M3675" s="232">
        <f>VLOOKUP(K3675,$AE$23:$AG$30,2,0)</f>
        <v>0</v>
      </c>
      <c r="N3675" s="241">
        <f>VLOOKUP(K3675,$AE$23:$AG$30,3,0)</f>
        <v>0</v>
      </c>
      <c r="O3675" s="244">
        <f t="shared" ref="O3675:O3704" si="1508">(N3675-M3675)*24</f>
        <v>0</v>
      </c>
      <c r="P3675" s="245">
        <f>+IF(((N3675-M3675)*24)&gt;4,"1",0)</f>
        <v>0</v>
      </c>
      <c r="Q3675" s="257">
        <f t="shared" ref="Q3675:Q3704" si="1509">O3675-P3675</f>
        <v>0</v>
      </c>
      <c r="R3675" s="102">
        <f>+L3675-Q3675</f>
        <v>0</v>
      </c>
      <c r="S3675" s="103">
        <f>IF(AND(Y3675="d",W3675&gt;0),1,0)</f>
        <v>0</v>
      </c>
      <c r="T3675" s="104">
        <f>IF(AND(Y3675="D",W3675-S3675&lt;0),0,IF(AND(Y3675="M",W3675&gt;=7),7,IF(AND(Y3675="M",W3675&lt;7),W3675,IF(W3675-S3675&lt;0,0,IF(AND(Y3675="D",W3675-S3675&gt;=7),7,IF(AND(Y3675="D",W3675-S3675&lt;7),W3675-S3675,0))))))</f>
        <v>0</v>
      </c>
      <c r="U3675" s="104">
        <f>IF(AND(Y3675="D",W3675&lt;1),0,IF(AND(Y3675="D",W3675-S3675-T3675&gt;0,W3675-S3675-T3675&lt;1),W3675-S3675-T3675,IF(AND(Y3675="D",W3675-S3675-T3675&gt;=1),1,IF(AND(Y3675="M",W3675-T3675&gt;=1),1,IF(AND(Y3675="M",W3675-T3675&lt;1),W3675-T3675,0)))))</f>
        <v>0</v>
      </c>
      <c r="V3675" s="104">
        <f>IF(AND(Y3675="D",W3675&lt;1),0,IF(AND(Y3675="D",W3675-S3675-T3675-U3675&gt;0),W3675-S3675-T3675-U3675,IF(AND(Y3675="M",W3675-T3675-U3675&gt;0),W3675-T3675-U3675,0)))</f>
        <v>0</v>
      </c>
      <c r="W3675" s="105">
        <f>+R3675</f>
        <v>0</v>
      </c>
      <c r="X3675" s="96"/>
      <c r="Y3675" s="106" t="str">
        <f>$AO$9</f>
        <v>D</v>
      </c>
      <c r="Z3675" s="207" t="str">
        <f t="shared" ref="Z3675:Z3705" si="1510">TEXT(WEEKDAY(J3675),"ddd")</f>
        <v>Tue</v>
      </c>
      <c r="AA3675" s="107">
        <f t="shared" ref="AA3675:AA3704" si="1511">COUNTIF(K3675,"S")</f>
        <v>0</v>
      </c>
      <c r="AB3675" s="107">
        <f t="shared" ref="AB3675:AB3704" si="1512">COUNTIF(K3675,"I")</f>
        <v>0</v>
      </c>
      <c r="AC3675" s="107">
        <f t="shared" ref="AC3675:AC3704" si="1513">COUNTIF(K3675,"A")</f>
        <v>0</v>
      </c>
    </row>
    <row r="3676" spans="1:29" ht="12.75" customHeight="1">
      <c r="A3676" s="69"/>
      <c r="B3676" s="70" t="s">
        <v>18</v>
      </c>
      <c r="C3676" s="108" t="s">
        <v>61</v>
      </c>
      <c r="D3676" s="109"/>
      <c r="E3676" s="73"/>
      <c r="F3676" s="110"/>
      <c r="G3676" s="72"/>
      <c r="H3676" s="99"/>
      <c r="I3676" s="76">
        <f t="shared" si="1507"/>
        <v>6</v>
      </c>
      <c r="J3676" s="100">
        <f>$AN$10</f>
        <v>41080</v>
      </c>
      <c r="K3676" s="101">
        <v>1</v>
      </c>
      <c r="L3676" s="261">
        <v>8</v>
      </c>
      <c r="M3676" s="232">
        <f>VLOOKUP(K3676,$AE$23:$AG$30,2,0)</f>
        <v>0.33333333333333331</v>
      </c>
      <c r="N3676" s="241">
        <f t="shared" ref="N3676:N3704" si="1514">VLOOKUP(K3676,$AE$23:$AG$30,3,0)</f>
        <v>0.70833333333333337</v>
      </c>
      <c r="O3676" s="244">
        <f t="shared" si="1508"/>
        <v>9.0000000000000018</v>
      </c>
      <c r="P3676" s="245" t="str">
        <f>+IF(((N3676-M3676)*24)&gt;4,"1",0)</f>
        <v>1</v>
      </c>
      <c r="Q3676" s="257">
        <f t="shared" si="1509"/>
        <v>8.0000000000000018</v>
      </c>
      <c r="R3676" s="102">
        <f>+L3676-Q3676</f>
        <v>0</v>
      </c>
      <c r="S3676" s="103">
        <f t="shared" ref="S3676:S3704" si="1515">IF(AND(Y3676="d",W3676&gt;0),1,0)</f>
        <v>0</v>
      </c>
      <c r="T3676" s="104">
        <f t="shared" ref="T3676:T3704" si="1516">IF(AND(Y3676="D",W3676-S3676&lt;0),0,IF(AND(Y3676="M",W3676&gt;=7),7,IF(AND(Y3676="M",W3676&lt;7),W3676,IF(W3676-S3676&lt;0,0,IF(AND(Y3676="D",W3676-S3676&gt;=7),7,IF(AND(Y3676="D",W3676-S3676&lt;7),W3676-S3676,0))))))</f>
        <v>0</v>
      </c>
      <c r="U3676" s="104">
        <f t="shared" ref="U3676:U3704" si="1517">IF(AND(Y3676="D",W3676&lt;1),0,IF(AND(Y3676="D",W3676-S3676-T3676&gt;0,W3676-S3676-T3676&lt;1),W3676-S3676-T3676,IF(AND(Y3676="D",W3676-S3676-T3676&gt;=1),1,IF(AND(Y3676="M",W3676-T3676&gt;=1),1,IF(AND(Y3676="M",W3676-T3676&lt;1),W3676-T3676,0)))))</f>
        <v>0</v>
      </c>
      <c r="V3676" s="104">
        <f t="shared" ref="V3676:V3704" si="1518">IF(AND(Y3676="D",W3676&lt;1),0,IF(AND(Y3676="D",W3676-S3676-T3676-U3676&gt;0),W3676-S3676-T3676-U3676,IF(AND(Y3676="M",W3676-T3676-U3676&gt;0),W3676-T3676-U3676,0)))</f>
        <v>0</v>
      </c>
      <c r="W3676" s="105">
        <f t="shared" ref="W3676:W3704" si="1519">+R3676</f>
        <v>0</v>
      </c>
      <c r="X3676" s="96"/>
      <c r="Y3676" s="106" t="str">
        <f>$AO$10</f>
        <v>D</v>
      </c>
      <c r="Z3676" s="207" t="str">
        <f t="shared" si="1510"/>
        <v>Wed</v>
      </c>
      <c r="AA3676" s="107">
        <f t="shared" si="1511"/>
        <v>0</v>
      </c>
      <c r="AB3676" s="107">
        <f t="shared" si="1512"/>
        <v>0</v>
      </c>
      <c r="AC3676" s="107">
        <f t="shared" si="1513"/>
        <v>0</v>
      </c>
    </row>
    <row r="3677" spans="1:29" ht="12.75" customHeight="1">
      <c r="A3677" s="69"/>
      <c r="B3677" s="98" t="s">
        <v>20</v>
      </c>
      <c r="C3677" s="199">
        <v>40245</v>
      </c>
      <c r="D3677" s="199">
        <v>41340</v>
      </c>
      <c r="E3677" s="73"/>
      <c r="F3677" s="72"/>
      <c r="G3677" s="72"/>
      <c r="H3677" s="99"/>
      <c r="I3677" s="76">
        <f t="shared" si="1507"/>
        <v>7</v>
      </c>
      <c r="J3677" s="100">
        <f>$AN$11</f>
        <v>41081</v>
      </c>
      <c r="K3677" s="101">
        <v>1</v>
      </c>
      <c r="L3677" s="261">
        <v>8</v>
      </c>
      <c r="M3677" s="232">
        <f>VLOOKUP(K3677,$AE$23:$AG$30,2,0)</f>
        <v>0.33333333333333331</v>
      </c>
      <c r="N3677" s="241">
        <f t="shared" si="1514"/>
        <v>0.70833333333333337</v>
      </c>
      <c r="O3677" s="244">
        <f t="shared" si="1508"/>
        <v>9.0000000000000018</v>
      </c>
      <c r="P3677" s="245" t="str">
        <f t="shared" ref="P3677:P3704" si="1520">+IF(((N3677-M3677)*24)&gt;4,"1",0)</f>
        <v>1</v>
      </c>
      <c r="Q3677" s="257">
        <f t="shared" si="1509"/>
        <v>8.0000000000000018</v>
      </c>
      <c r="R3677" s="102">
        <f t="shared" ref="R3677:R3704" si="1521">+L3677-Q3677</f>
        <v>0</v>
      </c>
      <c r="S3677" s="103">
        <f t="shared" si="1515"/>
        <v>0</v>
      </c>
      <c r="T3677" s="104">
        <f t="shared" si="1516"/>
        <v>0</v>
      </c>
      <c r="U3677" s="104">
        <f t="shared" si="1517"/>
        <v>0</v>
      </c>
      <c r="V3677" s="104">
        <f t="shared" si="1518"/>
        <v>0</v>
      </c>
      <c r="W3677" s="105">
        <f t="shared" si="1519"/>
        <v>0</v>
      </c>
      <c r="X3677" s="96"/>
      <c r="Y3677" s="106" t="str">
        <f>$AO$11</f>
        <v>D</v>
      </c>
      <c r="Z3677" s="207" t="str">
        <f t="shared" si="1510"/>
        <v>Thu</v>
      </c>
      <c r="AA3677" s="107">
        <f t="shared" si="1511"/>
        <v>0</v>
      </c>
      <c r="AB3677" s="107">
        <f t="shared" si="1512"/>
        <v>0</v>
      </c>
      <c r="AC3677" s="107">
        <f t="shared" si="1513"/>
        <v>0</v>
      </c>
    </row>
    <row r="3678" spans="1:29" ht="12.75" customHeight="1">
      <c r="A3678" s="69"/>
      <c r="B3678" s="98"/>
      <c r="C3678" s="98"/>
      <c r="D3678" s="72"/>
      <c r="E3678" s="73"/>
      <c r="F3678" s="72"/>
      <c r="G3678" s="72"/>
      <c r="H3678" s="99"/>
      <c r="I3678" s="76">
        <f t="shared" si="1507"/>
        <v>8</v>
      </c>
      <c r="J3678" s="100">
        <f>$AN$12</f>
        <v>41082</v>
      </c>
      <c r="K3678" s="101">
        <v>1</v>
      </c>
      <c r="L3678" s="261">
        <v>8</v>
      </c>
      <c r="M3678" s="232">
        <f t="shared" ref="M3678:M3704" si="1522">VLOOKUP(K3678,$AE$23:$AG$30,2,0)</f>
        <v>0.33333333333333331</v>
      </c>
      <c r="N3678" s="241">
        <f t="shared" si="1514"/>
        <v>0.70833333333333337</v>
      </c>
      <c r="O3678" s="244">
        <f t="shared" si="1508"/>
        <v>9.0000000000000018</v>
      </c>
      <c r="P3678" s="245" t="str">
        <f t="shared" si="1520"/>
        <v>1</v>
      </c>
      <c r="Q3678" s="257">
        <f t="shared" si="1509"/>
        <v>8.0000000000000018</v>
      </c>
      <c r="R3678" s="102">
        <f t="shared" si="1521"/>
        <v>0</v>
      </c>
      <c r="S3678" s="103">
        <f t="shared" si="1515"/>
        <v>0</v>
      </c>
      <c r="T3678" s="104">
        <f t="shared" si="1516"/>
        <v>0</v>
      </c>
      <c r="U3678" s="104">
        <f t="shared" si="1517"/>
        <v>0</v>
      </c>
      <c r="V3678" s="104">
        <f t="shared" si="1518"/>
        <v>0</v>
      </c>
      <c r="W3678" s="105">
        <f t="shared" si="1519"/>
        <v>0</v>
      </c>
      <c r="X3678" s="96"/>
      <c r="Y3678" s="106" t="str">
        <f>$AO$12</f>
        <v>D</v>
      </c>
      <c r="Z3678" s="207" t="str">
        <f t="shared" si="1510"/>
        <v>Fri</v>
      </c>
      <c r="AA3678" s="107">
        <f t="shared" si="1511"/>
        <v>0</v>
      </c>
      <c r="AB3678" s="107">
        <f t="shared" si="1512"/>
        <v>0</v>
      </c>
      <c r="AC3678" s="107">
        <f t="shared" si="1513"/>
        <v>0</v>
      </c>
    </row>
    <row r="3679" spans="1:29" ht="12.75" customHeight="1">
      <c r="A3679" s="69"/>
      <c r="B3679" s="98"/>
      <c r="C3679" s="98"/>
      <c r="D3679" s="72"/>
      <c r="E3679" s="73"/>
      <c r="F3679" s="198"/>
      <c r="G3679" s="72"/>
      <c r="H3679" s="99"/>
      <c r="I3679" s="76">
        <f t="shared" si="1507"/>
        <v>9</v>
      </c>
      <c r="J3679" s="100">
        <f>$AN$13</f>
        <v>41083</v>
      </c>
      <c r="K3679" s="339" t="s">
        <v>50</v>
      </c>
      <c r="L3679" s="261"/>
      <c r="M3679" s="232">
        <f t="shared" si="1522"/>
        <v>0</v>
      </c>
      <c r="N3679" s="241">
        <f t="shared" si="1514"/>
        <v>0</v>
      </c>
      <c r="O3679" s="244">
        <f t="shared" si="1508"/>
        <v>0</v>
      </c>
      <c r="P3679" s="245">
        <f t="shared" si="1520"/>
        <v>0</v>
      </c>
      <c r="Q3679" s="257">
        <f t="shared" si="1509"/>
        <v>0</v>
      </c>
      <c r="R3679" s="102">
        <f t="shared" si="1521"/>
        <v>0</v>
      </c>
      <c r="S3679" s="103">
        <f t="shared" si="1515"/>
        <v>0</v>
      </c>
      <c r="T3679" s="104">
        <f t="shared" si="1516"/>
        <v>0</v>
      </c>
      <c r="U3679" s="104">
        <f t="shared" si="1517"/>
        <v>0</v>
      </c>
      <c r="V3679" s="104">
        <f t="shared" si="1518"/>
        <v>0</v>
      </c>
      <c r="W3679" s="105">
        <f t="shared" si="1519"/>
        <v>0</v>
      </c>
      <c r="X3679" s="96"/>
      <c r="Y3679" s="106" t="str">
        <f>$AO$13</f>
        <v>M</v>
      </c>
      <c r="Z3679" s="207" t="str">
        <f t="shared" si="1510"/>
        <v>Sat</v>
      </c>
      <c r="AA3679" s="107">
        <f t="shared" si="1511"/>
        <v>0</v>
      </c>
      <c r="AB3679" s="107">
        <f t="shared" si="1512"/>
        <v>0</v>
      </c>
      <c r="AC3679" s="107">
        <f t="shared" si="1513"/>
        <v>0</v>
      </c>
    </row>
    <row r="3680" spans="1:29" ht="12.75" customHeight="1">
      <c r="A3680" s="69"/>
      <c r="B3680" s="124" t="s">
        <v>21</v>
      </c>
      <c r="C3680" s="125" t="s">
        <v>22</v>
      </c>
      <c r="D3680" s="126"/>
      <c r="E3680" s="127"/>
      <c r="F3680" s="198">
        <v>1244560</v>
      </c>
      <c r="G3680" s="129" t="s">
        <v>22</v>
      </c>
      <c r="H3680" s="130">
        <f>+F3680</f>
        <v>1244560</v>
      </c>
      <c r="I3680" s="76">
        <f t="shared" si="1507"/>
        <v>10</v>
      </c>
      <c r="J3680" s="100">
        <f>$AN$14</f>
        <v>41084</v>
      </c>
      <c r="K3680" s="339" t="s">
        <v>50</v>
      </c>
      <c r="L3680" s="261"/>
      <c r="M3680" s="232">
        <f t="shared" si="1522"/>
        <v>0</v>
      </c>
      <c r="N3680" s="241">
        <f t="shared" si="1514"/>
        <v>0</v>
      </c>
      <c r="O3680" s="244">
        <f t="shared" si="1508"/>
        <v>0</v>
      </c>
      <c r="P3680" s="245">
        <f t="shared" si="1520"/>
        <v>0</v>
      </c>
      <c r="Q3680" s="257">
        <f t="shared" si="1509"/>
        <v>0</v>
      </c>
      <c r="R3680" s="102">
        <f t="shared" si="1521"/>
        <v>0</v>
      </c>
      <c r="S3680" s="103">
        <f t="shared" si="1515"/>
        <v>0</v>
      </c>
      <c r="T3680" s="104">
        <f t="shared" si="1516"/>
        <v>0</v>
      </c>
      <c r="U3680" s="104">
        <f t="shared" si="1517"/>
        <v>0</v>
      </c>
      <c r="V3680" s="104">
        <f t="shared" si="1518"/>
        <v>0</v>
      </c>
      <c r="W3680" s="105">
        <f t="shared" si="1519"/>
        <v>0</v>
      </c>
      <c r="X3680" s="96"/>
      <c r="Y3680" s="106" t="str">
        <f>$AO$14</f>
        <v>M</v>
      </c>
      <c r="Z3680" s="262" t="str">
        <f t="shared" si="1510"/>
        <v>Sun</v>
      </c>
      <c r="AA3680" s="107">
        <f t="shared" si="1511"/>
        <v>0</v>
      </c>
      <c r="AB3680" s="107">
        <f t="shared" si="1512"/>
        <v>0</v>
      </c>
      <c r="AC3680" s="107">
        <f t="shared" si="1513"/>
        <v>0</v>
      </c>
    </row>
    <row r="3681" spans="1:29" ht="12.75" customHeight="1">
      <c r="A3681" s="69"/>
      <c r="B3681" s="124" t="s">
        <v>23</v>
      </c>
      <c r="C3681" s="125" t="s">
        <v>22</v>
      </c>
      <c r="D3681" s="133">
        <f>+F3680/173</f>
        <v>7193.9884393063585</v>
      </c>
      <c r="E3681" s="127" t="s">
        <v>24</v>
      </c>
      <c r="F3681" s="128">
        <f>+W3707</f>
        <v>106.49999999999999</v>
      </c>
      <c r="G3681" s="134" t="s">
        <v>22</v>
      </c>
      <c r="H3681" s="130">
        <f>F3681*D3681</f>
        <v>766159.7687861271</v>
      </c>
      <c r="I3681" s="76">
        <f t="shared" si="1507"/>
        <v>11</v>
      </c>
      <c r="J3681" s="100">
        <f>$AN$15</f>
        <v>41085</v>
      </c>
      <c r="K3681" s="101">
        <v>1</v>
      </c>
      <c r="L3681" s="261">
        <v>11</v>
      </c>
      <c r="M3681" s="232">
        <f t="shared" si="1522"/>
        <v>0.33333333333333331</v>
      </c>
      <c r="N3681" s="241">
        <f t="shared" si="1514"/>
        <v>0.70833333333333337</v>
      </c>
      <c r="O3681" s="244">
        <f t="shared" si="1508"/>
        <v>9.0000000000000018</v>
      </c>
      <c r="P3681" s="245" t="str">
        <f t="shared" si="1520"/>
        <v>1</v>
      </c>
      <c r="Q3681" s="257">
        <f t="shared" si="1509"/>
        <v>8.0000000000000018</v>
      </c>
      <c r="R3681" s="102">
        <f t="shared" si="1521"/>
        <v>2.9999999999999982</v>
      </c>
      <c r="S3681" s="103">
        <f t="shared" si="1515"/>
        <v>1</v>
      </c>
      <c r="T3681" s="104">
        <f t="shared" si="1516"/>
        <v>1.9999999999999982</v>
      </c>
      <c r="U3681" s="104">
        <f t="shared" si="1517"/>
        <v>0</v>
      </c>
      <c r="V3681" s="104">
        <f t="shared" si="1518"/>
        <v>0</v>
      </c>
      <c r="W3681" s="105">
        <f t="shared" si="1519"/>
        <v>2.9999999999999982</v>
      </c>
      <c r="X3681" s="96"/>
      <c r="Y3681" s="106" t="str">
        <f>$AO$15</f>
        <v>D</v>
      </c>
      <c r="Z3681" s="262" t="str">
        <f t="shared" si="1510"/>
        <v>Mon</v>
      </c>
      <c r="AA3681" s="107">
        <f t="shared" si="1511"/>
        <v>0</v>
      </c>
      <c r="AB3681" s="107">
        <f t="shared" si="1512"/>
        <v>0</v>
      </c>
      <c r="AC3681" s="107">
        <f t="shared" si="1513"/>
        <v>0</v>
      </c>
    </row>
    <row r="3682" spans="1:29" ht="12.75" customHeight="1">
      <c r="A3682" s="69"/>
      <c r="B3682" s="124" t="s">
        <v>65</v>
      </c>
      <c r="C3682" s="125" t="s">
        <v>22</v>
      </c>
      <c r="D3682" s="133">
        <v>6000</v>
      </c>
      <c r="E3682" s="127" t="s">
        <v>24</v>
      </c>
      <c r="F3682" s="203">
        <f>+K3707</f>
        <v>22</v>
      </c>
      <c r="G3682" s="134" t="s">
        <v>22</v>
      </c>
      <c r="H3682" s="130">
        <f>F3682*D3682</f>
        <v>132000</v>
      </c>
      <c r="I3682" s="76">
        <f t="shared" si="1507"/>
        <v>12</v>
      </c>
      <c r="J3682" s="100">
        <f>$AN$16</f>
        <v>41086</v>
      </c>
      <c r="K3682" s="101">
        <v>1</v>
      </c>
      <c r="L3682" s="261">
        <v>11</v>
      </c>
      <c r="M3682" s="232">
        <f t="shared" si="1522"/>
        <v>0.33333333333333331</v>
      </c>
      <c r="N3682" s="241">
        <f t="shared" si="1514"/>
        <v>0.70833333333333337</v>
      </c>
      <c r="O3682" s="244">
        <f t="shared" si="1508"/>
        <v>9.0000000000000018</v>
      </c>
      <c r="P3682" s="245" t="str">
        <f t="shared" si="1520"/>
        <v>1</v>
      </c>
      <c r="Q3682" s="257">
        <f t="shared" si="1509"/>
        <v>8.0000000000000018</v>
      </c>
      <c r="R3682" s="102">
        <f t="shared" si="1521"/>
        <v>2.9999999999999982</v>
      </c>
      <c r="S3682" s="103">
        <f t="shared" si="1515"/>
        <v>1</v>
      </c>
      <c r="T3682" s="104">
        <f t="shared" si="1516"/>
        <v>1.9999999999999982</v>
      </c>
      <c r="U3682" s="104">
        <f t="shared" si="1517"/>
        <v>0</v>
      </c>
      <c r="V3682" s="104">
        <f t="shared" si="1518"/>
        <v>0</v>
      </c>
      <c r="W3682" s="105">
        <f t="shared" si="1519"/>
        <v>2.9999999999999982</v>
      </c>
      <c r="X3682" s="96"/>
      <c r="Y3682" s="106" t="str">
        <f>$AO$16</f>
        <v>D</v>
      </c>
      <c r="Z3682" s="207" t="str">
        <f t="shared" si="1510"/>
        <v>Tue</v>
      </c>
      <c r="AA3682" s="107">
        <f t="shared" si="1511"/>
        <v>0</v>
      </c>
      <c r="AB3682" s="107">
        <f t="shared" si="1512"/>
        <v>0</v>
      </c>
      <c r="AC3682" s="107">
        <f t="shared" si="1513"/>
        <v>0</v>
      </c>
    </row>
    <row r="3683" spans="1:29" ht="12.75" customHeight="1">
      <c r="A3683" s="69"/>
      <c r="B3683" s="124" t="s">
        <v>66</v>
      </c>
      <c r="C3683" s="125" t="s">
        <v>22</v>
      </c>
      <c r="D3683" s="200">
        <v>4000</v>
      </c>
      <c r="E3683" s="127" t="s">
        <v>24</v>
      </c>
      <c r="F3683" s="139">
        <f>+L3707</f>
        <v>0</v>
      </c>
      <c r="G3683" s="134" t="s">
        <v>22</v>
      </c>
      <c r="H3683" s="130">
        <f>F3683*D3683</f>
        <v>0</v>
      </c>
      <c r="I3683" s="76">
        <f t="shared" si="1507"/>
        <v>13</v>
      </c>
      <c r="J3683" s="100">
        <f>$AN$17</f>
        <v>41087</v>
      </c>
      <c r="K3683" s="101">
        <v>1</v>
      </c>
      <c r="L3683" s="261">
        <v>11</v>
      </c>
      <c r="M3683" s="232">
        <f t="shared" si="1522"/>
        <v>0.33333333333333331</v>
      </c>
      <c r="N3683" s="241">
        <f t="shared" si="1514"/>
        <v>0.70833333333333337</v>
      </c>
      <c r="O3683" s="244">
        <f t="shared" si="1508"/>
        <v>9.0000000000000018</v>
      </c>
      <c r="P3683" s="245" t="str">
        <f t="shared" si="1520"/>
        <v>1</v>
      </c>
      <c r="Q3683" s="257">
        <f t="shared" si="1509"/>
        <v>8.0000000000000018</v>
      </c>
      <c r="R3683" s="102">
        <f t="shared" si="1521"/>
        <v>2.9999999999999982</v>
      </c>
      <c r="S3683" s="103">
        <f t="shared" si="1515"/>
        <v>1</v>
      </c>
      <c r="T3683" s="104">
        <f t="shared" si="1516"/>
        <v>1.9999999999999982</v>
      </c>
      <c r="U3683" s="104">
        <f t="shared" si="1517"/>
        <v>0</v>
      </c>
      <c r="V3683" s="104">
        <f t="shared" si="1518"/>
        <v>0</v>
      </c>
      <c r="W3683" s="105">
        <f t="shared" si="1519"/>
        <v>2.9999999999999982</v>
      </c>
      <c r="X3683" s="96"/>
      <c r="Y3683" s="106" t="str">
        <f>$AO$17</f>
        <v>D</v>
      </c>
      <c r="Z3683" s="207" t="str">
        <f t="shared" si="1510"/>
        <v>Wed</v>
      </c>
      <c r="AA3683" s="107">
        <f t="shared" si="1511"/>
        <v>0</v>
      </c>
      <c r="AB3683" s="107">
        <f t="shared" si="1512"/>
        <v>0</v>
      </c>
      <c r="AC3683" s="107">
        <f t="shared" si="1513"/>
        <v>0</v>
      </c>
    </row>
    <row r="3684" spans="1:29" ht="12.75" customHeight="1">
      <c r="A3684" s="69"/>
      <c r="B3684" s="335" t="s">
        <v>75</v>
      </c>
      <c r="C3684" s="336" t="s">
        <v>22</v>
      </c>
      <c r="D3684" s="337"/>
      <c r="E3684" s="127" t="s">
        <v>24</v>
      </c>
      <c r="F3684" s="338">
        <f>+M3707</f>
        <v>22</v>
      </c>
      <c r="G3684" s="142" t="s">
        <v>22</v>
      </c>
      <c r="H3684" s="143">
        <f>+F3684*D3684</f>
        <v>0</v>
      </c>
      <c r="I3684" s="76">
        <f t="shared" si="1507"/>
        <v>14</v>
      </c>
      <c r="J3684" s="100">
        <f>$AN$18</f>
        <v>41088</v>
      </c>
      <c r="K3684" s="101">
        <v>1</v>
      </c>
      <c r="L3684" s="261">
        <v>8</v>
      </c>
      <c r="M3684" s="232">
        <f t="shared" si="1522"/>
        <v>0.33333333333333331</v>
      </c>
      <c r="N3684" s="241">
        <f t="shared" si="1514"/>
        <v>0.70833333333333337</v>
      </c>
      <c r="O3684" s="244">
        <f t="shared" si="1508"/>
        <v>9.0000000000000018</v>
      </c>
      <c r="P3684" s="245" t="str">
        <f t="shared" si="1520"/>
        <v>1</v>
      </c>
      <c r="Q3684" s="257">
        <f t="shared" si="1509"/>
        <v>8.0000000000000018</v>
      </c>
      <c r="R3684" s="102">
        <f t="shared" si="1521"/>
        <v>0</v>
      </c>
      <c r="S3684" s="103">
        <f t="shared" si="1515"/>
        <v>0</v>
      </c>
      <c r="T3684" s="104">
        <f t="shared" si="1516"/>
        <v>0</v>
      </c>
      <c r="U3684" s="104">
        <f t="shared" si="1517"/>
        <v>0</v>
      </c>
      <c r="V3684" s="104">
        <f t="shared" si="1518"/>
        <v>0</v>
      </c>
      <c r="W3684" s="105">
        <f t="shared" si="1519"/>
        <v>0</v>
      </c>
      <c r="X3684" s="96"/>
      <c r="Y3684" s="106" t="str">
        <f>$AO$18</f>
        <v>D</v>
      </c>
      <c r="Z3684" s="207" t="str">
        <f t="shared" si="1510"/>
        <v>Thu</v>
      </c>
      <c r="AA3684" s="107">
        <f t="shared" si="1511"/>
        <v>0</v>
      </c>
      <c r="AB3684" s="107">
        <f t="shared" si="1512"/>
        <v>0</v>
      </c>
      <c r="AC3684" s="107">
        <f t="shared" si="1513"/>
        <v>0</v>
      </c>
    </row>
    <row r="3685" spans="1:29" ht="12.75" customHeight="1">
      <c r="A3685" s="69"/>
      <c r="B3685" s="124"/>
      <c r="C3685" s="70"/>
      <c r="D3685" s="202"/>
      <c r="E3685" s="140"/>
      <c r="F3685" s="141"/>
      <c r="G3685" s="74" t="s">
        <v>22</v>
      </c>
      <c r="H3685" s="99">
        <f>+D3685*F3685</f>
        <v>0</v>
      </c>
      <c r="I3685" s="76">
        <f t="shared" si="1507"/>
        <v>15</v>
      </c>
      <c r="J3685" s="100">
        <f>$AN$19</f>
        <v>41089</v>
      </c>
      <c r="K3685" s="101">
        <v>1</v>
      </c>
      <c r="L3685" s="261">
        <v>8</v>
      </c>
      <c r="M3685" s="232">
        <f t="shared" si="1522"/>
        <v>0.33333333333333331</v>
      </c>
      <c r="N3685" s="241">
        <f t="shared" si="1514"/>
        <v>0.70833333333333337</v>
      </c>
      <c r="O3685" s="244">
        <f t="shared" si="1508"/>
        <v>9.0000000000000018</v>
      </c>
      <c r="P3685" s="245" t="str">
        <f t="shared" si="1520"/>
        <v>1</v>
      </c>
      <c r="Q3685" s="257">
        <f t="shared" si="1509"/>
        <v>8.0000000000000018</v>
      </c>
      <c r="R3685" s="102">
        <f t="shared" si="1521"/>
        <v>0</v>
      </c>
      <c r="S3685" s="103">
        <f t="shared" si="1515"/>
        <v>0</v>
      </c>
      <c r="T3685" s="104">
        <f t="shared" si="1516"/>
        <v>0</v>
      </c>
      <c r="U3685" s="104">
        <f t="shared" si="1517"/>
        <v>0</v>
      </c>
      <c r="V3685" s="104">
        <f t="shared" si="1518"/>
        <v>0</v>
      </c>
      <c r="W3685" s="105">
        <f t="shared" si="1519"/>
        <v>0</v>
      </c>
      <c r="X3685" s="96"/>
      <c r="Y3685" s="106" t="str">
        <f>$AO$19</f>
        <v>D</v>
      </c>
      <c r="Z3685" s="207" t="str">
        <f t="shared" si="1510"/>
        <v>Fri</v>
      </c>
      <c r="AA3685" s="107">
        <f t="shared" si="1511"/>
        <v>0</v>
      </c>
      <c r="AB3685" s="107">
        <f t="shared" si="1512"/>
        <v>0</v>
      </c>
      <c r="AC3685" s="107">
        <f t="shared" si="1513"/>
        <v>0</v>
      </c>
    </row>
    <row r="3686" spans="1:29" ht="12.75" customHeight="1">
      <c r="A3686" s="69"/>
      <c r="B3686" s="124"/>
      <c r="C3686" s="70"/>
      <c r="D3686" s="202"/>
      <c r="E3686" s="140"/>
      <c r="F3686" s="139"/>
      <c r="G3686" s="74" t="s">
        <v>22</v>
      </c>
      <c r="H3686" s="99">
        <f>+D3686*F3686</f>
        <v>0</v>
      </c>
      <c r="I3686" s="76">
        <f t="shared" si="1507"/>
        <v>16</v>
      </c>
      <c r="J3686" s="100">
        <f>$AN$20</f>
        <v>41090</v>
      </c>
      <c r="K3686" s="101" t="s">
        <v>63</v>
      </c>
      <c r="L3686" s="261">
        <v>8</v>
      </c>
      <c r="M3686" s="232">
        <f t="shared" si="1522"/>
        <v>0</v>
      </c>
      <c r="N3686" s="241">
        <f t="shared" si="1514"/>
        <v>0</v>
      </c>
      <c r="O3686" s="244">
        <f t="shared" si="1508"/>
        <v>0</v>
      </c>
      <c r="P3686" s="245">
        <f t="shared" si="1520"/>
        <v>0</v>
      </c>
      <c r="Q3686" s="257">
        <f t="shared" si="1509"/>
        <v>0</v>
      </c>
      <c r="R3686" s="102">
        <f t="shared" si="1521"/>
        <v>8</v>
      </c>
      <c r="S3686" s="103">
        <f t="shared" si="1515"/>
        <v>0</v>
      </c>
      <c r="T3686" s="104">
        <f t="shared" si="1516"/>
        <v>7</v>
      </c>
      <c r="U3686" s="104">
        <f t="shared" si="1517"/>
        <v>1</v>
      </c>
      <c r="V3686" s="104">
        <f t="shared" si="1518"/>
        <v>0</v>
      </c>
      <c r="W3686" s="105">
        <f t="shared" si="1519"/>
        <v>8</v>
      </c>
      <c r="X3686" s="96"/>
      <c r="Y3686" s="106" t="str">
        <f>$AO$20</f>
        <v>M</v>
      </c>
      <c r="Z3686" s="207" t="str">
        <f t="shared" si="1510"/>
        <v>Sat</v>
      </c>
      <c r="AA3686" s="107">
        <f t="shared" si="1511"/>
        <v>0</v>
      </c>
      <c r="AB3686" s="107">
        <f t="shared" si="1512"/>
        <v>0</v>
      </c>
      <c r="AC3686" s="107">
        <f t="shared" si="1513"/>
        <v>0</v>
      </c>
    </row>
    <row r="3687" spans="1:29" ht="12.75" customHeight="1">
      <c r="A3687" s="69"/>
      <c r="B3687" s="124" t="s">
        <v>56</v>
      </c>
      <c r="C3687" s="70" t="s">
        <v>22</v>
      </c>
      <c r="D3687" s="202"/>
      <c r="E3687" s="140"/>
      <c r="F3687" s="141"/>
      <c r="G3687" s="74" t="s">
        <v>22</v>
      </c>
      <c r="H3687" s="99">
        <v>0</v>
      </c>
      <c r="I3687" s="76">
        <f t="shared" si="1507"/>
        <v>17</v>
      </c>
      <c r="J3687" s="100">
        <f>$AN$21</f>
        <v>41091</v>
      </c>
      <c r="K3687" s="101" t="s">
        <v>50</v>
      </c>
      <c r="L3687" s="261"/>
      <c r="M3687" s="232">
        <f t="shared" si="1522"/>
        <v>0</v>
      </c>
      <c r="N3687" s="241">
        <f t="shared" si="1514"/>
        <v>0</v>
      </c>
      <c r="O3687" s="244">
        <f t="shared" si="1508"/>
        <v>0</v>
      </c>
      <c r="P3687" s="245">
        <f t="shared" si="1520"/>
        <v>0</v>
      </c>
      <c r="Q3687" s="257">
        <f t="shared" si="1509"/>
        <v>0</v>
      </c>
      <c r="R3687" s="102">
        <f t="shared" si="1521"/>
        <v>0</v>
      </c>
      <c r="S3687" s="103">
        <f t="shared" si="1515"/>
        <v>0</v>
      </c>
      <c r="T3687" s="104">
        <f t="shared" si="1516"/>
        <v>0</v>
      </c>
      <c r="U3687" s="104">
        <f t="shared" si="1517"/>
        <v>0</v>
      </c>
      <c r="V3687" s="104">
        <f t="shared" si="1518"/>
        <v>0</v>
      </c>
      <c r="W3687" s="105">
        <f t="shared" si="1519"/>
        <v>0</v>
      </c>
      <c r="X3687" s="96"/>
      <c r="Y3687" s="106" t="str">
        <f>$AO$21</f>
        <v>M</v>
      </c>
      <c r="Z3687" s="262" t="str">
        <f t="shared" si="1510"/>
        <v>Sun</v>
      </c>
      <c r="AA3687" s="107">
        <f t="shared" si="1511"/>
        <v>0</v>
      </c>
      <c r="AB3687" s="107">
        <f t="shared" si="1512"/>
        <v>0</v>
      </c>
      <c r="AC3687" s="107">
        <f t="shared" si="1513"/>
        <v>0</v>
      </c>
    </row>
    <row r="3688" spans="1:29" ht="12.75" customHeight="1">
      <c r="A3688" s="69"/>
      <c r="B3688" s="124"/>
      <c r="C3688" s="70"/>
      <c r="D3688" s="202"/>
      <c r="E3688" s="140"/>
      <c r="F3688" s="139"/>
      <c r="G3688" s="74" t="s">
        <v>22</v>
      </c>
      <c r="H3688" s="99">
        <f>+D3688*F3688</f>
        <v>0</v>
      </c>
      <c r="I3688" s="76">
        <f t="shared" si="1507"/>
        <v>18</v>
      </c>
      <c r="J3688" s="100">
        <f>$AN$22</f>
        <v>41092</v>
      </c>
      <c r="K3688" s="101">
        <v>1</v>
      </c>
      <c r="L3688" s="261">
        <v>11</v>
      </c>
      <c r="M3688" s="232">
        <f t="shared" si="1522"/>
        <v>0.33333333333333331</v>
      </c>
      <c r="N3688" s="241">
        <f t="shared" si="1514"/>
        <v>0.70833333333333337</v>
      </c>
      <c r="O3688" s="244">
        <f t="shared" si="1508"/>
        <v>9.0000000000000018</v>
      </c>
      <c r="P3688" s="245" t="str">
        <f t="shared" si="1520"/>
        <v>1</v>
      </c>
      <c r="Q3688" s="257">
        <f t="shared" si="1509"/>
        <v>8.0000000000000018</v>
      </c>
      <c r="R3688" s="102">
        <f t="shared" si="1521"/>
        <v>2.9999999999999982</v>
      </c>
      <c r="S3688" s="103">
        <f t="shared" si="1515"/>
        <v>1</v>
      </c>
      <c r="T3688" s="104">
        <f t="shared" si="1516"/>
        <v>1.9999999999999982</v>
      </c>
      <c r="U3688" s="104">
        <f t="shared" si="1517"/>
        <v>0</v>
      </c>
      <c r="V3688" s="104">
        <f t="shared" si="1518"/>
        <v>0</v>
      </c>
      <c r="W3688" s="105">
        <f t="shared" si="1519"/>
        <v>2.9999999999999982</v>
      </c>
      <c r="X3688" s="96"/>
      <c r="Y3688" s="106" t="str">
        <f>$AO$22</f>
        <v>D</v>
      </c>
      <c r="Z3688" s="262" t="str">
        <f t="shared" si="1510"/>
        <v>Mon</v>
      </c>
      <c r="AA3688" s="107">
        <f t="shared" si="1511"/>
        <v>0</v>
      </c>
      <c r="AB3688" s="107">
        <f t="shared" si="1512"/>
        <v>0</v>
      </c>
      <c r="AC3688" s="107">
        <f t="shared" si="1513"/>
        <v>0</v>
      </c>
    </row>
    <row r="3689" spans="1:29" ht="12.75" customHeight="1">
      <c r="A3689" s="69"/>
      <c r="B3689" s="150" t="s">
        <v>19</v>
      </c>
      <c r="C3689" s="150"/>
      <c r="D3689" s="200"/>
      <c r="E3689" s="127"/>
      <c r="F3689" s="151"/>
      <c r="G3689" s="134" t="s">
        <v>22</v>
      </c>
      <c r="H3689" s="152">
        <f>SUM(H3680:H3688)</f>
        <v>2142719.7687861272</v>
      </c>
      <c r="I3689" s="76">
        <f t="shared" si="1507"/>
        <v>19</v>
      </c>
      <c r="J3689" s="100">
        <f>$AN$23</f>
        <v>41093</v>
      </c>
      <c r="K3689" s="101">
        <v>1</v>
      </c>
      <c r="L3689" s="261">
        <v>11</v>
      </c>
      <c r="M3689" s="232">
        <f t="shared" si="1522"/>
        <v>0.33333333333333331</v>
      </c>
      <c r="N3689" s="241">
        <f t="shared" si="1514"/>
        <v>0.70833333333333337</v>
      </c>
      <c r="O3689" s="244">
        <f t="shared" si="1508"/>
        <v>9.0000000000000018</v>
      </c>
      <c r="P3689" s="245" t="str">
        <f t="shared" si="1520"/>
        <v>1</v>
      </c>
      <c r="Q3689" s="257">
        <f t="shared" si="1509"/>
        <v>8.0000000000000018</v>
      </c>
      <c r="R3689" s="102">
        <f t="shared" si="1521"/>
        <v>2.9999999999999982</v>
      </c>
      <c r="S3689" s="103">
        <f t="shared" si="1515"/>
        <v>1</v>
      </c>
      <c r="T3689" s="104">
        <f t="shared" si="1516"/>
        <v>1.9999999999999982</v>
      </c>
      <c r="U3689" s="104">
        <f t="shared" si="1517"/>
        <v>0</v>
      </c>
      <c r="V3689" s="104">
        <f t="shared" si="1518"/>
        <v>0</v>
      </c>
      <c r="W3689" s="105">
        <f t="shared" si="1519"/>
        <v>2.9999999999999982</v>
      </c>
      <c r="X3689" s="96"/>
      <c r="Y3689" s="106" t="str">
        <f>$AO$23</f>
        <v>D</v>
      </c>
      <c r="Z3689" s="207" t="str">
        <f t="shared" si="1510"/>
        <v>Tue</v>
      </c>
      <c r="AA3689" s="107">
        <f t="shared" si="1511"/>
        <v>0</v>
      </c>
      <c r="AB3689" s="107">
        <f t="shared" si="1512"/>
        <v>0</v>
      </c>
      <c r="AC3689" s="107">
        <f t="shared" si="1513"/>
        <v>0</v>
      </c>
    </row>
    <row r="3690" spans="1:29" ht="12.75" customHeight="1">
      <c r="A3690" s="69"/>
      <c r="B3690" s="131" t="s">
        <v>25</v>
      </c>
      <c r="C3690" s="70"/>
      <c r="D3690" s="200"/>
      <c r="E3690" s="127"/>
      <c r="F3690" s="151"/>
      <c r="G3690" s="74"/>
      <c r="H3690" s="75"/>
      <c r="I3690" s="76">
        <f t="shared" si="1507"/>
        <v>20</v>
      </c>
      <c r="J3690" s="100">
        <f>$AN$24</f>
        <v>41094</v>
      </c>
      <c r="K3690" s="101">
        <v>1</v>
      </c>
      <c r="L3690" s="261">
        <v>11</v>
      </c>
      <c r="M3690" s="232">
        <f t="shared" si="1522"/>
        <v>0.33333333333333331</v>
      </c>
      <c r="N3690" s="241">
        <f t="shared" si="1514"/>
        <v>0.70833333333333337</v>
      </c>
      <c r="O3690" s="244">
        <f t="shared" si="1508"/>
        <v>9.0000000000000018</v>
      </c>
      <c r="P3690" s="245" t="str">
        <f t="shared" si="1520"/>
        <v>1</v>
      </c>
      <c r="Q3690" s="257">
        <f t="shared" si="1509"/>
        <v>8.0000000000000018</v>
      </c>
      <c r="R3690" s="102">
        <f t="shared" si="1521"/>
        <v>2.9999999999999982</v>
      </c>
      <c r="S3690" s="103">
        <f t="shared" si="1515"/>
        <v>1</v>
      </c>
      <c r="T3690" s="104">
        <f t="shared" si="1516"/>
        <v>1.9999999999999982</v>
      </c>
      <c r="U3690" s="104">
        <f t="shared" si="1517"/>
        <v>0</v>
      </c>
      <c r="V3690" s="104">
        <f t="shared" si="1518"/>
        <v>0</v>
      </c>
      <c r="W3690" s="105">
        <f t="shared" si="1519"/>
        <v>2.9999999999999982</v>
      </c>
      <c r="X3690" s="96"/>
      <c r="Y3690" s="106" t="str">
        <f>$AO$24</f>
        <v>D</v>
      </c>
      <c r="Z3690" s="207" t="str">
        <f t="shared" si="1510"/>
        <v>Wed</v>
      </c>
      <c r="AA3690" s="107">
        <f t="shared" si="1511"/>
        <v>0</v>
      </c>
      <c r="AB3690" s="107">
        <f t="shared" si="1512"/>
        <v>0</v>
      </c>
      <c r="AC3690" s="107">
        <f t="shared" si="1513"/>
        <v>0</v>
      </c>
    </row>
    <row r="3691" spans="1:29" ht="12.75" customHeight="1">
      <c r="A3691" s="69"/>
      <c r="B3691" s="124" t="s">
        <v>26</v>
      </c>
      <c r="C3691" s="125" t="s">
        <v>22</v>
      </c>
      <c r="D3691" s="153">
        <f>-H3680</f>
        <v>-1244560</v>
      </c>
      <c r="E3691" s="127" t="s">
        <v>24</v>
      </c>
      <c r="F3691" s="149">
        <v>0.02</v>
      </c>
      <c r="G3691" s="134" t="s">
        <v>22</v>
      </c>
      <c r="H3691" s="130">
        <f>F3691*D3691</f>
        <v>-24891.200000000001</v>
      </c>
      <c r="I3691" s="76">
        <f t="shared" si="1507"/>
        <v>21</v>
      </c>
      <c r="J3691" s="100">
        <f>$AN$25</f>
        <v>41095</v>
      </c>
      <c r="K3691" s="101">
        <v>1</v>
      </c>
      <c r="L3691" s="261">
        <v>11</v>
      </c>
      <c r="M3691" s="232">
        <f t="shared" si="1522"/>
        <v>0.33333333333333331</v>
      </c>
      <c r="N3691" s="241">
        <f t="shared" si="1514"/>
        <v>0.70833333333333337</v>
      </c>
      <c r="O3691" s="244">
        <f t="shared" si="1508"/>
        <v>9.0000000000000018</v>
      </c>
      <c r="P3691" s="245" t="str">
        <f t="shared" si="1520"/>
        <v>1</v>
      </c>
      <c r="Q3691" s="257">
        <f t="shared" si="1509"/>
        <v>8.0000000000000018</v>
      </c>
      <c r="R3691" s="102">
        <f t="shared" si="1521"/>
        <v>2.9999999999999982</v>
      </c>
      <c r="S3691" s="103">
        <f t="shared" si="1515"/>
        <v>1</v>
      </c>
      <c r="T3691" s="104">
        <f t="shared" si="1516"/>
        <v>1.9999999999999982</v>
      </c>
      <c r="U3691" s="104">
        <f t="shared" si="1517"/>
        <v>0</v>
      </c>
      <c r="V3691" s="104">
        <f t="shared" si="1518"/>
        <v>0</v>
      </c>
      <c r="W3691" s="105">
        <f t="shared" si="1519"/>
        <v>2.9999999999999982</v>
      </c>
      <c r="X3691" s="96"/>
      <c r="Y3691" s="106" t="str">
        <f>$AO$25</f>
        <v>D</v>
      </c>
      <c r="Z3691" s="207" t="str">
        <f t="shared" si="1510"/>
        <v>Thu</v>
      </c>
      <c r="AA3691" s="107">
        <f t="shared" si="1511"/>
        <v>0</v>
      </c>
      <c r="AB3691" s="107">
        <f t="shared" si="1512"/>
        <v>0</v>
      </c>
      <c r="AC3691" s="107">
        <f t="shared" si="1513"/>
        <v>0</v>
      </c>
    </row>
    <row r="3692" spans="1:29" ht="12.75" customHeight="1">
      <c r="A3692" s="69"/>
      <c r="B3692" s="124" t="s">
        <v>47</v>
      </c>
      <c r="C3692" s="125" t="s">
        <v>22</v>
      </c>
      <c r="D3692" s="200"/>
      <c r="E3692" s="127"/>
      <c r="F3692" s="155"/>
      <c r="G3692" s="134" t="s">
        <v>22</v>
      </c>
      <c r="H3692" s="130">
        <f>SUM(AA3707:AC3707)*-F3680/21</f>
        <v>0</v>
      </c>
      <c r="I3692" s="76">
        <f t="shared" si="1507"/>
        <v>22</v>
      </c>
      <c r="J3692" s="100">
        <f>$AN$26</f>
        <v>41096</v>
      </c>
      <c r="K3692" s="101">
        <v>1</v>
      </c>
      <c r="L3692" s="261">
        <v>11</v>
      </c>
      <c r="M3692" s="232">
        <f t="shared" si="1522"/>
        <v>0.33333333333333331</v>
      </c>
      <c r="N3692" s="241">
        <f t="shared" si="1514"/>
        <v>0.70833333333333337</v>
      </c>
      <c r="O3692" s="244">
        <f t="shared" si="1508"/>
        <v>9.0000000000000018</v>
      </c>
      <c r="P3692" s="245" t="str">
        <f t="shared" si="1520"/>
        <v>1</v>
      </c>
      <c r="Q3692" s="257">
        <f t="shared" si="1509"/>
        <v>8.0000000000000018</v>
      </c>
      <c r="R3692" s="102">
        <f t="shared" si="1521"/>
        <v>2.9999999999999982</v>
      </c>
      <c r="S3692" s="103">
        <f t="shared" si="1515"/>
        <v>1</v>
      </c>
      <c r="T3692" s="104">
        <f t="shared" si="1516"/>
        <v>1.9999999999999982</v>
      </c>
      <c r="U3692" s="104">
        <f t="shared" si="1517"/>
        <v>0</v>
      </c>
      <c r="V3692" s="104">
        <f t="shared" si="1518"/>
        <v>0</v>
      </c>
      <c r="W3692" s="105">
        <f t="shared" si="1519"/>
        <v>2.9999999999999982</v>
      </c>
      <c r="X3692" s="96"/>
      <c r="Y3692" s="106" t="str">
        <f>$AO$26</f>
        <v>D</v>
      </c>
      <c r="Z3692" s="207" t="str">
        <f t="shared" si="1510"/>
        <v>Fri</v>
      </c>
      <c r="AA3692" s="107">
        <f t="shared" si="1511"/>
        <v>0</v>
      </c>
      <c r="AB3692" s="107">
        <f t="shared" si="1512"/>
        <v>0</v>
      </c>
      <c r="AC3692" s="107">
        <f t="shared" si="1513"/>
        <v>0</v>
      </c>
    </row>
    <row r="3693" spans="1:29" ht="12.75" customHeight="1">
      <c r="A3693" s="69"/>
      <c r="B3693" s="124" t="s">
        <v>27</v>
      </c>
      <c r="C3693" s="125" t="s">
        <v>22</v>
      </c>
      <c r="D3693" s="200"/>
      <c r="E3693" s="127"/>
      <c r="F3693" s="155"/>
      <c r="G3693" s="134" t="s">
        <v>22</v>
      </c>
      <c r="H3693" s="156">
        <f>+F3699</f>
        <v>-34870.65</v>
      </c>
      <c r="I3693" s="76">
        <f t="shared" si="1507"/>
        <v>23</v>
      </c>
      <c r="J3693" s="100">
        <f>$AN$27</f>
        <v>41097</v>
      </c>
      <c r="K3693" s="101" t="s">
        <v>50</v>
      </c>
      <c r="L3693" s="261">
        <v>8</v>
      </c>
      <c r="M3693" s="232">
        <f t="shared" si="1522"/>
        <v>0</v>
      </c>
      <c r="N3693" s="241">
        <f t="shared" si="1514"/>
        <v>0</v>
      </c>
      <c r="O3693" s="244">
        <f t="shared" si="1508"/>
        <v>0</v>
      </c>
      <c r="P3693" s="245">
        <f t="shared" si="1520"/>
        <v>0</v>
      </c>
      <c r="Q3693" s="257">
        <f t="shared" si="1509"/>
        <v>0</v>
      </c>
      <c r="R3693" s="102">
        <f t="shared" si="1521"/>
        <v>8</v>
      </c>
      <c r="S3693" s="103">
        <f t="shared" si="1515"/>
        <v>0</v>
      </c>
      <c r="T3693" s="104">
        <f t="shared" si="1516"/>
        <v>7</v>
      </c>
      <c r="U3693" s="104">
        <f t="shared" si="1517"/>
        <v>1</v>
      </c>
      <c r="V3693" s="104">
        <f t="shared" si="1518"/>
        <v>0</v>
      </c>
      <c r="W3693" s="105">
        <f t="shared" si="1519"/>
        <v>8</v>
      </c>
      <c r="X3693" s="96"/>
      <c r="Y3693" s="106" t="str">
        <f>$AO$27</f>
        <v>M</v>
      </c>
      <c r="Z3693" s="207" t="str">
        <f t="shared" si="1510"/>
        <v>Sat</v>
      </c>
      <c r="AA3693" s="107">
        <f t="shared" si="1511"/>
        <v>0</v>
      </c>
      <c r="AB3693" s="107">
        <f t="shared" si="1512"/>
        <v>0</v>
      </c>
      <c r="AC3693" s="107">
        <f t="shared" si="1513"/>
        <v>0</v>
      </c>
    </row>
    <row r="3694" spans="1:29" ht="12.75" customHeight="1">
      <c r="A3694" s="69"/>
      <c r="B3694" s="98"/>
      <c r="C3694" s="98"/>
      <c r="D3694" s="158" t="s">
        <v>28</v>
      </c>
      <c r="E3694" s="159"/>
      <c r="F3694" s="160">
        <f>VLOOKUP(C3673,$AD$1:$AG$6,2)</f>
        <v>-1320000</v>
      </c>
      <c r="G3694" s="160"/>
      <c r="H3694" s="99"/>
      <c r="I3694" s="76">
        <f t="shared" si="1507"/>
        <v>24</v>
      </c>
      <c r="J3694" s="100">
        <f>$AN$28</f>
        <v>41098</v>
      </c>
      <c r="K3694" s="101" t="s">
        <v>50</v>
      </c>
      <c r="L3694" s="261"/>
      <c r="M3694" s="232">
        <f t="shared" si="1522"/>
        <v>0</v>
      </c>
      <c r="N3694" s="241">
        <f t="shared" si="1514"/>
        <v>0</v>
      </c>
      <c r="O3694" s="244">
        <f t="shared" si="1508"/>
        <v>0</v>
      </c>
      <c r="P3694" s="245">
        <f t="shared" si="1520"/>
        <v>0</v>
      </c>
      <c r="Q3694" s="257">
        <f t="shared" si="1509"/>
        <v>0</v>
      </c>
      <c r="R3694" s="102">
        <f t="shared" si="1521"/>
        <v>0</v>
      </c>
      <c r="S3694" s="103">
        <f t="shared" si="1515"/>
        <v>0</v>
      </c>
      <c r="T3694" s="104">
        <f t="shared" si="1516"/>
        <v>0</v>
      </c>
      <c r="U3694" s="104">
        <f t="shared" si="1517"/>
        <v>0</v>
      </c>
      <c r="V3694" s="104">
        <f t="shared" si="1518"/>
        <v>0</v>
      </c>
      <c r="W3694" s="105">
        <f t="shared" si="1519"/>
        <v>0</v>
      </c>
      <c r="X3694" s="96"/>
      <c r="Y3694" s="106" t="str">
        <f>$AO$28</f>
        <v>M</v>
      </c>
      <c r="Z3694" s="262" t="str">
        <f t="shared" si="1510"/>
        <v>Sun</v>
      </c>
      <c r="AA3694" s="107">
        <f t="shared" si="1511"/>
        <v>0</v>
      </c>
      <c r="AB3694" s="107">
        <f t="shared" si="1512"/>
        <v>0</v>
      </c>
      <c r="AC3694" s="107">
        <f t="shared" si="1513"/>
        <v>0</v>
      </c>
    </row>
    <row r="3695" spans="1:29" ht="12.75" customHeight="1">
      <c r="A3695" s="69"/>
      <c r="B3695" s="98"/>
      <c r="C3695" s="98"/>
      <c r="D3695" s="162" t="s">
        <v>26</v>
      </c>
      <c r="E3695" s="159"/>
      <c r="F3695" s="163">
        <f>+(H3680)*0.54%</f>
        <v>6720.6240000000007</v>
      </c>
      <c r="G3695" s="163"/>
      <c r="H3695" s="99"/>
      <c r="I3695" s="76">
        <f t="shared" si="1507"/>
        <v>25</v>
      </c>
      <c r="J3695" s="100">
        <f>$AN$29</f>
        <v>41099</v>
      </c>
      <c r="K3695" s="101">
        <v>1</v>
      </c>
      <c r="L3695" s="261">
        <v>11</v>
      </c>
      <c r="M3695" s="232">
        <f t="shared" si="1522"/>
        <v>0.33333333333333331</v>
      </c>
      <c r="N3695" s="241">
        <f t="shared" si="1514"/>
        <v>0.70833333333333337</v>
      </c>
      <c r="O3695" s="244">
        <f t="shared" si="1508"/>
        <v>9.0000000000000018</v>
      </c>
      <c r="P3695" s="245" t="str">
        <f t="shared" si="1520"/>
        <v>1</v>
      </c>
      <c r="Q3695" s="257">
        <f t="shared" si="1509"/>
        <v>8.0000000000000018</v>
      </c>
      <c r="R3695" s="102">
        <f t="shared" si="1521"/>
        <v>2.9999999999999982</v>
      </c>
      <c r="S3695" s="103">
        <f t="shared" si="1515"/>
        <v>1</v>
      </c>
      <c r="T3695" s="104">
        <f t="shared" si="1516"/>
        <v>1.9999999999999982</v>
      </c>
      <c r="U3695" s="104">
        <f t="shared" si="1517"/>
        <v>0</v>
      </c>
      <c r="V3695" s="104">
        <f t="shared" si="1518"/>
        <v>0</v>
      </c>
      <c r="W3695" s="105">
        <f t="shared" si="1519"/>
        <v>2.9999999999999982</v>
      </c>
      <c r="X3695" s="96"/>
      <c r="Y3695" s="106" t="str">
        <f>$AO$29</f>
        <v>D</v>
      </c>
      <c r="Z3695" s="262" t="str">
        <f t="shared" si="1510"/>
        <v>Mon</v>
      </c>
      <c r="AA3695" s="107">
        <f t="shared" si="1511"/>
        <v>0</v>
      </c>
      <c r="AB3695" s="107">
        <f t="shared" si="1512"/>
        <v>0</v>
      </c>
      <c r="AC3695" s="107">
        <f t="shared" si="1513"/>
        <v>0</v>
      </c>
    </row>
    <row r="3696" spans="1:29" ht="12.75" customHeight="1">
      <c r="A3696" s="69"/>
      <c r="B3696" s="98"/>
      <c r="C3696" s="98"/>
      <c r="D3696" s="162" t="s">
        <v>29</v>
      </c>
      <c r="E3696" s="159"/>
      <c r="F3696" s="160">
        <f>-IF(H3689*5%&gt;500000,500000,H3689*5%)</f>
        <v>-107135.98843930637</v>
      </c>
      <c r="G3696" s="160"/>
      <c r="H3696" s="99"/>
      <c r="I3696" s="76">
        <f t="shared" si="1507"/>
        <v>26</v>
      </c>
      <c r="J3696" s="100">
        <f>$AN$30</f>
        <v>41100</v>
      </c>
      <c r="K3696" s="101">
        <v>1</v>
      </c>
      <c r="L3696" s="261">
        <v>10</v>
      </c>
      <c r="M3696" s="232">
        <f t="shared" si="1522"/>
        <v>0.33333333333333331</v>
      </c>
      <c r="N3696" s="241">
        <f t="shared" si="1514"/>
        <v>0.70833333333333337</v>
      </c>
      <c r="O3696" s="244">
        <f t="shared" si="1508"/>
        <v>9.0000000000000018</v>
      </c>
      <c r="P3696" s="245" t="str">
        <f t="shared" si="1520"/>
        <v>1</v>
      </c>
      <c r="Q3696" s="257">
        <f t="shared" si="1509"/>
        <v>8.0000000000000018</v>
      </c>
      <c r="R3696" s="102">
        <f t="shared" si="1521"/>
        <v>1.9999999999999982</v>
      </c>
      <c r="S3696" s="103">
        <f t="shared" si="1515"/>
        <v>1</v>
      </c>
      <c r="T3696" s="104">
        <f t="shared" si="1516"/>
        <v>0.99999999999999822</v>
      </c>
      <c r="U3696" s="104">
        <f t="shared" si="1517"/>
        <v>0</v>
      </c>
      <c r="V3696" s="104">
        <f t="shared" si="1518"/>
        <v>0</v>
      </c>
      <c r="W3696" s="105">
        <f t="shared" si="1519"/>
        <v>1.9999999999999982</v>
      </c>
      <c r="X3696" s="96"/>
      <c r="Y3696" s="106" t="str">
        <f>$AO$30</f>
        <v>D</v>
      </c>
      <c r="Z3696" s="207" t="str">
        <f t="shared" si="1510"/>
        <v>Tue</v>
      </c>
      <c r="AA3696" s="107">
        <f t="shared" si="1511"/>
        <v>0</v>
      </c>
      <c r="AB3696" s="107">
        <f t="shared" si="1512"/>
        <v>0</v>
      </c>
      <c r="AC3696" s="107">
        <f t="shared" si="1513"/>
        <v>0</v>
      </c>
    </row>
    <row r="3697" spans="1:29" ht="12.75" customHeight="1">
      <c r="A3697" s="69"/>
      <c r="B3697" s="98"/>
      <c r="C3697" s="98"/>
      <c r="D3697" s="162" t="s">
        <v>30</v>
      </c>
      <c r="E3697" s="159"/>
      <c r="F3697" s="163">
        <f>ROUND(H3689+H3691+F3695+F3696,0)*12</f>
        <v>24208956</v>
      </c>
      <c r="G3697" s="163"/>
      <c r="H3697" s="99"/>
      <c r="I3697" s="76">
        <f t="shared" si="1507"/>
        <v>27</v>
      </c>
      <c r="J3697" s="100">
        <f>$AN$31</f>
        <v>41101</v>
      </c>
      <c r="K3697" s="101">
        <v>1</v>
      </c>
      <c r="L3697" s="261">
        <v>9</v>
      </c>
      <c r="M3697" s="232">
        <f t="shared" si="1522"/>
        <v>0.33333333333333331</v>
      </c>
      <c r="N3697" s="241">
        <f t="shared" si="1514"/>
        <v>0.70833333333333337</v>
      </c>
      <c r="O3697" s="244">
        <f t="shared" si="1508"/>
        <v>9.0000000000000018</v>
      </c>
      <c r="P3697" s="245" t="str">
        <f t="shared" si="1520"/>
        <v>1</v>
      </c>
      <c r="Q3697" s="257">
        <f t="shared" si="1509"/>
        <v>8.0000000000000018</v>
      </c>
      <c r="R3697" s="102">
        <f t="shared" si="1521"/>
        <v>0.99999999999999822</v>
      </c>
      <c r="S3697" s="103">
        <f t="shared" si="1515"/>
        <v>1</v>
      </c>
      <c r="T3697" s="104">
        <f t="shared" si="1516"/>
        <v>0</v>
      </c>
      <c r="U3697" s="104">
        <f t="shared" si="1517"/>
        <v>0</v>
      </c>
      <c r="V3697" s="104">
        <f t="shared" si="1518"/>
        <v>0</v>
      </c>
      <c r="W3697" s="105">
        <f t="shared" si="1519"/>
        <v>0.99999999999999822</v>
      </c>
      <c r="X3697" s="96"/>
      <c r="Y3697" s="106" t="str">
        <f>$AO$31</f>
        <v>D</v>
      </c>
      <c r="Z3697" s="207" t="str">
        <f t="shared" si="1510"/>
        <v>Wed</v>
      </c>
      <c r="AA3697" s="107">
        <f t="shared" si="1511"/>
        <v>0</v>
      </c>
      <c r="AB3697" s="107">
        <f t="shared" si="1512"/>
        <v>0</v>
      </c>
      <c r="AC3697" s="107">
        <f t="shared" si="1513"/>
        <v>0</v>
      </c>
    </row>
    <row r="3698" spans="1:29" ht="12.75" customHeight="1">
      <c r="A3698" s="69"/>
      <c r="B3698" s="98"/>
      <c r="C3698" s="98"/>
      <c r="D3698" s="168" t="s">
        <v>31</v>
      </c>
      <c r="E3698" s="159"/>
      <c r="F3698" s="169">
        <f>(F3697)+(F3694*12)</f>
        <v>8368956</v>
      </c>
      <c r="G3698" s="169"/>
      <c r="H3698" s="99"/>
      <c r="I3698" s="76">
        <f t="shared" si="1507"/>
        <v>28</v>
      </c>
      <c r="J3698" s="100">
        <f>$AN$32</f>
        <v>41102</v>
      </c>
      <c r="K3698" s="101">
        <v>1</v>
      </c>
      <c r="L3698" s="261">
        <v>8</v>
      </c>
      <c r="M3698" s="232">
        <f t="shared" si="1522"/>
        <v>0.33333333333333331</v>
      </c>
      <c r="N3698" s="241">
        <f t="shared" si="1514"/>
        <v>0.70833333333333337</v>
      </c>
      <c r="O3698" s="244">
        <f t="shared" si="1508"/>
        <v>9.0000000000000018</v>
      </c>
      <c r="P3698" s="245" t="str">
        <f t="shared" si="1520"/>
        <v>1</v>
      </c>
      <c r="Q3698" s="257">
        <f t="shared" si="1509"/>
        <v>8.0000000000000018</v>
      </c>
      <c r="R3698" s="102">
        <f t="shared" si="1521"/>
        <v>0</v>
      </c>
      <c r="S3698" s="103">
        <f t="shared" si="1515"/>
        <v>0</v>
      </c>
      <c r="T3698" s="104">
        <f t="shared" si="1516"/>
        <v>0</v>
      </c>
      <c r="U3698" s="104">
        <f t="shared" si="1517"/>
        <v>0</v>
      </c>
      <c r="V3698" s="104">
        <f t="shared" si="1518"/>
        <v>0</v>
      </c>
      <c r="W3698" s="105">
        <f t="shared" si="1519"/>
        <v>0</v>
      </c>
      <c r="X3698" s="96"/>
      <c r="Y3698" s="106" t="str">
        <f>$AO$32</f>
        <v>D</v>
      </c>
      <c r="Z3698" s="207" t="str">
        <f t="shared" si="1510"/>
        <v>Thu</v>
      </c>
      <c r="AA3698" s="107">
        <f t="shared" si="1511"/>
        <v>0</v>
      </c>
      <c r="AB3698" s="107">
        <f t="shared" si="1512"/>
        <v>0</v>
      </c>
      <c r="AC3698" s="107">
        <f t="shared" si="1513"/>
        <v>0</v>
      </c>
    </row>
    <row r="3699" spans="1:29" ht="12.75" customHeight="1">
      <c r="A3699" s="69"/>
      <c r="B3699" s="98"/>
      <c r="C3699" s="98"/>
      <c r="D3699" s="168" t="s">
        <v>32</v>
      </c>
      <c r="E3699" s="159"/>
      <c r="F3699" s="170">
        <f>-(IF(F3698&lt;=0,0,IF(F3698&lt;=50000000,F3698*0.05,IF(F3698&lt;=200000000,(F3698-50000000)*0.15+2500000,IF(F3698&lt;=500000000,(F3698-250000000)*0.25+32500000,(F3698-500000000)*0.3+95000000)))))/12</f>
        <v>-34870.65</v>
      </c>
      <c r="G3699" s="171">
        <f>-(IF(F3699&lt;=0,0,IF(F3699&lt;=50000000,F3699*0.05,IF(F3699&lt;=200000000,(F3699-50000000)*0.15+2500000,IF(F3699&lt;=500000000,(F3699-250000000)*0.25+32500000,(F3699-500000000)*0.3+95000000)))))/12</f>
        <v>0</v>
      </c>
      <c r="H3699" s="99"/>
      <c r="I3699" s="76">
        <f t="shared" si="1507"/>
        <v>29</v>
      </c>
      <c r="J3699" s="100">
        <f>$AN$33</f>
        <v>41103</v>
      </c>
      <c r="K3699" s="101">
        <v>1</v>
      </c>
      <c r="L3699" s="261">
        <v>11</v>
      </c>
      <c r="M3699" s="232">
        <f t="shared" si="1522"/>
        <v>0.33333333333333331</v>
      </c>
      <c r="N3699" s="241">
        <f t="shared" si="1514"/>
        <v>0.70833333333333337</v>
      </c>
      <c r="O3699" s="244">
        <f t="shared" si="1508"/>
        <v>9.0000000000000018</v>
      </c>
      <c r="P3699" s="245" t="str">
        <f t="shared" si="1520"/>
        <v>1</v>
      </c>
      <c r="Q3699" s="257">
        <f t="shared" si="1509"/>
        <v>8.0000000000000018</v>
      </c>
      <c r="R3699" s="102">
        <f t="shared" si="1521"/>
        <v>2.9999999999999982</v>
      </c>
      <c r="S3699" s="103">
        <f t="shared" si="1515"/>
        <v>1</v>
      </c>
      <c r="T3699" s="104">
        <f t="shared" si="1516"/>
        <v>1.9999999999999982</v>
      </c>
      <c r="U3699" s="104">
        <f t="shared" si="1517"/>
        <v>0</v>
      </c>
      <c r="V3699" s="104">
        <f t="shared" si="1518"/>
        <v>0</v>
      </c>
      <c r="W3699" s="105">
        <f t="shared" si="1519"/>
        <v>2.9999999999999982</v>
      </c>
      <c r="X3699" s="96"/>
      <c r="Y3699" s="106" t="str">
        <f>$AO$33</f>
        <v>D</v>
      </c>
      <c r="Z3699" s="207" t="str">
        <f t="shared" si="1510"/>
        <v>Fri</v>
      </c>
      <c r="AA3699" s="107">
        <f t="shared" si="1511"/>
        <v>0</v>
      </c>
      <c r="AB3699" s="107">
        <f t="shared" si="1512"/>
        <v>0</v>
      </c>
      <c r="AC3699" s="107">
        <f t="shared" si="1513"/>
        <v>0</v>
      </c>
    </row>
    <row r="3700" spans="1:29" ht="12.75" customHeight="1">
      <c r="A3700" s="69"/>
      <c r="B3700" s="98"/>
      <c r="C3700" s="125"/>
      <c r="D3700" s="172"/>
      <c r="E3700" s="173"/>
      <c r="F3700" s="174"/>
      <c r="G3700" s="72"/>
      <c r="H3700" s="175"/>
      <c r="I3700" s="76">
        <f t="shared" si="1507"/>
        <v>30</v>
      </c>
      <c r="J3700" s="100">
        <f>$AN$34</f>
        <v>41104</v>
      </c>
      <c r="K3700" s="101" t="s">
        <v>50</v>
      </c>
      <c r="L3700" s="261"/>
      <c r="M3700" s="232">
        <f t="shared" si="1522"/>
        <v>0</v>
      </c>
      <c r="N3700" s="241">
        <f t="shared" si="1514"/>
        <v>0</v>
      </c>
      <c r="O3700" s="244">
        <f t="shared" si="1508"/>
        <v>0</v>
      </c>
      <c r="P3700" s="245">
        <f t="shared" si="1520"/>
        <v>0</v>
      </c>
      <c r="Q3700" s="257">
        <f t="shared" si="1509"/>
        <v>0</v>
      </c>
      <c r="R3700" s="102">
        <f t="shared" si="1521"/>
        <v>0</v>
      </c>
      <c r="S3700" s="103">
        <f t="shared" si="1515"/>
        <v>0</v>
      </c>
      <c r="T3700" s="104">
        <f t="shared" si="1516"/>
        <v>0</v>
      </c>
      <c r="U3700" s="104">
        <f t="shared" si="1517"/>
        <v>0</v>
      </c>
      <c r="V3700" s="104">
        <f t="shared" si="1518"/>
        <v>0</v>
      </c>
      <c r="W3700" s="105">
        <f t="shared" si="1519"/>
        <v>0</v>
      </c>
      <c r="X3700" s="96"/>
      <c r="Y3700" s="106" t="str">
        <f>$AO$34</f>
        <v>M</v>
      </c>
      <c r="Z3700" s="207" t="str">
        <f t="shared" si="1510"/>
        <v>Sat</v>
      </c>
      <c r="AA3700" s="107">
        <f t="shared" si="1511"/>
        <v>0</v>
      </c>
      <c r="AB3700" s="107">
        <f t="shared" si="1512"/>
        <v>0</v>
      </c>
      <c r="AC3700" s="107">
        <f t="shared" si="1513"/>
        <v>0</v>
      </c>
    </row>
    <row r="3701" spans="1:29" ht="12.75" customHeight="1">
      <c r="A3701" s="69"/>
      <c r="B3701" s="176" t="s">
        <v>33</v>
      </c>
      <c r="C3701" s="177"/>
      <c r="D3701" s="178"/>
      <c r="E3701" s="127"/>
      <c r="F3701" s="179"/>
      <c r="G3701" s="180" t="s">
        <v>22</v>
      </c>
      <c r="H3701" s="152">
        <f>+H3689+H3691+H3692+H3693</f>
        <v>2082957.9187861271</v>
      </c>
      <c r="I3701" s="76">
        <f t="shared" si="1507"/>
        <v>31</v>
      </c>
      <c r="J3701" s="100">
        <f>$AN$35</f>
        <v>41105</v>
      </c>
      <c r="K3701" s="101" t="s">
        <v>50</v>
      </c>
      <c r="L3701" s="261"/>
      <c r="M3701" s="232">
        <f t="shared" si="1522"/>
        <v>0</v>
      </c>
      <c r="N3701" s="241">
        <f t="shared" si="1514"/>
        <v>0</v>
      </c>
      <c r="O3701" s="244">
        <f t="shared" si="1508"/>
        <v>0</v>
      </c>
      <c r="P3701" s="245">
        <f t="shared" si="1520"/>
        <v>0</v>
      </c>
      <c r="Q3701" s="257">
        <f t="shared" si="1509"/>
        <v>0</v>
      </c>
      <c r="R3701" s="102">
        <f t="shared" si="1521"/>
        <v>0</v>
      </c>
      <c r="S3701" s="103">
        <f t="shared" si="1515"/>
        <v>0</v>
      </c>
      <c r="T3701" s="104">
        <f t="shared" si="1516"/>
        <v>0</v>
      </c>
      <c r="U3701" s="104">
        <f t="shared" si="1517"/>
        <v>0</v>
      </c>
      <c r="V3701" s="104">
        <f t="shared" si="1518"/>
        <v>0</v>
      </c>
      <c r="W3701" s="105">
        <f t="shared" si="1519"/>
        <v>0</v>
      </c>
      <c r="X3701" s="96"/>
      <c r="Y3701" s="106" t="str">
        <f>$AO$35</f>
        <v>M</v>
      </c>
      <c r="Z3701" s="262" t="str">
        <f t="shared" si="1510"/>
        <v>Sun</v>
      </c>
      <c r="AA3701" s="107">
        <f t="shared" si="1511"/>
        <v>0</v>
      </c>
      <c r="AB3701" s="107">
        <f t="shared" si="1512"/>
        <v>0</v>
      </c>
      <c r="AC3701" s="107">
        <f t="shared" si="1513"/>
        <v>0</v>
      </c>
    </row>
    <row r="3702" spans="1:29" ht="12.75" customHeight="1">
      <c r="A3702" s="69"/>
      <c r="B3702" s="70"/>
      <c r="C3702" s="70"/>
      <c r="D3702" s="200"/>
      <c r="E3702" s="127"/>
      <c r="F3702" s="155"/>
      <c r="G3702" s="74"/>
      <c r="H3702" s="75"/>
      <c r="I3702" s="76">
        <f t="shared" si="1507"/>
        <v>32</v>
      </c>
      <c r="J3702" s="100">
        <f>$AN$36</f>
        <v>41106</v>
      </c>
      <c r="K3702" s="101">
        <v>1</v>
      </c>
      <c r="L3702" s="261">
        <v>11</v>
      </c>
      <c r="M3702" s="232">
        <f t="shared" si="1522"/>
        <v>0.33333333333333331</v>
      </c>
      <c r="N3702" s="241">
        <f t="shared" si="1514"/>
        <v>0.70833333333333337</v>
      </c>
      <c r="O3702" s="244">
        <f t="shared" si="1508"/>
        <v>9.0000000000000018</v>
      </c>
      <c r="P3702" s="245" t="str">
        <f t="shared" si="1520"/>
        <v>1</v>
      </c>
      <c r="Q3702" s="257">
        <f t="shared" si="1509"/>
        <v>8.0000000000000018</v>
      </c>
      <c r="R3702" s="102">
        <f t="shared" si="1521"/>
        <v>2.9999999999999982</v>
      </c>
      <c r="S3702" s="103">
        <f t="shared" si="1515"/>
        <v>1</v>
      </c>
      <c r="T3702" s="104">
        <f t="shared" si="1516"/>
        <v>1.9999999999999982</v>
      </c>
      <c r="U3702" s="104">
        <f t="shared" si="1517"/>
        <v>0</v>
      </c>
      <c r="V3702" s="104">
        <f t="shared" si="1518"/>
        <v>0</v>
      </c>
      <c r="W3702" s="105">
        <f t="shared" si="1519"/>
        <v>2.9999999999999982</v>
      </c>
      <c r="X3702" s="96"/>
      <c r="Y3702" s="106" t="str">
        <f>$AO$36</f>
        <v>D</v>
      </c>
      <c r="Z3702" s="262" t="str">
        <f t="shared" si="1510"/>
        <v>Mon</v>
      </c>
      <c r="AA3702" s="107">
        <f t="shared" si="1511"/>
        <v>0</v>
      </c>
      <c r="AB3702" s="107">
        <f t="shared" si="1512"/>
        <v>0</v>
      </c>
      <c r="AC3702" s="107">
        <f t="shared" si="1513"/>
        <v>0</v>
      </c>
    </row>
    <row r="3703" spans="1:29" ht="12.75" customHeight="1">
      <c r="A3703" s="69"/>
      <c r="B3703" s="181" t="s">
        <v>34</v>
      </c>
      <c r="C3703" s="181"/>
      <c r="D3703" s="72"/>
      <c r="E3703" s="73"/>
      <c r="F3703" s="72"/>
      <c r="G3703" s="181" t="s">
        <v>35</v>
      </c>
      <c r="H3703" s="99"/>
      <c r="I3703" s="76">
        <f t="shared" si="1507"/>
        <v>33</v>
      </c>
      <c r="J3703" s="100">
        <f>$AN$37</f>
        <v>41107</v>
      </c>
      <c r="K3703" s="101">
        <v>1</v>
      </c>
      <c r="L3703" s="261">
        <v>11</v>
      </c>
      <c r="M3703" s="232">
        <f t="shared" si="1522"/>
        <v>0.33333333333333331</v>
      </c>
      <c r="N3703" s="241">
        <f t="shared" si="1514"/>
        <v>0.70833333333333337</v>
      </c>
      <c r="O3703" s="244">
        <f t="shared" si="1508"/>
        <v>9.0000000000000018</v>
      </c>
      <c r="P3703" s="245" t="str">
        <f t="shared" si="1520"/>
        <v>1</v>
      </c>
      <c r="Q3703" s="257">
        <f t="shared" si="1509"/>
        <v>8.0000000000000018</v>
      </c>
      <c r="R3703" s="102">
        <f t="shared" si="1521"/>
        <v>2.9999999999999982</v>
      </c>
      <c r="S3703" s="103">
        <f t="shared" si="1515"/>
        <v>1</v>
      </c>
      <c r="T3703" s="104">
        <f t="shared" si="1516"/>
        <v>1.9999999999999982</v>
      </c>
      <c r="U3703" s="104">
        <f t="shared" si="1517"/>
        <v>0</v>
      </c>
      <c r="V3703" s="104">
        <f t="shared" si="1518"/>
        <v>0</v>
      </c>
      <c r="W3703" s="105">
        <f t="shared" si="1519"/>
        <v>2.9999999999999982</v>
      </c>
      <c r="X3703" s="96"/>
      <c r="Y3703" s="106" t="str">
        <f>$AO$37</f>
        <v>D</v>
      </c>
      <c r="Z3703" s="207" t="str">
        <f t="shared" si="1510"/>
        <v>Tue</v>
      </c>
      <c r="AA3703" s="107">
        <f t="shared" si="1511"/>
        <v>0</v>
      </c>
      <c r="AB3703" s="107">
        <f t="shared" si="1512"/>
        <v>0</v>
      </c>
      <c r="AC3703" s="107">
        <f t="shared" si="1513"/>
        <v>0</v>
      </c>
    </row>
    <row r="3704" spans="1:29" ht="12.75" customHeight="1">
      <c r="A3704" s="69"/>
      <c r="B3704" s="181"/>
      <c r="C3704" s="181"/>
      <c r="D3704" s="72"/>
      <c r="E3704" s="73"/>
      <c r="F3704" s="72"/>
      <c r="G3704" s="181"/>
      <c r="H3704" s="99"/>
      <c r="I3704" s="76">
        <f t="shared" si="1507"/>
        <v>34</v>
      </c>
      <c r="J3704" s="100">
        <f>$AN$38</f>
        <v>41108</v>
      </c>
      <c r="K3704" s="101">
        <v>1</v>
      </c>
      <c r="L3704" s="261">
        <v>9</v>
      </c>
      <c r="M3704" s="232">
        <f t="shared" si="1522"/>
        <v>0.33333333333333331</v>
      </c>
      <c r="N3704" s="241">
        <f t="shared" si="1514"/>
        <v>0.70833333333333337</v>
      </c>
      <c r="O3704" s="244">
        <f t="shared" si="1508"/>
        <v>9.0000000000000018</v>
      </c>
      <c r="P3704" s="245" t="str">
        <f t="shared" si="1520"/>
        <v>1</v>
      </c>
      <c r="Q3704" s="257">
        <f t="shared" si="1509"/>
        <v>8.0000000000000018</v>
      </c>
      <c r="R3704" s="102">
        <f t="shared" si="1521"/>
        <v>0.99999999999999822</v>
      </c>
      <c r="S3704" s="103">
        <f t="shared" si="1515"/>
        <v>1</v>
      </c>
      <c r="T3704" s="104">
        <f t="shared" si="1516"/>
        <v>0</v>
      </c>
      <c r="U3704" s="104">
        <f t="shared" si="1517"/>
        <v>0</v>
      </c>
      <c r="V3704" s="104">
        <f t="shared" si="1518"/>
        <v>0</v>
      </c>
      <c r="W3704" s="105">
        <f t="shared" si="1519"/>
        <v>0.99999999999999822</v>
      </c>
      <c r="X3704" s="96"/>
      <c r="Y3704" s="106" t="str">
        <f>$AO$38</f>
        <v>D</v>
      </c>
      <c r="Z3704" s="207" t="str">
        <f t="shared" si="1510"/>
        <v>Wed</v>
      </c>
      <c r="AA3704" s="107">
        <f t="shared" si="1511"/>
        <v>0</v>
      </c>
      <c r="AB3704" s="107">
        <f t="shared" si="1512"/>
        <v>0</v>
      </c>
      <c r="AC3704" s="107">
        <f t="shared" si="1513"/>
        <v>0</v>
      </c>
    </row>
    <row r="3705" spans="1:29" ht="12.75" customHeight="1">
      <c r="A3705" s="69"/>
      <c r="B3705" s="181"/>
      <c r="C3705" s="181"/>
      <c r="D3705" s="72"/>
      <c r="E3705" s="73"/>
      <c r="F3705" s="72"/>
      <c r="G3705" s="181"/>
      <c r="H3705" s="99"/>
      <c r="I3705" s="76">
        <f t="shared" si="1507"/>
        <v>35</v>
      </c>
      <c r="J3705" s="100"/>
      <c r="K3705" s="101"/>
      <c r="L3705" s="261"/>
      <c r="M3705" s="232"/>
      <c r="N3705" s="241"/>
      <c r="O3705" s="244"/>
      <c r="P3705" s="245"/>
      <c r="Q3705" s="257"/>
      <c r="R3705" s="102"/>
      <c r="S3705" s="103"/>
      <c r="T3705" s="104"/>
      <c r="U3705" s="104"/>
      <c r="V3705" s="104"/>
      <c r="W3705" s="105"/>
      <c r="X3705" s="96"/>
      <c r="Y3705" s="106"/>
      <c r="Z3705" s="207" t="str">
        <f t="shared" si="1510"/>
        <v>Sat</v>
      </c>
      <c r="AA3705" s="107">
        <f>COUNTIF(K3705,"S")</f>
        <v>0</v>
      </c>
      <c r="AB3705" s="107">
        <f>COUNTIF(K3705,"I")</f>
        <v>0</v>
      </c>
      <c r="AC3705" s="107">
        <f>COUNTIF(K3705,"A")</f>
        <v>0</v>
      </c>
    </row>
    <row r="3706" spans="1:29" ht="12.75" customHeight="1">
      <c r="A3706" s="69"/>
      <c r="B3706" s="181"/>
      <c r="C3706" s="181"/>
      <c r="D3706" s="72"/>
      <c r="E3706" s="73"/>
      <c r="F3706" s="72"/>
      <c r="G3706" s="181"/>
      <c r="H3706" s="99"/>
      <c r="I3706" s="76">
        <f t="shared" si="1507"/>
        <v>36</v>
      </c>
      <c r="J3706" s="210" t="s">
        <v>19</v>
      </c>
      <c r="K3706" s="211"/>
      <c r="L3706" s="251"/>
      <c r="M3706" s="212" t="s">
        <v>45</v>
      </c>
      <c r="N3706" s="212" t="s">
        <v>46</v>
      </c>
      <c r="O3706" s="242"/>
      <c r="P3706" s="243"/>
      <c r="Q3706" s="258"/>
      <c r="R3706" s="212"/>
      <c r="S3706" s="213"/>
      <c r="T3706" s="214"/>
      <c r="U3706" s="214"/>
      <c r="V3706" s="215"/>
      <c r="W3706" s="216" t="s">
        <v>36</v>
      </c>
      <c r="X3706" s="182"/>
      <c r="Y3706" s="183" t="s">
        <v>37</v>
      </c>
      <c r="Z3706" s="83"/>
      <c r="AA3706" s="84"/>
      <c r="AB3706" s="84"/>
      <c r="AC3706" s="96"/>
    </row>
    <row r="3707" spans="1:29" ht="12.75" customHeight="1">
      <c r="A3707" s="69"/>
      <c r="B3707" s="184" t="str">
        <f>C3671</f>
        <v>ADE</v>
      </c>
      <c r="C3707" s="181"/>
      <c r="D3707" s="72"/>
      <c r="E3707" s="73"/>
      <c r="F3707" s="72"/>
      <c r="G3707" s="181" t="s">
        <v>38</v>
      </c>
      <c r="H3707" s="99"/>
      <c r="I3707" s="76">
        <f t="shared" si="1507"/>
        <v>37</v>
      </c>
      <c r="J3707" s="333">
        <f>+K3707+L3707</f>
        <v>22</v>
      </c>
      <c r="K3707" s="334">
        <f>+COUNTIF(K3674:K3705,"1")+COUNTIF(K3674:K3705,"2")+COUNTIF(K3674:K3705,"L2")+COUNTIF(K3674:K3705,"L1")</f>
        <v>22</v>
      </c>
      <c r="L3707" s="334">
        <f>+COUNTIF(K3674:K3705,"2")+COUNTIF(K3674:K3705,"L2")</f>
        <v>0</v>
      </c>
      <c r="M3707" s="334">
        <f>+COUNTIF(K3674:K3705,"1")+COUNTIF(K3674:K3705,"L1")</f>
        <v>22</v>
      </c>
      <c r="N3707" s="185"/>
      <c r="O3707" s="185"/>
      <c r="P3707" s="101"/>
      <c r="Q3707" s="259"/>
      <c r="R3707" s="185">
        <f>+COUNTIF(K3675:K3705,"S2")</f>
        <v>0</v>
      </c>
      <c r="S3707" s="102">
        <f>SUM(S3675:S3705)</f>
        <v>15</v>
      </c>
      <c r="T3707" s="102">
        <f>SUM(T3675:T3705)</f>
        <v>38.999999999999993</v>
      </c>
      <c r="U3707" s="102">
        <f>SUM(U3675:U3705)</f>
        <v>2</v>
      </c>
      <c r="V3707" s="102">
        <f>SUM(V3675:V3705)</f>
        <v>0</v>
      </c>
      <c r="W3707" s="105">
        <f>+(S3707*1.5)+(T3707*2)+(U3707*3)+(V3707*4)</f>
        <v>106.49999999999999</v>
      </c>
      <c r="X3707" s="186"/>
      <c r="Y3707" s="187">
        <f>+COUNTIF(Y3675:Y3705,"D")</f>
        <v>22</v>
      </c>
      <c r="Z3707" s="83"/>
      <c r="AA3707" s="102">
        <f>SUM(AA3675:AA3705)</f>
        <v>0</v>
      </c>
      <c r="AB3707" s="102">
        <f>SUM(AB3675:AB3705)</f>
        <v>0</v>
      </c>
      <c r="AC3707" s="102">
        <f>SUM(AC3675:AC3705)</f>
        <v>0</v>
      </c>
    </row>
    <row r="3708" spans="1:29" ht="12.75" customHeight="1">
      <c r="A3708" s="69"/>
      <c r="B3708" s="263"/>
      <c r="C3708" s="189" t="s">
        <v>57</v>
      </c>
      <c r="D3708" s="189"/>
      <c r="E3708" s="190"/>
      <c r="F3708" s="72"/>
      <c r="G3708" s="72"/>
      <c r="H3708" s="99"/>
      <c r="I3708" s="76">
        <f t="shared" si="1507"/>
        <v>38</v>
      </c>
      <c r="J3708" s="191"/>
      <c r="K3708" s="192"/>
      <c r="L3708" s="252"/>
      <c r="M3708" s="193"/>
      <c r="N3708" s="193"/>
      <c r="O3708" s="193"/>
      <c r="P3708" s="239"/>
      <c r="Q3708" s="260"/>
      <c r="R3708" s="194">
        <f>S3707+T3707+U3707+V3707</f>
        <v>55.999999999999993</v>
      </c>
      <c r="S3708" s="103"/>
      <c r="T3708" s="103"/>
      <c r="U3708" s="103"/>
      <c r="V3708" s="103"/>
      <c r="W3708" s="103"/>
      <c r="X3708" s="195"/>
      <c r="Y3708" s="187"/>
      <c r="Z3708" s="196"/>
      <c r="AA3708" s="196"/>
      <c r="AB3708" s="196"/>
      <c r="AC3708" s="197"/>
    </row>
    <row r="3710" spans="1:29" ht="12.75" customHeight="1">
      <c r="A3710" s="52">
        <f>A3671+1</f>
        <v>96</v>
      </c>
      <c r="B3710" s="53" t="s">
        <v>2</v>
      </c>
      <c r="C3710" s="54" t="s">
        <v>201</v>
      </c>
      <c r="D3710" s="55"/>
      <c r="E3710" s="56" t="s">
        <v>55</v>
      </c>
      <c r="F3710" s="209" t="s">
        <v>171</v>
      </c>
      <c r="G3710" s="57"/>
      <c r="H3710" s="58"/>
      <c r="I3710" s="59">
        <v>1</v>
      </c>
      <c r="J3710" s="486" t="str">
        <f>+C3710</f>
        <v>ADE</v>
      </c>
      <c r="K3710" s="486"/>
      <c r="L3710" s="486"/>
      <c r="M3710" s="486"/>
      <c r="N3710" s="486"/>
      <c r="O3710" s="486"/>
      <c r="P3710" s="486"/>
      <c r="Q3710" s="486"/>
      <c r="R3710" s="486"/>
      <c r="S3710" s="486"/>
      <c r="T3710" s="486"/>
      <c r="U3710" s="486"/>
      <c r="V3710" s="486"/>
      <c r="W3710" s="486"/>
      <c r="X3710" s="60"/>
      <c r="Y3710" s="61"/>
      <c r="Z3710" s="62"/>
      <c r="AA3710" s="63"/>
      <c r="AB3710" s="63"/>
      <c r="AC3710" s="64"/>
    </row>
    <row r="3711" spans="1:29" ht="12.75" customHeight="1">
      <c r="A3711" s="69"/>
      <c r="B3711" s="70" t="s">
        <v>3</v>
      </c>
      <c r="C3711" s="71" t="s">
        <v>62</v>
      </c>
      <c r="D3711" s="72"/>
      <c r="E3711" s="73"/>
      <c r="F3711" s="72"/>
      <c r="G3711" s="74"/>
      <c r="H3711" s="75"/>
      <c r="I3711" s="76">
        <f t="shared" ref="I3711:I3747" si="1523">+I3710+1</f>
        <v>2</v>
      </c>
      <c r="J3711" s="77" t="s">
        <v>4</v>
      </c>
      <c r="K3711" s="78"/>
      <c r="L3711" s="248"/>
      <c r="M3711" s="79"/>
      <c r="N3711" s="79"/>
      <c r="O3711" s="79"/>
      <c r="P3711" s="236"/>
      <c r="Q3711" s="254"/>
      <c r="R3711" s="79"/>
      <c r="S3711" s="79"/>
      <c r="T3711" s="79"/>
      <c r="U3711" s="79"/>
      <c r="V3711" s="79"/>
      <c r="W3711" s="80" t="str">
        <f>$Y$1</f>
        <v>Period: 1 May 2012 - 31 May 2012</v>
      </c>
      <c r="X3711" s="81"/>
      <c r="Y3711" s="82"/>
      <c r="Z3711" s="83"/>
      <c r="AA3711" s="84"/>
      <c r="AB3711" s="84"/>
      <c r="AC3711" s="85"/>
    </row>
    <row r="3712" spans="1:29" ht="12.75" customHeight="1">
      <c r="A3712" s="69"/>
      <c r="B3712" s="70" t="s">
        <v>6</v>
      </c>
      <c r="C3712" s="71" t="s">
        <v>5</v>
      </c>
      <c r="D3712" s="72"/>
      <c r="E3712" s="73"/>
      <c r="F3712" s="91"/>
      <c r="G3712" s="91"/>
      <c r="H3712" s="92"/>
      <c r="I3712" s="76">
        <f t="shared" si="1523"/>
        <v>3</v>
      </c>
      <c r="J3712" s="487" t="s">
        <v>7</v>
      </c>
      <c r="K3712" s="488" t="s">
        <v>8</v>
      </c>
      <c r="L3712" s="249"/>
      <c r="M3712" s="489" t="s">
        <v>49</v>
      </c>
      <c r="N3712" s="490"/>
      <c r="O3712" s="220"/>
      <c r="P3712" s="237"/>
      <c r="Q3712" s="255"/>
      <c r="R3712" s="491" t="s">
        <v>64</v>
      </c>
      <c r="S3712" s="493" t="s">
        <v>9</v>
      </c>
      <c r="T3712" s="493"/>
      <c r="U3712" s="493"/>
      <c r="V3712" s="493"/>
      <c r="W3712" s="494" t="s">
        <v>10</v>
      </c>
      <c r="X3712" s="93"/>
      <c r="Y3712" s="94"/>
      <c r="Z3712" s="83"/>
      <c r="AA3712" s="84"/>
      <c r="AB3712" s="84"/>
      <c r="AC3712" s="85"/>
    </row>
    <row r="3713" spans="1:29" ht="12.75" customHeight="1">
      <c r="A3713" s="69"/>
      <c r="B3713" s="70" t="s">
        <v>48</v>
      </c>
      <c r="C3713" s="71"/>
      <c r="D3713" s="72"/>
      <c r="E3713" s="73"/>
      <c r="F3713" s="91"/>
      <c r="G3713" s="91"/>
      <c r="H3713" s="92"/>
      <c r="I3713" s="76">
        <f t="shared" si="1523"/>
        <v>4</v>
      </c>
      <c r="J3713" s="487"/>
      <c r="K3713" s="488"/>
      <c r="L3713" s="250"/>
      <c r="M3713" s="231" t="s">
        <v>11</v>
      </c>
      <c r="N3713" s="231" t="s">
        <v>12</v>
      </c>
      <c r="O3713" s="231"/>
      <c r="P3713" s="238"/>
      <c r="Q3713" s="256" t="s">
        <v>67</v>
      </c>
      <c r="R3713" s="492"/>
      <c r="S3713" s="201">
        <v>1.5</v>
      </c>
      <c r="T3713" s="201">
        <v>2</v>
      </c>
      <c r="U3713" s="201">
        <v>3</v>
      </c>
      <c r="V3713" s="201">
        <v>4</v>
      </c>
      <c r="W3713" s="494"/>
      <c r="X3713" s="93"/>
      <c r="Y3713" s="94"/>
      <c r="Z3713" s="83"/>
      <c r="AA3713" s="95" t="s">
        <v>13</v>
      </c>
      <c r="AB3713" s="95" t="s">
        <v>14</v>
      </c>
      <c r="AC3713" s="96" t="s">
        <v>15</v>
      </c>
    </row>
    <row r="3714" spans="1:29" ht="12.75" customHeight="1">
      <c r="A3714" s="69"/>
      <c r="B3714" s="70" t="s">
        <v>16</v>
      </c>
      <c r="C3714" s="71"/>
      <c r="D3714" s="72"/>
      <c r="E3714" s="73"/>
      <c r="F3714" s="98"/>
      <c r="G3714" s="72"/>
      <c r="H3714" s="99"/>
      <c r="I3714" s="76">
        <f t="shared" si="1523"/>
        <v>5</v>
      </c>
      <c r="J3714" s="100">
        <f>$AN$9</f>
        <v>41079</v>
      </c>
      <c r="K3714" s="101">
        <v>1</v>
      </c>
      <c r="L3714" s="261">
        <v>10</v>
      </c>
      <c r="M3714" s="232">
        <f>VLOOKUP(K3714,$AE$23:$AG$30,2,0)</f>
        <v>0.33333333333333331</v>
      </c>
      <c r="N3714" s="241">
        <f>VLOOKUP(K3714,$AE$23:$AG$30,3,0)</f>
        <v>0.70833333333333337</v>
      </c>
      <c r="O3714" s="244">
        <f t="shared" ref="O3714:O3743" si="1524">(N3714-M3714)*24</f>
        <v>9.0000000000000018</v>
      </c>
      <c r="P3714" s="245" t="str">
        <f>+IF(((N3714-M3714)*24)&gt;4,"1",0)</f>
        <v>1</v>
      </c>
      <c r="Q3714" s="257">
        <f t="shared" ref="Q3714:Q3743" si="1525">O3714-P3714</f>
        <v>8.0000000000000018</v>
      </c>
      <c r="R3714" s="102">
        <f>+L3714-Q3714</f>
        <v>1.9999999999999982</v>
      </c>
      <c r="S3714" s="103">
        <f>IF(AND(Y3714="d",W3714&gt;0),1,0)</f>
        <v>1</v>
      </c>
      <c r="T3714" s="104">
        <f>IF(AND(Y3714="D",W3714-S3714&lt;0),0,IF(AND(Y3714="M",W3714&gt;=7),7,IF(AND(Y3714="M",W3714&lt;7),W3714,IF(W3714-S3714&lt;0,0,IF(AND(Y3714="D",W3714-S3714&gt;=7),7,IF(AND(Y3714="D",W3714-S3714&lt;7),W3714-S3714,0))))))</f>
        <v>0.99999999999999822</v>
      </c>
      <c r="U3714" s="104">
        <f>IF(AND(Y3714="D",W3714&lt;1),0,IF(AND(Y3714="D",W3714-S3714-T3714&gt;0,W3714-S3714-T3714&lt;1),W3714-S3714-T3714,IF(AND(Y3714="D",W3714-S3714-T3714&gt;=1),1,IF(AND(Y3714="M",W3714-T3714&gt;=1),1,IF(AND(Y3714="M",W3714-T3714&lt;1),W3714-T3714,0)))))</f>
        <v>0</v>
      </c>
      <c r="V3714" s="104">
        <f>IF(AND(Y3714="D",W3714&lt;1),0,IF(AND(Y3714="D",W3714-S3714-T3714-U3714&gt;0),W3714-S3714-T3714-U3714,IF(AND(Y3714="M",W3714-T3714-U3714&gt;0),W3714-T3714-U3714,0)))</f>
        <v>0</v>
      </c>
      <c r="W3714" s="105">
        <f>+R3714</f>
        <v>1.9999999999999982</v>
      </c>
      <c r="X3714" s="96"/>
      <c r="Y3714" s="106" t="str">
        <f>$AO$9</f>
        <v>D</v>
      </c>
      <c r="Z3714" s="207" t="str">
        <f t="shared" ref="Z3714:Z3744" si="1526">TEXT(WEEKDAY(J3714),"ddd")</f>
        <v>Tue</v>
      </c>
      <c r="AA3714" s="107">
        <f t="shared" ref="AA3714:AA3743" si="1527">COUNTIF(K3714,"S")</f>
        <v>0</v>
      </c>
      <c r="AB3714" s="107">
        <f t="shared" ref="AB3714:AB3743" si="1528">COUNTIF(K3714,"I")</f>
        <v>0</v>
      </c>
      <c r="AC3714" s="107">
        <f t="shared" ref="AC3714:AC3743" si="1529">COUNTIF(K3714,"A")</f>
        <v>0</v>
      </c>
    </row>
    <row r="3715" spans="1:29" ht="12.75" customHeight="1">
      <c r="A3715" s="69"/>
      <c r="B3715" s="70" t="s">
        <v>18</v>
      </c>
      <c r="C3715" s="108" t="s">
        <v>61</v>
      </c>
      <c r="D3715" s="109"/>
      <c r="E3715" s="73"/>
      <c r="F3715" s="110"/>
      <c r="G3715" s="72"/>
      <c r="H3715" s="99"/>
      <c r="I3715" s="76">
        <f t="shared" si="1523"/>
        <v>6</v>
      </c>
      <c r="J3715" s="100">
        <f>$AN$10</f>
        <v>41080</v>
      </c>
      <c r="K3715" s="101">
        <v>1</v>
      </c>
      <c r="L3715" s="261">
        <v>9</v>
      </c>
      <c r="M3715" s="232">
        <f>VLOOKUP(K3715,$AE$23:$AG$30,2,0)</f>
        <v>0.33333333333333331</v>
      </c>
      <c r="N3715" s="241">
        <f t="shared" ref="N3715:N3743" si="1530">VLOOKUP(K3715,$AE$23:$AG$30,3,0)</f>
        <v>0.70833333333333337</v>
      </c>
      <c r="O3715" s="244">
        <f t="shared" si="1524"/>
        <v>9.0000000000000018</v>
      </c>
      <c r="P3715" s="245" t="str">
        <f>+IF(((N3715-M3715)*24)&gt;4,"1",0)</f>
        <v>1</v>
      </c>
      <c r="Q3715" s="257">
        <f t="shared" si="1525"/>
        <v>8.0000000000000018</v>
      </c>
      <c r="R3715" s="102">
        <f>+L3715-Q3715</f>
        <v>0.99999999999999822</v>
      </c>
      <c r="S3715" s="103">
        <f t="shared" ref="S3715:S3743" si="1531">IF(AND(Y3715="d",W3715&gt;0),1,0)</f>
        <v>1</v>
      </c>
      <c r="T3715" s="104">
        <f t="shared" ref="T3715:T3743" si="1532">IF(AND(Y3715="D",W3715-S3715&lt;0),0,IF(AND(Y3715="M",W3715&gt;=7),7,IF(AND(Y3715="M",W3715&lt;7),W3715,IF(W3715-S3715&lt;0,0,IF(AND(Y3715="D",W3715-S3715&gt;=7),7,IF(AND(Y3715="D",W3715-S3715&lt;7),W3715-S3715,0))))))</f>
        <v>0</v>
      </c>
      <c r="U3715" s="104">
        <f t="shared" ref="U3715:U3743" si="1533">IF(AND(Y3715="D",W3715&lt;1),0,IF(AND(Y3715="D",W3715-S3715-T3715&gt;0,W3715-S3715-T3715&lt;1),W3715-S3715-T3715,IF(AND(Y3715="D",W3715-S3715-T3715&gt;=1),1,IF(AND(Y3715="M",W3715-T3715&gt;=1),1,IF(AND(Y3715="M",W3715-T3715&lt;1),W3715-T3715,0)))))</f>
        <v>0</v>
      </c>
      <c r="V3715" s="104">
        <f t="shared" ref="V3715:V3743" si="1534">IF(AND(Y3715="D",W3715&lt;1),0,IF(AND(Y3715="D",W3715-S3715-T3715-U3715&gt;0),W3715-S3715-T3715-U3715,IF(AND(Y3715="M",W3715-T3715-U3715&gt;0),W3715-T3715-U3715,0)))</f>
        <v>0</v>
      </c>
      <c r="W3715" s="105">
        <f t="shared" ref="W3715:W3743" si="1535">+R3715</f>
        <v>0.99999999999999822</v>
      </c>
      <c r="X3715" s="96"/>
      <c r="Y3715" s="106" t="str">
        <f>$AO$10</f>
        <v>D</v>
      </c>
      <c r="Z3715" s="207" t="str">
        <f t="shared" si="1526"/>
        <v>Wed</v>
      </c>
      <c r="AA3715" s="107">
        <f t="shared" si="1527"/>
        <v>0</v>
      </c>
      <c r="AB3715" s="107">
        <f t="shared" si="1528"/>
        <v>0</v>
      </c>
      <c r="AC3715" s="107">
        <f t="shared" si="1529"/>
        <v>0</v>
      </c>
    </row>
    <row r="3716" spans="1:29" ht="12.75" customHeight="1">
      <c r="A3716" s="69"/>
      <c r="B3716" s="98" t="s">
        <v>20</v>
      </c>
      <c r="C3716" s="199">
        <v>40245</v>
      </c>
      <c r="D3716" s="199">
        <v>41340</v>
      </c>
      <c r="E3716" s="73"/>
      <c r="F3716" s="72"/>
      <c r="G3716" s="72"/>
      <c r="H3716" s="99"/>
      <c r="I3716" s="76">
        <f t="shared" si="1523"/>
        <v>7</v>
      </c>
      <c r="J3716" s="100">
        <f>$AN$11</f>
        <v>41081</v>
      </c>
      <c r="K3716" s="101">
        <v>1</v>
      </c>
      <c r="L3716" s="261">
        <v>8</v>
      </c>
      <c r="M3716" s="232">
        <f>VLOOKUP(K3716,$AE$23:$AG$30,2,0)</f>
        <v>0.33333333333333331</v>
      </c>
      <c r="N3716" s="241">
        <f t="shared" si="1530"/>
        <v>0.70833333333333337</v>
      </c>
      <c r="O3716" s="244">
        <f t="shared" si="1524"/>
        <v>9.0000000000000018</v>
      </c>
      <c r="P3716" s="245" t="str">
        <f t="shared" ref="P3716:P3743" si="1536">+IF(((N3716-M3716)*24)&gt;4,"1",0)</f>
        <v>1</v>
      </c>
      <c r="Q3716" s="257">
        <f t="shared" si="1525"/>
        <v>8.0000000000000018</v>
      </c>
      <c r="R3716" s="102">
        <f t="shared" ref="R3716:R3743" si="1537">+L3716-Q3716</f>
        <v>0</v>
      </c>
      <c r="S3716" s="103">
        <f t="shared" si="1531"/>
        <v>0</v>
      </c>
      <c r="T3716" s="104">
        <f t="shared" si="1532"/>
        <v>0</v>
      </c>
      <c r="U3716" s="104">
        <f t="shared" si="1533"/>
        <v>0</v>
      </c>
      <c r="V3716" s="104">
        <f t="shared" si="1534"/>
        <v>0</v>
      </c>
      <c r="W3716" s="105">
        <f t="shared" si="1535"/>
        <v>0</v>
      </c>
      <c r="X3716" s="96"/>
      <c r="Y3716" s="106" t="str">
        <f>$AO$11</f>
        <v>D</v>
      </c>
      <c r="Z3716" s="207" t="str">
        <f t="shared" si="1526"/>
        <v>Thu</v>
      </c>
      <c r="AA3716" s="107">
        <f t="shared" si="1527"/>
        <v>0</v>
      </c>
      <c r="AB3716" s="107">
        <f t="shared" si="1528"/>
        <v>0</v>
      </c>
      <c r="AC3716" s="107">
        <f t="shared" si="1529"/>
        <v>0</v>
      </c>
    </row>
    <row r="3717" spans="1:29" ht="12.75" customHeight="1">
      <c r="A3717" s="69"/>
      <c r="B3717" s="98"/>
      <c r="C3717" s="98"/>
      <c r="D3717" s="72"/>
      <c r="E3717" s="73"/>
      <c r="F3717" s="72"/>
      <c r="G3717" s="72"/>
      <c r="H3717" s="99"/>
      <c r="I3717" s="76">
        <f t="shared" si="1523"/>
        <v>8</v>
      </c>
      <c r="J3717" s="100">
        <f>$AN$12</f>
        <v>41082</v>
      </c>
      <c r="K3717" s="101">
        <v>1</v>
      </c>
      <c r="L3717" s="261">
        <v>8</v>
      </c>
      <c r="M3717" s="232">
        <f t="shared" ref="M3717:M3743" si="1538">VLOOKUP(K3717,$AE$23:$AG$30,2,0)</f>
        <v>0.33333333333333331</v>
      </c>
      <c r="N3717" s="241">
        <f t="shared" si="1530"/>
        <v>0.70833333333333337</v>
      </c>
      <c r="O3717" s="244">
        <f t="shared" si="1524"/>
        <v>9.0000000000000018</v>
      </c>
      <c r="P3717" s="245" t="str">
        <f t="shared" si="1536"/>
        <v>1</v>
      </c>
      <c r="Q3717" s="257">
        <f t="shared" si="1525"/>
        <v>8.0000000000000018</v>
      </c>
      <c r="R3717" s="102">
        <f t="shared" si="1537"/>
        <v>0</v>
      </c>
      <c r="S3717" s="103">
        <f t="shared" si="1531"/>
        <v>0</v>
      </c>
      <c r="T3717" s="104">
        <f t="shared" si="1532"/>
        <v>0</v>
      </c>
      <c r="U3717" s="104">
        <f t="shared" si="1533"/>
        <v>0</v>
      </c>
      <c r="V3717" s="104">
        <f t="shared" si="1534"/>
        <v>0</v>
      </c>
      <c r="W3717" s="105">
        <f t="shared" si="1535"/>
        <v>0</v>
      </c>
      <c r="X3717" s="96"/>
      <c r="Y3717" s="106" t="str">
        <f>$AO$12</f>
        <v>D</v>
      </c>
      <c r="Z3717" s="207" t="str">
        <f t="shared" si="1526"/>
        <v>Fri</v>
      </c>
      <c r="AA3717" s="107">
        <f t="shared" si="1527"/>
        <v>0</v>
      </c>
      <c r="AB3717" s="107">
        <f t="shared" si="1528"/>
        <v>0</v>
      </c>
      <c r="AC3717" s="107">
        <f t="shared" si="1529"/>
        <v>0</v>
      </c>
    </row>
    <row r="3718" spans="1:29" ht="12.75" customHeight="1">
      <c r="A3718" s="69"/>
      <c r="B3718" s="98"/>
      <c r="C3718" s="98"/>
      <c r="D3718" s="72"/>
      <c r="E3718" s="73"/>
      <c r="F3718" s="198"/>
      <c r="G3718" s="72"/>
      <c r="H3718" s="99"/>
      <c r="I3718" s="76">
        <f t="shared" si="1523"/>
        <v>9</v>
      </c>
      <c r="J3718" s="100">
        <f>$AN$13</f>
        <v>41083</v>
      </c>
      <c r="K3718" s="339" t="s">
        <v>50</v>
      </c>
      <c r="L3718" s="261"/>
      <c r="M3718" s="232">
        <f t="shared" si="1538"/>
        <v>0</v>
      </c>
      <c r="N3718" s="241">
        <f t="shared" si="1530"/>
        <v>0</v>
      </c>
      <c r="O3718" s="244">
        <f t="shared" si="1524"/>
        <v>0</v>
      </c>
      <c r="P3718" s="245">
        <f t="shared" si="1536"/>
        <v>0</v>
      </c>
      <c r="Q3718" s="257">
        <f t="shared" si="1525"/>
        <v>0</v>
      </c>
      <c r="R3718" s="102">
        <f t="shared" si="1537"/>
        <v>0</v>
      </c>
      <c r="S3718" s="103">
        <f t="shared" si="1531"/>
        <v>0</v>
      </c>
      <c r="T3718" s="104">
        <f t="shared" si="1532"/>
        <v>0</v>
      </c>
      <c r="U3718" s="104">
        <f t="shared" si="1533"/>
        <v>0</v>
      </c>
      <c r="V3718" s="104">
        <f t="shared" si="1534"/>
        <v>0</v>
      </c>
      <c r="W3718" s="105">
        <f t="shared" si="1535"/>
        <v>0</v>
      </c>
      <c r="X3718" s="96"/>
      <c r="Y3718" s="106" t="str">
        <f>$AO$13</f>
        <v>M</v>
      </c>
      <c r="Z3718" s="207" t="str">
        <f t="shared" si="1526"/>
        <v>Sat</v>
      </c>
      <c r="AA3718" s="107">
        <f t="shared" si="1527"/>
        <v>0</v>
      </c>
      <c r="AB3718" s="107">
        <f t="shared" si="1528"/>
        <v>0</v>
      </c>
      <c r="AC3718" s="107">
        <f t="shared" si="1529"/>
        <v>0</v>
      </c>
    </row>
    <row r="3719" spans="1:29" ht="12.75" customHeight="1">
      <c r="A3719" s="69"/>
      <c r="B3719" s="124" t="s">
        <v>21</v>
      </c>
      <c r="C3719" s="125" t="s">
        <v>22</v>
      </c>
      <c r="D3719" s="126"/>
      <c r="E3719" s="127"/>
      <c r="F3719" s="198">
        <v>1244560</v>
      </c>
      <c r="G3719" s="129" t="s">
        <v>22</v>
      </c>
      <c r="H3719" s="130">
        <f>+F3719</f>
        <v>1244560</v>
      </c>
      <c r="I3719" s="76">
        <f t="shared" si="1523"/>
        <v>10</v>
      </c>
      <c r="J3719" s="100">
        <f>$AN$14</f>
        <v>41084</v>
      </c>
      <c r="K3719" s="339" t="s">
        <v>50</v>
      </c>
      <c r="L3719" s="261"/>
      <c r="M3719" s="232">
        <f t="shared" si="1538"/>
        <v>0</v>
      </c>
      <c r="N3719" s="241">
        <f t="shared" si="1530"/>
        <v>0</v>
      </c>
      <c r="O3719" s="244">
        <f t="shared" si="1524"/>
        <v>0</v>
      </c>
      <c r="P3719" s="245">
        <f t="shared" si="1536"/>
        <v>0</v>
      </c>
      <c r="Q3719" s="257">
        <f t="shared" si="1525"/>
        <v>0</v>
      </c>
      <c r="R3719" s="102">
        <f t="shared" si="1537"/>
        <v>0</v>
      </c>
      <c r="S3719" s="103">
        <f t="shared" si="1531"/>
        <v>0</v>
      </c>
      <c r="T3719" s="104">
        <f t="shared" si="1532"/>
        <v>0</v>
      </c>
      <c r="U3719" s="104">
        <f t="shared" si="1533"/>
        <v>0</v>
      </c>
      <c r="V3719" s="104">
        <f t="shared" si="1534"/>
        <v>0</v>
      </c>
      <c r="W3719" s="105">
        <f t="shared" si="1535"/>
        <v>0</v>
      </c>
      <c r="X3719" s="96"/>
      <c r="Y3719" s="106" t="str">
        <f>$AO$14</f>
        <v>M</v>
      </c>
      <c r="Z3719" s="262" t="str">
        <f t="shared" si="1526"/>
        <v>Sun</v>
      </c>
      <c r="AA3719" s="107">
        <f t="shared" si="1527"/>
        <v>0</v>
      </c>
      <c r="AB3719" s="107">
        <f t="shared" si="1528"/>
        <v>0</v>
      </c>
      <c r="AC3719" s="107">
        <f t="shared" si="1529"/>
        <v>0</v>
      </c>
    </row>
    <row r="3720" spans="1:29" ht="12.75" customHeight="1">
      <c r="A3720" s="69"/>
      <c r="B3720" s="124" t="s">
        <v>23</v>
      </c>
      <c r="C3720" s="125" t="s">
        <v>22</v>
      </c>
      <c r="D3720" s="133">
        <f>+F3719/173</f>
        <v>7193.9884393063585</v>
      </c>
      <c r="E3720" s="127" t="s">
        <v>24</v>
      </c>
      <c r="F3720" s="128">
        <f>+W3746</f>
        <v>32.999999999999993</v>
      </c>
      <c r="G3720" s="134" t="s">
        <v>22</v>
      </c>
      <c r="H3720" s="130">
        <f>F3720*D3720</f>
        <v>237401.61849710977</v>
      </c>
      <c r="I3720" s="76">
        <f t="shared" si="1523"/>
        <v>11</v>
      </c>
      <c r="J3720" s="100">
        <f>$AN$15</f>
        <v>41085</v>
      </c>
      <c r="K3720" s="101">
        <v>1</v>
      </c>
      <c r="L3720" s="261">
        <v>7.5</v>
      </c>
      <c r="M3720" s="232">
        <f t="shared" si="1538"/>
        <v>0.33333333333333331</v>
      </c>
      <c r="N3720" s="241">
        <f t="shared" si="1530"/>
        <v>0.70833333333333337</v>
      </c>
      <c r="O3720" s="244">
        <f t="shared" si="1524"/>
        <v>9.0000000000000018</v>
      </c>
      <c r="P3720" s="245" t="str">
        <f t="shared" si="1536"/>
        <v>1</v>
      </c>
      <c r="Q3720" s="257">
        <f t="shared" si="1525"/>
        <v>8.0000000000000018</v>
      </c>
      <c r="R3720" s="102">
        <v>0</v>
      </c>
      <c r="S3720" s="103">
        <f t="shared" si="1531"/>
        <v>0</v>
      </c>
      <c r="T3720" s="104">
        <f t="shared" si="1532"/>
        <v>0</v>
      </c>
      <c r="U3720" s="104">
        <f t="shared" si="1533"/>
        <v>0</v>
      </c>
      <c r="V3720" s="104">
        <f t="shared" si="1534"/>
        <v>0</v>
      </c>
      <c r="W3720" s="105">
        <f t="shared" si="1535"/>
        <v>0</v>
      </c>
      <c r="X3720" s="96"/>
      <c r="Y3720" s="106" t="str">
        <f>$AO$15</f>
        <v>D</v>
      </c>
      <c r="Z3720" s="262" t="str">
        <f t="shared" si="1526"/>
        <v>Mon</v>
      </c>
      <c r="AA3720" s="107">
        <f t="shared" si="1527"/>
        <v>0</v>
      </c>
      <c r="AB3720" s="107">
        <f t="shared" si="1528"/>
        <v>0</v>
      </c>
      <c r="AC3720" s="107">
        <f t="shared" si="1529"/>
        <v>0</v>
      </c>
    </row>
    <row r="3721" spans="1:29" ht="12.75" customHeight="1">
      <c r="A3721" s="69"/>
      <c r="B3721" s="124" t="s">
        <v>65</v>
      </c>
      <c r="C3721" s="125" t="s">
        <v>22</v>
      </c>
      <c r="D3721" s="133">
        <v>6000</v>
      </c>
      <c r="E3721" s="127" t="s">
        <v>24</v>
      </c>
      <c r="F3721" s="203">
        <f>+K3746</f>
        <v>23</v>
      </c>
      <c r="G3721" s="134" t="s">
        <v>22</v>
      </c>
      <c r="H3721" s="130">
        <f>F3721*D3721</f>
        <v>138000</v>
      </c>
      <c r="I3721" s="76">
        <f t="shared" si="1523"/>
        <v>12</v>
      </c>
      <c r="J3721" s="100">
        <f>$AN$16</f>
        <v>41086</v>
      </c>
      <c r="K3721" s="101">
        <v>1</v>
      </c>
      <c r="L3721" s="261">
        <v>8</v>
      </c>
      <c r="M3721" s="232">
        <f t="shared" si="1538"/>
        <v>0.33333333333333331</v>
      </c>
      <c r="N3721" s="241">
        <f t="shared" si="1530"/>
        <v>0.70833333333333337</v>
      </c>
      <c r="O3721" s="244">
        <f t="shared" si="1524"/>
        <v>9.0000000000000018</v>
      </c>
      <c r="P3721" s="245" t="str">
        <f t="shared" si="1536"/>
        <v>1</v>
      </c>
      <c r="Q3721" s="257">
        <f t="shared" si="1525"/>
        <v>8.0000000000000018</v>
      </c>
      <c r="R3721" s="102">
        <f t="shared" si="1537"/>
        <v>0</v>
      </c>
      <c r="S3721" s="103">
        <f t="shared" si="1531"/>
        <v>0</v>
      </c>
      <c r="T3721" s="104">
        <f t="shared" si="1532"/>
        <v>0</v>
      </c>
      <c r="U3721" s="104">
        <f t="shared" si="1533"/>
        <v>0</v>
      </c>
      <c r="V3721" s="104">
        <f t="shared" si="1534"/>
        <v>0</v>
      </c>
      <c r="W3721" s="105">
        <f t="shared" si="1535"/>
        <v>0</v>
      </c>
      <c r="X3721" s="96"/>
      <c r="Y3721" s="106" t="str">
        <f>$AO$16</f>
        <v>D</v>
      </c>
      <c r="Z3721" s="207" t="str">
        <f t="shared" si="1526"/>
        <v>Tue</v>
      </c>
      <c r="AA3721" s="107">
        <f t="shared" si="1527"/>
        <v>0</v>
      </c>
      <c r="AB3721" s="107">
        <f t="shared" si="1528"/>
        <v>0</v>
      </c>
      <c r="AC3721" s="107">
        <f t="shared" si="1529"/>
        <v>0</v>
      </c>
    </row>
    <row r="3722" spans="1:29" ht="12.75" customHeight="1">
      <c r="A3722" s="69"/>
      <c r="B3722" s="124" t="s">
        <v>66</v>
      </c>
      <c r="C3722" s="125" t="s">
        <v>22</v>
      </c>
      <c r="D3722" s="200">
        <v>4000</v>
      </c>
      <c r="E3722" s="127" t="s">
        <v>24</v>
      </c>
      <c r="F3722" s="139">
        <f>+L3746</f>
        <v>0</v>
      </c>
      <c r="G3722" s="134" t="s">
        <v>22</v>
      </c>
      <c r="H3722" s="130">
        <f>F3722*D3722</f>
        <v>0</v>
      </c>
      <c r="I3722" s="76">
        <f t="shared" si="1523"/>
        <v>13</v>
      </c>
      <c r="J3722" s="100">
        <f>$AN$17</f>
        <v>41087</v>
      </c>
      <c r="K3722" s="101">
        <v>1</v>
      </c>
      <c r="L3722" s="261">
        <v>9</v>
      </c>
      <c r="M3722" s="232">
        <f t="shared" si="1538"/>
        <v>0.33333333333333331</v>
      </c>
      <c r="N3722" s="241">
        <f t="shared" si="1530"/>
        <v>0.70833333333333337</v>
      </c>
      <c r="O3722" s="244">
        <f t="shared" si="1524"/>
        <v>9.0000000000000018</v>
      </c>
      <c r="P3722" s="245" t="str">
        <f t="shared" si="1536"/>
        <v>1</v>
      </c>
      <c r="Q3722" s="257">
        <f t="shared" si="1525"/>
        <v>8.0000000000000018</v>
      </c>
      <c r="R3722" s="102">
        <f t="shared" si="1537"/>
        <v>0.99999999999999822</v>
      </c>
      <c r="S3722" s="103">
        <f t="shared" si="1531"/>
        <v>1</v>
      </c>
      <c r="T3722" s="104">
        <f t="shared" si="1532"/>
        <v>0</v>
      </c>
      <c r="U3722" s="104">
        <f t="shared" si="1533"/>
        <v>0</v>
      </c>
      <c r="V3722" s="104">
        <f t="shared" si="1534"/>
        <v>0</v>
      </c>
      <c r="W3722" s="105">
        <f t="shared" si="1535"/>
        <v>0.99999999999999822</v>
      </c>
      <c r="X3722" s="96"/>
      <c r="Y3722" s="106" t="str">
        <f>$AO$17</f>
        <v>D</v>
      </c>
      <c r="Z3722" s="207" t="str">
        <f t="shared" si="1526"/>
        <v>Wed</v>
      </c>
      <c r="AA3722" s="107">
        <f t="shared" si="1527"/>
        <v>0</v>
      </c>
      <c r="AB3722" s="107">
        <f t="shared" si="1528"/>
        <v>0</v>
      </c>
      <c r="AC3722" s="107">
        <f t="shared" si="1529"/>
        <v>0</v>
      </c>
    </row>
    <row r="3723" spans="1:29" ht="12.75" customHeight="1">
      <c r="A3723" s="69"/>
      <c r="B3723" s="335" t="s">
        <v>75</v>
      </c>
      <c r="C3723" s="336" t="s">
        <v>22</v>
      </c>
      <c r="D3723" s="337"/>
      <c r="E3723" s="127" t="s">
        <v>24</v>
      </c>
      <c r="F3723" s="338">
        <f>+M3746</f>
        <v>23</v>
      </c>
      <c r="G3723" s="142" t="s">
        <v>22</v>
      </c>
      <c r="H3723" s="143">
        <f>+F3723*D3723</f>
        <v>0</v>
      </c>
      <c r="I3723" s="76">
        <f t="shared" si="1523"/>
        <v>14</v>
      </c>
      <c r="J3723" s="100">
        <f>$AN$18</f>
        <v>41088</v>
      </c>
      <c r="K3723" s="101">
        <v>1</v>
      </c>
      <c r="L3723" s="261">
        <v>7.5</v>
      </c>
      <c r="M3723" s="232">
        <f t="shared" si="1538"/>
        <v>0.33333333333333331</v>
      </c>
      <c r="N3723" s="241">
        <f t="shared" si="1530"/>
        <v>0.70833333333333337</v>
      </c>
      <c r="O3723" s="244">
        <f t="shared" si="1524"/>
        <v>9.0000000000000018</v>
      </c>
      <c r="P3723" s="245" t="str">
        <f t="shared" si="1536"/>
        <v>1</v>
      </c>
      <c r="Q3723" s="257">
        <f t="shared" si="1525"/>
        <v>8.0000000000000018</v>
      </c>
      <c r="R3723" s="102">
        <v>0</v>
      </c>
      <c r="S3723" s="103">
        <f t="shared" si="1531"/>
        <v>0</v>
      </c>
      <c r="T3723" s="104">
        <f t="shared" si="1532"/>
        <v>0</v>
      </c>
      <c r="U3723" s="104">
        <f t="shared" si="1533"/>
        <v>0</v>
      </c>
      <c r="V3723" s="104">
        <f t="shared" si="1534"/>
        <v>0</v>
      </c>
      <c r="W3723" s="105">
        <f t="shared" si="1535"/>
        <v>0</v>
      </c>
      <c r="X3723" s="96"/>
      <c r="Y3723" s="106" t="str">
        <f>$AO$18</f>
        <v>D</v>
      </c>
      <c r="Z3723" s="207" t="str">
        <f t="shared" si="1526"/>
        <v>Thu</v>
      </c>
      <c r="AA3723" s="107">
        <f t="shared" si="1527"/>
        <v>0</v>
      </c>
      <c r="AB3723" s="107">
        <f t="shared" si="1528"/>
        <v>0</v>
      </c>
      <c r="AC3723" s="107">
        <f t="shared" si="1529"/>
        <v>0</v>
      </c>
    </row>
    <row r="3724" spans="1:29" ht="12.75" customHeight="1">
      <c r="A3724" s="69"/>
      <c r="B3724" s="124"/>
      <c r="C3724" s="70"/>
      <c r="D3724" s="202"/>
      <c r="E3724" s="140"/>
      <c r="F3724" s="141"/>
      <c r="G3724" s="74" t="s">
        <v>22</v>
      </c>
      <c r="H3724" s="99">
        <f>+D3724*F3724</f>
        <v>0</v>
      </c>
      <c r="I3724" s="76">
        <f t="shared" si="1523"/>
        <v>15</v>
      </c>
      <c r="J3724" s="100">
        <f>$AN$19</f>
        <v>41089</v>
      </c>
      <c r="K3724" s="101">
        <v>1</v>
      </c>
      <c r="L3724" s="261">
        <v>8</v>
      </c>
      <c r="M3724" s="232">
        <f t="shared" si="1538"/>
        <v>0.33333333333333331</v>
      </c>
      <c r="N3724" s="241">
        <f t="shared" si="1530"/>
        <v>0.70833333333333337</v>
      </c>
      <c r="O3724" s="244">
        <f t="shared" si="1524"/>
        <v>9.0000000000000018</v>
      </c>
      <c r="P3724" s="245" t="str">
        <f t="shared" si="1536"/>
        <v>1</v>
      </c>
      <c r="Q3724" s="257">
        <f t="shared" si="1525"/>
        <v>8.0000000000000018</v>
      </c>
      <c r="R3724" s="102">
        <f t="shared" si="1537"/>
        <v>0</v>
      </c>
      <c r="S3724" s="103">
        <f t="shared" si="1531"/>
        <v>0</v>
      </c>
      <c r="T3724" s="104">
        <f t="shared" si="1532"/>
        <v>0</v>
      </c>
      <c r="U3724" s="104">
        <f t="shared" si="1533"/>
        <v>0</v>
      </c>
      <c r="V3724" s="104">
        <f t="shared" si="1534"/>
        <v>0</v>
      </c>
      <c r="W3724" s="105">
        <f t="shared" si="1535"/>
        <v>0</v>
      </c>
      <c r="X3724" s="96"/>
      <c r="Y3724" s="106" t="str">
        <f>$AO$19</f>
        <v>D</v>
      </c>
      <c r="Z3724" s="207" t="str">
        <f t="shared" si="1526"/>
        <v>Fri</v>
      </c>
      <c r="AA3724" s="107">
        <f t="shared" si="1527"/>
        <v>0</v>
      </c>
      <c r="AB3724" s="107">
        <f t="shared" si="1528"/>
        <v>0</v>
      </c>
      <c r="AC3724" s="107">
        <f t="shared" si="1529"/>
        <v>0</v>
      </c>
    </row>
    <row r="3725" spans="1:29" ht="12.75" customHeight="1">
      <c r="A3725" s="69"/>
      <c r="B3725" s="124"/>
      <c r="C3725" s="70"/>
      <c r="D3725" s="202"/>
      <c r="E3725" s="140"/>
      <c r="F3725" s="139"/>
      <c r="G3725" s="74" t="s">
        <v>22</v>
      </c>
      <c r="H3725" s="99">
        <f>+D3725*F3725</f>
        <v>0</v>
      </c>
      <c r="I3725" s="76">
        <f t="shared" si="1523"/>
        <v>16</v>
      </c>
      <c r="J3725" s="100">
        <f>$AN$20</f>
        <v>41090</v>
      </c>
      <c r="K3725" s="101" t="s">
        <v>50</v>
      </c>
      <c r="L3725" s="261"/>
      <c r="M3725" s="232">
        <f t="shared" si="1538"/>
        <v>0</v>
      </c>
      <c r="N3725" s="241">
        <f t="shared" si="1530"/>
        <v>0</v>
      </c>
      <c r="O3725" s="244">
        <f t="shared" si="1524"/>
        <v>0</v>
      </c>
      <c r="P3725" s="245">
        <f t="shared" si="1536"/>
        <v>0</v>
      </c>
      <c r="Q3725" s="257">
        <f t="shared" si="1525"/>
        <v>0</v>
      </c>
      <c r="R3725" s="102">
        <f t="shared" si="1537"/>
        <v>0</v>
      </c>
      <c r="S3725" s="103">
        <f t="shared" si="1531"/>
        <v>0</v>
      </c>
      <c r="T3725" s="104">
        <f t="shared" si="1532"/>
        <v>0</v>
      </c>
      <c r="U3725" s="104">
        <f t="shared" si="1533"/>
        <v>0</v>
      </c>
      <c r="V3725" s="104">
        <f t="shared" si="1534"/>
        <v>0</v>
      </c>
      <c r="W3725" s="105">
        <f t="shared" si="1535"/>
        <v>0</v>
      </c>
      <c r="X3725" s="96"/>
      <c r="Y3725" s="106" t="str">
        <f>$AO$20</f>
        <v>M</v>
      </c>
      <c r="Z3725" s="207" t="str">
        <f t="shared" si="1526"/>
        <v>Sat</v>
      </c>
      <c r="AA3725" s="107">
        <f t="shared" si="1527"/>
        <v>0</v>
      </c>
      <c r="AB3725" s="107">
        <f t="shared" si="1528"/>
        <v>0</v>
      </c>
      <c r="AC3725" s="107">
        <f t="shared" si="1529"/>
        <v>0</v>
      </c>
    </row>
    <row r="3726" spans="1:29" ht="12.75" customHeight="1">
      <c r="A3726" s="69"/>
      <c r="B3726" s="124" t="s">
        <v>56</v>
      </c>
      <c r="C3726" s="70" t="s">
        <v>22</v>
      </c>
      <c r="D3726" s="202"/>
      <c r="E3726" s="140"/>
      <c r="F3726" s="141"/>
      <c r="G3726" s="74" t="s">
        <v>22</v>
      </c>
      <c r="H3726" s="99">
        <v>0</v>
      </c>
      <c r="I3726" s="76">
        <f t="shared" si="1523"/>
        <v>17</v>
      </c>
      <c r="J3726" s="100">
        <f>$AN$21</f>
        <v>41091</v>
      </c>
      <c r="K3726" s="101" t="s">
        <v>50</v>
      </c>
      <c r="L3726" s="261"/>
      <c r="M3726" s="232">
        <f t="shared" si="1538"/>
        <v>0</v>
      </c>
      <c r="N3726" s="241">
        <f t="shared" si="1530"/>
        <v>0</v>
      </c>
      <c r="O3726" s="244">
        <f t="shared" si="1524"/>
        <v>0</v>
      </c>
      <c r="P3726" s="245">
        <f t="shared" si="1536"/>
        <v>0</v>
      </c>
      <c r="Q3726" s="257">
        <f t="shared" si="1525"/>
        <v>0</v>
      </c>
      <c r="R3726" s="102">
        <f t="shared" si="1537"/>
        <v>0</v>
      </c>
      <c r="S3726" s="103">
        <f t="shared" si="1531"/>
        <v>0</v>
      </c>
      <c r="T3726" s="104">
        <f t="shared" si="1532"/>
        <v>0</v>
      </c>
      <c r="U3726" s="104">
        <f t="shared" si="1533"/>
        <v>0</v>
      </c>
      <c r="V3726" s="104">
        <f t="shared" si="1534"/>
        <v>0</v>
      </c>
      <c r="W3726" s="105">
        <f t="shared" si="1535"/>
        <v>0</v>
      </c>
      <c r="X3726" s="96"/>
      <c r="Y3726" s="106" t="str">
        <f>$AO$21</f>
        <v>M</v>
      </c>
      <c r="Z3726" s="262" t="str">
        <f t="shared" si="1526"/>
        <v>Sun</v>
      </c>
      <c r="AA3726" s="107">
        <f t="shared" si="1527"/>
        <v>0</v>
      </c>
      <c r="AB3726" s="107">
        <f t="shared" si="1528"/>
        <v>0</v>
      </c>
      <c r="AC3726" s="107">
        <f t="shared" si="1529"/>
        <v>0</v>
      </c>
    </row>
    <row r="3727" spans="1:29" ht="12.75" customHeight="1">
      <c r="A3727" s="69"/>
      <c r="B3727" s="124"/>
      <c r="C3727" s="70"/>
      <c r="D3727" s="202"/>
      <c r="E3727" s="140"/>
      <c r="F3727" s="139"/>
      <c r="G3727" s="74" t="s">
        <v>22</v>
      </c>
      <c r="H3727" s="99">
        <f>+D3727*F3727</f>
        <v>0</v>
      </c>
      <c r="I3727" s="76">
        <f t="shared" si="1523"/>
        <v>18</v>
      </c>
      <c r="J3727" s="100">
        <f>$AN$22</f>
        <v>41092</v>
      </c>
      <c r="K3727" s="101">
        <v>1</v>
      </c>
      <c r="L3727" s="261">
        <v>8</v>
      </c>
      <c r="M3727" s="232">
        <f t="shared" si="1538"/>
        <v>0.33333333333333331</v>
      </c>
      <c r="N3727" s="241">
        <f t="shared" si="1530"/>
        <v>0.70833333333333337</v>
      </c>
      <c r="O3727" s="244">
        <f t="shared" si="1524"/>
        <v>9.0000000000000018</v>
      </c>
      <c r="P3727" s="245" t="str">
        <f t="shared" si="1536"/>
        <v>1</v>
      </c>
      <c r="Q3727" s="257">
        <f t="shared" si="1525"/>
        <v>8.0000000000000018</v>
      </c>
      <c r="R3727" s="102">
        <f t="shared" si="1537"/>
        <v>0</v>
      </c>
      <c r="S3727" s="103">
        <f t="shared" si="1531"/>
        <v>0</v>
      </c>
      <c r="T3727" s="104">
        <f t="shared" si="1532"/>
        <v>0</v>
      </c>
      <c r="U3727" s="104">
        <f t="shared" si="1533"/>
        <v>0</v>
      </c>
      <c r="V3727" s="104">
        <f t="shared" si="1534"/>
        <v>0</v>
      </c>
      <c r="W3727" s="105">
        <f t="shared" si="1535"/>
        <v>0</v>
      </c>
      <c r="X3727" s="96"/>
      <c r="Y3727" s="106" t="str">
        <f>$AO$22</f>
        <v>D</v>
      </c>
      <c r="Z3727" s="262" t="str">
        <f t="shared" si="1526"/>
        <v>Mon</v>
      </c>
      <c r="AA3727" s="107">
        <f t="shared" si="1527"/>
        <v>0</v>
      </c>
      <c r="AB3727" s="107">
        <f t="shared" si="1528"/>
        <v>0</v>
      </c>
      <c r="AC3727" s="107">
        <f t="shared" si="1529"/>
        <v>0</v>
      </c>
    </row>
    <row r="3728" spans="1:29" ht="12.75" customHeight="1">
      <c r="A3728" s="69"/>
      <c r="B3728" s="150" t="s">
        <v>19</v>
      </c>
      <c r="C3728" s="150"/>
      <c r="D3728" s="200"/>
      <c r="E3728" s="127"/>
      <c r="F3728" s="151"/>
      <c r="G3728" s="134" t="s">
        <v>22</v>
      </c>
      <c r="H3728" s="152">
        <f>SUM(H3719:H3727)</f>
        <v>1619961.6184971097</v>
      </c>
      <c r="I3728" s="76">
        <f t="shared" si="1523"/>
        <v>19</v>
      </c>
      <c r="J3728" s="100">
        <f>$AN$23</f>
        <v>41093</v>
      </c>
      <c r="K3728" s="101">
        <v>1</v>
      </c>
      <c r="L3728" s="261">
        <v>10</v>
      </c>
      <c r="M3728" s="232">
        <f t="shared" si="1538"/>
        <v>0.33333333333333331</v>
      </c>
      <c r="N3728" s="241">
        <f t="shared" si="1530"/>
        <v>0.70833333333333337</v>
      </c>
      <c r="O3728" s="244">
        <f t="shared" si="1524"/>
        <v>9.0000000000000018</v>
      </c>
      <c r="P3728" s="245" t="str">
        <f t="shared" si="1536"/>
        <v>1</v>
      </c>
      <c r="Q3728" s="257">
        <f t="shared" si="1525"/>
        <v>8.0000000000000018</v>
      </c>
      <c r="R3728" s="102">
        <f t="shared" si="1537"/>
        <v>1.9999999999999982</v>
      </c>
      <c r="S3728" s="103">
        <f t="shared" si="1531"/>
        <v>1</v>
      </c>
      <c r="T3728" s="104">
        <f t="shared" si="1532"/>
        <v>0.99999999999999822</v>
      </c>
      <c r="U3728" s="104">
        <f t="shared" si="1533"/>
        <v>0</v>
      </c>
      <c r="V3728" s="104">
        <f t="shared" si="1534"/>
        <v>0</v>
      </c>
      <c r="W3728" s="105">
        <f t="shared" si="1535"/>
        <v>1.9999999999999982</v>
      </c>
      <c r="X3728" s="96"/>
      <c r="Y3728" s="106" t="str">
        <f>$AO$23</f>
        <v>D</v>
      </c>
      <c r="Z3728" s="207" t="str">
        <f t="shared" si="1526"/>
        <v>Tue</v>
      </c>
      <c r="AA3728" s="107">
        <f t="shared" si="1527"/>
        <v>0</v>
      </c>
      <c r="AB3728" s="107">
        <f t="shared" si="1528"/>
        <v>0</v>
      </c>
      <c r="AC3728" s="107">
        <f t="shared" si="1529"/>
        <v>0</v>
      </c>
    </row>
    <row r="3729" spans="1:29" ht="12.75" customHeight="1">
      <c r="A3729" s="69"/>
      <c r="B3729" s="131" t="s">
        <v>25</v>
      </c>
      <c r="C3729" s="70"/>
      <c r="D3729" s="200"/>
      <c r="E3729" s="127"/>
      <c r="F3729" s="151"/>
      <c r="G3729" s="74"/>
      <c r="H3729" s="75"/>
      <c r="I3729" s="76">
        <f t="shared" si="1523"/>
        <v>20</v>
      </c>
      <c r="J3729" s="100">
        <f>$AN$24</f>
        <v>41094</v>
      </c>
      <c r="K3729" s="101">
        <v>1</v>
      </c>
      <c r="L3729" s="261">
        <v>9</v>
      </c>
      <c r="M3729" s="232">
        <f t="shared" si="1538"/>
        <v>0.33333333333333331</v>
      </c>
      <c r="N3729" s="241">
        <f t="shared" si="1530"/>
        <v>0.70833333333333337</v>
      </c>
      <c r="O3729" s="244">
        <f t="shared" si="1524"/>
        <v>9.0000000000000018</v>
      </c>
      <c r="P3729" s="245" t="str">
        <f t="shared" si="1536"/>
        <v>1</v>
      </c>
      <c r="Q3729" s="257">
        <f t="shared" si="1525"/>
        <v>8.0000000000000018</v>
      </c>
      <c r="R3729" s="102">
        <f t="shared" si="1537"/>
        <v>0.99999999999999822</v>
      </c>
      <c r="S3729" s="103">
        <f t="shared" si="1531"/>
        <v>1</v>
      </c>
      <c r="T3729" s="104">
        <f t="shared" si="1532"/>
        <v>0</v>
      </c>
      <c r="U3729" s="104">
        <f t="shared" si="1533"/>
        <v>0</v>
      </c>
      <c r="V3729" s="104">
        <f t="shared" si="1534"/>
        <v>0</v>
      </c>
      <c r="W3729" s="105">
        <f t="shared" si="1535"/>
        <v>0.99999999999999822</v>
      </c>
      <c r="X3729" s="96"/>
      <c r="Y3729" s="106" t="str">
        <f>$AO$24</f>
        <v>D</v>
      </c>
      <c r="Z3729" s="207" t="str">
        <f t="shared" si="1526"/>
        <v>Wed</v>
      </c>
      <c r="AA3729" s="107">
        <f t="shared" si="1527"/>
        <v>0</v>
      </c>
      <c r="AB3729" s="107">
        <f t="shared" si="1528"/>
        <v>0</v>
      </c>
      <c r="AC3729" s="107">
        <f t="shared" si="1529"/>
        <v>0</v>
      </c>
    </row>
    <row r="3730" spans="1:29" ht="12.75" customHeight="1">
      <c r="A3730" s="69"/>
      <c r="B3730" s="124" t="s">
        <v>26</v>
      </c>
      <c r="C3730" s="125" t="s">
        <v>22</v>
      </c>
      <c r="D3730" s="153">
        <f>-H3719</f>
        <v>-1244560</v>
      </c>
      <c r="E3730" s="127" t="s">
        <v>24</v>
      </c>
      <c r="F3730" s="149">
        <v>0.02</v>
      </c>
      <c r="G3730" s="134" t="s">
        <v>22</v>
      </c>
      <c r="H3730" s="130">
        <f>F3730*D3730</f>
        <v>-24891.200000000001</v>
      </c>
      <c r="I3730" s="76">
        <f t="shared" si="1523"/>
        <v>21</v>
      </c>
      <c r="J3730" s="100">
        <f>$AN$25</f>
        <v>41095</v>
      </c>
      <c r="K3730" s="101">
        <v>1</v>
      </c>
      <c r="L3730" s="261">
        <v>9</v>
      </c>
      <c r="M3730" s="232">
        <f t="shared" si="1538"/>
        <v>0.33333333333333331</v>
      </c>
      <c r="N3730" s="241">
        <f t="shared" si="1530"/>
        <v>0.70833333333333337</v>
      </c>
      <c r="O3730" s="244">
        <f t="shared" si="1524"/>
        <v>9.0000000000000018</v>
      </c>
      <c r="P3730" s="245" t="str">
        <f t="shared" si="1536"/>
        <v>1</v>
      </c>
      <c r="Q3730" s="257">
        <f t="shared" si="1525"/>
        <v>8.0000000000000018</v>
      </c>
      <c r="R3730" s="102">
        <f t="shared" si="1537"/>
        <v>0.99999999999999822</v>
      </c>
      <c r="S3730" s="103">
        <f t="shared" si="1531"/>
        <v>1</v>
      </c>
      <c r="T3730" s="104">
        <f t="shared" si="1532"/>
        <v>0</v>
      </c>
      <c r="U3730" s="104">
        <f t="shared" si="1533"/>
        <v>0</v>
      </c>
      <c r="V3730" s="104">
        <f t="shared" si="1534"/>
        <v>0</v>
      </c>
      <c r="W3730" s="105">
        <f t="shared" si="1535"/>
        <v>0.99999999999999822</v>
      </c>
      <c r="X3730" s="96"/>
      <c r="Y3730" s="106" t="str">
        <f>$AO$25</f>
        <v>D</v>
      </c>
      <c r="Z3730" s="207" t="str">
        <f t="shared" si="1526"/>
        <v>Thu</v>
      </c>
      <c r="AA3730" s="107">
        <f t="shared" si="1527"/>
        <v>0</v>
      </c>
      <c r="AB3730" s="107">
        <f t="shared" si="1528"/>
        <v>0</v>
      </c>
      <c r="AC3730" s="107">
        <f t="shared" si="1529"/>
        <v>0</v>
      </c>
    </row>
    <row r="3731" spans="1:29" ht="12.75" customHeight="1">
      <c r="A3731" s="69"/>
      <c r="B3731" s="124" t="s">
        <v>47</v>
      </c>
      <c r="C3731" s="125" t="s">
        <v>22</v>
      </c>
      <c r="D3731" s="200"/>
      <c r="E3731" s="127"/>
      <c r="F3731" s="155"/>
      <c r="G3731" s="134" t="s">
        <v>22</v>
      </c>
      <c r="H3731" s="130">
        <f>SUM(AA3746:AC3746)*-F3719/21</f>
        <v>0</v>
      </c>
      <c r="I3731" s="76">
        <f t="shared" si="1523"/>
        <v>22</v>
      </c>
      <c r="J3731" s="100">
        <f>$AN$26</f>
        <v>41096</v>
      </c>
      <c r="K3731" s="101">
        <v>1</v>
      </c>
      <c r="L3731" s="261">
        <v>8</v>
      </c>
      <c r="M3731" s="232">
        <f t="shared" si="1538"/>
        <v>0.33333333333333331</v>
      </c>
      <c r="N3731" s="241">
        <f t="shared" si="1530"/>
        <v>0.70833333333333337</v>
      </c>
      <c r="O3731" s="244">
        <f t="shared" si="1524"/>
        <v>9.0000000000000018</v>
      </c>
      <c r="P3731" s="245" t="str">
        <f t="shared" si="1536"/>
        <v>1</v>
      </c>
      <c r="Q3731" s="257">
        <f t="shared" si="1525"/>
        <v>8.0000000000000018</v>
      </c>
      <c r="R3731" s="102">
        <f t="shared" si="1537"/>
        <v>0</v>
      </c>
      <c r="S3731" s="103">
        <f t="shared" si="1531"/>
        <v>0</v>
      </c>
      <c r="T3731" s="104">
        <f t="shared" si="1532"/>
        <v>0</v>
      </c>
      <c r="U3731" s="104">
        <f t="shared" si="1533"/>
        <v>0</v>
      </c>
      <c r="V3731" s="104">
        <f t="shared" si="1534"/>
        <v>0</v>
      </c>
      <c r="W3731" s="105">
        <f t="shared" si="1535"/>
        <v>0</v>
      </c>
      <c r="X3731" s="96"/>
      <c r="Y3731" s="106" t="str">
        <f>$AO$26</f>
        <v>D</v>
      </c>
      <c r="Z3731" s="207" t="str">
        <f t="shared" si="1526"/>
        <v>Fri</v>
      </c>
      <c r="AA3731" s="107">
        <f t="shared" si="1527"/>
        <v>0</v>
      </c>
      <c r="AB3731" s="107">
        <f t="shared" si="1528"/>
        <v>0</v>
      </c>
      <c r="AC3731" s="107">
        <f t="shared" si="1529"/>
        <v>0</v>
      </c>
    </row>
    <row r="3732" spans="1:29" ht="12.75" customHeight="1">
      <c r="A3732" s="69"/>
      <c r="B3732" s="124" t="s">
        <v>27</v>
      </c>
      <c r="C3732" s="125" t="s">
        <v>22</v>
      </c>
      <c r="D3732" s="200"/>
      <c r="E3732" s="127"/>
      <c r="F3732" s="155"/>
      <c r="G3732" s="134" t="s">
        <v>22</v>
      </c>
      <c r="H3732" s="156">
        <f>+F3738</f>
        <v>-10039.65</v>
      </c>
      <c r="I3732" s="76">
        <f t="shared" si="1523"/>
        <v>23</v>
      </c>
      <c r="J3732" s="100">
        <f>$AN$27</f>
        <v>41097</v>
      </c>
      <c r="K3732" s="339" t="s">
        <v>63</v>
      </c>
      <c r="L3732" s="261">
        <v>8</v>
      </c>
      <c r="M3732" s="232">
        <f t="shared" si="1538"/>
        <v>0</v>
      </c>
      <c r="N3732" s="241">
        <f t="shared" si="1530"/>
        <v>0</v>
      </c>
      <c r="O3732" s="244">
        <f t="shared" si="1524"/>
        <v>0</v>
      </c>
      <c r="P3732" s="245">
        <f t="shared" si="1536"/>
        <v>0</v>
      </c>
      <c r="Q3732" s="257">
        <f t="shared" si="1525"/>
        <v>0</v>
      </c>
      <c r="R3732" s="102">
        <f t="shared" si="1537"/>
        <v>8</v>
      </c>
      <c r="S3732" s="103">
        <f t="shared" si="1531"/>
        <v>0</v>
      </c>
      <c r="T3732" s="104">
        <f t="shared" si="1532"/>
        <v>7</v>
      </c>
      <c r="U3732" s="104">
        <f t="shared" si="1533"/>
        <v>1</v>
      </c>
      <c r="V3732" s="104">
        <f t="shared" si="1534"/>
        <v>0</v>
      </c>
      <c r="W3732" s="105">
        <f t="shared" si="1535"/>
        <v>8</v>
      </c>
      <c r="X3732" s="96"/>
      <c r="Y3732" s="106" t="str">
        <f>$AO$27</f>
        <v>M</v>
      </c>
      <c r="Z3732" s="207" t="str">
        <f t="shared" si="1526"/>
        <v>Sat</v>
      </c>
      <c r="AA3732" s="107">
        <f t="shared" si="1527"/>
        <v>0</v>
      </c>
      <c r="AB3732" s="107">
        <f t="shared" si="1528"/>
        <v>0</v>
      </c>
      <c r="AC3732" s="107">
        <f t="shared" si="1529"/>
        <v>0</v>
      </c>
    </row>
    <row r="3733" spans="1:29" ht="12.75" customHeight="1">
      <c r="A3733" s="69"/>
      <c r="B3733" s="98"/>
      <c r="C3733" s="98"/>
      <c r="D3733" s="158" t="s">
        <v>28</v>
      </c>
      <c r="E3733" s="159"/>
      <c r="F3733" s="160">
        <f>VLOOKUP(C3712,$AD$1:$AG$6,2)</f>
        <v>-1320000</v>
      </c>
      <c r="G3733" s="160"/>
      <c r="H3733" s="99"/>
      <c r="I3733" s="76">
        <f t="shared" si="1523"/>
        <v>24</v>
      </c>
      <c r="J3733" s="100">
        <f>$AN$28</f>
        <v>41098</v>
      </c>
      <c r="K3733" s="101" t="s">
        <v>50</v>
      </c>
      <c r="L3733" s="261"/>
      <c r="M3733" s="232">
        <f t="shared" si="1538"/>
        <v>0</v>
      </c>
      <c r="N3733" s="241">
        <f t="shared" si="1530"/>
        <v>0</v>
      </c>
      <c r="O3733" s="244">
        <f t="shared" si="1524"/>
        <v>0</v>
      </c>
      <c r="P3733" s="245">
        <f t="shared" si="1536"/>
        <v>0</v>
      </c>
      <c r="Q3733" s="257">
        <f t="shared" si="1525"/>
        <v>0</v>
      </c>
      <c r="R3733" s="102">
        <f t="shared" si="1537"/>
        <v>0</v>
      </c>
      <c r="S3733" s="103">
        <f t="shared" si="1531"/>
        <v>0</v>
      </c>
      <c r="T3733" s="104">
        <f t="shared" si="1532"/>
        <v>0</v>
      </c>
      <c r="U3733" s="104">
        <f t="shared" si="1533"/>
        <v>0</v>
      </c>
      <c r="V3733" s="104">
        <f t="shared" si="1534"/>
        <v>0</v>
      </c>
      <c r="W3733" s="105">
        <f t="shared" si="1535"/>
        <v>0</v>
      </c>
      <c r="X3733" s="96"/>
      <c r="Y3733" s="106" t="str">
        <f>$AO$28</f>
        <v>M</v>
      </c>
      <c r="Z3733" s="262" t="str">
        <f t="shared" si="1526"/>
        <v>Sun</v>
      </c>
      <c r="AA3733" s="107">
        <f t="shared" si="1527"/>
        <v>0</v>
      </c>
      <c r="AB3733" s="107">
        <f t="shared" si="1528"/>
        <v>0</v>
      </c>
      <c r="AC3733" s="107">
        <f t="shared" si="1529"/>
        <v>0</v>
      </c>
    </row>
    <row r="3734" spans="1:29" ht="12.75" customHeight="1">
      <c r="A3734" s="69"/>
      <c r="B3734" s="98"/>
      <c r="C3734" s="98"/>
      <c r="D3734" s="162" t="s">
        <v>26</v>
      </c>
      <c r="E3734" s="159"/>
      <c r="F3734" s="163">
        <f>+(H3719)*0.54%</f>
        <v>6720.6240000000007</v>
      </c>
      <c r="G3734" s="163"/>
      <c r="H3734" s="99"/>
      <c r="I3734" s="76">
        <f t="shared" si="1523"/>
        <v>25</v>
      </c>
      <c r="J3734" s="100">
        <f>$AN$29</f>
        <v>41099</v>
      </c>
      <c r="K3734" s="101">
        <v>1</v>
      </c>
      <c r="L3734" s="261">
        <v>8</v>
      </c>
      <c r="M3734" s="232">
        <f t="shared" si="1538"/>
        <v>0.33333333333333331</v>
      </c>
      <c r="N3734" s="241">
        <f t="shared" si="1530"/>
        <v>0.70833333333333337</v>
      </c>
      <c r="O3734" s="244">
        <f t="shared" si="1524"/>
        <v>9.0000000000000018</v>
      </c>
      <c r="P3734" s="245" t="str">
        <f t="shared" si="1536"/>
        <v>1</v>
      </c>
      <c r="Q3734" s="257">
        <f t="shared" si="1525"/>
        <v>8.0000000000000018</v>
      </c>
      <c r="R3734" s="102">
        <f t="shared" si="1537"/>
        <v>0</v>
      </c>
      <c r="S3734" s="103">
        <f t="shared" si="1531"/>
        <v>0</v>
      </c>
      <c r="T3734" s="104">
        <f t="shared" si="1532"/>
        <v>0</v>
      </c>
      <c r="U3734" s="104">
        <f t="shared" si="1533"/>
        <v>0</v>
      </c>
      <c r="V3734" s="104">
        <f t="shared" si="1534"/>
        <v>0</v>
      </c>
      <c r="W3734" s="105">
        <f t="shared" si="1535"/>
        <v>0</v>
      </c>
      <c r="X3734" s="96"/>
      <c r="Y3734" s="106" t="str">
        <f>$AO$29</f>
        <v>D</v>
      </c>
      <c r="Z3734" s="262" t="str">
        <f t="shared" si="1526"/>
        <v>Mon</v>
      </c>
      <c r="AA3734" s="107">
        <f t="shared" si="1527"/>
        <v>0</v>
      </c>
      <c r="AB3734" s="107">
        <f t="shared" si="1528"/>
        <v>0</v>
      </c>
      <c r="AC3734" s="107">
        <f t="shared" si="1529"/>
        <v>0</v>
      </c>
    </row>
    <row r="3735" spans="1:29" ht="12.75" customHeight="1">
      <c r="A3735" s="69"/>
      <c r="B3735" s="98"/>
      <c r="C3735" s="98"/>
      <c r="D3735" s="162" t="s">
        <v>29</v>
      </c>
      <c r="E3735" s="159"/>
      <c r="F3735" s="160">
        <f>-IF(H3728*5%&gt;500000,500000,H3728*5%)</f>
        <v>-80998.080924855487</v>
      </c>
      <c r="G3735" s="160"/>
      <c r="H3735" s="99"/>
      <c r="I3735" s="76">
        <f t="shared" si="1523"/>
        <v>26</v>
      </c>
      <c r="J3735" s="100">
        <f>$AN$30</f>
        <v>41100</v>
      </c>
      <c r="K3735" s="101">
        <v>1</v>
      </c>
      <c r="L3735" s="261">
        <v>8</v>
      </c>
      <c r="M3735" s="232">
        <f t="shared" si="1538"/>
        <v>0.33333333333333331</v>
      </c>
      <c r="N3735" s="241">
        <f t="shared" si="1530"/>
        <v>0.70833333333333337</v>
      </c>
      <c r="O3735" s="244">
        <f t="shared" si="1524"/>
        <v>9.0000000000000018</v>
      </c>
      <c r="P3735" s="245" t="str">
        <f t="shared" si="1536"/>
        <v>1</v>
      </c>
      <c r="Q3735" s="257">
        <f t="shared" si="1525"/>
        <v>8.0000000000000018</v>
      </c>
      <c r="R3735" s="102">
        <f t="shared" si="1537"/>
        <v>0</v>
      </c>
      <c r="S3735" s="103">
        <f t="shared" si="1531"/>
        <v>0</v>
      </c>
      <c r="T3735" s="104">
        <f t="shared" si="1532"/>
        <v>0</v>
      </c>
      <c r="U3735" s="104">
        <f t="shared" si="1533"/>
        <v>0</v>
      </c>
      <c r="V3735" s="104">
        <f t="shared" si="1534"/>
        <v>0</v>
      </c>
      <c r="W3735" s="105">
        <f t="shared" si="1535"/>
        <v>0</v>
      </c>
      <c r="X3735" s="96"/>
      <c r="Y3735" s="106" t="str">
        <f>$AO$30</f>
        <v>D</v>
      </c>
      <c r="Z3735" s="207" t="str">
        <f t="shared" si="1526"/>
        <v>Tue</v>
      </c>
      <c r="AA3735" s="107">
        <f t="shared" si="1527"/>
        <v>0</v>
      </c>
      <c r="AB3735" s="107">
        <f t="shared" si="1528"/>
        <v>0</v>
      </c>
      <c r="AC3735" s="107">
        <f t="shared" si="1529"/>
        <v>0</v>
      </c>
    </row>
    <row r="3736" spans="1:29" ht="12.75" customHeight="1">
      <c r="A3736" s="69"/>
      <c r="B3736" s="98"/>
      <c r="C3736" s="98"/>
      <c r="D3736" s="162" t="s">
        <v>30</v>
      </c>
      <c r="E3736" s="159"/>
      <c r="F3736" s="163">
        <f>ROUND(H3728+H3730+F3734+F3735,0)*12</f>
        <v>18249516</v>
      </c>
      <c r="G3736" s="163"/>
      <c r="H3736" s="99"/>
      <c r="I3736" s="76">
        <f t="shared" si="1523"/>
        <v>27</v>
      </c>
      <c r="J3736" s="100">
        <f>$AN$31</f>
        <v>41101</v>
      </c>
      <c r="K3736" s="101">
        <v>1</v>
      </c>
      <c r="L3736" s="261">
        <v>9</v>
      </c>
      <c r="M3736" s="232">
        <f t="shared" si="1538"/>
        <v>0.33333333333333331</v>
      </c>
      <c r="N3736" s="241">
        <f t="shared" si="1530"/>
        <v>0.70833333333333337</v>
      </c>
      <c r="O3736" s="244">
        <f t="shared" si="1524"/>
        <v>9.0000000000000018</v>
      </c>
      <c r="P3736" s="245" t="str">
        <f t="shared" si="1536"/>
        <v>1</v>
      </c>
      <c r="Q3736" s="257">
        <f t="shared" si="1525"/>
        <v>8.0000000000000018</v>
      </c>
      <c r="R3736" s="102">
        <f t="shared" si="1537"/>
        <v>0.99999999999999822</v>
      </c>
      <c r="S3736" s="103">
        <f t="shared" si="1531"/>
        <v>1</v>
      </c>
      <c r="T3736" s="104">
        <f t="shared" si="1532"/>
        <v>0</v>
      </c>
      <c r="U3736" s="104">
        <f t="shared" si="1533"/>
        <v>0</v>
      </c>
      <c r="V3736" s="104">
        <f t="shared" si="1534"/>
        <v>0</v>
      </c>
      <c r="W3736" s="105">
        <f t="shared" si="1535"/>
        <v>0.99999999999999822</v>
      </c>
      <c r="X3736" s="96"/>
      <c r="Y3736" s="106" t="str">
        <f>$AO$31</f>
        <v>D</v>
      </c>
      <c r="Z3736" s="207" t="str">
        <f t="shared" si="1526"/>
        <v>Wed</v>
      </c>
      <c r="AA3736" s="107">
        <f t="shared" si="1527"/>
        <v>0</v>
      </c>
      <c r="AB3736" s="107">
        <f t="shared" si="1528"/>
        <v>0</v>
      </c>
      <c r="AC3736" s="107">
        <f t="shared" si="1529"/>
        <v>0</v>
      </c>
    </row>
    <row r="3737" spans="1:29" ht="12.75" customHeight="1">
      <c r="A3737" s="69"/>
      <c r="B3737" s="98"/>
      <c r="C3737" s="98"/>
      <c r="D3737" s="168" t="s">
        <v>31</v>
      </c>
      <c r="E3737" s="159"/>
      <c r="F3737" s="169">
        <f>(F3736)+(F3733*12)</f>
        <v>2409516</v>
      </c>
      <c r="G3737" s="169"/>
      <c r="H3737" s="99"/>
      <c r="I3737" s="76">
        <f t="shared" si="1523"/>
        <v>28</v>
      </c>
      <c r="J3737" s="100">
        <f>$AN$32</f>
        <v>41102</v>
      </c>
      <c r="K3737" s="101">
        <v>1</v>
      </c>
      <c r="L3737" s="261">
        <v>8</v>
      </c>
      <c r="M3737" s="232">
        <f t="shared" si="1538"/>
        <v>0.33333333333333331</v>
      </c>
      <c r="N3737" s="241">
        <f t="shared" si="1530"/>
        <v>0.70833333333333337</v>
      </c>
      <c r="O3737" s="244">
        <f t="shared" si="1524"/>
        <v>9.0000000000000018</v>
      </c>
      <c r="P3737" s="245" t="str">
        <f t="shared" si="1536"/>
        <v>1</v>
      </c>
      <c r="Q3737" s="257">
        <f t="shared" si="1525"/>
        <v>8.0000000000000018</v>
      </c>
      <c r="R3737" s="102">
        <f t="shared" si="1537"/>
        <v>0</v>
      </c>
      <c r="S3737" s="103">
        <f t="shared" si="1531"/>
        <v>0</v>
      </c>
      <c r="T3737" s="104">
        <f t="shared" si="1532"/>
        <v>0</v>
      </c>
      <c r="U3737" s="104">
        <f t="shared" si="1533"/>
        <v>0</v>
      </c>
      <c r="V3737" s="104">
        <f t="shared" si="1534"/>
        <v>0</v>
      </c>
      <c r="W3737" s="105">
        <f t="shared" si="1535"/>
        <v>0</v>
      </c>
      <c r="X3737" s="96"/>
      <c r="Y3737" s="106" t="str">
        <f>$AO$32</f>
        <v>D</v>
      </c>
      <c r="Z3737" s="207" t="str">
        <f t="shared" si="1526"/>
        <v>Thu</v>
      </c>
      <c r="AA3737" s="107">
        <f t="shared" si="1527"/>
        <v>0</v>
      </c>
      <c r="AB3737" s="107">
        <f t="shared" si="1528"/>
        <v>0</v>
      </c>
      <c r="AC3737" s="107">
        <f t="shared" si="1529"/>
        <v>0</v>
      </c>
    </row>
    <row r="3738" spans="1:29" ht="12.75" customHeight="1">
      <c r="A3738" s="69"/>
      <c r="B3738" s="98"/>
      <c r="C3738" s="98"/>
      <c r="D3738" s="168" t="s">
        <v>32</v>
      </c>
      <c r="E3738" s="159"/>
      <c r="F3738" s="170">
        <f>-(IF(F3737&lt;=0,0,IF(F3737&lt;=50000000,F3737*0.05,IF(F3737&lt;=200000000,(F3737-50000000)*0.15+2500000,IF(F3737&lt;=500000000,(F3737-250000000)*0.25+32500000,(F3737-500000000)*0.3+95000000)))))/12</f>
        <v>-10039.65</v>
      </c>
      <c r="G3738" s="171">
        <f>-(IF(F3738&lt;=0,0,IF(F3738&lt;=50000000,F3738*0.05,IF(F3738&lt;=200000000,(F3738-50000000)*0.15+2500000,IF(F3738&lt;=500000000,(F3738-250000000)*0.25+32500000,(F3738-500000000)*0.3+95000000)))))/12</f>
        <v>0</v>
      </c>
      <c r="H3738" s="99"/>
      <c r="I3738" s="76">
        <f t="shared" si="1523"/>
        <v>29</v>
      </c>
      <c r="J3738" s="100">
        <f>$AN$33</f>
        <v>41103</v>
      </c>
      <c r="K3738" s="101">
        <v>1</v>
      </c>
      <c r="L3738" s="261">
        <v>8</v>
      </c>
      <c r="M3738" s="232">
        <f t="shared" si="1538"/>
        <v>0.33333333333333331</v>
      </c>
      <c r="N3738" s="241">
        <f t="shared" si="1530"/>
        <v>0.70833333333333337</v>
      </c>
      <c r="O3738" s="244">
        <f t="shared" si="1524"/>
        <v>9.0000000000000018</v>
      </c>
      <c r="P3738" s="245" t="str">
        <f t="shared" si="1536"/>
        <v>1</v>
      </c>
      <c r="Q3738" s="257">
        <f t="shared" si="1525"/>
        <v>8.0000000000000018</v>
      </c>
      <c r="R3738" s="102">
        <f t="shared" si="1537"/>
        <v>0</v>
      </c>
      <c r="S3738" s="103">
        <f t="shared" si="1531"/>
        <v>0</v>
      </c>
      <c r="T3738" s="104">
        <f t="shared" si="1532"/>
        <v>0</v>
      </c>
      <c r="U3738" s="104">
        <f t="shared" si="1533"/>
        <v>0</v>
      </c>
      <c r="V3738" s="104">
        <f t="shared" si="1534"/>
        <v>0</v>
      </c>
      <c r="W3738" s="105">
        <f t="shared" si="1535"/>
        <v>0</v>
      </c>
      <c r="X3738" s="96"/>
      <c r="Y3738" s="106" t="str">
        <f>$AO$33</f>
        <v>D</v>
      </c>
      <c r="Z3738" s="207" t="str">
        <f t="shared" si="1526"/>
        <v>Fri</v>
      </c>
      <c r="AA3738" s="107">
        <f t="shared" si="1527"/>
        <v>0</v>
      </c>
      <c r="AB3738" s="107">
        <f t="shared" si="1528"/>
        <v>0</v>
      </c>
      <c r="AC3738" s="107">
        <f t="shared" si="1529"/>
        <v>0</v>
      </c>
    </row>
    <row r="3739" spans="1:29" ht="12.75" customHeight="1">
      <c r="A3739" s="69"/>
      <c r="B3739" s="98"/>
      <c r="C3739" s="125"/>
      <c r="D3739" s="172"/>
      <c r="E3739" s="173"/>
      <c r="F3739" s="174"/>
      <c r="G3739" s="72"/>
      <c r="H3739" s="175"/>
      <c r="I3739" s="76">
        <f t="shared" si="1523"/>
        <v>30</v>
      </c>
      <c r="J3739" s="100">
        <f>$AN$34</f>
        <v>41104</v>
      </c>
      <c r="K3739" s="101" t="s">
        <v>50</v>
      </c>
      <c r="L3739" s="261"/>
      <c r="M3739" s="232">
        <f t="shared" si="1538"/>
        <v>0</v>
      </c>
      <c r="N3739" s="241">
        <f t="shared" si="1530"/>
        <v>0</v>
      </c>
      <c r="O3739" s="244">
        <f t="shared" si="1524"/>
        <v>0</v>
      </c>
      <c r="P3739" s="245">
        <f t="shared" si="1536"/>
        <v>0</v>
      </c>
      <c r="Q3739" s="257">
        <f t="shared" si="1525"/>
        <v>0</v>
      </c>
      <c r="R3739" s="102">
        <f t="shared" si="1537"/>
        <v>0</v>
      </c>
      <c r="S3739" s="103">
        <f t="shared" si="1531"/>
        <v>0</v>
      </c>
      <c r="T3739" s="104">
        <f t="shared" si="1532"/>
        <v>0</v>
      </c>
      <c r="U3739" s="104">
        <f t="shared" si="1533"/>
        <v>0</v>
      </c>
      <c r="V3739" s="104">
        <f t="shared" si="1534"/>
        <v>0</v>
      </c>
      <c r="W3739" s="105">
        <f t="shared" si="1535"/>
        <v>0</v>
      </c>
      <c r="X3739" s="96"/>
      <c r="Y3739" s="106" t="str">
        <f>$AO$34</f>
        <v>M</v>
      </c>
      <c r="Z3739" s="207" t="str">
        <f t="shared" si="1526"/>
        <v>Sat</v>
      </c>
      <c r="AA3739" s="107">
        <f t="shared" si="1527"/>
        <v>0</v>
      </c>
      <c r="AB3739" s="107">
        <f t="shared" si="1528"/>
        <v>0</v>
      </c>
      <c r="AC3739" s="107">
        <f t="shared" si="1529"/>
        <v>0</v>
      </c>
    </row>
    <row r="3740" spans="1:29" ht="12.75" customHeight="1">
      <c r="A3740" s="69"/>
      <c r="B3740" s="176" t="s">
        <v>33</v>
      </c>
      <c r="C3740" s="177"/>
      <c r="D3740" s="178"/>
      <c r="E3740" s="127"/>
      <c r="F3740" s="179"/>
      <c r="G3740" s="180" t="s">
        <v>22</v>
      </c>
      <c r="H3740" s="152">
        <f>+H3728+H3730+H3731+H3732</f>
        <v>1585030.7684971099</v>
      </c>
      <c r="I3740" s="76">
        <f t="shared" si="1523"/>
        <v>31</v>
      </c>
      <c r="J3740" s="100">
        <f>$AN$35</f>
        <v>41105</v>
      </c>
      <c r="K3740" s="101" t="s">
        <v>50</v>
      </c>
      <c r="L3740" s="261"/>
      <c r="M3740" s="232">
        <f t="shared" si="1538"/>
        <v>0</v>
      </c>
      <c r="N3740" s="241">
        <f t="shared" si="1530"/>
        <v>0</v>
      </c>
      <c r="O3740" s="244">
        <f t="shared" si="1524"/>
        <v>0</v>
      </c>
      <c r="P3740" s="245">
        <f t="shared" si="1536"/>
        <v>0</v>
      </c>
      <c r="Q3740" s="257">
        <f t="shared" si="1525"/>
        <v>0</v>
      </c>
      <c r="R3740" s="102">
        <f t="shared" si="1537"/>
        <v>0</v>
      </c>
      <c r="S3740" s="103">
        <f t="shared" si="1531"/>
        <v>0</v>
      </c>
      <c r="T3740" s="104">
        <f t="shared" si="1532"/>
        <v>0</v>
      </c>
      <c r="U3740" s="104">
        <f t="shared" si="1533"/>
        <v>0</v>
      </c>
      <c r="V3740" s="104">
        <f t="shared" si="1534"/>
        <v>0</v>
      </c>
      <c r="W3740" s="105">
        <f t="shared" si="1535"/>
        <v>0</v>
      </c>
      <c r="X3740" s="96"/>
      <c r="Y3740" s="106" t="str">
        <f>$AO$35</f>
        <v>M</v>
      </c>
      <c r="Z3740" s="262" t="str">
        <f t="shared" si="1526"/>
        <v>Sun</v>
      </c>
      <c r="AA3740" s="107">
        <f t="shared" si="1527"/>
        <v>0</v>
      </c>
      <c r="AB3740" s="107">
        <f t="shared" si="1528"/>
        <v>0</v>
      </c>
      <c r="AC3740" s="107">
        <f t="shared" si="1529"/>
        <v>0</v>
      </c>
    </row>
    <row r="3741" spans="1:29" ht="12.75" customHeight="1">
      <c r="A3741" s="69"/>
      <c r="B3741" s="70"/>
      <c r="C3741" s="70"/>
      <c r="D3741" s="200"/>
      <c r="E3741" s="127"/>
      <c r="F3741" s="155"/>
      <c r="G3741" s="74"/>
      <c r="H3741" s="75"/>
      <c r="I3741" s="76">
        <f t="shared" si="1523"/>
        <v>32</v>
      </c>
      <c r="J3741" s="100">
        <f>$AN$36</f>
        <v>41106</v>
      </c>
      <c r="K3741" s="101">
        <v>1</v>
      </c>
      <c r="L3741" s="261">
        <v>8</v>
      </c>
      <c r="M3741" s="232">
        <f t="shared" si="1538"/>
        <v>0.33333333333333331</v>
      </c>
      <c r="N3741" s="241">
        <f t="shared" si="1530"/>
        <v>0.70833333333333337</v>
      </c>
      <c r="O3741" s="244">
        <f t="shared" si="1524"/>
        <v>9.0000000000000018</v>
      </c>
      <c r="P3741" s="245" t="str">
        <f t="shared" si="1536"/>
        <v>1</v>
      </c>
      <c r="Q3741" s="257">
        <f t="shared" si="1525"/>
        <v>8.0000000000000018</v>
      </c>
      <c r="R3741" s="102">
        <f t="shared" si="1537"/>
        <v>0</v>
      </c>
      <c r="S3741" s="103">
        <f t="shared" si="1531"/>
        <v>0</v>
      </c>
      <c r="T3741" s="104">
        <f t="shared" si="1532"/>
        <v>0</v>
      </c>
      <c r="U3741" s="104">
        <f t="shared" si="1533"/>
        <v>0</v>
      </c>
      <c r="V3741" s="104">
        <f t="shared" si="1534"/>
        <v>0</v>
      </c>
      <c r="W3741" s="105">
        <f t="shared" si="1535"/>
        <v>0</v>
      </c>
      <c r="X3741" s="96"/>
      <c r="Y3741" s="106" t="str">
        <f>$AO$36</f>
        <v>D</v>
      </c>
      <c r="Z3741" s="262" t="str">
        <f t="shared" si="1526"/>
        <v>Mon</v>
      </c>
      <c r="AA3741" s="107">
        <f t="shared" si="1527"/>
        <v>0</v>
      </c>
      <c r="AB3741" s="107">
        <f t="shared" si="1528"/>
        <v>0</v>
      </c>
      <c r="AC3741" s="107">
        <f t="shared" si="1529"/>
        <v>0</v>
      </c>
    </row>
    <row r="3742" spans="1:29" ht="12.75" customHeight="1">
      <c r="A3742" s="69"/>
      <c r="B3742" s="181" t="s">
        <v>34</v>
      </c>
      <c r="C3742" s="181"/>
      <c r="D3742" s="72"/>
      <c r="E3742" s="73"/>
      <c r="F3742" s="72"/>
      <c r="G3742" s="181" t="s">
        <v>35</v>
      </c>
      <c r="H3742" s="99"/>
      <c r="I3742" s="76">
        <f t="shared" si="1523"/>
        <v>33</v>
      </c>
      <c r="J3742" s="100">
        <f>$AN$37</f>
        <v>41107</v>
      </c>
      <c r="K3742" s="101">
        <v>1</v>
      </c>
      <c r="L3742" s="261">
        <v>8</v>
      </c>
      <c r="M3742" s="232">
        <f t="shared" si="1538"/>
        <v>0.33333333333333331</v>
      </c>
      <c r="N3742" s="241">
        <f t="shared" si="1530"/>
        <v>0.70833333333333337</v>
      </c>
      <c r="O3742" s="244">
        <f t="shared" si="1524"/>
        <v>9.0000000000000018</v>
      </c>
      <c r="P3742" s="245" t="str">
        <f t="shared" si="1536"/>
        <v>1</v>
      </c>
      <c r="Q3742" s="257">
        <f t="shared" si="1525"/>
        <v>8.0000000000000018</v>
      </c>
      <c r="R3742" s="102">
        <f t="shared" si="1537"/>
        <v>0</v>
      </c>
      <c r="S3742" s="103">
        <f t="shared" si="1531"/>
        <v>0</v>
      </c>
      <c r="T3742" s="104">
        <f t="shared" si="1532"/>
        <v>0</v>
      </c>
      <c r="U3742" s="104">
        <f t="shared" si="1533"/>
        <v>0</v>
      </c>
      <c r="V3742" s="104">
        <f t="shared" si="1534"/>
        <v>0</v>
      </c>
      <c r="W3742" s="105">
        <f t="shared" si="1535"/>
        <v>0</v>
      </c>
      <c r="X3742" s="96"/>
      <c r="Y3742" s="106" t="str">
        <f>$AO$37</f>
        <v>D</v>
      </c>
      <c r="Z3742" s="207" t="str">
        <f t="shared" si="1526"/>
        <v>Tue</v>
      </c>
      <c r="AA3742" s="107">
        <f t="shared" si="1527"/>
        <v>0</v>
      </c>
      <c r="AB3742" s="107">
        <f t="shared" si="1528"/>
        <v>0</v>
      </c>
      <c r="AC3742" s="107">
        <f t="shared" si="1529"/>
        <v>0</v>
      </c>
    </row>
    <row r="3743" spans="1:29" ht="12.75" customHeight="1">
      <c r="A3743" s="69"/>
      <c r="B3743" s="181"/>
      <c r="C3743" s="181"/>
      <c r="D3743" s="72"/>
      <c r="E3743" s="73"/>
      <c r="F3743" s="72"/>
      <c r="G3743" s="181"/>
      <c r="H3743" s="99"/>
      <c r="I3743" s="76">
        <f t="shared" si="1523"/>
        <v>34</v>
      </c>
      <c r="J3743" s="100">
        <f>$AN$38</f>
        <v>41108</v>
      </c>
      <c r="K3743" s="101">
        <v>1</v>
      </c>
      <c r="L3743" s="261">
        <v>9</v>
      </c>
      <c r="M3743" s="232">
        <f t="shared" si="1538"/>
        <v>0.33333333333333331</v>
      </c>
      <c r="N3743" s="241">
        <f t="shared" si="1530"/>
        <v>0.70833333333333337</v>
      </c>
      <c r="O3743" s="244">
        <f t="shared" si="1524"/>
        <v>9.0000000000000018</v>
      </c>
      <c r="P3743" s="245" t="str">
        <f t="shared" si="1536"/>
        <v>1</v>
      </c>
      <c r="Q3743" s="257">
        <f t="shared" si="1525"/>
        <v>8.0000000000000018</v>
      </c>
      <c r="R3743" s="102">
        <f t="shared" si="1537"/>
        <v>0.99999999999999822</v>
      </c>
      <c r="S3743" s="103">
        <f t="shared" si="1531"/>
        <v>1</v>
      </c>
      <c r="T3743" s="104">
        <f t="shared" si="1532"/>
        <v>0</v>
      </c>
      <c r="U3743" s="104">
        <f t="shared" si="1533"/>
        <v>0</v>
      </c>
      <c r="V3743" s="104">
        <f t="shared" si="1534"/>
        <v>0</v>
      </c>
      <c r="W3743" s="105">
        <f t="shared" si="1535"/>
        <v>0.99999999999999822</v>
      </c>
      <c r="X3743" s="96"/>
      <c r="Y3743" s="106" t="str">
        <f>$AO$38</f>
        <v>D</v>
      </c>
      <c r="Z3743" s="207" t="str">
        <f t="shared" si="1526"/>
        <v>Wed</v>
      </c>
      <c r="AA3743" s="107">
        <f t="shared" si="1527"/>
        <v>0</v>
      </c>
      <c r="AB3743" s="107">
        <f t="shared" si="1528"/>
        <v>0</v>
      </c>
      <c r="AC3743" s="107">
        <f t="shared" si="1529"/>
        <v>0</v>
      </c>
    </row>
    <row r="3744" spans="1:29" ht="12.75" customHeight="1">
      <c r="A3744" s="69"/>
      <c r="B3744" s="181"/>
      <c r="C3744" s="181"/>
      <c r="D3744" s="72"/>
      <c r="E3744" s="73"/>
      <c r="F3744" s="72"/>
      <c r="G3744" s="181"/>
      <c r="H3744" s="99"/>
      <c r="I3744" s="76">
        <f t="shared" si="1523"/>
        <v>35</v>
      </c>
      <c r="J3744" s="100"/>
      <c r="K3744" s="101"/>
      <c r="L3744" s="261"/>
      <c r="M3744" s="232"/>
      <c r="N3744" s="241"/>
      <c r="O3744" s="244"/>
      <c r="P3744" s="245"/>
      <c r="Q3744" s="257"/>
      <c r="R3744" s="102"/>
      <c r="S3744" s="103"/>
      <c r="T3744" s="104"/>
      <c r="U3744" s="104"/>
      <c r="V3744" s="104"/>
      <c r="W3744" s="105"/>
      <c r="X3744" s="96"/>
      <c r="Y3744" s="106"/>
      <c r="Z3744" s="207" t="str">
        <f t="shared" si="1526"/>
        <v>Sat</v>
      </c>
      <c r="AA3744" s="107">
        <f>COUNTIF(K3744,"S")</f>
        <v>0</v>
      </c>
      <c r="AB3744" s="107">
        <f>COUNTIF(K3744,"I")</f>
        <v>0</v>
      </c>
      <c r="AC3744" s="107">
        <f>COUNTIF(K3744,"A")</f>
        <v>0</v>
      </c>
    </row>
    <row r="3745" spans="1:29" ht="12.75" customHeight="1">
      <c r="A3745" s="69"/>
      <c r="B3745" s="181"/>
      <c r="C3745" s="181"/>
      <c r="D3745" s="72"/>
      <c r="E3745" s="73"/>
      <c r="F3745" s="72"/>
      <c r="G3745" s="181"/>
      <c r="H3745" s="99"/>
      <c r="I3745" s="76">
        <f t="shared" si="1523"/>
        <v>36</v>
      </c>
      <c r="J3745" s="210" t="s">
        <v>19</v>
      </c>
      <c r="K3745" s="211"/>
      <c r="L3745" s="251"/>
      <c r="M3745" s="212" t="s">
        <v>45</v>
      </c>
      <c r="N3745" s="212" t="s">
        <v>46</v>
      </c>
      <c r="O3745" s="242"/>
      <c r="P3745" s="243"/>
      <c r="Q3745" s="258"/>
      <c r="R3745" s="212"/>
      <c r="S3745" s="213"/>
      <c r="T3745" s="214"/>
      <c r="U3745" s="214"/>
      <c r="V3745" s="215"/>
      <c r="W3745" s="216" t="s">
        <v>36</v>
      </c>
      <c r="X3745" s="182"/>
      <c r="Y3745" s="183" t="s">
        <v>37</v>
      </c>
      <c r="Z3745" s="83"/>
      <c r="AA3745" s="84"/>
      <c r="AB3745" s="84"/>
      <c r="AC3745" s="96"/>
    </row>
    <row r="3746" spans="1:29" ht="12.75" customHeight="1">
      <c r="A3746" s="69"/>
      <c r="B3746" s="184" t="str">
        <f>C3710</f>
        <v>ADE</v>
      </c>
      <c r="C3746" s="181"/>
      <c r="D3746" s="72"/>
      <c r="E3746" s="73"/>
      <c r="F3746" s="72"/>
      <c r="G3746" s="181" t="s">
        <v>38</v>
      </c>
      <c r="H3746" s="99"/>
      <c r="I3746" s="76">
        <f t="shared" si="1523"/>
        <v>37</v>
      </c>
      <c r="J3746" s="333">
        <f>+K3746+L3746</f>
        <v>23</v>
      </c>
      <c r="K3746" s="334">
        <f>+COUNTIF(K3713:K3744,"1")+COUNTIF(K3713:K3744,"2")+COUNTIF(K3713:K3744,"L2")+COUNTIF(K3713:K3744,"L1")</f>
        <v>23</v>
      </c>
      <c r="L3746" s="334">
        <f>+COUNTIF(K3713:K3744,"2")+COUNTIF(K3713:K3744,"L2")</f>
        <v>0</v>
      </c>
      <c r="M3746" s="334">
        <f>+COUNTIF(K3713:K3744,"1")+COUNTIF(K3713:K3744,"L1")</f>
        <v>23</v>
      </c>
      <c r="N3746" s="185"/>
      <c r="O3746" s="185"/>
      <c r="P3746" s="101"/>
      <c r="Q3746" s="259"/>
      <c r="R3746" s="185">
        <f>+COUNTIF(K3714:K3744,"S2")</f>
        <v>0</v>
      </c>
      <c r="S3746" s="102">
        <f>SUM(S3714:S3744)</f>
        <v>8</v>
      </c>
      <c r="T3746" s="102">
        <f>SUM(T3714:T3744)</f>
        <v>8.9999999999999964</v>
      </c>
      <c r="U3746" s="102">
        <f>SUM(U3714:U3744)</f>
        <v>1</v>
      </c>
      <c r="V3746" s="102">
        <f>SUM(V3714:V3744)</f>
        <v>0</v>
      </c>
      <c r="W3746" s="105">
        <f>+(S3746*1.5)+(T3746*2)+(U3746*3)+(V3746*4)</f>
        <v>32.999999999999993</v>
      </c>
      <c r="X3746" s="186"/>
      <c r="Y3746" s="187">
        <f>+COUNTIF(Y3714:Y3744,"D")</f>
        <v>22</v>
      </c>
      <c r="Z3746" s="83"/>
      <c r="AA3746" s="102">
        <f>SUM(AA3714:AA3744)</f>
        <v>0</v>
      </c>
      <c r="AB3746" s="102">
        <f>SUM(AB3714:AB3744)</f>
        <v>0</v>
      </c>
      <c r="AC3746" s="102">
        <f>SUM(AC3714:AC3744)</f>
        <v>0</v>
      </c>
    </row>
    <row r="3747" spans="1:29" ht="12.75" customHeight="1">
      <c r="A3747" s="69"/>
      <c r="B3747" s="263"/>
      <c r="C3747" s="189" t="s">
        <v>57</v>
      </c>
      <c r="D3747" s="189"/>
      <c r="E3747" s="190"/>
      <c r="F3747" s="72"/>
      <c r="G3747" s="72"/>
      <c r="H3747" s="99"/>
      <c r="I3747" s="76">
        <f t="shared" si="1523"/>
        <v>38</v>
      </c>
      <c r="J3747" s="191"/>
      <c r="K3747" s="192"/>
      <c r="L3747" s="252"/>
      <c r="M3747" s="193"/>
      <c r="N3747" s="193"/>
      <c r="O3747" s="193"/>
      <c r="P3747" s="239"/>
      <c r="Q3747" s="260"/>
      <c r="R3747" s="194">
        <f>S3746+T3746+U3746+V3746</f>
        <v>17.999999999999996</v>
      </c>
      <c r="S3747" s="103"/>
      <c r="T3747" s="103"/>
      <c r="U3747" s="103"/>
      <c r="V3747" s="103"/>
      <c r="W3747" s="103"/>
      <c r="X3747" s="195"/>
      <c r="Y3747" s="187"/>
      <c r="Z3747" s="196"/>
      <c r="AA3747" s="196"/>
      <c r="AB3747" s="196"/>
      <c r="AC3747" s="197"/>
    </row>
    <row r="3749" spans="1:29" ht="12.75" customHeight="1">
      <c r="A3749" s="52">
        <f>A3710+1</f>
        <v>97</v>
      </c>
      <c r="B3749" s="53" t="s">
        <v>2</v>
      </c>
      <c r="C3749" s="54" t="s">
        <v>201</v>
      </c>
      <c r="D3749" s="55"/>
      <c r="E3749" s="56" t="s">
        <v>55</v>
      </c>
      <c r="F3749" s="209" t="s">
        <v>172</v>
      </c>
      <c r="G3749" s="57"/>
      <c r="H3749" s="58"/>
      <c r="I3749" s="59">
        <v>1</v>
      </c>
      <c r="J3749" s="486" t="str">
        <f>+C3749</f>
        <v>ADE</v>
      </c>
      <c r="K3749" s="486"/>
      <c r="L3749" s="486"/>
      <c r="M3749" s="486"/>
      <c r="N3749" s="486"/>
      <c r="O3749" s="486"/>
      <c r="P3749" s="486"/>
      <c r="Q3749" s="486"/>
      <c r="R3749" s="486"/>
      <c r="S3749" s="486"/>
      <c r="T3749" s="486"/>
      <c r="U3749" s="486"/>
      <c r="V3749" s="486"/>
      <c r="W3749" s="486"/>
      <c r="X3749" s="60"/>
      <c r="Y3749" s="61"/>
      <c r="Z3749" s="62"/>
      <c r="AA3749" s="63"/>
      <c r="AB3749" s="63"/>
      <c r="AC3749" s="64"/>
    </row>
    <row r="3750" spans="1:29" ht="12.75" customHeight="1">
      <c r="A3750" s="69"/>
      <c r="B3750" s="70" t="s">
        <v>3</v>
      </c>
      <c r="C3750" s="71" t="s">
        <v>62</v>
      </c>
      <c r="D3750" s="72"/>
      <c r="E3750" s="73"/>
      <c r="F3750" s="72"/>
      <c r="G3750" s="74"/>
      <c r="H3750" s="75"/>
      <c r="I3750" s="76">
        <f t="shared" ref="I3750:I3786" si="1539">+I3749+1</f>
        <v>2</v>
      </c>
      <c r="J3750" s="77" t="s">
        <v>4</v>
      </c>
      <c r="K3750" s="78"/>
      <c r="L3750" s="248"/>
      <c r="M3750" s="79"/>
      <c r="N3750" s="79"/>
      <c r="O3750" s="79"/>
      <c r="P3750" s="236"/>
      <c r="Q3750" s="254"/>
      <c r="R3750" s="79"/>
      <c r="S3750" s="79"/>
      <c r="T3750" s="79"/>
      <c r="U3750" s="79"/>
      <c r="V3750" s="79"/>
      <c r="W3750" s="80" t="str">
        <f>$Y$1</f>
        <v>Period: 1 May 2012 - 31 May 2012</v>
      </c>
      <c r="X3750" s="81"/>
      <c r="Y3750" s="82"/>
      <c r="Z3750" s="83"/>
      <c r="AA3750" s="84"/>
      <c r="AB3750" s="84"/>
      <c r="AC3750" s="85"/>
    </row>
    <row r="3751" spans="1:29" ht="12.75" customHeight="1">
      <c r="A3751" s="69"/>
      <c r="B3751" s="70" t="s">
        <v>6</v>
      </c>
      <c r="C3751" s="71" t="s">
        <v>5</v>
      </c>
      <c r="D3751" s="72"/>
      <c r="E3751" s="73"/>
      <c r="F3751" s="91"/>
      <c r="G3751" s="91"/>
      <c r="H3751" s="92"/>
      <c r="I3751" s="76">
        <f t="shared" si="1539"/>
        <v>3</v>
      </c>
      <c r="J3751" s="487" t="s">
        <v>7</v>
      </c>
      <c r="K3751" s="488" t="s">
        <v>8</v>
      </c>
      <c r="L3751" s="249"/>
      <c r="M3751" s="489" t="s">
        <v>49</v>
      </c>
      <c r="N3751" s="490"/>
      <c r="O3751" s="220"/>
      <c r="P3751" s="237"/>
      <c r="Q3751" s="255"/>
      <c r="R3751" s="491" t="s">
        <v>64</v>
      </c>
      <c r="S3751" s="493" t="s">
        <v>9</v>
      </c>
      <c r="T3751" s="493"/>
      <c r="U3751" s="493"/>
      <c r="V3751" s="493"/>
      <c r="W3751" s="494" t="s">
        <v>10</v>
      </c>
      <c r="X3751" s="93"/>
      <c r="Y3751" s="94"/>
      <c r="Z3751" s="83"/>
      <c r="AA3751" s="84"/>
      <c r="AB3751" s="84"/>
      <c r="AC3751" s="85"/>
    </row>
    <row r="3752" spans="1:29" ht="12.75" customHeight="1">
      <c r="A3752" s="69"/>
      <c r="B3752" s="70" t="s">
        <v>48</v>
      </c>
      <c r="C3752" s="71"/>
      <c r="D3752" s="72"/>
      <c r="E3752" s="73"/>
      <c r="F3752" s="91"/>
      <c r="G3752" s="91"/>
      <c r="H3752" s="92"/>
      <c r="I3752" s="76">
        <f t="shared" si="1539"/>
        <v>4</v>
      </c>
      <c r="J3752" s="487"/>
      <c r="K3752" s="488"/>
      <c r="L3752" s="250"/>
      <c r="M3752" s="231" t="s">
        <v>11</v>
      </c>
      <c r="N3752" s="231" t="s">
        <v>12</v>
      </c>
      <c r="O3752" s="231"/>
      <c r="P3752" s="238"/>
      <c r="Q3752" s="256" t="s">
        <v>67</v>
      </c>
      <c r="R3752" s="492"/>
      <c r="S3752" s="201">
        <v>1.5</v>
      </c>
      <c r="T3752" s="201">
        <v>2</v>
      </c>
      <c r="U3752" s="201">
        <v>3</v>
      </c>
      <c r="V3752" s="201">
        <v>4</v>
      </c>
      <c r="W3752" s="494"/>
      <c r="X3752" s="93"/>
      <c r="Y3752" s="94"/>
      <c r="Z3752" s="83"/>
      <c r="AA3752" s="95" t="s">
        <v>13</v>
      </c>
      <c r="AB3752" s="95" t="s">
        <v>14</v>
      </c>
      <c r="AC3752" s="96" t="s">
        <v>15</v>
      </c>
    </row>
    <row r="3753" spans="1:29" ht="12.75" customHeight="1">
      <c r="A3753" s="69"/>
      <c r="B3753" s="70" t="s">
        <v>16</v>
      </c>
      <c r="C3753" s="71"/>
      <c r="D3753" s="72"/>
      <c r="E3753" s="73"/>
      <c r="F3753" s="98"/>
      <c r="G3753" s="72"/>
      <c r="H3753" s="99"/>
      <c r="I3753" s="76">
        <f t="shared" si="1539"/>
        <v>5</v>
      </c>
      <c r="J3753" s="100">
        <f>$AN$9</f>
        <v>41079</v>
      </c>
      <c r="K3753" s="101">
        <v>1</v>
      </c>
      <c r="L3753" s="261">
        <v>8</v>
      </c>
      <c r="M3753" s="232">
        <f>VLOOKUP(K3753,$AE$23:$AG$30,2,0)</f>
        <v>0.33333333333333331</v>
      </c>
      <c r="N3753" s="241">
        <f>VLOOKUP(K3753,$AE$23:$AG$30,3,0)</f>
        <v>0.70833333333333337</v>
      </c>
      <c r="O3753" s="244">
        <f t="shared" ref="O3753:O3782" si="1540">(N3753-M3753)*24</f>
        <v>9.0000000000000018</v>
      </c>
      <c r="P3753" s="245" t="str">
        <f>+IF(((N3753-M3753)*24)&gt;4,"1",0)</f>
        <v>1</v>
      </c>
      <c r="Q3753" s="257">
        <f t="shared" ref="Q3753:Q3782" si="1541">O3753-P3753</f>
        <v>8.0000000000000018</v>
      </c>
      <c r="R3753" s="102">
        <f>+L3753-Q3753</f>
        <v>0</v>
      </c>
      <c r="S3753" s="103">
        <f>IF(AND(Y3753="d",W3753&gt;0),1,0)</f>
        <v>0</v>
      </c>
      <c r="T3753" s="104">
        <f>IF(AND(Y3753="D",W3753-S3753&lt;0),0,IF(AND(Y3753="M",W3753&gt;=7),7,IF(AND(Y3753="M",W3753&lt;7),W3753,IF(W3753-S3753&lt;0,0,IF(AND(Y3753="D",W3753-S3753&gt;=7),7,IF(AND(Y3753="D",W3753-S3753&lt;7),W3753-S3753,0))))))</f>
        <v>0</v>
      </c>
      <c r="U3753" s="104">
        <f>IF(AND(Y3753="D",W3753&lt;1),0,IF(AND(Y3753="D",W3753-S3753-T3753&gt;0,W3753-S3753-T3753&lt;1),W3753-S3753-T3753,IF(AND(Y3753="D",W3753-S3753-T3753&gt;=1),1,IF(AND(Y3753="M",W3753-T3753&gt;=1),1,IF(AND(Y3753="M",W3753-T3753&lt;1),W3753-T3753,0)))))</f>
        <v>0</v>
      </c>
      <c r="V3753" s="104">
        <f>IF(AND(Y3753="D",W3753&lt;1),0,IF(AND(Y3753="D",W3753-S3753-T3753-U3753&gt;0),W3753-S3753-T3753-U3753,IF(AND(Y3753="M",W3753-T3753-U3753&gt;0),W3753-T3753-U3753,0)))</f>
        <v>0</v>
      </c>
      <c r="W3753" s="105">
        <f>+R3753</f>
        <v>0</v>
      </c>
      <c r="X3753" s="96"/>
      <c r="Y3753" s="106" t="str">
        <f>$AO$9</f>
        <v>D</v>
      </c>
      <c r="Z3753" s="207" t="str">
        <f t="shared" ref="Z3753:Z3783" si="1542">TEXT(WEEKDAY(J3753),"ddd")</f>
        <v>Tue</v>
      </c>
      <c r="AA3753" s="107">
        <f t="shared" ref="AA3753:AA3782" si="1543">COUNTIF(K3753,"S")</f>
        <v>0</v>
      </c>
      <c r="AB3753" s="107">
        <f t="shared" ref="AB3753:AB3782" si="1544">COUNTIF(K3753,"I")</f>
        <v>0</v>
      </c>
      <c r="AC3753" s="107">
        <f t="shared" ref="AC3753:AC3782" si="1545">COUNTIF(K3753,"A")</f>
        <v>0</v>
      </c>
    </row>
    <row r="3754" spans="1:29" ht="12.75" customHeight="1">
      <c r="A3754" s="69"/>
      <c r="B3754" s="70" t="s">
        <v>18</v>
      </c>
      <c r="C3754" s="108" t="s">
        <v>61</v>
      </c>
      <c r="D3754" s="109"/>
      <c r="E3754" s="73"/>
      <c r="F3754" s="110"/>
      <c r="G3754" s="72"/>
      <c r="H3754" s="99"/>
      <c r="I3754" s="76">
        <f t="shared" si="1539"/>
        <v>6</v>
      </c>
      <c r="J3754" s="100">
        <f>$AN$10</f>
        <v>41080</v>
      </c>
      <c r="K3754" s="101">
        <v>1</v>
      </c>
      <c r="L3754" s="261">
        <v>9</v>
      </c>
      <c r="M3754" s="232">
        <f>VLOOKUP(K3754,$AE$23:$AG$30,2,0)</f>
        <v>0.33333333333333331</v>
      </c>
      <c r="N3754" s="241">
        <f t="shared" ref="N3754:N3782" si="1546">VLOOKUP(K3754,$AE$23:$AG$30,3,0)</f>
        <v>0.70833333333333337</v>
      </c>
      <c r="O3754" s="244">
        <f t="shared" si="1540"/>
        <v>9.0000000000000018</v>
      </c>
      <c r="P3754" s="245" t="str">
        <f>+IF(((N3754-M3754)*24)&gt;4,"1",0)</f>
        <v>1</v>
      </c>
      <c r="Q3754" s="257">
        <f t="shared" si="1541"/>
        <v>8.0000000000000018</v>
      </c>
      <c r="R3754" s="102">
        <f>+L3754-Q3754</f>
        <v>0.99999999999999822</v>
      </c>
      <c r="S3754" s="103">
        <f t="shared" ref="S3754:S3782" si="1547">IF(AND(Y3754="d",W3754&gt;0),1,0)</f>
        <v>1</v>
      </c>
      <c r="T3754" s="104">
        <f t="shared" ref="T3754:T3782" si="1548">IF(AND(Y3754="D",W3754-S3754&lt;0),0,IF(AND(Y3754="M",W3754&gt;=7),7,IF(AND(Y3754="M",W3754&lt;7),W3754,IF(W3754-S3754&lt;0,0,IF(AND(Y3754="D",W3754-S3754&gt;=7),7,IF(AND(Y3754="D",W3754-S3754&lt;7),W3754-S3754,0))))))</f>
        <v>0</v>
      </c>
      <c r="U3754" s="104">
        <f t="shared" ref="U3754:U3782" si="1549">IF(AND(Y3754="D",W3754&lt;1),0,IF(AND(Y3754="D",W3754-S3754-T3754&gt;0,W3754-S3754-T3754&lt;1),W3754-S3754-T3754,IF(AND(Y3754="D",W3754-S3754-T3754&gt;=1),1,IF(AND(Y3754="M",W3754-T3754&gt;=1),1,IF(AND(Y3754="M",W3754-T3754&lt;1),W3754-T3754,0)))))</f>
        <v>0</v>
      </c>
      <c r="V3754" s="104">
        <f t="shared" ref="V3754:V3782" si="1550">IF(AND(Y3754="D",W3754&lt;1),0,IF(AND(Y3754="D",W3754-S3754-T3754-U3754&gt;0),W3754-S3754-T3754-U3754,IF(AND(Y3754="M",W3754-T3754-U3754&gt;0),W3754-T3754-U3754,0)))</f>
        <v>0</v>
      </c>
      <c r="W3754" s="105">
        <f t="shared" ref="W3754:W3782" si="1551">+R3754</f>
        <v>0.99999999999999822</v>
      </c>
      <c r="X3754" s="96"/>
      <c r="Y3754" s="106" t="str">
        <f>$AO$10</f>
        <v>D</v>
      </c>
      <c r="Z3754" s="207" t="str">
        <f t="shared" si="1542"/>
        <v>Wed</v>
      </c>
      <c r="AA3754" s="107">
        <f t="shared" si="1543"/>
        <v>0</v>
      </c>
      <c r="AB3754" s="107">
        <f t="shared" si="1544"/>
        <v>0</v>
      </c>
      <c r="AC3754" s="107">
        <f t="shared" si="1545"/>
        <v>0</v>
      </c>
    </row>
    <row r="3755" spans="1:29" ht="12.75" customHeight="1">
      <c r="A3755" s="69"/>
      <c r="B3755" s="98" t="s">
        <v>20</v>
      </c>
      <c r="C3755" s="199">
        <v>40245</v>
      </c>
      <c r="D3755" s="199">
        <v>41340</v>
      </c>
      <c r="E3755" s="73"/>
      <c r="F3755" s="72"/>
      <c r="G3755" s="72"/>
      <c r="H3755" s="99"/>
      <c r="I3755" s="76">
        <f t="shared" si="1539"/>
        <v>7</v>
      </c>
      <c r="J3755" s="100">
        <f>$AN$11</f>
        <v>41081</v>
      </c>
      <c r="K3755" s="101">
        <v>1</v>
      </c>
      <c r="L3755" s="261">
        <v>8</v>
      </c>
      <c r="M3755" s="232">
        <f>VLOOKUP(K3755,$AE$23:$AG$30,2,0)</f>
        <v>0.33333333333333331</v>
      </c>
      <c r="N3755" s="241">
        <f t="shared" si="1546"/>
        <v>0.70833333333333337</v>
      </c>
      <c r="O3755" s="244">
        <f t="shared" si="1540"/>
        <v>9.0000000000000018</v>
      </c>
      <c r="P3755" s="245" t="str">
        <f t="shared" ref="P3755:P3782" si="1552">+IF(((N3755-M3755)*24)&gt;4,"1",0)</f>
        <v>1</v>
      </c>
      <c r="Q3755" s="257">
        <f t="shared" si="1541"/>
        <v>8.0000000000000018</v>
      </c>
      <c r="R3755" s="102">
        <f t="shared" ref="R3755:R3782" si="1553">+L3755-Q3755</f>
        <v>0</v>
      </c>
      <c r="S3755" s="103">
        <f t="shared" si="1547"/>
        <v>0</v>
      </c>
      <c r="T3755" s="104">
        <f t="shared" si="1548"/>
        <v>0</v>
      </c>
      <c r="U3755" s="104">
        <f t="shared" si="1549"/>
        <v>0</v>
      </c>
      <c r="V3755" s="104">
        <f t="shared" si="1550"/>
        <v>0</v>
      </c>
      <c r="W3755" s="105">
        <f t="shared" si="1551"/>
        <v>0</v>
      </c>
      <c r="X3755" s="96"/>
      <c r="Y3755" s="106" t="str">
        <f>$AO$11</f>
        <v>D</v>
      </c>
      <c r="Z3755" s="207" t="str">
        <f t="shared" si="1542"/>
        <v>Thu</v>
      </c>
      <c r="AA3755" s="107">
        <f t="shared" si="1543"/>
        <v>0</v>
      </c>
      <c r="AB3755" s="107">
        <f t="shared" si="1544"/>
        <v>0</v>
      </c>
      <c r="AC3755" s="107">
        <f t="shared" si="1545"/>
        <v>0</v>
      </c>
    </row>
    <row r="3756" spans="1:29" ht="12.75" customHeight="1">
      <c r="A3756" s="69"/>
      <c r="B3756" s="98"/>
      <c r="C3756" s="98"/>
      <c r="D3756" s="72"/>
      <c r="E3756" s="73"/>
      <c r="F3756" s="72"/>
      <c r="G3756" s="72"/>
      <c r="H3756" s="99"/>
      <c r="I3756" s="76">
        <f t="shared" si="1539"/>
        <v>8</v>
      </c>
      <c r="J3756" s="100">
        <f>$AN$12</f>
        <v>41082</v>
      </c>
      <c r="K3756" s="101">
        <v>1</v>
      </c>
      <c r="L3756" s="261">
        <v>8</v>
      </c>
      <c r="M3756" s="232">
        <f t="shared" ref="M3756:M3782" si="1554">VLOOKUP(K3756,$AE$23:$AG$30,2,0)</f>
        <v>0.33333333333333331</v>
      </c>
      <c r="N3756" s="241">
        <f t="shared" si="1546"/>
        <v>0.70833333333333337</v>
      </c>
      <c r="O3756" s="244">
        <f t="shared" si="1540"/>
        <v>9.0000000000000018</v>
      </c>
      <c r="P3756" s="245" t="str">
        <f t="shared" si="1552"/>
        <v>1</v>
      </c>
      <c r="Q3756" s="257">
        <f t="shared" si="1541"/>
        <v>8.0000000000000018</v>
      </c>
      <c r="R3756" s="102">
        <f t="shared" si="1553"/>
        <v>0</v>
      </c>
      <c r="S3756" s="103">
        <f t="shared" si="1547"/>
        <v>0</v>
      </c>
      <c r="T3756" s="104">
        <f t="shared" si="1548"/>
        <v>0</v>
      </c>
      <c r="U3756" s="104">
        <f t="shared" si="1549"/>
        <v>0</v>
      </c>
      <c r="V3756" s="104">
        <f t="shared" si="1550"/>
        <v>0</v>
      </c>
      <c r="W3756" s="105">
        <f t="shared" si="1551"/>
        <v>0</v>
      </c>
      <c r="X3756" s="96"/>
      <c r="Y3756" s="106" t="str">
        <f>$AO$12</f>
        <v>D</v>
      </c>
      <c r="Z3756" s="207" t="str">
        <f t="shared" si="1542"/>
        <v>Fri</v>
      </c>
      <c r="AA3756" s="107">
        <f t="shared" si="1543"/>
        <v>0</v>
      </c>
      <c r="AB3756" s="107">
        <f t="shared" si="1544"/>
        <v>0</v>
      </c>
      <c r="AC3756" s="107">
        <f t="shared" si="1545"/>
        <v>0</v>
      </c>
    </row>
    <row r="3757" spans="1:29" ht="12.75" customHeight="1">
      <c r="A3757" s="69"/>
      <c r="B3757" s="98"/>
      <c r="C3757" s="98"/>
      <c r="D3757" s="72"/>
      <c r="E3757" s="73"/>
      <c r="F3757" s="198"/>
      <c r="G3757" s="72"/>
      <c r="H3757" s="99"/>
      <c r="I3757" s="76">
        <f t="shared" si="1539"/>
        <v>9</v>
      </c>
      <c r="J3757" s="100">
        <f>$AN$13</f>
        <v>41083</v>
      </c>
      <c r="K3757" s="339" t="s">
        <v>50</v>
      </c>
      <c r="L3757" s="261"/>
      <c r="M3757" s="232">
        <f t="shared" si="1554"/>
        <v>0</v>
      </c>
      <c r="N3757" s="241">
        <f t="shared" si="1546"/>
        <v>0</v>
      </c>
      <c r="O3757" s="244">
        <f t="shared" si="1540"/>
        <v>0</v>
      </c>
      <c r="P3757" s="245">
        <f t="shared" si="1552"/>
        <v>0</v>
      </c>
      <c r="Q3757" s="257">
        <f t="shared" si="1541"/>
        <v>0</v>
      </c>
      <c r="R3757" s="102">
        <f t="shared" si="1553"/>
        <v>0</v>
      </c>
      <c r="S3757" s="103">
        <f t="shared" si="1547"/>
        <v>0</v>
      </c>
      <c r="T3757" s="104">
        <f t="shared" si="1548"/>
        <v>0</v>
      </c>
      <c r="U3757" s="104">
        <f t="shared" si="1549"/>
        <v>0</v>
      </c>
      <c r="V3757" s="104">
        <f t="shared" si="1550"/>
        <v>0</v>
      </c>
      <c r="W3757" s="105">
        <f t="shared" si="1551"/>
        <v>0</v>
      </c>
      <c r="X3757" s="96"/>
      <c r="Y3757" s="106" t="str">
        <f>$AO$13</f>
        <v>M</v>
      </c>
      <c r="Z3757" s="207" t="str">
        <f t="shared" si="1542"/>
        <v>Sat</v>
      </c>
      <c r="AA3757" s="107">
        <f t="shared" si="1543"/>
        <v>0</v>
      </c>
      <c r="AB3757" s="107">
        <f t="shared" si="1544"/>
        <v>0</v>
      </c>
      <c r="AC3757" s="107">
        <f t="shared" si="1545"/>
        <v>0</v>
      </c>
    </row>
    <row r="3758" spans="1:29" ht="12.75" customHeight="1">
      <c r="A3758" s="69"/>
      <c r="B3758" s="124" t="s">
        <v>21</v>
      </c>
      <c r="C3758" s="125" t="s">
        <v>22</v>
      </c>
      <c r="D3758" s="126"/>
      <c r="E3758" s="127"/>
      <c r="F3758" s="198">
        <v>1244560</v>
      </c>
      <c r="G3758" s="129" t="s">
        <v>22</v>
      </c>
      <c r="H3758" s="130">
        <f>+F3758</f>
        <v>1244560</v>
      </c>
      <c r="I3758" s="76">
        <f t="shared" si="1539"/>
        <v>10</v>
      </c>
      <c r="J3758" s="100">
        <f>$AN$14</f>
        <v>41084</v>
      </c>
      <c r="K3758" s="339" t="s">
        <v>50</v>
      </c>
      <c r="L3758" s="261"/>
      <c r="M3758" s="232">
        <f t="shared" si="1554"/>
        <v>0</v>
      </c>
      <c r="N3758" s="241">
        <f t="shared" si="1546"/>
        <v>0</v>
      </c>
      <c r="O3758" s="244">
        <f t="shared" si="1540"/>
        <v>0</v>
      </c>
      <c r="P3758" s="245">
        <f t="shared" si="1552"/>
        <v>0</v>
      </c>
      <c r="Q3758" s="257">
        <f t="shared" si="1541"/>
        <v>0</v>
      </c>
      <c r="R3758" s="102">
        <f t="shared" si="1553"/>
        <v>0</v>
      </c>
      <c r="S3758" s="103">
        <f t="shared" si="1547"/>
        <v>0</v>
      </c>
      <c r="T3758" s="104">
        <f t="shared" si="1548"/>
        <v>0</v>
      </c>
      <c r="U3758" s="104">
        <f t="shared" si="1549"/>
        <v>0</v>
      </c>
      <c r="V3758" s="104">
        <f t="shared" si="1550"/>
        <v>0</v>
      </c>
      <c r="W3758" s="105">
        <f t="shared" si="1551"/>
        <v>0</v>
      </c>
      <c r="X3758" s="96"/>
      <c r="Y3758" s="106" t="str">
        <f>$AO$14</f>
        <v>M</v>
      </c>
      <c r="Z3758" s="262" t="str">
        <f t="shared" si="1542"/>
        <v>Sun</v>
      </c>
      <c r="AA3758" s="107">
        <f t="shared" si="1543"/>
        <v>0</v>
      </c>
      <c r="AB3758" s="107">
        <f t="shared" si="1544"/>
        <v>0</v>
      </c>
      <c r="AC3758" s="107">
        <f t="shared" si="1545"/>
        <v>0</v>
      </c>
    </row>
    <row r="3759" spans="1:29" ht="12.75" customHeight="1">
      <c r="A3759" s="69"/>
      <c r="B3759" s="124" t="s">
        <v>23</v>
      </c>
      <c r="C3759" s="125" t="s">
        <v>22</v>
      </c>
      <c r="D3759" s="133">
        <f>+F3758/173</f>
        <v>7193.9884393063585</v>
      </c>
      <c r="E3759" s="127" t="s">
        <v>24</v>
      </c>
      <c r="F3759" s="128">
        <f>+W3785</f>
        <v>73.499999999999972</v>
      </c>
      <c r="G3759" s="134" t="s">
        <v>22</v>
      </c>
      <c r="H3759" s="130">
        <f>F3759*D3759</f>
        <v>528758.15028901713</v>
      </c>
      <c r="I3759" s="76">
        <f t="shared" si="1539"/>
        <v>11</v>
      </c>
      <c r="J3759" s="100">
        <f>$AN$15</f>
        <v>41085</v>
      </c>
      <c r="K3759" s="101">
        <v>1</v>
      </c>
      <c r="L3759" s="261">
        <v>8</v>
      </c>
      <c r="M3759" s="232">
        <f t="shared" si="1554"/>
        <v>0.33333333333333331</v>
      </c>
      <c r="N3759" s="241">
        <f t="shared" si="1546"/>
        <v>0.70833333333333337</v>
      </c>
      <c r="O3759" s="244">
        <f t="shared" si="1540"/>
        <v>9.0000000000000018</v>
      </c>
      <c r="P3759" s="245" t="str">
        <f t="shared" si="1552"/>
        <v>1</v>
      </c>
      <c r="Q3759" s="257">
        <f t="shared" si="1541"/>
        <v>8.0000000000000018</v>
      </c>
      <c r="R3759" s="102">
        <f t="shared" si="1553"/>
        <v>0</v>
      </c>
      <c r="S3759" s="103">
        <f t="shared" si="1547"/>
        <v>0</v>
      </c>
      <c r="T3759" s="104">
        <f t="shared" si="1548"/>
        <v>0</v>
      </c>
      <c r="U3759" s="104">
        <f t="shared" si="1549"/>
        <v>0</v>
      </c>
      <c r="V3759" s="104">
        <f t="shared" si="1550"/>
        <v>0</v>
      </c>
      <c r="W3759" s="105">
        <f t="shared" si="1551"/>
        <v>0</v>
      </c>
      <c r="X3759" s="96"/>
      <c r="Y3759" s="106" t="str">
        <f>$AO$15</f>
        <v>D</v>
      </c>
      <c r="Z3759" s="262" t="str">
        <f t="shared" si="1542"/>
        <v>Mon</v>
      </c>
      <c r="AA3759" s="107">
        <f t="shared" si="1543"/>
        <v>0</v>
      </c>
      <c r="AB3759" s="107">
        <f t="shared" si="1544"/>
        <v>0</v>
      </c>
      <c r="AC3759" s="107">
        <f t="shared" si="1545"/>
        <v>0</v>
      </c>
    </row>
    <row r="3760" spans="1:29" ht="12.75" customHeight="1">
      <c r="A3760" s="69"/>
      <c r="B3760" s="124" t="s">
        <v>65</v>
      </c>
      <c r="C3760" s="125" t="s">
        <v>22</v>
      </c>
      <c r="D3760" s="133">
        <v>6000</v>
      </c>
      <c r="E3760" s="127" t="s">
        <v>24</v>
      </c>
      <c r="F3760" s="203">
        <f>+K3785</f>
        <v>22</v>
      </c>
      <c r="G3760" s="134" t="s">
        <v>22</v>
      </c>
      <c r="H3760" s="130">
        <f>F3760*D3760</f>
        <v>132000</v>
      </c>
      <c r="I3760" s="76">
        <f t="shared" si="1539"/>
        <v>12</v>
      </c>
      <c r="J3760" s="100">
        <f>$AN$16</f>
        <v>41086</v>
      </c>
      <c r="K3760" s="101">
        <v>1</v>
      </c>
      <c r="L3760" s="261">
        <v>8</v>
      </c>
      <c r="M3760" s="232">
        <f t="shared" si="1554"/>
        <v>0.33333333333333331</v>
      </c>
      <c r="N3760" s="241">
        <f t="shared" si="1546"/>
        <v>0.70833333333333337</v>
      </c>
      <c r="O3760" s="244">
        <f t="shared" si="1540"/>
        <v>9.0000000000000018</v>
      </c>
      <c r="P3760" s="245" t="str">
        <f t="shared" si="1552"/>
        <v>1</v>
      </c>
      <c r="Q3760" s="257">
        <f t="shared" si="1541"/>
        <v>8.0000000000000018</v>
      </c>
      <c r="R3760" s="102">
        <f t="shared" si="1553"/>
        <v>0</v>
      </c>
      <c r="S3760" s="103">
        <f t="shared" si="1547"/>
        <v>0</v>
      </c>
      <c r="T3760" s="104">
        <f t="shared" si="1548"/>
        <v>0</v>
      </c>
      <c r="U3760" s="104">
        <f t="shared" si="1549"/>
        <v>0</v>
      </c>
      <c r="V3760" s="104">
        <f t="shared" si="1550"/>
        <v>0</v>
      </c>
      <c r="W3760" s="105">
        <f t="shared" si="1551"/>
        <v>0</v>
      </c>
      <c r="X3760" s="96"/>
      <c r="Y3760" s="106" t="str">
        <f>$AO$16</f>
        <v>D</v>
      </c>
      <c r="Z3760" s="207" t="str">
        <f t="shared" si="1542"/>
        <v>Tue</v>
      </c>
      <c r="AA3760" s="107">
        <f t="shared" si="1543"/>
        <v>0</v>
      </c>
      <c r="AB3760" s="107">
        <f t="shared" si="1544"/>
        <v>0</v>
      </c>
      <c r="AC3760" s="107">
        <f t="shared" si="1545"/>
        <v>0</v>
      </c>
    </row>
    <row r="3761" spans="1:29" ht="12.75" customHeight="1">
      <c r="A3761" s="69"/>
      <c r="B3761" s="124" t="s">
        <v>66</v>
      </c>
      <c r="C3761" s="125" t="s">
        <v>22</v>
      </c>
      <c r="D3761" s="200">
        <v>4000</v>
      </c>
      <c r="E3761" s="127" t="s">
        <v>24</v>
      </c>
      <c r="F3761" s="139">
        <f>+L3785</f>
        <v>0</v>
      </c>
      <c r="G3761" s="134" t="s">
        <v>22</v>
      </c>
      <c r="H3761" s="130">
        <f>F3761*D3761</f>
        <v>0</v>
      </c>
      <c r="I3761" s="76">
        <f t="shared" si="1539"/>
        <v>13</v>
      </c>
      <c r="J3761" s="100">
        <f>$AN$17</f>
        <v>41087</v>
      </c>
      <c r="K3761" s="101">
        <v>1</v>
      </c>
      <c r="L3761" s="261">
        <v>9</v>
      </c>
      <c r="M3761" s="232">
        <f t="shared" si="1554"/>
        <v>0.33333333333333331</v>
      </c>
      <c r="N3761" s="241">
        <f t="shared" si="1546"/>
        <v>0.70833333333333337</v>
      </c>
      <c r="O3761" s="244">
        <f t="shared" si="1540"/>
        <v>9.0000000000000018</v>
      </c>
      <c r="P3761" s="245" t="str">
        <f t="shared" si="1552"/>
        <v>1</v>
      </c>
      <c r="Q3761" s="257">
        <f t="shared" si="1541"/>
        <v>8.0000000000000018</v>
      </c>
      <c r="R3761" s="102">
        <f t="shared" si="1553"/>
        <v>0.99999999999999822</v>
      </c>
      <c r="S3761" s="103">
        <f t="shared" si="1547"/>
        <v>1</v>
      </c>
      <c r="T3761" s="104">
        <f t="shared" si="1548"/>
        <v>0</v>
      </c>
      <c r="U3761" s="104">
        <f t="shared" si="1549"/>
        <v>0</v>
      </c>
      <c r="V3761" s="104">
        <f t="shared" si="1550"/>
        <v>0</v>
      </c>
      <c r="W3761" s="105">
        <f t="shared" si="1551"/>
        <v>0.99999999999999822</v>
      </c>
      <c r="X3761" s="96"/>
      <c r="Y3761" s="106" t="str">
        <f>$AO$17</f>
        <v>D</v>
      </c>
      <c r="Z3761" s="207" t="str">
        <f t="shared" si="1542"/>
        <v>Wed</v>
      </c>
      <c r="AA3761" s="107">
        <f t="shared" si="1543"/>
        <v>0</v>
      </c>
      <c r="AB3761" s="107">
        <f t="shared" si="1544"/>
        <v>0</v>
      </c>
      <c r="AC3761" s="107">
        <f t="shared" si="1545"/>
        <v>0</v>
      </c>
    </row>
    <row r="3762" spans="1:29" ht="12.75" customHeight="1">
      <c r="A3762" s="69"/>
      <c r="B3762" s="335" t="s">
        <v>75</v>
      </c>
      <c r="C3762" s="336" t="s">
        <v>22</v>
      </c>
      <c r="D3762" s="337"/>
      <c r="E3762" s="127" t="s">
        <v>24</v>
      </c>
      <c r="F3762" s="338">
        <f>+M3785</f>
        <v>22</v>
      </c>
      <c r="G3762" s="142" t="s">
        <v>22</v>
      </c>
      <c r="H3762" s="143">
        <f>+F3762*D3762</f>
        <v>0</v>
      </c>
      <c r="I3762" s="76">
        <f t="shared" si="1539"/>
        <v>14</v>
      </c>
      <c r="J3762" s="100">
        <f>$AN$18</f>
        <v>41088</v>
      </c>
      <c r="K3762" s="101">
        <v>1</v>
      </c>
      <c r="L3762" s="261">
        <v>11</v>
      </c>
      <c r="M3762" s="232">
        <f t="shared" si="1554"/>
        <v>0.33333333333333331</v>
      </c>
      <c r="N3762" s="241">
        <f t="shared" si="1546"/>
        <v>0.70833333333333337</v>
      </c>
      <c r="O3762" s="244">
        <f t="shared" si="1540"/>
        <v>9.0000000000000018</v>
      </c>
      <c r="P3762" s="245" t="str">
        <f t="shared" si="1552"/>
        <v>1</v>
      </c>
      <c r="Q3762" s="257">
        <f t="shared" si="1541"/>
        <v>8.0000000000000018</v>
      </c>
      <c r="R3762" s="102">
        <f t="shared" si="1553"/>
        <v>2.9999999999999982</v>
      </c>
      <c r="S3762" s="103">
        <f t="shared" si="1547"/>
        <v>1</v>
      </c>
      <c r="T3762" s="104">
        <f t="shared" si="1548"/>
        <v>1.9999999999999982</v>
      </c>
      <c r="U3762" s="104">
        <f t="shared" si="1549"/>
        <v>0</v>
      </c>
      <c r="V3762" s="104">
        <f t="shared" si="1550"/>
        <v>0</v>
      </c>
      <c r="W3762" s="105">
        <f t="shared" si="1551"/>
        <v>2.9999999999999982</v>
      </c>
      <c r="X3762" s="96"/>
      <c r="Y3762" s="106" t="str">
        <f>$AO$18</f>
        <v>D</v>
      </c>
      <c r="Z3762" s="207" t="str">
        <f t="shared" si="1542"/>
        <v>Thu</v>
      </c>
      <c r="AA3762" s="107">
        <f t="shared" si="1543"/>
        <v>0</v>
      </c>
      <c r="AB3762" s="107">
        <f t="shared" si="1544"/>
        <v>0</v>
      </c>
      <c r="AC3762" s="107">
        <f t="shared" si="1545"/>
        <v>0</v>
      </c>
    </row>
    <row r="3763" spans="1:29" ht="12.75" customHeight="1">
      <c r="A3763" s="69"/>
      <c r="B3763" s="124"/>
      <c r="C3763" s="70"/>
      <c r="D3763" s="202"/>
      <c r="E3763" s="140"/>
      <c r="F3763" s="141"/>
      <c r="G3763" s="74" t="s">
        <v>22</v>
      </c>
      <c r="H3763" s="99">
        <f>+D3763*F3763</f>
        <v>0</v>
      </c>
      <c r="I3763" s="76">
        <f t="shared" si="1539"/>
        <v>15</v>
      </c>
      <c r="J3763" s="100">
        <f>$AN$19</f>
        <v>41089</v>
      </c>
      <c r="K3763" s="101">
        <v>1</v>
      </c>
      <c r="L3763" s="261">
        <v>11</v>
      </c>
      <c r="M3763" s="232">
        <f t="shared" si="1554"/>
        <v>0.33333333333333331</v>
      </c>
      <c r="N3763" s="241">
        <f t="shared" si="1546"/>
        <v>0.70833333333333337</v>
      </c>
      <c r="O3763" s="244">
        <f t="shared" si="1540"/>
        <v>9.0000000000000018</v>
      </c>
      <c r="P3763" s="245" t="str">
        <f t="shared" si="1552"/>
        <v>1</v>
      </c>
      <c r="Q3763" s="257">
        <f t="shared" si="1541"/>
        <v>8.0000000000000018</v>
      </c>
      <c r="R3763" s="102">
        <f t="shared" si="1553"/>
        <v>2.9999999999999982</v>
      </c>
      <c r="S3763" s="103">
        <f t="shared" si="1547"/>
        <v>1</v>
      </c>
      <c r="T3763" s="104">
        <f t="shared" si="1548"/>
        <v>1.9999999999999982</v>
      </c>
      <c r="U3763" s="104">
        <f t="shared" si="1549"/>
        <v>0</v>
      </c>
      <c r="V3763" s="104">
        <f t="shared" si="1550"/>
        <v>0</v>
      </c>
      <c r="W3763" s="105">
        <f t="shared" si="1551"/>
        <v>2.9999999999999982</v>
      </c>
      <c r="X3763" s="96"/>
      <c r="Y3763" s="106" t="str">
        <f>$AO$19</f>
        <v>D</v>
      </c>
      <c r="Z3763" s="207" t="str">
        <f t="shared" si="1542"/>
        <v>Fri</v>
      </c>
      <c r="AA3763" s="107">
        <f t="shared" si="1543"/>
        <v>0</v>
      </c>
      <c r="AB3763" s="107">
        <f t="shared" si="1544"/>
        <v>0</v>
      </c>
      <c r="AC3763" s="107">
        <f t="shared" si="1545"/>
        <v>0</v>
      </c>
    </row>
    <row r="3764" spans="1:29" ht="12.75" customHeight="1">
      <c r="A3764" s="69"/>
      <c r="B3764" s="124"/>
      <c r="C3764" s="70"/>
      <c r="D3764" s="202"/>
      <c r="E3764" s="140"/>
      <c r="F3764" s="139"/>
      <c r="G3764" s="74" t="s">
        <v>22</v>
      </c>
      <c r="H3764" s="99">
        <f>+D3764*F3764</f>
        <v>0</v>
      </c>
      <c r="I3764" s="76">
        <f t="shared" si="1539"/>
        <v>16</v>
      </c>
      <c r="J3764" s="100">
        <f>$AN$20</f>
        <v>41090</v>
      </c>
      <c r="K3764" s="101" t="s">
        <v>63</v>
      </c>
      <c r="L3764" s="261">
        <v>6.5</v>
      </c>
      <c r="M3764" s="232">
        <f t="shared" si="1554"/>
        <v>0</v>
      </c>
      <c r="N3764" s="241">
        <f t="shared" si="1546"/>
        <v>0</v>
      </c>
      <c r="O3764" s="244">
        <f t="shared" si="1540"/>
        <v>0</v>
      </c>
      <c r="P3764" s="245">
        <f t="shared" si="1552"/>
        <v>0</v>
      </c>
      <c r="Q3764" s="257">
        <f t="shared" si="1541"/>
        <v>0</v>
      </c>
      <c r="R3764" s="102">
        <f t="shared" si="1553"/>
        <v>6.5</v>
      </c>
      <c r="S3764" s="103">
        <f t="shared" si="1547"/>
        <v>0</v>
      </c>
      <c r="T3764" s="104">
        <f t="shared" si="1548"/>
        <v>6.5</v>
      </c>
      <c r="U3764" s="104">
        <f t="shared" si="1549"/>
        <v>0</v>
      </c>
      <c r="V3764" s="104">
        <f t="shared" si="1550"/>
        <v>0</v>
      </c>
      <c r="W3764" s="105">
        <f t="shared" si="1551"/>
        <v>6.5</v>
      </c>
      <c r="X3764" s="96"/>
      <c r="Y3764" s="106" t="str">
        <f>$AO$20</f>
        <v>M</v>
      </c>
      <c r="Z3764" s="207" t="str">
        <f t="shared" si="1542"/>
        <v>Sat</v>
      </c>
      <c r="AA3764" s="107">
        <f t="shared" si="1543"/>
        <v>0</v>
      </c>
      <c r="AB3764" s="107">
        <f t="shared" si="1544"/>
        <v>0</v>
      </c>
      <c r="AC3764" s="107">
        <f t="shared" si="1545"/>
        <v>0</v>
      </c>
    </row>
    <row r="3765" spans="1:29" ht="12.75" customHeight="1">
      <c r="A3765" s="69"/>
      <c r="B3765" s="124" t="s">
        <v>56</v>
      </c>
      <c r="C3765" s="70" t="s">
        <v>22</v>
      </c>
      <c r="D3765" s="202"/>
      <c r="E3765" s="140"/>
      <c r="F3765" s="141"/>
      <c r="G3765" s="74" t="s">
        <v>22</v>
      </c>
      <c r="H3765" s="99">
        <v>0</v>
      </c>
      <c r="I3765" s="76">
        <f t="shared" si="1539"/>
        <v>17</v>
      </c>
      <c r="J3765" s="100">
        <f>$AN$21</f>
        <v>41091</v>
      </c>
      <c r="K3765" s="101" t="s">
        <v>50</v>
      </c>
      <c r="L3765" s="261"/>
      <c r="M3765" s="232">
        <f t="shared" si="1554"/>
        <v>0</v>
      </c>
      <c r="N3765" s="241">
        <f t="shared" si="1546"/>
        <v>0</v>
      </c>
      <c r="O3765" s="244">
        <f t="shared" si="1540"/>
        <v>0</v>
      </c>
      <c r="P3765" s="245">
        <f t="shared" si="1552"/>
        <v>0</v>
      </c>
      <c r="Q3765" s="257">
        <f t="shared" si="1541"/>
        <v>0</v>
      </c>
      <c r="R3765" s="102">
        <f t="shared" si="1553"/>
        <v>0</v>
      </c>
      <c r="S3765" s="103">
        <f t="shared" si="1547"/>
        <v>0</v>
      </c>
      <c r="T3765" s="104">
        <f t="shared" si="1548"/>
        <v>0</v>
      </c>
      <c r="U3765" s="104">
        <f t="shared" si="1549"/>
        <v>0</v>
      </c>
      <c r="V3765" s="104">
        <f t="shared" si="1550"/>
        <v>0</v>
      </c>
      <c r="W3765" s="105">
        <f t="shared" si="1551"/>
        <v>0</v>
      </c>
      <c r="X3765" s="96"/>
      <c r="Y3765" s="106" t="str">
        <f>$AO$21</f>
        <v>M</v>
      </c>
      <c r="Z3765" s="262" t="str">
        <f t="shared" si="1542"/>
        <v>Sun</v>
      </c>
      <c r="AA3765" s="107">
        <f t="shared" si="1543"/>
        <v>0</v>
      </c>
      <c r="AB3765" s="107">
        <f t="shared" si="1544"/>
        <v>0</v>
      </c>
      <c r="AC3765" s="107">
        <f t="shared" si="1545"/>
        <v>0</v>
      </c>
    </row>
    <row r="3766" spans="1:29" ht="12.75" customHeight="1">
      <c r="A3766" s="69"/>
      <c r="B3766" s="124"/>
      <c r="C3766" s="70"/>
      <c r="D3766" s="202"/>
      <c r="E3766" s="140"/>
      <c r="F3766" s="139"/>
      <c r="G3766" s="74" t="s">
        <v>22</v>
      </c>
      <c r="H3766" s="99">
        <f>+D3766*F3766</f>
        <v>0</v>
      </c>
      <c r="I3766" s="76">
        <f t="shared" si="1539"/>
        <v>18</v>
      </c>
      <c r="J3766" s="100">
        <f>$AN$22</f>
        <v>41092</v>
      </c>
      <c r="K3766" s="101">
        <v>1</v>
      </c>
      <c r="L3766" s="261">
        <v>10</v>
      </c>
      <c r="M3766" s="232">
        <f t="shared" si="1554"/>
        <v>0.33333333333333331</v>
      </c>
      <c r="N3766" s="241">
        <f t="shared" si="1546"/>
        <v>0.70833333333333337</v>
      </c>
      <c r="O3766" s="244">
        <f t="shared" si="1540"/>
        <v>9.0000000000000018</v>
      </c>
      <c r="P3766" s="245" t="str">
        <f t="shared" si="1552"/>
        <v>1</v>
      </c>
      <c r="Q3766" s="257">
        <f t="shared" si="1541"/>
        <v>8.0000000000000018</v>
      </c>
      <c r="R3766" s="102">
        <f t="shared" si="1553"/>
        <v>1.9999999999999982</v>
      </c>
      <c r="S3766" s="103">
        <f t="shared" si="1547"/>
        <v>1</v>
      </c>
      <c r="T3766" s="104">
        <f t="shared" si="1548"/>
        <v>0.99999999999999822</v>
      </c>
      <c r="U3766" s="104">
        <f t="shared" si="1549"/>
        <v>0</v>
      </c>
      <c r="V3766" s="104">
        <f t="shared" si="1550"/>
        <v>0</v>
      </c>
      <c r="W3766" s="105">
        <f t="shared" si="1551"/>
        <v>1.9999999999999982</v>
      </c>
      <c r="X3766" s="96"/>
      <c r="Y3766" s="106" t="str">
        <f>$AO$22</f>
        <v>D</v>
      </c>
      <c r="Z3766" s="262" t="str">
        <f t="shared" si="1542"/>
        <v>Mon</v>
      </c>
      <c r="AA3766" s="107">
        <f t="shared" si="1543"/>
        <v>0</v>
      </c>
      <c r="AB3766" s="107">
        <f t="shared" si="1544"/>
        <v>0</v>
      </c>
      <c r="AC3766" s="107">
        <f t="shared" si="1545"/>
        <v>0</v>
      </c>
    </row>
    <row r="3767" spans="1:29" ht="12.75" customHeight="1">
      <c r="A3767" s="69"/>
      <c r="B3767" s="150" t="s">
        <v>19</v>
      </c>
      <c r="C3767" s="150"/>
      <c r="D3767" s="200"/>
      <c r="E3767" s="127"/>
      <c r="F3767" s="151"/>
      <c r="G3767" s="134" t="s">
        <v>22</v>
      </c>
      <c r="H3767" s="152">
        <f>SUM(H3758:H3766)</f>
        <v>1905318.1502890172</v>
      </c>
      <c r="I3767" s="76">
        <f t="shared" si="1539"/>
        <v>19</v>
      </c>
      <c r="J3767" s="100">
        <f>$AN$23</f>
        <v>41093</v>
      </c>
      <c r="K3767" s="101">
        <v>1</v>
      </c>
      <c r="L3767" s="261">
        <v>10</v>
      </c>
      <c r="M3767" s="232">
        <f t="shared" si="1554"/>
        <v>0.33333333333333331</v>
      </c>
      <c r="N3767" s="241">
        <f t="shared" si="1546"/>
        <v>0.70833333333333337</v>
      </c>
      <c r="O3767" s="244">
        <f t="shared" si="1540"/>
        <v>9.0000000000000018</v>
      </c>
      <c r="P3767" s="245" t="str">
        <f t="shared" si="1552"/>
        <v>1</v>
      </c>
      <c r="Q3767" s="257">
        <f t="shared" si="1541"/>
        <v>8.0000000000000018</v>
      </c>
      <c r="R3767" s="102">
        <f t="shared" si="1553"/>
        <v>1.9999999999999982</v>
      </c>
      <c r="S3767" s="103">
        <f t="shared" si="1547"/>
        <v>1</v>
      </c>
      <c r="T3767" s="104">
        <f t="shared" si="1548"/>
        <v>0.99999999999999822</v>
      </c>
      <c r="U3767" s="104">
        <f t="shared" si="1549"/>
        <v>0</v>
      </c>
      <c r="V3767" s="104">
        <f t="shared" si="1550"/>
        <v>0</v>
      </c>
      <c r="W3767" s="105">
        <f t="shared" si="1551"/>
        <v>1.9999999999999982</v>
      </c>
      <c r="X3767" s="96"/>
      <c r="Y3767" s="106" t="str">
        <f>$AO$23</f>
        <v>D</v>
      </c>
      <c r="Z3767" s="207" t="str">
        <f t="shared" si="1542"/>
        <v>Tue</v>
      </c>
      <c r="AA3767" s="107">
        <f t="shared" si="1543"/>
        <v>0</v>
      </c>
      <c r="AB3767" s="107">
        <f t="shared" si="1544"/>
        <v>0</v>
      </c>
      <c r="AC3767" s="107">
        <f t="shared" si="1545"/>
        <v>0</v>
      </c>
    </row>
    <row r="3768" spans="1:29" ht="12.75" customHeight="1">
      <c r="A3768" s="69"/>
      <c r="B3768" s="131" t="s">
        <v>25</v>
      </c>
      <c r="C3768" s="70"/>
      <c r="D3768" s="200"/>
      <c r="E3768" s="127"/>
      <c r="F3768" s="151"/>
      <c r="G3768" s="74"/>
      <c r="H3768" s="75"/>
      <c r="I3768" s="76">
        <f t="shared" si="1539"/>
        <v>20</v>
      </c>
      <c r="J3768" s="100">
        <f>$AN$24</f>
        <v>41094</v>
      </c>
      <c r="K3768" s="101">
        <v>1</v>
      </c>
      <c r="L3768" s="261">
        <v>11</v>
      </c>
      <c r="M3768" s="232">
        <f t="shared" si="1554"/>
        <v>0.33333333333333331</v>
      </c>
      <c r="N3768" s="241">
        <f t="shared" si="1546"/>
        <v>0.70833333333333337</v>
      </c>
      <c r="O3768" s="244">
        <f t="shared" si="1540"/>
        <v>9.0000000000000018</v>
      </c>
      <c r="P3768" s="245" t="str">
        <f t="shared" si="1552"/>
        <v>1</v>
      </c>
      <c r="Q3768" s="257">
        <f t="shared" si="1541"/>
        <v>8.0000000000000018</v>
      </c>
      <c r="R3768" s="102">
        <f t="shared" si="1553"/>
        <v>2.9999999999999982</v>
      </c>
      <c r="S3768" s="103">
        <f t="shared" si="1547"/>
        <v>1</v>
      </c>
      <c r="T3768" s="104">
        <f t="shared" si="1548"/>
        <v>1.9999999999999982</v>
      </c>
      <c r="U3768" s="104">
        <f t="shared" si="1549"/>
        <v>0</v>
      </c>
      <c r="V3768" s="104">
        <f t="shared" si="1550"/>
        <v>0</v>
      </c>
      <c r="W3768" s="105">
        <f t="shared" si="1551"/>
        <v>2.9999999999999982</v>
      </c>
      <c r="X3768" s="96"/>
      <c r="Y3768" s="106" t="str">
        <f>$AO$24</f>
        <v>D</v>
      </c>
      <c r="Z3768" s="207" t="str">
        <f t="shared" si="1542"/>
        <v>Wed</v>
      </c>
      <c r="AA3768" s="107">
        <f t="shared" si="1543"/>
        <v>0</v>
      </c>
      <c r="AB3768" s="107">
        <f t="shared" si="1544"/>
        <v>0</v>
      </c>
      <c r="AC3768" s="107">
        <f t="shared" si="1545"/>
        <v>0</v>
      </c>
    </row>
    <row r="3769" spans="1:29" ht="12.75" customHeight="1">
      <c r="A3769" s="69"/>
      <c r="B3769" s="124" t="s">
        <v>26</v>
      </c>
      <c r="C3769" s="125" t="s">
        <v>22</v>
      </c>
      <c r="D3769" s="153">
        <f>-H3758</f>
        <v>-1244560</v>
      </c>
      <c r="E3769" s="127" t="s">
        <v>24</v>
      </c>
      <c r="F3769" s="149">
        <v>0.02</v>
      </c>
      <c r="G3769" s="134" t="s">
        <v>22</v>
      </c>
      <c r="H3769" s="130">
        <f>F3769*D3769</f>
        <v>-24891.200000000001</v>
      </c>
      <c r="I3769" s="76">
        <f t="shared" si="1539"/>
        <v>21</v>
      </c>
      <c r="J3769" s="100">
        <f>$AN$25</f>
        <v>41095</v>
      </c>
      <c r="K3769" s="101">
        <v>1</v>
      </c>
      <c r="L3769" s="261">
        <v>11</v>
      </c>
      <c r="M3769" s="232">
        <f t="shared" si="1554"/>
        <v>0.33333333333333331</v>
      </c>
      <c r="N3769" s="241">
        <f t="shared" si="1546"/>
        <v>0.70833333333333337</v>
      </c>
      <c r="O3769" s="244">
        <f t="shared" si="1540"/>
        <v>9.0000000000000018</v>
      </c>
      <c r="P3769" s="245" t="str">
        <f t="shared" si="1552"/>
        <v>1</v>
      </c>
      <c r="Q3769" s="257">
        <f t="shared" si="1541"/>
        <v>8.0000000000000018</v>
      </c>
      <c r="R3769" s="102">
        <f t="shared" si="1553"/>
        <v>2.9999999999999982</v>
      </c>
      <c r="S3769" s="103">
        <f t="shared" si="1547"/>
        <v>1</v>
      </c>
      <c r="T3769" s="104">
        <f t="shared" si="1548"/>
        <v>1.9999999999999982</v>
      </c>
      <c r="U3769" s="104">
        <f t="shared" si="1549"/>
        <v>0</v>
      </c>
      <c r="V3769" s="104">
        <f t="shared" si="1550"/>
        <v>0</v>
      </c>
      <c r="W3769" s="105">
        <f t="shared" si="1551"/>
        <v>2.9999999999999982</v>
      </c>
      <c r="X3769" s="96"/>
      <c r="Y3769" s="106" t="str">
        <f>$AO$25</f>
        <v>D</v>
      </c>
      <c r="Z3769" s="207" t="str">
        <f t="shared" si="1542"/>
        <v>Thu</v>
      </c>
      <c r="AA3769" s="107">
        <f t="shared" si="1543"/>
        <v>0</v>
      </c>
      <c r="AB3769" s="107">
        <f t="shared" si="1544"/>
        <v>0</v>
      </c>
      <c r="AC3769" s="107">
        <f t="shared" si="1545"/>
        <v>0</v>
      </c>
    </row>
    <row r="3770" spans="1:29" ht="12.75" customHeight="1">
      <c r="A3770" s="69"/>
      <c r="B3770" s="124" t="s">
        <v>47</v>
      </c>
      <c r="C3770" s="125" t="s">
        <v>22</v>
      </c>
      <c r="D3770" s="200"/>
      <c r="E3770" s="127"/>
      <c r="F3770" s="155"/>
      <c r="G3770" s="134" t="s">
        <v>22</v>
      </c>
      <c r="H3770" s="130">
        <f>SUM(AA3785:AC3785)*-F3758/21</f>
        <v>-59264.761904761908</v>
      </c>
      <c r="I3770" s="76">
        <f t="shared" si="1539"/>
        <v>22</v>
      </c>
      <c r="J3770" s="100">
        <f>$AN$26</f>
        <v>41096</v>
      </c>
      <c r="K3770" s="101">
        <v>1</v>
      </c>
      <c r="L3770" s="261">
        <v>10</v>
      </c>
      <c r="M3770" s="232">
        <f t="shared" si="1554"/>
        <v>0.33333333333333331</v>
      </c>
      <c r="N3770" s="241">
        <f t="shared" si="1546"/>
        <v>0.70833333333333337</v>
      </c>
      <c r="O3770" s="244">
        <f t="shared" si="1540"/>
        <v>9.0000000000000018</v>
      </c>
      <c r="P3770" s="245" t="str">
        <f t="shared" si="1552"/>
        <v>1</v>
      </c>
      <c r="Q3770" s="257">
        <f t="shared" si="1541"/>
        <v>8.0000000000000018</v>
      </c>
      <c r="R3770" s="102">
        <f t="shared" si="1553"/>
        <v>1.9999999999999982</v>
      </c>
      <c r="S3770" s="103">
        <f t="shared" si="1547"/>
        <v>1</v>
      </c>
      <c r="T3770" s="104">
        <f t="shared" si="1548"/>
        <v>0.99999999999999822</v>
      </c>
      <c r="U3770" s="104">
        <f t="shared" si="1549"/>
        <v>0</v>
      </c>
      <c r="V3770" s="104">
        <f t="shared" si="1550"/>
        <v>0</v>
      </c>
      <c r="W3770" s="105">
        <f t="shared" si="1551"/>
        <v>1.9999999999999982</v>
      </c>
      <c r="X3770" s="96"/>
      <c r="Y3770" s="106" t="str">
        <f>$AO$26</f>
        <v>D</v>
      </c>
      <c r="Z3770" s="207" t="str">
        <f t="shared" si="1542"/>
        <v>Fri</v>
      </c>
      <c r="AA3770" s="107">
        <f t="shared" si="1543"/>
        <v>0</v>
      </c>
      <c r="AB3770" s="107">
        <f t="shared" si="1544"/>
        <v>0</v>
      </c>
      <c r="AC3770" s="107">
        <f t="shared" si="1545"/>
        <v>0</v>
      </c>
    </row>
    <row r="3771" spans="1:29" ht="12.75" customHeight="1">
      <c r="A3771" s="69"/>
      <c r="B3771" s="124" t="s">
        <v>27</v>
      </c>
      <c r="C3771" s="125" t="s">
        <v>22</v>
      </c>
      <c r="D3771" s="200"/>
      <c r="E3771" s="127"/>
      <c r="F3771" s="155"/>
      <c r="G3771" s="134" t="s">
        <v>22</v>
      </c>
      <c r="H3771" s="156">
        <f>+F3777</f>
        <v>-23594.100000000002</v>
      </c>
      <c r="I3771" s="76">
        <f t="shared" si="1539"/>
        <v>23</v>
      </c>
      <c r="J3771" s="100">
        <f>$AN$27</f>
        <v>41097</v>
      </c>
      <c r="K3771" s="101" t="s">
        <v>50</v>
      </c>
      <c r="L3771" s="261"/>
      <c r="M3771" s="232">
        <f t="shared" si="1554"/>
        <v>0</v>
      </c>
      <c r="N3771" s="241">
        <f t="shared" si="1546"/>
        <v>0</v>
      </c>
      <c r="O3771" s="244">
        <f t="shared" si="1540"/>
        <v>0</v>
      </c>
      <c r="P3771" s="245">
        <f t="shared" si="1552"/>
        <v>0</v>
      </c>
      <c r="Q3771" s="257">
        <f t="shared" si="1541"/>
        <v>0</v>
      </c>
      <c r="R3771" s="102">
        <f t="shared" si="1553"/>
        <v>0</v>
      </c>
      <c r="S3771" s="103">
        <f t="shared" si="1547"/>
        <v>0</v>
      </c>
      <c r="T3771" s="104">
        <f t="shared" si="1548"/>
        <v>0</v>
      </c>
      <c r="U3771" s="104">
        <f t="shared" si="1549"/>
        <v>0</v>
      </c>
      <c r="V3771" s="104">
        <f t="shared" si="1550"/>
        <v>0</v>
      </c>
      <c r="W3771" s="105">
        <f t="shared" si="1551"/>
        <v>0</v>
      </c>
      <c r="X3771" s="96"/>
      <c r="Y3771" s="106" t="str">
        <f>$AO$27</f>
        <v>M</v>
      </c>
      <c r="Z3771" s="207" t="str">
        <f t="shared" si="1542"/>
        <v>Sat</v>
      </c>
      <c r="AA3771" s="107">
        <f t="shared" si="1543"/>
        <v>0</v>
      </c>
      <c r="AB3771" s="107">
        <f t="shared" si="1544"/>
        <v>0</v>
      </c>
      <c r="AC3771" s="107">
        <f t="shared" si="1545"/>
        <v>0</v>
      </c>
    </row>
    <row r="3772" spans="1:29" ht="12.75" customHeight="1">
      <c r="A3772" s="69"/>
      <c r="B3772" s="98"/>
      <c r="C3772" s="98"/>
      <c r="D3772" s="158" t="s">
        <v>28</v>
      </c>
      <c r="E3772" s="159"/>
      <c r="F3772" s="160">
        <f>VLOOKUP(C3751,$AD$1:$AG$6,2)</f>
        <v>-1320000</v>
      </c>
      <c r="G3772" s="160"/>
      <c r="H3772" s="99"/>
      <c r="I3772" s="76">
        <f t="shared" si="1539"/>
        <v>24</v>
      </c>
      <c r="J3772" s="100">
        <f>$AN$28</f>
        <v>41098</v>
      </c>
      <c r="K3772" s="101" t="s">
        <v>50</v>
      </c>
      <c r="L3772" s="261"/>
      <c r="M3772" s="232">
        <f t="shared" si="1554"/>
        <v>0</v>
      </c>
      <c r="N3772" s="241">
        <f t="shared" si="1546"/>
        <v>0</v>
      </c>
      <c r="O3772" s="244">
        <f t="shared" si="1540"/>
        <v>0</v>
      </c>
      <c r="P3772" s="245">
        <f t="shared" si="1552"/>
        <v>0</v>
      </c>
      <c r="Q3772" s="257">
        <f t="shared" si="1541"/>
        <v>0</v>
      </c>
      <c r="R3772" s="102">
        <f t="shared" si="1553"/>
        <v>0</v>
      </c>
      <c r="S3772" s="103">
        <f t="shared" si="1547"/>
        <v>0</v>
      </c>
      <c r="T3772" s="104">
        <f t="shared" si="1548"/>
        <v>0</v>
      </c>
      <c r="U3772" s="104">
        <f t="shared" si="1549"/>
        <v>0</v>
      </c>
      <c r="V3772" s="104">
        <f t="shared" si="1550"/>
        <v>0</v>
      </c>
      <c r="W3772" s="105">
        <f t="shared" si="1551"/>
        <v>0</v>
      </c>
      <c r="X3772" s="96"/>
      <c r="Y3772" s="106" t="str">
        <f>$AO$28</f>
        <v>M</v>
      </c>
      <c r="Z3772" s="262" t="str">
        <f t="shared" si="1542"/>
        <v>Sun</v>
      </c>
      <c r="AA3772" s="107">
        <f t="shared" si="1543"/>
        <v>0</v>
      </c>
      <c r="AB3772" s="107">
        <f t="shared" si="1544"/>
        <v>0</v>
      </c>
      <c r="AC3772" s="107">
        <f t="shared" si="1545"/>
        <v>0</v>
      </c>
    </row>
    <row r="3773" spans="1:29" ht="12.75" customHeight="1">
      <c r="A3773" s="69"/>
      <c r="B3773" s="98"/>
      <c r="C3773" s="98"/>
      <c r="D3773" s="162" t="s">
        <v>26</v>
      </c>
      <c r="E3773" s="159"/>
      <c r="F3773" s="163">
        <f>+(H3758)*0.54%</f>
        <v>6720.6240000000007</v>
      </c>
      <c r="G3773" s="163"/>
      <c r="H3773" s="99"/>
      <c r="I3773" s="76">
        <f t="shared" si="1539"/>
        <v>25</v>
      </c>
      <c r="J3773" s="100">
        <f>$AN$29</f>
        <v>41099</v>
      </c>
      <c r="K3773" s="101"/>
      <c r="L3773" s="261"/>
      <c r="M3773" s="232">
        <f t="shared" si="1554"/>
        <v>0</v>
      </c>
      <c r="N3773" s="241">
        <f t="shared" si="1546"/>
        <v>0</v>
      </c>
      <c r="O3773" s="244">
        <f t="shared" si="1540"/>
        <v>0</v>
      </c>
      <c r="P3773" s="245">
        <f t="shared" si="1552"/>
        <v>0</v>
      </c>
      <c r="Q3773" s="257">
        <f t="shared" si="1541"/>
        <v>0</v>
      </c>
      <c r="R3773" s="102">
        <f t="shared" si="1553"/>
        <v>0</v>
      </c>
      <c r="S3773" s="103">
        <f t="shared" si="1547"/>
        <v>0</v>
      </c>
      <c r="T3773" s="104">
        <f t="shared" si="1548"/>
        <v>0</v>
      </c>
      <c r="U3773" s="104">
        <f t="shared" si="1549"/>
        <v>0</v>
      </c>
      <c r="V3773" s="104">
        <f t="shared" si="1550"/>
        <v>0</v>
      </c>
      <c r="W3773" s="105">
        <f t="shared" si="1551"/>
        <v>0</v>
      </c>
      <c r="X3773" s="96"/>
      <c r="Y3773" s="106" t="str">
        <f>$AO$29</f>
        <v>D</v>
      </c>
      <c r="Z3773" s="262" t="str">
        <f t="shared" si="1542"/>
        <v>Mon</v>
      </c>
      <c r="AA3773" s="107">
        <v>1</v>
      </c>
      <c r="AB3773" s="107">
        <f t="shared" si="1544"/>
        <v>0</v>
      </c>
      <c r="AC3773" s="107">
        <f t="shared" si="1545"/>
        <v>0</v>
      </c>
    </row>
    <row r="3774" spans="1:29" ht="12.75" customHeight="1">
      <c r="A3774" s="69"/>
      <c r="B3774" s="98"/>
      <c r="C3774" s="98"/>
      <c r="D3774" s="162" t="s">
        <v>29</v>
      </c>
      <c r="E3774" s="159"/>
      <c r="F3774" s="160">
        <f>-IF(H3767*5%&gt;500000,500000,H3767*5%)</f>
        <v>-95265.907514450868</v>
      </c>
      <c r="G3774" s="160"/>
      <c r="H3774" s="99"/>
      <c r="I3774" s="76">
        <f t="shared" si="1539"/>
        <v>26</v>
      </c>
      <c r="J3774" s="100">
        <f>$AN$30</f>
        <v>41100</v>
      </c>
      <c r="K3774" s="101">
        <v>1</v>
      </c>
      <c r="L3774" s="261">
        <v>10</v>
      </c>
      <c r="M3774" s="232">
        <f t="shared" si="1554"/>
        <v>0.33333333333333331</v>
      </c>
      <c r="N3774" s="241">
        <f t="shared" si="1546"/>
        <v>0.70833333333333337</v>
      </c>
      <c r="O3774" s="244">
        <f t="shared" si="1540"/>
        <v>9.0000000000000018</v>
      </c>
      <c r="P3774" s="245" t="str">
        <f t="shared" si="1552"/>
        <v>1</v>
      </c>
      <c r="Q3774" s="257">
        <f t="shared" si="1541"/>
        <v>8.0000000000000018</v>
      </c>
      <c r="R3774" s="102">
        <f t="shared" si="1553"/>
        <v>1.9999999999999982</v>
      </c>
      <c r="S3774" s="103">
        <f t="shared" si="1547"/>
        <v>1</v>
      </c>
      <c r="T3774" s="104">
        <f t="shared" si="1548"/>
        <v>0.99999999999999822</v>
      </c>
      <c r="U3774" s="104">
        <f t="shared" si="1549"/>
        <v>0</v>
      </c>
      <c r="V3774" s="104">
        <f t="shared" si="1550"/>
        <v>0</v>
      </c>
      <c r="W3774" s="105">
        <f t="shared" si="1551"/>
        <v>1.9999999999999982</v>
      </c>
      <c r="X3774" s="96"/>
      <c r="Y3774" s="106" t="str">
        <f>$AO$30</f>
        <v>D</v>
      </c>
      <c r="Z3774" s="207" t="str">
        <f t="shared" si="1542"/>
        <v>Tue</v>
      </c>
      <c r="AA3774" s="107">
        <f t="shared" si="1543"/>
        <v>0</v>
      </c>
      <c r="AB3774" s="107">
        <f t="shared" si="1544"/>
        <v>0</v>
      </c>
      <c r="AC3774" s="107">
        <f t="shared" si="1545"/>
        <v>0</v>
      </c>
    </row>
    <row r="3775" spans="1:29" ht="12.75" customHeight="1">
      <c r="A3775" s="69"/>
      <c r="B3775" s="98"/>
      <c r="C3775" s="98"/>
      <c r="D3775" s="162" t="s">
        <v>30</v>
      </c>
      <c r="E3775" s="159"/>
      <c r="F3775" s="163">
        <f>ROUND(H3767+H3769+F3773+F3774,0)*12</f>
        <v>21502584</v>
      </c>
      <c r="G3775" s="163"/>
      <c r="H3775" s="99"/>
      <c r="I3775" s="76">
        <f t="shared" si="1539"/>
        <v>27</v>
      </c>
      <c r="J3775" s="100">
        <f>$AN$31</f>
        <v>41101</v>
      </c>
      <c r="K3775" s="101">
        <v>1</v>
      </c>
      <c r="L3775" s="261">
        <v>11</v>
      </c>
      <c r="M3775" s="232">
        <f t="shared" si="1554"/>
        <v>0.33333333333333331</v>
      </c>
      <c r="N3775" s="241">
        <f t="shared" si="1546"/>
        <v>0.70833333333333337</v>
      </c>
      <c r="O3775" s="244">
        <f t="shared" si="1540"/>
        <v>9.0000000000000018</v>
      </c>
      <c r="P3775" s="245" t="str">
        <f t="shared" si="1552"/>
        <v>1</v>
      </c>
      <c r="Q3775" s="257">
        <f t="shared" si="1541"/>
        <v>8.0000000000000018</v>
      </c>
      <c r="R3775" s="102">
        <f t="shared" si="1553"/>
        <v>2.9999999999999982</v>
      </c>
      <c r="S3775" s="103">
        <f t="shared" si="1547"/>
        <v>1</v>
      </c>
      <c r="T3775" s="104">
        <f t="shared" si="1548"/>
        <v>1.9999999999999982</v>
      </c>
      <c r="U3775" s="104">
        <f t="shared" si="1549"/>
        <v>0</v>
      </c>
      <c r="V3775" s="104">
        <f t="shared" si="1550"/>
        <v>0</v>
      </c>
      <c r="W3775" s="105">
        <f t="shared" si="1551"/>
        <v>2.9999999999999982</v>
      </c>
      <c r="X3775" s="96"/>
      <c r="Y3775" s="106" t="str">
        <f>$AO$31</f>
        <v>D</v>
      </c>
      <c r="Z3775" s="207" t="str">
        <f t="shared" si="1542"/>
        <v>Wed</v>
      </c>
      <c r="AA3775" s="107">
        <f t="shared" si="1543"/>
        <v>0</v>
      </c>
      <c r="AB3775" s="107">
        <f t="shared" si="1544"/>
        <v>0</v>
      </c>
      <c r="AC3775" s="107">
        <f t="shared" si="1545"/>
        <v>0</v>
      </c>
    </row>
    <row r="3776" spans="1:29" ht="12.75" customHeight="1">
      <c r="A3776" s="69"/>
      <c r="B3776" s="98"/>
      <c r="C3776" s="98"/>
      <c r="D3776" s="168" t="s">
        <v>31</v>
      </c>
      <c r="E3776" s="159"/>
      <c r="F3776" s="169">
        <f>(F3775)+(F3772*12)</f>
        <v>5662584</v>
      </c>
      <c r="G3776" s="169"/>
      <c r="H3776" s="99"/>
      <c r="I3776" s="76">
        <f t="shared" si="1539"/>
        <v>28</v>
      </c>
      <c r="J3776" s="100">
        <f>$AN$32</f>
        <v>41102</v>
      </c>
      <c r="K3776" s="101">
        <v>1</v>
      </c>
      <c r="L3776" s="261">
        <v>8</v>
      </c>
      <c r="M3776" s="232">
        <f t="shared" si="1554"/>
        <v>0.33333333333333331</v>
      </c>
      <c r="N3776" s="241">
        <f t="shared" si="1546"/>
        <v>0.70833333333333337</v>
      </c>
      <c r="O3776" s="244">
        <f t="shared" si="1540"/>
        <v>9.0000000000000018</v>
      </c>
      <c r="P3776" s="245" t="str">
        <f t="shared" si="1552"/>
        <v>1</v>
      </c>
      <c r="Q3776" s="257">
        <f t="shared" si="1541"/>
        <v>8.0000000000000018</v>
      </c>
      <c r="R3776" s="102">
        <f t="shared" si="1553"/>
        <v>0</v>
      </c>
      <c r="S3776" s="103">
        <f t="shared" si="1547"/>
        <v>0</v>
      </c>
      <c r="T3776" s="104">
        <f t="shared" si="1548"/>
        <v>0</v>
      </c>
      <c r="U3776" s="104">
        <f t="shared" si="1549"/>
        <v>0</v>
      </c>
      <c r="V3776" s="104">
        <f t="shared" si="1550"/>
        <v>0</v>
      </c>
      <c r="W3776" s="105">
        <f t="shared" si="1551"/>
        <v>0</v>
      </c>
      <c r="X3776" s="96"/>
      <c r="Y3776" s="106" t="str">
        <f>$AO$32</f>
        <v>D</v>
      </c>
      <c r="Z3776" s="207" t="str">
        <f t="shared" si="1542"/>
        <v>Thu</v>
      </c>
      <c r="AA3776" s="107">
        <f t="shared" si="1543"/>
        <v>0</v>
      </c>
      <c r="AB3776" s="107">
        <f t="shared" si="1544"/>
        <v>0</v>
      </c>
      <c r="AC3776" s="107">
        <f t="shared" si="1545"/>
        <v>0</v>
      </c>
    </row>
    <row r="3777" spans="1:29" ht="12.75" customHeight="1">
      <c r="A3777" s="69"/>
      <c r="B3777" s="98"/>
      <c r="C3777" s="98"/>
      <c r="D3777" s="168" t="s">
        <v>32</v>
      </c>
      <c r="E3777" s="159"/>
      <c r="F3777" s="170">
        <f>-(IF(F3776&lt;=0,0,IF(F3776&lt;=50000000,F3776*0.05,IF(F3776&lt;=200000000,(F3776-50000000)*0.15+2500000,IF(F3776&lt;=500000000,(F3776-250000000)*0.25+32500000,(F3776-500000000)*0.3+95000000)))))/12</f>
        <v>-23594.100000000002</v>
      </c>
      <c r="G3777" s="171">
        <f>-(IF(F3777&lt;=0,0,IF(F3777&lt;=50000000,F3777*0.05,IF(F3777&lt;=200000000,(F3777-50000000)*0.15+2500000,IF(F3777&lt;=500000000,(F3777-250000000)*0.25+32500000,(F3777-500000000)*0.3+95000000)))))/12</f>
        <v>0</v>
      </c>
      <c r="H3777" s="99"/>
      <c r="I3777" s="76">
        <f t="shared" si="1539"/>
        <v>29</v>
      </c>
      <c r="J3777" s="100">
        <f>$AN$33</f>
        <v>41103</v>
      </c>
      <c r="K3777" s="101">
        <v>1</v>
      </c>
      <c r="L3777" s="261">
        <v>10</v>
      </c>
      <c r="M3777" s="232">
        <f t="shared" si="1554"/>
        <v>0.33333333333333331</v>
      </c>
      <c r="N3777" s="241">
        <f t="shared" si="1546"/>
        <v>0.70833333333333337</v>
      </c>
      <c r="O3777" s="244">
        <f t="shared" si="1540"/>
        <v>9.0000000000000018</v>
      </c>
      <c r="P3777" s="245" t="str">
        <f t="shared" si="1552"/>
        <v>1</v>
      </c>
      <c r="Q3777" s="257">
        <f t="shared" si="1541"/>
        <v>8.0000000000000018</v>
      </c>
      <c r="R3777" s="102">
        <f t="shared" si="1553"/>
        <v>1.9999999999999982</v>
      </c>
      <c r="S3777" s="103">
        <f t="shared" si="1547"/>
        <v>1</v>
      </c>
      <c r="T3777" s="104">
        <f t="shared" si="1548"/>
        <v>0.99999999999999822</v>
      </c>
      <c r="U3777" s="104">
        <f t="shared" si="1549"/>
        <v>0</v>
      </c>
      <c r="V3777" s="104">
        <f t="shared" si="1550"/>
        <v>0</v>
      </c>
      <c r="W3777" s="105">
        <f t="shared" si="1551"/>
        <v>1.9999999999999982</v>
      </c>
      <c r="X3777" s="96"/>
      <c r="Y3777" s="106" t="str">
        <f>$AO$33</f>
        <v>D</v>
      </c>
      <c r="Z3777" s="207" t="str">
        <f t="shared" si="1542"/>
        <v>Fri</v>
      </c>
      <c r="AA3777" s="107">
        <f t="shared" si="1543"/>
        <v>0</v>
      </c>
      <c r="AB3777" s="107">
        <f t="shared" si="1544"/>
        <v>0</v>
      </c>
      <c r="AC3777" s="107">
        <f t="shared" si="1545"/>
        <v>0</v>
      </c>
    </row>
    <row r="3778" spans="1:29" ht="12.75" customHeight="1">
      <c r="A3778" s="69"/>
      <c r="B3778" s="98"/>
      <c r="C3778" s="125"/>
      <c r="D3778" s="172"/>
      <c r="E3778" s="173"/>
      <c r="F3778" s="174"/>
      <c r="G3778" s="72"/>
      <c r="H3778" s="175"/>
      <c r="I3778" s="76">
        <f t="shared" si="1539"/>
        <v>30</v>
      </c>
      <c r="J3778" s="100">
        <f>$AN$34</f>
        <v>41104</v>
      </c>
      <c r="K3778" s="101" t="s">
        <v>50</v>
      </c>
      <c r="L3778" s="261"/>
      <c r="M3778" s="232">
        <f t="shared" si="1554"/>
        <v>0</v>
      </c>
      <c r="N3778" s="241">
        <f t="shared" si="1546"/>
        <v>0</v>
      </c>
      <c r="O3778" s="244">
        <f t="shared" si="1540"/>
        <v>0</v>
      </c>
      <c r="P3778" s="245">
        <f t="shared" si="1552"/>
        <v>0</v>
      </c>
      <c r="Q3778" s="257">
        <f t="shared" si="1541"/>
        <v>0</v>
      </c>
      <c r="R3778" s="102">
        <f t="shared" si="1553"/>
        <v>0</v>
      </c>
      <c r="S3778" s="103">
        <f t="shared" si="1547"/>
        <v>0</v>
      </c>
      <c r="T3778" s="104">
        <f t="shared" si="1548"/>
        <v>0</v>
      </c>
      <c r="U3778" s="104">
        <f t="shared" si="1549"/>
        <v>0</v>
      </c>
      <c r="V3778" s="104">
        <f t="shared" si="1550"/>
        <v>0</v>
      </c>
      <c r="W3778" s="105">
        <f t="shared" si="1551"/>
        <v>0</v>
      </c>
      <c r="X3778" s="96"/>
      <c r="Y3778" s="106" t="str">
        <f>$AO$34</f>
        <v>M</v>
      </c>
      <c r="Z3778" s="207" t="str">
        <f t="shared" si="1542"/>
        <v>Sat</v>
      </c>
      <c r="AA3778" s="107">
        <f t="shared" si="1543"/>
        <v>0</v>
      </c>
      <c r="AB3778" s="107">
        <f t="shared" si="1544"/>
        <v>0</v>
      </c>
      <c r="AC3778" s="107">
        <f t="shared" si="1545"/>
        <v>0</v>
      </c>
    </row>
    <row r="3779" spans="1:29" ht="12.75" customHeight="1">
      <c r="A3779" s="69"/>
      <c r="B3779" s="176" t="s">
        <v>33</v>
      </c>
      <c r="C3779" s="177"/>
      <c r="D3779" s="178"/>
      <c r="E3779" s="127"/>
      <c r="F3779" s="179"/>
      <c r="G3779" s="180" t="s">
        <v>22</v>
      </c>
      <c r="H3779" s="152">
        <f>+H3767+H3769+H3770+H3771</f>
        <v>1797568.0883842553</v>
      </c>
      <c r="I3779" s="76">
        <f t="shared" si="1539"/>
        <v>31</v>
      </c>
      <c r="J3779" s="100">
        <f>$AN$35</f>
        <v>41105</v>
      </c>
      <c r="K3779" s="101" t="s">
        <v>50</v>
      </c>
      <c r="L3779" s="261"/>
      <c r="M3779" s="232">
        <f t="shared" si="1554"/>
        <v>0</v>
      </c>
      <c r="N3779" s="241">
        <f t="shared" si="1546"/>
        <v>0</v>
      </c>
      <c r="O3779" s="244">
        <f t="shared" si="1540"/>
        <v>0</v>
      </c>
      <c r="P3779" s="245">
        <f t="shared" si="1552"/>
        <v>0</v>
      </c>
      <c r="Q3779" s="257">
        <f t="shared" si="1541"/>
        <v>0</v>
      </c>
      <c r="R3779" s="102">
        <f t="shared" si="1553"/>
        <v>0</v>
      </c>
      <c r="S3779" s="103">
        <f t="shared" si="1547"/>
        <v>0</v>
      </c>
      <c r="T3779" s="104">
        <f t="shared" si="1548"/>
        <v>0</v>
      </c>
      <c r="U3779" s="104">
        <f t="shared" si="1549"/>
        <v>0</v>
      </c>
      <c r="V3779" s="104">
        <f t="shared" si="1550"/>
        <v>0</v>
      </c>
      <c r="W3779" s="105">
        <f t="shared" si="1551"/>
        <v>0</v>
      </c>
      <c r="X3779" s="96"/>
      <c r="Y3779" s="106" t="str">
        <f>$AO$35</f>
        <v>M</v>
      </c>
      <c r="Z3779" s="262" t="str">
        <f t="shared" si="1542"/>
        <v>Sun</v>
      </c>
      <c r="AA3779" s="107">
        <f t="shared" si="1543"/>
        <v>0</v>
      </c>
      <c r="AB3779" s="107">
        <f t="shared" si="1544"/>
        <v>0</v>
      </c>
      <c r="AC3779" s="107">
        <f t="shared" si="1545"/>
        <v>0</v>
      </c>
    </row>
    <row r="3780" spans="1:29" ht="12.75" customHeight="1">
      <c r="A3780" s="69"/>
      <c r="B3780" s="70"/>
      <c r="C3780" s="70"/>
      <c r="D3780" s="200"/>
      <c r="E3780" s="127"/>
      <c r="F3780" s="155"/>
      <c r="G3780" s="74"/>
      <c r="H3780" s="75"/>
      <c r="I3780" s="76">
        <f t="shared" si="1539"/>
        <v>32</v>
      </c>
      <c r="J3780" s="100">
        <f>$AN$36</f>
        <v>41106</v>
      </c>
      <c r="K3780" s="101">
        <v>1</v>
      </c>
      <c r="L3780" s="261">
        <v>11</v>
      </c>
      <c r="M3780" s="232">
        <f t="shared" si="1554"/>
        <v>0.33333333333333331</v>
      </c>
      <c r="N3780" s="241">
        <f t="shared" si="1546"/>
        <v>0.70833333333333337</v>
      </c>
      <c r="O3780" s="244">
        <f t="shared" si="1540"/>
        <v>9.0000000000000018</v>
      </c>
      <c r="P3780" s="245" t="str">
        <f t="shared" si="1552"/>
        <v>1</v>
      </c>
      <c r="Q3780" s="257">
        <f t="shared" si="1541"/>
        <v>8.0000000000000018</v>
      </c>
      <c r="R3780" s="102">
        <f t="shared" si="1553"/>
        <v>2.9999999999999982</v>
      </c>
      <c r="S3780" s="103">
        <f t="shared" si="1547"/>
        <v>1</v>
      </c>
      <c r="T3780" s="104">
        <f t="shared" si="1548"/>
        <v>1.9999999999999982</v>
      </c>
      <c r="U3780" s="104">
        <f t="shared" si="1549"/>
        <v>0</v>
      </c>
      <c r="V3780" s="104">
        <f t="shared" si="1550"/>
        <v>0</v>
      </c>
      <c r="W3780" s="105">
        <f t="shared" si="1551"/>
        <v>2.9999999999999982</v>
      </c>
      <c r="X3780" s="96"/>
      <c r="Y3780" s="106" t="str">
        <f>$AO$36</f>
        <v>D</v>
      </c>
      <c r="Z3780" s="262" t="str">
        <f t="shared" si="1542"/>
        <v>Mon</v>
      </c>
      <c r="AA3780" s="107">
        <f t="shared" si="1543"/>
        <v>0</v>
      </c>
      <c r="AB3780" s="107">
        <f t="shared" si="1544"/>
        <v>0</v>
      </c>
      <c r="AC3780" s="107">
        <f t="shared" si="1545"/>
        <v>0</v>
      </c>
    </row>
    <row r="3781" spans="1:29" ht="12.75" customHeight="1">
      <c r="A3781" s="69"/>
      <c r="B3781" s="181" t="s">
        <v>34</v>
      </c>
      <c r="C3781" s="181"/>
      <c r="D3781" s="72"/>
      <c r="E3781" s="73"/>
      <c r="F3781" s="72"/>
      <c r="G3781" s="181" t="s">
        <v>35</v>
      </c>
      <c r="H3781" s="99"/>
      <c r="I3781" s="76">
        <f t="shared" si="1539"/>
        <v>33</v>
      </c>
      <c r="J3781" s="100">
        <f>$AN$37</f>
        <v>41107</v>
      </c>
      <c r="K3781" s="101">
        <v>1</v>
      </c>
      <c r="L3781" s="261">
        <v>11</v>
      </c>
      <c r="M3781" s="232">
        <f t="shared" si="1554"/>
        <v>0.33333333333333331</v>
      </c>
      <c r="N3781" s="241">
        <f t="shared" si="1546"/>
        <v>0.70833333333333337</v>
      </c>
      <c r="O3781" s="244">
        <f t="shared" si="1540"/>
        <v>9.0000000000000018</v>
      </c>
      <c r="P3781" s="245" t="str">
        <f t="shared" si="1552"/>
        <v>1</v>
      </c>
      <c r="Q3781" s="257">
        <f t="shared" si="1541"/>
        <v>8.0000000000000018</v>
      </c>
      <c r="R3781" s="102">
        <f t="shared" si="1553"/>
        <v>2.9999999999999982</v>
      </c>
      <c r="S3781" s="103">
        <f t="shared" si="1547"/>
        <v>1</v>
      </c>
      <c r="T3781" s="104">
        <f t="shared" si="1548"/>
        <v>1.9999999999999982</v>
      </c>
      <c r="U3781" s="104">
        <f t="shared" si="1549"/>
        <v>0</v>
      </c>
      <c r="V3781" s="104">
        <f t="shared" si="1550"/>
        <v>0</v>
      </c>
      <c r="W3781" s="105">
        <f t="shared" si="1551"/>
        <v>2.9999999999999982</v>
      </c>
      <c r="X3781" s="96"/>
      <c r="Y3781" s="106" t="str">
        <f>$AO$37</f>
        <v>D</v>
      </c>
      <c r="Z3781" s="207" t="str">
        <f t="shared" si="1542"/>
        <v>Tue</v>
      </c>
      <c r="AA3781" s="107">
        <f t="shared" si="1543"/>
        <v>0</v>
      </c>
      <c r="AB3781" s="107">
        <f t="shared" si="1544"/>
        <v>0</v>
      </c>
      <c r="AC3781" s="107">
        <f t="shared" si="1545"/>
        <v>0</v>
      </c>
    </row>
    <row r="3782" spans="1:29" ht="12.75" customHeight="1">
      <c r="A3782" s="69"/>
      <c r="B3782" s="181"/>
      <c r="C3782" s="181"/>
      <c r="D3782" s="72"/>
      <c r="E3782" s="73"/>
      <c r="F3782" s="72"/>
      <c r="G3782" s="181"/>
      <c r="H3782" s="99"/>
      <c r="I3782" s="76">
        <f t="shared" si="1539"/>
        <v>34</v>
      </c>
      <c r="J3782" s="100">
        <f>$AN$38</f>
        <v>41108</v>
      </c>
      <c r="K3782" s="101">
        <v>1</v>
      </c>
      <c r="L3782" s="261">
        <v>9</v>
      </c>
      <c r="M3782" s="232">
        <f t="shared" si="1554"/>
        <v>0.33333333333333331</v>
      </c>
      <c r="N3782" s="241">
        <f t="shared" si="1546"/>
        <v>0.70833333333333337</v>
      </c>
      <c r="O3782" s="244">
        <f t="shared" si="1540"/>
        <v>9.0000000000000018</v>
      </c>
      <c r="P3782" s="245" t="str">
        <f t="shared" si="1552"/>
        <v>1</v>
      </c>
      <c r="Q3782" s="257">
        <f t="shared" si="1541"/>
        <v>8.0000000000000018</v>
      </c>
      <c r="R3782" s="102">
        <f t="shared" si="1553"/>
        <v>0.99999999999999822</v>
      </c>
      <c r="S3782" s="103">
        <f t="shared" si="1547"/>
        <v>1</v>
      </c>
      <c r="T3782" s="104">
        <f t="shared" si="1548"/>
        <v>0</v>
      </c>
      <c r="U3782" s="104">
        <f t="shared" si="1549"/>
        <v>0</v>
      </c>
      <c r="V3782" s="104">
        <f t="shared" si="1550"/>
        <v>0</v>
      </c>
      <c r="W3782" s="105">
        <f t="shared" si="1551"/>
        <v>0.99999999999999822</v>
      </c>
      <c r="X3782" s="96"/>
      <c r="Y3782" s="106" t="str">
        <f>$AO$38</f>
        <v>D</v>
      </c>
      <c r="Z3782" s="207" t="str">
        <f t="shared" si="1542"/>
        <v>Wed</v>
      </c>
      <c r="AA3782" s="107">
        <f t="shared" si="1543"/>
        <v>0</v>
      </c>
      <c r="AB3782" s="107">
        <f t="shared" si="1544"/>
        <v>0</v>
      </c>
      <c r="AC3782" s="107">
        <f t="shared" si="1545"/>
        <v>0</v>
      </c>
    </row>
    <row r="3783" spans="1:29" ht="12.75" customHeight="1">
      <c r="A3783" s="69"/>
      <c r="B3783" s="181"/>
      <c r="C3783" s="181"/>
      <c r="D3783" s="72"/>
      <c r="E3783" s="73"/>
      <c r="F3783" s="72"/>
      <c r="G3783" s="181"/>
      <c r="H3783" s="99"/>
      <c r="I3783" s="76">
        <f t="shared" si="1539"/>
        <v>35</v>
      </c>
      <c r="J3783" s="100"/>
      <c r="K3783" s="101"/>
      <c r="L3783" s="261"/>
      <c r="M3783" s="232"/>
      <c r="N3783" s="241"/>
      <c r="O3783" s="244"/>
      <c r="P3783" s="245"/>
      <c r="Q3783" s="257"/>
      <c r="R3783" s="102"/>
      <c r="S3783" s="103"/>
      <c r="T3783" s="104"/>
      <c r="U3783" s="104"/>
      <c r="V3783" s="104"/>
      <c r="W3783" s="105"/>
      <c r="X3783" s="96"/>
      <c r="Y3783" s="106"/>
      <c r="Z3783" s="207" t="str">
        <f t="shared" si="1542"/>
        <v>Sat</v>
      </c>
      <c r="AA3783" s="107">
        <f>COUNTIF(K3783,"S")</f>
        <v>0</v>
      </c>
      <c r="AB3783" s="107">
        <f>COUNTIF(K3783,"I")</f>
        <v>0</v>
      </c>
      <c r="AC3783" s="107">
        <f>COUNTIF(K3783,"A")</f>
        <v>0</v>
      </c>
    </row>
    <row r="3784" spans="1:29" ht="12.75" customHeight="1">
      <c r="A3784" s="69"/>
      <c r="B3784" s="181"/>
      <c r="C3784" s="181"/>
      <c r="D3784" s="72"/>
      <c r="E3784" s="73"/>
      <c r="F3784" s="72"/>
      <c r="G3784" s="181"/>
      <c r="H3784" s="99"/>
      <c r="I3784" s="76">
        <f t="shared" si="1539"/>
        <v>36</v>
      </c>
      <c r="J3784" s="210" t="s">
        <v>19</v>
      </c>
      <c r="K3784" s="211"/>
      <c r="L3784" s="251"/>
      <c r="M3784" s="212" t="s">
        <v>45</v>
      </c>
      <c r="N3784" s="212" t="s">
        <v>46</v>
      </c>
      <c r="O3784" s="242"/>
      <c r="P3784" s="243"/>
      <c r="Q3784" s="258"/>
      <c r="R3784" s="212"/>
      <c r="S3784" s="213"/>
      <c r="T3784" s="214"/>
      <c r="U3784" s="214"/>
      <c r="V3784" s="215"/>
      <c r="W3784" s="216" t="s">
        <v>36</v>
      </c>
      <c r="X3784" s="182"/>
      <c r="Y3784" s="183" t="s">
        <v>37</v>
      </c>
      <c r="Z3784" s="83"/>
      <c r="AA3784" s="84"/>
      <c r="AB3784" s="84"/>
      <c r="AC3784" s="96"/>
    </row>
    <row r="3785" spans="1:29" ht="12.75" customHeight="1">
      <c r="A3785" s="69"/>
      <c r="B3785" s="184" t="str">
        <f>C3749</f>
        <v>ADE</v>
      </c>
      <c r="C3785" s="181"/>
      <c r="D3785" s="72"/>
      <c r="E3785" s="73"/>
      <c r="F3785" s="72"/>
      <c r="G3785" s="181" t="s">
        <v>38</v>
      </c>
      <c r="H3785" s="99"/>
      <c r="I3785" s="76">
        <f t="shared" si="1539"/>
        <v>37</v>
      </c>
      <c r="J3785" s="333">
        <f>+K3785+L3785</f>
        <v>22</v>
      </c>
      <c r="K3785" s="334">
        <f>+COUNTIF(K3752:K3783,"1")+COUNTIF(K3752:K3783,"2")+COUNTIF(K3752:K3783,"L2")+COUNTIF(K3752:K3783,"L1")</f>
        <v>22</v>
      </c>
      <c r="L3785" s="334">
        <f>+COUNTIF(K3752:K3783,"2")+COUNTIF(K3752:K3783,"L2")</f>
        <v>0</v>
      </c>
      <c r="M3785" s="334">
        <f>+COUNTIF(K3752:K3783,"1")+COUNTIF(K3752:K3783,"L1")</f>
        <v>22</v>
      </c>
      <c r="N3785" s="185"/>
      <c r="O3785" s="185"/>
      <c r="P3785" s="101"/>
      <c r="Q3785" s="259"/>
      <c r="R3785" s="185">
        <f>+COUNTIF(K3753:K3783,"S2")</f>
        <v>0</v>
      </c>
      <c r="S3785" s="102">
        <f>SUM(S3753:S3783)</f>
        <v>15</v>
      </c>
      <c r="T3785" s="102">
        <f>SUM(T3753:T3783)</f>
        <v>25.499999999999986</v>
      </c>
      <c r="U3785" s="102">
        <f>SUM(U3753:U3783)</f>
        <v>0</v>
      </c>
      <c r="V3785" s="102">
        <f>SUM(V3753:V3783)</f>
        <v>0</v>
      </c>
      <c r="W3785" s="105">
        <f>+(S3785*1.5)+(T3785*2)+(U3785*3)+(V3785*4)</f>
        <v>73.499999999999972</v>
      </c>
      <c r="X3785" s="186"/>
      <c r="Y3785" s="187">
        <f>+COUNTIF(Y3753:Y3783,"D")</f>
        <v>22</v>
      </c>
      <c r="Z3785" s="83"/>
      <c r="AA3785" s="102">
        <f>SUM(AA3753:AA3783)</f>
        <v>1</v>
      </c>
      <c r="AB3785" s="102">
        <f>SUM(AB3753:AB3783)</f>
        <v>0</v>
      </c>
      <c r="AC3785" s="102">
        <f>SUM(AC3753:AC3783)</f>
        <v>0</v>
      </c>
    </row>
    <row r="3786" spans="1:29" ht="12.75" customHeight="1">
      <c r="A3786" s="69"/>
      <c r="B3786" s="263"/>
      <c r="C3786" s="189" t="s">
        <v>57</v>
      </c>
      <c r="D3786" s="189"/>
      <c r="E3786" s="190"/>
      <c r="F3786" s="72"/>
      <c r="G3786" s="72"/>
      <c r="H3786" s="99"/>
      <c r="I3786" s="76">
        <f t="shared" si="1539"/>
        <v>38</v>
      </c>
      <c r="J3786" s="191"/>
      <c r="K3786" s="192"/>
      <c r="L3786" s="252"/>
      <c r="M3786" s="193"/>
      <c r="N3786" s="193"/>
      <c r="O3786" s="193"/>
      <c r="P3786" s="239"/>
      <c r="Q3786" s="260"/>
      <c r="R3786" s="194">
        <f>S3785+T3785+U3785+V3785</f>
        <v>40.499999999999986</v>
      </c>
      <c r="S3786" s="103"/>
      <c r="T3786" s="103"/>
      <c r="U3786" s="103"/>
      <c r="V3786" s="103"/>
      <c r="W3786" s="103"/>
      <c r="X3786" s="195"/>
      <c r="Y3786" s="187"/>
      <c r="Z3786" s="196"/>
      <c r="AA3786" s="196"/>
      <c r="AB3786" s="196"/>
      <c r="AC3786" s="197"/>
    </row>
    <row r="3788" spans="1:29" ht="12.75" customHeight="1">
      <c r="A3788" s="52">
        <f>A3749+1</f>
        <v>98</v>
      </c>
      <c r="B3788" s="53" t="s">
        <v>2</v>
      </c>
      <c r="C3788" s="54" t="s">
        <v>201</v>
      </c>
      <c r="D3788" s="55"/>
      <c r="E3788" s="56" t="s">
        <v>55</v>
      </c>
      <c r="F3788" s="209" t="s">
        <v>173</v>
      </c>
      <c r="G3788" s="57"/>
      <c r="H3788" s="58"/>
      <c r="I3788" s="59">
        <v>1</v>
      </c>
      <c r="J3788" s="486" t="str">
        <f>+C3788</f>
        <v>ADE</v>
      </c>
      <c r="K3788" s="486"/>
      <c r="L3788" s="486"/>
      <c r="M3788" s="486"/>
      <c r="N3788" s="486"/>
      <c r="O3788" s="486"/>
      <c r="P3788" s="486"/>
      <c r="Q3788" s="486"/>
      <c r="R3788" s="486"/>
      <c r="S3788" s="486"/>
      <c r="T3788" s="486"/>
      <c r="U3788" s="486"/>
      <c r="V3788" s="486"/>
      <c r="W3788" s="486"/>
      <c r="X3788" s="60"/>
      <c r="Y3788" s="61"/>
      <c r="Z3788" s="62"/>
      <c r="AA3788" s="63"/>
      <c r="AB3788" s="63"/>
      <c r="AC3788" s="64"/>
    </row>
    <row r="3789" spans="1:29" ht="12.75" customHeight="1">
      <c r="A3789" s="69"/>
      <c r="B3789" s="70" t="s">
        <v>3</v>
      </c>
      <c r="C3789" s="71" t="s">
        <v>62</v>
      </c>
      <c r="D3789" s="72"/>
      <c r="E3789" s="73"/>
      <c r="F3789" s="72"/>
      <c r="G3789" s="74"/>
      <c r="H3789" s="75"/>
      <c r="I3789" s="76">
        <f t="shared" ref="I3789:I3825" si="1555">+I3788+1</f>
        <v>2</v>
      </c>
      <c r="J3789" s="77" t="s">
        <v>4</v>
      </c>
      <c r="K3789" s="78"/>
      <c r="L3789" s="248"/>
      <c r="M3789" s="79"/>
      <c r="N3789" s="79"/>
      <c r="O3789" s="79"/>
      <c r="P3789" s="236"/>
      <c r="Q3789" s="254"/>
      <c r="R3789" s="79"/>
      <c r="S3789" s="79"/>
      <c r="T3789" s="79"/>
      <c r="U3789" s="79"/>
      <c r="V3789" s="79"/>
      <c r="W3789" s="80" t="str">
        <f>$Y$1</f>
        <v>Period: 1 May 2012 - 31 May 2012</v>
      </c>
      <c r="X3789" s="81"/>
      <c r="Y3789" s="82"/>
      <c r="Z3789" s="83"/>
      <c r="AA3789" s="84"/>
      <c r="AB3789" s="84"/>
      <c r="AC3789" s="85"/>
    </row>
    <row r="3790" spans="1:29" ht="12.75" customHeight="1">
      <c r="A3790" s="69"/>
      <c r="B3790" s="70" t="s">
        <v>6</v>
      </c>
      <c r="C3790" s="71" t="s">
        <v>5</v>
      </c>
      <c r="D3790" s="72"/>
      <c r="E3790" s="73"/>
      <c r="F3790" s="91"/>
      <c r="G3790" s="91"/>
      <c r="H3790" s="92"/>
      <c r="I3790" s="76">
        <f t="shared" si="1555"/>
        <v>3</v>
      </c>
      <c r="J3790" s="487" t="s">
        <v>7</v>
      </c>
      <c r="K3790" s="488" t="s">
        <v>8</v>
      </c>
      <c r="L3790" s="249"/>
      <c r="M3790" s="489" t="s">
        <v>49</v>
      </c>
      <c r="N3790" s="490"/>
      <c r="O3790" s="220"/>
      <c r="P3790" s="237"/>
      <c r="Q3790" s="255"/>
      <c r="R3790" s="491" t="s">
        <v>64</v>
      </c>
      <c r="S3790" s="493" t="s">
        <v>9</v>
      </c>
      <c r="T3790" s="493"/>
      <c r="U3790" s="493"/>
      <c r="V3790" s="493"/>
      <c r="W3790" s="494" t="s">
        <v>10</v>
      </c>
      <c r="X3790" s="93"/>
      <c r="Y3790" s="94"/>
      <c r="Z3790" s="83"/>
      <c r="AA3790" s="84"/>
      <c r="AB3790" s="84"/>
      <c r="AC3790" s="85"/>
    </row>
    <row r="3791" spans="1:29" ht="12.75" customHeight="1">
      <c r="A3791" s="69"/>
      <c r="B3791" s="70" t="s">
        <v>48</v>
      </c>
      <c r="C3791" s="71"/>
      <c r="D3791" s="72"/>
      <c r="E3791" s="73"/>
      <c r="F3791" s="91"/>
      <c r="G3791" s="91"/>
      <c r="H3791" s="92"/>
      <c r="I3791" s="76">
        <f t="shared" si="1555"/>
        <v>4</v>
      </c>
      <c r="J3791" s="487"/>
      <c r="K3791" s="488"/>
      <c r="L3791" s="250"/>
      <c r="M3791" s="231" t="s">
        <v>11</v>
      </c>
      <c r="N3791" s="231" t="s">
        <v>12</v>
      </c>
      <c r="O3791" s="231"/>
      <c r="P3791" s="238"/>
      <c r="Q3791" s="256" t="s">
        <v>67</v>
      </c>
      <c r="R3791" s="492"/>
      <c r="S3791" s="201">
        <v>1.5</v>
      </c>
      <c r="T3791" s="201">
        <v>2</v>
      </c>
      <c r="U3791" s="201">
        <v>3</v>
      </c>
      <c r="V3791" s="201">
        <v>4</v>
      </c>
      <c r="W3791" s="494"/>
      <c r="X3791" s="93"/>
      <c r="Y3791" s="94"/>
      <c r="Z3791" s="83"/>
      <c r="AA3791" s="95" t="s">
        <v>13</v>
      </c>
      <c r="AB3791" s="95" t="s">
        <v>14</v>
      </c>
      <c r="AC3791" s="96" t="s">
        <v>15</v>
      </c>
    </row>
    <row r="3792" spans="1:29" ht="12.75" customHeight="1">
      <c r="A3792" s="69"/>
      <c r="B3792" s="70" t="s">
        <v>16</v>
      </c>
      <c r="C3792" s="71"/>
      <c r="D3792" s="72"/>
      <c r="E3792" s="73"/>
      <c r="F3792" s="98"/>
      <c r="G3792" s="72"/>
      <c r="H3792" s="99"/>
      <c r="I3792" s="76">
        <f t="shared" si="1555"/>
        <v>5</v>
      </c>
      <c r="J3792" s="100">
        <f>$AN$9</f>
        <v>41079</v>
      </c>
      <c r="K3792" s="101">
        <v>1</v>
      </c>
      <c r="L3792" s="261">
        <v>8</v>
      </c>
      <c r="M3792" s="232">
        <f>VLOOKUP(K3792,$AE$23:$AG$30,2,0)</f>
        <v>0.33333333333333331</v>
      </c>
      <c r="N3792" s="241">
        <f>VLOOKUP(K3792,$AE$23:$AG$30,3,0)</f>
        <v>0.70833333333333337</v>
      </c>
      <c r="O3792" s="244">
        <f t="shared" ref="O3792:O3821" si="1556">(N3792-M3792)*24</f>
        <v>9.0000000000000018</v>
      </c>
      <c r="P3792" s="245" t="str">
        <f>+IF(((N3792-M3792)*24)&gt;4,"1",0)</f>
        <v>1</v>
      </c>
      <c r="Q3792" s="257">
        <f t="shared" ref="Q3792:Q3821" si="1557">O3792-P3792</f>
        <v>8.0000000000000018</v>
      </c>
      <c r="R3792" s="102">
        <f>+L3792-Q3792</f>
        <v>0</v>
      </c>
      <c r="S3792" s="103">
        <f>IF(AND(Y3792="d",W3792&gt;0),1,0)</f>
        <v>0</v>
      </c>
      <c r="T3792" s="104">
        <f>IF(AND(Y3792="D",W3792-S3792&lt;0),0,IF(AND(Y3792="M",W3792&gt;=7),7,IF(AND(Y3792="M",W3792&lt;7),W3792,IF(W3792-S3792&lt;0,0,IF(AND(Y3792="D",W3792-S3792&gt;=7),7,IF(AND(Y3792="D",W3792-S3792&lt;7),W3792-S3792,0))))))</f>
        <v>0</v>
      </c>
      <c r="U3792" s="104">
        <f>IF(AND(Y3792="D",W3792&lt;1),0,IF(AND(Y3792="D",W3792-S3792-T3792&gt;0,W3792-S3792-T3792&lt;1),W3792-S3792-T3792,IF(AND(Y3792="D",W3792-S3792-T3792&gt;=1),1,IF(AND(Y3792="M",W3792-T3792&gt;=1),1,IF(AND(Y3792="M",W3792-T3792&lt;1),W3792-T3792,0)))))</f>
        <v>0</v>
      </c>
      <c r="V3792" s="104">
        <f>IF(AND(Y3792="D",W3792&lt;1),0,IF(AND(Y3792="D",W3792-S3792-T3792-U3792&gt;0),W3792-S3792-T3792-U3792,IF(AND(Y3792="M",W3792-T3792-U3792&gt;0),W3792-T3792-U3792,0)))</f>
        <v>0</v>
      </c>
      <c r="W3792" s="105">
        <f>+R3792</f>
        <v>0</v>
      </c>
      <c r="X3792" s="96"/>
      <c r="Y3792" s="106" t="str">
        <f>$AO$9</f>
        <v>D</v>
      </c>
      <c r="Z3792" s="207" t="str">
        <f t="shared" ref="Z3792:Z3822" si="1558">TEXT(WEEKDAY(J3792),"ddd")</f>
        <v>Tue</v>
      </c>
      <c r="AA3792" s="107">
        <f t="shared" ref="AA3792:AA3821" si="1559">COUNTIF(K3792,"S")</f>
        <v>0</v>
      </c>
      <c r="AB3792" s="107">
        <f t="shared" ref="AB3792:AB3821" si="1560">COUNTIF(K3792,"I")</f>
        <v>0</v>
      </c>
      <c r="AC3792" s="107">
        <f t="shared" ref="AC3792:AC3821" si="1561">COUNTIF(K3792,"A")</f>
        <v>0</v>
      </c>
    </row>
    <row r="3793" spans="1:29" ht="12.75" customHeight="1">
      <c r="A3793" s="69"/>
      <c r="B3793" s="70" t="s">
        <v>18</v>
      </c>
      <c r="C3793" s="108" t="s">
        <v>61</v>
      </c>
      <c r="D3793" s="109"/>
      <c r="E3793" s="73"/>
      <c r="F3793" s="110"/>
      <c r="G3793" s="72"/>
      <c r="H3793" s="99"/>
      <c r="I3793" s="76">
        <f t="shared" si="1555"/>
        <v>6</v>
      </c>
      <c r="J3793" s="100">
        <f>$AN$10</f>
        <v>41080</v>
      </c>
      <c r="K3793" s="101">
        <v>1</v>
      </c>
      <c r="L3793" s="261">
        <v>9</v>
      </c>
      <c r="M3793" s="232">
        <f>VLOOKUP(K3793,$AE$23:$AG$30,2,0)</f>
        <v>0.33333333333333331</v>
      </c>
      <c r="N3793" s="241">
        <f t="shared" ref="N3793:N3821" si="1562">VLOOKUP(K3793,$AE$23:$AG$30,3,0)</f>
        <v>0.70833333333333337</v>
      </c>
      <c r="O3793" s="244">
        <f t="shared" si="1556"/>
        <v>9.0000000000000018</v>
      </c>
      <c r="P3793" s="245" t="str">
        <f>+IF(((N3793-M3793)*24)&gt;4,"1",0)</f>
        <v>1</v>
      </c>
      <c r="Q3793" s="257">
        <f t="shared" si="1557"/>
        <v>8.0000000000000018</v>
      </c>
      <c r="R3793" s="102">
        <f>+L3793-Q3793</f>
        <v>0.99999999999999822</v>
      </c>
      <c r="S3793" s="103">
        <f t="shared" ref="S3793:S3821" si="1563">IF(AND(Y3793="d",W3793&gt;0),1,0)</f>
        <v>1</v>
      </c>
      <c r="T3793" s="104">
        <f t="shared" ref="T3793:T3821" si="1564">IF(AND(Y3793="D",W3793-S3793&lt;0),0,IF(AND(Y3793="M",W3793&gt;=7),7,IF(AND(Y3793="M",W3793&lt;7),W3793,IF(W3793-S3793&lt;0,0,IF(AND(Y3793="D",W3793-S3793&gt;=7),7,IF(AND(Y3793="D",W3793-S3793&lt;7),W3793-S3793,0))))))</f>
        <v>0</v>
      </c>
      <c r="U3793" s="104">
        <f t="shared" ref="U3793:U3821" si="1565">IF(AND(Y3793="D",W3793&lt;1),0,IF(AND(Y3793="D",W3793-S3793-T3793&gt;0,W3793-S3793-T3793&lt;1),W3793-S3793-T3793,IF(AND(Y3793="D",W3793-S3793-T3793&gt;=1),1,IF(AND(Y3793="M",W3793-T3793&gt;=1),1,IF(AND(Y3793="M",W3793-T3793&lt;1),W3793-T3793,0)))))</f>
        <v>0</v>
      </c>
      <c r="V3793" s="104">
        <f t="shared" ref="V3793:V3821" si="1566">IF(AND(Y3793="D",W3793&lt;1),0,IF(AND(Y3793="D",W3793-S3793-T3793-U3793&gt;0),W3793-S3793-T3793-U3793,IF(AND(Y3793="M",W3793-T3793-U3793&gt;0),W3793-T3793-U3793,0)))</f>
        <v>0</v>
      </c>
      <c r="W3793" s="105">
        <f t="shared" ref="W3793:W3821" si="1567">+R3793</f>
        <v>0.99999999999999822</v>
      </c>
      <c r="X3793" s="96"/>
      <c r="Y3793" s="106" t="str">
        <f>$AO$10</f>
        <v>D</v>
      </c>
      <c r="Z3793" s="207" t="str">
        <f t="shared" si="1558"/>
        <v>Wed</v>
      </c>
      <c r="AA3793" s="107">
        <f t="shared" si="1559"/>
        <v>0</v>
      </c>
      <c r="AB3793" s="107">
        <f t="shared" si="1560"/>
        <v>0</v>
      </c>
      <c r="AC3793" s="107">
        <f t="shared" si="1561"/>
        <v>0</v>
      </c>
    </row>
    <row r="3794" spans="1:29" ht="12.75" customHeight="1">
      <c r="A3794" s="69"/>
      <c r="B3794" s="98" t="s">
        <v>20</v>
      </c>
      <c r="C3794" s="199">
        <v>40245</v>
      </c>
      <c r="D3794" s="199">
        <v>41340</v>
      </c>
      <c r="E3794" s="73"/>
      <c r="F3794" s="72"/>
      <c r="G3794" s="72"/>
      <c r="H3794" s="99"/>
      <c r="I3794" s="76">
        <f t="shared" si="1555"/>
        <v>7</v>
      </c>
      <c r="J3794" s="100">
        <f>$AN$11</f>
        <v>41081</v>
      </c>
      <c r="K3794" s="101">
        <v>1</v>
      </c>
      <c r="L3794" s="261">
        <v>8</v>
      </c>
      <c r="M3794" s="232">
        <f>VLOOKUP(K3794,$AE$23:$AG$30,2,0)</f>
        <v>0.33333333333333331</v>
      </c>
      <c r="N3794" s="241">
        <f t="shared" si="1562"/>
        <v>0.70833333333333337</v>
      </c>
      <c r="O3794" s="244">
        <f t="shared" si="1556"/>
        <v>9.0000000000000018</v>
      </c>
      <c r="P3794" s="245" t="str">
        <f t="shared" ref="P3794:P3821" si="1568">+IF(((N3794-M3794)*24)&gt;4,"1",0)</f>
        <v>1</v>
      </c>
      <c r="Q3794" s="257">
        <f t="shared" si="1557"/>
        <v>8.0000000000000018</v>
      </c>
      <c r="R3794" s="102">
        <f t="shared" ref="R3794:R3821" si="1569">+L3794-Q3794</f>
        <v>0</v>
      </c>
      <c r="S3794" s="103">
        <f t="shared" si="1563"/>
        <v>0</v>
      </c>
      <c r="T3794" s="104">
        <f t="shared" si="1564"/>
        <v>0</v>
      </c>
      <c r="U3794" s="104">
        <f t="shared" si="1565"/>
        <v>0</v>
      </c>
      <c r="V3794" s="104">
        <f t="shared" si="1566"/>
        <v>0</v>
      </c>
      <c r="W3794" s="105">
        <f t="shared" si="1567"/>
        <v>0</v>
      </c>
      <c r="X3794" s="96"/>
      <c r="Y3794" s="106" t="str">
        <f>$AO$11</f>
        <v>D</v>
      </c>
      <c r="Z3794" s="207" t="str">
        <f t="shared" si="1558"/>
        <v>Thu</v>
      </c>
      <c r="AA3794" s="107">
        <f t="shared" si="1559"/>
        <v>0</v>
      </c>
      <c r="AB3794" s="107">
        <f t="shared" si="1560"/>
        <v>0</v>
      </c>
      <c r="AC3794" s="107">
        <f t="shared" si="1561"/>
        <v>0</v>
      </c>
    </row>
    <row r="3795" spans="1:29" ht="12.75" customHeight="1">
      <c r="A3795" s="69"/>
      <c r="B3795" s="98"/>
      <c r="C3795" s="98"/>
      <c r="D3795" s="72"/>
      <c r="E3795" s="73"/>
      <c r="F3795" s="72"/>
      <c r="G3795" s="72"/>
      <c r="H3795" s="99"/>
      <c r="I3795" s="76">
        <f t="shared" si="1555"/>
        <v>8</v>
      </c>
      <c r="J3795" s="100">
        <f>$AN$12</f>
        <v>41082</v>
      </c>
      <c r="K3795" s="101">
        <v>1</v>
      </c>
      <c r="L3795" s="261">
        <v>8</v>
      </c>
      <c r="M3795" s="232">
        <f t="shared" ref="M3795:M3821" si="1570">VLOOKUP(K3795,$AE$23:$AG$30,2,0)</f>
        <v>0.33333333333333331</v>
      </c>
      <c r="N3795" s="241">
        <f t="shared" si="1562"/>
        <v>0.70833333333333337</v>
      </c>
      <c r="O3795" s="244">
        <f t="shared" si="1556"/>
        <v>9.0000000000000018</v>
      </c>
      <c r="P3795" s="245" t="str">
        <f t="shared" si="1568"/>
        <v>1</v>
      </c>
      <c r="Q3795" s="257">
        <f t="shared" si="1557"/>
        <v>8.0000000000000018</v>
      </c>
      <c r="R3795" s="102">
        <f t="shared" si="1569"/>
        <v>0</v>
      </c>
      <c r="S3795" s="103">
        <f t="shared" si="1563"/>
        <v>0</v>
      </c>
      <c r="T3795" s="104">
        <f t="shared" si="1564"/>
        <v>0</v>
      </c>
      <c r="U3795" s="104">
        <f t="shared" si="1565"/>
        <v>0</v>
      </c>
      <c r="V3795" s="104">
        <f t="shared" si="1566"/>
        <v>0</v>
      </c>
      <c r="W3795" s="105">
        <f t="shared" si="1567"/>
        <v>0</v>
      </c>
      <c r="X3795" s="96"/>
      <c r="Y3795" s="106" t="str">
        <f>$AO$12</f>
        <v>D</v>
      </c>
      <c r="Z3795" s="207" t="str">
        <f t="shared" si="1558"/>
        <v>Fri</v>
      </c>
      <c r="AA3795" s="107">
        <f t="shared" si="1559"/>
        <v>0</v>
      </c>
      <c r="AB3795" s="107">
        <f t="shared" si="1560"/>
        <v>0</v>
      </c>
      <c r="AC3795" s="107">
        <f t="shared" si="1561"/>
        <v>0</v>
      </c>
    </row>
    <row r="3796" spans="1:29" ht="12.75" customHeight="1">
      <c r="A3796" s="69"/>
      <c r="B3796" s="98"/>
      <c r="C3796" s="98"/>
      <c r="D3796" s="72"/>
      <c r="E3796" s="73"/>
      <c r="F3796" s="198"/>
      <c r="G3796" s="72"/>
      <c r="H3796" s="99"/>
      <c r="I3796" s="76">
        <f t="shared" si="1555"/>
        <v>9</v>
      </c>
      <c r="J3796" s="100">
        <f>$AN$13</f>
        <v>41083</v>
      </c>
      <c r="K3796" s="339" t="s">
        <v>50</v>
      </c>
      <c r="L3796" s="261"/>
      <c r="M3796" s="232">
        <f t="shared" si="1570"/>
        <v>0</v>
      </c>
      <c r="N3796" s="241">
        <f t="shared" si="1562"/>
        <v>0</v>
      </c>
      <c r="O3796" s="244">
        <f t="shared" si="1556"/>
        <v>0</v>
      </c>
      <c r="P3796" s="245">
        <f t="shared" si="1568"/>
        <v>0</v>
      </c>
      <c r="Q3796" s="257">
        <f t="shared" si="1557"/>
        <v>0</v>
      </c>
      <c r="R3796" s="102">
        <f t="shared" si="1569"/>
        <v>0</v>
      </c>
      <c r="S3796" s="103">
        <f t="shared" si="1563"/>
        <v>0</v>
      </c>
      <c r="T3796" s="104">
        <f t="shared" si="1564"/>
        <v>0</v>
      </c>
      <c r="U3796" s="104">
        <f t="shared" si="1565"/>
        <v>0</v>
      </c>
      <c r="V3796" s="104">
        <f t="shared" si="1566"/>
        <v>0</v>
      </c>
      <c r="W3796" s="105">
        <f t="shared" si="1567"/>
        <v>0</v>
      </c>
      <c r="X3796" s="96"/>
      <c r="Y3796" s="106" t="str">
        <f>$AO$13</f>
        <v>M</v>
      </c>
      <c r="Z3796" s="207" t="str">
        <f t="shared" si="1558"/>
        <v>Sat</v>
      </c>
      <c r="AA3796" s="107">
        <f t="shared" si="1559"/>
        <v>0</v>
      </c>
      <c r="AB3796" s="107">
        <f t="shared" si="1560"/>
        <v>0</v>
      </c>
      <c r="AC3796" s="107">
        <f t="shared" si="1561"/>
        <v>0</v>
      </c>
    </row>
    <row r="3797" spans="1:29" ht="12.75" customHeight="1">
      <c r="A3797" s="69"/>
      <c r="B3797" s="124" t="s">
        <v>21</v>
      </c>
      <c r="C3797" s="125" t="s">
        <v>22</v>
      </c>
      <c r="D3797" s="126"/>
      <c r="E3797" s="127"/>
      <c r="F3797" s="198">
        <v>1244560</v>
      </c>
      <c r="G3797" s="129" t="s">
        <v>22</v>
      </c>
      <c r="H3797" s="130">
        <f>+F3797</f>
        <v>1244560</v>
      </c>
      <c r="I3797" s="76">
        <f t="shared" si="1555"/>
        <v>10</v>
      </c>
      <c r="J3797" s="100">
        <f>$AN$14</f>
        <v>41084</v>
      </c>
      <c r="K3797" s="339" t="s">
        <v>50</v>
      </c>
      <c r="L3797" s="261"/>
      <c r="M3797" s="232">
        <f t="shared" si="1570"/>
        <v>0</v>
      </c>
      <c r="N3797" s="241">
        <f t="shared" si="1562"/>
        <v>0</v>
      </c>
      <c r="O3797" s="244">
        <f t="shared" si="1556"/>
        <v>0</v>
      </c>
      <c r="P3797" s="245">
        <f t="shared" si="1568"/>
        <v>0</v>
      </c>
      <c r="Q3797" s="257">
        <f t="shared" si="1557"/>
        <v>0</v>
      </c>
      <c r="R3797" s="102">
        <f t="shared" si="1569"/>
        <v>0</v>
      </c>
      <c r="S3797" s="103">
        <f t="shared" si="1563"/>
        <v>0</v>
      </c>
      <c r="T3797" s="104">
        <f t="shared" si="1564"/>
        <v>0</v>
      </c>
      <c r="U3797" s="104">
        <f t="shared" si="1565"/>
        <v>0</v>
      </c>
      <c r="V3797" s="104">
        <f t="shared" si="1566"/>
        <v>0</v>
      </c>
      <c r="W3797" s="105">
        <f t="shared" si="1567"/>
        <v>0</v>
      </c>
      <c r="X3797" s="96"/>
      <c r="Y3797" s="106" t="str">
        <f>$AO$14</f>
        <v>M</v>
      </c>
      <c r="Z3797" s="262" t="str">
        <f t="shared" si="1558"/>
        <v>Sun</v>
      </c>
      <c r="AA3797" s="107">
        <f t="shared" si="1559"/>
        <v>0</v>
      </c>
      <c r="AB3797" s="107">
        <f t="shared" si="1560"/>
        <v>0</v>
      </c>
      <c r="AC3797" s="107">
        <f t="shared" si="1561"/>
        <v>0</v>
      </c>
    </row>
    <row r="3798" spans="1:29" ht="12.75" customHeight="1">
      <c r="A3798" s="69"/>
      <c r="B3798" s="124" t="s">
        <v>23</v>
      </c>
      <c r="C3798" s="125" t="s">
        <v>22</v>
      </c>
      <c r="D3798" s="133">
        <f>+F3797/173</f>
        <v>7193.9884393063585</v>
      </c>
      <c r="E3798" s="127" t="s">
        <v>24</v>
      </c>
      <c r="F3798" s="128">
        <f>+W3824</f>
        <v>97.499999999999986</v>
      </c>
      <c r="G3798" s="134" t="s">
        <v>22</v>
      </c>
      <c r="H3798" s="130">
        <f>F3798*D3798</f>
        <v>701413.87283236987</v>
      </c>
      <c r="I3798" s="76">
        <f t="shared" si="1555"/>
        <v>11</v>
      </c>
      <c r="J3798" s="100">
        <f>$AN$15</f>
        <v>41085</v>
      </c>
      <c r="K3798" s="101">
        <v>1</v>
      </c>
      <c r="L3798" s="261">
        <v>8</v>
      </c>
      <c r="M3798" s="232">
        <f t="shared" si="1570"/>
        <v>0.33333333333333331</v>
      </c>
      <c r="N3798" s="241">
        <f t="shared" si="1562"/>
        <v>0.70833333333333337</v>
      </c>
      <c r="O3798" s="244">
        <f t="shared" si="1556"/>
        <v>9.0000000000000018</v>
      </c>
      <c r="P3798" s="245" t="str">
        <f t="shared" si="1568"/>
        <v>1</v>
      </c>
      <c r="Q3798" s="257">
        <f t="shared" si="1557"/>
        <v>8.0000000000000018</v>
      </c>
      <c r="R3798" s="102">
        <f t="shared" si="1569"/>
        <v>0</v>
      </c>
      <c r="S3798" s="103">
        <f t="shared" si="1563"/>
        <v>0</v>
      </c>
      <c r="T3798" s="104">
        <f t="shared" si="1564"/>
        <v>0</v>
      </c>
      <c r="U3798" s="104">
        <f t="shared" si="1565"/>
        <v>0</v>
      </c>
      <c r="V3798" s="104">
        <f t="shared" si="1566"/>
        <v>0</v>
      </c>
      <c r="W3798" s="105">
        <f t="shared" si="1567"/>
        <v>0</v>
      </c>
      <c r="X3798" s="96"/>
      <c r="Y3798" s="106" t="str">
        <f>$AO$15</f>
        <v>D</v>
      </c>
      <c r="Z3798" s="262" t="str">
        <f t="shared" si="1558"/>
        <v>Mon</v>
      </c>
      <c r="AA3798" s="107">
        <f t="shared" si="1559"/>
        <v>0</v>
      </c>
      <c r="AB3798" s="107">
        <f t="shared" si="1560"/>
        <v>0</v>
      </c>
      <c r="AC3798" s="107">
        <f t="shared" si="1561"/>
        <v>0</v>
      </c>
    </row>
    <row r="3799" spans="1:29" ht="12.75" customHeight="1">
      <c r="A3799" s="69"/>
      <c r="B3799" s="124" t="s">
        <v>65</v>
      </c>
      <c r="C3799" s="125" t="s">
        <v>22</v>
      </c>
      <c r="D3799" s="133">
        <v>6000</v>
      </c>
      <c r="E3799" s="127" t="s">
        <v>24</v>
      </c>
      <c r="F3799" s="203">
        <f>+K3824</f>
        <v>21</v>
      </c>
      <c r="G3799" s="134" t="s">
        <v>22</v>
      </c>
      <c r="H3799" s="130">
        <f>F3799*D3799</f>
        <v>126000</v>
      </c>
      <c r="I3799" s="76">
        <f t="shared" si="1555"/>
        <v>12</v>
      </c>
      <c r="J3799" s="100">
        <f>$AN$16</f>
        <v>41086</v>
      </c>
      <c r="K3799" s="101">
        <v>1</v>
      </c>
      <c r="L3799" s="261">
        <v>8</v>
      </c>
      <c r="M3799" s="232">
        <f t="shared" si="1570"/>
        <v>0.33333333333333331</v>
      </c>
      <c r="N3799" s="241">
        <f t="shared" si="1562"/>
        <v>0.70833333333333337</v>
      </c>
      <c r="O3799" s="244">
        <f t="shared" si="1556"/>
        <v>9.0000000000000018</v>
      </c>
      <c r="P3799" s="245" t="str">
        <f t="shared" si="1568"/>
        <v>1</v>
      </c>
      <c r="Q3799" s="257">
        <f t="shared" si="1557"/>
        <v>8.0000000000000018</v>
      </c>
      <c r="R3799" s="102">
        <f t="shared" si="1569"/>
        <v>0</v>
      </c>
      <c r="S3799" s="103">
        <f t="shared" si="1563"/>
        <v>0</v>
      </c>
      <c r="T3799" s="104">
        <f t="shared" si="1564"/>
        <v>0</v>
      </c>
      <c r="U3799" s="104">
        <f t="shared" si="1565"/>
        <v>0</v>
      </c>
      <c r="V3799" s="104">
        <f t="shared" si="1566"/>
        <v>0</v>
      </c>
      <c r="W3799" s="105">
        <f t="shared" si="1567"/>
        <v>0</v>
      </c>
      <c r="X3799" s="96"/>
      <c r="Y3799" s="106" t="str">
        <f>$AO$16</f>
        <v>D</v>
      </c>
      <c r="Z3799" s="207" t="str">
        <f t="shared" si="1558"/>
        <v>Tue</v>
      </c>
      <c r="AA3799" s="107">
        <f t="shared" si="1559"/>
        <v>0</v>
      </c>
      <c r="AB3799" s="107">
        <f t="shared" si="1560"/>
        <v>0</v>
      </c>
      <c r="AC3799" s="107">
        <f t="shared" si="1561"/>
        <v>0</v>
      </c>
    </row>
    <row r="3800" spans="1:29" ht="12.75" customHeight="1">
      <c r="A3800" s="69"/>
      <c r="B3800" s="124" t="s">
        <v>66</v>
      </c>
      <c r="C3800" s="125" t="s">
        <v>22</v>
      </c>
      <c r="D3800" s="200">
        <v>4000</v>
      </c>
      <c r="E3800" s="127" t="s">
        <v>24</v>
      </c>
      <c r="F3800" s="139">
        <f>+L3824</f>
        <v>3</v>
      </c>
      <c r="G3800" s="134" t="s">
        <v>22</v>
      </c>
      <c r="H3800" s="130">
        <f>F3800*D3800</f>
        <v>12000</v>
      </c>
      <c r="I3800" s="76">
        <f t="shared" si="1555"/>
        <v>13</v>
      </c>
      <c r="J3800" s="100">
        <f>$AN$17</f>
        <v>41087</v>
      </c>
      <c r="K3800" s="101">
        <v>1</v>
      </c>
      <c r="L3800" s="261">
        <v>11</v>
      </c>
      <c r="M3800" s="232">
        <f t="shared" si="1570"/>
        <v>0.33333333333333331</v>
      </c>
      <c r="N3800" s="241">
        <f t="shared" si="1562"/>
        <v>0.70833333333333337</v>
      </c>
      <c r="O3800" s="244">
        <f t="shared" si="1556"/>
        <v>9.0000000000000018</v>
      </c>
      <c r="P3800" s="245" t="str">
        <f t="shared" si="1568"/>
        <v>1</v>
      </c>
      <c r="Q3800" s="257">
        <f t="shared" si="1557"/>
        <v>8.0000000000000018</v>
      </c>
      <c r="R3800" s="102">
        <f t="shared" si="1569"/>
        <v>2.9999999999999982</v>
      </c>
      <c r="S3800" s="103">
        <f t="shared" si="1563"/>
        <v>1</v>
      </c>
      <c r="T3800" s="104">
        <f t="shared" si="1564"/>
        <v>1.9999999999999982</v>
      </c>
      <c r="U3800" s="104">
        <f t="shared" si="1565"/>
        <v>0</v>
      </c>
      <c r="V3800" s="104">
        <f t="shared" si="1566"/>
        <v>0</v>
      </c>
      <c r="W3800" s="105">
        <f t="shared" si="1567"/>
        <v>2.9999999999999982</v>
      </c>
      <c r="X3800" s="96"/>
      <c r="Y3800" s="106" t="str">
        <f>$AO$17</f>
        <v>D</v>
      </c>
      <c r="Z3800" s="207" t="str">
        <f t="shared" si="1558"/>
        <v>Wed</v>
      </c>
      <c r="AA3800" s="107">
        <f t="shared" si="1559"/>
        <v>0</v>
      </c>
      <c r="AB3800" s="107">
        <f t="shared" si="1560"/>
        <v>0</v>
      </c>
      <c r="AC3800" s="107">
        <f t="shared" si="1561"/>
        <v>0</v>
      </c>
    </row>
    <row r="3801" spans="1:29" ht="12.75" customHeight="1">
      <c r="A3801" s="69"/>
      <c r="B3801" s="335" t="s">
        <v>75</v>
      </c>
      <c r="C3801" s="336" t="s">
        <v>22</v>
      </c>
      <c r="D3801" s="337"/>
      <c r="E3801" s="127" t="s">
        <v>24</v>
      </c>
      <c r="F3801" s="338">
        <f>+M3824</f>
        <v>18</v>
      </c>
      <c r="G3801" s="142" t="s">
        <v>22</v>
      </c>
      <c r="H3801" s="143">
        <f>+F3801*D3801</f>
        <v>0</v>
      </c>
      <c r="I3801" s="76">
        <f t="shared" si="1555"/>
        <v>14</v>
      </c>
      <c r="J3801" s="100">
        <f>$AN$18</f>
        <v>41088</v>
      </c>
      <c r="K3801" s="101">
        <v>1</v>
      </c>
      <c r="L3801" s="261">
        <v>11</v>
      </c>
      <c r="M3801" s="232">
        <f t="shared" si="1570"/>
        <v>0.33333333333333331</v>
      </c>
      <c r="N3801" s="241">
        <f t="shared" si="1562"/>
        <v>0.70833333333333337</v>
      </c>
      <c r="O3801" s="244">
        <f t="shared" si="1556"/>
        <v>9.0000000000000018</v>
      </c>
      <c r="P3801" s="245" t="str">
        <f t="shared" si="1568"/>
        <v>1</v>
      </c>
      <c r="Q3801" s="257">
        <f t="shared" si="1557"/>
        <v>8.0000000000000018</v>
      </c>
      <c r="R3801" s="102">
        <f t="shared" si="1569"/>
        <v>2.9999999999999982</v>
      </c>
      <c r="S3801" s="103">
        <f t="shared" si="1563"/>
        <v>1</v>
      </c>
      <c r="T3801" s="104">
        <f t="shared" si="1564"/>
        <v>1.9999999999999982</v>
      </c>
      <c r="U3801" s="104">
        <f t="shared" si="1565"/>
        <v>0</v>
      </c>
      <c r="V3801" s="104">
        <f t="shared" si="1566"/>
        <v>0</v>
      </c>
      <c r="W3801" s="105">
        <f t="shared" si="1567"/>
        <v>2.9999999999999982</v>
      </c>
      <c r="X3801" s="96"/>
      <c r="Y3801" s="106" t="str">
        <f>$AO$18</f>
        <v>D</v>
      </c>
      <c r="Z3801" s="207" t="str">
        <f t="shared" si="1558"/>
        <v>Thu</v>
      </c>
      <c r="AA3801" s="107">
        <f t="shared" si="1559"/>
        <v>0</v>
      </c>
      <c r="AB3801" s="107">
        <f t="shared" si="1560"/>
        <v>0</v>
      </c>
      <c r="AC3801" s="107">
        <f t="shared" si="1561"/>
        <v>0</v>
      </c>
    </row>
    <row r="3802" spans="1:29" ht="12.75" customHeight="1">
      <c r="A3802" s="69"/>
      <c r="B3802" s="124"/>
      <c r="C3802" s="70"/>
      <c r="D3802" s="202"/>
      <c r="E3802" s="140"/>
      <c r="F3802" s="141"/>
      <c r="G3802" s="74" t="s">
        <v>22</v>
      </c>
      <c r="H3802" s="99">
        <f>+D3802*F3802</f>
        <v>0</v>
      </c>
      <c r="I3802" s="76">
        <f t="shared" si="1555"/>
        <v>15</v>
      </c>
      <c r="J3802" s="100">
        <f>$AN$19</f>
        <v>41089</v>
      </c>
      <c r="K3802" s="271"/>
      <c r="L3802" s="272"/>
      <c r="M3802" s="232">
        <f t="shared" si="1570"/>
        <v>0</v>
      </c>
      <c r="N3802" s="241">
        <f t="shared" si="1562"/>
        <v>0</v>
      </c>
      <c r="O3802" s="244">
        <f t="shared" si="1556"/>
        <v>0</v>
      </c>
      <c r="P3802" s="245">
        <f t="shared" si="1568"/>
        <v>0</v>
      </c>
      <c r="Q3802" s="257">
        <f t="shared" si="1557"/>
        <v>0</v>
      </c>
      <c r="R3802" s="102">
        <f t="shared" si="1569"/>
        <v>0</v>
      </c>
      <c r="S3802" s="103">
        <f t="shared" si="1563"/>
        <v>0</v>
      </c>
      <c r="T3802" s="104">
        <f t="shared" si="1564"/>
        <v>0</v>
      </c>
      <c r="U3802" s="104">
        <f t="shared" si="1565"/>
        <v>0</v>
      </c>
      <c r="V3802" s="104">
        <f t="shared" si="1566"/>
        <v>0</v>
      </c>
      <c r="W3802" s="105">
        <f t="shared" si="1567"/>
        <v>0</v>
      </c>
      <c r="X3802" s="96"/>
      <c r="Y3802" s="106" t="str">
        <f>$AO$19</f>
        <v>D</v>
      </c>
      <c r="Z3802" s="207" t="str">
        <f t="shared" si="1558"/>
        <v>Fri</v>
      </c>
      <c r="AA3802" s="107">
        <f t="shared" si="1559"/>
        <v>0</v>
      </c>
      <c r="AB3802" s="107">
        <f t="shared" si="1560"/>
        <v>0</v>
      </c>
      <c r="AC3802" s="107">
        <f t="shared" si="1561"/>
        <v>0</v>
      </c>
    </row>
    <row r="3803" spans="1:29" ht="12.75" customHeight="1">
      <c r="A3803" s="69"/>
      <c r="B3803" s="124"/>
      <c r="C3803" s="70"/>
      <c r="D3803" s="202"/>
      <c r="E3803" s="140"/>
      <c r="F3803" s="139"/>
      <c r="G3803" s="74" t="s">
        <v>22</v>
      </c>
      <c r="H3803" s="99">
        <f>+D3803*F3803</f>
        <v>0</v>
      </c>
      <c r="I3803" s="76">
        <f t="shared" si="1555"/>
        <v>16</v>
      </c>
      <c r="J3803" s="100">
        <f>$AN$20</f>
        <v>41090</v>
      </c>
      <c r="K3803" s="339" t="s">
        <v>50</v>
      </c>
      <c r="L3803" s="261"/>
      <c r="M3803" s="232">
        <f t="shared" si="1570"/>
        <v>0</v>
      </c>
      <c r="N3803" s="241">
        <f t="shared" si="1562"/>
        <v>0</v>
      </c>
      <c r="O3803" s="244">
        <f t="shared" si="1556"/>
        <v>0</v>
      </c>
      <c r="P3803" s="245">
        <f t="shared" si="1568"/>
        <v>0</v>
      </c>
      <c r="Q3803" s="257">
        <f t="shared" si="1557"/>
        <v>0</v>
      </c>
      <c r="R3803" s="102">
        <f t="shared" si="1569"/>
        <v>0</v>
      </c>
      <c r="S3803" s="103">
        <f t="shared" si="1563"/>
        <v>0</v>
      </c>
      <c r="T3803" s="104">
        <f t="shared" si="1564"/>
        <v>0</v>
      </c>
      <c r="U3803" s="104">
        <f t="shared" si="1565"/>
        <v>0</v>
      </c>
      <c r="V3803" s="104">
        <f t="shared" si="1566"/>
        <v>0</v>
      </c>
      <c r="W3803" s="105">
        <f t="shared" si="1567"/>
        <v>0</v>
      </c>
      <c r="X3803" s="96"/>
      <c r="Y3803" s="106" t="str">
        <f>$AO$20</f>
        <v>M</v>
      </c>
      <c r="Z3803" s="207" t="str">
        <f t="shared" si="1558"/>
        <v>Sat</v>
      </c>
      <c r="AA3803" s="107">
        <f t="shared" si="1559"/>
        <v>0</v>
      </c>
      <c r="AB3803" s="107">
        <f t="shared" si="1560"/>
        <v>0</v>
      </c>
      <c r="AC3803" s="107">
        <f t="shared" si="1561"/>
        <v>0</v>
      </c>
    </row>
    <row r="3804" spans="1:29" ht="12.75" customHeight="1">
      <c r="A3804" s="69"/>
      <c r="B3804" s="124" t="s">
        <v>56</v>
      </c>
      <c r="C3804" s="70" t="s">
        <v>22</v>
      </c>
      <c r="D3804" s="202"/>
      <c r="E3804" s="140"/>
      <c r="F3804" s="141"/>
      <c r="G3804" s="74" t="s">
        <v>22</v>
      </c>
      <c r="H3804" s="99">
        <v>0</v>
      </c>
      <c r="I3804" s="76">
        <f t="shared" si="1555"/>
        <v>17</v>
      </c>
      <c r="J3804" s="100">
        <f>$AN$21</f>
        <v>41091</v>
      </c>
      <c r="K3804" s="101" t="s">
        <v>50</v>
      </c>
      <c r="L3804" s="261"/>
      <c r="M3804" s="232">
        <f t="shared" si="1570"/>
        <v>0</v>
      </c>
      <c r="N3804" s="241">
        <f t="shared" si="1562"/>
        <v>0</v>
      </c>
      <c r="O3804" s="244">
        <f t="shared" si="1556"/>
        <v>0</v>
      </c>
      <c r="P3804" s="245">
        <f t="shared" si="1568"/>
        <v>0</v>
      </c>
      <c r="Q3804" s="257">
        <f t="shared" si="1557"/>
        <v>0</v>
      </c>
      <c r="R3804" s="102">
        <f t="shared" si="1569"/>
        <v>0</v>
      </c>
      <c r="S3804" s="103">
        <f t="shared" si="1563"/>
        <v>0</v>
      </c>
      <c r="T3804" s="104">
        <f t="shared" si="1564"/>
        <v>0</v>
      </c>
      <c r="U3804" s="104">
        <f t="shared" si="1565"/>
        <v>0</v>
      </c>
      <c r="V3804" s="104">
        <f t="shared" si="1566"/>
        <v>0</v>
      </c>
      <c r="W3804" s="105">
        <f t="shared" si="1567"/>
        <v>0</v>
      </c>
      <c r="X3804" s="96"/>
      <c r="Y3804" s="106" t="str">
        <f>$AO$21</f>
        <v>M</v>
      </c>
      <c r="Z3804" s="262" t="str">
        <f t="shared" si="1558"/>
        <v>Sun</v>
      </c>
      <c r="AA3804" s="107">
        <f t="shared" si="1559"/>
        <v>0</v>
      </c>
      <c r="AB3804" s="107">
        <f t="shared" si="1560"/>
        <v>0</v>
      </c>
      <c r="AC3804" s="107">
        <f t="shared" si="1561"/>
        <v>0</v>
      </c>
    </row>
    <row r="3805" spans="1:29" ht="12.75" customHeight="1">
      <c r="A3805" s="69"/>
      <c r="B3805" s="124"/>
      <c r="C3805" s="70"/>
      <c r="D3805" s="202"/>
      <c r="E3805" s="140"/>
      <c r="F3805" s="139"/>
      <c r="G3805" s="74" t="s">
        <v>22</v>
      </c>
      <c r="H3805" s="99">
        <f>+D3805*F3805</f>
        <v>0</v>
      </c>
      <c r="I3805" s="76">
        <f t="shared" si="1555"/>
        <v>18</v>
      </c>
      <c r="J3805" s="100">
        <f>$AN$22</f>
        <v>41092</v>
      </c>
      <c r="K3805" s="101">
        <v>1</v>
      </c>
      <c r="L3805" s="261">
        <v>8</v>
      </c>
      <c r="M3805" s="232">
        <f t="shared" si="1570"/>
        <v>0.33333333333333331</v>
      </c>
      <c r="N3805" s="241">
        <f t="shared" si="1562"/>
        <v>0.70833333333333337</v>
      </c>
      <c r="O3805" s="244">
        <f t="shared" si="1556"/>
        <v>9.0000000000000018</v>
      </c>
      <c r="P3805" s="245" t="str">
        <f t="shared" si="1568"/>
        <v>1</v>
      </c>
      <c r="Q3805" s="257">
        <f t="shared" si="1557"/>
        <v>8.0000000000000018</v>
      </c>
      <c r="R3805" s="102">
        <f t="shared" si="1569"/>
        <v>0</v>
      </c>
      <c r="S3805" s="103">
        <f t="shared" si="1563"/>
        <v>0</v>
      </c>
      <c r="T3805" s="104">
        <f t="shared" si="1564"/>
        <v>0</v>
      </c>
      <c r="U3805" s="104">
        <f t="shared" si="1565"/>
        <v>0</v>
      </c>
      <c r="V3805" s="104">
        <f t="shared" si="1566"/>
        <v>0</v>
      </c>
      <c r="W3805" s="105">
        <f t="shared" si="1567"/>
        <v>0</v>
      </c>
      <c r="X3805" s="96"/>
      <c r="Y3805" s="106" t="str">
        <f>$AO$22</f>
        <v>D</v>
      </c>
      <c r="Z3805" s="262" t="str">
        <f t="shared" si="1558"/>
        <v>Mon</v>
      </c>
      <c r="AA3805" s="107">
        <f t="shared" si="1559"/>
        <v>0</v>
      </c>
      <c r="AB3805" s="107">
        <f t="shared" si="1560"/>
        <v>0</v>
      </c>
      <c r="AC3805" s="107">
        <f t="shared" si="1561"/>
        <v>0</v>
      </c>
    </row>
    <row r="3806" spans="1:29" ht="12.75" customHeight="1">
      <c r="A3806" s="69"/>
      <c r="B3806" s="150" t="s">
        <v>19</v>
      </c>
      <c r="C3806" s="150"/>
      <c r="D3806" s="200"/>
      <c r="E3806" s="127"/>
      <c r="F3806" s="151"/>
      <c r="G3806" s="134" t="s">
        <v>22</v>
      </c>
      <c r="H3806" s="152">
        <f>SUM(H3797:H3805)</f>
        <v>2083973.87283237</v>
      </c>
      <c r="I3806" s="76">
        <f t="shared" si="1555"/>
        <v>19</v>
      </c>
      <c r="J3806" s="100">
        <f>$AN$23</f>
        <v>41093</v>
      </c>
      <c r="K3806" s="101">
        <v>1</v>
      </c>
      <c r="L3806" s="261">
        <v>8</v>
      </c>
      <c r="M3806" s="232">
        <f t="shared" si="1570"/>
        <v>0.33333333333333331</v>
      </c>
      <c r="N3806" s="241">
        <f t="shared" si="1562"/>
        <v>0.70833333333333337</v>
      </c>
      <c r="O3806" s="244">
        <f t="shared" si="1556"/>
        <v>9.0000000000000018</v>
      </c>
      <c r="P3806" s="245" t="str">
        <f t="shared" si="1568"/>
        <v>1</v>
      </c>
      <c r="Q3806" s="257">
        <f t="shared" si="1557"/>
        <v>8.0000000000000018</v>
      </c>
      <c r="R3806" s="102">
        <f t="shared" si="1569"/>
        <v>0</v>
      </c>
      <c r="S3806" s="103">
        <f t="shared" si="1563"/>
        <v>0</v>
      </c>
      <c r="T3806" s="104">
        <f t="shared" si="1564"/>
        <v>0</v>
      </c>
      <c r="U3806" s="104">
        <f t="shared" si="1565"/>
        <v>0</v>
      </c>
      <c r="V3806" s="104">
        <f t="shared" si="1566"/>
        <v>0</v>
      </c>
      <c r="W3806" s="105">
        <f t="shared" si="1567"/>
        <v>0</v>
      </c>
      <c r="X3806" s="96"/>
      <c r="Y3806" s="106" t="str">
        <f>$AO$23</f>
        <v>D</v>
      </c>
      <c r="Z3806" s="207" t="str">
        <f t="shared" si="1558"/>
        <v>Tue</v>
      </c>
      <c r="AA3806" s="107">
        <f t="shared" si="1559"/>
        <v>0</v>
      </c>
      <c r="AB3806" s="107">
        <f t="shared" si="1560"/>
        <v>0</v>
      </c>
      <c r="AC3806" s="107">
        <f t="shared" si="1561"/>
        <v>0</v>
      </c>
    </row>
    <row r="3807" spans="1:29" ht="12.75" customHeight="1">
      <c r="A3807" s="69"/>
      <c r="B3807" s="131" t="s">
        <v>25</v>
      </c>
      <c r="C3807" s="70"/>
      <c r="D3807" s="200"/>
      <c r="E3807" s="127"/>
      <c r="F3807" s="151"/>
      <c r="G3807" s="74"/>
      <c r="H3807" s="75"/>
      <c r="I3807" s="76">
        <f t="shared" si="1555"/>
        <v>20</v>
      </c>
      <c r="J3807" s="100">
        <f>$AN$24</f>
        <v>41094</v>
      </c>
      <c r="K3807" s="101">
        <v>1</v>
      </c>
      <c r="L3807" s="261">
        <v>9</v>
      </c>
      <c r="M3807" s="232">
        <f t="shared" si="1570"/>
        <v>0.33333333333333331</v>
      </c>
      <c r="N3807" s="241">
        <f t="shared" si="1562"/>
        <v>0.70833333333333337</v>
      </c>
      <c r="O3807" s="244">
        <f t="shared" si="1556"/>
        <v>9.0000000000000018</v>
      </c>
      <c r="P3807" s="245" t="str">
        <f t="shared" si="1568"/>
        <v>1</v>
      </c>
      <c r="Q3807" s="257">
        <f t="shared" si="1557"/>
        <v>8.0000000000000018</v>
      </c>
      <c r="R3807" s="102">
        <f t="shared" si="1569"/>
        <v>0.99999999999999822</v>
      </c>
      <c r="S3807" s="103">
        <f t="shared" si="1563"/>
        <v>1</v>
      </c>
      <c r="T3807" s="104">
        <f t="shared" si="1564"/>
        <v>0</v>
      </c>
      <c r="U3807" s="104">
        <f t="shared" si="1565"/>
        <v>0</v>
      </c>
      <c r="V3807" s="104">
        <f t="shared" si="1566"/>
        <v>0</v>
      </c>
      <c r="W3807" s="105">
        <f t="shared" si="1567"/>
        <v>0.99999999999999822</v>
      </c>
      <c r="X3807" s="96"/>
      <c r="Y3807" s="106" t="str">
        <f>$AO$24</f>
        <v>D</v>
      </c>
      <c r="Z3807" s="207" t="str">
        <f t="shared" si="1558"/>
        <v>Wed</v>
      </c>
      <c r="AA3807" s="107">
        <f t="shared" si="1559"/>
        <v>0</v>
      </c>
      <c r="AB3807" s="107">
        <f t="shared" si="1560"/>
        <v>0</v>
      </c>
      <c r="AC3807" s="107">
        <f t="shared" si="1561"/>
        <v>0</v>
      </c>
    </row>
    <row r="3808" spans="1:29" ht="12.75" customHeight="1">
      <c r="A3808" s="69"/>
      <c r="B3808" s="124" t="s">
        <v>26</v>
      </c>
      <c r="C3808" s="125" t="s">
        <v>22</v>
      </c>
      <c r="D3808" s="153">
        <f>-H3797</f>
        <v>-1244560</v>
      </c>
      <c r="E3808" s="127" t="s">
        <v>24</v>
      </c>
      <c r="F3808" s="149">
        <v>0.02</v>
      </c>
      <c r="G3808" s="134" t="s">
        <v>22</v>
      </c>
      <c r="H3808" s="130">
        <f>F3808*D3808</f>
        <v>-24891.200000000001</v>
      </c>
      <c r="I3808" s="76">
        <f t="shared" si="1555"/>
        <v>21</v>
      </c>
      <c r="J3808" s="100">
        <f>$AN$25</f>
        <v>41095</v>
      </c>
      <c r="K3808" s="101">
        <v>1</v>
      </c>
      <c r="L3808" s="261">
        <v>11</v>
      </c>
      <c r="M3808" s="232">
        <f t="shared" si="1570"/>
        <v>0.33333333333333331</v>
      </c>
      <c r="N3808" s="241">
        <f t="shared" si="1562"/>
        <v>0.70833333333333337</v>
      </c>
      <c r="O3808" s="244">
        <f t="shared" si="1556"/>
        <v>9.0000000000000018</v>
      </c>
      <c r="P3808" s="245" t="str">
        <f t="shared" si="1568"/>
        <v>1</v>
      </c>
      <c r="Q3808" s="257">
        <f t="shared" si="1557"/>
        <v>8.0000000000000018</v>
      </c>
      <c r="R3808" s="102">
        <f t="shared" si="1569"/>
        <v>2.9999999999999982</v>
      </c>
      <c r="S3808" s="103">
        <f t="shared" si="1563"/>
        <v>1</v>
      </c>
      <c r="T3808" s="104">
        <f t="shared" si="1564"/>
        <v>1.9999999999999982</v>
      </c>
      <c r="U3808" s="104">
        <f t="shared" si="1565"/>
        <v>0</v>
      </c>
      <c r="V3808" s="104">
        <f t="shared" si="1566"/>
        <v>0</v>
      </c>
      <c r="W3808" s="105">
        <f t="shared" si="1567"/>
        <v>2.9999999999999982</v>
      </c>
      <c r="X3808" s="96"/>
      <c r="Y3808" s="106" t="str">
        <f>$AO$25</f>
        <v>D</v>
      </c>
      <c r="Z3808" s="207" t="str">
        <f t="shared" si="1558"/>
        <v>Thu</v>
      </c>
      <c r="AA3808" s="107">
        <f t="shared" si="1559"/>
        <v>0</v>
      </c>
      <c r="AB3808" s="107">
        <f t="shared" si="1560"/>
        <v>0</v>
      </c>
      <c r="AC3808" s="107">
        <f t="shared" si="1561"/>
        <v>0</v>
      </c>
    </row>
    <row r="3809" spans="1:29" ht="12.75" customHeight="1">
      <c r="A3809" s="69"/>
      <c r="B3809" s="124" t="s">
        <v>47</v>
      </c>
      <c r="C3809" s="125" t="s">
        <v>22</v>
      </c>
      <c r="D3809" s="200"/>
      <c r="E3809" s="127"/>
      <c r="F3809" s="155"/>
      <c r="G3809" s="134" t="s">
        <v>22</v>
      </c>
      <c r="H3809" s="130">
        <f>SUM(AA3824:AC3824)*-F3797/21</f>
        <v>-118529.52380952382</v>
      </c>
      <c r="I3809" s="76">
        <f t="shared" si="1555"/>
        <v>22</v>
      </c>
      <c r="J3809" s="100">
        <f>$AN$26</f>
        <v>41096</v>
      </c>
      <c r="K3809" s="101">
        <v>1</v>
      </c>
      <c r="L3809" s="261">
        <v>11</v>
      </c>
      <c r="M3809" s="232">
        <f t="shared" si="1570"/>
        <v>0.33333333333333331</v>
      </c>
      <c r="N3809" s="241">
        <f t="shared" si="1562"/>
        <v>0.70833333333333337</v>
      </c>
      <c r="O3809" s="244">
        <f t="shared" si="1556"/>
        <v>9.0000000000000018</v>
      </c>
      <c r="P3809" s="245" t="str">
        <f t="shared" si="1568"/>
        <v>1</v>
      </c>
      <c r="Q3809" s="257">
        <f t="shared" si="1557"/>
        <v>8.0000000000000018</v>
      </c>
      <c r="R3809" s="102">
        <f t="shared" si="1569"/>
        <v>2.9999999999999982</v>
      </c>
      <c r="S3809" s="103">
        <f t="shared" si="1563"/>
        <v>1</v>
      </c>
      <c r="T3809" s="104">
        <f t="shared" si="1564"/>
        <v>1.9999999999999982</v>
      </c>
      <c r="U3809" s="104">
        <f t="shared" si="1565"/>
        <v>0</v>
      </c>
      <c r="V3809" s="104">
        <f t="shared" si="1566"/>
        <v>0</v>
      </c>
      <c r="W3809" s="105">
        <f t="shared" si="1567"/>
        <v>2.9999999999999982</v>
      </c>
      <c r="X3809" s="96"/>
      <c r="Y3809" s="106" t="str">
        <f>$AO$26</f>
        <v>D</v>
      </c>
      <c r="Z3809" s="207" t="str">
        <f t="shared" si="1558"/>
        <v>Fri</v>
      </c>
      <c r="AA3809" s="107">
        <f t="shared" si="1559"/>
        <v>0</v>
      </c>
      <c r="AB3809" s="107">
        <f t="shared" si="1560"/>
        <v>0</v>
      </c>
      <c r="AC3809" s="107">
        <f t="shared" si="1561"/>
        <v>0</v>
      </c>
    </row>
    <row r="3810" spans="1:29" ht="12.75" customHeight="1">
      <c r="A3810" s="69"/>
      <c r="B3810" s="124" t="s">
        <v>27</v>
      </c>
      <c r="C3810" s="125" t="s">
        <v>22</v>
      </c>
      <c r="D3810" s="200"/>
      <c r="E3810" s="127"/>
      <c r="F3810" s="155"/>
      <c r="G3810" s="134" t="s">
        <v>22</v>
      </c>
      <c r="H3810" s="156">
        <f>+F3816</f>
        <v>-32080.25</v>
      </c>
      <c r="I3810" s="76">
        <f t="shared" si="1555"/>
        <v>23</v>
      </c>
      <c r="J3810" s="100">
        <f>$AN$27</f>
        <v>41097</v>
      </c>
      <c r="K3810" s="339" t="s">
        <v>63</v>
      </c>
      <c r="L3810" s="261">
        <v>11</v>
      </c>
      <c r="M3810" s="232">
        <f t="shared" si="1570"/>
        <v>0</v>
      </c>
      <c r="N3810" s="241">
        <f t="shared" si="1562"/>
        <v>0</v>
      </c>
      <c r="O3810" s="244">
        <f t="shared" si="1556"/>
        <v>0</v>
      </c>
      <c r="P3810" s="245">
        <f t="shared" si="1568"/>
        <v>0</v>
      </c>
      <c r="Q3810" s="257">
        <f t="shared" si="1557"/>
        <v>0</v>
      </c>
      <c r="R3810" s="102">
        <f t="shared" si="1569"/>
        <v>11</v>
      </c>
      <c r="S3810" s="103">
        <f t="shared" si="1563"/>
        <v>0</v>
      </c>
      <c r="T3810" s="104">
        <f t="shared" si="1564"/>
        <v>7</v>
      </c>
      <c r="U3810" s="104">
        <f t="shared" si="1565"/>
        <v>1</v>
      </c>
      <c r="V3810" s="104">
        <f t="shared" si="1566"/>
        <v>3</v>
      </c>
      <c r="W3810" s="105">
        <f t="shared" si="1567"/>
        <v>11</v>
      </c>
      <c r="X3810" s="96"/>
      <c r="Y3810" s="106" t="str">
        <f>$AO$27</f>
        <v>M</v>
      </c>
      <c r="Z3810" s="207" t="str">
        <f t="shared" si="1558"/>
        <v>Sat</v>
      </c>
      <c r="AA3810" s="107">
        <f t="shared" si="1559"/>
        <v>0</v>
      </c>
      <c r="AB3810" s="107">
        <f t="shared" si="1560"/>
        <v>0</v>
      </c>
      <c r="AC3810" s="107">
        <f t="shared" si="1561"/>
        <v>0</v>
      </c>
    </row>
    <row r="3811" spans="1:29" ht="12.75" customHeight="1">
      <c r="A3811" s="69"/>
      <c r="B3811" s="98"/>
      <c r="C3811" s="98"/>
      <c r="D3811" s="158" t="s">
        <v>28</v>
      </c>
      <c r="E3811" s="159"/>
      <c r="F3811" s="160">
        <f>VLOOKUP(C3790,$AD$1:$AG$6,2)</f>
        <v>-1320000</v>
      </c>
      <c r="G3811" s="160"/>
      <c r="H3811" s="99"/>
      <c r="I3811" s="76">
        <f t="shared" si="1555"/>
        <v>24</v>
      </c>
      <c r="J3811" s="100">
        <f>$AN$28</f>
        <v>41098</v>
      </c>
      <c r="K3811" s="101" t="s">
        <v>50</v>
      </c>
      <c r="L3811" s="261"/>
      <c r="M3811" s="232">
        <f t="shared" si="1570"/>
        <v>0</v>
      </c>
      <c r="N3811" s="241">
        <f t="shared" si="1562"/>
        <v>0</v>
      </c>
      <c r="O3811" s="244">
        <f t="shared" si="1556"/>
        <v>0</v>
      </c>
      <c r="P3811" s="245">
        <f t="shared" si="1568"/>
        <v>0</v>
      </c>
      <c r="Q3811" s="257">
        <f t="shared" si="1557"/>
        <v>0</v>
      </c>
      <c r="R3811" s="102">
        <f t="shared" si="1569"/>
        <v>0</v>
      </c>
      <c r="S3811" s="103">
        <f t="shared" si="1563"/>
        <v>0</v>
      </c>
      <c r="T3811" s="104">
        <f t="shared" si="1564"/>
        <v>0</v>
      </c>
      <c r="U3811" s="104">
        <f t="shared" si="1565"/>
        <v>0</v>
      </c>
      <c r="V3811" s="104">
        <f t="shared" si="1566"/>
        <v>0</v>
      </c>
      <c r="W3811" s="105">
        <f t="shared" si="1567"/>
        <v>0</v>
      </c>
      <c r="X3811" s="96"/>
      <c r="Y3811" s="106" t="str">
        <f>$AO$28</f>
        <v>M</v>
      </c>
      <c r="Z3811" s="262" t="str">
        <f t="shared" si="1558"/>
        <v>Sun</v>
      </c>
      <c r="AA3811" s="107">
        <f t="shared" si="1559"/>
        <v>0</v>
      </c>
      <c r="AB3811" s="107">
        <f t="shared" si="1560"/>
        <v>0</v>
      </c>
      <c r="AC3811" s="107">
        <f t="shared" si="1561"/>
        <v>0</v>
      </c>
    </row>
    <row r="3812" spans="1:29" ht="12.75" customHeight="1">
      <c r="A3812" s="69"/>
      <c r="B3812" s="98"/>
      <c r="C3812" s="98"/>
      <c r="D3812" s="162" t="s">
        <v>26</v>
      </c>
      <c r="E3812" s="159"/>
      <c r="F3812" s="163">
        <f>+(H3797)*0.54%</f>
        <v>6720.6240000000007</v>
      </c>
      <c r="G3812" s="163"/>
      <c r="H3812" s="99"/>
      <c r="I3812" s="76">
        <f t="shared" si="1555"/>
        <v>25</v>
      </c>
      <c r="J3812" s="100">
        <f>$AN$29</f>
        <v>41099</v>
      </c>
      <c r="K3812" s="101">
        <v>1</v>
      </c>
      <c r="L3812" s="261">
        <v>11</v>
      </c>
      <c r="M3812" s="232">
        <f t="shared" si="1570"/>
        <v>0.33333333333333331</v>
      </c>
      <c r="N3812" s="241">
        <f t="shared" si="1562"/>
        <v>0.70833333333333337</v>
      </c>
      <c r="O3812" s="244">
        <f t="shared" si="1556"/>
        <v>9.0000000000000018</v>
      </c>
      <c r="P3812" s="245" t="str">
        <f t="shared" si="1568"/>
        <v>1</v>
      </c>
      <c r="Q3812" s="257">
        <f t="shared" si="1557"/>
        <v>8.0000000000000018</v>
      </c>
      <c r="R3812" s="102">
        <f t="shared" si="1569"/>
        <v>2.9999999999999982</v>
      </c>
      <c r="S3812" s="103">
        <f t="shared" si="1563"/>
        <v>1</v>
      </c>
      <c r="T3812" s="104">
        <f t="shared" si="1564"/>
        <v>1.9999999999999982</v>
      </c>
      <c r="U3812" s="104">
        <f t="shared" si="1565"/>
        <v>0</v>
      </c>
      <c r="V3812" s="104">
        <f t="shared" si="1566"/>
        <v>0</v>
      </c>
      <c r="W3812" s="105">
        <f t="shared" si="1567"/>
        <v>2.9999999999999982</v>
      </c>
      <c r="X3812" s="96"/>
      <c r="Y3812" s="106" t="str">
        <f>$AO$29</f>
        <v>D</v>
      </c>
      <c r="Z3812" s="262" t="str">
        <f t="shared" si="1558"/>
        <v>Mon</v>
      </c>
      <c r="AA3812" s="107">
        <f t="shared" si="1559"/>
        <v>0</v>
      </c>
      <c r="AB3812" s="107">
        <f t="shared" si="1560"/>
        <v>0</v>
      </c>
      <c r="AC3812" s="107">
        <f t="shared" si="1561"/>
        <v>0</v>
      </c>
    </row>
    <row r="3813" spans="1:29" ht="12.75" customHeight="1">
      <c r="A3813" s="69"/>
      <c r="B3813" s="98"/>
      <c r="C3813" s="98"/>
      <c r="D3813" s="162" t="s">
        <v>29</v>
      </c>
      <c r="E3813" s="159"/>
      <c r="F3813" s="160">
        <f>-IF(H3806*5%&gt;500000,500000,H3806*5%)</f>
        <v>-104198.69364161851</v>
      </c>
      <c r="G3813" s="160"/>
      <c r="H3813" s="99"/>
      <c r="I3813" s="76">
        <f t="shared" si="1555"/>
        <v>26</v>
      </c>
      <c r="J3813" s="100">
        <f>$AN$30</f>
        <v>41100</v>
      </c>
      <c r="K3813" s="101">
        <v>1</v>
      </c>
      <c r="L3813" s="261">
        <v>10</v>
      </c>
      <c r="M3813" s="232">
        <f t="shared" si="1570"/>
        <v>0.33333333333333331</v>
      </c>
      <c r="N3813" s="241">
        <f t="shared" si="1562"/>
        <v>0.70833333333333337</v>
      </c>
      <c r="O3813" s="244">
        <f t="shared" si="1556"/>
        <v>9.0000000000000018</v>
      </c>
      <c r="P3813" s="245" t="str">
        <f t="shared" si="1568"/>
        <v>1</v>
      </c>
      <c r="Q3813" s="257">
        <f t="shared" si="1557"/>
        <v>8.0000000000000018</v>
      </c>
      <c r="R3813" s="102">
        <f t="shared" si="1569"/>
        <v>1.9999999999999982</v>
      </c>
      <c r="S3813" s="103">
        <f t="shared" si="1563"/>
        <v>1</v>
      </c>
      <c r="T3813" s="104">
        <f t="shared" si="1564"/>
        <v>0.99999999999999822</v>
      </c>
      <c r="U3813" s="104">
        <f t="shared" si="1565"/>
        <v>0</v>
      </c>
      <c r="V3813" s="104">
        <f t="shared" si="1566"/>
        <v>0</v>
      </c>
      <c r="W3813" s="105">
        <f t="shared" si="1567"/>
        <v>1.9999999999999982</v>
      </c>
      <c r="X3813" s="96"/>
      <c r="Y3813" s="106" t="str">
        <f>$AO$30</f>
        <v>D</v>
      </c>
      <c r="Z3813" s="207" t="str">
        <f t="shared" si="1558"/>
        <v>Tue</v>
      </c>
      <c r="AA3813" s="107">
        <f t="shared" si="1559"/>
        <v>0</v>
      </c>
      <c r="AB3813" s="107">
        <f t="shared" si="1560"/>
        <v>0</v>
      </c>
      <c r="AC3813" s="107">
        <f t="shared" si="1561"/>
        <v>0</v>
      </c>
    </row>
    <row r="3814" spans="1:29" ht="12.75" customHeight="1">
      <c r="A3814" s="69"/>
      <c r="B3814" s="98"/>
      <c r="C3814" s="98"/>
      <c r="D3814" s="162" t="s">
        <v>30</v>
      </c>
      <c r="E3814" s="159"/>
      <c r="F3814" s="163">
        <f>ROUND(H3806+H3808+F3812+F3813,0)*12</f>
        <v>23539260</v>
      </c>
      <c r="G3814" s="163"/>
      <c r="H3814" s="99"/>
      <c r="I3814" s="76">
        <f t="shared" si="1555"/>
        <v>27</v>
      </c>
      <c r="J3814" s="100">
        <f>$AN$31</f>
        <v>41101</v>
      </c>
      <c r="K3814" s="101">
        <v>1</v>
      </c>
      <c r="L3814" s="261">
        <v>11</v>
      </c>
      <c r="M3814" s="232">
        <f t="shared" si="1570"/>
        <v>0.33333333333333331</v>
      </c>
      <c r="N3814" s="241">
        <f t="shared" si="1562"/>
        <v>0.70833333333333337</v>
      </c>
      <c r="O3814" s="244">
        <f t="shared" si="1556"/>
        <v>9.0000000000000018</v>
      </c>
      <c r="P3814" s="245" t="str">
        <f t="shared" si="1568"/>
        <v>1</v>
      </c>
      <c r="Q3814" s="257">
        <f t="shared" si="1557"/>
        <v>8.0000000000000018</v>
      </c>
      <c r="R3814" s="102">
        <f t="shared" si="1569"/>
        <v>2.9999999999999982</v>
      </c>
      <c r="S3814" s="103">
        <f t="shared" si="1563"/>
        <v>1</v>
      </c>
      <c r="T3814" s="104">
        <f t="shared" si="1564"/>
        <v>1.9999999999999982</v>
      </c>
      <c r="U3814" s="104">
        <f t="shared" si="1565"/>
        <v>0</v>
      </c>
      <c r="V3814" s="104">
        <f t="shared" si="1566"/>
        <v>0</v>
      </c>
      <c r="W3814" s="105">
        <f t="shared" si="1567"/>
        <v>2.9999999999999982</v>
      </c>
      <c r="X3814" s="96"/>
      <c r="Y3814" s="106" t="str">
        <f>$AO$31</f>
        <v>D</v>
      </c>
      <c r="Z3814" s="207" t="str">
        <f t="shared" si="1558"/>
        <v>Wed</v>
      </c>
      <c r="AA3814" s="107">
        <f t="shared" si="1559"/>
        <v>0</v>
      </c>
      <c r="AB3814" s="107">
        <f t="shared" si="1560"/>
        <v>0</v>
      </c>
      <c r="AC3814" s="107">
        <f t="shared" si="1561"/>
        <v>0</v>
      </c>
    </row>
    <row r="3815" spans="1:29" ht="12.75" customHeight="1">
      <c r="A3815" s="69"/>
      <c r="B3815" s="98"/>
      <c r="C3815" s="98"/>
      <c r="D3815" s="168" t="s">
        <v>31</v>
      </c>
      <c r="E3815" s="159"/>
      <c r="F3815" s="169">
        <f>(F3814)+(F3811*12)</f>
        <v>7699260</v>
      </c>
      <c r="G3815" s="169"/>
      <c r="H3815" s="99"/>
      <c r="I3815" s="76">
        <f t="shared" si="1555"/>
        <v>28</v>
      </c>
      <c r="J3815" s="100">
        <f>$AN$32</f>
        <v>41102</v>
      </c>
      <c r="K3815" s="101">
        <v>1</v>
      </c>
      <c r="L3815" s="261">
        <v>8</v>
      </c>
      <c r="M3815" s="232">
        <f t="shared" si="1570"/>
        <v>0.33333333333333331</v>
      </c>
      <c r="N3815" s="241">
        <f t="shared" si="1562"/>
        <v>0.70833333333333337</v>
      </c>
      <c r="O3815" s="244">
        <f t="shared" si="1556"/>
        <v>9.0000000000000018</v>
      </c>
      <c r="P3815" s="245" t="str">
        <f t="shared" si="1568"/>
        <v>1</v>
      </c>
      <c r="Q3815" s="257">
        <f t="shared" si="1557"/>
        <v>8.0000000000000018</v>
      </c>
      <c r="R3815" s="102">
        <f t="shared" si="1569"/>
        <v>0</v>
      </c>
      <c r="S3815" s="103">
        <f t="shared" si="1563"/>
        <v>0</v>
      </c>
      <c r="T3815" s="104">
        <f t="shared" si="1564"/>
        <v>0</v>
      </c>
      <c r="U3815" s="104">
        <f t="shared" si="1565"/>
        <v>0</v>
      </c>
      <c r="V3815" s="104">
        <f t="shared" si="1566"/>
        <v>0</v>
      </c>
      <c r="W3815" s="105">
        <f t="shared" si="1567"/>
        <v>0</v>
      </c>
      <c r="X3815" s="96"/>
      <c r="Y3815" s="106" t="str">
        <f>$AO$32</f>
        <v>D</v>
      </c>
      <c r="Z3815" s="207" t="str">
        <f t="shared" si="1558"/>
        <v>Thu</v>
      </c>
      <c r="AA3815" s="107">
        <f t="shared" si="1559"/>
        <v>0</v>
      </c>
      <c r="AB3815" s="107">
        <f t="shared" si="1560"/>
        <v>0</v>
      </c>
      <c r="AC3815" s="107">
        <f t="shared" si="1561"/>
        <v>0</v>
      </c>
    </row>
    <row r="3816" spans="1:29" ht="12.75" customHeight="1">
      <c r="A3816" s="69"/>
      <c r="B3816" s="98"/>
      <c r="C3816" s="98"/>
      <c r="D3816" s="168" t="s">
        <v>32</v>
      </c>
      <c r="E3816" s="159"/>
      <c r="F3816" s="170">
        <f>-(IF(F3815&lt;=0,0,IF(F3815&lt;=50000000,F3815*0.05,IF(F3815&lt;=200000000,(F3815-50000000)*0.15+2500000,IF(F3815&lt;=500000000,(F3815-250000000)*0.25+32500000,(F3815-500000000)*0.3+95000000)))))/12</f>
        <v>-32080.25</v>
      </c>
      <c r="G3816" s="171">
        <f>-(IF(F3816&lt;=0,0,IF(F3816&lt;=50000000,F3816*0.05,IF(F3816&lt;=200000000,(F3816-50000000)*0.15+2500000,IF(F3816&lt;=500000000,(F3816-250000000)*0.25+32500000,(F3816-500000000)*0.3+95000000)))))/12</f>
        <v>0</v>
      </c>
      <c r="H3816" s="99"/>
      <c r="I3816" s="76">
        <f t="shared" si="1555"/>
        <v>29</v>
      </c>
      <c r="J3816" s="100">
        <f>$AN$33</f>
        <v>41103</v>
      </c>
      <c r="K3816" s="101"/>
      <c r="L3816" s="261"/>
      <c r="M3816" s="232">
        <f t="shared" si="1570"/>
        <v>0</v>
      </c>
      <c r="N3816" s="241">
        <f t="shared" si="1562"/>
        <v>0</v>
      </c>
      <c r="O3816" s="244">
        <f t="shared" si="1556"/>
        <v>0</v>
      </c>
      <c r="P3816" s="245">
        <f t="shared" si="1568"/>
        <v>0</v>
      </c>
      <c r="Q3816" s="257">
        <f t="shared" si="1557"/>
        <v>0</v>
      </c>
      <c r="R3816" s="102">
        <f t="shared" si="1569"/>
        <v>0</v>
      </c>
      <c r="S3816" s="103">
        <f t="shared" si="1563"/>
        <v>0</v>
      </c>
      <c r="T3816" s="104">
        <f t="shared" si="1564"/>
        <v>0</v>
      </c>
      <c r="U3816" s="104">
        <f t="shared" si="1565"/>
        <v>0</v>
      </c>
      <c r="V3816" s="104">
        <f t="shared" si="1566"/>
        <v>0</v>
      </c>
      <c r="W3816" s="105">
        <f t="shared" si="1567"/>
        <v>0</v>
      </c>
      <c r="X3816" s="96"/>
      <c r="Y3816" s="106" t="str">
        <f>$AO$33</f>
        <v>D</v>
      </c>
      <c r="Z3816" s="207" t="str">
        <f t="shared" si="1558"/>
        <v>Fri</v>
      </c>
      <c r="AA3816" s="107">
        <v>1</v>
      </c>
      <c r="AB3816" s="107">
        <f t="shared" si="1560"/>
        <v>0</v>
      </c>
      <c r="AC3816" s="107">
        <f t="shared" si="1561"/>
        <v>0</v>
      </c>
    </row>
    <row r="3817" spans="1:29" ht="12.75" customHeight="1">
      <c r="A3817" s="69"/>
      <c r="B3817" s="98"/>
      <c r="C3817" s="125"/>
      <c r="D3817" s="172"/>
      <c r="E3817" s="173"/>
      <c r="F3817" s="174"/>
      <c r="G3817" s="72"/>
      <c r="H3817" s="175"/>
      <c r="I3817" s="76">
        <f t="shared" si="1555"/>
        <v>30</v>
      </c>
      <c r="J3817" s="100">
        <f>$AN$34</f>
        <v>41104</v>
      </c>
      <c r="K3817" s="101" t="s">
        <v>50</v>
      </c>
      <c r="L3817" s="261"/>
      <c r="M3817" s="232">
        <f t="shared" si="1570"/>
        <v>0</v>
      </c>
      <c r="N3817" s="241">
        <f t="shared" si="1562"/>
        <v>0</v>
      </c>
      <c r="O3817" s="244">
        <f t="shared" si="1556"/>
        <v>0</v>
      </c>
      <c r="P3817" s="245">
        <f t="shared" si="1568"/>
        <v>0</v>
      </c>
      <c r="Q3817" s="257">
        <f t="shared" si="1557"/>
        <v>0</v>
      </c>
      <c r="R3817" s="102">
        <f t="shared" si="1569"/>
        <v>0</v>
      </c>
      <c r="S3817" s="103">
        <f t="shared" si="1563"/>
        <v>0</v>
      </c>
      <c r="T3817" s="104">
        <f t="shared" si="1564"/>
        <v>0</v>
      </c>
      <c r="U3817" s="104">
        <f t="shared" si="1565"/>
        <v>0</v>
      </c>
      <c r="V3817" s="104">
        <f t="shared" si="1566"/>
        <v>0</v>
      </c>
      <c r="W3817" s="105">
        <f t="shared" si="1567"/>
        <v>0</v>
      </c>
      <c r="X3817" s="96"/>
      <c r="Y3817" s="106" t="str">
        <f>$AO$34</f>
        <v>M</v>
      </c>
      <c r="Z3817" s="207" t="str">
        <f t="shared" si="1558"/>
        <v>Sat</v>
      </c>
      <c r="AA3817" s="107">
        <f t="shared" si="1559"/>
        <v>0</v>
      </c>
      <c r="AB3817" s="107">
        <f t="shared" si="1560"/>
        <v>0</v>
      </c>
      <c r="AC3817" s="107">
        <f t="shared" si="1561"/>
        <v>0</v>
      </c>
    </row>
    <row r="3818" spans="1:29" ht="12.75" customHeight="1">
      <c r="A3818" s="69"/>
      <c r="B3818" s="176" t="s">
        <v>33</v>
      </c>
      <c r="C3818" s="177"/>
      <c r="D3818" s="178"/>
      <c r="E3818" s="127"/>
      <c r="F3818" s="179"/>
      <c r="G3818" s="180" t="s">
        <v>22</v>
      </c>
      <c r="H3818" s="152">
        <f>+H3806+H3808+H3809+H3810</f>
        <v>1908472.8990228462</v>
      </c>
      <c r="I3818" s="76">
        <f t="shared" si="1555"/>
        <v>31</v>
      </c>
      <c r="J3818" s="100">
        <f>$AN$35</f>
        <v>41105</v>
      </c>
      <c r="K3818" s="339" t="s">
        <v>72</v>
      </c>
      <c r="L3818" s="261">
        <v>11</v>
      </c>
      <c r="M3818" s="232">
        <f t="shared" si="1570"/>
        <v>0</v>
      </c>
      <c r="N3818" s="241">
        <f t="shared" si="1562"/>
        <v>0</v>
      </c>
      <c r="O3818" s="244">
        <f t="shared" si="1556"/>
        <v>0</v>
      </c>
      <c r="P3818" s="245">
        <f t="shared" si="1568"/>
        <v>0</v>
      </c>
      <c r="Q3818" s="257">
        <f t="shared" si="1557"/>
        <v>0</v>
      </c>
      <c r="R3818" s="102">
        <f t="shared" si="1569"/>
        <v>11</v>
      </c>
      <c r="S3818" s="103">
        <f t="shared" si="1563"/>
        <v>0</v>
      </c>
      <c r="T3818" s="104">
        <f t="shared" si="1564"/>
        <v>7</v>
      </c>
      <c r="U3818" s="104">
        <f t="shared" si="1565"/>
        <v>1</v>
      </c>
      <c r="V3818" s="104">
        <f t="shared" si="1566"/>
        <v>3</v>
      </c>
      <c r="W3818" s="105">
        <f t="shared" si="1567"/>
        <v>11</v>
      </c>
      <c r="X3818" s="96"/>
      <c r="Y3818" s="106" t="str">
        <f>$AO$35</f>
        <v>M</v>
      </c>
      <c r="Z3818" s="262" t="str">
        <f t="shared" si="1558"/>
        <v>Sun</v>
      </c>
      <c r="AA3818" s="107">
        <f t="shared" si="1559"/>
        <v>0</v>
      </c>
      <c r="AB3818" s="107">
        <f t="shared" si="1560"/>
        <v>0</v>
      </c>
      <c r="AC3818" s="107">
        <f t="shared" si="1561"/>
        <v>0</v>
      </c>
    </row>
    <row r="3819" spans="1:29" ht="12.75" customHeight="1">
      <c r="A3819" s="69"/>
      <c r="B3819" s="70"/>
      <c r="C3819" s="70"/>
      <c r="D3819" s="200"/>
      <c r="E3819" s="127"/>
      <c r="F3819" s="155"/>
      <c r="G3819" s="74"/>
      <c r="H3819" s="75"/>
      <c r="I3819" s="76">
        <f t="shared" si="1555"/>
        <v>32</v>
      </c>
      <c r="J3819" s="100">
        <f>$AN$36</f>
        <v>41106</v>
      </c>
      <c r="K3819" s="101"/>
      <c r="L3819" s="261"/>
      <c r="M3819" s="232">
        <f t="shared" si="1570"/>
        <v>0</v>
      </c>
      <c r="N3819" s="241">
        <f t="shared" si="1562"/>
        <v>0</v>
      </c>
      <c r="O3819" s="244">
        <f t="shared" si="1556"/>
        <v>0</v>
      </c>
      <c r="P3819" s="245">
        <f t="shared" si="1568"/>
        <v>0</v>
      </c>
      <c r="Q3819" s="257">
        <f t="shared" si="1557"/>
        <v>0</v>
      </c>
      <c r="R3819" s="102">
        <f t="shared" si="1569"/>
        <v>0</v>
      </c>
      <c r="S3819" s="103">
        <f t="shared" si="1563"/>
        <v>0</v>
      </c>
      <c r="T3819" s="104">
        <f t="shared" si="1564"/>
        <v>0</v>
      </c>
      <c r="U3819" s="104">
        <f t="shared" si="1565"/>
        <v>0</v>
      </c>
      <c r="V3819" s="104">
        <f t="shared" si="1566"/>
        <v>0</v>
      </c>
      <c r="W3819" s="105">
        <f t="shared" si="1567"/>
        <v>0</v>
      </c>
      <c r="X3819" s="96"/>
      <c r="Y3819" s="106" t="str">
        <f>$AO$36</f>
        <v>D</v>
      </c>
      <c r="Z3819" s="262" t="str">
        <f t="shared" si="1558"/>
        <v>Mon</v>
      </c>
      <c r="AA3819" s="107">
        <v>1</v>
      </c>
      <c r="AB3819" s="107">
        <f t="shared" si="1560"/>
        <v>0</v>
      </c>
      <c r="AC3819" s="107">
        <f t="shared" si="1561"/>
        <v>0</v>
      </c>
    </row>
    <row r="3820" spans="1:29" ht="12.75" customHeight="1">
      <c r="A3820" s="69"/>
      <c r="B3820" s="181" t="s">
        <v>34</v>
      </c>
      <c r="C3820" s="181"/>
      <c r="D3820" s="72"/>
      <c r="E3820" s="73"/>
      <c r="F3820" s="72"/>
      <c r="G3820" s="181" t="s">
        <v>35</v>
      </c>
      <c r="H3820" s="99"/>
      <c r="I3820" s="76">
        <f t="shared" si="1555"/>
        <v>33</v>
      </c>
      <c r="J3820" s="100">
        <f>$AN$37</f>
        <v>41107</v>
      </c>
      <c r="K3820" s="101">
        <v>2</v>
      </c>
      <c r="L3820" s="261">
        <v>8</v>
      </c>
      <c r="M3820" s="232">
        <f t="shared" si="1570"/>
        <v>0.83333333333333337</v>
      </c>
      <c r="N3820" s="241">
        <f t="shared" si="1562"/>
        <v>1.2083333333333333</v>
      </c>
      <c r="O3820" s="244">
        <f t="shared" si="1556"/>
        <v>8.9999999999999964</v>
      </c>
      <c r="P3820" s="245" t="str">
        <f t="shared" si="1568"/>
        <v>1</v>
      </c>
      <c r="Q3820" s="257">
        <f t="shared" si="1557"/>
        <v>7.9999999999999964</v>
      </c>
      <c r="R3820" s="102">
        <f t="shared" si="1569"/>
        <v>0</v>
      </c>
      <c r="S3820" s="103">
        <f t="shared" si="1563"/>
        <v>0</v>
      </c>
      <c r="T3820" s="104">
        <f t="shared" si="1564"/>
        <v>0</v>
      </c>
      <c r="U3820" s="104">
        <f t="shared" si="1565"/>
        <v>0</v>
      </c>
      <c r="V3820" s="104">
        <f t="shared" si="1566"/>
        <v>0</v>
      </c>
      <c r="W3820" s="105">
        <f t="shared" si="1567"/>
        <v>0</v>
      </c>
      <c r="X3820" s="96"/>
      <c r="Y3820" s="106" t="str">
        <f>$AO$37</f>
        <v>D</v>
      </c>
      <c r="Z3820" s="207" t="str">
        <f t="shared" si="1558"/>
        <v>Tue</v>
      </c>
      <c r="AA3820" s="107">
        <f t="shared" si="1559"/>
        <v>0</v>
      </c>
      <c r="AB3820" s="107">
        <f t="shared" si="1560"/>
        <v>0</v>
      </c>
      <c r="AC3820" s="107">
        <f t="shared" si="1561"/>
        <v>0</v>
      </c>
    </row>
    <row r="3821" spans="1:29" ht="12.75" customHeight="1">
      <c r="A3821" s="69"/>
      <c r="B3821" s="181"/>
      <c r="C3821" s="181"/>
      <c r="D3821" s="72"/>
      <c r="E3821" s="73"/>
      <c r="F3821" s="72"/>
      <c r="G3821" s="181"/>
      <c r="H3821" s="99"/>
      <c r="I3821" s="76">
        <f t="shared" si="1555"/>
        <v>34</v>
      </c>
      <c r="J3821" s="100">
        <f>$AN$38</f>
        <v>41108</v>
      </c>
      <c r="K3821" s="101">
        <v>2</v>
      </c>
      <c r="L3821" s="261">
        <v>8</v>
      </c>
      <c r="M3821" s="232">
        <f t="shared" si="1570"/>
        <v>0.83333333333333337</v>
      </c>
      <c r="N3821" s="241">
        <f t="shared" si="1562"/>
        <v>1.2083333333333333</v>
      </c>
      <c r="O3821" s="244">
        <f t="shared" si="1556"/>
        <v>8.9999999999999964</v>
      </c>
      <c r="P3821" s="245" t="str">
        <f t="shared" si="1568"/>
        <v>1</v>
      </c>
      <c r="Q3821" s="257">
        <f t="shared" si="1557"/>
        <v>7.9999999999999964</v>
      </c>
      <c r="R3821" s="102">
        <f t="shared" si="1569"/>
        <v>0</v>
      </c>
      <c r="S3821" s="103">
        <f t="shared" si="1563"/>
        <v>0</v>
      </c>
      <c r="T3821" s="104">
        <f t="shared" si="1564"/>
        <v>0</v>
      </c>
      <c r="U3821" s="104">
        <f t="shared" si="1565"/>
        <v>0</v>
      </c>
      <c r="V3821" s="104">
        <f t="shared" si="1566"/>
        <v>0</v>
      </c>
      <c r="W3821" s="105">
        <f t="shared" si="1567"/>
        <v>0</v>
      </c>
      <c r="X3821" s="96"/>
      <c r="Y3821" s="106" t="str">
        <f>$AO$38</f>
        <v>D</v>
      </c>
      <c r="Z3821" s="207" t="str">
        <f t="shared" si="1558"/>
        <v>Wed</v>
      </c>
      <c r="AA3821" s="107">
        <f t="shared" si="1559"/>
        <v>0</v>
      </c>
      <c r="AB3821" s="107">
        <f t="shared" si="1560"/>
        <v>0</v>
      </c>
      <c r="AC3821" s="107">
        <f t="shared" si="1561"/>
        <v>0</v>
      </c>
    </row>
    <row r="3822" spans="1:29" ht="12.75" customHeight="1">
      <c r="A3822" s="69"/>
      <c r="B3822" s="181"/>
      <c r="C3822" s="181"/>
      <c r="D3822" s="72"/>
      <c r="E3822" s="73"/>
      <c r="F3822" s="72"/>
      <c r="G3822" s="181"/>
      <c r="H3822" s="99"/>
      <c r="I3822" s="76">
        <f t="shared" si="1555"/>
        <v>35</v>
      </c>
      <c r="J3822" s="100"/>
      <c r="K3822" s="101"/>
      <c r="L3822" s="261"/>
      <c r="M3822" s="232"/>
      <c r="N3822" s="241"/>
      <c r="O3822" s="244"/>
      <c r="P3822" s="245"/>
      <c r="Q3822" s="257"/>
      <c r="R3822" s="102"/>
      <c r="S3822" s="103"/>
      <c r="T3822" s="104"/>
      <c r="U3822" s="104"/>
      <c r="V3822" s="104"/>
      <c r="W3822" s="105"/>
      <c r="X3822" s="96"/>
      <c r="Y3822" s="106"/>
      <c r="Z3822" s="207" t="str">
        <f t="shared" si="1558"/>
        <v>Sat</v>
      </c>
      <c r="AA3822" s="107">
        <f>COUNTIF(K3822,"S")</f>
        <v>0</v>
      </c>
      <c r="AB3822" s="107">
        <f>COUNTIF(K3822,"I")</f>
        <v>0</v>
      </c>
      <c r="AC3822" s="107">
        <f>COUNTIF(K3822,"A")</f>
        <v>0</v>
      </c>
    </row>
    <row r="3823" spans="1:29" ht="12.75" customHeight="1">
      <c r="A3823" s="69"/>
      <c r="B3823" s="181"/>
      <c r="C3823" s="181"/>
      <c r="D3823" s="72"/>
      <c r="E3823" s="73"/>
      <c r="F3823" s="72"/>
      <c r="G3823" s="181"/>
      <c r="H3823" s="99"/>
      <c r="I3823" s="76">
        <f t="shared" si="1555"/>
        <v>36</v>
      </c>
      <c r="J3823" s="210" t="s">
        <v>19</v>
      </c>
      <c r="K3823" s="211"/>
      <c r="L3823" s="251"/>
      <c r="M3823" s="212" t="s">
        <v>45</v>
      </c>
      <c r="N3823" s="212" t="s">
        <v>46</v>
      </c>
      <c r="O3823" s="242"/>
      <c r="P3823" s="243"/>
      <c r="Q3823" s="258"/>
      <c r="R3823" s="212"/>
      <c r="S3823" s="213"/>
      <c r="T3823" s="214"/>
      <c r="U3823" s="214"/>
      <c r="V3823" s="215"/>
      <c r="W3823" s="216" t="s">
        <v>36</v>
      </c>
      <c r="X3823" s="182"/>
      <c r="Y3823" s="183" t="s">
        <v>37</v>
      </c>
      <c r="Z3823" s="83"/>
      <c r="AA3823" s="84"/>
      <c r="AB3823" s="84"/>
      <c r="AC3823" s="96"/>
    </row>
    <row r="3824" spans="1:29" ht="12.75" customHeight="1">
      <c r="A3824" s="69"/>
      <c r="B3824" s="184" t="str">
        <f>C3788</f>
        <v>ADE</v>
      </c>
      <c r="C3824" s="181"/>
      <c r="D3824" s="72"/>
      <c r="E3824" s="73"/>
      <c r="F3824" s="72"/>
      <c r="G3824" s="181" t="s">
        <v>38</v>
      </c>
      <c r="H3824" s="99"/>
      <c r="I3824" s="76">
        <f t="shared" si="1555"/>
        <v>37</v>
      </c>
      <c r="J3824" s="333">
        <f>+K3824+L3824</f>
        <v>24</v>
      </c>
      <c r="K3824" s="334">
        <f>+COUNTIF(K3791:K3822,"1")+COUNTIF(K3791:K3822,"2")+COUNTIF(K3791:K3822,"L2")+COUNTIF(K3791:K3822,"L1")</f>
        <v>21</v>
      </c>
      <c r="L3824" s="334">
        <f>+COUNTIF(K3791:K3822,"2")+COUNTIF(K3791:K3822,"L2")</f>
        <v>3</v>
      </c>
      <c r="M3824" s="334">
        <f>+COUNTIF(K3791:K3822,"1")+COUNTIF(K3791:K3822,"L1")</f>
        <v>18</v>
      </c>
      <c r="N3824" s="185"/>
      <c r="O3824" s="185"/>
      <c r="P3824" s="101"/>
      <c r="Q3824" s="259"/>
      <c r="R3824" s="185">
        <f>+COUNTIF(K3792:K3822,"S2")</f>
        <v>0</v>
      </c>
      <c r="S3824" s="102">
        <f>SUM(S3792:S3822)</f>
        <v>9</v>
      </c>
      <c r="T3824" s="102">
        <f>SUM(T3792:T3822)</f>
        <v>26.999999999999993</v>
      </c>
      <c r="U3824" s="102">
        <f>SUM(U3792:U3822)</f>
        <v>2</v>
      </c>
      <c r="V3824" s="102">
        <f>SUM(V3792:V3822)</f>
        <v>6</v>
      </c>
      <c r="W3824" s="105">
        <f>+(S3824*1.5)+(T3824*2)+(U3824*3)+(V3824*4)</f>
        <v>97.499999999999986</v>
      </c>
      <c r="X3824" s="186"/>
      <c r="Y3824" s="187">
        <f>+COUNTIF(Y3792:Y3822,"D")</f>
        <v>22</v>
      </c>
      <c r="Z3824" s="83"/>
      <c r="AA3824" s="102">
        <f>SUM(AA3792:AA3822)</f>
        <v>2</v>
      </c>
      <c r="AB3824" s="102">
        <f>SUM(AB3792:AB3822)</f>
        <v>0</v>
      </c>
      <c r="AC3824" s="102">
        <f>SUM(AC3792:AC3822)</f>
        <v>0</v>
      </c>
    </row>
    <row r="3825" spans="1:29" ht="12.75" customHeight="1">
      <c r="A3825" s="69"/>
      <c r="B3825" s="263"/>
      <c r="C3825" s="189" t="s">
        <v>57</v>
      </c>
      <c r="D3825" s="189"/>
      <c r="E3825" s="190"/>
      <c r="F3825" s="72"/>
      <c r="G3825" s="72"/>
      <c r="H3825" s="99"/>
      <c r="I3825" s="76">
        <f t="shared" si="1555"/>
        <v>38</v>
      </c>
      <c r="J3825" s="191"/>
      <c r="K3825" s="192"/>
      <c r="L3825" s="252"/>
      <c r="M3825" s="193"/>
      <c r="N3825" s="193"/>
      <c r="O3825" s="193"/>
      <c r="P3825" s="239"/>
      <c r="Q3825" s="260"/>
      <c r="R3825" s="194">
        <f>S3824+T3824+U3824+V3824</f>
        <v>43.999999999999993</v>
      </c>
      <c r="S3825" s="103"/>
      <c r="T3825" s="103"/>
      <c r="U3825" s="103"/>
      <c r="V3825" s="103"/>
      <c r="W3825" s="103"/>
      <c r="X3825" s="195"/>
      <c r="Y3825" s="187"/>
      <c r="Z3825" s="196"/>
      <c r="AA3825" s="196"/>
      <c r="AB3825" s="196"/>
      <c r="AC3825" s="197"/>
    </row>
    <row r="3827" spans="1:29" ht="12.75" customHeight="1">
      <c r="A3827" s="52">
        <f>A3788+1</f>
        <v>99</v>
      </c>
      <c r="B3827" s="53" t="s">
        <v>2</v>
      </c>
      <c r="C3827" s="54" t="s">
        <v>201</v>
      </c>
      <c r="D3827" s="55"/>
      <c r="E3827" s="56" t="s">
        <v>55</v>
      </c>
      <c r="F3827" s="209" t="s">
        <v>174</v>
      </c>
      <c r="G3827" s="57"/>
      <c r="H3827" s="58"/>
      <c r="I3827" s="59">
        <v>1</v>
      </c>
      <c r="J3827" s="486" t="str">
        <f>+C3827</f>
        <v>ADE</v>
      </c>
      <c r="K3827" s="486"/>
      <c r="L3827" s="486"/>
      <c r="M3827" s="486"/>
      <c r="N3827" s="486"/>
      <c r="O3827" s="486"/>
      <c r="P3827" s="486"/>
      <c r="Q3827" s="486"/>
      <c r="R3827" s="486"/>
      <c r="S3827" s="486"/>
      <c r="T3827" s="486"/>
      <c r="U3827" s="486"/>
      <c r="V3827" s="486"/>
      <c r="W3827" s="486"/>
      <c r="X3827" s="60"/>
      <c r="Y3827" s="61"/>
      <c r="Z3827" s="62"/>
      <c r="AA3827" s="63"/>
      <c r="AB3827" s="63"/>
      <c r="AC3827" s="64"/>
    </row>
    <row r="3828" spans="1:29" ht="12.75" customHeight="1">
      <c r="A3828" s="69"/>
      <c r="B3828" s="70" t="s">
        <v>3</v>
      </c>
      <c r="C3828" s="71" t="s">
        <v>62</v>
      </c>
      <c r="D3828" s="72"/>
      <c r="E3828" s="73"/>
      <c r="F3828" s="72"/>
      <c r="G3828" s="74"/>
      <c r="H3828" s="75"/>
      <c r="I3828" s="76">
        <f t="shared" ref="I3828:I3864" si="1571">+I3827+1</f>
        <v>2</v>
      </c>
      <c r="J3828" s="77" t="s">
        <v>4</v>
      </c>
      <c r="K3828" s="78"/>
      <c r="L3828" s="248"/>
      <c r="M3828" s="79"/>
      <c r="N3828" s="79"/>
      <c r="O3828" s="79"/>
      <c r="P3828" s="236"/>
      <c r="Q3828" s="254"/>
      <c r="R3828" s="79"/>
      <c r="S3828" s="79"/>
      <c r="T3828" s="79"/>
      <c r="U3828" s="79"/>
      <c r="V3828" s="79"/>
      <c r="W3828" s="80" t="str">
        <f>$Y$1</f>
        <v>Period: 1 May 2012 - 31 May 2012</v>
      </c>
      <c r="X3828" s="81"/>
      <c r="Y3828" s="82"/>
      <c r="Z3828" s="83"/>
      <c r="AA3828" s="84"/>
      <c r="AB3828" s="84"/>
      <c r="AC3828" s="85"/>
    </row>
    <row r="3829" spans="1:29" ht="12.75" customHeight="1">
      <c r="A3829" s="69"/>
      <c r="B3829" s="70" t="s">
        <v>6</v>
      </c>
      <c r="C3829" s="71" t="s">
        <v>5</v>
      </c>
      <c r="D3829" s="72"/>
      <c r="E3829" s="73"/>
      <c r="F3829" s="91"/>
      <c r="G3829" s="91"/>
      <c r="H3829" s="92"/>
      <c r="I3829" s="76">
        <f t="shared" si="1571"/>
        <v>3</v>
      </c>
      <c r="J3829" s="487" t="s">
        <v>7</v>
      </c>
      <c r="K3829" s="488" t="s">
        <v>8</v>
      </c>
      <c r="L3829" s="249"/>
      <c r="M3829" s="489" t="s">
        <v>49</v>
      </c>
      <c r="N3829" s="490"/>
      <c r="O3829" s="220"/>
      <c r="P3829" s="237"/>
      <c r="Q3829" s="255"/>
      <c r="R3829" s="491" t="s">
        <v>64</v>
      </c>
      <c r="S3829" s="493" t="s">
        <v>9</v>
      </c>
      <c r="T3829" s="493"/>
      <c r="U3829" s="493"/>
      <c r="V3829" s="493"/>
      <c r="W3829" s="494" t="s">
        <v>10</v>
      </c>
      <c r="X3829" s="93"/>
      <c r="Y3829" s="94"/>
      <c r="Z3829" s="83"/>
      <c r="AA3829" s="84"/>
      <c r="AB3829" s="84"/>
      <c r="AC3829" s="85"/>
    </row>
    <row r="3830" spans="1:29" ht="12.75" customHeight="1">
      <c r="A3830" s="69"/>
      <c r="B3830" s="70" t="s">
        <v>48</v>
      </c>
      <c r="C3830" s="71"/>
      <c r="D3830" s="72"/>
      <c r="E3830" s="73"/>
      <c r="F3830" s="91"/>
      <c r="G3830" s="91"/>
      <c r="H3830" s="92"/>
      <c r="I3830" s="76">
        <f t="shared" si="1571"/>
        <v>4</v>
      </c>
      <c r="J3830" s="487"/>
      <c r="K3830" s="488"/>
      <c r="L3830" s="250"/>
      <c r="M3830" s="231" t="s">
        <v>11</v>
      </c>
      <c r="N3830" s="231" t="s">
        <v>12</v>
      </c>
      <c r="O3830" s="231"/>
      <c r="P3830" s="238"/>
      <c r="Q3830" s="256" t="s">
        <v>67</v>
      </c>
      <c r="R3830" s="492"/>
      <c r="S3830" s="201">
        <v>1.5</v>
      </c>
      <c r="T3830" s="201">
        <v>2</v>
      </c>
      <c r="U3830" s="201">
        <v>3</v>
      </c>
      <c r="V3830" s="201">
        <v>4</v>
      </c>
      <c r="W3830" s="494"/>
      <c r="X3830" s="93"/>
      <c r="Y3830" s="94"/>
      <c r="Z3830" s="83"/>
      <c r="AA3830" s="95" t="s">
        <v>13</v>
      </c>
      <c r="AB3830" s="95" t="s">
        <v>14</v>
      </c>
      <c r="AC3830" s="96" t="s">
        <v>15</v>
      </c>
    </row>
    <row r="3831" spans="1:29" ht="12.75" customHeight="1">
      <c r="A3831" s="69"/>
      <c r="B3831" s="70" t="s">
        <v>16</v>
      </c>
      <c r="C3831" s="71"/>
      <c r="D3831" s="72"/>
      <c r="E3831" s="73"/>
      <c r="F3831" s="98"/>
      <c r="G3831" s="72"/>
      <c r="H3831" s="99"/>
      <c r="I3831" s="76">
        <f t="shared" si="1571"/>
        <v>5</v>
      </c>
      <c r="J3831" s="100">
        <f>$AN$9</f>
        <v>41079</v>
      </c>
      <c r="K3831" s="101">
        <v>1</v>
      </c>
      <c r="L3831" s="261">
        <v>11</v>
      </c>
      <c r="M3831" s="232">
        <f>VLOOKUP(K3831,$AE$23:$AG$30,2,0)</f>
        <v>0.33333333333333331</v>
      </c>
      <c r="N3831" s="241">
        <f>VLOOKUP(K3831,$AE$23:$AG$30,3,0)</f>
        <v>0.70833333333333337</v>
      </c>
      <c r="O3831" s="244">
        <f t="shared" ref="O3831:O3860" si="1572">(N3831-M3831)*24</f>
        <v>9.0000000000000018</v>
      </c>
      <c r="P3831" s="245" t="str">
        <f>+IF(((N3831-M3831)*24)&gt;4,"1",0)</f>
        <v>1</v>
      </c>
      <c r="Q3831" s="257">
        <f t="shared" ref="Q3831:Q3860" si="1573">O3831-P3831</f>
        <v>8.0000000000000018</v>
      </c>
      <c r="R3831" s="102">
        <f>+L3831-Q3831</f>
        <v>2.9999999999999982</v>
      </c>
      <c r="S3831" s="103">
        <f>IF(AND(Y3831="d",W3831&gt;0),1,0)</f>
        <v>1</v>
      </c>
      <c r="T3831" s="104">
        <f>IF(AND(Y3831="D",W3831-S3831&lt;0),0,IF(AND(Y3831="M",W3831&gt;=7),7,IF(AND(Y3831="M",W3831&lt;7),W3831,IF(W3831-S3831&lt;0,0,IF(AND(Y3831="D",W3831-S3831&gt;=7),7,IF(AND(Y3831="D",W3831-S3831&lt;7),W3831-S3831,0))))))</f>
        <v>1.9999999999999982</v>
      </c>
      <c r="U3831" s="104">
        <f>IF(AND(Y3831="D",W3831&lt;1),0,IF(AND(Y3831="D",W3831-S3831-T3831&gt;0,W3831-S3831-T3831&lt;1),W3831-S3831-T3831,IF(AND(Y3831="D",W3831-S3831-T3831&gt;=1),1,IF(AND(Y3831="M",W3831-T3831&gt;=1),1,IF(AND(Y3831="M",W3831-T3831&lt;1),W3831-T3831,0)))))</f>
        <v>0</v>
      </c>
      <c r="V3831" s="104">
        <f>IF(AND(Y3831="D",W3831&lt;1),0,IF(AND(Y3831="D",W3831-S3831-T3831-U3831&gt;0),W3831-S3831-T3831-U3831,IF(AND(Y3831="M",W3831-T3831-U3831&gt;0),W3831-T3831-U3831,0)))</f>
        <v>0</v>
      </c>
      <c r="W3831" s="105">
        <f>+R3831</f>
        <v>2.9999999999999982</v>
      </c>
      <c r="X3831" s="96"/>
      <c r="Y3831" s="106" t="str">
        <f>$AO$9</f>
        <v>D</v>
      </c>
      <c r="Z3831" s="207" t="str">
        <f t="shared" ref="Z3831:Z3861" si="1574">TEXT(WEEKDAY(J3831),"ddd")</f>
        <v>Tue</v>
      </c>
      <c r="AA3831" s="107">
        <f t="shared" ref="AA3831:AA3860" si="1575">COUNTIF(K3831,"S")</f>
        <v>0</v>
      </c>
      <c r="AB3831" s="107">
        <f t="shared" ref="AB3831:AB3860" si="1576">COUNTIF(K3831,"I")</f>
        <v>0</v>
      </c>
      <c r="AC3831" s="107">
        <f t="shared" ref="AC3831:AC3860" si="1577">COUNTIF(K3831,"A")</f>
        <v>0</v>
      </c>
    </row>
    <row r="3832" spans="1:29" ht="12.75" customHeight="1">
      <c r="A3832" s="69"/>
      <c r="B3832" s="70" t="s">
        <v>18</v>
      </c>
      <c r="C3832" s="108" t="s">
        <v>61</v>
      </c>
      <c r="D3832" s="109"/>
      <c r="E3832" s="73"/>
      <c r="F3832" s="110"/>
      <c r="G3832" s="72"/>
      <c r="H3832" s="99"/>
      <c r="I3832" s="76">
        <f t="shared" si="1571"/>
        <v>6</v>
      </c>
      <c r="J3832" s="100">
        <f>$AN$10</f>
        <v>41080</v>
      </c>
      <c r="K3832" s="101">
        <v>1</v>
      </c>
      <c r="L3832" s="261">
        <v>9</v>
      </c>
      <c r="M3832" s="232">
        <f>VLOOKUP(K3832,$AE$23:$AG$30,2,0)</f>
        <v>0.33333333333333331</v>
      </c>
      <c r="N3832" s="241">
        <f t="shared" ref="N3832:N3860" si="1578">VLOOKUP(K3832,$AE$23:$AG$30,3,0)</f>
        <v>0.70833333333333337</v>
      </c>
      <c r="O3832" s="244">
        <f t="shared" si="1572"/>
        <v>9.0000000000000018</v>
      </c>
      <c r="P3832" s="245" t="str">
        <f>+IF(((N3832-M3832)*24)&gt;4,"1",0)</f>
        <v>1</v>
      </c>
      <c r="Q3832" s="257">
        <f t="shared" si="1573"/>
        <v>8.0000000000000018</v>
      </c>
      <c r="R3832" s="102">
        <f>+L3832-Q3832</f>
        <v>0.99999999999999822</v>
      </c>
      <c r="S3832" s="103">
        <f t="shared" ref="S3832:S3860" si="1579">IF(AND(Y3832="d",W3832&gt;0),1,0)</f>
        <v>1</v>
      </c>
      <c r="T3832" s="104">
        <f t="shared" ref="T3832:T3860" si="1580">IF(AND(Y3832="D",W3832-S3832&lt;0),0,IF(AND(Y3832="M",W3832&gt;=7),7,IF(AND(Y3832="M",W3832&lt;7),W3832,IF(W3832-S3832&lt;0,0,IF(AND(Y3832="D",W3832-S3832&gt;=7),7,IF(AND(Y3832="D",W3832-S3832&lt;7),W3832-S3832,0))))))</f>
        <v>0</v>
      </c>
      <c r="U3832" s="104">
        <f t="shared" ref="U3832:U3860" si="1581">IF(AND(Y3832="D",W3832&lt;1),0,IF(AND(Y3832="D",W3832-S3832-T3832&gt;0,W3832-S3832-T3832&lt;1),W3832-S3832-T3832,IF(AND(Y3832="D",W3832-S3832-T3832&gt;=1),1,IF(AND(Y3832="M",W3832-T3832&gt;=1),1,IF(AND(Y3832="M",W3832-T3832&lt;1),W3832-T3832,0)))))</f>
        <v>0</v>
      </c>
      <c r="V3832" s="104">
        <f t="shared" ref="V3832:V3860" si="1582">IF(AND(Y3832="D",W3832&lt;1),0,IF(AND(Y3832="D",W3832-S3832-T3832-U3832&gt;0),W3832-S3832-T3832-U3832,IF(AND(Y3832="M",W3832-T3832-U3832&gt;0),W3832-T3832-U3832,0)))</f>
        <v>0</v>
      </c>
      <c r="W3832" s="105">
        <f t="shared" ref="W3832:W3860" si="1583">+R3832</f>
        <v>0.99999999999999822</v>
      </c>
      <c r="X3832" s="96"/>
      <c r="Y3832" s="106" t="str">
        <f>$AO$10</f>
        <v>D</v>
      </c>
      <c r="Z3832" s="207" t="str">
        <f t="shared" si="1574"/>
        <v>Wed</v>
      </c>
      <c r="AA3832" s="107">
        <f t="shared" si="1575"/>
        <v>0</v>
      </c>
      <c r="AB3832" s="107">
        <f t="shared" si="1576"/>
        <v>0</v>
      </c>
      <c r="AC3832" s="107">
        <f t="shared" si="1577"/>
        <v>0</v>
      </c>
    </row>
    <row r="3833" spans="1:29" ht="12.75" customHeight="1">
      <c r="A3833" s="69"/>
      <c r="B3833" s="98" t="s">
        <v>20</v>
      </c>
      <c r="C3833" s="199">
        <v>40245</v>
      </c>
      <c r="D3833" s="199">
        <v>41340</v>
      </c>
      <c r="E3833" s="73"/>
      <c r="F3833" s="72"/>
      <c r="G3833" s="72"/>
      <c r="H3833" s="99"/>
      <c r="I3833" s="76">
        <f t="shared" si="1571"/>
        <v>7</v>
      </c>
      <c r="J3833" s="100">
        <f>$AN$11</f>
        <v>41081</v>
      </c>
      <c r="K3833" s="101">
        <v>1</v>
      </c>
      <c r="L3833" s="261">
        <v>8</v>
      </c>
      <c r="M3833" s="232">
        <f>VLOOKUP(K3833,$AE$23:$AG$30,2,0)</f>
        <v>0.33333333333333331</v>
      </c>
      <c r="N3833" s="241">
        <f t="shared" si="1578"/>
        <v>0.70833333333333337</v>
      </c>
      <c r="O3833" s="244">
        <f t="shared" si="1572"/>
        <v>9.0000000000000018</v>
      </c>
      <c r="P3833" s="245" t="str">
        <f t="shared" ref="P3833:P3860" si="1584">+IF(((N3833-M3833)*24)&gt;4,"1",0)</f>
        <v>1</v>
      </c>
      <c r="Q3833" s="257">
        <f t="shared" si="1573"/>
        <v>8.0000000000000018</v>
      </c>
      <c r="R3833" s="102">
        <f t="shared" ref="R3833:R3860" si="1585">+L3833-Q3833</f>
        <v>0</v>
      </c>
      <c r="S3833" s="103">
        <f t="shared" si="1579"/>
        <v>0</v>
      </c>
      <c r="T3833" s="104">
        <f t="shared" si="1580"/>
        <v>0</v>
      </c>
      <c r="U3833" s="104">
        <f t="shared" si="1581"/>
        <v>0</v>
      </c>
      <c r="V3833" s="104">
        <f t="shared" si="1582"/>
        <v>0</v>
      </c>
      <c r="W3833" s="105">
        <f t="shared" si="1583"/>
        <v>0</v>
      </c>
      <c r="X3833" s="96"/>
      <c r="Y3833" s="106" t="str">
        <f>$AO$11</f>
        <v>D</v>
      </c>
      <c r="Z3833" s="207" t="str">
        <f t="shared" si="1574"/>
        <v>Thu</v>
      </c>
      <c r="AA3833" s="107">
        <f t="shared" si="1575"/>
        <v>0</v>
      </c>
      <c r="AB3833" s="107">
        <f t="shared" si="1576"/>
        <v>0</v>
      </c>
      <c r="AC3833" s="107">
        <f t="shared" si="1577"/>
        <v>0</v>
      </c>
    </row>
    <row r="3834" spans="1:29" ht="12.75" customHeight="1">
      <c r="A3834" s="69"/>
      <c r="B3834" s="98"/>
      <c r="C3834" s="98"/>
      <c r="D3834" s="72"/>
      <c r="E3834" s="73"/>
      <c r="F3834" s="72"/>
      <c r="G3834" s="72"/>
      <c r="H3834" s="99"/>
      <c r="I3834" s="76">
        <f t="shared" si="1571"/>
        <v>8</v>
      </c>
      <c r="J3834" s="100">
        <f>$AN$12</f>
        <v>41082</v>
      </c>
      <c r="K3834" s="101">
        <v>1</v>
      </c>
      <c r="L3834" s="261">
        <v>8</v>
      </c>
      <c r="M3834" s="232">
        <f t="shared" ref="M3834:M3860" si="1586">VLOOKUP(K3834,$AE$23:$AG$30,2,0)</f>
        <v>0.33333333333333331</v>
      </c>
      <c r="N3834" s="241">
        <f t="shared" si="1578"/>
        <v>0.70833333333333337</v>
      </c>
      <c r="O3834" s="244">
        <f t="shared" si="1572"/>
        <v>9.0000000000000018</v>
      </c>
      <c r="P3834" s="245" t="str">
        <f t="shared" si="1584"/>
        <v>1</v>
      </c>
      <c r="Q3834" s="257">
        <f t="shared" si="1573"/>
        <v>8.0000000000000018</v>
      </c>
      <c r="R3834" s="102">
        <f t="shared" si="1585"/>
        <v>0</v>
      </c>
      <c r="S3834" s="103">
        <f t="shared" si="1579"/>
        <v>0</v>
      </c>
      <c r="T3834" s="104">
        <f t="shared" si="1580"/>
        <v>0</v>
      </c>
      <c r="U3834" s="104">
        <f t="shared" si="1581"/>
        <v>0</v>
      </c>
      <c r="V3834" s="104">
        <f t="shared" si="1582"/>
        <v>0</v>
      </c>
      <c r="W3834" s="105">
        <f t="shared" si="1583"/>
        <v>0</v>
      </c>
      <c r="X3834" s="96"/>
      <c r="Y3834" s="106" t="str">
        <f>$AO$12</f>
        <v>D</v>
      </c>
      <c r="Z3834" s="207" t="str">
        <f t="shared" si="1574"/>
        <v>Fri</v>
      </c>
      <c r="AA3834" s="107">
        <f t="shared" si="1575"/>
        <v>0</v>
      </c>
      <c r="AB3834" s="107">
        <f t="shared" si="1576"/>
        <v>0</v>
      </c>
      <c r="AC3834" s="107">
        <f t="shared" si="1577"/>
        <v>0</v>
      </c>
    </row>
    <row r="3835" spans="1:29" ht="12.75" customHeight="1">
      <c r="A3835" s="69"/>
      <c r="B3835" s="98"/>
      <c r="C3835" s="98"/>
      <c r="D3835" s="72"/>
      <c r="E3835" s="73"/>
      <c r="F3835" s="198"/>
      <c r="G3835" s="72"/>
      <c r="H3835" s="99"/>
      <c r="I3835" s="76">
        <f t="shared" si="1571"/>
        <v>9</v>
      </c>
      <c r="J3835" s="100">
        <f>$AN$13</f>
        <v>41083</v>
      </c>
      <c r="K3835" s="339" t="s">
        <v>50</v>
      </c>
      <c r="L3835" s="261"/>
      <c r="M3835" s="232">
        <f t="shared" si="1586"/>
        <v>0</v>
      </c>
      <c r="N3835" s="241">
        <f t="shared" si="1578"/>
        <v>0</v>
      </c>
      <c r="O3835" s="244">
        <f t="shared" si="1572"/>
        <v>0</v>
      </c>
      <c r="P3835" s="245">
        <f t="shared" si="1584"/>
        <v>0</v>
      </c>
      <c r="Q3835" s="257">
        <f t="shared" si="1573"/>
        <v>0</v>
      </c>
      <c r="R3835" s="102">
        <f t="shared" si="1585"/>
        <v>0</v>
      </c>
      <c r="S3835" s="103">
        <f t="shared" si="1579"/>
        <v>0</v>
      </c>
      <c r="T3835" s="104">
        <f t="shared" si="1580"/>
        <v>0</v>
      </c>
      <c r="U3835" s="104">
        <f t="shared" si="1581"/>
        <v>0</v>
      </c>
      <c r="V3835" s="104">
        <f t="shared" si="1582"/>
        <v>0</v>
      </c>
      <c r="W3835" s="105">
        <f t="shared" si="1583"/>
        <v>0</v>
      </c>
      <c r="X3835" s="96"/>
      <c r="Y3835" s="106" t="str">
        <f>$AO$13</f>
        <v>M</v>
      </c>
      <c r="Z3835" s="207" t="str">
        <f t="shared" si="1574"/>
        <v>Sat</v>
      </c>
      <c r="AA3835" s="107">
        <f t="shared" si="1575"/>
        <v>0</v>
      </c>
      <c r="AB3835" s="107">
        <f t="shared" si="1576"/>
        <v>0</v>
      </c>
      <c r="AC3835" s="107">
        <f t="shared" si="1577"/>
        <v>0</v>
      </c>
    </row>
    <row r="3836" spans="1:29" ht="12.75" customHeight="1">
      <c r="A3836" s="69"/>
      <c r="B3836" s="124" t="s">
        <v>21</v>
      </c>
      <c r="C3836" s="125" t="s">
        <v>22</v>
      </c>
      <c r="D3836" s="126"/>
      <c r="E3836" s="127"/>
      <c r="F3836" s="198">
        <v>1244560</v>
      </c>
      <c r="G3836" s="129" t="s">
        <v>22</v>
      </c>
      <c r="H3836" s="130">
        <f>+F3836</f>
        <v>1244560</v>
      </c>
      <c r="I3836" s="76">
        <f t="shared" si="1571"/>
        <v>10</v>
      </c>
      <c r="J3836" s="100">
        <f>$AN$14</f>
        <v>41084</v>
      </c>
      <c r="K3836" s="339" t="s">
        <v>50</v>
      </c>
      <c r="L3836" s="261"/>
      <c r="M3836" s="232">
        <f t="shared" si="1586"/>
        <v>0</v>
      </c>
      <c r="N3836" s="241">
        <f t="shared" si="1578"/>
        <v>0</v>
      </c>
      <c r="O3836" s="244">
        <f t="shared" si="1572"/>
        <v>0</v>
      </c>
      <c r="P3836" s="245">
        <f t="shared" si="1584"/>
        <v>0</v>
      </c>
      <c r="Q3836" s="257">
        <f t="shared" si="1573"/>
        <v>0</v>
      </c>
      <c r="R3836" s="102">
        <f t="shared" si="1585"/>
        <v>0</v>
      </c>
      <c r="S3836" s="103">
        <f t="shared" si="1579"/>
        <v>0</v>
      </c>
      <c r="T3836" s="104">
        <f t="shared" si="1580"/>
        <v>0</v>
      </c>
      <c r="U3836" s="104">
        <f t="shared" si="1581"/>
        <v>0</v>
      </c>
      <c r="V3836" s="104">
        <f t="shared" si="1582"/>
        <v>0</v>
      </c>
      <c r="W3836" s="105">
        <f t="shared" si="1583"/>
        <v>0</v>
      </c>
      <c r="X3836" s="96"/>
      <c r="Y3836" s="106" t="str">
        <f>$AO$14</f>
        <v>M</v>
      </c>
      <c r="Z3836" s="262" t="str">
        <f t="shared" si="1574"/>
        <v>Sun</v>
      </c>
      <c r="AA3836" s="107">
        <f t="shared" si="1575"/>
        <v>0</v>
      </c>
      <c r="AB3836" s="107">
        <f t="shared" si="1576"/>
        <v>0</v>
      </c>
      <c r="AC3836" s="107">
        <f t="shared" si="1577"/>
        <v>0</v>
      </c>
    </row>
    <row r="3837" spans="1:29" ht="12.75" customHeight="1">
      <c r="A3837" s="69"/>
      <c r="B3837" s="124" t="s">
        <v>23</v>
      </c>
      <c r="C3837" s="125" t="s">
        <v>22</v>
      </c>
      <c r="D3837" s="133">
        <f>+F3836/173</f>
        <v>7193.9884393063585</v>
      </c>
      <c r="E3837" s="127" t="s">
        <v>24</v>
      </c>
      <c r="F3837" s="128">
        <f>+W3863</f>
        <v>73.999999999999957</v>
      </c>
      <c r="G3837" s="134" t="s">
        <v>22</v>
      </c>
      <c r="H3837" s="130">
        <f>F3837*D3837</f>
        <v>532355.1445086702</v>
      </c>
      <c r="I3837" s="76">
        <f t="shared" si="1571"/>
        <v>11</v>
      </c>
      <c r="J3837" s="100">
        <f>$AN$15</f>
        <v>41085</v>
      </c>
      <c r="K3837" s="101">
        <v>1</v>
      </c>
      <c r="L3837" s="261">
        <v>11</v>
      </c>
      <c r="M3837" s="232">
        <f t="shared" si="1586"/>
        <v>0.33333333333333331</v>
      </c>
      <c r="N3837" s="241">
        <f t="shared" si="1578"/>
        <v>0.70833333333333337</v>
      </c>
      <c r="O3837" s="244">
        <f t="shared" si="1572"/>
        <v>9.0000000000000018</v>
      </c>
      <c r="P3837" s="245" t="str">
        <f t="shared" si="1584"/>
        <v>1</v>
      </c>
      <c r="Q3837" s="257">
        <f t="shared" si="1573"/>
        <v>8.0000000000000018</v>
      </c>
      <c r="R3837" s="102">
        <f t="shared" si="1585"/>
        <v>2.9999999999999982</v>
      </c>
      <c r="S3837" s="103">
        <f t="shared" si="1579"/>
        <v>1</v>
      </c>
      <c r="T3837" s="104">
        <f t="shared" si="1580"/>
        <v>1.9999999999999982</v>
      </c>
      <c r="U3837" s="104">
        <f t="shared" si="1581"/>
        <v>0</v>
      </c>
      <c r="V3837" s="104">
        <f t="shared" si="1582"/>
        <v>0</v>
      </c>
      <c r="W3837" s="105">
        <f t="shared" si="1583"/>
        <v>2.9999999999999982</v>
      </c>
      <c r="X3837" s="96"/>
      <c r="Y3837" s="106" t="str">
        <f>$AO$15</f>
        <v>D</v>
      </c>
      <c r="Z3837" s="262" t="str">
        <f t="shared" si="1574"/>
        <v>Mon</v>
      </c>
      <c r="AA3837" s="107">
        <f t="shared" si="1575"/>
        <v>0</v>
      </c>
      <c r="AB3837" s="107">
        <f t="shared" si="1576"/>
        <v>0</v>
      </c>
      <c r="AC3837" s="107">
        <f t="shared" si="1577"/>
        <v>0</v>
      </c>
    </row>
    <row r="3838" spans="1:29" ht="12.75" customHeight="1">
      <c r="A3838" s="69"/>
      <c r="B3838" s="124" t="s">
        <v>65</v>
      </c>
      <c r="C3838" s="125" t="s">
        <v>22</v>
      </c>
      <c r="D3838" s="133">
        <v>6000</v>
      </c>
      <c r="E3838" s="127" t="s">
        <v>24</v>
      </c>
      <c r="F3838" s="203">
        <f>+K3863</f>
        <v>22</v>
      </c>
      <c r="G3838" s="134" t="s">
        <v>22</v>
      </c>
      <c r="H3838" s="130">
        <f>F3838*D3838</f>
        <v>132000</v>
      </c>
      <c r="I3838" s="76">
        <f t="shared" si="1571"/>
        <v>12</v>
      </c>
      <c r="J3838" s="100">
        <f>$AN$16</f>
        <v>41086</v>
      </c>
      <c r="K3838" s="101">
        <v>1</v>
      </c>
      <c r="L3838" s="261">
        <v>10</v>
      </c>
      <c r="M3838" s="232">
        <f t="shared" si="1586"/>
        <v>0.33333333333333331</v>
      </c>
      <c r="N3838" s="241">
        <f t="shared" si="1578"/>
        <v>0.70833333333333337</v>
      </c>
      <c r="O3838" s="244">
        <f t="shared" si="1572"/>
        <v>9.0000000000000018</v>
      </c>
      <c r="P3838" s="245" t="str">
        <f t="shared" si="1584"/>
        <v>1</v>
      </c>
      <c r="Q3838" s="257">
        <f t="shared" si="1573"/>
        <v>8.0000000000000018</v>
      </c>
      <c r="R3838" s="102">
        <f t="shared" si="1585"/>
        <v>1.9999999999999982</v>
      </c>
      <c r="S3838" s="103">
        <f t="shared" si="1579"/>
        <v>1</v>
      </c>
      <c r="T3838" s="104">
        <f t="shared" si="1580"/>
        <v>0.99999999999999822</v>
      </c>
      <c r="U3838" s="104">
        <f t="shared" si="1581"/>
        <v>0</v>
      </c>
      <c r="V3838" s="104">
        <f t="shared" si="1582"/>
        <v>0</v>
      </c>
      <c r="W3838" s="105">
        <f t="shared" si="1583"/>
        <v>1.9999999999999982</v>
      </c>
      <c r="X3838" s="96"/>
      <c r="Y3838" s="106" t="str">
        <f>$AO$16</f>
        <v>D</v>
      </c>
      <c r="Z3838" s="207" t="str">
        <f t="shared" si="1574"/>
        <v>Tue</v>
      </c>
      <c r="AA3838" s="107">
        <f t="shared" si="1575"/>
        <v>0</v>
      </c>
      <c r="AB3838" s="107">
        <f t="shared" si="1576"/>
        <v>0</v>
      </c>
      <c r="AC3838" s="107">
        <f t="shared" si="1577"/>
        <v>0</v>
      </c>
    </row>
    <row r="3839" spans="1:29" ht="12.75" customHeight="1">
      <c r="A3839" s="69"/>
      <c r="B3839" s="124" t="s">
        <v>66</v>
      </c>
      <c r="C3839" s="125" t="s">
        <v>22</v>
      </c>
      <c r="D3839" s="200">
        <v>4000</v>
      </c>
      <c r="E3839" s="127" t="s">
        <v>24</v>
      </c>
      <c r="F3839" s="139">
        <f>+L3863</f>
        <v>0</v>
      </c>
      <c r="G3839" s="134" t="s">
        <v>22</v>
      </c>
      <c r="H3839" s="130">
        <f>F3839*D3839</f>
        <v>0</v>
      </c>
      <c r="I3839" s="76">
        <f t="shared" si="1571"/>
        <v>13</v>
      </c>
      <c r="J3839" s="100">
        <f>$AN$17</f>
        <v>41087</v>
      </c>
      <c r="K3839" s="101">
        <v>1</v>
      </c>
      <c r="L3839" s="261">
        <v>11</v>
      </c>
      <c r="M3839" s="232">
        <f t="shared" si="1586"/>
        <v>0.33333333333333331</v>
      </c>
      <c r="N3839" s="241">
        <f t="shared" si="1578"/>
        <v>0.70833333333333337</v>
      </c>
      <c r="O3839" s="244">
        <f t="shared" si="1572"/>
        <v>9.0000000000000018</v>
      </c>
      <c r="P3839" s="245" t="str">
        <f t="shared" si="1584"/>
        <v>1</v>
      </c>
      <c r="Q3839" s="257">
        <f t="shared" si="1573"/>
        <v>8.0000000000000018</v>
      </c>
      <c r="R3839" s="102">
        <f t="shared" si="1585"/>
        <v>2.9999999999999982</v>
      </c>
      <c r="S3839" s="103">
        <f t="shared" si="1579"/>
        <v>1</v>
      </c>
      <c r="T3839" s="104">
        <f t="shared" si="1580"/>
        <v>1.9999999999999982</v>
      </c>
      <c r="U3839" s="104">
        <f t="shared" si="1581"/>
        <v>0</v>
      </c>
      <c r="V3839" s="104">
        <f t="shared" si="1582"/>
        <v>0</v>
      </c>
      <c r="W3839" s="105">
        <f t="shared" si="1583"/>
        <v>2.9999999999999982</v>
      </c>
      <c r="X3839" s="96"/>
      <c r="Y3839" s="106" t="str">
        <f>$AO$17</f>
        <v>D</v>
      </c>
      <c r="Z3839" s="207" t="str">
        <f t="shared" si="1574"/>
        <v>Wed</v>
      </c>
      <c r="AA3839" s="107">
        <f t="shared" si="1575"/>
        <v>0</v>
      </c>
      <c r="AB3839" s="107">
        <f t="shared" si="1576"/>
        <v>0</v>
      </c>
      <c r="AC3839" s="107">
        <f t="shared" si="1577"/>
        <v>0</v>
      </c>
    </row>
    <row r="3840" spans="1:29" ht="12.75" customHeight="1">
      <c r="A3840" s="69"/>
      <c r="B3840" s="335" t="s">
        <v>75</v>
      </c>
      <c r="C3840" s="336" t="s">
        <v>22</v>
      </c>
      <c r="D3840" s="337"/>
      <c r="E3840" s="127" t="s">
        <v>24</v>
      </c>
      <c r="F3840" s="338">
        <f>+M3863</f>
        <v>22</v>
      </c>
      <c r="G3840" s="142" t="s">
        <v>22</v>
      </c>
      <c r="H3840" s="143">
        <f>+F3840*D3840</f>
        <v>0</v>
      </c>
      <c r="I3840" s="76">
        <f t="shared" si="1571"/>
        <v>14</v>
      </c>
      <c r="J3840" s="100">
        <f>$AN$18</f>
        <v>41088</v>
      </c>
      <c r="K3840" s="101">
        <v>1</v>
      </c>
      <c r="L3840" s="261">
        <v>8</v>
      </c>
      <c r="M3840" s="232">
        <f t="shared" si="1586"/>
        <v>0.33333333333333331</v>
      </c>
      <c r="N3840" s="241">
        <f t="shared" si="1578"/>
        <v>0.70833333333333337</v>
      </c>
      <c r="O3840" s="244">
        <f t="shared" si="1572"/>
        <v>9.0000000000000018</v>
      </c>
      <c r="P3840" s="245" t="str">
        <f t="shared" si="1584"/>
        <v>1</v>
      </c>
      <c r="Q3840" s="257">
        <f t="shared" si="1573"/>
        <v>8.0000000000000018</v>
      </c>
      <c r="R3840" s="102">
        <f t="shared" si="1585"/>
        <v>0</v>
      </c>
      <c r="S3840" s="103">
        <f t="shared" si="1579"/>
        <v>0</v>
      </c>
      <c r="T3840" s="104">
        <f t="shared" si="1580"/>
        <v>0</v>
      </c>
      <c r="U3840" s="104">
        <f t="shared" si="1581"/>
        <v>0</v>
      </c>
      <c r="V3840" s="104">
        <f t="shared" si="1582"/>
        <v>0</v>
      </c>
      <c r="W3840" s="105">
        <f t="shared" si="1583"/>
        <v>0</v>
      </c>
      <c r="X3840" s="96"/>
      <c r="Y3840" s="106" t="str">
        <f>$AO$18</f>
        <v>D</v>
      </c>
      <c r="Z3840" s="207" t="str">
        <f t="shared" si="1574"/>
        <v>Thu</v>
      </c>
      <c r="AA3840" s="107">
        <f t="shared" si="1575"/>
        <v>0</v>
      </c>
      <c r="AB3840" s="107">
        <f t="shared" si="1576"/>
        <v>0</v>
      </c>
      <c r="AC3840" s="107">
        <f t="shared" si="1577"/>
        <v>0</v>
      </c>
    </row>
    <row r="3841" spans="1:29" ht="12.75" customHeight="1">
      <c r="A3841" s="69"/>
      <c r="B3841" s="124"/>
      <c r="C3841" s="70"/>
      <c r="D3841" s="202"/>
      <c r="E3841" s="140"/>
      <c r="F3841" s="141"/>
      <c r="G3841" s="74" t="s">
        <v>22</v>
      </c>
      <c r="H3841" s="99">
        <f>+D3841*F3841</f>
        <v>0</v>
      </c>
      <c r="I3841" s="76">
        <f t="shared" si="1571"/>
        <v>15</v>
      </c>
      <c r="J3841" s="100">
        <f>$AN$19</f>
        <v>41089</v>
      </c>
      <c r="K3841" s="101">
        <v>1</v>
      </c>
      <c r="L3841" s="261">
        <v>10</v>
      </c>
      <c r="M3841" s="232">
        <f t="shared" si="1586"/>
        <v>0.33333333333333331</v>
      </c>
      <c r="N3841" s="241">
        <f t="shared" si="1578"/>
        <v>0.70833333333333337</v>
      </c>
      <c r="O3841" s="244">
        <f t="shared" si="1572"/>
        <v>9.0000000000000018</v>
      </c>
      <c r="P3841" s="245" t="str">
        <f t="shared" si="1584"/>
        <v>1</v>
      </c>
      <c r="Q3841" s="257">
        <f t="shared" si="1573"/>
        <v>8.0000000000000018</v>
      </c>
      <c r="R3841" s="102">
        <f t="shared" si="1585"/>
        <v>1.9999999999999982</v>
      </c>
      <c r="S3841" s="103">
        <f t="shared" si="1579"/>
        <v>1</v>
      </c>
      <c r="T3841" s="104">
        <f t="shared" si="1580"/>
        <v>0.99999999999999822</v>
      </c>
      <c r="U3841" s="104">
        <f t="shared" si="1581"/>
        <v>0</v>
      </c>
      <c r="V3841" s="104">
        <f t="shared" si="1582"/>
        <v>0</v>
      </c>
      <c r="W3841" s="105">
        <f t="shared" si="1583"/>
        <v>1.9999999999999982</v>
      </c>
      <c r="X3841" s="96"/>
      <c r="Y3841" s="106" t="str">
        <f>$AO$19</f>
        <v>D</v>
      </c>
      <c r="Z3841" s="207" t="str">
        <f t="shared" si="1574"/>
        <v>Fri</v>
      </c>
      <c r="AA3841" s="107">
        <f t="shared" si="1575"/>
        <v>0</v>
      </c>
      <c r="AB3841" s="107">
        <f t="shared" si="1576"/>
        <v>0</v>
      </c>
      <c r="AC3841" s="107">
        <f t="shared" si="1577"/>
        <v>0</v>
      </c>
    </row>
    <row r="3842" spans="1:29" ht="12.75" customHeight="1">
      <c r="A3842" s="69"/>
      <c r="B3842" s="124"/>
      <c r="C3842" s="70"/>
      <c r="D3842" s="202"/>
      <c r="E3842" s="140"/>
      <c r="F3842" s="139"/>
      <c r="G3842" s="74" t="s">
        <v>22</v>
      </c>
      <c r="H3842" s="99">
        <f>+D3842*F3842</f>
        <v>0</v>
      </c>
      <c r="I3842" s="76">
        <f t="shared" si="1571"/>
        <v>16</v>
      </c>
      <c r="J3842" s="100">
        <f>$AN$20</f>
        <v>41090</v>
      </c>
      <c r="K3842" s="101" t="s">
        <v>50</v>
      </c>
      <c r="L3842" s="261"/>
      <c r="M3842" s="232">
        <f t="shared" si="1586"/>
        <v>0</v>
      </c>
      <c r="N3842" s="241">
        <f t="shared" si="1578"/>
        <v>0</v>
      </c>
      <c r="O3842" s="244">
        <f t="shared" si="1572"/>
        <v>0</v>
      </c>
      <c r="P3842" s="245">
        <f t="shared" si="1584"/>
        <v>0</v>
      </c>
      <c r="Q3842" s="257">
        <f t="shared" si="1573"/>
        <v>0</v>
      </c>
      <c r="R3842" s="102">
        <f t="shared" si="1585"/>
        <v>0</v>
      </c>
      <c r="S3842" s="103">
        <f t="shared" si="1579"/>
        <v>0</v>
      </c>
      <c r="T3842" s="104">
        <f t="shared" si="1580"/>
        <v>0</v>
      </c>
      <c r="U3842" s="104">
        <f t="shared" si="1581"/>
        <v>0</v>
      </c>
      <c r="V3842" s="104">
        <f t="shared" si="1582"/>
        <v>0</v>
      </c>
      <c r="W3842" s="105">
        <f t="shared" si="1583"/>
        <v>0</v>
      </c>
      <c r="X3842" s="96"/>
      <c r="Y3842" s="106" t="str">
        <f>$AO$20</f>
        <v>M</v>
      </c>
      <c r="Z3842" s="207" t="str">
        <f t="shared" si="1574"/>
        <v>Sat</v>
      </c>
      <c r="AA3842" s="107">
        <f t="shared" si="1575"/>
        <v>0</v>
      </c>
      <c r="AB3842" s="107">
        <f t="shared" si="1576"/>
        <v>0</v>
      </c>
      <c r="AC3842" s="107">
        <f t="shared" si="1577"/>
        <v>0</v>
      </c>
    </row>
    <row r="3843" spans="1:29" ht="12.75" customHeight="1">
      <c r="A3843" s="69"/>
      <c r="B3843" s="124" t="s">
        <v>56</v>
      </c>
      <c r="C3843" s="70" t="s">
        <v>22</v>
      </c>
      <c r="D3843" s="202"/>
      <c r="E3843" s="140"/>
      <c r="F3843" s="141"/>
      <c r="G3843" s="74" t="s">
        <v>22</v>
      </c>
      <c r="H3843" s="99">
        <v>0</v>
      </c>
      <c r="I3843" s="76">
        <f t="shared" si="1571"/>
        <v>17</v>
      </c>
      <c r="J3843" s="100">
        <f>$AN$21</f>
        <v>41091</v>
      </c>
      <c r="K3843" s="101" t="s">
        <v>50</v>
      </c>
      <c r="L3843" s="261"/>
      <c r="M3843" s="232">
        <f t="shared" si="1586"/>
        <v>0</v>
      </c>
      <c r="N3843" s="241">
        <f t="shared" si="1578"/>
        <v>0</v>
      </c>
      <c r="O3843" s="244">
        <f t="shared" si="1572"/>
        <v>0</v>
      </c>
      <c r="P3843" s="245">
        <f t="shared" si="1584"/>
        <v>0</v>
      </c>
      <c r="Q3843" s="257">
        <f t="shared" si="1573"/>
        <v>0</v>
      </c>
      <c r="R3843" s="102">
        <f t="shared" si="1585"/>
        <v>0</v>
      </c>
      <c r="S3843" s="103">
        <f t="shared" si="1579"/>
        <v>0</v>
      </c>
      <c r="T3843" s="104">
        <f t="shared" si="1580"/>
        <v>0</v>
      </c>
      <c r="U3843" s="104">
        <f t="shared" si="1581"/>
        <v>0</v>
      </c>
      <c r="V3843" s="104">
        <f t="shared" si="1582"/>
        <v>0</v>
      </c>
      <c r="W3843" s="105">
        <f t="shared" si="1583"/>
        <v>0</v>
      </c>
      <c r="X3843" s="96"/>
      <c r="Y3843" s="106" t="str">
        <f>$AO$21</f>
        <v>M</v>
      </c>
      <c r="Z3843" s="262" t="str">
        <f t="shared" si="1574"/>
        <v>Sun</v>
      </c>
      <c r="AA3843" s="107">
        <f t="shared" si="1575"/>
        <v>0</v>
      </c>
      <c r="AB3843" s="107">
        <f t="shared" si="1576"/>
        <v>0</v>
      </c>
      <c r="AC3843" s="107">
        <f t="shared" si="1577"/>
        <v>0</v>
      </c>
    </row>
    <row r="3844" spans="1:29" ht="12.75" customHeight="1">
      <c r="A3844" s="69"/>
      <c r="B3844" s="124"/>
      <c r="C3844" s="70"/>
      <c r="D3844" s="202"/>
      <c r="E3844" s="140"/>
      <c r="F3844" s="139"/>
      <c r="G3844" s="74" t="s">
        <v>22</v>
      </c>
      <c r="H3844" s="99">
        <f>+D3844*F3844</f>
        <v>0</v>
      </c>
      <c r="I3844" s="76">
        <f t="shared" si="1571"/>
        <v>18</v>
      </c>
      <c r="J3844" s="100">
        <f>$AN$22</f>
        <v>41092</v>
      </c>
      <c r="K3844" s="101">
        <v>1</v>
      </c>
      <c r="L3844" s="261">
        <v>11</v>
      </c>
      <c r="M3844" s="232">
        <f t="shared" si="1586"/>
        <v>0.33333333333333331</v>
      </c>
      <c r="N3844" s="241">
        <f t="shared" si="1578"/>
        <v>0.70833333333333337</v>
      </c>
      <c r="O3844" s="244">
        <f t="shared" si="1572"/>
        <v>9.0000000000000018</v>
      </c>
      <c r="P3844" s="245" t="str">
        <f t="shared" si="1584"/>
        <v>1</v>
      </c>
      <c r="Q3844" s="257">
        <f t="shared" si="1573"/>
        <v>8.0000000000000018</v>
      </c>
      <c r="R3844" s="102">
        <f t="shared" si="1585"/>
        <v>2.9999999999999982</v>
      </c>
      <c r="S3844" s="103">
        <f t="shared" si="1579"/>
        <v>1</v>
      </c>
      <c r="T3844" s="104">
        <f t="shared" si="1580"/>
        <v>1.9999999999999982</v>
      </c>
      <c r="U3844" s="104">
        <f t="shared" si="1581"/>
        <v>0</v>
      </c>
      <c r="V3844" s="104">
        <f t="shared" si="1582"/>
        <v>0</v>
      </c>
      <c r="W3844" s="105">
        <f t="shared" si="1583"/>
        <v>2.9999999999999982</v>
      </c>
      <c r="X3844" s="96"/>
      <c r="Y3844" s="106" t="str">
        <f>$AO$22</f>
        <v>D</v>
      </c>
      <c r="Z3844" s="262" t="str">
        <f t="shared" si="1574"/>
        <v>Mon</v>
      </c>
      <c r="AA3844" s="107">
        <f t="shared" si="1575"/>
        <v>0</v>
      </c>
      <c r="AB3844" s="107">
        <f t="shared" si="1576"/>
        <v>0</v>
      </c>
      <c r="AC3844" s="107">
        <f t="shared" si="1577"/>
        <v>0</v>
      </c>
    </row>
    <row r="3845" spans="1:29" ht="12.75" customHeight="1">
      <c r="A3845" s="69"/>
      <c r="B3845" s="150" t="s">
        <v>19</v>
      </c>
      <c r="C3845" s="150"/>
      <c r="D3845" s="200"/>
      <c r="E3845" s="127"/>
      <c r="F3845" s="151"/>
      <c r="G3845" s="134" t="s">
        <v>22</v>
      </c>
      <c r="H3845" s="152">
        <f>SUM(H3836:H3844)</f>
        <v>1908915.1445086701</v>
      </c>
      <c r="I3845" s="76">
        <f t="shared" si="1571"/>
        <v>19</v>
      </c>
      <c r="J3845" s="100">
        <f>$AN$23</f>
        <v>41093</v>
      </c>
      <c r="K3845" s="101">
        <v>1</v>
      </c>
      <c r="L3845" s="261">
        <v>11</v>
      </c>
      <c r="M3845" s="232">
        <f t="shared" si="1586"/>
        <v>0.33333333333333331</v>
      </c>
      <c r="N3845" s="241">
        <f t="shared" si="1578"/>
        <v>0.70833333333333337</v>
      </c>
      <c r="O3845" s="244">
        <f t="shared" si="1572"/>
        <v>9.0000000000000018</v>
      </c>
      <c r="P3845" s="245" t="str">
        <f t="shared" si="1584"/>
        <v>1</v>
      </c>
      <c r="Q3845" s="257">
        <f t="shared" si="1573"/>
        <v>8.0000000000000018</v>
      </c>
      <c r="R3845" s="102">
        <f t="shared" si="1585"/>
        <v>2.9999999999999982</v>
      </c>
      <c r="S3845" s="103">
        <f t="shared" si="1579"/>
        <v>1</v>
      </c>
      <c r="T3845" s="104">
        <f t="shared" si="1580"/>
        <v>1.9999999999999982</v>
      </c>
      <c r="U3845" s="104">
        <f t="shared" si="1581"/>
        <v>0</v>
      </c>
      <c r="V3845" s="104">
        <f t="shared" si="1582"/>
        <v>0</v>
      </c>
      <c r="W3845" s="105">
        <f t="shared" si="1583"/>
        <v>2.9999999999999982</v>
      </c>
      <c r="X3845" s="96"/>
      <c r="Y3845" s="106" t="str">
        <f>$AO$23</f>
        <v>D</v>
      </c>
      <c r="Z3845" s="207" t="str">
        <f t="shared" si="1574"/>
        <v>Tue</v>
      </c>
      <c r="AA3845" s="107">
        <f t="shared" si="1575"/>
        <v>0</v>
      </c>
      <c r="AB3845" s="107">
        <f t="shared" si="1576"/>
        <v>0</v>
      </c>
      <c r="AC3845" s="107">
        <f t="shared" si="1577"/>
        <v>0</v>
      </c>
    </row>
    <row r="3846" spans="1:29" ht="12.75" customHeight="1">
      <c r="A3846" s="69"/>
      <c r="B3846" s="131" t="s">
        <v>25</v>
      </c>
      <c r="C3846" s="70"/>
      <c r="D3846" s="200"/>
      <c r="E3846" s="127"/>
      <c r="F3846" s="151"/>
      <c r="G3846" s="74"/>
      <c r="H3846" s="75"/>
      <c r="I3846" s="76">
        <f t="shared" si="1571"/>
        <v>20</v>
      </c>
      <c r="J3846" s="100">
        <f>$AN$24</f>
        <v>41094</v>
      </c>
      <c r="K3846" s="101">
        <v>1</v>
      </c>
      <c r="L3846" s="261">
        <v>11</v>
      </c>
      <c r="M3846" s="232">
        <f t="shared" si="1586"/>
        <v>0.33333333333333331</v>
      </c>
      <c r="N3846" s="241">
        <f t="shared" si="1578"/>
        <v>0.70833333333333337</v>
      </c>
      <c r="O3846" s="244">
        <f t="shared" si="1572"/>
        <v>9.0000000000000018</v>
      </c>
      <c r="P3846" s="245" t="str">
        <f t="shared" si="1584"/>
        <v>1</v>
      </c>
      <c r="Q3846" s="257">
        <f t="shared" si="1573"/>
        <v>8.0000000000000018</v>
      </c>
      <c r="R3846" s="102">
        <f t="shared" si="1585"/>
        <v>2.9999999999999982</v>
      </c>
      <c r="S3846" s="103">
        <f t="shared" si="1579"/>
        <v>1</v>
      </c>
      <c r="T3846" s="104">
        <f t="shared" si="1580"/>
        <v>1.9999999999999982</v>
      </c>
      <c r="U3846" s="104">
        <f t="shared" si="1581"/>
        <v>0</v>
      </c>
      <c r="V3846" s="104">
        <f t="shared" si="1582"/>
        <v>0</v>
      </c>
      <c r="W3846" s="105">
        <f t="shared" si="1583"/>
        <v>2.9999999999999982</v>
      </c>
      <c r="X3846" s="96"/>
      <c r="Y3846" s="106" t="str">
        <f>$AO$24</f>
        <v>D</v>
      </c>
      <c r="Z3846" s="207" t="str">
        <f t="shared" si="1574"/>
        <v>Wed</v>
      </c>
      <c r="AA3846" s="107">
        <f t="shared" si="1575"/>
        <v>0</v>
      </c>
      <c r="AB3846" s="107">
        <f t="shared" si="1576"/>
        <v>0</v>
      </c>
      <c r="AC3846" s="107">
        <f t="shared" si="1577"/>
        <v>0</v>
      </c>
    </row>
    <row r="3847" spans="1:29" ht="12.75" customHeight="1">
      <c r="A3847" s="69"/>
      <c r="B3847" s="124" t="s">
        <v>26</v>
      </c>
      <c r="C3847" s="125" t="s">
        <v>22</v>
      </c>
      <c r="D3847" s="153">
        <f>-H3836</f>
        <v>-1244560</v>
      </c>
      <c r="E3847" s="127" t="s">
        <v>24</v>
      </c>
      <c r="F3847" s="149">
        <v>0.02</v>
      </c>
      <c r="G3847" s="134" t="s">
        <v>22</v>
      </c>
      <c r="H3847" s="130">
        <f>F3847*D3847</f>
        <v>-24891.200000000001</v>
      </c>
      <c r="I3847" s="76">
        <f t="shared" si="1571"/>
        <v>21</v>
      </c>
      <c r="J3847" s="100">
        <f>$AN$25</f>
        <v>41095</v>
      </c>
      <c r="K3847" s="101">
        <v>1</v>
      </c>
      <c r="L3847" s="261">
        <v>10</v>
      </c>
      <c r="M3847" s="232">
        <f t="shared" si="1586"/>
        <v>0.33333333333333331</v>
      </c>
      <c r="N3847" s="241">
        <f t="shared" si="1578"/>
        <v>0.70833333333333337</v>
      </c>
      <c r="O3847" s="244">
        <f t="shared" si="1572"/>
        <v>9.0000000000000018</v>
      </c>
      <c r="P3847" s="245" t="str">
        <f t="shared" si="1584"/>
        <v>1</v>
      </c>
      <c r="Q3847" s="257">
        <f t="shared" si="1573"/>
        <v>8.0000000000000018</v>
      </c>
      <c r="R3847" s="102">
        <f t="shared" si="1585"/>
        <v>1.9999999999999982</v>
      </c>
      <c r="S3847" s="103">
        <f t="shared" si="1579"/>
        <v>1</v>
      </c>
      <c r="T3847" s="104">
        <f t="shared" si="1580"/>
        <v>0.99999999999999822</v>
      </c>
      <c r="U3847" s="104">
        <f t="shared" si="1581"/>
        <v>0</v>
      </c>
      <c r="V3847" s="104">
        <f t="shared" si="1582"/>
        <v>0</v>
      </c>
      <c r="W3847" s="105">
        <f t="shared" si="1583"/>
        <v>1.9999999999999982</v>
      </c>
      <c r="X3847" s="96"/>
      <c r="Y3847" s="106" t="str">
        <f>$AO$25</f>
        <v>D</v>
      </c>
      <c r="Z3847" s="207" t="str">
        <f t="shared" si="1574"/>
        <v>Thu</v>
      </c>
      <c r="AA3847" s="107">
        <f t="shared" si="1575"/>
        <v>0</v>
      </c>
      <c r="AB3847" s="107">
        <f t="shared" si="1576"/>
        <v>0</v>
      </c>
      <c r="AC3847" s="107">
        <f t="shared" si="1577"/>
        <v>0</v>
      </c>
    </row>
    <row r="3848" spans="1:29" ht="12.75" customHeight="1">
      <c r="A3848" s="69"/>
      <c r="B3848" s="124" t="s">
        <v>47</v>
      </c>
      <c r="C3848" s="125" t="s">
        <v>22</v>
      </c>
      <c r="D3848" s="200"/>
      <c r="E3848" s="127"/>
      <c r="F3848" s="155"/>
      <c r="G3848" s="134" t="s">
        <v>22</v>
      </c>
      <c r="H3848" s="130">
        <f>SUM(AA3863:AC3863)*-F3836/21</f>
        <v>0</v>
      </c>
      <c r="I3848" s="76">
        <f t="shared" si="1571"/>
        <v>22</v>
      </c>
      <c r="J3848" s="100">
        <f>$AN$26</f>
        <v>41096</v>
      </c>
      <c r="K3848" s="101">
        <v>1</v>
      </c>
      <c r="L3848" s="261">
        <v>8</v>
      </c>
      <c r="M3848" s="232">
        <f t="shared" si="1586"/>
        <v>0.33333333333333331</v>
      </c>
      <c r="N3848" s="241">
        <f t="shared" si="1578"/>
        <v>0.70833333333333337</v>
      </c>
      <c r="O3848" s="244">
        <f t="shared" si="1572"/>
        <v>9.0000000000000018</v>
      </c>
      <c r="P3848" s="245" t="str">
        <f t="shared" si="1584"/>
        <v>1</v>
      </c>
      <c r="Q3848" s="257">
        <f t="shared" si="1573"/>
        <v>8.0000000000000018</v>
      </c>
      <c r="R3848" s="102">
        <f t="shared" si="1585"/>
        <v>0</v>
      </c>
      <c r="S3848" s="103">
        <f t="shared" si="1579"/>
        <v>0</v>
      </c>
      <c r="T3848" s="104">
        <f t="shared" si="1580"/>
        <v>0</v>
      </c>
      <c r="U3848" s="104">
        <f t="shared" si="1581"/>
        <v>0</v>
      </c>
      <c r="V3848" s="104">
        <f t="shared" si="1582"/>
        <v>0</v>
      </c>
      <c r="W3848" s="105">
        <f t="shared" si="1583"/>
        <v>0</v>
      </c>
      <c r="X3848" s="96"/>
      <c r="Y3848" s="106" t="str">
        <f>$AO$26</f>
        <v>D</v>
      </c>
      <c r="Z3848" s="207" t="str">
        <f t="shared" si="1574"/>
        <v>Fri</v>
      </c>
      <c r="AA3848" s="107">
        <f t="shared" si="1575"/>
        <v>0</v>
      </c>
      <c r="AB3848" s="107">
        <f t="shared" si="1576"/>
        <v>0</v>
      </c>
      <c r="AC3848" s="107">
        <f t="shared" si="1577"/>
        <v>0</v>
      </c>
    </row>
    <row r="3849" spans="1:29" ht="12.75" customHeight="1">
      <c r="A3849" s="69"/>
      <c r="B3849" s="124" t="s">
        <v>27</v>
      </c>
      <c r="C3849" s="125" t="s">
        <v>22</v>
      </c>
      <c r="D3849" s="200"/>
      <c r="E3849" s="127"/>
      <c r="F3849" s="155"/>
      <c r="G3849" s="134" t="s">
        <v>22</v>
      </c>
      <c r="H3849" s="156">
        <f>+F3855</f>
        <v>-23764.95</v>
      </c>
      <c r="I3849" s="76">
        <f t="shared" si="1571"/>
        <v>23</v>
      </c>
      <c r="J3849" s="100">
        <f>$AN$27</f>
        <v>41097</v>
      </c>
      <c r="K3849" s="101" t="s">
        <v>50</v>
      </c>
      <c r="L3849" s="261"/>
      <c r="M3849" s="232">
        <f t="shared" si="1586"/>
        <v>0</v>
      </c>
      <c r="N3849" s="241">
        <f t="shared" si="1578"/>
        <v>0</v>
      </c>
      <c r="O3849" s="244">
        <f t="shared" si="1572"/>
        <v>0</v>
      </c>
      <c r="P3849" s="245">
        <f t="shared" si="1584"/>
        <v>0</v>
      </c>
      <c r="Q3849" s="257">
        <f t="shared" si="1573"/>
        <v>0</v>
      </c>
      <c r="R3849" s="102">
        <f t="shared" si="1585"/>
        <v>0</v>
      </c>
      <c r="S3849" s="103">
        <f t="shared" si="1579"/>
        <v>0</v>
      </c>
      <c r="T3849" s="104">
        <f t="shared" si="1580"/>
        <v>0</v>
      </c>
      <c r="U3849" s="104">
        <f t="shared" si="1581"/>
        <v>0</v>
      </c>
      <c r="V3849" s="104">
        <f t="shared" si="1582"/>
        <v>0</v>
      </c>
      <c r="W3849" s="105">
        <f t="shared" si="1583"/>
        <v>0</v>
      </c>
      <c r="X3849" s="96"/>
      <c r="Y3849" s="106" t="str">
        <f>$AO$27</f>
        <v>M</v>
      </c>
      <c r="Z3849" s="207" t="str">
        <f t="shared" si="1574"/>
        <v>Sat</v>
      </c>
      <c r="AA3849" s="107">
        <f t="shared" si="1575"/>
        <v>0</v>
      </c>
      <c r="AB3849" s="107">
        <f t="shared" si="1576"/>
        <v>0</v>
      </c>
      <c r="AC3849" s="107">
        <f t="shared" si="1577"/>
        <v>0</v>
      </c>
    </row>
    <row r="3850" spans="1:29" ht="12.75" customHeight="1">
      <c r="A3850" s="69"/>
      <c r="B3850" s="98"/>
      <c r="C3850" s="98"/>
      <c r="D3850" s="158" t="s">
        <v>28</v>
      </c>
      <c r="E3850" s="159"/>
      <c r="F3850" s="160">
        <f>VLOOKUP(C3829,$AD$1:$AG$6,2)</f>
        <v>-1320000</v>
      </c>
      <c r="G3850" s="160"/>
      <c r="H3850" s="99"/>
      <c r="I3850" s="76">
        <f t="shared" si="1571"/>
        <v>24</v>
      </c>
      <c r="J3850" s="100">
        <f>$AN$28</f>
        <v>41098</v>
      </c>
      <c r="K3850" s="101" t="s">
        <v>50</v>
      </c>
      <c r="L3850" s="261"/>
      <c r="M3850" s="232">
        <f t="shared" si="1586"/>
        <v>0</v>
      </c>
      <c r="N3850" s="241">
        <f t="shared" si="1578"/>
        <v>0</v>
      </c>
      <c r="O3850" s="244">
        <f t="shared" si="1572"/>
        <v>0</v>
      </c>
      <c r="P3850" s="245">
        <f t="shared" si="1584"/>
        <v>0</v>
      </c>
      <c r="Q3850" s="257">
        <f t="shared" si="1573"/>
        <v>0</v>
      </c>
      <c r="R3850" s="102">
        <f t="shared" si="1585"/>
        <v>0</v>
      </c>
      <c r="S3850" s="103">
        <f t="shared" si="1579"/>
        <v>0</v>
      </c>
      <c r="T3850" s="104">
        <f t="shared" si="1580"/>
        <v>0</v>
      </c>
      <c r="U3850" s="104">
        <f t="shared" si="1581"/>
        <v>0</v>
      </c>
      <c r="V3850" s="104">
        <f t="shared" si="1582"/>
        <v>0</v>
      </c>
      <c r="W3850" s="105">
        <f t="shared" si="1583"/>
        <v>0</v>
      </c>
      <c r="X3850" s="96"/>
      <c r="Y3850" s="106" t="str">
        <f>$AO$28</f>
        <v>M</v>
      </c>
      <c r="Z3850" s="262" t="str">
        <f t="shared" si="1574"/>
        <v>Sun</v>
      </c>
      <c r="AA3850" s="107">
        <f t="shared" si="1575"/>
        <v>0</v>
      </c>
      <c r="AB3850" s="107">
        <f t="shared" si="1576"/>
        <v>0</v>
      </c>
      <c r="AC3850" s="107">
        <f t="shared" si="1577"/>
        <v>0</v>
      </c>
    </row>
    <row r="3851" spans="1:29" ht="12.75" customHeight="1">
      <c r="A3851" s="69"/>
      <c r="B3851" s="98"/>
      <c r="C3851" s="98"/>
      <c r="D3851" s="162" t="s">
        <v>26</v>
      </c>
      <c r="E3851" s="159"/>
      <c r="F3851" s="163">
        <f>+(H3836)*0.54%</f>
        <v>6720.6240000000007</v>
      </c>
      <c r="G3851" s="163"/>
      <c r="H3851" s="99"/>
      <c r="I3851" s="76">
        <f t="shared" si="1571"/>
        <v>25</v>
      </c>
      <c r="J3851" s="100">
        <f>$AN$29</f>
        <v>41099</v>
      </c>
      <c r="K3851" s="101">
        <v>1</v>
      </c>
      <c r="L3851" s="261">
        <v>10</v>
      </c>
      <c r="M3851" s="232">
        <f t="shared" si="1586"/>
        <v>0.33333333333333331</v>
      </c>
      <c r="N3851" s="241">
        <f t="shared" si="1578"/>
        <v>0.70833333333333337</v>
      </c>
      <c r="O3851" s="244">
        <f t="shared" si="1572"/>
        <v>9.0000000000000018</v>
      </c>
      <c r="P3851" s="245" t="str">
        <f t="shared" si="1584"/>
        <v>1</v>
      </c>
      <c r="Q3851" s="257">
        <f t="shared" si="1573"/>
        <v>8.0000000000000018</v>
      </c>
      <c r="R3851" s="102">
        <f t="shared" si="1585"/>
        <v>1.9999999999999982</v>
      </c>
      <c r="S3851" s="103">
        <f t="shared" si="1579"/>
        <v>1</v>
      </c>
      <c r="T3851" s="104">
        <f t="shared" si="1580"/>
        <v>0.99999999999999822</v>
      </c>
      <c r="U3851" s="104">
        <f t="shared" si="1581"/>
        <v>0</v>
      </c>
      <c r="V3851" s="104">
        <f t="shared" si="1582"/>
        <v>0</v>
      </c>
      <c r="W3851" s="105">
        <f t="shared" si="1583"/>
        <v>1.9999999999999982</v>
      </c>
      <c r="X3851" s="96"/>
      <c r="Y3851" s="106" t="str">
        <f>$AO$29</f>
        <v>D</v>
      </c>
      <c r="Z3851" s="262" t="str">
        <f t="shared" si="1574"/>
        <v>Mon</v>
      </c>
      <c r="AA3851" s="107">
        <f t="shared" si="1575"/>
        <v>0</v>
      </c>
      <c r="AB3851" s="107">
        <f t="shared" si="1576"/>
        <v>0</v>
      </c>
      <c r="AC3851" s="107">
        <f t="shared" si="1577"/>
        <v>0</v>
      </c>
    </row>
    <row r="3852" spans="1:29" ht="12.75" customHeight="1">
      <c r="A3852" s="69"/>
      <c r="B3852" s="98"/>
      <c r="C3852" s="98"/>
      <c r="D3852" s="162" t="s">
        <v>29</v>
      </c>
      <c r="E3852" s="159"/>
      <c r="F3852" s="160">
        <f>-IF(H3845*5%&gt;500000,500000,H3845*5%)</f>
        <v>-95445.75722543351</v>
      </c>
      <c r="G3852" s="160"/>
      <c r="H3852" s="99"/>
      <c r="I3852" s="76">
        <f t="shared" si="1571"/>
        <v>26</v>
      </c>
      <c r="J3852" s="100">
        <f>$AN$30</f>
        <v>41100</v>
      </c>
      <c r="K3852" s="101">
        <v>1</v>
      </c>
      <c r="L3852" s="261">
        <v>10</v>
      </c>
      <c r="M3852" s="232">
        <f t="shared" si="1586"/>
        <v>0.33333333333333331</v>
      </c>
      <c r="N3852" s="241">
        <f t="shared" si="1578"/>
        <v>0.70833333333333337</v>
      </c>
      <c r="O3852" s="244">
        <f t="shared" si="1572"/>
        <v>9.0000000000000018</v>
      </c>
      <c r="P3852" s="245" t="str">
        <f t="shared" si="1584"/>
        <v>1</v>
      </c>
      <c r="Q3852" s="257">
        <f t="shared" si="1573"/>
        <v>8.0000000000000018</v>
      </c>
      <c r="R3852" s="102">
        <f t="shared" si="1585"/>
        <v>1.9999999999999982</v>
      </c>
      <c r="S3852" s="103">
        <f t="shared" si="1579"/>
        <v>1</v>
      </c>
      <c r="T3852" s="104">
        <f t="shared" si="1580"/>
        <v>0.99999999999999822</v>
      </c>
      <c r="U3852" s="104">
        <f t="shared" si="1581"/>
        <v>0</v>
      </c>
      <c r="V3852" s="104">
        <f t="shared" si="1582"/>
        <v>0</v>
      </c>
      <c r="W3852" s="105">
        <f t="shared" si="1583"/>
        <v>1.9999999999999982</v>
      </c>
      <c r="X3852" s="96"/>
      <c r="Y3852" s="106" t="str">
        <f>$AO$30</f>
        <v>D</v>
      </c>
      <c r="Z3852" s="207" t="str">
        <f t="shared" si="1574"/>
        <v>Tue</v>
      </c>
      <c r="AA3852" s="107">
        <f t="shared" si="1575"/>
        <v>0</v>
      </c>
      <c r="AB3852" s="107">
        <f t="shared" si="1576"/>
        <v>0</v>
      </c>
      <c r="AC3852" s="107">
        <f t="shared" si="1577"/>
        <v>0</v>
      </c>
    </row>
    <row r="3853" spans="1:29" ht="12.75" customHeight="1">
      <c r="A3853" s="69"/>
      <c r="B3853" s="98"/>
      <c r="C3853" s="98"/>
      <c r="D3853" s="162" t="s">
        <v>30</v>
      </c>
      <c r="E3853" s="159"/>
      <c r="F3853" s="163">
        <f>ROUND(H3845+H3847+F3851+F3852,0)*12</f>
        <v>21543588</v>
      </c>
      <c r="G3853" s="163"/>
      <c r="H3853" s="99"/>
      <c r="I3853" s="76">
        <f t="shared" si="1571"/>
        <v>27</v>
      </c>
      <c r="J3853" s="100">
        <f>$AN$31</f>
        <v>41101</v>
      </c>
      <c r="K3853" s="101">
        <v>1</v>
      </c>
      <c r="L3853" s="261">
        <v>13</v>
      </c>
      <c r="M3853" s="232">
        <f t="shared" si="1586"/>
        <v>0.33333333333333331</v>
      </c>
      <c r="N3853" s="241">
        <f t="shared" si="1578"/>
        <v>0.70833333333333337</v>
      </c>
      <c r="O3853" s="244">
        <f t="shared" si="1572"/>
        <v>9.0000000000000018</v>
      </c>
      <c r="P3853" s="245" t="str">
        <f t="shared" si="1584"/>
        <v>1</v>
      </c>
      <c r="Q3853" s="257">
        <f t="shared" si="1573"/>
        <v>8.0000000000000018</v>
      </c>
      <c r="R3853" s="102">
        <f t="shared" si="1585"/>
        <v>4.9999999999999982</v>
      </c>
      <c r="S3853" s="103">
        <f t="shared" si="1579"/>
        <v>1</v>
      </c>
      <c r="T3853" s="104">
        <f t="shared" si="1580"/>
        <v>3.9999999999999982</v>
      </c>
      <c r="U3853" s="104">
        <f t="shared" si="1581"/>
        <v>0</v>
      </c>
      <c r="V3853" s="104">
        <f t="shared" si="1582"/>
        <v>0</v>
      </c>
      <c r="W3853" s="105">
        <f t="shared" si="1583"/>
        <v>4.9999999999999982</v>
      </c>
      <c r="X3853" s="96"/>
      <c r="Y3853" s="106" t="str">
        <f>$AO$31</f>
        <v>D</v>
      </c>
      <c r="Z3853" s="207" t="str">
        <f t="shared" si="1574"/>
        <v>Wed</v>
      </c>
      <c r="AA3853" s="107">
        <f t="shared" si="1575"/>
        <v>0</v>
      </c>
      <c r="AB3853" s="107">
        <f t="shared" si="1576"/>
        <v>0</v>
      </c>
      <c r="AC3853" s="107">
        <f t="shared" si="1577"/>
        <v>0</v>
      </c>
    </row>
    <row r="3854" spans="1:29" ht="12.75" customHeight="1">
      <c r="A3854" s="69"/>
      <c r="B3854" s="98"/>
      <c r="C3854" s="98"/>
      <c r="D3854" s="168" t="s">
        <v>31</v>
      </c>
      <c r="E3854" s="159"/>
      <c r="F3854" s="169">
        <f>(F3853)+(F3850*12)</f>
        <v>5703588</v>
      </c>
      <c r="G3854" s="169"/>
      <c r="H3854" s="99"/>
      <c r="I3854" s="76">
        <f t="shared" si="1571"/>
        <v>28</v>
      </c>
      <c r="J3854" s="100">
        <f>$AN$32</f>
        <v>41102</v>
      </c>
      <c r="K3854" s="101">
        <v>1</v>
      </c>
      <c r="L3854" s="261">
        <v>8</v>
      </c>
      <c r="M3854" s="232">
        <f t="shared" si="1586"/>
        <v>0.33333333333333331</v>
      </c>
      <c r="N3854" s="241">
        <f t="shared" si="1578"/>
        <v>0.70833333333333337</v>
      </c>
      <c r="O3854" s="244">
        <f t="shared" si="1572"/>
        <v>9.0000000000000018</v>
      </c>
      <c r="P3854" s="245" t="str">
        <f t="shared" si="1584"/>
        <v>1</v>
      </c>
      <c r="Q3854" s="257">
        <f t="shared" si="1573"/>
        <v>8.0000000000000018</v>
      </c>
      <c r="R3854" s="102">
        <f t="shared" si="1585"/>
        <v>0</v>
      </c>
      <c r="S3854" s="103">
        <f t="shared" si="1579"/>
        <v>0</v>
      </c>
      <c r="T3854" s="104">
        <f t="shared" si="1580"/>
        <v>0</v>
      </c>
      <c r="U3854" s="104">
        <f t="shared" si="1581"/>
        <v>0</v>
      </c>
      <c r="V3854" s="104">
        <f t="shared" si="1582"/>
        <v>0</v>
      </c>
      <c r="W3854" s="105">
        <f t="shared" si="1583"/>
        <v>0</v>
      </c>
      <c r="X3854" s="96"/>
      <c r="Y3854" s="106" t="str">
        <f>$AO$32</f>
        <v>D</v>
      </c>
      <c r="Z3854" s="207" t="str">
        <f t="shared" si="1574"/>
        <v>Thu</v>
      </c>
      <c r="AA3854" s="107">
        <f t="shared" si="1575"/>
        <v>0</v>
      </c>
      <c r="AB3854" s="107">
        <f t="shared" si="1576"/>
        <v>0</v>
      </c>
      <c r="AC3854" s="107">
        <f t="shared" si="1577"/>
        <v>0</v>
      </c>
    </row>
    <row r="3855" spans="1:29" ht="12.75" customHeight="1">
      <c r="A3855" s="69"/>
      <c r="B3855" s="98"/>
      <c r="C3855" s="98"/>
      <c r="D3855" s="168" t="s">
        <v>32</v>
      </c>
      <c r="E3855" s="159"/>
      <c r="F3855" s="170">
        <f>-(IF(F3854&lt;=0,0,IF(F3854&lt;=50000000,F3854*0.05,IF(F3854&lt;=200000000,(F3854-50000000)*0.15+2500000,IF(F3854&lt;=500000000,(F3854-250000000)*0.25+32500000,(F3854-500000000)*0.3+95000000)))))/12</f>
        <v>-23764.95</v>
      </c>
      <c r="G3855" s="171">
        <f>-(IF(F3855&lt;=0,0,IF(F3855&lt;=50000000,F3855*0.05,IF(F3855&lt;=200000000,(F3855-50000000)*0.15+2500000,IF(F3855&lt;=500000000,(F3855-250000000)*0.25+32500000,(F3855-500000000)*0.3+95000000)))))/12</f>
        <v>0</v>
      </c>
      <c r="H3855" s="99"/>
      <c r="I3855" s="76">
        <f t="shared" si="1571"/>
        <v>29</v>
      </c>
      <c r="J3855" s="100">
        <f>$AN$33</f>
        <v>41103</v>
      </c>
      <c r="K3855" s="101">
        <v>1</v>
      </c>
      <c r="L3855" s="261">
        <v>11</v>
      </c>
      <c r="M3855" s="232">
        <f t="shared" si="1586"/>
        <v>0.33333333333333331</v>
      </c>
      <c r="N3855" s="241">
        <f t="shared" si="1578"/>
        <v>0.70833333333333337</v>
      </c>
      <c r="O3855" s="244">
        <f t="shared" si="1572"/>
        <v>9.0000000000000018</v>
      </c>
      <c r="P3855" s="245" t="str">
        <f t="shared" si="1584"/>
        <v>1</v>
      </c>
      <c r="Q3855" s="257">
        <f t="shared" si="1573"/>
        <v>8.0000000000000018</v>
      </c>
      <c r="R3855" s="102">
        <f t="shared" si="1585"/>
        <v>2.9999999999999982</v>
      </c>
      <c r="S3855" s="103">
        <f t="shared" si="1579"/>
        <v>1</v>
      </c>
      <c r="T3855" s="104">
        <f t="shared" si="1580"/>
        <v>1.9999999999999982</v>
      </c>
      <c r="U3855" s="104">
        <f t="shared" si="1581"/>
        <v>0</v>
      </c>
      <c r="V3855" s="104">
        <f t="shared" si="1582"/>
        <v>0</v>
      </c>
      <c r="W3855" s="105">
        <f t="shared" si="1583"/>
        <v>2.9999999999999982</v>
      </c>
      <c r="X3855" s="96"/>
      <c r="Y3855" s="106" t="str">
        <f>$AO$33</f>
        <v>D</v>
      </c>
      <c r="Z3855" s="207" t="str">
        <f t="shared" si="1574"/>
        <v>Fri</v>
      </c>
      <c r="AA3855" s="107">
        <f t="shared" si="1575"/>
        <v>0</v>
      </c>
      <c r="AB3855" s="107">
        <f t="shared" si="1576"/>
        <v>0</v>
      </c>
      <c r="AC3855" s="107">
        <f t="shared" si="1577"/>
        <v>0</v>
      </c>
    </row>
    <row r="3856" spans="1:29" ht="12.75" customHeight="1">
      <c r="A3856" s="69"/>
      <c r="B3856" s="98"/>
      <c r="C3856" s="125"/>
      <c r="D3856" s="172"/>
      <c r="E3856" s="173"/>
      <c r="F3856" s="174"/>
      <c r="G3856" s="72"/>
      <c r="H3856" s="175"/>
      <c r="I3856" s="76">
        <f t="shared" si="1571"/>
        <v>30</v>
      </c>
      <c r="J3856" s="100">
        <f>$AN$34</f>
        <v>41104</v>
      </c>
      <c r="K3856" s="101" t="s">
        <v>50</v>
      </c>
      <c r="L3856" s="261"/>
      <c r="M3856" s="232">
        <f t="shared" si="1586"/>
        <v>0</v>
      </c>
      <c r="N3856" s="241">
        <f t="shared" si="1578"/>
        <v>0</v>
      </c>
      <c r="O3856" s="244">
        <f t="shared" si="1572"/>
        <v>0</v>
      </c>
      <c r="P3856" s="245">
        <f t="shared" si="1584"/>
        <v>0</v>
      </c>
      <c r="Q3856" s="257">
        <f t="shared" si="1573"/>
        <v>0</v>
      </c>
      <c r="R3856" s="102">
        <f t="shared" si="1585"/>
        <v>0</v>
      </c>
      <c r="S3856" s="103">
        <f t="shared" si="1579"/>
        <v>0</v>
      </c>
      <c r="T3856" s="104">
        <f t="shared" si="1580"/>
        <v>0</v>
      </c>
      <c r="U3856" s="104">
        <f t="shared" si="1581"/>
        <v>0</v>
      </c>
      <c r="V3856" s="104">
        <f t="shared" si="1582"/>
        <v>0</v>
      </c>
      <c r="W3856" s="105">
        <f t="shared" si="1583"/>
        <v>0</v>
      </c>
      <c r="X3856" s="96"/>
      <c r="Y3856" s="106" t="str">
        <f>$AO$34</f>
        <v>M</v>
      </c>
      <c r="Z3856" s="207" t="str">
        <f t="shared" si="1574"/>
        <v>Sat</v>
      </c>
      <c r="AA3856" s="107">
        <f t="shared" si="1575"/>
        <v>0</v>
      </c>
      <c r="AB3856" s="107">
        <f t="shared" si="1576"/>
        <v>0</v>
      </c>
      <c r="AC3856" s="107">
        <f t="shared" si="1577"/>
        <v>0</v>
      </c>
    </row>
    <row r="3857" spans="1:29" ht="12.75" customHeight="1">
      <c r="A3857" s="69"/>
      <c r="B3857" s="176" t="s">
        <v>33</v>
      </c>
      <c r="C3857" s="177"/>
      <c r="D3857" s="178"/>
      <c r="E3857" s="127"/>
      <c r="F3857" s="179"/>
      <c r="G3857" s="180" t="s">
        <v>22</v>
      </c>
      <c r="H3857" s="152">
        <f>+H3845+H3847+H3848+H3849</f>
        <v>1860258.9945086702</v>
      </c>
      <c r="I3857" s="76">
        <f t="shared" si="1571"/>
        <v>31</v>
      </c>
      <c r="J3857" s="100">
        <f>$AN$35</f>
        <v>41105</v>
      </c>
      <c r="K3857" s="101" t="s">
        <v>50</v>
      </c>
      <c r="L3857" s="261"/>
      <c r="M3857" s="232">
        <f t="shared" si="1586"/>
        <v>0</v>
      </c>
      <c r="N3857" s="241">
        <f t="shared" si="1578"/>
        <v>0</v>
      </c>
      <c r="O3857" s="244">
        <f t="shared" si="1572"/>
        <v>0</v>
      </c>
      <c r="P3857" s="245">
        <f t="shared" si="1584"/>
        <v>0</v>
      </c>
      <c r="Q3857" s="257">
        <f t="shared" si="1573"/>
        <v>0</v>
      </c>
      <c r="R3857" s="102">
        <f t="shared" si="1585"/>
        <v>0</v>
      </c>
      <c r="S3857" s="103">
        <f t="shared" si="1579"/>
        <v>0</v>
      </c>
      <c r="T3857" s="104">
        <f t="shared" si="1580"/>
        <v>0</v>
      </c>
      <c r="U3857" s="104">
        <f t="shared" si="1581"/>
        <v>0</v>
      </c>
      <c r="V3857" s="104">
        <f t="shared" si="1582"/>
        <v>0</v>
      </c>
      <c r="W3857" s="105">
        <f t="shared" si="1583"/>
        <v>0</v>
      </c>
      <c r="X3857" s="96"/>
      <c r="Y3857" s="106" t="str">
        <f>$AO$35</f>
        <v>M</v>
      </c>
      <c r="Z3857" s="262" t="str">
        <f t="shared" si="1574"/>
        <v>Sun</v>
      </c>
      <c r="AA3857" s="107">
        <f t="shared" si="1575"/>
        <v>0</v>
      </c>
      <c r="AB3857" s="107">
        <f t="shared" si="1576"/>
        <v>0</v>
      </c>
      <c r="AC3857" s="107">
        <f t="shared" si="1577"/>
        <v>0</v>
      </c>
    </row>
    <row r="3858" spans="1:29" ht="12.75" customHeight="1">
      <c r="A3858" s="69"/>
      <c r="B3858" s="70"/>
      <c r="C3858" s="70"/>
      <c r="D3858" s="200"/>
      <c r="E3858" s="127"/>
      <c r="F3858" s="155"/>
      <c r="G3858" s="74"/>
      <c r="H3858" s="75"/>
      <c r="I3858" s="76">
        <f t="shared" si="1571"/>
        <v>32</v>
      </c>
      <c r="J3858" s="100">
        <f>$AN$36</f>
        <v>41106</v>
      </c>
      <c r="K3858" s="101">
        <v>1</v>
      </c>
      <c r="L3858" s="261">
        <v>10</v>
      </c>
      <c r="M3858" s="232">
        <f t="shared" si="1586"/>
        <v>0.33333333333333331</v>
      </c>
      <c r="N3858" s="241">
        <f t="shared" si="1578"/>
        <v>0.70833333333333337</v>
      </c>
      <c r="O3858" s="244">
        <f t="shared" si="1572"/>
        <v>9.0000000000000018</v>
      </c>
      <c r="P3858" s="245" t="str">
        <f t="shared" si="1584"/>
        <v>1</v>
      </c>
      <c r="Q3858" s="257">
        <f t="shared" si="1573"/>
        <v>8.0000000000000018</v>
      </c>
      <c r="R3858" s="102">
        <f t="shared" si="1585"/>
        <v>1.9999999999999982</v>
      </c>
      <c r="S3858" s="103">
        <f t="shared" si="1579"/>
        <v>1</v>
      </c>
      <c r="T3858" s="104">
        <f t="shared" si="1580"/>
        <v>0.99999999999999822</v>
      </c>
      <c r="U3858" s="104">
        <f t="shared" si="1581"/>
        <v>0</v>
      </c>
      <c r="V3858" s="104">
        <f t="shared" si="1582"/>
        <v>0</v>
      </c>
      <c r="W3858" s="105">
        <f t="shared" si="1583"/>
        <v>1.9999999999999982</v>
      </c>
      <c r="X3858" s="96"/>
      <c r="Y3858" s="106" t="str">
        <f>$AO$36</f>
        <v>D</v>
      </c>
      <c r="Z3858" s="262" t="str">
        <f t="shared" si="1574"/>
        <v>Mon</v>
      </c>
      <c r="AA3858" s="107">
        <f t="shared" si="1575"/>
        <v>0</v>
      </c>
      <c r="AB3858" s="107">
        <f t="shared" si="1576"/>
        <v>0</v>
      </c>
      <c r="AC3858" s="107">
        <f t="shared" si="1577"/>
        <v>0</v>
      </c>
    </row>
    <row r="3859" spans="1:29" ht="12.75" customHeight="1">
      <c r="A3859" s="69"/>
      <c r="B3859" s="181" t="s">
        <v>34</v>
      </c>
      <c r="C3859" s="181"/>
      <c r="D3859" s="72"/>
      <c r="E3859" s="73"/>
      <c r="F3859" s="72"/>
      <c r="G3859" s="181" t="s">
        <v>35</v>
      </c>
      <c r="H3859" s="99"/>
      <c r="I3859" s="76">
        <f t="shared" si="1571"/>
        <v>33</v>
      </c>
      <c r="J3859" s="100">
        <f>$AN$37</f>
        <v>41107</v>
      </c>
      <c r="K3859" s="101">
        <v>1</v>
      </c>
      <c r="L3859" s="261">
        <v>8</v>
      </c>
      <c r="M3859" s="232">
        <f t="shared" si="1586"/>
        <v>0.33333333333333331</v>
      </c>
      <c r="N3859" s="241">
        <f t="shared" si="1578"/>
        <v>0.70833333333333337</v>
      </c>
      <c r="O3859" s="244">
        <f t="shared" si="1572"/>
        <v>9.0000000000000018</v>
      </c>
      <c r="P3859" s="245" t="str">
        <f t="shared" si="1584"/>
        <v>1</v>
      </c>
      <c r="Q3859" s="257">
        <f t="shared" si="1573"/>
        <v>8.0000000000000018</v>
      </c>
      <c r="R3859" s="102">
        <f t="shared" si="1585"/>
        <v>0</v>
      </c>
      <c r="S3859" s="103">
        <f t="shared" si="1579"/>
        <v>0</v>
      </c>
      <c r="T3859" s="104">
        <f t="shared" si="1580"/>
        <v>0</v>
      </c>
      <c r="U3859" s="104">
        <f t="shared" si="1581"/>
        <v>0</v>
      </c>
      <c r="V3859" s="104">
        <f t="shared" si="1582"/>
        <v>0</v>
      </c>
      <c r="W3859" s="105">
        <f t="shared" si="1583"/>
        <v>0</v>
      </c>
      <c r="X3859" s="96"/>
      <c r="Y3859" s="106" t="str">
        <f>$AO$37</f>
        <v>D</v>
      </c>
      <c r="Z3859" s="207" t="str">
        <f t="shared" si="1574"/>
        <v>Tue</v>
      </c>
      <c r="AA3859" s="107">
        <f t="shared" si="1575"/>
        <v>0</v>
      </c>
      <c r="AB3859" s="107">
        <f t="shared" si="1576"/>
        <v>0</v>
      </c>
      <c r="AC3859" s="107">
        <f t="shared" si="1577"/>
        <v>0</v>
      </c>
    </row>
    <row r="3860" spans="1:29" ht="12.75" customHeight="1">
      <c r="A3860" s="69"/>
      <c r="B3860" s="181"/>
      <c r="C3860" s="181"/>
      <c r="D3860" s="72"/>
      <c r="E3860" s="73"/>
      <c r="F3860" s="72"/>
      <c r="G3860" s="181"/>
      <c r="H3860" s="99"/>
      <c r="I3860" s="76">
        <f t="shared" si="1571"/>
        <v>34</v>
      </c>
      <c r="J3860" s="100">
        <f>$AN$38</f>
        <v>41108</v>
      </c>
      <c r="K3860" s="101">
        <v>1</v>
      </c>
      <c r="L3860" s="261">
        <v>10</v>
      </c>
      <c r="M3860" s="232">
        <f t="shared" si="1586"/>
        <v>0.33333333333333331</v>
      </c>
      <c r="N3860" s="241">
        <f t="shared" si="1578"/>
        <v>0.70833333333333337</v>
      </c>
      <c r="O3860" s="244">
        <f t="shared" si="1572"/>
        <v>9.0000000000000018</v>
      </c>
      <c r="P3860" s="245" t="str">
        <f t="shared" si="1584"/>
        <v>1</v>
      </c>
      <c r="Q3860" s="257">
        <f t="shared" si="1573"/>
        <v>8.0000000000000018</v>
      </c>
      <c r="R3860" s="102">
        <f t="shared" si="1585"/>
        <v>1.9999999999999982</v>
      </c>
      <c r="S3860" s="103">
        <f t="shared" si="1579"/>
        <v>1</v>
      </c>
      <c r="T3860" s="104">
        <f t="shared" si="1580"/>
        <v>0.99999999999999822</v>
      </c>
      <c r="U3860" s="104">
        <f t="shared" si="1581"/>
        <v>0</v>
      </c>
      <c r="V3860" s="104">
        <f t="shared" si="1582"/>
        <v>0</v>
      </c>
      <c r="W3860" s="105">
        <f t="shared" si="1583"/>
        <v>1.9999999999999982</v>
      </c>
      <c r="X3860" s="96"/>
      <c r="Y3860" s="106" t="str">
        <f>$AO$38</f>
        <v>D</v>
      </c>
      <c r="Z3860" s="207" t="str">
        <f t="shared" si="1574"/>
        <v>Wed</v>
      </c>
      <c r="AA3860" s="107">
        <f t="shared" si="1575"/>
        <v>0</v>
      </c>
      <c r="AB3860" s="107">
        <f t="shared" si="1576"/>
        <v>0</v>
      </c>
      <c r="AC3860" s="107">
        <f t="shared" si="1577"/>
        <v>0</v>
      </c>
    </row>
    <row r="3861" spans="1:29" ht="12.75" customHeight="1">
      <c r="A3861" s="69"/>
      <c r="B3861" s="181"/>
      <c r="C3861" s="181"/>
      <c r="D3861" s="72"/>
      <c r="E3861" s="73"/>
      <c r="F3861" s="72"/>
      <c r="G3861" s="181"/>
      <c r="H3861" s="99"/>
      <c r="I3861" s="76">
        <f t="shared" si="1571"/>
        <v>35</v>
      </c>
      <c r="J3861" s="100"/>
      <c r="K3861" s="101"/>
      <c r="L3861" s="261"/>
      <c r="M3861" s="232"/>
      <c r="N3861" s="241"/>
      <c r="O3861" s="244"/>
      <c r="P3861" s="245"/>
      <c r="Q3861" s="257"/>
      <c r="R3861" s="102"/>
      <c r="S3861" s="103"/>
      <c r="T3861" s="104"/>
      <c r="U3861" s="104"/>
      <c r="V3861" s="104"/>
      <c r="W3861" s="105"/>
      <c r="X3861" s="96"/>
      <c r="Y3861" s="106"/>
      <c r="Z3861" s="207" t="str">
        <f t="shared" si="1574"/>
        <v>Sat</v>
      </c>
      <c r="AA3861" s="107">
        <f>COUNTIF(K3861,"S")</f>
        <v>0</v>
      </c>
      <c r="AB3861" s="107">
        <f>COUNTIF(K3861,"I")</f>
        <v>0</v>
      </c>
      <c r="AC3861" s="107">
        <f>COUNTIF(K3861,"A")</f>
        <v>0</v>
      </c>
    </row>
    <row r="3862" spans="1:29" ht="12.75" customHeight="1">
      <c r="A3862" s="69"/>
      <c r="B3862" s="181"/>
      <c r="C3862" s="181"/>
      <c r="D3862" s="72"/>
      <c r="E3862" s="73"/>
      <c r="F3862" s="72"/>
      <c r="G3862" s="181"/>
      <c r="H3862" s="99"/>
      <c r="I3862" s="76">
        <f t="shared" si="1571"/>
        <v>36</v>
      </c>
      <c r="J3862" s="210" t="s">
        <v>19</v>
      </c>
      <c r="K3862" s="211"/>
      <c r="L3862" s="251"/>
      <c r="M3862" s="212" t="s">
        <v>45</v>
      </c>
      <c r="N3862" s="212" t="s">
        <v>46</v>
      </c>
      <c r="O3862" s="242"/>
      <c r="P3862" s="243"/>
      <c r="Q3862" s="258"/>
      <c r="R3862" s="212"/>
      <c r="S3862" s="213"/>
      <c r="T3862" s="214"/>
      <c r="U3862" s="214"/>
      <c r="V3862" s="215"/>
      <c r="W3862" s="216" t="s">
        <v>36</v>
      </c>
      <c r="X3862" s="182"/>
      <c r="Y3862" s="183" t="s">
        <v>37</v>
      </c>
      <c r="Z3862" s="83"/>
      <c r="AA3862" s="84"/>
      <c r="AB3862" s="84"/>
      <c r="AC3862" s="96"/>
    </row>
    <row r="3863" spans="1:29" ht="12.75" customHeight="1">
      <c r="A3863" s="69"/>
      <c r="B3863" s="184" t="str">
        <f>C3827</f>
        <v>ADE</v>
      </c>
      <c r="C3863" s="181"/>
      <c r="D3863" s="72"/>
      <c r="E3863" s="73"/>
      <c r="F3863" s="72"/>
      <c r="G3863" s="181" t="s">
        <v>38</v>
      </c>
      <c r="H3863" s="99"/>
      <c r="I3863" s="76">
        <f t="shared" si="1571"/>
        <v>37</v>
      </c>
      <c r="J3863" s="333">
        <f>+K3863+L3863</f>
        <v>22</v>
      </c>
      <c r="K3863" s="334">
        <f>+COUNTIF(K3830:K3861,"1")+COUNTIF(K3830:K3861,"2")+COUNTIF(K3830:K3861,"L2")+COUNTIF(K3830:K3861,"L1")</f>
        <v>22</v>
      </c>
      <c r="L3863" s="334">
        <f>+COUNTIF(K3830:K3861,"2")+COUNTIF(K3830:K3861,"L2")</f>
        <v>0</v>
      </c>
      <c r="M3863" s="334">
        <f>+COUNTIF(K3830:K3861,"1")+COUNTIF(K3830:K3861,"L1")</f>
        <v>22</v>
      </c>
      <c r="N3863" s="185"/>
      <c r="O3863" s="185"/>
      <c r="P3863" s="101"/>
      <c r="Q3863" s="259"/>
      <c r="R3863" s="185">
        <f>+COUNTIF(K3831:K3861,"S2")</f>
        <v>0</v>
      </c>
      <c r="S3863" s="102">
        <f>SUM(S3831:S3861)</f>
        <v>16</v>
      </c>
      <c r="T3863" s="102">
        <f>SUM(T3831:T3861)</f>
        <v>24.999999999999979</v>
      </c>
      <c r="U3863" s="102">
        <f>SUM(U3831:U3861)</f>
        <v>0</v>
      </c>
      <c r="V3863" s="102">
        <f>SUM(V3831:V3861)</f>
        <v>0</v>
      </c>
      <c r="W3863" s="105">
        <f>+(S3863*1.5)+(T3863*2)+(U3863*3)+(V3863*4)</f>
        <v>73.999999999999957</v>
      </c>
      <c r="X3863" s="186"/>
      <c r="Y3863" s="187">
        <f>+COUNTIF(Y3831:Y3861,"D")</f>
        <v>22</v>
      </c>
      <c r="Z3863" s="83"/>
      <c r="AA3863" s="102">
        <f>SUM(AA3831:AA3861)</f>
        <v>0</v>
      </c>
      <c r="AB3863" s="102">
        <f>SUM(AB3831:AB3861)</f>
        <v>0</v>
      </c>
      <c r="AC3863" s="102">
        <f>SUM(AC3831:AC3861)</f>
        <v>0</v>
      </c>
    </row>
    <row r="3864" spans="1:29" ht="12.75" customHeight="1">
      <c r="A3864" s="69"/>
      <c r="B3864" s="263"/>
      <c r="C3864" s="189" t="s">
        <v>57</v>
      </c>
      <c r="D3864" s="189"/>
      <c r="E3864" s="190"/>
      <c r="F3864" s="72"/>
      <c r="G3864" s="72"/>
      <c r="H3864" s="99"/>
      <c r="I3864" s="76">
        <f t="shared" si="1571"/>
        <v>38</v>
      </c>
      <c r="J3864" s="191"/>
      <c r="K3864" s="192"/>
      <c r="L3864" s="252"/>
      <c r="M3864" s="193"/>
      <c r="N3864" s="193"/>
      <c r="O3864" s="193"/>
      <c r="P3864" s="239"/>
      <c r="Q3864" s="260"/>
      <c r="R3864" s="194">
        <f>S3863+T3863+U3863+V3863</f>
        <v>40.999999999999979</v>
      </c>
      <c r="S3864" s="103"/>
      <c r="T3864" s="103"/>
      <c r="U3864" s="103"/>
      <c r="V3864" s="103"/>
      <c r="W3864" s="103"/>
      <c r="X3864" s="195"/>
      <c r="Y3864" s="187"/>
      <c r="Z3864" s="196"/>
      <c r="AA3864" s="196"/>
      <c r="AB3864" s="196"/>
      <c r="AC3864" s="197"/>
    </row>
    <row r="3866" spans="1:29" ht="12.75" customHeight="1">
      <c r="A3866" s="52">
        <f>A3827+1</f>
        <v>100</v>
      </c>
      <c r="B3866" s="53" t="s">
        <v>2</v>
      </c>
      <c r="C3866" s="54" t="s">
        <v>201</v>
      </c>
      <c r="D3866" s="55"/>
      <c r="E3866" s="56" t="s">
        <v>55</v>
      </c>
      <c r="F3866" s="209" t="s">
        <v>175</v>
      </c>
      <c r="G3866" s="57"/>
      <c r="H3866" s="58"/>
      <c r="I3866" s="59">
        <v>1</v>
      </c>
      <c r="J3866" s="486" t="str">
        <f>+C3866</f>
        <v>ADE</v>
      </c>
      <c r="K3866" s="486"/>
      <c r="L3866" s="486"/>
      <c r="M3866" s="486"/>
      <c r="N3866" s="486"/>
      <c r="O3866" s="486"/>
      <c r="P3866" s="486"/>
      <c r="Q3866" s="486"/>
      <c r="R3866" s="486"/>
      <c r="S3866" s="486"/>
      <c r="T3866" s="486"/>
      <c r="U3866" s="486"/>
      <c r="V3866" s="486"/>
      <c r="W3866" s="486"/>
      <c r="X3866" s="60"/>
      <c r="Y3866" s="61"/>
      <c r="Z3866" s="62"/>
      <c r="AA3866" s="63"/>
      <c r="AB3866" s="63"/>
      <c r="AC3866" s="64"/>
    </row>
    <row r="3867" spans="1:29" ht="12.75" customHeight="1">
      <c r="A3867" s="69"/>
      <c r="B3867" s="70" t="s">
        <v>3</v>
      </c>
      <c r="C3867" s="71" t="s">
        <v>62</v>
      </c>
      <c r="D3867" s="72"/>
      <c r="E3867" s="73"/>
      <c r="F3867" s="72"/>
      <c r="G3867" s="74"/>
      <c r="H3867" s="75"/>
      <c r="I3867" s="76">
        <f t="shared" ref="I3867:I3903" si="1587">+I3866+1</f>
        <v>2</v>
      </c>
      <c r="J3867" s="77" t="s">
        <v>4</v>
      </c>
      <c r="K3867" s="78"/>
      <c r="L3867" s="248"/>
      <c r="M3867" s="79"/>
      <c r="N3867" s="79"/>
      <c r="O3867" s="79"/>
      <c r="P3867" s="236"/>
      <c r="Q3867" s="254"/>
      <c r="R3867" s="79"/>
      <c r="S3867" s="79"/>
      <c r="T3867" s="79"/>
      <c r="U3867" s="79"/>
      <c r="V3867" s="79"/>
      <c r="W3867" s="80" t="str">
        <f>$Y$1</f>
        <v>Period: 1 May 2012 - 31 May 2012</v>
      </c>
      <c r="X3867" s="81"/>
      <c r="Y3867" s="82"/>
      <c r="Z3867" s="83"/>
      <c r="AA3867" s="84"/>
      <c r="AB3867" s="84"/>
      <c r="AC3867" s="85"/>
    </row>
    <row r="3868" spans="1:29" ht="12.75" customHeight="1">
      <c r="A3868" s="69"/>
      <c r="B3868" s="70" t="s">
        <v>6</v>
      </c>
      <c r="C3868" s="71" t="s">
        <v>5</v>
      </c>
      <c r="D3868" s="72"/>
      <c r="E3868" s="73"/>
      <c r="F3868" s="91"/>
      <c r="G3868" s="91"/>
      <c r="H3868" s="92"/>
      <c r="I3868" s="76">
        <f t="shared" si="1587"/>
        <v>3</v>
      </c>
      <c r="J3868" s="487" t="s">
        <v>7</v>
      </c>
      <c r="K3868" s="488" t="s">
        <v>8</v>
      </c>
      <c r="L3868" s="249"/>
      <c r="M3868" s="489" t="s">
        <v>49</v>
      </c>
      <c r="N3868" s="490"/>
      <c r="O3868" s="220"/>
      <c r="P3868" s="237"/>
      <c r="Q3868" s="255"/>
      <c r="R3868" s="491" t="s">
        <v>64</v>
      </c>
      <c r="S3868" s="493" t="s">
        <v>9</v>
      </c>
      <c r="T3868" s="493"/>
      <c r="U3868" s="493"/>
      <c r="V3868" s="493"/>
      <c r="W3868" s="494" t="s">
        <v>10</v>
      </c>
      <c r="X3868" s="93"/>
      <c r="Y3868" s="94"/>
      <c r="Z3868" s="83"/>
      <c r="AA3868" s="84"/>
      <c r="AB3868" s="84"/>
      <c r="AC3868" s="85"/>
    </row>
    <row r="3869" spans="1:29" ht="12.75" customHeight="1">
      <c r="A3869" s="69"/>
      <c r="B3869" s="70" t="s">
        <v>48</v>
      </c>
      <c r="C3869" s="71"/>
      <c r="D3869" s="72"/>
      <c r="E3869" s="73"/>
      <c r="F3869" s="91"/>
      <c r="G3869" s="91"/>
      <c r="H3869" s="92"/>
      <c r="I3869" s="76">
        <f t="shared" si="1587"/>
        <v>4</v>
      </c>
      <c r="J3869" s="487"/>
      <c r="K3869" s="488"/>
      <c r="L3869" s="250"/>
      <c r="M3869" s="231" t="s">
        <v>11</v>
      </c>
      <c r="N3869" s="231" t="s">
        <v>12</v>
      </c>
      <c r="O3869" s="231"/>
      <c r="P3869" s="238"/>
      <c r="Q3869" s="256" t="s">
        <v>67</v>
      </c>
      <c r="R3869" s="492"/>
      <c r="S3869" s="201">
        <v>1.5</v>
      </c>
      <c r="T3869" s="201">
        <v>2</v>
      </c>
      <c r="U3869" s="201">
        <v>3</v>
      </c>
      <c r="V3869" s="201">
        <v>4</v>
      </c>
      <c r="W3869" s="494"/>
      <c r="X3869" s="93"/>
      <c r="Y3869" s="94"/>
      <c r="Z3869" s="83"/>
      <c r="AA3869" s="95" t="s">
        <v>13</v>
      </c>
      <c r="AB3869" s="95" t="s">
        <v>14</v>
      </c>
      <c r="AC3869" s="96" t="s">
        <v>15</v>
      </c>
    </row>
    <row r="3870" spans="1:29" ht="12.75" customHeight="1">
      <c r="A3870" s="69"/>
      <c r="B3870" s="70" t="s">
        <v>16</v>
      </c>
      <c r="C3870" s="71"/>
      <c r="D3870" s="72"/>
      <c r="E3870" s="73"/>
      <c r="F3870" s="98"/>
      <c r="G3870" s="72"/>
      <c r="H3870" s="99"/>
      <c r="I3870" s="76">
        <f t="shared" si="1587"/>
        <v>5</v>
      </c>
      <c r="J3870" s="100">
        <f>$AN$9</f>
        <v>41079</v>
      </c>
      <c r="K3870" s="101">
        <v>1</v>
      </c>
      <c r="L3870" s="261">
        <v>11</v>
      </c>
      <c r="M3870" s="232">
        <f>VLOOKUP(K3870,$AE$23:$AG$30,2,0)</f>
        <v>0.33333333333333331</v>
      </c>
      <c r="N3870" s="241">
        <f>VLOOKUP(K3870,$AE$23:$AG$30,3,0)</f>
        <v>0.70833333333333337</v>
      </c>
      <c r="O3870" s="244">
        <f t="shared" ref="O3870:O3899" si="1588">(N3870-M3870)*24</f>
        <v>9.0000000000000018</v>
      </c>
      <c r="P3870" s="245" t="str">
        <f>+IF(((N3870-M3870)*24)&gt;4,"1",0)</f>
        <v>1</v>
      </c>
      <c r="Q3870" s="257">
        <f t="shared" ref="Q3870:Q3899" si="1589">O3870-P3870</f>
        <v>8.0000000000000018</v>
      </c>
      <c r="R3870" s="102">
        <f>+L3870-Q3870</f>
        <v>2.9999999999999982</v>
      </c>
      <c r="S3870" s="103">
        <f>IF(AND(Y3870="d",W3870&gt;0),1,0)</f>
        <v>1</v>
      </c>
      <c r="T3870" s="104">
        <f>IF(AND(Y3870="D",W3870-S3870&lt;0),0,IF(AND(Y3870="M",W3870&gt;=7),7,IF(AND(Y3870="M",W3870&lt;7),W3870,IF(W3870-S3870&lt;0,0,IF(AND(Y3870="D",W3870-S3870&gt;=7),7,IF(AND(Y3870="D",W3870-S3870&lt;7),W3870-S3870,0))))))</f>
        <v>1.9999999999999982</v>
      </c>
      <c r="U3870" s="104">
        <f>IF(AND(Y3870="D",W3870&lt;1),0,IF(AND(Y3870="D",W3870-S3870-T3870&gt;0,W3870-S3870-T3870&lt;1),W3870-S3870-T3870,IF(AND(Y3870="D",W3870-S3870-T3870&gt;=1),1,IF(AND(Y3870="M",W3870-T3870&gt;=1),1,IF(AND(Y3870="M",W3870-T3870&lt;1),W3870-T3870,0)))))</f>
        <v>0</v>
      </c>
      <c r="V3870" s="104">
        <f>IF(AND(Y3870="D",W3870&lt;1),0,IF(AND(Y3870="D",W3870-S3870-T3870-U3870&gt;0),W3870-S3870-T3870-U3870,IF(AND(Y3870="M",W3870-T3870-U3870&gt;0),W3870-T3870-U3870,0)))</f>
        <v>0</v>
      </c>
      <c r="W3870" s="105">
        <f>+R3870</f>
        <v>2.9999999999999982</v>
      </c>
      <c r="X3870" s="96"/>
      <c r="Y3870" s="106" t="str">
        <f>$AO$9</f>
        <v>D</v>
      </c>
      <c r="Z3870" s="207" t="str">
        <f t="shared" ref="Z3870:Z3900" si="1590">TEXT(WEEKDAY(J3870),"ddd")</f>
        <v>Tue</v>
      </c>
      <c r="AA3870" s="107">
        <f t="shared" ref="AA3870:AA3899" si="1591">COUNTIF(K3870,"S")</f>
        <v>0</v>
      </c>
      <c r="AB3870" s="107">
        <f t="shared" ref="AB3870:AB3899" si="1592">COUNTIF(K3870,"I")</f>
        <v>0</v>
      </c>
      <c r="AC3870" s="107">
        <f t="shared" ref="AC3870:AC3899" si="1593">COUNTIF(K3870,"A")</f>
        <v>0</v>
      </c>
    </row>
    <row r="3871" spans="1:29" ht="12.75" customHeight="1">
      <c r="A3871" s="69"/>
      <c r="B3871" s="70" t="s">
        <v>18</v>
      </c>
      <c r="C3871" s="108" t="s">
        <v>61</v>
      </c>
      <c r="D3871" s="109"/>
      <c r="E3871" s="73"/>
      <c r="F3871" s="110"/>
      <c r="G3871" s="72"/>
      <c r="H3871" s="99"/>
      <c r="I3871" s="76">
        <f t="shared" si="1587"/>
        <v>6</v>
      </c>
      <c r="J3871" s="100">
        <f>$AN$10</f>
        <v>41080</v>
      </c>
      <c r="K3871" s="101">
        <v>1</v>
      </c>
      <c r="L3871" s="261">
        <v>11</v>
      </c>
      <c r="M3871" s="232">
        <f>VLOOKUP(K3871,$AE$23:$AG$30,2,0)</f>
        <v>0.33333333333333331</v>
      </c>
      <c r="N3871" s="241">
        <f t="shared" ref="N3871:N3899" si="1594">VLOOKUP(K3871,$AE$23:$AG$30,3,0)</f>
        <v>0.70833333333333337</v>
      </c>
      <c r="O3871" s="244">
        <f t="shared" si="1588"/>
        <v>9.0000000000000018</v>
      </c>
      <c r="P3871" s="245" t="str">
        <f>+IF(((N3871-M3871)*24)&gt;4,"1",0)</f>
        <v>1</v>
      </c>
      <c r="Q3871" s="257">
        <f t="shared" si="1589"/>
        <v>8.0000000000000018</v>
      </c>
      <c r="R3871" s="102">
        <f>+L3871-Q3871</f>
        <v>2.9999999999999982</v>
      </c>
      <c r="S3871" s="103">
        <f t="shared" ref="S3871:S3899" si="1595">IF(AND(Y3871="d",W3871&gt;0),1,0)</f>
        <v>1</v>
      </c>
      <c r="T3871" s="104">
        <f t="shared" ref="T3871:T3899" si="1596">IF(AND(Y3871="D",W3871-S3871&lt;0),0,IF(AND(Y3871="M",W3871&gt;=7),7,IF(AND(Y3871="M",W3871&lt;7),W3871,IF(W3871-S3871&lt;0,0,IF(AND(Y3871="D",W3871-S3871&gt;=7),7,IF(AND(Y3871="D",W3871-S3871&lt;7),W3871-S3871,0))))))</f>
        <v>1.9999999999999982</v>
      </c>
      <c r="U3871" s="104">
        <f t="shared" ref="U3871:U3899" si="1597">IF(AND(Y3871="D",W3871&lt;1),0,IF(AND(Y3871="D",W3871-S3871-T3871&gt;0,W3871-S3871-T3871&lt;1),W3871-S3871-T3871,IF(AND(Y3871="D",W3871-S3871-T3871&gt;=1),1,IF(AND(Y3871="M",W3871-T3871&gt;=1),1,IF(AND(Y3871="M",W3871-T3871&lt;1),W3871-T3871,0)))))</f>
        <v>0</v>
      </c>
      <c r="V3871" s="104">
        <f t="shared" ref="V3871:V3899" si="1598">IF(AND(Y3871="D",W3871&lt;1),0,IF(AND(Y3871="D",W3871-S3871-T3871-U3871&gt;0),W3871-S3871-T3871-U3871,IF(AND(Y3871="M",W3871-T3871-U3871&gt;0),W3871-T3871-U3871,0)))</f>
        <v>0</v>
      </c>
      <c r="W3871" s="105">
        <f t="shared" ref="W3871:W3899" si="1599">+R3871</f>
        <v>2.9999999999999982</v>
      </c>
      <c r="X3871" s="96"/>
      <c r="Y3871" s="106" t="str">
        <f>$AO$10</f>
        <v>D</v>
      </c>
      <c r="Z3871" s="207" t="str">
        <f t="shared" si="1590"/>
        <v>Wed</v>
      </c>
      <c r="AA3871" s="107">
        <f t="shared" si="1591"/>
        <v>0</v>
      </c>
      <c r="AB3871" s="107">
        <f t="shared" si="1592"/>
        <v>0</v>
      </c>
      <c r="AC3871" s="107">
        <f t="shared" si="1593"/>
        <v>0</v>
      </c>
    </row>
    <row r="3872" spans="1:29" ht="12.75" customHeight="1">
      <c r="A3872" s="69"/>
      <c r="B3872" s="98" t="s">
        <v>20</v>
      </c>
      <c r="C3872" s="199">
        <v>40245</v>
      </c>
      <c r="D3872" s="199">
        <v>41340</v>
      </c>
      <c r="E3872" s="73"/>
      <c r="F3872" s="72"/>
      <c r="G3872" s="72"/>
      <c r="H3872" s="99"/>
      <c r="I3872" s="76">
        <f t="shared" si="1587"/>
        <v>7</v>
      </c>
      <c r="J3872" s="100">
        <f>$AN$11</f>
        <v>41081</v>
      </c>
      <c r="K3872" s="101">
        <v>1</v>
      </c>
      <c r="L3872" s="261">
        <v>11</v>
      </c>
      <c r="M3872" s="232">
        <f>VLOOKUP(K3872,$AE$23:$AG$30,2,0)</f>
        <v>0.33333333333333331</v>
      </c>
      <c r="N3872" s="241">
        <f t="shared" si="1594"/>
        <v>0.70833333333333337</v>
      </c>
      <c r="O3872" s="244">
        <f t="shared" si="1588"/>
        <v>9.0000000000000018</v>
      </c>
      <c r="P3872" s="245" t="str">
        <f t="shared" ref="P3872:P3899" si="1600">+IF(((N3872-M3872)*24)&gt;4,"1",0)</f>
        <v>1</v>
      </c>
      <c r="Q3872" s="257">
        <f t="shared" si="1589"/>
        <v>8.0000000000000018</v>
      </c>
      <c r="R3872" s="102">
        <f t="shared" ref="R3872:R3899" si="1601">+L3872-Q3872</f>
        <v>2.9999999999999982</v>
      </c>
      <c r="S3872" s="103">
        <f t="shared" si="1595"/>
        <v>1</v>
      </c>
      <c r="T3872" s="104">
        <f t="shared" si="1596"/>
        <v>1.9999999999999982</v>
      </c>
      <c r="U3872" s="104">
        <f t="shared" si="1597"/>
        <v>0</v>
      </c>
      <c r="V3872" s="104">
        <f t="shared" si="1598"/>
        <v>0</v>
      </c>
      <c r="W3872" s="105">
        <f t="shared" si="1599"/>
        <v>2.9999999999999982</v>
      </c>
      <c r="X3872" s="96"/>
      <c r="Y3872" s="106" t="str">
        <f>$AO$11</f>
        <v>D</v>
      </c>
      <c r="Z3872" s="207" t="str">
        <f t="shared" si="1590"/>
        <v>Thu</v>
      </c>
      <c r="AA3872" s="107">
        <f t="shared" si="1591"/>
        <v>0</v>
      </c>
      <c r="AB3872" s="107">
        <f t="shared" si="1592"/>
        <v>0</v>
      </c>
      <c r="AC3872" s="107">
        <f t="shared" si="1593"/>
        <v>0</v>
      </c>
    </row>
    <row r="3873" spans="1:29" ht="12.75" customHeight="1">
      <c r="A3873" s="69"/>
      <c r="B3873" s="98"/>
      <c r="C3873" s="98"/>
      <c r="D3873" s="72"/>
      <c r="E3873" s="73"/>
      <c r="F3873" s="72"/>
      <c r="G3873" s="72"/>
      <c r="H3873" s="99"/>
      <c r="I3873" s="76">
        <f t="shared" si="1587"/>
        <v>8</v>
      </c>
      <c r="J3873" s="100">
        <f>$AN$12</f>
        <v>41082</v>
      </c>
      <c r="K3873" s="101">
        <v>1</v>
      </c>
      <c r="L3873" s="261">
        <v>8</v>
      </c>
      <c r="M3873" s="232">
        <f t="shared" ref="M3873:M3899" si="1602">VLOOKUP(K3873,$AE$23:$AG$30,2,0)</f>
        <v>0.33333333333333331</v>
      </c>
      <c r="N3873" s="241">
        <f t="shared" si="1594"/>
        <v>0.70833333333333337</v>
      </c>
      <c r="O3873" s="244">
        <f t="shared" si="1588"/>
        <v>9.0000000000000018</v>
      </c>
      <c r="P3873" s="245" t="str">
        <f t="shared" si="1600"/>
        <v>1</v>
      </c>
      <c r="Q3873" s="257">
        <f t="shared" si="1589"/>
        <v>8.0000000000000018</v>
      </c>
      <c r="R3873" s="102">
        <f t="shared" si="1601"/>
        <v>0</v>
      </c>
      <c r="S3873" s="103">
        <f t="shared" si="1595"/>
        <v>0</v>
      </c>
      <c r="T3873" s="104">
        <f t="shared" si="1596"/>
        <v>0</v>
      </c>
      <c r="U3873" s="104">
        <f t="shared" si="1597"/>
        <v>0</v>
      </c>
      <c r="V3873" s="104">
        <f t="shared" si="1598"/>
        <v>0</v>
      </c>
      <c r="W3873" s="105">
        <f t="shared" si="1599"/>
        <v>0</v>
      </c>
      <c r="X3873" s="96"/>
      <c r="Y3873" s="106" t="str">
        <f>$AO$12</f>
        <v>D</v>
      </c>
      <c r="Z3873" s="207" t="str">
        <f t="shared" si="1590"/>
        <v>Fri</v>
      </c>
      <c r="AA3873" s="107">
        <f t="shared" si="1591"/>
        <v>0</v>
      </c>
      <c r="AB3873" s="107">
        <f t="shared" si="1592"/>
        <v>0</v>
      </c>
      <c r="AC3873" s="107">
        <f t="shared" si="1593"/>
        <v>0</v>
      </c>
    </row>
    <row r="3874" spans="1:29" ht="12.75" customHeight="1">
      <c r="A3874" s="69"/>
      <c r="B3874" s="98"/>
      <c r="C3874" s="98"/>
      <c r="D3874" s="72"/>
      <c r="E3874" s="73"/>
      <c r="F3874" s="198"/>
      <c r="G3874" s="72"/>
      <c r="H3874" s="99"/>
      <c r="I3874" s="76">
        <f t="shared" si="1587"/>
        <v>9</v>
      </c>
      <c r="J3874" s="100">
        <f>$AN$13</f>
        <v>41083</v>
      </c>
      <c r="K3874" s="339" t="s">
        <v>50</v>
      </c>
      <c r="L3874" s="261"/>
      <c r="M3874" s="232">
        <f t="shared" si="1602"/>
        <v>0</v>
      </c>
      <c r="N3874" s="241">
        <f t="shared" si="1594"/>
        <v>0</v>
      </c>
      <c r="O3874" s="244">
        <f t="shared" si="1588"/>
        <v>0</v>
      </c>
      <c r="P3874" s="245">
        <f t="shared" si="1600"/>
        <v>0</v>
      </c>
      <c r="Q3874" s="257">
        <f t="shared" si="1589"/>
        <v>0</v>
      </c>
      <c r="R3874" s="102">
        <f t="shared" si="1601"/>
        <v>0</v>
      </c>
      <c r="S3874" s="103">
        <f t="shared" si="1595"/>
        <v>0</v>
      </c>
      <c r="T3874" s="104">
        <f t="shared" si="1596"/>
        <v>0</v>
      </c>
      <c r="U3874" s="104">
        <f t="shared" si="1597"/>
        <v>0</v>
      </c>
      <c r="V3874" s="104">
        <f t="shared" si="1598"/>
        <v>0</v>
      </c>
      <c r="W3874" s="105">
        <f t="shared" si="1599"/>
        <v>0</v>
      </c>
      <c r="X3874" s="96"/>
      <c r="Y3874" s="106" t="str">
        <f>$AO$13</f>
        <v>M</v>
      </c>
      <c r="Z3874" s="207" t="str">
        <f t="shared" si="1590"/>
        <v>Sat</v>
      </c>
      <c r="AA3874" s="107">
        <f t="shared" si="1591"/>
        <v>0</v>
      </c>
      <c r="AB3874" s="107">
        <f t="shared" si="1592"/>
        <v>0</v>
      </c>
      <c r="AC3874" s="107">
        <f t="shared" si="1593"/>
        <v>0</v>
      </c>
    </row>
    <row r="3875" spans="1:29" ht="12.75" customHeight="1">
      <c r="A3875" s="69"/>
      <c r="B3875" s="124" t="s">
        <v>21</v>
      </c>
      <c r="C3875" s="125" t="s">
        <v>22</v>
      </c>
      <c r="D3875" s="126"/>
      <c r="E3875" s="127"/>
      <c r="F3875" s="198">
        <v>1244560</v>
      </c>
      <c r="G3875" s="129" t="s">
        <v>22</v>
      </c>
      <c r="H3875" s="130">
        <f>+F3875</f>
        <v>1244560</v>
      </c>
      <c r="I3875" s="76">
        <f t="shared" si="1587"/>
        <v>10</v>
      </c>
      <c r="J3875" s="100">
        <f>$AN$14</f>
        <v>41084</v>
      </c>
      <c r="K3875" s="339" t="s">
        <v>50</v>
      </c>
      <c r="L3875" s="261"/>
      <c r="M3875" s="232">
        <f t="shared" si="1602"/>
        <v>0</v>
      </c>
      <c r="N3875" s="241">
        <f t="shared" si="1594"/>
        <v>0</v>
      </c>
      <c r="O3875" s="244">
        <f t="shared" si="1588"/>
        <v>0</v>
      </c>
      <c r="P3875" s="245">
        <f t="shared" si="1600"/>
        <v>0</v>
      </c>
      <c r="Q3875" s="257">
        <f t="shared" si="1589"/>
        <v>0</v>
      </c>
      <c r="R3875" s="102">
        <f t="shared" si="1601"/>
        <v>0</v>
      </c>
      <c r="S3875" s="103">
        <f t="shared" si="1595"/>
        <v>0</v>
      </c>
      <c r="T3875" s="104">
        <f t="shared" si="1596"/>
        <v>0</v>
      </c>
      <c r="U3875" s="104">
        <f t="shared" si="1597"/>
        <v>0</v>
      </c>
      <c r="V3875" s="104">
        <f t="shared" si="1598"/>
        <v>0</v>
      </c>
      <c r="W3875" s="105">
        <f t="shared" si="1599"/>
        <v>0</v>
      </c>
      <c r="X3875" s="96"/>
      <c r="Y3875" s="106" t="str">
        <f>$AO$14</f>
        <v>M</v>
      </c>
      <c r="Z3875" s="262" t="str">
        <f t="shared" si="1590"/>
        <v>Sun</v>
      </c>
      <c r="AA3875" s="107">
        <f t="shared" si="1591"/>
        <v>0</v>
      </c>
      <c r="AB3875" s="107">
        <f t="shared" si="1592"/>
        <v>0</v>
      </c>
      <c r="AC3875" s="107">
        <f t="shared" si="1593"/>
        <v>0</v>
      </c>
    </row>
    <row r="3876" spans="1:29" ht="12.75" customHeight="1">
      <c r="A3876" s="69"/>
      <c r="B3876" s="124" t="s">
        <v>23</v>
      </c>
      <c r="C3876" s="125" t="s">
        <v>22</v>
      </c>
      <c r="D3876" s="133">
        <f>+F3875/173</f>
        <v>7193.9884393063585</v>
      </c>
      <c r="E3876" s="127" t="s">
        <v>24</v>
      </c>
      <c r="F3876" s="128">
        <f>+W3902</f>
        <v>157.00000000000003</v>
      </c>
      <c r="G3876" s="134" t="s">
        <v>22</v>
      </c>
      <c r="H3876" s="130">
        <f>F3876*D3876</f>
        <v>1129456.1849710986</v>
      </c>
      <c r="I3876" s="76">
        <f t="shared" si="1587"/>
        <v>11</v>
      </c>
      <c r="J3876" s="100">
        <f>$AN$15</f>
        <v>41085</v>
      </c>
      <c r="K3876" s="101">
        <v>1</v>
      </c>
      <c r="L3876" s="261">
        <v>11</v>
      </c>
      <c r="M3876" s="232">
        <f t="shared" si="1602"/>
        <v>0.33333333333333331</v>
      </c>
      <c r="N3876" s="241">
        <f t="shared" si="1594"/>
        <v>0.70833333333333337</v>
      </c>
      <c r="O3876" s="244">
        <f t="shared" si="1588"/>
        <v>9.0000000000000018</v>
      </c>
      <c r="P3876" s="245" t="str">
        <f t="shared" si="1600"/>
        <v>1</v>
      </c>
      <c r="Q3876" s="257">
        <f t="shared" si="1589"/>
        <v>8.0000000000000018</v>
      </c>
      <c r="R3876" s="102">
        <f t="shared" si="1601"/>
        <v>2.9999999999999982</v>
      </c>
      <c r="S3876" s="103">
        <f t="shared" si="1595"/>
        <v>1</v>
      </c>
      <c r="T3876" s="104">
        <f t="shared" si="1596"/>
        <v>1.9999999999999982</v>
      </c>
      <c r="U3876" s="104">
        <f t="shared" si="1597"/>
        <v>0</v>
      </c>
      <c r="V3876" s="104">
        <f t="shared" si="1598"/>
        <v>0</v>
      </c>
      <c r="W3876" s="105">
        <f t="shared" si="1599"/>
        <v>2.9999999999999982</v>
      </c>
      <c r="X3876" s="96"/>
      <c r="Y3876" s="106" t="str">
        <f>$AO$15</f>
        <v>D</v>
      </c>
      <c r="Z3876" s="262" t="str">
        <f t="shared" si="1590"/>
        <v>Mon</v>
      </c>
      <c r="AA3876" s="107">
        <f t="shared" si="1591"/>
        <v>0</v>
      </c>
      <c r="AB3876" s="107">
        <f t="shared" si="1592"/>
        <v>0</v>
      </c>
      <c r="AC3876" s="107">
        <f t="shared" si="1593"/>
        <v>0</v>
      </c>
    </row>
    <row r="3877" spans="1:29" ht="12.75" customHeight="1">
      <c r="A3877" s="69"/>
      <c r="B3877" s="124" t="s">
        <v>65</v>
      </c>
      <c r="C3877" s="125" t="s">
        <v>22</v>
      </c>
      <c r="D3877" s="133">
        <v>6000</v>
      </c>
      <c r="E3877" s="127" t="s">
        <v>24</v>
      </c>
      <c r="F3877" s="203">
        <f>+K3902</f>
        <v>24</v>
      </c>
      <c r="G3877" s="134" t="s">
        <v>22</v>
      </c>
      <c r="H3877" s="130">
        <f>F3877*D3877</f>
        <v>144000</v>
      </c>
      <c r="I3877" s="76">
        <f t="shared" si="1587"/>
        <v>12</v>
      </c>
      <c r="J3877" s="100">
        <f>$AN$16</f>
        <v>41086</v>
      </c>
      <c r="K3877" s="101">
        <v>2</v>
      </c>
      <c r="L3877" s="261">
        <v>10</v>
      </c>
      <c r="M3877" s="232">
        <f t="shared" si="1602"/>
        <v>0.83333333333333337</v>
      </c>
      <c r="N3877" s="241">
        <f t="shared" si="1594"/>
        <v>1.2083333333333333</v>
      </c>
      <c r="O3877" s="244">
        <f t="shared" si="1588"/>
        <v>8.9999999999999964</v>
      </c>
      <c r="P3877" s="245" t="str">
        <f t="shared" si="1600"/>
        <v>1</v>
      </c>
      <c r="Q3877" s="257">
        <f t="shared" si="1589"/>
        <v>7.9999999999999964</v>
      </c>
      <c r="R3877" s="102">
        <f t="shared" si="1601"/>
        <v>2.0000000000000036</v>
      </c>
      <c r="S3877" s="103">
        <f t="shared" si="1595"/>
        <v>1</v>
      </c>
      <c r="T3877" s="104">
        <f t="shared" si="1596"/>
        <v>1.0000000000000036</v>
      </c>
      <c r="U3877" s="104">
        <f t="shared" si="1597"/>
        <v>0</v>
      </c>
      <c r="V3877" s="104">
        <f t="shared" si="1598"/>
        <v>0</v>
      </c>
      <c r="W3877" s="105">
        <f t="shared" si="1599"/>
        <v>2.0000000000000036</v>
      </c>
      <c r="X3877" s="96"/>
      <c r="Y3877" s="106" t="str">
        <f>$AO$16</f>
        <v>D</v>
      </c>
      <c r="Z3877" s="207" t="str">
        <f t="shared" si="1590"/>
        <v>Tue</v>
      </c>
      <c r="AA3877" s="107">
        <f t="shared" si="1591"/>
        <v>0</v>
      </c>
      <c r="AB3877" s="107">
        <f t="shared" si="1592"/>
        <v>0</v>
      </c>
      <c r="AC3877" s="107">
        <f t="shared" si="1593"/>
        <v>0</v>
      </c>
    </row>
    <row r="3878" spans="1:29" ht="12.75" customHeight="1">
      <c r="A3878" s="69"/>
      <c r="B3878" s="124" t="s">
        <v>66</v>
      </c>
      <c r="C3878" s="125" t="s">
        <v>22</v>
      </c>
      <c r="D3878" s="200">
        <v>4000</v>
      </c>
      <c r="E3878" s="127" t="s">
        <v>24</v>
      </c>
      <c r="F3878" s="139">
        <f>+L3902</f>
        <v>11</v>
      </c>
      <c r="G3878" s="134" t="s">
        <v>22</v>
      </c>
      <c r="H3878" s="130">
        <f>F3878*D3878</f>
        <v>44000</v>
      </c>
      <c r="I3878" s="76">
        <f t="shared" si="1587"/>
        <v>13</v>
      </c>
      <c r="J3878" s="100">
        <f>$AN$17</f>
        <v>41087</v>
      </c>
      <c r="K3878" s="101">
        <v>2</v>
      </c>
      <c r="L3878" s="261">
        <v>10</v>
      </c>
      <c r="M3878" s="232">
        <f t="shared" si="1602"/>
        <v>0.83333333333333337</v>
      </c>
      <c r="N3878" s="241">
        <f t="shared" si="1594"/>
        <v>1.2083333333333333</v>
      </c>
      <c r="O3878" s="244">
        <f t="shared" si="1588"/>
        <v>8.9999999999999964</v>
      </c>
      <c r="P3878" s="245" t="str">
        <f t="shared" si="1600"/>
        <v>1</v>
      </c>
      <c r="Q3878" s="257">
        <f t="shared" si="1589"/>
        <v>7.9999999999999964</v>
      </c>
      <c r="R3878" s="102">
        <f t="shared" si="1601"/>
        <v>2.0000000000000036</v>
      </c>
      <c r="S3878" s="103">
        <f t="shared" si="1595"/>
        <v>1</v>
      </c>
      <c r="T3878" s="104">
        <f t="shared" si="1596"/>
        <v>1.0000000000000036</v>
      </c>
      <c r="U3878" s="104">
        <f t="shared" si="1597"/>
        <v>0</v>
      </c>
      <c r="V3878" s="104">
        <f t="shared" si="1598"/>
        <v>0</v>
      </c>
      <c r="W3878" s="105">
        <f t="shared" si="1599"/>
        <v>2.0000000000000036</v>
      </c>
      <c r="X3878" s="96"/>
      <c r="Y3878" s="106" t="str">
        <f>$AO$17</f>
        <v>D</v>
      </c>
      <c r="Z3878" s="207" t="str">
        <f t="shared" si="1590"/>
        <v>Wed</v>
      </c>
      <c r="AA3878" s="107">
        <f t="shared" si="1591"/>
        <v>0</v>
      </c>
      <c r="AB3878" s="107">
        <f t="shared" si="1592"/>
        <v>0</v>
      </c>
      <c r="AC3878" s="107">
        <f t="shared" si="1593"/>
        <v>0</v>
      </c>
    </row>
    <row r="3879" spans="1:29" ht="12.75" customHeight="1">
      <c r="A3879" s="69"/>
      <c r="B3879" s="335" t="s">
        <v>75</v>
      </c>
      <c r="C3879" s="336" t="s">
        <v>22</v>
      </c>
      <c r="D3879" s="337"/>
      <c r="E3879" s="127" t="s">
        <v>24</v>
      </c>
      <c r="F3879" s="338">
        <f>+M3902</f>
        <v>13</v>
      </c>
      <c r="G3879" s="142" t="s">
        <v>22</v>
      </c>
      <c r="H3879" s="143">
        <f>+F3879*D3879</f>
        <v>0</v>
      </c>
      <c r="I3879" s="76">
        <f t="shared" si="1587"/>
        <v>14</v>
      </c>
      <c r="J3879" s="100">
        <f>$AN$18</f>
        <v>41088</v>
      </c>
      <c r="K3879" s="101">
        <v>2</v>
      </c>
      <c r="L3879" s="261">
        <v>10</v>
      </c>
      <c r="M3879" s="232">
        <f t="shared" si="1602"/>
        <v>0.83333333333333337</v>
      </c>
      <c r="N3879" s="241">
        <f t="shared" si="1594"/>
        <v>1.2083333333333333</v>
      </c>
      <c r="O3879" s="244">
        <f t="shared" si="1588"/>
        <v>8.9999999999999964</v>
      </c>
      <c r="P3879" s="245" t="str">
        <f t="shared" si="1600"/>
        <v>1</v>
      </c>
      <c r="Q3879" s="257">
        <f t="shared" si="1589"/>
        <v>7.9999999999999964</v>
      </c>
      <c r="R3879" s="102">
        <f t="shared" si="1601"/>
        <v>2.0000000000000036</v>
      </c>
      <c r="S3879" s="103">
        <f t="shared" si="1595"/>
        <v>1</v>
      </c>
      <c r="T3879" s="104">
        <f t="shared" si="1596"/>
        <v>1.0000000000000036</v>
      </c>
      <c r="U3879" s="104">
        <f t="shared" si="1597"/>
        <v>0</v>
      </c>
      <c r="V3879" s="104">
        <f t="shared" si="1598"/>
        <v>0</v>
      </c>
      <c r="W3879" s="105">
        <f t="shared" si="1599"/>
        <v>2.0000000000000036</v>
      </c>
      <c r="X3879" s="96"/>
      <c r="Y3879" s="106" t="str">
        <f>$AO$18</f>
        <v>D</v>
      </c>
      <c r="Z3879" s="207" t="str">
        <f t="shared" si="1590"/>
        <v>Thu</v>
      </c>
      <c r="AA3879" s="107">
        <f t="shared" si="1591"/>
        <v>0</v>
      </c>
      <c r="AB3879" s="107">
        <f t="shared" si="1592"/>
        <v>0</v>
      </c>
      <c r="AC3879" s="107">
        <f t="shared" si="1593"/>
        <v>0</v>
      </c>
    </row>
    <row r="3880" spans="1:29" ht="12.75" customHeight="1">
      <c r="A3880" s="69"/>
      <c r="B3880" s="124"/>
      <c r="C3880" s="70"/>
      <c r="D3880" s="202"/>
      <c r="E3880" s="140"/>
      <c r="F3880" s="141"/>
      <c r="G3880" s="74" t="s">
        <v>22</v>
      </c>
      <c r="H3880" s="99">
        <f>+D3880*F3880</f>
        <v>0</v>
      </c>
      <c r="I3880" s="76">
        <f t="shared" si="1587"/>
        <v>15</v>
      </c>
      <c r="J3880" s="100">
        <f>$AN$19</f>
        <v>41089</v>
      </c>
      <c r="K3880" s="101">
        <v>2</v>
      </c>
      <c r="L3880" s="261">
        <v>11</v>
      </c>
      <c r="M3880" s="232">
        <f t="shared" si="1602"/>
        <v>0.83333333333333337</v>
      </c>
      <c r="N3880" s="241">
        <f t="shared" si="1594"/>
        <v>1.2083333333333333</v>
      </c>
      <c r="O3880" s="244">
        <f t="shared" si="1588"/>
        <v>8.9999999999999964</v>
      </c>
      <c r="P3880" s="245" t="str">
        <f t="shared" si="1600"/>
        <v>1</v>
      </c>
      <c r="Q3880" s="257">
        <f t="shared" si="1589"/>
        <v>7.9999999999999964</v>
      </c>
      <c r="R3880" s="102">
        <f t="shared" si="1601"/>
        <v>3.0000000000000036</v>
      </c>
      <c r="S3880" s="103">
        <f t="shared" si="1595"/>
        <v>1</v>
      </c>
      <c r="T3880" s="104">
        <f t="shared" si="1596"/>
        <v>2.0000000000000036</v>
      </c>
      <c r="U3880" s="104">
        <f t="shared" si="1597"/>
        <v>0</v>
      </c>
      <c r="V3880" s="104">
        <f t="shared" si="1598"/>
        <v>0</v>
      </c>
      <c r="W3880" s="105">
        <f t="shared" si="1599"/>
        <v>3.0000000000000036</v>
      </c>
      <c r="X3880" s="96"/>
      <c r="Y3880" s="106" t="str">
        <f>$AO$19</f>
        <v>D</v>
      </c>
      <c r="Z3880" s="207" t="str">
        <f t="shared" si="1590"/>
        <v>Fri</v>
      </c>
      <c r="AA3880" s="107">
        <f t="shared" si="1591"/>
        <v>0</v>
      </c>
      <c r="AB3880" s="107">
        <f t="shared" si="1592"/>
        <v>0</v>
      </c>
      <c r="AC3880" s="107">
        <f t="shared" si="1593"/>
        <v>0</v>
      </c>
    </row>
    <row r="3881" spans="1:29" ht="12.75" customHeight="1">
      <c r="A3881" s="69"/>
      <c r="B3881" s="124"/>
      <c r="C3881" s="70"/>
      <c r="D3881" s="202"/>
      <c r="E3881" s="140"/>
      <c r="F3881" s="139"/>
      <c r="G3881" s="74" t="s">
        <v>22</v>
      </c>
      <c r="H3881" s="99">
        <f>+D3881*F3881</f>
        <v>0</v>
      </c>
      <c r="I3881" s="76">
        <f t="shared" si="1587"/>
        <v>16</v>
      </c>
      <c r="J3881" s="100">
        <f>$AN$20</f>
        <v>41090</v>
      </c>
      <c r="K3881" s="101" t="s">
        <v>72</v>
      </c>
      <c r="L3881" s="261">
        <v>11</v>
      </c>
      <c r="M3881" s="232">
        <f t="shared" si="1602"/>
        <v>0</v>
      </c>
      <c r="N3881" s="241">
        <f t="shared" si="1594"/>
        <v>0</v>
      </c>
      <c r="O3881" s="244">
        <f t="shared" si="1588"/>
        <v>0</v>
      </c>
      <c r="P3881" s="245">
        <f t="shared" si="1600"/>
        <v>0</v>
      </c>
      <c r="Q3881" s="257">
        <f t="shared" si="1589"/>
        <v>0</v>
      </c>
      <c r="R3881" s="102">
        <f t="shared" si="1601"/>
        <v>11</v>
      </c>
      <c r="S3881" s="103">
        <f t="shared" si="1595"/>
        <v>0</v>
      </c>
      <c r="T3881" s="104">
        <f t="shared" si="1596"/>
        <v>7</v>
      </c>
      <c r="U3881" s="104">
        <f t="shared" si="1597"/>
        <v>1</v>
      </c>
      <c r="V3881" s="104">
        <f t="shared" si="1598"/>
        <v>3</v>
      </c>
      <c r="W3881" s="105">
        <f t="shared" si="1599"/>
        <v>11</v>
      </c>
      <c r="X3881" s="96"/>
      <c r="Y3881" s="106" t="str">
        <f>$AO$20</f>
        <v>M</v>
      </c>
      <c r="Z3881" s="207" t="str">
        <f t="shared" si="1590"/>
        <v>Sat</v>
      </c>
      <c r="AA3881" s="107">
        <f t="shared" si="1591"/>
        <v>0</v>
      </c>
      <c r="AB3881" s="107">
        <f t="shared" si="1592"/>
        <v>0</v>
      </c>
      <c r="AC3881" s="107">
        <f t="shared" si="1593"/>
        <v>0</v>
      </c>
    </row>
    <row r="3882" spans="1:29" ht="12.75" customHeight="1">
      <c r="A3882" s="69"/>
      <c r="B3882" s="124" t="s">
        <v>56</v>
      </c>
      <c r="C3882" s="70" t="s">
        <v>22</v>
      </c>
      <c r="D3882" s="202"/>
      <c r="E3882" s="140"/>
      <c r="F3882" s="141"/>
      <c r="G3882" s="74" t="s">
        <v>22</v>
      </c>
      <c r="H3882" s="99">
        <v>0</v>
      </c>
      <c r="I3882" s="76">
        <f t="shared" si="1587"/>
        <v>17</v>
      </c>
      <c r="J3882" s="100">
        <f>$AN$21</f>
        <v>41091</v>
      </c>
      <c r="K3882" s="101" t="s">
        <v>50</v>
      </c>
      <c r="L3882" s="261"/>
      <c r="M3882" s="232">
        <f t="shared" si="1602"/>
        <v>0</v>
      </c>
      <c r="N3882" s="241">
        <f t="shared" si="1594"/>
        <v>0</v>
      </c>
      <c r="O3882" s="244">
        <f t="shared" si="1588"/>
        <v>0</v>
      </c>
      <c r="P3882" s="245">
        <f t="shared" si="1600"/>
        <v>0</v>
      </c>
      <c r="Q3882" s="257">
        <f t="shared" si="1589"/>
        <v>0</v>
      </c>
      <c r="R3882" s="102">
        <f t="shared" si="1601"/>
        <v>0</v>
      </c>
      <c r="S3882" s="103">
        <f t="shared" si="1595"/>
        <v>0</v>
      </c>
      <c r="T3882" s="104">
        <f t="shared" si="1596"/>
        <v>0</v>
      </c>
      <c r="U3882" s="104">
        <f t="shared" si="1597"/>
        <v>0</v>
      </c>
      <c r="V3882" s="104">
        <f t="shared" si="1598"/>
        <v>0</v>
      </c>
      <c r="W3882" s="105">
        <f t="shared" si="1599"/>
        <v>0</v>
      </c>
      <c r="X3882" s="96"/>
      <c r="Y3882" s="106" t="str">
        <f>$AO$21</f>
        <v>M</v>
      </c>
      <c r="Z3882" s="262" t="str">
        <f t="shared" si="1590"/>
        <v>Sun</v>
      </c>
      <c r="AA3882" s="107">
        <f t="shared" si="1591"/>
        <v>0</v>
      </c>
      <c r="AB3882" s="107">
        <f t="shared" si="1592"/>
        <v>0</v>
      </c>
      <c r="AC3882" s="107">
        <f t="shared" si="1593"/>
        <v>0</v>
      </c>
    </row>
    <row r="3883" spans="1:29" ht="12.75" customHeight="1">
      <c r="A3883" s="69"/>
      <c r="B3883" s="124"/>
      <c r="C3883" s="70"/>
      <c r="D3883" s="202"/>
      <c r="E3883" s="140"/>
      <c r="F3883" s="139"/>
      <c r="G3883" s="74" t="s">
        <v>22</v>
      </c>
      <c r="H3883" s="99">
        <f>+D3883*F3883</f>
        <v>0</v>
      </c>
      <c r="I3883" s="76">
        <f t="shared" si="1587"/>
        <v>18</v>
      </c>
      <c r="J3883" s="100">
        <f>$AN$22</f>
        <v>41092</v>
      </c>
      <c r="K3883" s="101">
        <v>1</v>
      </c>
      <c r="L3883" s="261">
        <v>11</v>
      </c>
      <c r="M3883" s="232">
        <f t="shared" si="1602"/>
        <v>0.33333333333333331</v>
      </c>
      <c r="N3883" s="241">
        <f t="shared" si="1594"/>
        <v>0.70833333333333337</v>
      </c>
      <c r="O3883" s="244">
        <f t="shared" si="1588"/>
        <v>9.0000000000000018</v>
      </c>
      <c r="P3883" s="245" t="str">
        <f t="shared" si="1600"/>
        <v>1</v>
      </c>
      <c r="Q3883" s="257">
        <f t="shared" si="1589"/>
        <v>8.0000000000000018</v>
      </c>
      <c r="R3883" s="102">
        <f t="shared" si="1601"/>
        <v>2.9999999999999982</v>
      </c>
      <c r="S3883" s="103">
        <f t="shared" si="1595"/>
        <v>1</v>
      </c>
      <c r="T3883" s="104">
        <f t="shared" si="1596"/>
        <v>1.9999999999999982</v>
      </c>
      <c r="U3883" s="104">
        <f t="shared" si="1597"/>
        <v>0</v>
      </c>
      <c r="V3883" s="104">
        <f t="shared" si="1598"/>
        <v>0</v>
      </c>
      <c r="W3883" s="105">
        <f t="shared" si="1599"/>
        <v>2.9999999999999982</v>
      </c>
      <c r="X3883" s="96"/>
      <c r="Y3883" s="106" t="str">
        <f>$AO$22</f>
        <v>D</v>
      </c>
      <c r="Z3883" s="262" t="str">
        <f t="shared" si="1590"/>
        <v>Mon</v>
      </c>
      <c r="AA3883" s="107">
        <f t="shared" si="1591"/>
        <v>0</v>
      </c>
      <c r="AB3883" s="107">
        <f t="shared" si="1592"/>
        <v>0</v>
      </c>
      <c r="AC3883" s="107">
        <f t="shared" si="1593"/>
        <v>0</v>
      </c>
    </row>
    <row r="3884" spans="1:29" ht="12.75" customHeight="1">
      <c r="A3884" s="69"/>
      <c r="B3884" s="150" t="s">
        <v>19</v>
      </c>
      <c r="C3884" s="150"/>
      <c r="D3884" s="200"/>
      <c r="E3884" s="127"/>
      <c r="F3884" s="151"/>
      <c r="G3884" s="134" t="s">
        <v>22</v>
      </c>
      <c r="H3884" s="152">
        <f>SUM(H3875:H3883)</f>
        <v>2562016.1849710988</v>
      </c>
      <c r="I3884" s="76">
        <f t="shared" si="1587"/>
        <v>19</v>
      </c>
      <c r="J3884" s="100">
        <f>$AN$23</f>
        <v>41093</v>
      </c>
      <c r="K3884" s="101">
        <v>1</v>
      </c>
      <c r="L3884" s="261">
        <v>11</v>
      </c>
      <c r="M3884" s="232">
        <f t="shared" si="1602"/>
        <v>0.33333333333333331</v>
      </c>
      <c r="N3884" s="241">
        <f t="shared" si="1594"/>
        <v>0.70833333333333337</v>
      </c>
      <c r="O3884" s="244">
        <f t="shared" si="1588"/>
        <v>9.0000000000000018</v>
      </c>
      <c r="P3884" s="245" t="str">
        <f t="shared" si="1600"/>
        <v>1</v>
      </c>
      <c r="Q3884" s="257">
        <f t="shared" si="1589"/>
        <v>8.0000000000000018</v>
      </c>
      <c r="R3884" s="102">
        <f t="shared" si="1601"/>
        <v>2.9999999999999982</v>
      </c>
      <c r="S3884" s="103">
        <f t="shared" si="1595"/>
        <v>1</v>
      </c>
      <c r="T3884" s="104">
        <f t="shared" si="1596"/>
        <v>1.9999999999999982</v>
      </c>
      <c r="U3884" s="104">
        <f t="shared" si="1597"/>
        <v>0</v>
      </c>
      <c r="V3884" s="104">
        <f t="shared" si="1598"/>
        <v>0</v>
      </c>
      <c r="W3884" s="105">
        <f t="shared" si="1599"/>
        <v>2.9999999999999982</v>
      </c>
      <c r="X3884" s="96"/>
      <c r="Y3884" s="106" t="str">
        <f>$AO$23</f>
        <v>D</v>
      </c>
      <c r="Z3884" s="207" t="str">
        <f t="shared" si="1590"/>
        <v>Tue</v>
      </c>
      <c r="AA3884" s="107">
        <f t="shared" si="1591"/>
        <v>0</v>
      </c>
      <c r="AB3884" s="107">
        <f t="shared" si="1592"/>
        <v>0</v>
      </c>
      <c r="AC3884" s="107">
        <f t="shared" si="1593"/>
        <v>0</v>
      </c>
    </row>
    <row r="3885" spans="1:29" ht="12.75" customHeight="1">
      <c r="A3885" s="69"/>
      <c r="B3885" s="131" t="s">
        <v>25</v>
      </c>
      <c r="C3885" s="70"/>
      <c r="D3885" s="200"/>
      <c r="E3885" s="127"/>
      <c r="F3885" s="151"/>
      <c r="G3885" s="74"/>
      <c r="H3885" s="75"/>
      <c r="I3885" s="76">
        <f t="shared" si="1587"/>
        <v>20</v>
      </c>
      <c r="J3885" s="100">
        <f>$AN$24</f>
        <v>41094</v>
      </c>
      <c r="K3885" s="101">
        <v>1</v>
      </c>
      <c r="L3885" s="261">
        <v>11</v>
      </c>
      <c r="M3885" s="232">
        <f t="shared" si="1602"/>
        <v>0.33333333333333331</v>
      </c>
      <c r="N3885" s="241">
        <f t="shared" si="1594"/>
        <v>0.70833333333333337</v>
      </c>
      <c r="O3885" s="244">
        <f t="shared" si="1588"/>
        <v>9.0000000000000018</v>
      </c>
      <c r="P3885" s="245" t="str">
        <f t="shared" si="1600"/>
        <v>1</v>
      </c>
      <c r="Q3885" s="257">
        <f t="shared" si="1589"/>
        <v>8.0000000000000018</v>
      </c>
      <c r="R3885" s="102">
        <f t="shared" si="1601"/>
        <v>2.9999999999999982</v>
      </c>
      <c r="S3885" s="103">
        <f t="shared" si="1595"/>
        <v>1</v>
      </c>
      <c r="T3885" s="104">
        <f t="shared" si="1596"/>
        <v>1.9999999999999982</v>
      </c>
      <c r="U3885" s="104">
        <f t="shared" si="1597"/>
        <v>0</v>
      </c>
      <c r="V3885" s="104">
        <f t="shared" si="1598"/>
        <v>0</v>
      </c>
      <c r="W3885" s="105">
        <f t="shared" si="1599"/>
        <v>2.9999999999999982</v>
      </c>
      <c r="X3885" s="96"/>
      <c r="Y3885" s="106" t="str">
        <f>$AO$24</f>
        <v>D</v>
      </c>
      <c r="Z3885" s="207" t="str">
        <f t="shared" si="1590"/>
        <v>Wed</v>
      </c>
      <c r="AA3885" s="107">
        <f t="shared" si="1591"/>
        <v>0</v>
      </c>
      <c r="AB3885" s="107">
        <f t="shared" si="1592"/>
        <v>0</v>
      </c>
      <c r="AC3885" s="107">
        <f t="shared" si="1593"/>
        <v>0</v>
      </c>
    </row>
    <row r="3886" spans="1:29" ht="12.75" customHeight="1">
      <c r="A3886" s="69"/>
      <c r="B3886" s="124" t="s">
        <v>26</v>
      </c>
      <c r="C3886" s="125" t="s">
        <v>22</v>
      </c>
      <c r="D3886" s="153">
        <f>-H3875</f>
        <v>-1244560</v>
      </c>
      <c r="E3886" s="127" t="s">
        <v>24</v>
      </c>
      <c r="F3886" s="149">
        <v>0.02</v>
      </c>
      <c r="G3886" s="134" t="s">
        <v>22</v>
      </c>
      <c r="H3886" s="130">
        <f>F3886*D3886</f>
        <v>-24891.200000000001</v>
      </c>
      <c r="I3886" s="76">
        <f t="shared" si="1587"/>
        <v>21</v>
      </c>
      <c r="J3886" s="100">
        <f>$AN$25</f>
        <v>41095</v>
      </c>
      <c r="K3886" s="101">
        <v>1</v>
      </c>
      <c r="L3886" s="261">
        <v>11</v>
      </c>
      <c r="M3886" s="232">
        <f t="shared" si="1602"/>
        <v>0.33333333333333331</v>
      </c>
      <c r="N3886" s="241">
        <f t="shared" si="1594"/>
        <v>0.70833333333333337</v>
      </c>
      <c r="O3886" s="244">
        <f t="shared" si="1588"/>
        <v>9.0000000000000018</v>
      </c>
      <c r="P3886" s="245" t="str">
        <f t="shared" si="1600"/>
        <v>1</v>
      </c>
      <c r="Q3886" s="257">
        <f t="shared" si="1589"/>
        <v>8.0000000000000018</v>
      </c>
      <c r="R3886" s="102">
        <f t="shared" si="1601"/>
        <v>2.9999999999999982</v>
      </c>
      <c r="S3886" s="103">
        <f t="shared" si="1595"/>
        <v>1</v>
      </c>
      <c r="T3886" s="104">
        <f t="shared" si="1596"/>
        <v>1.9999999999999982</v>
      </c>
      <c r="U3886" s="104">
        <f t="shared" si="1597"/>
        <v>0</v>
      </c>
      <c r="V3886" s="104">
        <f t="shared" si="1598"/>
        <v>0</v>
      </c>
      <c r="W3886" s="105">
        <f t="shared" si="1599"/>
        <v>2.9999999999999982</v>
      </c>
      <c r="X3886" s="96"/>
      <c r="Y3886" s="106" t="str">
        <f>$AO$25</f>
        <v>D</v>
      </c>
      <c r="Z3886" s="207" t="str">
        <f t="shared" si="1590"/>
        <v>Thu</v>
      </c>
      <c r="AA3886" s="107">
        <f t="shared" si="1591"/>
        <v>0</v>
      </c>
      <c r="AB3886" s="107">
        <f t="shared" si="1592"/>
        <v>0</v>
      </c>
      <c r="AC3886" s="107">
        <f t="shared" si="1593"/>
        <v>0</v>
      </c>
    </row>
    <row r="3887" spans="1:29" ht="12.75" customHeight="1">
      <c r="A3887" s="69"/>
      <c r="B3887" s="124" t="s">
        <v>47</v>
      </c>
      <c r="C3887" s="125" t="s">
        <v>22</v>
      </c>
      <c r="D3887" s="200"/>
      <c r="E3887" s="127"/>
      <c r="F3887" s="155"/>
      <c r="G3887" s="134" t="s">
        <v>22</v>
      </c>
      <c r="H3887" s="130">
        <f>SUM(AA3902:AC3902)*-F3875/21</f>
        <v>0</v>
      </c>
      <c r="I3887" s="76">
        <f t="shared" si="1587"/>
        <v>22</v>
      </c>
      <c r="J3887" s="100">
        <f>$AN$26</f>
        <v>41096</v>
      </c>
      <c r="K3887" s="101">
        <v>1</v>
      </c>
      <c r="L3887" s="261">
        <v>11</v>
      </c>
      <c r="M3887" s="232">
        <f t="shared" si="1602"/>
        <v>0.33333333333333331</v>
      </c>
      <c r="N3887" s="241">
        <f t="shared" si="1594"/>
        <v>0.70833333333333337</v>
      </c>
      <c r="O3887" s="244">
        <f t="shared" si="1588"/>
        <v>9.0000000000000018</v>
      </c>
      <c r="P3887" s="245" t="str">
        <f t="shared" si="1600"/>
        <v>1</v>
      </c>
      <c r="Q3887" s="257">
        <f t="shared" si="1589"/>
        <v>8.0000000000000018</v>
      </c>
      <c r="R3887" s="102">
        <f t="shared" si="1601"/>
        <v>2.9999999999999982</v>
      </c>
      <c r="S3887" s="103">
        <f t="shared" si="1595"/>
        <v>1</v>
      </c>
      <c r="T3887" s="104">
        <f t="shared" si="1596"/>
        <v>1.9999999999999982</v>
      </c>
      <c r="U3887" s="104">
        <f t="shared" si="1597"/>
        <v>0</v>
      </c>
      <c r="V3887" s="104">
        <f t="shared" si="1598"/>
        <v>0</v>
      </c>
      <c r="W3887" s="105">
        <f t="shared" si="1599"/>
        <v>2.9999999999999982</v>
      </c>
      <c r="X3887" s="96"/>
      <c r="Y3887" s="106" t="str">
        <f>$AO$26</f>
        <v>D</v>
      </c>
      <c r="Z3887" s="207" t="str">
        <f t="shared" si="1590"/>
        <v>Fri</v>
      </c>
      <c r="AA3887" s="107">
        <f t="shared" si="1591"/>
        <v>0</v>
      </c>
      <c r="AB3887" s="107">
        <f t="shared" si="1592"/>
        <v>0</v>
      </c>
      <c r="AC3887" s="107">
        <f t="shared" si="1593"/>
        <v>0</v>
      </c>
    </row>
    <row r="3888" spans="1:29" ht="12.75" customHeight="1">
      <c r="A3888" s="69"/>
      <c r="B3888" s="124" t="s">
        <v>27</v>
      </c>
      <c r="C3888" s="125" t="s">
        <v>22</v>
      </c>
      <c r="D3888" s="200"/>
      <c r="E3888" s="127"/>
      <c r="F3888" s="155"/>
      <c r="G3888" s="134" t="s">
        <v>22</v>
      </c>
      <c r="H3888" s="156">
        <f>+F3894</f>
        <v>-54787.25</v>
      </c>
      <c r="I3888" s="76">
        <f t="shared" si="1587"/>
        <v>23</v>
      </c>
      <c r="J3888" s="100">
        <f>$AN$27</f>
        <v>41097</v>
      </c>
      <c r="K3888" s="101" t="s">
        <v>50</v>
      </c>
      <c r="L3888" s="261">
        <v>8</v>
      </c>
      <c r="M3888" s="232">
        <f t="shared" si="1602"/>
        <v>0</v>
      </c>
      <c r="N3888" s="241">
        <f t="shared" si="1594"/>
        <v>0</v>
      </c>
      <c r="O3888" s="244">
        <f t="shared" si="1588"/>
        <v>0</v>
      </c>
      <c r="P3888" s="245">
        <f t="shared" si="1600"/>
        <v>0</v>
      </c>
      <c r="Q3888" s="257">
        <f t="shared" si="1589"/>
        <v>0</v>
      </c>
      <c r="R3888" s="102">
        <f t="shared" si="1601"/>
        <v>8</v>
      </c>
      <c r="S3888" s="103">
        <f t="shared" si="1595"/>
        <v>0</v>
      </c>
      <c r="T3888" s="104">
        <f t="shared" si="1596"/>
        <v>7</v>
      </c>
      <c r="U3888" s="104">
        <f t="shared" si="1597"/>
        <v>1</v>
      </c>
      <c r="V3888" s="104">
        <f t="shared" si="1598"/>
        <v>0</v>
      </c>
      <c r="W3888" s="105">
        <f t="shared" si="1599"/>
        <v>8</v>
      </c>
      <c r="X3888" s="96"/>
      <c r="Y3888" s="106" t="str">
        <f>$AO$27</f>
        <v>M</v>
      </c>
      <c r="Z3888" s="207" t="str">
        <f t="shared" si="1590"/>
        <v>Sat</v>
      </c>
      <c r="AA3888" s="107">
        <f t="shared" si="1591"/>
        <v>0</v>
      </c>
      <c r="AB3888" s="107">
        <f t="shared" si="1592"/>
        <v>0</v>
      </c>
      <c r="AC3888" s="107">
        <f t="shared" si="1593"/>
        <v>0</v>
      </c>
    </row>
    <row r="3889" spans="1:29" ht="12.75" customHeight="1">
      <c r="A3889" s="69"/>
      <c r="B3889" s="98"/>
      <c r="C3889" s="98"/>
      <c r="D3889" s="158" t="s">
        <v>28</v>
      </c>
      <c r="E3889" s="159"/>
      <c r="F3889" s="160">
        <f>VLOOKUP(C3868,$AD$1:$AG$6,2)</f>
        <v>-1320000</v>
      </c>
      <c r="G3889" s="160"/>
      <c r="H3889" s="99"/>
      <c r="I3889" s="76">
        <f t="shared" si="1587"/>
        <v>24</v>
      </c>
      <c r="J3889" s="100">
        <f>$AN$28</f>
        <v>41098</v>
      </c>
      <c r="K3889" s="339" t="s">
        <v>72</v>
      </c>
      <c r="L3889" s="261">
        <v>8</v>
      </c>
      <c r="M3889" s="232">
        <f t="shared" si="1602"/>
        <v>0</v>
      </c>
      <c r="N3889" s="241">
        <f t="shared" si="1594"/>
        <v>0</v>
      </c>
      <c r="O3889" s="244">
        <f t="shared" si="1588"/>
        <v>0</v>
      </c>
      <c r="P3889" s="245">
        <f t="shared" si="1600"/>
        <v>0</v>
      </c>
      <c r="Q3889" s="257">
        <f t="shared" si="1589"/>
        <v>0</v>
      </c>
      <c r="R3889" s="102">
        <f t="shared" si="1601"/>
        <v>8</v>
      </c>
      <c r="S3889" s="103">
        <f t="shared" si="1595"/>
        <v>0</v>
      </c>
      <c r="T3889" s="104">
        <f t="shared" si="1596"/>
        <v>7</v>
      </c>
      <c r="U3889" s="104">
        <f t="shared" si="1597"/>
        <v>1</v>
      </c>
      <c r="V3889" s="104">
        <f t="shared" si="1598"/>
        <v>0</v>
      </c>
      <c r="W3889" s="105">
        <f t="shared" si="1599"/>
        <v>8</v>
      </c>
      <c r="X3889" s="96"/>
      <c r="Y3889" s="106" t="str">
        <f>$AO$28</f>
        <v>M</v>
      </c>
      <c r="Z3889" s="262" t="str">
        <f t="shared" si="1590"/>
        <v>Sun</v>
      </c>
      <c r="AA3889" s="107">
        <f t="shared" si="1591"/>
        <v>0</v>
      </c>
      <c r="AB3889" s="107">
        <f t="shared" si="1592"/>
        <v>0</v>
      </c>
      <c r="AC3889" s="107">
        <f t="shared" si="1593"/>
        <v>0</v>
      </c>
    </row>
    <row r="3890" spans="1:29" ht="12.75" customHeight="1">
      <c r="A3890" s="69"/>
      <c r="B3890" s="98"/>
      <c r="C3890" s="98"/>
      <c r="D3890" s="162" t="s">
        <v>26</v>
      </c>
      <c r="E3890" s="159"/>
      <c r="F3890" s="163">
        <f>+(H3875)*0.54%</f>
        <v>6720.6240000000007</v>
      </c>
      <c r="G3890" s="163"/>
      <c r="H3890" s="99"/>
      <c r="I3890" s="76">
        <f t="shared" si="1587"/>
        <v>25</v>
      </c>
      <c r="J3890" s="100">
        <f>$AN$29</f>
        <v>41099</v>
      </c>
      <c r="K3890" s="101">
        <v>2</v>
      </c>
      <c r="L3890" s="261">
        <v>10</v>
      </c>
      <c r="M3890" s="232">
        <f t="shared" si="1602"/>
        <v>0.83333333333333337</v>
      </c>
      <c r="N3890" s="241">
        <f t="shared" si="1594"/>
        <v>1.2083333333333333</v>
      </c>
      <c r="O3890" s="244">
        <f t="shared" si="1588"/>
        <v>8.9999999999999964</v>
      </c>
      <c r="P3890" s="245" t="str">
        <f t="shared" si="1600"/>
        <v>1</v>
      </c>
      <c r="Q3890" s="257">
        <f t="shared" si="1589"/>
        <v>7.9999999999999964</v>
      </c>
      <c r="R3890" s="102">
        <f t="shared" si="1601"/>
        <v>2.0000000000000036</v>
      </c>
      <c r="S3890" s="103">
        <f t="shared" si="1595"/>
        <v>1</v>
      </c>
      <c r="T3890" s="104">
        <f t="shared" si="1596"/>
        <v>1.0000000000000036</v>
      </c>
      <c r="U3890" s="104">
        <f t="shared" si="1597"/>
        <v>0</v>
      </c>
      <c r="V3890" s="104">
        <f t="shared" si="1598"/>
        <v>0</v>
      </c>
      <c r="W3890" s="105">
        <f t="shared" si="1599"/>
        <v>2.0000000000000036</v>
      </c>
      <c r="X3890" s="96"/>
      <c r="Y3890" s="106" t="str">
        <f>$AO$29</f>
        <v>D</v>
      </c>
      <c r="Z3890" s="262" t="str">
        <f t="shared" si="1590"/>
        <v>Mon</v>
      </c>
      <c r="AA3890" s="107">
        <f t="shared" si="1591"/>
        <v>0</v>
      </c>
      <c r="AB3890" s="107">
        <f t="shared" si="1592"/>
        <v>0</v>
      </c>
      <c r="AC3890" s="107">
        <f t="shared" si="1593"/>
        <v>0</v>
      </c>
    </row>
    <row r="3891" spans="1:29" ht="12.75" customHeight="1">
      <c r="A3891" s="69"/>
      <c r="B3891" s="98"/>
      <c r="C3891" s="98"/>
      <c r="D3891" s="162" t="s">
        <v>29</v>
      </c>
      <c r="E3891" s="159"/>
      <c r="F3891" s="160">
        <f>-IF(H3884*5%&gt;500000,500000,H3884*5%)</f>
        <v>-128100.80924855494</v>
      </c>
      <c r="G3891" s="160"/>
      <c r="H3891" s="99"/>
      <c r="I3891" s="76">
        <f t="shared" si="1587"/>
        <v>26</v>
      </c>
      <c r="J3891" s="100">
        <f>$AN$30</f>
        <v>41100</v>
      </c>
      <c r="K3891" s="101">
        <v>2</v>
      </c>
      <c r="L3891" s="261">
        <v>10</v>
      </c>
      <c r="M3891" s="232">
        <f t="shared" si="1602"/>
        <v>0.83333333333333337</v>
      </c>
      <c r="N3891" s="241">
        <f t="shared" si="1594"/>
        <v>1.2083333333333333</v>
      </c>
      <c r="O3891" s="244">
        <f t="shared" si="1588"/>
        <v>8.9999999999999964</v>
      </c>
      <c r="P3891" s="245" t="str">
        <f t="shared" si="1600"/>
        <v>1</v>
      </c>
      <c r="Q3891" s="257">
        <f t="shared" si="1589"/>
        <v>7.9999999999999964</v>
      </c>
      <c r="R3891" s="102">
        <f t="shared" si="1601"/>
        <v>2.0000000000000036</v>
      </c>
      <c r="S3891" s="103">
        <f t="shared" si="1595"/>
        <v>1</v>
      </c>
      <c r="T3891" s="104">
        <f t="shared" si="1596"/>
        <v>1.0000000000000036</v>
      </c>
      <c r="U3891" s="104">
        <f t="shared" si="1597"/>
        <v>0</v>
      </c>
      <c r="V3891" s="104">
        <f t="shared" si="1598"/>
        <v>0</v>
      </c>
      <c r="W3891" s="105">
        <f t="shared" si="1599"/>
        <v>2.0000000000000036</v>
      </c>
      <c r="X3891" s="96"/>
      <c r="Y3891" s="106" t="str">
        <f>$AO$30</f>
        <v>D</v>
      </c>
      <c r="Z3891" s="207" t="str">
        <f t="shared" si="1590"/>
        <v>Tue</v>
      </c>
      <c r="AA3891" s="107">
        <f t="shared" si="1591"/>
        <v>0</v>
      </c>
      <c r="AB3891" s="107">
        <f t="shared" si="1592"/>
        <v>0</v>
      </c>
      <c r="AC3891" s="107">
        <f t="shared" si="1593"/>
        <v>0</v>
      </c>
    </row>
    <row r="3892" spans="1:29" ht="12.75" customHeight="1">
      <c r="A3892" s="69"/>
      <c r="B3892" s="98"/>
      <c r="C3892" s="98"/>
      <c r="D3892" s="162" t="s">
        <v>30</v>
      </c>
      <c r="E3892" s="159"/>
      <c r="F3892" s="163">
        <f>ROUND(H3884+H3886+F3890+F3891,0)*12</f>
        <v>28988940</v>
      </c>
      <c r="G3892" s="163"/>
      <c r="H3892" s="99"/>
      <c r="I3892" s="76">
        <f t="shared" si="1587"/>
        <v>27</v>
      </c>
      <c r="J3892" s="100">
        <f>$AN$31</f>
        <v>41101</v>
      </c>
      <c r="K3892" s="101">
        <v>2</v>
      </c>
      <c r="L3892" s="261">
        <v>10</v>
      </c>
      <c r="M3892" s="232">
        <f t="shared" si="1602"/>
        <v>0.83333333333333337</v>
      </c>
      <c r="N3892" s="241">
        <f t="shared" si="1594"/>
        <v>1.2083333333333333</v>
      </c>
      <c r="O3892" s="244">
        <f t="shared" si="1588"/>
        <v>8.9999999999999964</v>
      </c>
      <c r="P3892" s="245" t="str">
        <f t="shared" si="1600"/>
        <v>1</v>
      </c>
      <c r="Q3892" s="257">
        <f t="shared" si="1589"/>
        <v>7.9999999999999964</v>
      </c>
      <c r="R3892" s="102">
        <f t="shared" si="1601"/>
        <v>2.0000000000000036</v>
      </c>
      <c r="S3892" s="103">
        <f t="shared" si="1595"/>
        <v>1</v>
      </c>
      <c r="T3892" s="104">
        <f t="shared" si="1596"/>
        <v>1.0000000000000036</v>
      </c>
      <c r="U3892" s="104">
        <f t="shared" si="1597"/>
        <v>0</v>
      </c>
      <c r="V3892" s="104">
        <f t="shared" si="1598"/>
        <v>0</v>
      </c>
      <c r="W3892" s="105">
        <f t="shared" si="1599"/>
        <v>2.0000000000000036</v>
      </c>
      <c r="X3892" s="96"/>
      <c r="Y3892" s="106" t="str">
        <f>$AO$31</f>
        <v>D</v>
      </c>
      <c r="Z3892" s="207" t="str">
        <f t="shared" si="1590"/>
        <v>Wed</v>
      </c>
      <c r="AA3892" s="107">
        <f t="shared" si="1591"/>
        <v>0</v>
      </c>
      <c r="AB3892" s="107">
        <f t="shared" si="1592"/>
        <v>0</v>
      </c>
      <c r="AC3892" s="107">
        <f t="shared" si="1593"/>
        <v>0</v>
      </c>
    </row>
    <row r="3893" spans="1:29" ht="12.75" customHeight="1">
      <c r="A3893" s="69"/>
      <c r="B3893" s="98"/>
      <c r="C3893" s="98"/>
      <c r="D3893" s="168" t="s">
        <v>31</v>
      </c>
      <c r="E3893" s="159"/>
      <c r="F3893" s="169">
        <f>(F3892)+(F3889*12)</f>
        <v>13148940</v>
      </c>
      <c r="G3893" s="169"/>
      <c r="H3893" s="99"/>
      <c r="I3893" s="76">
        <f t="shared" si="1587"/>
        <v>28</v>
      </c>
      <c r="J3893" s="100">
        <f>$AN$32</f>
        <v>41102</v>
      </c>
      <c r="K3893" s="101">
        <v>2</v>
      </c>
      <c r="L3893" s="261">
        <v>10</v>
      </c>
      <c r="M3893" s="232">
        <f t="shared" si="1602"/>
        <v>0.83333333333333337</v>
      </c>
      <c r="N3893" s="241">
        <f t="shared" si="1594"/>
        <v>1.2083333333333333</v>
      </c>
      <c r="O3893" s="244">
        <f t="shared" si="1588"/>
        <v>8.9999999999999964</v>
      </c>
      <c r="P3893" s="245" t="str">
        <f t="shared" si="1600"/>
        <v>1</v>
      </c>
      <c r="Q3893" s="257">
        <f t="shared" si="1589"/>
        <v>7.9999999999999964</v>
      </c>
      <c r="R3893" s="102">
        <f t="shared" si="1601"/>
        <v>2.0000000000000036</v>
      </c>
      <c r="S3893" s="103">
        <f t="shared" si="1595"/>
        <v>1</v>
      </c>
      <c r="T3893" s="104">
        <f t="shared" si="1596"/>
        <v>1.0000000000000036</v>
      </c>
      <c r="U3893" s="104">
        <f t="shared" si="1597"/>
        <v>0</v>
      </c>
      <c r="V3893" s="104">
        <f t="shared" si="1598"/>
        <v>0</v>
      </c>
      <c r="W3893" s="105">
        <f t="shared" si="1599"/>
        <v>2.0000000000000036</v>
      </c>
      <c r="X3893" s="96"/>
      <c r="Y3893" s="106" t="str">
        <f>$AO$32</f>
        <v>D</v>
      </c>
      <c r="Z3893" s="207" t="str">
        <f t="shared" si="1590"/>
        <v>Thu</v>
      </c>
      <c r="AA3893" s="107">
        <f t="shared" si="1591"/>
        <v>0</v>
      </c>
      <c r="AB3893" s="107">
        <f t="shared" si="1592"/>
        <v>0</v>
      </c>
      <c r="AC3893" s="107">
        <f t="shared" si="1593"/>
        <v>0</v>
      </c>
    </row>
    <row r="3894" spans="1:29" ht="12.75" customHeight="1">
      <c r="A3894" s="69"/>
      <c r="B3894" s="98"/>
      <c r="C3894" s="98"/>
      <c r="D3894" s="168" t="s">
        <v>32</v>
      </c>
      <c r="E3894" s="159"/>
      <c r="F3894" s="170">
        <f>-(IF(F3893&lt;=0,0,IF(F3893&lt;=50000000,F3893*0.05,IF(F3893&lt;=200000000,(F3893-50000000)*0.15+2500000,IF(F3893&lt;=500000000,(F3893-250000000)*0.25+32500000,(F3893-500000000)*0.3+95000000)))))/12</f>
        <v>-54787.25</v>
      </c>
      <c r="G3894" s="171">
        <f>-(IF(F3894&lt;=0,0,IF(F3894&lt;=50000000,F3894*0.05,IF(F3894&lt;=200000000,(F3894-50000000)*0.15+2500000,IF(F3894&lt;=500000000,(F3894-250000000)*0.25+32500000,(F3894-500000000)*0.3+95000000)))))/12</f>
        <v>0</v>
      </c>
      <c r="H3894" s="99"/>
      <c r="I3894" s="76">
        <f t="shared" si="1587"/>
        <v>29</v>
      </c>
      <c r="J3894" s="100">
        <f>$AN$33</f>
        <v>41103</v>
      </c>
      <c r="K3894" s="101">
        <v>2</v>
      </c>
      <c r="L3894" s="261">
        <v>10</v>
      </c>
      <c r="M3894" s="232">
        <f t="shared" si="1602"/>
        <v>0.83333333333333337</v>
      </c>
      <c r="N3894" s="241">
        <f t="shared" si="1594"/>
        <v>1.2083333333333333</v>
      </c>
      <c r="O3894" s="244">
        <f t="shared" si="1588"/>
        <v>8.9999999999999964</v>
      </c>
      <c r="P3894" s="245" t="str">
        <f t="shared" si="1600"/>
        <v>1</v>
      </c>
      <c r="Q3894" s="257">
        <f t="shared" si="1589"/>
        <v>7.9999999999999964</v>
      </c>
      <c r="R3894" s="102">
        <f t="shared" si="1601"/>
        <v>2.0000000000000036</v>
      </c>
      <c r="S3894" s="103">
        <f t="shared" si="1595"/>
        <v>1</v>
      </c>
      <c r="T3894" s="104">
        <f t="shared" si="1596"/>
        <v>1.0000000000000036</v>
      </c>
      <c r="U3894" s="104">
        <f t="shared" si="1597"/>
        <v>0</v>
      </c>
      <c r="V3894" s="104">
        <f t="shared" si="1598"/>
        <v>0</v>
      </c>
      <c r="W3894" s="105">
        <f t="shared" si="1599"/>
        <v>2.0000000000000036</v>
      </c>
      <c r="X3894" s="96"/>
      <c r="Y3894" s="106" t="str">
        <f>$AO$33</f>
        <v>D</v>
      </c>
      <c r="Z3894" s="207" t="str">
        <f t="shared" si="1590"/>
        <v>Fri</v>
      </c>
      <c r="AA3894" s="107">
        <f t="shared" si="1591"/>
        <v>0</v>
      </c>
      <c r="AB3894" s="107">
        <f t="shared" si="1592"/>
        <v>0</v>
      </c>
      <c r="AC3894" s="107">
        <f t="shared" si="1593"/>
        <v>0</v>
      </c>
    </row>
    <row r="3895" spans="1:29" ht="12.75" customHeight="1">
      <c r="A3895" s="69"/>
      <c r="B3895" s="98"/>
      <c r="C3895" s="125"/>
      <c r="D3895" s="172"/>
      <c r="E3895" s="173"/>
      <c r="F3895" s="174"/>
      <c r="G3895" s="72"/>
      <c r="H3895" s="175"/>
      <c r="I3895" s="76">
        <f t="shared" si="1587"/>
        <v>30</v>
      </c>
      <c r="J3895" s="100">
        <f>$AN$34</f>
        <v>41104</v>
      </c>
      <c r="K3895" s="101" t="s">
        <v>50</v>
      </c>
      <c r="L3895" s="261"/>
      <c r="M3895" s="232">
        <f t="shared" si="1602"/>
        <v>0</v>
      </c>
      <c r="N3895" s="241">
        <f t="shared" si="1594"/>
        <v>0</v>
      </c>
      <c r="O3895" s="244">
        <f t="shared" si="1588"/>
        <v>0</v>
      </c>
      <c r="P3895" s="245">
        <f t="shared" si="1600"/>
        <v>0</v>
      </c>
      <c r="Q3895" s="257">
        <f t="shared" si="1589"/>
        <v>0</v>
      </c>
      <c r="R3895" s="102">
        <f t="shared" si="1601"/>
        <v>0</v>
      </c>
      <c r="S3895" s="103">
        <f t="shared" si="1595"/>
        <v>0</v>
      </c>
      <c r="T3895" s="104">
        <f t="shared" si="1596"/>
        <v>0</v>
      </c>
      <c r="U3895" s="104">
        <f t="shared" si="1597"/>
        <v>0</v>
      </c>
      <c r="V3895" s="104">
        <f t="shared" si="1598"/>
        <v>0</v>
      </c>
      <c r="W3895" s="105">
        <f t="shared" si="1599"/>
        <v>0</v>
      </c>
      <c r="X3895" s="96"/>
      <c r="Y3895" s="106" t="str">
        <f>$AO$34</f>
        <v>M</v>
      </c>
      <c r="Z3895" s="207" t="str">
        <f t="shared" si="1590"/>
        <v>Sat</v>
      </c>
      <c r="AA3895" s="107">
        <f t="shared" si="1591"/>
        <v>0</v>
      </c>
      <c r="AB3895" s="107">
        <f t="shared" si="1592"/>
        <v>0</v>
      </c>
      <c r="AC3895" s="107">
        <f t="shared" si="1593"/>
        <v>0</v>
      </c>
    </row>
    <row r="3896" spans="1:29" ht="12.75" customHeight="1">
      <c r="A3896" s="69"/>
      <c r="B3896" s="176" t="s">
        <v>33</v>
      </c>
      <c r="C3896" s="177"/>
      <c r="D3896" s="178"/>
      <c r="E3896" s="127"/>
      <c r="F3896" s="179"/>
      <c r="G3896" s="180" t="s">
        <v>22</v>
      </c>
      <c r="H3896" s="152">
        <f>+H3884+H3886+H3887+H3888</f>
        <v>2482337.7349710986</v>
      </c>
      <c r="I3896" s="76">
        <f t="shared" si="1587"/>
        <v>31</v>
      </c>
      <c r="J3896" s="100">
        <f>$AN$35</f>
        <v>41105</v>
      </c>
      <c r="K3896" s="101" t="s">
        <v>50</v>
      </c>
      <c r="L3896" s="261"/>
      <c r="M3896" s="232">
        <f t="shared" si="1602"/>
        <v>0</v>
      </c>
      <c r="N3896" s="241">
        <f t="shared" si="1594"/>
        <v>0</v>
      </c>
      <c r="O3896" s="244">
        <f t="shared" si="1588"/>
        <v>0</v>
      </c>
      <c r="P3896" s="245">
        <f t="shared" si="1600"/>
        <v>0</v>
      </c>
      <c r="Q3896" s="257">
        <f t="shared" si="1589"/>
        <v>0</v>
      </c>
      <c r="R3896" s="102">
        <f t="shared" si="1601"/>
        <v>0</v>
      </c>
      <c r="S3896" s="103">
        <f t="shared" si="1595"/>
        <v>0</v>
      </c>
      <c r="T3896" s="104">
        <f t="shared" si="1596"/>
        <v>0</v>
      </c>
      <c r="U3896" s="104">
        <f t="shared" si="1597"/>
        <v>0</v>
      </c>
      <c r="V3896" s="104">
        <f t="shared" si="1598"/>
        <v>0</v>
      </c>
      <c r="W3896" s="105">
        <f t="shared" si="1599"/>
        <v>0</v>
      </c>
      <c r="X3896" s="96"/>
      <c r="Y3896" s="106" t="str">
        <f>$AO$35</f>
        <v>M</v>
      </c>
      <c r="Z3896" s="262" t="str">
        <f t="shared" si="1590"/>
        <v>Sun</v>
      </c>
      <c r="AA3896" s="107">
        <f t="shared" si="1591"/>
        <v>0</v>
      </c>
      <c r="AB3896" s="107">
        <f t="shared" si="1592"/>
        <v>0</v>
      </c>
      <c r="AC3896" s="107">
        <f t="shared" si="1593"/>
        <v>0</v>
      </c>
    </row>
    <row r="3897" spans="1:29" ht="12.75" customHeight="1">
      <c r="A3897" s="69"/>
      <c r="B3897" s="70"/>
      <c r="C3897" s="70"/>
      <c r="D3897" s="200"/>
      <c r="E3897" s="127"/>
      <c r="F3897" s="155"/>
      <c r="G3897" s="74"/>
      <c r="H3897" s="75"/>
      <c r="I3897" s="76">
        <f t="shared" si="1587"/>
        <v>32</v>
      </c>
      <c r="J3897" s="100">
        <f>$AN$36</f>
        <v>41106</v>
      </c>
      <c r="K3897" s="101">
        <v>1</v>
      </c>
      <c r="L3897" s="261">
        <v>8</v>
      </c>
      <c r="M3897" s="232">
        <f t="shared" si="1602"/>
        <v>0.33333333333333331</v>
      </c>
      <c r="N3897" s="241">
        <f t="shared" si="1594"/>
        <v>0.70833333333333337</v>
      </c>
      <c r="O3897" s="244">
        <f t="shared" si="1588"/>
        <v>9.0000000000000018</v>
      </c>
      <c r="P3897" s="245" t="str">
        <f t="shared" si="1600"/>
        <v>1</v>
      </c>
      <c r="Q3897" s="257">
        <f t="shared" si="1589"/>
        <v>8.0000000000000018</v>
      </c>
      <c r="R3897" s="102">
        <f t="shared" si="1601"/>
        <v>0</v>
      </c>
      <c r="S3897" s="103">
        <f t="shared" si="1595"/>
        <v>0</v>
      </c>
      <c r="T3897" s="104">
        <f t="shared" si="1596"/>
        <v>0</v>
      </c>
      <c r="U3897" s="104">
        <f t="shared" si="1597"/>
        <v>0</v>
      </c>
      <c r="V3897" s="104">
        <f t="shared" si="1598"/>
        <v>0</v>
      </c>
      <c r="W3897" s="105">
        <f t="shared" si="1599"/>
        <v>0</v>
      </c>
      <c r="X3897" s="96"/>
      <c r="Y3897" s="106" t="str">
        <f>$AO$36</f>
        <v>D</v>
      </c>
      <c r="Z3897" s="262" t="str">
        <f t="shared" si="1590"/>
        <v>Mon</v>
      </c>
      <c r="AA3897" s="107">
        <f t="shared" si="1591"/>
        <v>0</v>
      </c>
      <c r="AB3897" s="107">
        <f t="shared" si="1592"/>
        <v>0</v>
      </c>
      <c r="AC3897" s="107">
        <f t="shared" si="1593"/>
        <v>0</v>
      </c>
    </row>
    <row r="3898" spans="1:29" ht="12.75" customHeight="1">
      <c r="A3898" s="69"/>
      <c r="B3898" s="181" t="s">
        <v>34</v>
      </c>
      <c r="C3898" s="181"/>
      <c r="D3898" s="72"/>
      <c r="E3898" s="73"/>
      <c r="F3898" s="72"/>
      <c r="G3898" s="181" t="s">
        <v>35</v>
      </c>
      <c r="H3898" s="99"/>
      <c r="I3898" s="76">
        <f t="shared" si="1587"/>
        <v>33</v>
      </c>
      <c r="J3898" s="100">
        <f>$AN$37</f>
        <v>41107</v>
      </c>
      <c r="K3898" s="101">
        <v>1</v>
      </c>
      <c r="L3898" s="261">
        <v>11</v>
      </c>
      <c r="M3898" s="232">
        <f t="shared" si="1602"/>
        <v>0.33333333333333331</v>
      </c>
      <c r="N3898" s="241">
        <f t="shared" si="1594"/>
        <v>0.70833333333333337</v>
      </c>
      <c r="O3898" s="244">
        <f t="shared" si="1588"/>
        <v>9.0000000000000018</v>
      </c>
      <c r="P3898" s="245" t="str">
        <f t="shared" si="1600"/>
        <v>1</v>
      </c>
      <c r="Q3898" s="257">
        <f t="shared" si="1589"/>
        <v>8.0000000000000018</v>
      </c>
      <c r="R3898" s="102">
        <f t="shared" si="1601"/>
        <v>2.9999999999999982</v>
      </c>
      <c r="S3898" s="103">
        <f t="shared" si="1595"/>
        <v>1</v>
      </c>
      <c r="T3898" s="104">
        <f t="shared" si="1596"/>
        <v>1.9999999999999982</v>
      </c>
      <c r="U3898" s="104">
        <f t="shared" si="1597"/>
        <v>0</v>
      </c>
      <c r="V3898" s="104">
        <f t="shared" si="1598"/>
        <v>0</v>
      </c>
      <c r="W3898" s="105">
        <f t="shared" si="1599"/>
        <v>2.9999999999999982</v>
      </c>
      <c r="X3898" s="96"/>
      <c r="Y3898" s="106" t="str">
        <f>$AO$37</f>
        <v>D</v>
      </c>
      <c r="Z3898" s="207" t="str">
        <f t="shared" si="1590"/>
        <v>Tue</v>
      </c>
      <c r="AA3898" s="107">
        <f t="shared" si="1591"/>
        <v>0</v>
      </c>
      <c r="AB3898" s="107">
        <f t="shared" si="1592"/>
        <v>0</v>
      </c>
      <c r="AC3898" s="107">
        <f t="shared" si="1593"/>
        <v>0</v>
      </c>
    </row>
    <row r="3899" spans="1:29" ht="12.75" customHeight="1">
      <c r="A3899" s="69"/>
      <c r="B3899" s="181"/>
      <c r="C3899" s="181"/>
      <c r="D3899" s="72"/>
      <c r="E3899" s="73"/>
      <c r="F3899" s="72"/>
      <c r="G3899" s="181"/>
      <c r="H3899" s="99"/>
      <c r="I3899" s="76">
        <f t="shared" si="1587"/>
        <v>34</v>
      </c>
      <c r="J3899" s="100">
        <f>$AN$38</f>
        <v>41108</v>
      </c>
      <c r="K3899" s="101">
        <v>1</v>
      </c>
      <c r="L3899" s="261">
        <v>11</v>
      </c>
      <c r="M3899" s="232">
        <f t="shared" si="1602"/>
        <v>0.33333333333333331</v>
      </c>
      <c r="N3899" s="241">
        <f t="shared" si="1594"/>
        <v>0.70833333333333337</v>
      </c>
      <c r="O3899" s="244">
        <f t="shared" si="1588"/>
        <v>9.0000000000000018</v>
      </c>
      <c r="P3899" s="245" t="str">
        <f t="shared" si="1600"/>
        <v>1</v>
      </c>
      <c r="Q3899" s="257">
        <f t="shared" si="1589"/>
        <v>8.0000000000000018</v>
      </c>
      <c r="R3899" s="102">
        <f t="shared" si="1601"/>
        <v>2.9999999999999982</v>
      </c>
      <c r="S3899" s="103">
        <f t="shared" si="1595"/>
        <v>1</v>
      </c>
      <c r="T3899" s="104">
        <f t="shared" si="1596"/>
        <v>1.9999999999999982</v>
      </c>
      <c r="U3899" s="104">
        <f t="shared" si="1597"/>
        <v>0</v>
      </c>
      <c r="V3899" s="104">
        <f t="shared" si="1598"/>
        <v>0</v>
      </c>
      <c r="W3899" s="105">
        <f t="shared" si="1599"/>
        <v>2.9999999999999982</v>
      </c>
      <c r="X3899" s="96"/>
      <c r="Y3899" s="106" t="str">
        <f>$AO$38</f>
        <v>D</v>
      </c>
      <c r="Z3899" s="207" t="str">
        <f t="shared" si="1590"/>
        <v>Wed</v>
      </c>
      <c r="AA3899" s="107">
        <f t="shared" si="1591"/>
        <v>0</v>
      </c>
      <c r="AB3899" s="107">
        <f t="shared" si="1592"/>
        <v>0</v>
      </c>
      <c r="AC3899" s="107">
        <f t="shared" si="1593"/>
        <v>0</v>
      </c>
    </row>
    <row r="3900" spans="1:29" ht="12.75" customHeight="1">
      <c r="A3900" s="69"/>
      <c r="B3900" s="181"/>
      <c r="C3900" s="181"/>
      <c r="D3900" s="72"/>
      <c r="E3900" s="73"/>
      <c r="F3900" s="72"/>
      <c r="G3900" s="181"/>
      <c r="H3900" s="99"/>
      <c r="I3900" s="76">
        <f t="shared" si="1587"/>
        <v>35</v>
      </c>
      <c r="J3900" s="100"/>
      <c r="K3900" s="101"/>
      <c r="L3900" s="261"/>
      <c r="M3900" s="232"/>
      <c r="N3900" s="241"/>
      <c r="O3900" s="244"/>
      <c r="P3900" s="245"/>
      <c r="Q3900" s="257"/>
      <c r="R3900" s="102"/>
      <c r="S3900" s="103"/>
      <c r="T3900" s="104"/>
      <c r="U3900" s="104"/>
      <c r="V3900" s="104"/>
      <c r="W3900" s="105"/>
      <c r="X3900" s="96"/>
      <c r="Y3900" s="106"/>
      <c r="Z3900" s="207" t="str">
        <f t="shared" si="1590"/>
        <v>Sat</v>
      </c>
      <c r="AA3900" s="107">
        <f>COUNTIF(K3900,"S")</f>
        <v>0</v>
      </c>
      <c r="AB3900" s="107">
        <f>COUNTIF(K3900,"I")</f>
        <v>0</v>
      </c>
      <c r="AC3900" s="107">
        <f>COUNTIF(K3900,"A")</f>
        <v>0</v>
      </c>
    </row>
    <row r="3901" spans="1:29" ht="12.75" customHeight="1">
      <c r="A3901" s="69"/>
      <c r="B3901" s="181"/>
      <c r="C3901" s="181"/>
      <c r="D3901" s="72"/>
      <c r="E3901" s="73"/>
      <c r="F3901" s="72"/>
      <c r="G3901" s="181"/>
      <c r="H3901" s="99"/>
      <c r="I3901" s="76">
        <f t="shared" si="1587"/>
        <v>36</v>
      </c>
      <c r="J3901" s="210" t="s">
        <v>19</v>
      </c>
      <c r="K3901" s="211"/>
      <c r="L3901" s="251"/>
      <c r="M3901" s="212" t="s">
        <v>45</v>
      </c>
      <c r="N3901" s="212" t="s">
        <v>46</v>
      </c>
      <c r="O3901" s="242"/>
      <c r="P3901" s="243"/>
      <c r="Q3901" s="258"/>
      <c r="R3901" s="212"/>
      <c r="S3901" s="213"/>
      <c r="T3901" s="214"/>
      <c r="U3901" s="214"/>
      <c r="V3901" s="215"/>
      <c r="W3901" s="216" t="s">
        <v>36</v>
      </c>
      <c r="X3901" s="182"/>
      <c r="Y3901" s="183" t="s">
        <v>37</v>
      </c>
      <c r="Z3901" s="83"/>
      <c r="AA3901" s="84"/>
      <c r="AB3901" s="84"/>
      <c r="AC3901" s="96"/>
    </row>
    <row r="3902" spans="1:29" ht="12.75" customHeight="1">
      <c r="A3902" s="69"/>
      <c r="B3902" s="184" t="str">
        <f>C3866</f>
        <v>ADE</v>
      </c>
      <c r="C3902" s="181"/>
      <c r="D3902" s="72"/>
      <c r="E3902" s="73"/>
      <c r="F3902" s="72"/>
      <c r="G3902" s="181" t="s">
        <v>38</v>
      </c>
      <c r="H3902" s="99"/>
      <c r="I3902" s="76">
        <f t="shared" si="1587"/>
        <v>37</v>
      </c>
      <c r="J3902" s="333">
        <f>+K3902+L3902</f>
        <v>35</v>
      </c>
      <c r="K3902" s="334">
        <f>+COUNTIF(K3869:K3900,"1")+COUNTIF(K3869:K3900,"2")+COUNTIF(K3869:K3900,"L2")+COUNTIF(K3869:K3900,"L1")</f>
        <v>24</v>
      </c>
      <c r="L3902" s="334">
        <f>+COUNTIF(K3869:K3900,"2")+COUNTIF(K3869:K3900,"L2")</f>
        <v>11</v>
      </c>
      <c r="M3902" s="334">
        <f>+COUNTIF(K3869:K3900,"1")+COUNTIF(K3869:K3900,"L1")</f>
        <v>13</v>
      </c>
      <c r="N3902" s="185"/>
      <c r="O3902" s="185"/>
      <c r="P3902" s="101"/>
      <c r="Q3902" s="259"/>
      <c r="R3902" s="185">
        <f>+COUNTIF(K3870:K3900,"S2")</f>
        <v>0</v>
      </c>
      <c r="S3902" s="102">
        <f>SUM(S3870:S3900)</f>
        <v>20</v>
      </c>
      <c r="T3902" s="102">
        <f>SUM(T3870:T3900)</f>
        <v>53.000000000000014</v>
      </c>
      <c r="U3902" s="102">
        <f>SUM(U3870:U3900)</f>
        <v>3</v>
      </c>
      <c r="V3902" s="102">
        <f>SUM(V3870:V3900)</f>
        <v>3</v>
      </c>
      <c r="W3902" s="105">
        <f>+(S3902*1.5)+(T3902*2)+(U3902*3)+(V3902*4)</f>
        <v>157.00000000000003</v>
      </c>
      <c r="X3902" s="186"/>
      <c r="Y3902" s="187">
        <f>+COUNTIF(Y3870:Y3900,"D")</f>
        <v>22</v>
      </c>
      <c r="Z3902" s="83"/>
      <c r="AA3902" s="102">
        <f>SUM(AA3870:AA3900)</f>
        <v>0</v>
      </c>
      <c r="AB3902" s="102">
        <f>SUM(AB3870:AB3900)</f>
        <v>0</v>
      </c>
      <c r="AC3902" s="102">
        <f>SUM(AC3870:AC3900)</f>
        <v>0</v>
      </c>
    </row>
    <row r="3903" spans="1:29" ht="12.75" customHeight="1">
      <c r="A3903" s="69"/>
      <c r="B3903" s="263"/>
      <c r="C3903" s="189" t="s">
        <v>57</v>
      </c>
      <c r="D3903" s="189"/>
      <c r="E3903" s="190"/>
      <c r="F3903" s="72"/>
      <c r="G3903" s="72"/>
      <c r="H3903" s="99"/>
      <c r="I3903" s="76">
        <f t="shared" si="1587"/>
        <v>38</v>
      </c>
      <c r="J3903" s="191"/>
      <c r="K3903" s="192"/>
      <c r="L3903" s="252"/>
      <c r="M3903" s="193"/>
      <c r="N3903" s="193"/>
      <c r="O3903" s="193"/>
      <c r="P3903" s="239"/>
      <c r="Q3903" s="260"/>
      <c r="R3903" s="194">
        <f>S3902+T3902+U3902+V3902</f>
        <v>79.000000000000014</v>
      </c>
      <c r="S3903" s="103"/>
      <c r="T3903" s="103"/>
      <c r="U3903" s="103"/>
      <c r="V3903" s="103"/>
      <c r="W3903" s="103"/>
      <c r="X3903" s="195"/>
      <c r="Y3903" s="187"/>
      <c r="Z3903" s="196"/>
      <c r="AA3903" s="196"/>
      <c r="AB3903" s="196"/>
      <c r="AC3903" s="197"/>
    </row>
    <row r="3905" spans="1:29" ht="12.75" customHeight="1">
      <c r="A3905" s="52">
        <f>A3866+1</f>
        <v>101</v>
      </c>
      <c r="B3905" s="53" t="s">
        <v>2</v>
      </c>
      <c r="C3905" s="54" t="s">
        <v>201</v>
      </c>
      <c r="D3905" s="55"/>
      <c r="E3905" s="56" t="s">
        <v>55</v>
      </c>
      <c r="F3905" s="209" t="s">
        <v>176</v>
      </c>
      <c r="G3905" s="57"/>
      <c r="H3905" s="58"/>
      <c r="I3905" s="59">
        <v>1</v>
      </c>
      <c r="J3905" s="486" t="str">
        <f>+C3905</f>
        <v>ADE</v>
      </c>
      <c r="K3905" s="486"/>
      <c r="L3905" s="486"/>
      <c r="M3905" s="486"/>
      <c r="N3905" s="486"/>
      <c r="O3905" s="486"/>
      <c r="P3905" s="486"/>
      <c r="Q3905" s="486"/>
      <c r="R3905" s="486"/>
      <c r="S3905" s="486"/>
      <c r="T3905" s="486"/>
      <c r="U3905" s="486"/>
      <c r="V3905" s="486"/>
      <c r="W3905" s="486"/>
      <c r="X3905" s="60"/>
      <c r="Y3905" s="61"/>
      <c r="Z3905" s="62"/>
      <c r="AA3905" s="63"/>
      <c r="AB3905" s="63"/>
      <c r="AC3905" s="64"/>
    </row>
    <row r="3906" spans="1:29" ht="12.75" customHeight="1">
      <c r="A3906" s="69"/>
      <c r="B3906" s="70" t="s">
        <v>3</v>
      </c>
      <c r="C3906" s="71" t="s">
        <v>62</v>
      </c>
      <c r="D3906" s="72"/>
      <c r="E3906" s="73"/>
      <c r="F3906" s="72"/>
      <c r="G3906" s="74"/>
      <c r="H3906" s="75"/>
      <c r="I3906" s="76">
        <f t="shared" ref="I3906:I3942" si="1603">+I3905+1</f>
        <v>2</v>
      </c>
      <c r="J3906" s="77" t="s">
        <v>4</v>
      </c>
      <c r="K3906" s="78"/>
      <c r="L3906" s="248"/>
      <c r="M3906" s="79"/>
      <c r="N3906" s="79"/>
      <c r="O3906" s="79"/>
      <c r="P3906" s="236"/>
      <c r="Q3906" s="254"/>
      <c r="R3906" s="79"/>
      <c r="S3906" s="79"/>
      <c r="T3906" s="79"/>
      <c r="U3906" s="79"/>
      <c r="V3906" s="79"/>
      <c r="W3906" s="80" t="str">
        <f>$Y$1</f>
        <v>Period: 1 May 2012 - 31 May 2012</v>
      </c>
      <c r="X3906" s="81"/>
      <c r="Y3906" s="82"/>
      <c r="Z3906" s="83"/>
      <c r="AA3906" s="84"/>
      <c r="AB3906" s="84"/>
      <c r="AC3906" s="85"/>
    </row>
    <row r="3907" spans="1:29" ht="12.75" customHeight="1">
      <c r="A3907" s="69"/>
      <c r="B3907" s="70" t="s">
        <v>6</v>
      </c>
      <c r="C3907" s="71" t="s">
        <v>5</v>
      </c>
      <c r="D3907" s="72"/>
      <c r="E3907" s="73"/>
      <c r="F3907" s="91"/>
      <c r="G3907" s="91"/>
      <c r="H3907" s="92"/>
      <c r="I3907" s="76">
        <f t="shared" si="1603"/>
        <v>3</v>
      </c>
      <c r="J3907" s="487" t="s">
        <v>7</v>
      </c>
      <c r="K3907" s="488" t="s">
        <v>8</v>
      </c>
      <c r="L3907" s="249"/>
      <c r="M3907" s="489" t="s">
        <v>49</v>
      </c>
      <c r="N3907" s="490"/>
      <c r="O3907" s="220"/>
      <c r="P3907" s="237"/>
      <c r="Q3907" s="255"/>
      <c r="R3907" s="491" t="s">
        <v>64</v>
      </c>
      <c r="S3907" s="493" t="s">
        <v>9</v>
      </c>
      <c r="T3907" s="493"/>
      <c r="U3907" s="493"/>
      <c r="V3907" s="493"/>
      <c r="W3907" s="494" t="s">
        <v>10</v>
      </c>
      <c r="X3907" s="93"/>
      <c r="Y3907" s="94"/>
      <c r="Z3907" s="83"/>
      <c r="AA3907" s="84"/>
      <c r="AB3907" s="84"/>
      <c r="AC3907" s="85"/>
    </row>
    <row r="3908" spans="1:29" ht="12.75" customHeight="1">
      <c r="A3908" s="69"/>
      <c r="B3908" s="70" t="s">
        <v>48</v>
      </c>
      <c r="C3908" s="71"/>
      <c r="D3908" s="72"/>
      <c r="E3908" s="73"/>
      <c r="F3908" s="91"/>
      <c r="G3908" s="91"/>
      <c r="H3908" s="92"/>
      <c r="I3908" s="76">
        <f t="shared" si="1603"/>
        <v>4</v>
      </c>
      <c r="J3908" s="487"/>
      <c r="K3908" s="488"/>
      <c r="L3908" s="250"/>
      <c r="M3908" s="231" t="s">
        <v>11</v>
      </c>
      <c r="N3908" s="231" t="s">
        <v>12</v>
      </c>
      <c r="O3908" s="231"/>
      <c r="P3908" s="238"/>
      <c r="Q3908" s="256" t="s">
        <v>67</v>
      </c>
      <c r="R3908" s="492"/>
      <c r="S3908" s="201">
        <v>1.5</v>
      </c>
      <c r="T3908" s="201">
        <v>2</v>
      </c>
      <c r="U3908" s="201">
        <v>3</v>
      </c>
      <c r="V3908" s="201">
        <v>4</v>
      </c>
      <c r="W3908" s="494"/>
      <c r="X3908" s="93"/>
      <c r="Y3908" s="94"/>
      <c r="Z3908" s="83"/>
      <c r="AA3908" s="95" t="s">
        <v>13</v>
      </c>
      <c r="AB3908" s="95" t="s">
        <v>14</v>
      </c>
      <c r="AC3908" s="96" t="s">
        <v>15</v>
      </c>
    </row>
    <row r="3909" spans="1:29" ht="12.75" customHeight="1">
      <c r="A3909" s="69"/>
      <c r="B3909" s="70" t="s">
        <v>16</v>
      </c>
      <c r="C3909" s="71"/>
      <c r="D3909" s="72"/>
      <c r="E3909" s="73"/>
      <c r="F3909" s="98"/>
      <c r="G3909" s="72"/>
      <c r="H3909" s="99"/>
      <c r="I3909" s="76">
        <f t="shared" si="1603"/>
        <v>5</v>
      </c>
      <c r="J3909" s="100">
        <f>$AN$9</f>
        <v>41079</v>
      </c>
      <c r="K3909" s="101">
        <v>1</v>
      </c>
      <c r="L3909" s="261">
        <v>8</v>
      </c>
      <c r="M3909" s="232">
        <f>VLOOKUP(K3909,$AE$23:$AG$30,2,0)</f>
        <v>0.33333333333333331</v>
      </c>
      <c r="N3909" s="241">
        <f>VLOOKUP(K3909,$AE$23:$AG$30,3,0)</f>
        <v>0.70833333333333337</v>
      </c>
      <c r="O3909" s="244">
        <f t="shared" ref="O3909:O3938" si="1604">(N3909-M3909)*24</f>
        <v>9.0000000000000018</v>
      </c>
      <c r="P3909" s="245" t="str">
        <f>+IF(((N3909-M3909)*24)&gt;4,"1",0)</f>
        <v>1</v>
      </c>
      <c r="Q3909" s="257">
        <f t="shared" ref="Q3909:Q3938" si="1605">O3909-P3909</f>
        <v>8.0000000000000018</v>
      </c>
      <c r="R3909" s="102">
        <f>+L3909-Q3909</f>
        <v>0</v>
      </c>
      <c r="S3909" s="103">
        <f>IF(AND(Y3909="d",W3909&gt;0),1,0)</f>
        <v>0</v>
      </c>
      <c r="T3909" s="104">
        <f>IF(AND(Y3909="D",W3909-S3909&lt;0),0,IF(AND(Y3909="M",W3909&gt;=7),7,IF(AND(Y3909="M",W3909&lt;7),W3909,IF(W3909-S3909&lt;0,0,IF(AND(Y3909="D",W3909-S3909&gt;=7),7,IF(AND(Y3909="D",W3909-S3909&lt;7),W3909-S3909,0))))))</f>
        <v>0</v>
      </c>
      <c r="U3909" s="104">
        <f>IF(AND(Y3909="D",W3909&lt;1),0,IF(AND(Y3909="D",W3909-S3909-T3909&gt;0,W3909-S3909-T3909&lt;1),W3909-S3909-T3909,IF(AND(Y3909="D",W3909-S3909-T3909&gt;=1),1,IF(AND(Y3909="M",W3909-T3909&gt;=1),1,IF(AND(Y3909="M",W3909-T3909&lt;1),W3909-T3909,0)))))</f>
        <v>0</v>
      </c>
      <c r="V3909" s="104">
        <f>IF(AND(Y3909="D",W3909&lt;1),0,IF(AND(Y3909="D",W3909-S3909-T3909-U3909&gt;0),W3909-S3909-T3909-U3909,IF(AND(Y3909="M",W3909-T3909-U3909&gt;0),W3909-T3909-U3909,0)))</f>
        <v>0</v>
      </c>
      <c r="W3909" s="105">
        <f>+R3909</f>
        <v>0</v>
      </c>
      <c r="X3909" s="96"/>
      <c r="Y3909" s="106" t="str">
        <f>$AO$9</f>
        <v>D</v>
      </c>
      <c r="Z3909" s="207" t="str">
        <f t="shared" ref="Z3909:Z3939" si="1606">TEXT(WEEKDAY(J3909),"ddd")</f>
        <v>Tue</v>
      </c>
      <c r="AA3909" s="107">
        <f t="shared" ref="AA3909:AA3938" si="1607">COUNTIF(K3909,"S")</f>
        <v>0</v>
      </c>
      <c r="AB3909" s="107">
        <f t="shared" ref="AB3909:AB3938" si="1608">COUNTIF(K3909,"I")</f>
        <v>0</v>
      </c>
      <c r="AC3909" s="107">
        <f t="shared" ref="AC3909:AC3938" si="1609">COUNTIF(K3909,"A")</f>
        <v>0</v>
      </c>
    </row>
    <row r="3910" spans="1:29" ht="12.75" customHeight="1">
      <c r="A3910" s="69"/>
      <c r="B3910" s="70" t="s">
        <v>18</v>
      </c>
      <c r="C3910" s="108" t="s">
        <v>61</v>
      </c>
      <c r="D3910" s="109"/>
      <c r="E3910" s="73"/>
      <c r="F3910" s="110"/>
      <c r="G3910" s="72"/>
      <c r="H3910" s="99"/>
      <c r="I3910" s="76">
        <f t="shared" si="1603"/>
        <v>6</v>
      </c>
      <c r="J3910" s="100">
        <f>$AN$10</f>
        <v>41080</v>
      </c>
      <c r="K3910" s="101">
        <v>1</v>
      </c>
      <c r="L3910" s="261">
        <v>9</v>
      </c>
      <c r="M3910" s="232">
        <f>VLOOKUP(K3910,$AE$23:$AG$30,2,0)</f>
        <v>0.33333333333333331</v>
      </c>
      <c r="N3910" s="241">
        <f t="shared" ref="N3910:N3938" si="1610">VLOOKUP(K3910,$AE$23:$AG$30,3,0)</f>
        <v>0.70833333333333337</v>
      </c>
      <c r="O3910" s="244">
        <f t="shared" si="1604"/>
        <v>9.0000000000000018</v>
      </c>
      <c r="P3910" s="245" t="str">
        <f>+IF(((N3910-M3910)*24)&gt;4,"1",0)</f>
        <v>1</v>
      </c>
      <c r="Q3910" s="257">
        <f t="shared" si="1605"/>
        <v>8.0000000000000018</v>
      </c>
      <c r="R3910" s="102">
        <f>+L3910-Q3910</f>
        <v>0.99999999999999822</v>
      </c>
      <c r="S3910" s="103">
        <f t="shared" ref="S3910:S3938" si="1611">IF(AND(Y3910="d",W3910&gt;0),1,0)</f>
        <v>1</v>
      </c>
      <c r="T3910" s="104">
        <f t="shared" ref="T3910:T3938" si="1612">IF(AND(Y3910="D",W3910-S3910&lt;0),0,IF(AND(Y3910="M",W3910&gt;=7),7,IF(AND(Y3910="M",W3910&lt;7),W3910,IF(W3910-S3910&lt;0,0,IF(AND(Y3910="D",W3910-S3910&gt;=7),7,IF(AND(Y3910="D",W3910-S3910&lt;7),W3910-S3910,0))))))</f>
        <v>0</v>
      </c>
      <c r="U3910" s="104">
        <f t="shared" ref="U3910:U3938" si="1613">IF(AND(Y3910="D",W3910&lt;1),0,IF(AND(Y3910="D",W3910-S3910-T3910&gt;0,W3910-S3910-T3910&lt;1),W3910-S3910-T3910,IF(AND(Y3910="D",W3910-S3910-T3910&gt;=1),1,IF(AND(Y3910="M",W3910-T3910&gt;=1),1,IF(AND(Y3910="M",W3910-T3910&lt;1),W3910-T3910,0)))))</f>
        <v>0</v>
      </c>
      <c r="V3910" s="104">
        <f t="shared" ref="V3910:V3938" si="1614">IF(AND(Y3910="D",W3910&lt;1),0,IF(AND(Y3910="D",W3910-S3910-T3910-U3910&gt;0),W3910-S3910-T3910-U3910,IF(AND(Y3910="M",W3910-T3910-U3910&gt;0),W3910-T3910-U3910,0)))</f>
        <v>0</v>
      </c>
      <c r="W3910" s="105">
        <f t="shared" ref="W3910:W3938" si="1615">+R3910</f>
        <v>0.99999999999999822</v>
      </c>
      <c r="X3910" s="96"/>
      <c r="Y3910" s="106" t="str">
        <f>$AO$10</f>
        <v>D</v>
      </c>
      <c r="Z3910" s="207" t="str">
        <f t="shared" si="1606"/>
        <v>Wed</v>
      </c>
      <c r="AA3910" s="107">
        <f t="shared" si="1607"/>
        <v>0</v>
      </c>
      <c r="AB3910" s="107">
        <f t="shared" si="1608"/>
        <v>0</v>
      </c>
      <c r="AC3910" s="107">
        <f t="shared" si="1609"/>
        <v>0</v>
      </c>
    </row>
    <row r="3911" spans="1:29" ht="12.75" customHeight="1">
      <c r="A3911" s="69"/>
      <c r="B3911" s="98" t="s">
        <v>20</v>
      </c>
      <c r="C3911" s="199">
        <v>40245</v>
      </c>
      <c r="D3911" s="199">
        <v>41340</v>
      </c>
      <c r="E3911" s="73"/>
      <c r="F3911" s="72"/>
      <c r="G3911" s="72"/>
      <c r="H3911" s="99"/>
      <c r="I3911" s="76">
        <f t="shared" si="1603"/>
        <v>7</v>
      </c>
      <c r="J3911" s="100">
        <f>$AN$11</f>
        <v>41081</v>
      </c>
      <c r="K3911" s="101">
        <v>1</v>
      </c>
      <c r="L3911" s="261">
        <v>8</v>
      </c>
      <c r="M3911" s="232">
        <f>VLOOKUP(K3911,$AE$23:$AG$30,2,0)</f>
        <v>0.33333333333333331</v>
      </c>
      <c r="N3911" s="241">
        <f t="shared" si="1610"/>
        <v>0.70833333333333337</v>
      </c>
      <c r="O3911" s="244">
        <f t="shared" si="1604"/>
        <v>9.0000000000000018</v>
      </c>
      <c r="P3911" s="245" t="str">
        <f t="shared" ref="P3911:P3938" si="1616">+IF(((N3911-M3911)*24)&gt;4,"1",0)</f>
        <v>1</v>
      </c>
      <c r="Q3911" s="257">
        <f t="shared" si="1605"/>
        <v>8.0000000000000018</v>
      </c>
      <c r="R3911" s="102">
        <f t="shared" ref="R3911:R3938" si="1617">+L3911-Q3911</f>
        <v>0</v>
      </c>
      <c r="S3911" s="103">
        <f t="shared" si="1611"/>
        <v>0</v>
      </c>
      <c r="T3911" s="104">
        <f t="shared" si="1612"/>
        <v>0</v>
      </c>
      <c r="U3911" s="104">
        <f t="shared" si="1613"/>
        <v>0</v>
      </c>
      <c r="V3911" s="104">
        <f t="shared" si="1614"/>
        <v>0</v>
      </c>
      <c r="W3911" s="105">
        <f t="shared" si="1615"/>
        <v>0</v>
      </c>
      <c r="X3911" s="96"/>
      <c r="Y3911" s="106" t="str">
        <f>$AO$11</f>
        <v>D</v>
      </c>
      <c r="Z3911" s="207" t="str">
        <f t="shared" si="1606"/>
        <v>Thu</v>
      </c>
      <c r="AA3911" s="107">
        <f t="shared" si="1607"/>
        <v>0</v>
      </c>
      <c r="AB3911" s="107">
        <f t="shared" si="1608"/>
        <v>0</v>
      </c>
      <c r="AC3911" s="107">
        <f t="shared" si="1609"/>
        <v>0</v>
      </c>
    </row>
    <row r="3912" spans="1:29" ht="12.75" customHeight="1">
      <c r="A3912" s="69"/>
      <c r="B3912" s="98"/>
      <c r="C3912" s="98"/>
      <c r="D3912" s="72"/>
      <c r="E3912" s="73"/>
      <c r="F3912" s="72"/>
      <c r="G3912" s="72"/>
      <c r="H3912" s="99"/>
      <c r="I3912" s="76">
        <f t="shared" si="1603"/>
        <v>8</v>
      </c>
      <c r="J3912" s="100">
        <f>$AN$12</f>
        <v>41082</v>
      </c>
      <c r="K3912" s="101">
        <v>1</v>
      </c>
      <c r="L3912" s="261">
        <v>8</v>
      </c>
      <c r="M3912" s="232">
        <f t="shared" ref="M3912:M3938" si="1618">VLOOKUP(K3912,$AE$23:$AG$30,2,0)</f>
        <v>0.33333333333333331</v>
      </c>
      <c r="N3912" s="241">
        <f t="shared" si="1610"/>
        <v>0.70833333333333337</v>
      </c>
      <c r="O3912" s="244">
        <f t="shared" si="1604"/>
        <v>9.0000000000000018</v>
      </c>
      <c r="P3912" s="245" t="str">
        <f t="shared" si="1616"/>
        <v>1</v>
      </c>
      <c r="Q3912" s="257">
        <f t="shared" si="1605"/>
        <v>8.0000000000000018</v>
      </c>
      <c r="R3912" s="102">
        <f t="shared" si="1617"/>
        <v>0</v>
      </c>
      <c r="S3912" s="103">
        <f t="shared" si="1611"/>
        <v>0</v>
      </c>
      <c r="T3912" s="104">
        <f t="shared" si="1612"/>
        <v>0</v>
      </c>
      <c r="U3912" s="104">
        <f t="shared" si="1613"/>
        <v>0</v>
      </c>
      <c r="V3912" s="104">
        <f t="shared" si="1614"/>
        <v>0</v>
      </c>
      <c r="W3912" s="105">
        <f t="shared" si="1615"/>
        <v>0</v>
      </c>
      <c r="X3912" s="96"/>
      <c r="Y3912" s="106" t="str">
        <f>$AO$12</f>
        <v>D</v>
      </c>
      <c r="Z3912" s="207" t="str">
        <f t="shared" si="1606"/>
        <v>Fri</v>
      </c>
      <c r="AA3912" s="107">
        <f t="shared" si="1607"/>
        <v>0</v>
      </c>
      <c r="AB3912" s="107">
        <f t="shared" si="1608"/>
        <v>0</v>
      </c>
      <c r="AC3912" s="107">
        <f t="shared" si="1609"/>
        <v>0</v>
      </c>
    </row>
    <row r="3913" spans="1:29" ht="12.75" customHeight="1">
      <c r="A3913" s="69"/>
      <c r="B3913" s="98"/>
      <c r="C3913" s="98"/>
      <c r="D3913" s="72"/>
      <c r="E3913" s="73"/>
      <c r="F3913" s="198"/>
      <c r="G3913" s="72"/>
      <c r="H3913" s="99"/>
      <c r="I3913" s="76">
        <f t="shared" si="1603"/>
        <v>9</v>
      </c>
      <c r="J3913" s="100">
        <f>$AN$13</f>
        <v>41083</v>
      </c>
      <c r="K3913" s="339" t="s">
        <v>50</v>
      </c>
      <c r="L3913" s="261"/>
      <c r="M3913" s="232">
        <f t="shared" si="1618"/>
        <v>0</v>
      </c>
      <c r="N3913" s="241">
        <f t="shared" si="1610"/>
        <v>0</v>
      </c>
      <c r="O3913" s="244">
        <f t="shared" si="1604"/>
        <v>0</v>
      </c>
      <c r="P3913" s="245">
        <f t="shared" si="1616"/>
        <v>0</v>
      </c>
      <c r="Q3913" s="257">
        <f t="shared" si="1605"/>
        <v>0</v>
      </c>
      <c r="R3913" s="102">
        <f t="shared" si="1617"/>
        <v>0</v>
      </c>
      <c r="S3913" s="103">
        <f t="shared" si="1611"/>
        <v>0</v>
      </c>
      <c r="T3913" s="104">
        <f t="shared" si="1612"/>
        <v>0</v>
      </c>
      <c r="U3913" s="104">
        <f t="shared" si="1613"/>
        <v>0</v>
      </c>
      <c r="V3913" s="104">
        <f t="shared" si="1614"/>
        <v>0</v>
      </c>
      <c r="W3913" s="105">
        <f t="shared" si="1615"/>
        <v>0</v>
      </c>
      <c r="X3913" s="96"/>
      <c r="Y3913" s="106" t="str">
        <f>$AO$13</f>
        <v>M</v>
      </c>
      <c r="Z3913" s="207" t="str">
        <f t="shared" si="1606"/>
        <v>Sat</v>
      </c>
      <c r="AA3913" s="107">
        <f t="shared" si="1607"/>
        <v>0</v>
      </c>
      <c r="AB3913" s="107">
        <f t="shared" si="1608"/>
        <v>0</v>
      </c>
      <c r="AC3913" s="107">
        <f t="shared" si="1609"/>
        <v>0</v>
      </c>
    </row>
    <row r="3914" spans="1:29" ht="12.75" customHeight="1">
      <c r="A3914" s="69"/>
      <c r="B3914" s="124" t="s">
        <v>21</v>
      </c>
      <c r="C3914" s="125" t="s">
        <v>22</v>
      </c>
      <c r="D3914" s="126"/>
      <c r="E3914" s="127"/>
      <c r="F3914" s="198">
        <v>1244560</v>
      </c>
      <c r="G3914" s="129" t="s">
        <v>22</v>
      </c>
      <c r="H3914" s="130">
        <f>+F3914</f>
        <v>1244560</v>
      </c>
      <c r="I3914" s="76">
        <f t="shared" si="1603"/>
        <v>10</v>
      </c>
      <c r="J3914" s="100">
        <f>$AN$14</f>
        <v>41084</v>
      </c>
      <c r="K3914" s="339" t="s">
        <v>50</v>
      </c>
      <c r="L3914" s="261"/>
      <c r="M3914" s="232">
        <f t="shared" si="1618"/>
        <v>0</v>
      </c>
      <c r="N3914" s="241">
        <f t="shared" si="1610"/>
        <v>0</v>
      </c>
      <c r="O3914" s="244">
        <f t="shared" si="1604"/>
        <v>0</v>
      </c>
      <c r="P3914" s="245">
        <f t="shared" si="1616"/>
        <v>0</v>
      </c>
      <c r="Q3914" s="257">
        <f t="shared" si="1605"/>
        <v>0</v>
      </c>
      <c r="R3914" s="102">
        <f t="shared" si="1617"/>
        <v>0</v>
      </c>
      <c r="S3914" s="103">
        <f t="shared" si="1611"/>
        <v>0</v>
      </c>
      <c r="T3914" s="104">
        <f t="shared" si="1612"/>
        <v>0</v>
      </c>
      <c r="U3914" s="104">
        <f t="shared" si="1613"/>
        <v>0</v>
      </c>
      <c r="V3914" s="104">
        <f t="shared" si="1614"/>
        <v>0</v>
      </c>
      <c r="W3914" s="105">
        <f t="shared" si="1615"/>
        <v>0</v>
      </c>
      <c r="X3914" s="96"/>
      <c r="Y3914" s="106" t="str">
        <f>$AO$14</f>
        <v>M</v>
      </c>
      <c r="Z3914" s="262" t="str">
        <f t="shared" si="1606"/>
        <v>Sun</v>
      </c>
      <c r="AA3914" s="107">
        <f t="shared" si="1607"/>
        <v>0</v>
      </c>
      <c r="AB3914" s="107">
        <f t="shared" si="1608"/>
        <v>0</v>
      </c>
      <c r="AC3914" s="107">
        <f t="shared" si="1609"/>
        <v>0</v>
      </c>
    </row>
    <row r="3915" spans="1:29" ht="12.75" customHeight="1">
      <c r="A3915" s="69"/>
      <c r="B3915" s="124" t="s">
        <v>23</v>
      </c>
      <c r="C3915" s="125" t="s">
        <v>22</v>
      </c>
      <c r="D3915" s="133">
        <f>+F3914/173</f>
        <v>7193.9884393063585</v>
      </c>
      <c r="E3915" s="127" t="s">
        <v>24</v>
      </c>
      <c r="F3915" s="128">
        <f>+W3941</f>
        <v>57.999999999999972</v>
      </c>
      <c r="G3915" s="134" t="s">
        <v>22</v>
      </c>
      <c r="H3915" s="130">
        <f>F3915*D3915</f>
        <v>417251.32947976858</v>
      </c>
      <c r="I3915" s="76">
        <f t="shared" si="1603"/>
        <v>11</v>
      </c>
      <c r="J3915" s="100">
        <f>$AN$15</f>
        <v>41085</v>
      </c>
      <c r="K3915" s="101">
        <v>1</v>
      </c>
      <c r="L3915" s="261">
        <v>8</v>
      </c>
      <c r="M3915" s="232">
        <f t="shared" si="1618"/>
        <v>0.33333333333333331</v>
      </c>
      <c r="N3915" s="241">
        <f t="shared" si="1610"/>
        <v>0.70833333333333337</v>
      </c>
      <c r="O3915" s="244">
        <f t="shared" si="1604"/>
        <v>9.0000000000000018</v>
      </c>
      <c r="P3915" s="245" t="str">
        <f t="shared" si="1616"/>
        <v>1</v>
      </c>
      <c r="Q3915" s="257">
        <f t="shared" si="1605"/>
        <v>8.0000000000000018</v>
      </c>
      <c r="R3915" s="102">
        <f t="shared" si="1617"/>
        <v>0</v>
      </c>
      <c r="S3915" s="103">
        <f t="shared" si="1611"/>
        <v>0</v>
      </c>
      <c r="T3915" s="104">
        <f t="shared" si="1612"/>
        <v>0</v>
      </c>
      <c r="U3915" s="104">
        <f t="shared" si="1613"/>
        <v>0</v>
      </c>
      <c r="V3915" s="104">
        <f t="shared" si="1614"/>
        <v>0</v>
      </c>
      <c r="W3915" s="105">
        <f t="shared" si="1615"/>
        <v>0</v>
      </c>
      <c r="X3915" s="96"/>
      <c r="Y3915" s="106" t="str">
        <f>$AO$15</f>
        <v>D</v>
      </c>
      <c r="Z3915" s="262" t="str">
        <f t="shared" si="1606"/>
        <v>Mon</v>
      </c>
      <c r="AA3915" s="107">
        <f t="shared" si="1607"/>
        <v>0</v>
      </c>
      <c r="AB3915" s="107">
        <f t="shared" si="1608"/>
        <v>0</v>
      </c>
      <c r="AC3915" s="107">
        <f t="shared" si="1609"/>
        <v>0</v>
      </c>
    </row>
    <row r="3916" spans="1:29" ht="12.75" customHeight="1">
      <c r="A3916" s="69"/>
      <c r="B3916" s="124" t="s">
        <v>65</v>
      </c>
      <c r="C3916" s="125" t="s">
        <v>22</v>
      </c>
      <c r="D3916" s="133">
        <v>6000</v>
      </c>
      <c r="E3916" s="127" t="s">
        <v>24</v>
      </c>
      <c r="F3916" s="203">
        <f>+K3941</f>
        <v>20</v>
      </c>
      <c r="G3916" s="134" t="s">
        <v>22</v>
      </c>
      <c r="H3916" s="130">
        <f>F3916*D3916</f>
        <v>120000</v>
      </c>
      <c r="I3916" s="76">
        <f t="shared" si="1603"/>
        <v>12</v>
      </c>
      <c r="J3916" s="100">
        <f>$AN$16</f>
        <v>41086</v>
      </c>
      <c r="K3916" s="101">
        <v>1</v>
      </c>
      <c r="L3916" s="261">
        <v>11</v>
      </c>
      <c r="M3916" s="232">
        <f t="shared" si="1618"/>
        <v>0.33333333333333331</v>
      </c>
      <c r="N3916" s="241">
        <f t="shared" si="1610"/>
        <v>0.70833333333333337</v>
      </c>
      <c r="O3916" s="244">
        <f t="shared" si="1604"/>
        <v>9.0000000000000018</v>
      </c>
      <c r="P3916" s="245" t="str">
        <f t="shared" si="1616"/>
        <v>1</v>
      </c>
      <c r="Q3916" s="257">
        <f t="shared" si="1605"/>
        <v>8.0000000000000018</v>
      </c>
      <c r="R3916" s="102">
        <f t="shared" si="1617"/>
        <v>2.9999999999999982</v>
      </c>
      <c r="S3916" s="103">
        <f t="shared" si="1611"/>
        <v>1</v>
      </c>
      <c r="T3916" s="104">
        <f t="shared" si="1612"/>
        <v>1.9999999999999982</v>
      </c>
      <c r="U3916" s="104">
        <f t="shared" si="1613"/>
        <v>0</v>
      </c>
      <c r="V3916" s="104">
        <f t="shared" si="1614"/>
        <v>0</v>
      </c>
      <c r="W3916" s="105">
        <f t="shared" si="1615"/>
        <v>2.9999999999999982</v>
      </c>
      <c r="X3916" s="96"/>
      <c r="Y3916" s="106" t="str">
        <f>$AO$16</f>
        <v>D</v>
      </c>
      <c r="Z3916" s="207" t="str">
        <f t="shared" si="1606"/>
        <v>Tue</v>
      </c>
      <c r="AA3916" s="107">
        <f t="shared" si="1607"/>
        <v>0</v>
      </c>
      <c r="AB3916" s="107">
        <f t="shared" si="1608"/>
        <v>0</v>
      </c>
      <c r="AC3916" s="107">
        <f t="shared" si="1609"/>
        <v>0</v>
      </c>
    </row>
    <row r="3917" spans="1:29" ht="12.75" customHeight="1">
      <c r="A3917" s="69"/>
      <c r="B3917" s="124" t="s">
        <v>66</v>
      </c>
      <c r="C3917" s="125" t="s">
        <v>22</v>
      </c>
      <c r="D3917" s="200">
        <v>4000</v>
      </c>
      <c r="E3917" s="127" t="s">
        <v>24</v>
      </c>
      <c r="F3917" s="139">
        <f>+L3941</f>
        <v>0</v>
      </c>
      <c r="G3917" s="134" t="s">
        <v>22</v>
      </c>
      <c r="H3917" s="130">
        <f>F3917*D3917</f>
        <v>0</v>
      </c>
      <c r="I3917" s="76">
        <f t="shared" si="1603"/>
        <v>13</v>
      </c>
      <c r="J3917" s="100">
        <f>$AN$17</f>
        <v>41087</v>
      </c>
      <c r="K3917" s="101">
        <v>1</v>
      </c>
      <c r="L3917" s="261">
        <v>11</v>
      </c>
      <c r="M3917" s="232">
        <f t="shared" si="1618"/>
        <v>0.33333333333333331</v>
      </c>
      <c r="N3917" s="241">
        <f t="shared" si="1610"/>
        <v>0.70833333333333337</v>
      </c>
      <c r="O3917" s="244">
        <f t="shared" si="1604"/>
        <v>9.0000000000000018</v>
      </c>
      <c r="P3917" s="245" t="str">
        <f t="shared" si="1616"/>
        <v>1</v>
      </c>
      <c r="Q3917" s="257">
        <f t="shared" si="1605"/>
        <v>8.0000000000000018</v>
      </c>
      <c r="R3917" s="102">
        <f t="shared" si="1617"/>
        <v>2.9999999999999982</v>
      </c>
      <c r="S3917" s="103">
        <f t="shared" si="1611"/>
        <v>1</v>
      </c>
      <c r="T3917" s="104">
        <f t="shared" si="1612"/>
        <v>1.9999999999999982</v>
      </c>
      <c r="U3917" s="104">
        <f t="shared" si="1613"/>
        <v>0</v>
      </c>
      <c r="V3917" s="104">
        <f t="shared" si="1614"/>
        <v>0</v>
      </c>
      <c r="W3917" s="105">
        <f t="shared" si="1615"/>
        <v>2.9999999999999982</v>
      </c>
      <c r="X3917" s="96"/>
      <c r="Y3917" s="106" t="str">
        <f>$AO$17</f>
        <v>D</v>
      </c>
      <c r="Z3917" s="207" t="str">
        <f t="shared" si="1606"/>
        <v>Wed</v>
      </c>
      <c r="AA3917" s="107">
        <f t="shared" si="1607"/>
        <v>0</v>
      </c>
      <c r="AB3917" s="107">
        <f t="shared" si="1608"/>
        <v>0</v>
      </c>
      <c r="AC3917" s="107">
        <f t="shared" si="1609"/>
        <v>0</v>
      </c>
    </row>
    <row r="3918" spans="1:29" ht="12.75" customHeight="1">
      <c r="A3918" s="69"/>
      <c r="B3918" s="335" t="s">
        <v>75</v>
      </c>
      <c r="C3918" s="336" t="s">
        <v>22</v>
      </c>
      <c r="D3918" s="337"/>
      <c r="E3918" s="127" t="s">
        <v>24</v>
      </c>
      <c r="F3918" s="338">
        <f>+M3941</f>
        <v>20</v>
      </c>
      <c r="G3918" s="142" t="s">
        <v>22</v>
      </c>
      <c r="H3918" s="143">
        <f>+F3918*D3918</f>
        <v>0</v>
      </c>
      <c r="I3918" s="76">
        <f t="shared" si="1603"/>
        <v>14</v>
      </c>
      <c r="J3918" s="100">
        <f>$AN$18</f>
        <v>41088</v>
      </c>
      <c r="K3918" s="101">
        <v>1</v>
      </c>
      <c r="L3918" s="261">
        <v>8</v>
      </c>
      <c r="M3918" s="232">
        <f t="shared" si="1618"/>
        <v>0.33333333333333331</v>
      </c>
      <c r="N3918" s="241">
        <f t="shared" si="1610"/>
        <v>0.70833333333333337</v>
      </c>
      <c r="O3918" s="244">
        <f t="shared" si="1604"/>
        <v>9.0000000000000018</v>
      </c>
      <c r="P3918" s="245" t="str">
        <f t="shared" si="1616"/>
        <v>1</v>
      </c>
      <c r="Q3918" s="257">
        <f t="shared" si="1605"/>
        <v>8.0000000000000018</v>
      </c>
      <c r="R3918" s="102">
        <f t="shared" si="1617"/>
        <v>0</v>
      </c>
      <c r="S3918" s="103">
        <f t="shared" si="1611"/>
        <v>0</v>
      </c>
      <c r="T3918" s="104">
        <f t="shared" si="1612"/>
        <v>0</v>
      </c>
      <c r="U3918" s="104">
        <f t="shared" si="1613"/>
        <v>0</v>
      </c>
      <c r="V3918" s="104">
        <f t="shared" si="1614"/>
        <v>0</v>
      </c>
      <c r="W3918" s="105">
        <f t="shared" si="1615"/>
        <v>0</v>
      </c>
      <c r="X3918" s="96"/>
      <c r="Y3918" s="106" t="str">
        <f>$AO$18</f>
        <v>D</v>
      </c>
      <c r="Z3918" s="207" t="str">
        <f t="shared" si="1606"/>
        <v>Thu</v>
      </c>
      <c r="AA3918" s="107">
        <f t="shared" si="1607"/>
        <v>0</v>
      </c>
      <c r="AB3918" s="107">
        <f t="shared" si="1608"/>
        <v>0</v>
      </c>
      <c r="AC3918" s="107">
        <f t="shared" si="1609"/>
        <v>0</v>
      </c>
    </row>
    <row r="3919" spans="1:29" ht="12.75" customHeight="1">
      <c r="A3919" s="69"/>
      <c r="B3919" s="124"/>
      <c r="C3919" s="70"/>
      <c r="D3919" s="202"/>
      <c r="E3919" s="140"/>
      <c r="F3919" s="141"/>
      <c r="G3919" s="74" t="s">
        <v>22</v>
      </c>
      <c r="H3919" s="99">
        <f>+D3919*F3919</f>
        <v>0</v>
      </c>
      <c r="I3919" s="76">
        <f t="shared" si="1603"/>
        <v>15</v>
      </c>
      <c r="J3919" s="100">
        <f>$AN$19</f>
        <v>41089</v>
      </c>
      <c r="K3919" s="101">
        <v>1</v>
      </c>
      <c r="L3919" s="261">
        <v>11</v>
      </c>
      <c r="M3919" s="232">
        <f t="shared" si="1618"/>
        <v>0.33333333333333331</v>
      </c>
      <c r="N3919" s="241">
        <f t="shared" si="1610"/>
        <v>0.70833333333333337</v>
      </c>
      <c r="O3919" s="244">
        <f t="shared" si="1604"/>
        <v>9.0000000000000018</v>
      </c>
      <c r="P3919" s="245" t="str">
        <f t="shared" si="1616"/>
        <v>1</v>
      </c>
      <c r="Q3919" s="257">
        <f t="shared" si="1605"/>
        <v>8.0000000000000018</v>
      </c>
      <c r="R3919" s="102">
        <f t="shared" si="1617"/>
        <v>2.9999999999999982</v>
      </c>
      <c r="S3919" s="103">
        <f t="shared" si="1611"/>
        <v>1</v>
      </c>
      <c r="T3919" s="104">
        <f t="shared" si="1612"/>
        <v>1.9999999999999982</v>
      </c>
      <c r="U3919" s="104">
        <f t="shared" si="1613"/>
        <v>0</v>
      </c>
      <c r="V3919" s="104">
        <f t="shared" si="1614"/>
        <v>0</v>
      </c>
      <c r="W3919" s="105">
        <f t="shared" si="1615"/>
        <v>2.9999999999999982</v>
      </c>
      <c r="X3919" s="96"/>
      <c r="Y3919" s="106" t="str">
        <f>$AO$19</f>
        <v>D</v>
      </c>
      <c r="Z3919" s="207" t="str">
        <f t="shared" si="1606"/>
        <v>Fri</v>
      </c>
      <c r="AA3919" s="107">
        <f t="shared" si="1607"/>
        <v>0</v>
      </c>
      <c r="AB3919" s="107">
        <f t="shared" si="1608"/>
        <v>0</v>
      </c>
      <c r="AC3919" s="107">
        <f t="shared" si="1609"/>
        <v>0</v>
      </c>
    </row>
    <row r="3920" spans="1:29" ht="12.75" customHeight="1">
      <c r="A3920" s="69"/>
      <c r="B3920" s="124"/>
      <c r="C3920" s="70"/>
      <c r="D3920" s="202"/>
      <c r="E3920" s="140"/>
      <c r="F3920" s="139"/>
      <c r="G3920" s="74" t="s">
        <v>22</v>
      </c>
      <c r="H3920" s="99">
        <f>+D3920*F3920</f>
        <v>0</v>
      </c>
      <c r="I3920" s="76">
        <f t="shared" si="1603"/>
        <v>16</v>
      </c>
      <c r="J3920" s="100">
        <f>$AN$20</f>
        <v>41090</v>
      </c>
      <c r="K3920" s="339" t="s">
        <v>50</v>
      </c>
      <c r="L3920" s="261"/>
      <c r="M3920" s="232">
        <f t="shared" si="1618"/>
        <v>0</v>
      </c>
      <c r="N3920" s="241">
        <f t="shared" si="1610"/>
        <v>0</v>
      </c>
      <c r="O3920" s="244">
        <f t="shared" si="1604"/>
        <v>0</v>
      </c>
      <c r="P3920" s="245">
        <f t="shared" si="1616"/>
        <v>0</v>
      </c>
      <c r="Q3920" s="257">
        <f t="shared" si="1605"/>
        <v>0</v>
      </c>
      <c r="R3920" s="102">
        <f t="shared" si="1617"/>
        <v>0</v>
      </c>
      <c r="S3920" s="103">
        <f t="shared" si="1611"/>
        <v>0</v>
      </c>
      <c r="T3920" s="104">
        <f t="shared" si="1612"/>
        <v>0</v>
      </c>
      <c r="U3920" s="104">
        <f t="shared" si="1613"/>
        <v>0</v>
      </c>
      <c r="V3920" s="104">
        <f t="shared" si="1614"/>
        <v>0</v>
      </c>
      <c r="W3920" s="105">
        <f t="shared" si="1615"/>
        <v>0</v>
      </c>
      <c r="X3920" s="96"/>
      <c r="Y3920" s="106" t="str">
        <f>$AO$20</f>
        <v>M</v>
      </c>
      <c r="Z3920" s="207" t="str">
        <f t="shared" si="1606"/>
        <v>Sat</v>
      </c>
      <c r="AA3920" s="107">
        <f t="shared" si="1607"/>
        <v>0</v>
      </c>
      <c r="AB3920" s="107">
        <f t="shared" si="1608"/>
        <v>0</v>
      </c>
      <c r="AC3920" s="107">
        <f t="shared" si="1609"/>
        <v>0</v>
      </c>
    </row>
    <row r="3921" spans="1:29" ht="12.75" customHeight="1">
      <c r="A3921" s="69"/>
      <c r="B3921" s="124" t="s">
        <v>56</v>
      </c>
      <c r="C3921" s="70" t="s">
        <v>22</v>
      </c>
      <c r="D3921" s="202"/>
      <c r="E3921" s="140"/>
      <c r="F3921" s="141"/>
      <c r="G3921" s="74" t="s">
        <v>22</v>
      </c>
      <c r="H3921" s="99">
        <v>0</v>
      </c>
      <c r="I3921" s="76">
        <f t="shared" si="1603"/>
        <v>17</v>
      </c>
      <c r="J3921" s="100">
        <f>$AN$21</f>
        <v>41091</v>
      </c>
      <c r="K3921" s="339" t="s">
        <v>50</v>
      </c>
      <c r="L3921" s="261"/>
      <c r="M3921" s="232">
        <f t="shared" si="1618"/>
        <v>0</v>
      </c>
      <c r="N3921" s="241">
        <f t="shared" si="1610"/>
        <v>0</v>
      </c>
      <c r="O3921" s="244">
        <f t="shared" si="1604"/>
        <v>0</v>
      </c>
      <c r="P3921" s="245">
        <f t="shared" si="1616"/>
        <v>0</v>
      </c>
      <c r="Q3921" s="257">
        <f t="shared" si="1605"/>
        <v>0</v>
      </c>
      <c r="R3921" s="102">
        <f t="shared" si="1617"/>
        <v>0</v>
      </c>
      <c r="S3921" s="103">
        <f t="shared" si="1611"/>
        <v>0</v>
      </c>
      <c r="T3921" s="104">
        <f t="shared" si="1612"/>
        <v>0</v>
      </c>
      <c r="U3921" s="104">
        <f t="shared" si="1613"/>
        <v>0</v>
      </c>
      <c r="V3921" s="104">
        <f t="shared" si="1614"/>
        <v>0</v>
      </c>
      <c r="W3921" s="105">
        <f t="shared" si="1615"/>
        <v>0</v>
      </c>
      <c r="X3921" s="96"/>
      <c r="Y3921" s="106" t="str">
        <f>$AO$21</f>
        <v>M</v>
      </c>
      <c r="Z3921" s="262" t="str">
        <f t="shared" si="1606"/>
        <v>Sun</v>
      </c>
      <c r="AA3921" s="107">
        <f t="shared" si="1607"/>
        <v>0</v>
      </c>
      <c r="AB3921" s="107">
        <f t="shared" si="1608"/>
        <v>0</v>
      </c>
      <c r="AC3921" s="107">
        <f t="shared" si="1609"/>
        <v>0</v>
      </c>
    </row>
    <row r="3922" spans="1:29" ht="12.75" customHeight="1">
      <c r="A3922" s="69"/>
      <c r="B3922" s="124"/>
      <c r="C3922" s="70"/>
      <c r="D3922" s="202"/>
      <c r="E3922" s="140"/>
      <c r="F3922" s="139"/>
      <c r="G3922" s="74" t="s">
        <v>22</v>
      </c>
      <c r="H3922" s="99">
        <f>+D3922*F3922</f>
        <v>0</v>
      </c>
      <c r="I3922" s="76">
        <f t="shared" si="1603"/>
        <v>18</v>
      </c>
      <c r="J3922" s="100">
        <f>$AN$22</f>
        <v>41092</v>
      </c>
      <c r="K3922" s="101">
        <v>1</v>
      </c>
      <c r="L3922" s="261">
        <v>11</v>
      </c>
      <c r="M3922" s="232">
        <f t="shared" si="1618"/>
        <v>0.33333333333333331</v>
      </c>
      <c r="N3922" s="241">
        <f t="shared" si="1610"/>
        <v>0.70833333333333337</v>
      </c>
      <c r="O3922" s="244">
        <f t="shared" si="1604"/>
        <v>9.0000000000000018</v>
      </c>
      <c r="P3922" s="245" t="str">
        <f t="shared" si="1616"/>
        <v>1</v>
      </c>
      <c r="Q3922" s="257">
        <f t="shared" si="1605"/>
        <v>8.0000000000000018</v>
      </c>
      <c r="R3922" s="102">
        <f t="shared" si="1617"/>
        <v>2.9999999999999982</v>
      </c>
      <c r="S3922" s="103">
        <f t="shared" si="1611"/>
        <v>1</v>
      </c>
      <c r="T3922" s="104">
        <f t="shared" si="1612"/>
        <v>1.9999999999999982</v>
      </c>
      <c r="U3922" s="104">
        <f t="shared" si="1613"/>
        <v>0</v>
      </c>
      <c r="V3922" s="104">
        <f t="shared" si="1614"/>
        <v>0</v>
      </c>
      <c r="W3922" s="105">
        <f t="shared" si="1615"/>
        <v>2.9999999999999982</v>
      </c>
      <c r="X3922" s="96"/>
      <c r="Y3922" s="106" t="str">
        <f>$AO$22</f>
        <v>D</v>
      </c>
      <c r="Z3922" s="262" t="str">
        <f t="shared" si="1606"/>
        <v>Mon</v>
      </c>
      <c r="AA3922" s="107">
        <f t="shared" si="1607"/>
        <v>0</v>
      </c>
      <c r="AB3922" s="107">
        <f t="shared" si="1608"/>
        <v>0</v>
      </c>
      <c r="AC3922" s="107">
        <f t="shared" si="1609"/>
        <v>0</v>
      </c>
    </row>
    <row r="3923" spans="1:29" ht="12.75" customHeight="1">
      <c r="A3923" s="69"/>
      <c r="B3923" s="150" t="s">
        <v>19</v>
      </c>
      <c r="C3923" s="150"/>
      <c r="D3923" s="200"/>
      <c r="E3923" s="127"/>
      <c r="F3923" s="151"/>
      <c r="G3923" s="134" t="s">
        <v>22</v>
      </c>
      <c r="H3923" s="152">
        <f>SUM(H3914:H3922)</f>
        <v>1781811.3294797686</v>
      </c>
      <c r="I3923" s="76">
        <f t="shared" si="1603"/>
        <v>19</v>
      </c>
      <c r="J3923" s="100">
        <f>$AN$23</f>
        <v>41093</v>
      </c>
      <c r="K3923" s="101">
        <v>1</v>
      </c>
      <c r="L3923" s="261">
        <v>11</v>
      </c>
      <c r="M3923" s="232">
        <f t="shared" si="1618"/>
        <v>0.33333333333333331</v>
      </c>
      <c r="N3923" s="241">
        <f t="shared" si="1610"/>
        <v>0.70833333333333337</v>
      </c>
      <c r="O3923" s="244">
        <f t="shared" si="1604"/>
        <v>9.0000000000000018</v>
      </c>
      <c r="P3923" s="245" t="str">
        <f t="shared" si="1616"/>
        <v>1</v>
      </c>
      <c r="Q3923" s="257">
        <f t="shared" si="1605"/>
        <v>8.0000000000000018</v>
      </c>
      <c r="R3923" s="102">
        <f t="shared" si="1617"/>
        <v>2.9999999999999982</v>
      </c>
      <c r="S3923" s="103">
        <f t="shared" si="1611"/>
        <v>1</v>
      </c>
      <c r="T3923" s="104">
        <f t="shared" si="1612"/>
        <v>1.9999999999999982</v>
      </c>
      <c r="U3923" s="104">
        <f t="shared" si="1613"/>
        <v>0</v>
      </c>
      <c r="V3923" s="104">
        <f t="shared" si="1614"/>
        <v>0</v>
      </c>
      <c r="W3923" s="105">
        <f t="shared" si="1615"/>
        <v>2.9999999999999982</v>
      </c>
      <c r="X3923" s="96"/>
      <c r="Y3923" s="106" t="str">
        <f>$AO$23</f>
        <v>D</v>
      </c>
      <c r="Z3923" s="207" t="str">
        <f t="shared" si="1606"/>
        <v>Tue</v>
      </c>
      <c r="AA3923" s="107">
        <f t="shared" si="1607"/>
        <v>0</v>
      </c>
      <c r="AB3923" s="107">
        <f t="shared" si="1608"/>
        <v>0</v>
      </c>
      <c r="AC3923" s="107">
        <f t="shared" si="1609"/>
        <v>0</v>
      </c>
    </row>
    <row r="3924" spans="1:29" ht="12.75" customHeight="1">
      <c r="A3924" s="69"/>
      <c r="B3924" s="131" t="s">
        <v>25</v>
      </c>
      <c r="C3924" s="70"/>
      <c r="D3924" s="200"/>
      <c r="E3924" s="127"/>
      <c r="F3924" s="151"/>
      <c r="G3924" s="74"/>
      <c r="H3924" s="75"/>
      <c r="I3924" s="76">
        <f t="shared" si="1603"/>
        <v>20</v>
      </c>
      <c r="J3924" s="100">
        <f>$AN$24</f>
        <v>41094</v>
      </c>
      <c r="K3924" s="101">
        <v>1</v>
      </c>
      <c r="L3924" s="261">
        <v>11</v>
      </c>
      <c r="M3924" s="232">
        <f t="shared" si="1618"/>
        <v>0.33333333333333331</v>
      </c>
      <c r="N3924" s="241">
        <f t="shared" si="1610"/>
        <v>0.70833333333333337</v>
      </c>
      <c r="O3924" s="244">
        <f t="shared" si="1604"/>
        <v>9.0000000000000018</v>
      </c>
      <c r="P3924" s="245" t="str">
        <f t="shared" si="1616"/>
        <v>1</v>
      </c>
      <c r="Q3924" s="257">
        <f t="shared" si="1605"/>
        <v>8.0000000000000018</v>
      </c>
      <c r="R3924" s="102">
        <f t="shared" si="1617"/>
        <v>2.9999999999999982</v>
      </c>
      <c r="S3924" s="103">
        <f t="shared" si="1611"/>
        <v>1</v>
      </c>
      <c r="T3924" s="104">
        <f t="shared" si="1612"/>
        <v>1.9999999999999982</v>
      </c>
      <c r="U3924" s="104">
        <f t="shared" si="1613"/>
        <v>0</v>
      </c>
      <c r="V3924" s="104">
        <f t="shared" si="1614"/>
        <v>0</v>
      </c>
      <c r="W3924" s="105">
        <f t="shared" si="1615"/>
        <v>2.9999999999999982</v>
      </c>
      <c r="X3924" s="96"/>
      <c r="Y3924" s="106" t="str">
        <f>$AO$24</f>
        <v>D</v>
      </c>
      <c r="Z3924" s="207" t="str">
        <f t="shared" si="1606"/>
        <v>Wed</v>
      </c>
      <c r="AA3924" s="107">
        <f t="shared" si="1607"/>
        <v>0</v>
      </c>
      <c r="AB3924" s="107">
        <f t="shared" si="1608"/>
        <v>0</v>
      </c>
      <c r="AC3924" s="107">
        <f t="shared" si="1609"/>
        <v>0</v>
      </c>
    </row>
    <row r="3925" spans="1:29" ht="12.75" customHeight="1">
      <c r="A3925" s="69"/>
      <c r="B3925" s="124" t="s">
        <v>26</v>
      </c>
      <c r="C3925" s="125" t="s">
        <v>22</v>
      </c>
      <c r="D3925" s="153">
        <f>-H3914</f>
        <v>-1244560</v>
      </c>
      <c r="E3925" s="127" t="s">
        <v>24</v>
      </c>
      <c r="F3925" s="149">
        <v>0.02</v>
      </c>
      <c r="G3925" s="134" t="s">
        <v>22</v>
      </c>
      <c r="H3925" s="130">
        <f>F3925*D3925</f>
        <v>-24891.200000000001</v>
      </c>
      <c r="I3925" s="76">
        <f t="shared" si="1603"/>
        <v>21</v>
      </c>
      <c r="J3925" s="100">
        <f>$AN$25</f>
        <v>41095</v>
      </c>
      <c r="K3925" s="101">
        <v>1</v>
      </c>
      <c r="L3925" s="261">
        <v>8</v>
      </c>
      <c r="M3925" s="232">
        <f t="shared" si="1618"/>
        <v>0.33333333333333331</v>
      </c>
      <c r="N3925" s="241">
        <f t="shared" si="1610"/>
        <v>0.70833333333333337</v>
      </c>
      <c r="O3925" s="244">
        <f t="shared" si="1604"/>
        <v>9.0000000000000018</v>
      </c>
      <c r="P3925" s="245" t="str">
        <f t="shared" si="1616"/>
        <v>1</v>
      </c>
      <c r="Q3925" s="257">
        <f t="shared" si="1605"/>
        <v>8.0000000000000018</v>
      </c>
      <c r="R3925" s="102">
        <f t="shared" si="1617"/>
        <v>0</v>
      </c>
      <c r="S3925" s="103">
        <f t="shared" si="1611"/>
        <v>0</v>
      </c>
      <c r="T3925" s="104">
        <f t="shared" si="1612"/>
        <v>0</v>
      </c>
      <c r="U3925" s="104">
        <f t="shared" si="1613"/>
        <v>0</v>
      </c>
      <c r="V3925" s="104">
        <f t="shared" si="1614"/>
        <v>0</v>
      </c>
      <c r="W3925" s="105">
        <f t="shared" si="1615"/>
        <v>0</v>
      </c>
      <c r="X3925" s="96"/>
      <c r="Y3925" s="106" t="str">
        <f>$AO$25</f>
        <v>D</v>
      </c>
      <c r="Z3925" s="207" t="str">
        <f t="shared" si="1606"/>
        <v>Thu</v>
      </c>
      <c r="AA3925" s="107">
        <f t="shared" si="1607"/>
        <v>0</v>
      </c>
      <c r="AB3925" s="107">
        <f t="shared" si="1608"/>
        <v>0</v>
      </c>
      <c r="AC3925" s="107">
        <f t="shared" si="1609"/>
        <v>0</v>
      </c>
    </row>
    <row r="3926" spans="1:29" ht="12.75" customHeight="1">
      <c r="A3926" s="69"/>
      <c r="B3926" s="124" t="s">
        <v>47</v>
      </c>
      <c r="C3926" s="125" t="s">
        <v>22</v>
      </c>
      <c r="D3926" s="200"/>
      <c r="E3926" s="127"/>
      <c r="F3926" s="155"/>
      <c r="G3926" s="134" t="s">
        <v>22</v>
      </c>
      <c r="H3926" s="130">
        <f>SUM(AA3941:AC3941)*-F3914/21</f>
        <v>-118529.52380952382</v>
      </c>
      <c r="I3926" s="76">
        <f t="shared" si="1603"/>
        <v>22</v>
      </c>
      <c r="J3926" s="100">
        <f>$AN$26</f>
        <v>41096</v>
      </c>
      <c r="K3926" s="101">
        <v>1</v>
      </c>
      <c r="L3926" s="261">
        <v>8</v>
      </c>
      <c r="M3926" s="232">
        <f t="shared" si="1618"/>
        <v>0.33333333333333331</v>
      </c>
      <c r="N3926" s="241">
        <f t="shared" si="1610"/>
        <v>0.70833333333333337</v>
      </c>
      <c r="O3926" s="244">
        <f t="shared" si="1604"/>
        <v>9.0000000000000018</v>
      </c>
      <c r="P3926" s="245" t="str">
        <f t="shared" si="1616"/>
        <v>1</v>
      </c>
      <c r="Q3926" s="257">
        <f t="shared" si="1605"/>
        <v>8.0000000000000018</v>
      </c>
      <c r="R3926" s="102">
        <f t="shared" si="1617"/>
        <v>0</v>
      </c>
      <c r="S3926" s="103">
        <f t="shared" si="1611"/>
        <v>0</v>
      </c>
      <c r="T3926" s="104">
        <f t="shared" si="1612"/>
        <v>0</v>
      </c>
      <c r="U3926" s="104">
        <f t="shared" si="1613"/>
        <v>0</v>
      </c>
      <c r="V3926" s="104">
        <f t="shared" si="1614"/>
        <v>0</v>
      </c>
      <c r="W3926" s="105">
        <f t="shared" si="1615"/>
        <v>0</v>
      </c>
      <c r="X3926" s="96"/>
      <c r="Y3926" s="106" t="str">
        <f>$AO$26</f>
        <v>D</v>
      </c>
      <c r="Z3926" s="207" t="str">
        <f t="shared" si="1606"/>
        <v>Fri</v>
      </c>
      <c r="AA3926" s="107">
        <f t="shared" si="1607"/>
        <v>0</v>
      </c>
      <c r="AB3926" s="107">
        <f t="shared" si="1608"/>
        <v>0</v>
      </c>
      <c r="AC3926" s="107">
        <f t="shared" si="1609"/>
        <v>0</v>
      </c>
    </row>
    <row r="3927" spans="1:29" ht="12.75" customHeight="1">
      <c r="A3927" s="69"/>
      <c r="B3927" s="124" t="s">
        <v>27</v>
      </c>
      <c r="C3927" s="125" t="s">
        <v>22</v>
      </c>
      <c r="D3927" s="200"/>
      <c r="E3927" s="127"/>
      <c r="F3927" s="155"/>
      <c r="G3927" s="134" t="s">
        <v>22</v>
      </c>
      <c r="H3927" s="156">
        <f>+F3933</f>
        <v>-17727.5</v>
      </c>
      <c r="I3927" s="76">
        <f t="shared" si="1603"/>
        <v>23</v>
      </c>
      <c r="J3927" s="100">
        <f>$AN$27</f>
        <v>41097</v>
      </c>
      <c r="K3927" s="339" t="s">
        <v>50</v>
      </c>
      <c r="L3927" s="261"/>
      <c r="M3927" s="232">
        <f t="shared" si="1618"/>
        <v>0</v>
      </c>
      <c r="N3927" s="241">
        <f t="shared" si="1610"/>
        <v>0</v>
      </c>
      <c r="O3927" s="244">
        <f t="shared" si="1604"/>
        <v>0</v>
      </c>
      <c r="P3927" s="245">
        <f t="shared" si="1616"/>
        <v>0</v>
      </c>
      <c r="Q3927" s="257">
        <f t="shared" si="1605"/>
        <v>0</v>
      </c>
      <c r="R3927" s="102">
        <f t="shared" si="1617"/>
        <v>0</v>
      </c>
      <c r="S3927" s="103">
        <f t="shared" si="1611"/>
        <v>0</v>
      </c>
      <c r="T3927" s="104">
        <f t="shared" si="1612"/>
        <v>0</v>
      </c>
      <c r="U3927" s="104">
        <f t="shared" si="1613"/>
        <v>0</v>
      </c>
      <c r="V3927" s="104">
        <f t="shared" si="1614"/>
        <v>0</v>
      </c>
      <c r="W3927" s="105">
        <f t="shared" si="1615"/>
        <v>0</v>
      </c>
      <c r="X3927" s="96"/>
      <c r="Y3927" s="106" t="str">
        <f>$AO$27</f>
        <v>M</v>
      </c>
      <c r="Z3927" s="207" t="str">
        <f t="shared" si="1606"/>
        <v>Sat</v>
      </c>
      <c r="AA3927" s="107">
        <f t="shared" si="1607"/>
        <v>0</v>
      </c>
      <c r="AB3927" s="107">
        <f t="shared" si="1608"/>
        <v>0</v>
      </c>
      <c r="AC3927" s="107">
        <f t="shared" si="1609"/>
        <v>0</v>
      </c>
    </row>
    <row r="3928" spans="1:29" ht="12.75" customHeight="1">
      <c r="A3928" s="69"/>
      <c r="B3928" s="98"/>
      <c r="C3928" s="98"/>
      <c r="D3928" s="158" t="s">
        <v>28</v>
      </c>
      <c r="E3928" s="159"/>
      <c r="F3928" s="160">
        <f>VLOOKUP(C3907,$AD$1:$AG$6,2)</f>
        <v>-1320000</v>
      </c>
      <c r="G3928" s="160"/>
      <c r="H3928" s="99"/>
      <c r="I3928" s="76">
        <f t="shared" si="1603"/>
        <v>24</v>
      </c>
      <c r="J3928" s="100">
        <f>$AN$28</f>
        <v>41098</v>
      </c>
      <c r="K3928" s="339" t="s">
        <v>50</v>
      </c>
      <c r="L3928" s="261"/>
      <c r="M3928" s="232">
        <f t="shared" si="1618"/>
        <v>0</v>
      </c>
      <c r="N3928" s="241">
        <f t="shared" si="1610"/>
        <v>0</v>
      </c>
      <c r="O3928" s="244">
        <f t="shared" si="1604"/>
        <v>0</v>
      </c>
      <c r="P3928" s="245">
        <f t="shared" si="1616"/>
        <v>0</v>
      </c>
      <c r="Q3928" s="257">
        <f t="shared" si="1605"/>
        <v>0</v>
      </c>
      <c r="R3928" s="102">
        <f t="shared" si="1617"/>
        <v>0</v>
      </c>
      <c r="S3928" s="103">
        <f t="shared" si="1611"/>
        <v>0</v>
      </c>
      <c r="T3928" s="104">
        <f t="shared" si="1612"/>
        <v>0</v>
      </c>
      <c r="U3928" s="104">
        <f t="shared" si="1613"/>
        <v>0</v>
      </c>
      <c r="V3928" s="104">
        <f t="shared" si="1614"/>
        <v>0</v>
      </c>
      <c r="W3928" s="105">
        <f t="shared" si="1615"/>
        <v>0</v>
      </c>
      <c r="X3928" s="96"/>
      <c r="Y3928" s="106" t="str">
        <f>$AO$28</f>
        <v>M</v>
      </c>
      <c r="Z3928" s="262" t="str">
        <f t="shared" si="1606"/>
        <v>Sun</v>
      </c>
      <c r="AA3928" s="107">
        <f t="shared" si="1607"/>
        <v>0</v>
      </c>
      <c r="AB3928" s="107">
        <f t="shared" si="1608"/>
        <v>0</v>
      </c>
      <c r="AC3928" s="107">
        <f t="shared" si="1609"/>
        <v>0</v>
      </c>
    </row>
    <row r="3929" spans="1:29" ht="12.75" customHeight="1">
      <c r="A3929" s="69"/>
      <c r="B3929" s="98"/>
      <c r="C3929" s="98"/>
      <c r="D3929" s="162" t="s">
        <v>26</v>
      </c>
      <c r="E3929" s="159"/>
      <c r="F3929" s="163">
        <f>+(H3914)*0.54%</f>
        <v>6720.6240000000007</v>
      </c>
      <c r="G3929" s="163"/>
      <c r="H3929" s="99"/>
      <c r="I3929" s="76">
        <f t="shared" si="1603"/>
        <v>25</v>
      </c>
      <c r="J3929" s="100">
        <f>$AN$29</f>
        <v>41099</v>
      </c>
      <c r="K3929" s="101">
        <v>1</v>
      </c>
      <c r="L3929" s="261">
        <v>11</v>
      </c>
      <c r="M3929" s="232">
        <f t="shared" si="1618"/>
        <v>0.33333333333333331</v>
      </c>
      <c r="N3929" s="241">
        <f t="shared" si="1610"/>
        <v>0.70833333333333337</v>
      </c>
      <c r="O3929" s="244">
        <f t="shared" si="1604"/>
        <v>9.0000000000000018</v>
      </c>
      <c r="P3929" s="245" t="str">
        <f t="shared" si="1616"/>
        <v>1</v>
      </c>
      <c r="Q3929" s="257">
        <f t="shared" si="1605"/>
        <v>8.0000000000000018</v>
      </c>
      <c r="R3929" s="102">
        <f t="shared" si="1617"/>
        <v>2.9999999999999982</v>
      </c>
      <c r="S3929" s="103">
        <f t="shared" si="1611"/>
        <v>1</v>
      </c>
      <c r="T3929" s="104">
        <f t="shared" si="1612"/>
        <v>1.9999999999999982</v>
      </c>
      <c r="U3929" s="104">
        <f t="shared" si="1613"/>
        <v>0</v>
      </c>
      <c r="V3929" s="104">
        <f t="shared" si="1614"/>
        <v>0</v>
      </c>
      <c r="W3929" s="105">
        <f t="shared" si="1615"/>
        <v>2.9999999999999982</v>
      </c>
      <c r="X3929" s="96"/>
      <c r="Y3929" s="106" t="str">
        <f>$AO$29</f>
        <v>D</v>
      </c>
      <c r="Z3929" s="262" t="str">
        <f t="shared" si="1606"/>
        <v>Mon</v>
      </c>
      <c r="AA3929" s="107">
        <f t="shared" si="1607"/>
        <v>0</v>
      </c>
      <c r="AB3929" s="107">
        <f t="shared" si="1608"/>
        <v>0</v>
      </c>
      <c r="AC3929" s="107">
        <f t="shared" si="1609"/>
        <v>0</v>
      </c>
    </row>
    <row r="3930" spans="1:29" ht="12.75" customHeight="1">
      <c r="A3930" s="69"/>
      <c r="B3930" s="98"/>
      <c r="C3930" s="98"/>
      <c r="D3930" s="162" t="s">
        <v>29</v>
      </c>
      <c r="E3930" s="159"/>
      <c r="F3930" s="160">
        <f>-IF(H3923*5%&gt;500000,500000,H3923*5%)</f>
        <v>-89090.566473988438</v>
      </c>
      <c r="G3930" s="160"/>
      <c r="H3930" s="99"/>
      <c r="I3930" s="76">
        <f t="shared" si="1603"/>
        <v>26</v>
      </c>
      <c r="J3930" s="100">
        <f>$AN$30</f>
        <v>41100</v>
      </c>
      <c r="K3930" s="101">
        <v>1</v>
      </c>
      <c r="L3930" s="261">
        <v>8</v>
      </c>
      <c r="M3930" s="232">
        <f t="shared" si="1618"/>
        <v>0.33333333333333331</v>
      </c>
      <c r="N3930" s="241">
        <f t="shared" si="1610"/>
        <v>0.70833333333333337</v>
      </c>
      <c r="O3930" s="244">
        <f t="shared" si="1604"/>
        <v>9.0000000000000018</v>
      </c>
      <c r="P3930" s="245" t="str">
        <f t="shared" si="1616"/>
        <v>1</v>
      </c>
      <c r="Q3930" s="257">
        <f t="shared" si="1605"/>
        <v>8.0000000000000018</v>
      </c>
      <c r="R3930" s="102">
        <f t="shared" si="1617"/>
        <v>0</v>
      </c>
      <c r="S3930" s="103">
        <f t="shared" si="1611"/>
        <v>0</v>
      </c>
      <c r="T3930" s="104">
        <f t="shared" si="1612"/>
        <v>0</v>
      </c>
      <c r="U3930" s="104">
        <f t="shared" si="1613"/>
        <v>0</v>
      </c>
      <c r="V3930" s="104">
        <f t="shared" si="1614"/>
        <v>0</v>
      </c>
      <c r="W3930" s="105">
        <f t="shared" si="1615"/>
        <v>0</v>
      </c>
      <c r="X3930" s="96"/>
      <c r="Y3930" s="106" t="str">
        <f>$AO$30</f>
        <v>D</v>
      </c>
      <c r="Z3930" s="207" t="str">
        <f t="shared" si="1606"/>
        <v>Tue</v>
      </c>
      <c r="AA3930" s="107">
        <f t="shared" si="1607"/>
        <v>0</v>
      </c>
      <c r="AB3930" s="107">
        <f t="shared" si="1608"/>
        <v>0</v>
      </c>
      <c r="AC3930" s="107">
        <f t="shared" si="1609"/>
        <v>0</v>
      </c>
    </row>
    <row r="3931" spans="1:29" ht="12.75" customHeight="1">
      <c r="A3931" s="69"/>
      <c r="B3931" s="98"/>
      <c r="C3931" s="98"/>
      <c r="D3931" s="162" t="s">
        <v>30</v>
      </c>
      <c r="E3931" s="159"/>
      <c r="F3931" s="163">
        <f>ROUND(H3923+H3925+F3929+F3930,0)*12</f>
        <v>20094600</v>
      </c>
      <c r="G3931" s="163"/>
      <c r="H3931" s="99"/>
      <c r="I3931" s="76">
        <f t="shared" si="1603"/>
        <v>27</v>
      </c>
      <c r="J3931" s="100">
        <f>$AN$31</f>
        <v>41101</v>
      </c>
      <c r="K3931" s="101">
        <v>1</v>
      </c>
      <c r="L3931" s="261">
        <v>9</v>
      </c>
      <c r="M3931" s="232">
        <f t="shared" si="1618"/>
        <v>0.33333333333333331</v>
      </c>
      <c r="N3931" s="241">
        <f t="shared" si="1610"/>
        <v>0.70833333333333337</v>
      </c>
      <c r="O3931" s="244">
        <f t="shared" si="1604"/>
        <v>9.0000000000000018</v>
      </c>
      <c r="P3931" s="245" t="str">
        <f t="shared" si="1616"/>
        <v>1</v>
      </c>
      <c r="Q3931" s="257">
        <f t="shared" si="1605"/>
        <v>8.0000000000000018</v>
      </c>
      <c r="R3931" s="102">
        <f t="shared" si="1617"/>
        <v>0.99999999999999822</v>
      </c>
      <c r="S3931" s="103">
        <f t="shared" si="1611"/>
        <v>1</v>
      </c>
      <c r="T3931" s="104">
        <f t="shared" si="1612"/>
        <v>0</v>
      </c>
      <c r="U3931" s="104">
        <f t="shared" si="1613"/>
        <v>0</v>
      </c>
      <c r="V3931" s="104">
        <f t="shared" si="1614"/>
        <v>0</v>
      </c>
      <c r="W3931" s="105">
        <f t="shared" si="1615"/>
        <v>0.99999999999999822</v>
      </c>
      <c r="X3931" s="96"/>
      <c r="Y3931" s="106" t="str">
        <f>$AO$31</f>
        <v>D</v>
      </c>
      <c r="Z3931" s="207" t="str">
        <f t="shared" si="1606"/>
        <v>Wed</v>
      </c>
      <c r="AA3931" s="107">
        <f t="shared" si="1607"/>
        <v>0</v>
      </c>
      <c r="AB3931" s="107">
        <f t="shared" si="1608"/>
        <v>0</v>
      </c>
      <c r="AC3931" s="107">
        <f t="shared" si="1609"/>
        <v>0</v>
      </c>
    </row>
    <row r="3932" spans="1:29" ht="12.75" customHeight="1">
      <c r="A3932" s="69"/>
      <c r="B3932" s="98"/>
      <c r="C3932" s="98"/>
      <c r="D3932" s="168" t="s">
        <v>31</v>
      </c>
      <c r="E3932" s="159"/>
      <c r="F3932" s="169">
        <f>(F3931)+(F3928*12)</f>
        <v>4254600</v>
      </c>
      <c r="G3932" s="169"/>
      <c r="H3932" s="99"/>
      <c r="I3932" s="76">
        <f t="shared" si="1603"/>
        <v>28</v>
      </c>
      <c r="J3932" s="100">
        <f>$AN$32</f>
        <v>41102</v>
      </c>
      <c r="K3932" s="101"/>
      <c r="L3932" s="261"/>
      <c r="M3932" s="232">
        <f t="shared" si="1618"/>
        <v>0</v>
      </c>
      <c r="N3932" s="241">
        <f t="shared" si="1610"/>
        <v>0</v>
      </c>
      <c r="O3932" s="244">
        <f t="shared" si="1604"/>
        <v>0</v>
      </c>
      <c r="P3932" s="245">
        <f t="shared" si="1616"/>
        <v>0</v>
      </c>
      <c r="Q3932" s="257">
        <f t="shared" si="1605"/>
        <v>0</v>
      </c>
      <c r="R3932" s="102">
        <f t="shared" si="1617"/>
        <v>0</v>
      </c>
      <c r="S3932" s="103">
        <f t="shared" si="1611"/>
        <v>0</v>
      </c>
      <c r="T3932" s="104">
        <f t="shared" si="1612"/>
        <v>0</v>
      </c>
      <c r="U3932" s="104">
        <f t="shared" si="1613"/>
        <v>0</v>
      </c>
      <c r="V3932" s="104">
        <f t="shared" si="1614"/>
        <v>0</v>
      </c>
      <c r="W3932" s="105">
        <f t="shared" si="1615"/>
        <v>0</v>
      </c>
      <c r="X3932" s="96"/>
      <c r="Y3932" s="106" t="str">
        <f>$AO$32</f>
        <v>D</v>
      </c>
      <c r="Z3932" s="207" t="str">
        <f t="shared" si="1606"/>
        <v>Thu</v>
      </c>
      <c r="AA3932" s="107">
        <v>1</v>
      </c>
      <c r="AB3932" s="107">
        <f t="shared" si="1608"/>
        <v>0</v>
      </c>
      <c r="AC3932" s="107">
        <f t="shared" si="1609"/>
        <v>0</v>
      </c>
    </row>
    <row r="3933" spans="1:29" ht="12.75" customHeight="1">
      <c r="A3933" s="69"/>
      <c r="B3933" s="98"/>
      <c r="C3933" s="98"/>
      <c r="D3933" s="168" t="s">
        <v>32</v>
      </c>
      <c r="E3933" s="159"/>
      <c r="F3933" s="170">
        <f>-(IF(F3932&lt;=0,0,IF(F3932&lt;=50000000,F3932*0.05,IF(F3932&lt;=200000000,(F3932-50000000)*0.15+2500000,IF(F3932&lt;=500000000,(F3932-250000000)*0.25+32500000,(F3932-500000000)*0.3+95000000)))))/12</f>
        <v>-17727.5</v>
      </c>
      <c r="G3933" s="171">
        <f>-(IF(F3933&lt;=0,0,IF(F3933&lt;=50000000,F3933*0.05,IF(F3933&lt;=200000000,(F3933-50000000)*0.15+2500000,IF(F3933&lt;=500000000,(F3933-250000000)*0.25+32500000,(F3933-500000000)*0.3+95000000)))))/12</f>
        <v>0</v>
      </c>
      <c r="H3933" s="99"/>
      <c r="I3933" s="76">
        <f t="shared" si="1603"/>
        <v>29</v>
      </c>
      <c r="J3933" s="100">
        <f>$AN$33</f>
        <v>41103</v>
      </c>
      <c r="K3933" s="101"/>
      <c r="L3933" s="261"/>
      <c r="M3933" s="232">
        <f t="shared" si="1618"/>
        <v>0</v>
      </c>
      <c r="N3933" s="241">
        <f t="shared" si="1610"/>
        <v>0</v>
      </c>
      <c r="O3933" s="244">
        <f t="shared" si="1604"/>
        <v>0</v>
      </c>
      <c r="P3933" s="245">
        <f t="shared" si="1616"/>
        <v>0</v>
      </c>
      <c r="Q3933" s="257">
        <f t="shared" si="1605"/>
        <v>0</v>
      </c>
      <c r="R3933" s="102">
        <f t="shared" si="1617"/>
        <v>0</v>
      </c>
      <c r="S3933" s="103">
        <f t="shared" si="1611"/>
        <v>0</v>
      </c>
      <c r="T3933" s="104">
        <f t="shared" si="1612"/>
        <v>0</v>
      </c>
      <c r="U3933" s="104">
        <f t="shared" si="1613"/>
        <v>0</v>
      </c>
      <c r="V3933" s="104">
        <f t="shared" si="1614"/>
        <v>0</v>
      </c>
      <c r="W3933" s="105">
        <f t="shared" si="1615"/>
        <v>0</v>
      </c>
      <c r="X3933" s="96"/>
      <c r="Y3933" s="106" t="str">
        <f>$AO$33</f>
        <v>D</v>
      </c>
      <c r="Z3933" s="207" t="str">
        <f t="shared" si="1606"/>
        <v>Fri</v>
      </c>
      <c r="AA3933" s="107">
        <v>1</v>
      </c>
      <c r="AB3933" s="107">
        <f t="shared" si="1608"/>
        <v>0</v>
      </c>
      <c r="AC3933" s="107">
        <f t="shared" si="1609"/>
        <v>0</v>
      </c>
    </row>
    <row r="3934" spans="1:29" ht="12.75" customHeight="1">
      <c r="A3934" s="69"/>
      <c r="B3934" s="98"/>
      <c r="C3934" s="125"/>
      <c r="D3934" s="172"/>
      <c r="E3934" s="173"/>
      <c r="F3934" s="174"/>
      <c r="G3934" s="72"/>
      <c r="H3934" s="175"/>
      <c r="I3934" s="76">
        <f t="shared" si="1603"/>
        <v>30</v>
      </c>
      <c r="J3934" s="100">
        <f>$AN$34</f>
        <v>41104</v>
      </c>
      <c r="K3934" s="339" t="s">
        <v>50</v>
      </c>
      <c r="L3934" s="261"/>
      <c r="M3934" s="232">
        <f t="shared" si="1618"/>
        <v>0</v>
      </c>
      <c r="N3934" s="241">
        <f t="shared" si="1610"/>
        <v>0</v>
      </c>
      <c r="O3934" s="244">
        <f t="shared" si="1604"/>
        <v>0</v>
      </c>
      <c r="P3934" s="245">
        <f t="shared" si="1616"/>
        <v>0</v>
      </c>
      <c r="Q3934" s="257">
        <f t="shared" si="1605"/>
        <v>0</v>
      </c>
      <c r="R3934" s="102">
        <f t="shared" si="1617"/>
        <v>0</v>
      </c>
      <c r="S3934" s="103">
        <f t="shared" si="1611"/>
        <v>0</v>
      </c>
      <c r="T3934" s="104">
        <f t="shared" si="1612"/>
        <v>0</v>
      </c>
      <c r="U3934" s="104">
        <f t="shared" si="1613"/>
        <v>0</v>
      </c>
      <c r="V3934" s="104">
        <f t="shared" si="1614"/>
        <v>0</v>
      </c>
      <c r="W3934" s="105">
        <f t="shared" si="1615"/>
        <v>0</v>
      </c>
      <c r="X3934" s="96"/>
      <c r="Y3934" s="106" t="str">
        <f>$AO$34</f>
        <v>M</v>
      </c>
      <c r="Z3934" s="207" t="str">
        <f t="shared" si="1606"/>
        <v>Sat</v>
      </c>
      <c r="AA3934" s="107">
        <f t="shared" si="1607"/>
        <v>0</v>
      </c>
      <c r="AB3934" s="107">
        <f t="shared" si="1608"/>
        <v>0</v>
      </c>
      <c r="AC3934" s="107">
        <f t="shared" si="1609"/>
        <v>0</v>
      </c>
    </row>
    <row r="3935" spans="1:29" ht="12.75" customHeight="1">
      <c r="A3935" s="69"/>
      <c r="B3935" s="176" t="s">
        <v>33</v>
      </c>
      <c r="C3935" s="177"/>
      <c r="D3935" s="178"/>
      <c r="E3935" s="127"/>
      <c r="F3935" s="179"/>
      <c r="G3935" s="180" t="s">
        <v>22</v>
      </c>
      <c r="H3935" s="152">
        <f>+H3923+H3925+H3926+H3927</f>
        <v>1620663.1056702449</v>
      </c>
      <c r="I3935" s="76">
        <f t="shared" si="1603"/>
        <v>31</v>
      </c>
      <c r="J3935" s="100">
        <f>$AN$35</f>
        <v>41105</v>
      </c>
      <c r="K3935" s="339" t="s">
        <v>50</v>
      </c>
      <c r="L3935" s="261"/>
      <c r="M3935" s="232">
        <f t="shared" si="1618"/>
        <v>0</v>
      </c>
      <c r="N3935" s="241">
        <f t="shared" si="1610"/>
        <v>0</v>
      </c>
      <c r="O3935" s="244">
        <f t="shared" si="1604"/>
        <v>0</v>
      </c>
      <c r="P3935" s="245">
        <f t="shared" si="1616"/>
        <v>0</v>
      </c>
      <c r="Q3935" s="257">
        <f t="shared" si="1605"/>
        <v>0</v>
      </c>
      <c r="R3935" s="102">
        <f t="shared" si="1617"/>
        <v>0</v>
      </c>
      <c r="S3935" s="103">
        <f t="shared" si="1611"/>
        <v>0</v>
      </c>
      <c r="T3935" s="104">
        <f t="shared" si="1612"/>
        <v>0</v>
      </c>
      <c r="U3935" s="104">
        <f t="shared" si="1613"/>
        <v>0</v>
      </c>
      <c r="V3935" s="104">
        <f t="shared" si="1614"/>
        <v>0</v>
      </c>
      <c r="W3935" s="105">
        <f t="shared" si="1615"/>
        <v>0</v>
      </c>
      <c r="X3935" s="96"/>
      <c r="Y3935" s="106" t="str">
        <f>$AO$35</f>
        <v>M</v>
      </c>
      <c r="Z3935" s="262" t="str">
        <f t="shared" si="1606"/>
        <v>Sun</v>
      </c>
      <c r="AA3935" s="107">
        <f t="shared" si="1607"/>
        <v>0</v>
      </c>
      <c r="AB3935" s="107">
        <f t="shared" si="1608"/>
        <v>0</v>
      </c>
      <c r="AC3935" s="107">
        <f t="shared" si="1609"/>
        <v>0</v>
      </c>
    </row>
    <row r="3936" spans="1:29" ht="12.75" customHeight="1">
      <c r="A3936" s="69"/>
      <c r="B3936" s="70"/>
      <c r="C3936" s="70"/>
      <c r="D3936" s="200"/>
      <c r="E3936" s="127"/>
      <c r="F3936" s="155"/>
      <c r="G3936" s="74"/>
      <c r="H3936" s="75"/>
      <c r="I3936" s="76">
        <f t="shared" si="1603"/>
        <v>32</v>
      </c>
      <c r="J3936" s="100">
        <f>$AN$36</f>
        <v>41106</v>
      </c>
      <c r="K3936" s="101">
        <v>1</v>
      </c>
      <c r="L3936" s="261">
        <v>11</v>
      </c>
      <c r="M3936" s="232">
        <f t="shared" si="1618"/>
        <v>0.33333333333333331</v>
      </c>
      <c r="N3936" s="241">
        <f t="shared" si="1610"/>
        <v>0.70833333333333337</v>
      </c>
      <c r="O3936" s="244">
        <f t="shared" si="1604"/>
        <v>9.0000000000000018</v>
      </c>
      <c r="P3936" s="245" t="str">
        <f t="shared" si="1616"/>
        <v>1</v>
      </c>
      <c r="Q3936" s="257">
        <f t="shared" si="1605"/>
        <v>8.0000000000000018</v>
      </c>
      <c r="R3936" s="102">
        <f t="shared" si="1617"/>
        <v>2.9999999999999982</v>
      </c>
      <c r="S3936" s="103">
        <f t="shared" si="1611"/>
        <v>1</v>
      </c>
      <c r="T3936" s="104">
        <f t="shared" si="1612"/>
        <v>1.9999999999999982</v>
      </c>
      <c r="U3936" s="104">
        <f t="shared" si="1613"/>
        <v>0</v>
      </c>
      <c r="V3936" s="104">
        <f t="shared" si="1614"/>
        <v>0</v>
      </c>
      <c r="W3936" s="105">
        <f t="shared" si="1615"/>
        <v>2.9999999999999982</v>
      </c>
      <c r="X3936" s="96"/>
      <c r="Y3936" s="106" t="str">
        <f>$AO$36</f>
        <v>D</v>
      </c>
      <c r="Z3936" s="262" t="str">
        <f t="shared" si="1606"/>
        <v>Mon</v>
      </c>
      <c r="AA3936" s="107">
        <f t="shared" si="1607"/>
        <v>0</v>
      </c>
      <c r="AB3936" s="107">
        <f t="shared" si="1608"/>
        <v>0</v>
      </c>
      <c r="AC3936" s="107">
        <f t="shared" si="1609"/>
        <v>0</v>
      </c>
    </row>
    <row r="3937" spans="1:29" ht="12.75" customHeight="1">
      <c r="A3937" s="69"/>
      <c r="B3937" s="181" t="s">
        <v>34</v>
      </c>
      <c r="C3937" s="181"/>
      <c r="D3937" s="72"/>
      <c r="E3937" s="73"/>
      <c r="F3937" s="72"/>
      <c r="G3937" s="181" t="s">
        <v>35</v>
      </c>
      <c r="H3937" s="99"/>
      <c r="I3937" s="76">
        <f t="shared" si="1603"/>
        <v>33</v>
      </c>
      <c r="J3937" s="100">
        <f>$AN$37</f>
        <v>41107</v>
      </c>
      <c r="K3937" s="101">
        <v>1</v>
      </c>
      <c r="L3937" s="261">
        <v>11</v>
      </c>
      <c r="M3937" s="232">
        <f t="shared" si="1618"/>
        <v>0.33333333333333331</v>
      </c>
      <c r="N3937" s="241">
        <f t="shared" si="1610"/>
        <v>0.70833333333333337</v>
      </c>
      <c r="O3937" s="244">
        <f t="shared" si="1604"/>
        <v>9.0000000000000018</v>
      </c>
      <c r="P3937" s="245" t="str">
        <f t="shared" si="1616"/>
        <v>1</v>
      </c>
      <c r="Q3937" s="257">
        <f t="shared" si="1605"/>
        <v>8.0000000000000018</v>
      </c>
      <c r="R3937" s="102">
        <f t="shared" si="1617"/>
        <v>2.9999999999999982</v>
      </c>
      <c r="S3937" s="103">
        <f t="shared" si="1611"/>
        <v>1</v>
      </c>
      <c r="T3937" s="104">
        <f t="shared" si="1612"/>
        <v>1.9999999999999982</v>
      </c>
      <c r="U3937" s="104">
        <f t="shared" si="1613"/>
        <v>0</v>
      </c>
      <c r="V3937" s="104">
        <f t="shared" si="1614"/>
        <v>0</v>
      </c>
      <c r="W3937" s="105">
        <f t="shared" si="1615"/>
        <v>2.9999999999999982</v>
      </c>
      <c r="X3937" s="96"/>
      <c r="Y3937" s="106" t="str">
        <f>$AO$37</f>
        <v>D</v>
      </c>
      <c r="Z3937" s="207" t="str">
        <f t="shared" si="1606"/>
        <v>Tue</v>
      </c>
      <c r="AA3937" s="107">
        <f t="shared" si="1607"/>
        <v>0</v>
      </c>
      <c r="AB3937" s="107">
        <f t="shared" si="1608"/>
        <v>0</v>
      </c>
      <c r="AC3937" s="107">
        <f t="shared" si="1609"/>
        <v>0</v>
      </c>
    </row>
    <row r="3938" spans="1:29" ht="12.75" customHeight="1">
      <c r="A3938" s="69"/>
      <c r="B3938" s="181"/>
      <c r="C3938" s="181"/>
      <c r="D3938" s="72"/>
      <c r="E3938" s="73"/>
      <c r="F3938" s="72"/>
      <c r="G3938" s="181"/>
      <c r="H3938" s="99"/>
      <c r="I3938" s="76">
        <f t="shared" si="1603"/>
        <v>34</v>
      </c>
      <c r="J3938" s="100">
        <f>$AN$38</f>
        <v>41108</v>
      </c>
      <c r="K3938" s="101">
        <v>1</v>
      </c>
      <c r="L3938" s="261">
        <v>11</v>
      </c>
      <c r="M3938" s="232">
        <f t="shared" si="1618"/>
        <v>0.33333333333333331</v>
      </c>
      <c r="N3938" s="241">
        <f t="shared" si="1610"/>
        <v>0.70833333333333337</v>
      </c>
      <c r="O3938" s="244">
        <f t="shared" si="1604"/>
        <v>9.0000000000000018</v>
      </c>
      <c r="P3938" s="245" t="str">
        <f t="shared" si="1616"/>
        <v>1</v>
      </c>
      <c r="Q3938" s="257">
        <f t="shared" si="1605"/>
        <v>8.0000000000000018</v>
      </c>
      <c r="R3938" s="102">
        <f t="shared" si="1617"/>
        <v>2.9999999999999982</v>
      </c>
      <c r="S3938" s="103">
        <f t="shared" si="1611"/>
        <v>1</v>
      </c>
      <c r="T3938" s="104">
        <f t="shared" si="1612"/>
        <v>1.9999999999999982</v>
      </c>
      <c r="U3938" s="104">
        <f t="shared" si="1613"/>
        <v>0</v>
      </c>
      <c r="V3938" s="104">
        <f t="shared" si="1614"/>
        <v>0</v>
      </c>
      <c r="W3938" s="105">
        <f t="shared" si="1615"/>
        <v>2.9999999999999982</v>
      </c>
      <c r="X3938" s="96"/>
      <c r="Y3938" s="106" t="str">
        <f>$AO$38</f>
        <v>D</v>
      </c>
      <c r="Z3938" s="207" t="str">
        <f t="shared" si="1606"/>
        <v>Wed</v>
      </c>
      <c r="AA3938" s="107">
        <f t="shared" si="1607"/>
        <v>0</v>
      </c>
      <c r="AB3938" s="107">
        <f t="shared" si="1608"/>
        <v>0</v>
      </c>
      <c r="AC3938" s="107">
        <f t="shared" si="1609"/>
        <v>0</v>
      </c>
    </row>
    <row r="3939" spans="1:29" ht="12.75" customHeight="1">
      <c r="A3939" s="69"/>
      <c r="B3939" s="181"/>
      <c r="C3939" s="181"/>
      <c r="D3939" s="72"/>
      <c r="E3939" s="73"/>
      <c r="F3939" s="72"/>
      <c r="G3939" s="181"/>
      <c r="H3939" s="99"/>
      <c r="I3939" s="76">
        <f t="shared" si="1603"/>
        <v>35</v>
      </c>
      <c r="J3939" s="100"/>
      <c r="K3939" s="101"/>
      <c r="L3939" s="261"/>
      <c r="M3939" s="232"/>
      <c r="N3939" s="241"/>
      <c r="O3939" s="244"/>
      <c r="P3939" s="245"/>
      <c r="Q3939" s="257"/>
      <c r="R3939" s="102"/>
      <c r="S3939" s="103"/>
      <c r="T3939" s="104"/>
      <c r="U3939" s="104"/>
      <c r="V3939" s="104"/>
      <c r="W3939" s="105"/>
      <c r="X3939" s="96"/>
      <c r="Y3939" s="106"/>
      <c r="Z3939" s="207" t="str">
        <f t="shared" si="1606"/>
        <v>Sat</v>
      </c>
      <c r="AA3939" s="107">
        <f>COUNTIF(K3939,"S")</f>
        <v>0</v>
      </c>
      <c r="AB3939" s="107">
        <f>COUNTIF(K3939,"I")</f>
        <v>0</v>
      </c>
      <c r="AC3939" s="107">
        <f>COUNTIF(K3939,"A")</f>
        <v>0</v>
      </c>
    </row>
    <row r="3940" spans="1:29" ht="12.75" customHeight="1">
      <c r="A3940" s="69"/>
      <c r="B3940" s="181"/>
      <c r="C3940" s="181"/>
      <c r="D3940" s="72"/>
      <c r="E3940" s="73"/>
      <c r="F3940" s="72"/>
      <c r="G3940" s="181"/>
      <c r="H3940" s="99"/>
      <c r="I3940" s="76">
        <f t="shared" si="1603"/>
        <v>36</v>
      </c>
      <c r="J3940" s="210" t="s">
        <v>19</v>
      </c>
      <c r="K3940" s="211"/>
      <c r="L3940" s="251"/>
      <c r="M3940" s="212" t="s">
        <v>45</v>
      </c>
      <c r="N3940" s="212" t="s">
        <v>46</v>
      </c>
      <c r="O3940" s="242"/>
      <c r="P3940" s="243"/>
      <c r="Q3940" s="258"/>
      <c r="R3940" s="212"/>
      <c r="S3940" s="213"/>
      <c r="T3940" s="214"/>
      <c r="U3940" s="214"/>
      <c r="V3940" s="215"/>
      <c r="W3940" s="216" t="s">
        <v>36</v>
      </c>
      <c r="X3940" s="182"/>
      <c r="Y3940" s="183" t="s">
        <v>37</v>
      </c>
      <c r="Z3940" s="83"/>
      <c r="AA3940" s="84"/>
      <c r="AB3940" s="84"/>
      <c r="AC3940" s="96"/>
    </row>
    <row r="3941" spans="1:29" ht="12.75" customHeight="1">
      <c r="A3941" s="69"/>
      <c r="B3941" s="184" t="str">
        <f>C3905</f>
        <v>ADE</v>
      </c>
      <c r="C3941" s="181"/>
      <c r="D3941" s="72"/>
      <c r="E3941" s="73"/>
      <c r="F3941" s="72"/>
      <c r="G3941" s="181" t="s">
        <v>38</v>
      </c>
      <c r="H3941" s="99"/>
      <c r="I3941" s="76">
        <f t="shared" si="1603"/>
        <v>37</v>
      </c>
      <c r="J3941" s="333">
        <f>+K3941+L3941</f>
        <v>20</v>
      </c>
      <c r="K3941" s="334">
        <f>+COUNTIF(K3908:K3939,"1")+COUNTIF(K3908:K3939,"2")+COUNTIF(K3908:K3939,"L2")+COUNTIF(K3908:K3939,"L1")</f>
        <v>20</v>
      </c>
      <c r="L3941" s="334">
        <f>+COUNTIF(K3908:K3939,"2")+COUNTIF(K3908:K3939,"L2")</f>
        <v>0</v>
      </c>
      <c r="M3941" s="334">
        <f>+COUNTIF(K3908:K3939,"1")+COUNTIF(K3908:K3939,"L1")</f>
        <v>20</v>
      </c>
      <c r="N3941" s="185"/>
      <c r="O3941" s="185"/>
      <c r="P3941" s="101"/>
      <c r="Q3941" s="259"/>
      <c r="R3941" s="185">
        <f>+COUNTIF(K3909:K3939,"S2")</f>
        <v>0</v>
      </c>
      <c r="S3941" s="102">
        <f>SUM(S3909:S3939)</f>
        <v>12</v>
      </c>
      <c r="T3941" s="102">
        <f>SUM(T3909:T3939)</f>
        <v>19.999999999999986</v>
      </c>
      <c r="U3941" s="102">
        <f>SUM(U3909:U3939)</f>
        <v>0</v>
      </c>
      <c r="V3941" s="102">
        <f>SUM(V3909:V3939)</f>
        <v>0</v>
      </c>
      <c r="W3941" s="105">
        <f>+(S3941*1.5)+(T3941*2)+(U3941*3)+(V3941*4)</f>
        <v>57.999999999999972</v>
      </c>
      <c r="X3941" s="186"/>
      <c r="Y3941" s="187">
        <f>+COUNTIF(Y3909:Y3939,"D")</f>
        <v>22</v>
      </c>
      <c r="Z3941" s="83"/>
      <c r="AA3941" s="102">
        <f>SUM(AA3909:AA3939)</f>
        <v>2</v>
      </c>
      <c r="AB3941" s="102">
        <f>SUM(AB3909:AB3939)</f>
        <v>0</v>
      </c>
      <c r="AC3941" s="102">
        <f>SUM(AC3909:AC3939)</f>
        <v>0</v>
      </c>
    </row>
    <row r="3942" spans="1:29" ht="12.75" customHeight="1">
      <c r="A3942" s="69"/>
      <c r="B3942" s="263"/>
      <c r="C3942" s="189" t="s">
        <v>57</v>
      </c>
      <c r="D3942" s="189"/>
      <c r="E3942" s="190"/>
      <c r="F3942" s="72"/>
      <c r="G3942" s="72"/>
      <c r="H3942" s="99"/>
      <c r="I3942" s="76">
        <f t="shared" si="1603"/>
        <v>38</v>
      </c>
      <c r="J3942" s="191"/>
      <c r="K3942" s="192"/>
      <c r="L3942" s="252"/>
      <c r="M3942" s="193"/>
      <c r="N3942" s="193"/>
      <c r="O3942" s="193"/>
      <c r="P3942" s="239"/>
      <c r="Q3942" s="260"/>
      <c r="R3942" s="194">
        <f>S3941+T3941+U3941+V3941</f>
        <v>31.999999999999986</v>
      </c>
      <c r="S3942" s="103"/>
      <c r="T3942" s="103"/>
      <c r="U3942" s="103"/>
      <c r="V3942" s="103"/>
      <c r="W3942" s="103"/>
      <c r="X3942" s="195"/>
      <c r="Y3942" s="187"/>
      <c r="Z3942" s="196"/>
      <c r="AA3942" s="196"/>
      <c r="AB3942" s="196"/>
      <c r="AC3942" s="197"/>
    </row>
    <row r="3944" spans="1:29" ht="12.75" customHeight="1">
      <c r="A3944" s="52">
        <f>A3905+1</f>
        <v>102</v>
      </c>
      <c r="B3944" s="53" t="s">
        <v>2</v>
      </c>
      <c r="C3944" s="54" t="s">
        <v>201</v>
      </c>
      <c r="D3944" s="55"/>
      <c r="E3944" s="56" t="s">
        <v>55</v>
      </c>
      <c r="F3944" s="209" t="s">
        <v>177</v>
      </c>
      <c r="G3944" s="57"/>
      <c r="H3944" s="58"/>
      <c r="I3944" s="59">
        <v>1</v>
      </c>
      <c r="J3944" s="486" t="str">
        <f>+C3944</f>
        <v>ADE</v>
      </c>
      <c r="K3944" s="486"/>
      <c r="L3944" s="486"/>
      <c r="M3944" s="486"/>
      <c r="N3944" s="486"/>
      <c r="O3944" s="486"/>
      <c r="P3944" s="486"/>
      <c r="Q3944" s="486"/>
      <c r="R3944" s="486"/>
      <c r="S3944" s="486"/>
      <c r="T3944" s="486"/>
      <c r="U3944" s="486"/>
      <c r="V3944" s="486"/>
      <c r="W3944" s="486"/>
      <c r="X3944" s="60"/>
      <c r="Y3944" s="61"/>
      <c r="Z3944" s="62"/>
      <c r="AA3944" s="63"/>
      <c r="AB3944" s="63"/>
      <c r="AC3944" s="64"/>
    </row>
    <row r="3945" spans="1:29" ht="12.75" customHeight="1">
      <c r="A3945" s="69"/>
      <c r="B3945" s="70" t="s">
        <v>3</v>
      </c>
      <c r="C3945" s="71" t="s">
        <v>62</v>
      </c>
      <c r="D3945" s="72"/>
      <c r="E3945" s="73"/>
      <c r="F3945" s="72"/>
      <c r="G3945" s="74"/>
      <c r="H3945" s="75"/>
      <c r="I3945" s="76">
        <f t="shared" ref="I3945:I3981" si="1619">+I3944+1</f>
        <v>2</v>
      </c>
      <c r="J3945" s="77" t="s">
        <v>4</v>
      </c>
      <c r="K3945" s="78"/>
      <c r="L3945" s="248"/>
      <c r="M3945" s="79"/>
      <c r="N3945" s="79"/>
      <c r="O3945" s="79"/>
      <c r="P3945" s="236"/>
      <c r="Q3945" s="254"/>
      <c r="R3945" s="79"/>
      <c r="S3945" s="79"/>
      <c r="T3945" s="79"/>
      <c r="U3945" s="79"/>
      <c r="V3945" s="79"/>
      <c r="W3945" s="80" t="str">
        <f>$Y$1</f>
        <v>Period: 1 May 2012 - 31 May 2012</v>
      </c>
      <c r="X3945" s="81"/>
      <c r="Y3945" s="82"/>
      <c r="Z3945" s="83"/>
      <c r="AA3945" s="84"/>
      <c r="AB3945" s="84"/>
      <c r="AC3945" s="85"/>
    </row>
    <row r="3946" spans="1:29" ht="12.75" customHeight="1">
      <c r="A3946" s="69"/>
      <c r="B3946" s="70" t="s">
        <v>6</v>
      </c>
      <c r="C3946" s="71" t="s">
        <v>5</v>
      </c>
      <c r="D3946" s="72"/>
      <c r="E3946" s="73"/>
      <c r="F3946" s="91"/>
      <c r="G3946" s="91"/>
      <c r="H3946" s="92"/>
      <c r="I3946" s="76">
        <f t="shared" si="1619"/>
        <v>3</v>
      </c>
      <c r="J3946" s="487" t="s">
        <v>7</v>
      </c>
      <c r="K3946" s="488" t="s">
        <v>8</v>
      </c>
      <c r="L3946" s="249"/>
      <c r="M3946" s="489" t="s">
        <v>49</v>
      </c>
      <c r="N3946" s="490"/>
      <c r="O3946" s="220"/>
      <c r="P3946" s="237"/>
      <c r="Q3946" s="255"/>
      <c r="R3946" s="491" t="s">
        <v>64</v>
      </c>
      <c r="S3946" s="493" t="s">
        <v>9</v>
      </c>
      <c r="T3946" s="493"/>
      <c r="U3946" s="493"/>
      <c r="V3946" s="493"/>
      <c r="W3946" s="494" t="s">
        <v>10</v>
      </c>
      <c r="X3946" s="93"/>
      <c r="Y3946" s="94"/>
      <c r="Z3946" s="83"/>
      <c r="AA3946" s="84"/>
      <c r="AB3946" s="84"/>
      <c r="AC3946" s="85"/>
    </row>
    <row r="3947" spans="1:29" ht="12.75" customHeight="1">
      <c r="A3947" s="69"/>
      <c r="B3947" s="70" t="s">
        <v>48</v>
      </c>
      <c r="C3947" s="71"/>
      <c r="D3947" s="72"/>
      <c r="E3947" s="73"/>
      <c r="F3947" s="91"/>
      <c r="G3947" s="91"/>
      <c r="H3947" s="92"/>
      <c r="I3947" s="76">
        <f t="shared" si="1619"/>
        <v>4</v>
      </c>
      <c r="J3947" s="487"/>
      <c r="K3947" s="488"/>
      <c r="L3947" s="250"/>
      <c r="M3947" s="231" t="s">
        <v>11</v>
      </c>
      <c r="N3947" s="231" t="s">
        <v>12</v>
      </c>
      <c r="O3947" s="231"/>
      <c r="P3947" s="238"/>
      <c r="Q3947" s="256" t="s">
        <v>67</v>
      </c>
      <c r="R3947" s="492"/>
      <c r="S3947" s="201">
        <v>1.5</v>
      </c>
      <c r="T3947" s="201">
        <v>2</v>
      </c>
      <c r="U3947" s="201">
        <v>3</v>
      </c>
      <c r="V3947" s="201">
        <v>4</v>
      </c>
      <c r="W3947" s="494"/>
      <c r="X3947" s="93"/>
      <c r="Y3947" s="94"/>
      <c r="Z3947" s="83"/>
      <c r="AA3947" s="95" t="s">
        <v>13</v>
      </c>
      <c r="AB3947" s="95" t="s">
        <v>14</v>
      </c>
      <c r="AC3947" s="96" t="s">
        <v>15</v>
      </c>
    </row>
    <row r="3948" spans="1:29" ht="12.75" customHeight="1">
      <c r="A3948" s="69"/>
      <c r="B3948" s="70" t="s">
        <v>16</v>
      </c>
      <c r="C3948" s="71"/>
      <c r="D3948" s="72"/>
      <c r="E3948" s="73"/>
      <c r="F3948" s="98"/>
      <c r="G3948" s="72"/>
      <c r="H3948" s="99"/>
      <c r="I3948" s="76">
        <f t="shared" si="1619"/>
        <v>5</v>
      </c>
      <c r="J3948" s="100">
        <f>$AN$9</f>
        <v>41079</v>
      </c>
      <c r="K3948" s="101"/>
      <c r="L3948" s="261"/>
      <c r="M3948" s="232">
        <f>VLOOKUP(K3948,$AE$23:$AG$30,2,0)</f>
        <v>0</v>
      </c>
      <c r="N3948" s="241">
        <f>VLOOKUP(K3948,$AE$23:$AG$30,3,0)</f>
        <v>0</v>
      </c>
      <c r="O3948" s="244">
        <f t="shared" ref="O3948:O3977" si="1620">(N3948-M3948)*24</f>
        <v>0</v>
      </c>
      <c r="P3948" s="245">
        <f>+IF(((N3948-M3948)*24)&gt;4,"1",0)</f>
        <v>0</v>
      </c>
      <c r="Q3948" s="257">
        <f t="shared" ref="Q3948:Q3977" si="1621">O3948-P3948</f>
        <v>0</v>
      </c>
      <c r="R3948" s="102">
        <f>+L3948-Q3948</f>
        <v>0</v>
      </c>
      <c r="S3948" s="103">
        <f>IF(AND(Y3948="d",W3948&gt;0),1,0)</f>
        <v>0</v>
      </c>
      <c r="T3948" s="104">
        <f>IF(AND(Y3948="D",W3948-S3948&lt;0),0,IF(AND(Y3948="M",W3948&gt;=7),7,IF(AND(Y3948="M",W3948&lt;7),W3948,IF(W3948-S3948&lt;0,0,IF(AND(Y3948="D",W3948-S3948&gt;=7),7,IF(AND(Y3948="D",W3948-S3948&lt;7),W3948-S3948,0))))))</f>
        <v>0</v>
      </c>
      <c r="U3948" s="104">
        <f>IF(AND(Y3948="D",W3948&lt;1),0,IF(AND(Y3948="D",W3948-S3948-T3948&gt;0,W3948-S3948-T3948&lt;1),W3948-S3948-T3948,IF(AND(Y3948="D",W3948-S3948-T3948&gt;=1),1,IF(AND(Y3948="M",W3948-T3948&gt;=1),1,IF(AND(Y3948="M",W3948-T3948&lt;1),W3948-T3948,0)))))</f>
        <v>0</v>
      </c>
      <c r="V3948" s="104">
        <f>IF(AND(Y3948="D",W3948&lt;1),0,IF(AND(Y3948="D",W3948-S3948-T3948-U3948&gt;0),W3948-S3948-T3948-U3948,IF(AND(Y3948="M",W3948-T3948-U3948&gt;0),W3948-T3948-U3948,0)))</f>
        <v>0</v>
      </c>
      <c r="W3948" s="105">
        <f>+R3948</f>
        <v>0</v>
      </c>
      <c r="X3948" s="96"/>
      <c r="Y3948" s="106" t="str">
        <f>$AO$9</f>
        <v>D</v>
      </c>
      <c r="Z3948" s="207" t="str">
        <f t="shared" ref="Z3948:Z3978" si="1622">TEXT(WEEKDAY(J3948),"ddd")</f>
        <v>Tue</v>
      </c>
      <c r="AA3948" s="107">
        <f t="shared" ref="AA3948:AA3977" si="1623">COUNTIF(K3948,"S")</f>
        <v>0</v>
      </c>
      <c r="AB3948" s="107">
        <f t="shared" ref="AB3948:AB3977" si="1624">COUNTIF(K3948,"I")</f>
        <v>0</v>
      </c>
      <c r="AC3948" s="107">
        <f t="shared" ref="AC3948:AC3977" si="1625">COUNTIF(K3948,"A")</f>
        <v>0</v>
      </c>
    </row>
    <row r="3949" spans="1:29" ht="12.75" customHeight="1">
      <c r="A3949" s="69"/>
      <c r="B3949" s="70" t="s">
        <v>18</v>
      </c>
      <c r="C3949" s="108" t="s">
        <v>61</v>
      </c>
      <c r="D3949" s="109"/>
      <c r="E3949" s="73"/>
      <c r="F3949" s="110"/>
      <c r="G3949" s="72"/>
      <c r="H3949" s="99"/>
      <c r="I3949" s="76">
        <f t="shared" si="1619"/>
        <v>6</v>
      </c>
      <c r="J3949" s="100">
        <f>$AN$10</f>
        <v>41080</v>
      </c>
      <c r="K3949" s="101"/>
      <c r="L3949" s="261"/>
      <c r="M3949" s="232">
        <f>VLOOKUP(K3949,$AE$23:$AG$30,2,0)</f>
        <v>0</v>
      </c>
      <c r="N3949" s="241">
        <f t="shared" ref="N3949:N3977" si="1626">VLOOKUP(K3949,$AE$23:$AG$30,3,0)</f>
        <v>0</v>
      </c>
      <c r="O3949" s="244">
        <f t="shared" si="1620"/>
        <v>0</v>
      </c>
      <c r="P3949" s="245">
        <f>+IF(((N3949-M3949)*24)&gt;4,"1",0)</f>
        <v>0</v>
      </c>
      <c r="Q3949" s="257">
        <f t="shared" si="1621"/>
        <v>0</v>
      </c>
      <c r="R3949" s="102">
        <f>+L3949-Q3949</f>
        <v>0</v>
      </c>
      <c r="S3949" s="103">
        <f t="shared" ref="S3949:S3977" si="1627">IF(AND(Y3949="d",W3949&gt;0),1,0)</f>
        <v>0</v>
      </c>
      <c r="T3949" s="104">
        <f t="shared" ref="T3949:T3977" si="1628">IF(AND(Y3949="D",W3949-S3949&lt;0),0,IF(AND(Y3949="M",W3949&gt;=7),7,IF(AND(Y3949="M",W3949&lt;7),W3949,IF(W3949-S3949&lt;0,0,IF(AND(Y3949="D",W3949-S3949&gt;=7),7,IF(AND(Y3949="D",W3949-S3949&lt;7),W3949-S3949,0))))))</f>
        <v>0</v>
      </c>
      <c r="U3949" s="104">
        <f t="shared" ref="U3949:U3977" si="1629">IF(AND(Y3949="D",W3949&lt;1),0,IF(AND(Y3949="D",W3949-S3949-T3949&gt;0,W3949-S3949-T3949&lt;1),W3949-S3949-T3949,IF(AND(Y3949="D",W3949-S3949-T3949&gt;=1),1,IF(AND(Y3949="M",W3949-T3949&gt;=1),1,IF(AND(Y3949="M",W3949-T3949&lt;1),W3949-T3949,0)))))</f>
        <v>0</v>
      </c>
      <c r="V3949" s="104">
        <f t="shared" ref="V3949:V3977" si="1630">IF(AND(Y3949="D",W3949&lt;1),0,IF(AND(Y3949="D",W3949-S3949-T3949-U3949&gt;0),W3949-S3949-T3949-U3949,IF(AND(Y3949="M",W3949-T3949-U3949&gt;0),W3949-T3949-U3949,0)))</f>
        <v>0</v>
      </c>
      <c r="W3949" s="105">
        <f t="shared" ref="W3949:W3977" si="1631">+R3949</f>
        <v>0</v>
      </c>
      <c r="X3949" s="96"/>
      <c r="Y3949" s="106" t="str">
        <f>$AO$10</f>
        <v>D</v>
      </c>
      <c r="Z3949" s="207" t="str">
        <f t="shared" si="1622"/>
        <v>Wed</v>
      </c>
      <c r="AA3949" s="107">
        <f t="shared" si="1623"/>
        <v>0</v>
      </c>
      <c r="AB3949" s="107">
        <f t="shared" si="1624"/>
        <v>0</v>
      </c>
      <c r="AC3949" s="107">
        <f t="shared" si="1625"/>
        <v>0</v>
      </c>
    </row>
    <row r="3950" spans="1:29" ht="12.75" customHeight="1">
      <c r="A3950" s="69"/>
      <c r="B3950" s="98" t="s">
        <v>20</v>
      </c>
      <c r="C3950" s="199">
        <v>40245</v>
      </c>
      <c r="D3950" s="199">
        <v>41340</v>
      </c>
      <c r="E3950" s="73"/>
      <c r="F3950" s="72"/>
      <c r="G3950" s="72"/>
      <c r="H3950" s="99"/>
      <c r="I3950" s="76">
        <f t="shared" si="1619"/>
        <v>7</v>
      </c>
      <c r="J3950" s="100">
        <f>$AN$11</f>
        <v>41081</v>
      </c>
      <c r="K3950" s="101"/>
      <c r="L3950" s="261"/>
      <c r="M3950" s="232">
        <f>VLOOKUP(K3950,$AE$23:$AG$30,2,0)</f>
        <v>0</v>
      </c>
      <c r="N3950" s="241">
        <f t="shared" si="1626"/>
        <v>0</v>
      </c>
      <c r="O3950" s="244">
        <f t="shared" si="1620"/>
        <v>0</v>
      </c>
      <c r="P3950" s="245">
        <f t="shared" ref="P3950:P3977" si="1632">+IF(((N3950-M3950)*24)&gt;4,"1",0)</f>
        <v>0</v>
      </c>
      <c r="Q3950" s="257">
        <f t="shared" si="1621"/>
        <v>0</v>
      </c>
      <c r="R3950" s="102">
        <f t="shared" ref="R3950:R3977" si="1633">+L3950-Q3950</f>
        <v>0</v>
      </c>
      <c r="S3950" s="103">
        <f t="shared" si="1627"/>
        <v>0</v>
      </c>
      <c r="T3950" s="104">
        <f t="shared" si="1628"/>
        <v>0</v>
      </c>
      <c r="U3950" s="104">
        <f t="shared" si="1629"/>
        <v>0</v>
      </c>
      <c r="V3950" s="104">
        <f t="shared" si="1630"/>
        <v>0</v>
      </c>
      <c r="W3950" s="105">
        <f t="shared" si="1631"/>
        <v>0</v>
      </c>
      <c r="X3950" s="96"/>
      <c r="Y3950" s="106" t="str">
        <f>$AO$11</f>
        <v>D</v>
      </c>
      <c r="Z3950" s="207" t="str">
        <f t="shared" si="1622"/>
        <v>Thu</v>
      </c>
      <c r="AA3950" s="107">
        <f t="shared" si="1623"/>
        <v>0</v>
      </c>
      <c r="AB3950" s="107">
        <f t="shared" si="1624"/>
        <v>0</v>
      </c>
      <c r="AC3950" s="107">
        <f t="shared" si="1625"/>
        <v>0</v>
      </c>
    </row>
    <row r="3951" spans="1:29" ht="12.75" customHeight="1">
      <c r="A3951" s="69"/>
      <c r="B3951" s="98"/>
      <c r="C3951" s="98"/>
      <c r="D3951" s="72"/>
      <c r="E3951" s="73"/>
      <c r="F3951" s="72"/>
      <c r="G3951" s="72"/>
      <c r="H3951" s="99"/>
      <c r="I3951" s="76">
        <f t="shared" si="1619"/>
        <v>8</v>
      </c>
      <c r="J3951" s="100">
        <f>$AN$12</f>
        <v>41082</v>
      </c>
      <c r="K3951" s="101"/>
      <c r="L3951" s="261"/>
      <c r="M3951" s="232">
        <f t="shared" ref="M3951:M3977" si="1634">VLOOKUP(K3951,$AE$23:$AG$30,2,0)</f>
        <v>0</v>
      </c>
      <c r="N3951" s="241">
        <f t="shared" si="1626"/>
        <v>0</v>
      </c>
      <c r="O3951" s="244">
        <f t="shared" si="1620"/>
        <v>0</v>
      </c>
      <c r="P3951" s="245">
        <f t="shared" si="1632"/>
        <v>0</v>
      </c>
      <c r="Q3951" s="257">
        <f t="shared" si="1621"/>
        <v>0</v>
      </c>
      <c r="R3951" s="102">
        <f t="shared" si="1633"/>
        <v>0</v>
      </c>
      <c r="S3951" s="103">
        <f t="shared" si="1627"/>
        <v>0</v>
      </c>
      <c r="T3951" s="104">
        <f t="shared" si="1628"/>
        <v>0</v>
      </c>
      <c r="U3951" s="104">
        <f t="shared" si="1629"/>
        <v>0</v>
      </c>
      <c r="V3951" s="104">
        <f t="shared" si="1630"/>
        <v>0</v>
      </c>
      <c r="W3951" s="105">
        <f t="shared" si="1631"/>
        <v>0</v>
      </c>
      <c r="X3951" s="96"/>
      <c r="Y3951" s="106" t="str">
        <f>$AO$12</f>
        <v>D</v>
      </c>
      <c r="Z3951" s="207" t="str">
        <f t="shared" si="1622"/>
        <v>Fri</v>
      </c>
      <c r="AA3951" s="107">
        <f t="shared" si="1623"/>
        <v>0</v>
      </c>
      <c r="AB3951" s="107">
        <f t="shared" si="1624"/>
        <v>0</v>
      </c>
      <c r="AC3951" s="107">
        <f t="shared" si="1625"/>
        <v>0</v>
      </c>
    </row>
    <row r="3952" spans="1:29" ht="12.75" customHeight="1">
      <c r="A3952" s="69"/>
      <c r="B3952" s="98"/>
      <c r="C3952" s="98"/>
      <c r="D3952" s="72"/>
      <c r="E3952" s="73"/>
      <c r="F3952" s="198"/>
      <c r="G3952" s="72"/>
      <c r="H3952" s="99"/>
      <c r="I3952" s="76">
        <f t="shared" si="1619"/>
        <v>9</v>
      </c>
      <c r="J3952" s="100">
        <f>$AN$13</f>
        <v>41083</v>
      </c>
      <c r="K3952" s="101"/>
      <c r="L3952" s="261"/>
      <c r="M3952" s="232">
        <f t="shared" si="1634"/>
        <v>0</v>
      </c>
      <c r="N3952" s="241">
        <f t="shared" si="1626"/>
        <v>0</v>
      </c>
      <c r="O3952" s="244">
        <f t="shared" si="1620"/>
        <v>0</v>
      </c>
      <c r="P3952" s="245">
        <f t="shared" si="1632"/>
        <v>0</v>
      </c>
      <c r="Q3952" s="257">
        <f t="shared" si="1621"/>
        <v>0</v>
      </c>
      <c r="R3952" s="102">
        <f t="shared" si="1633"/>
        <v>0</v>
      </c>
      <c r="S3952" s="103">
        <f t="shared" si="1627"/>
        <v>0</v>
      </c>
      <c r="T3952" s="104">
        <f t="shared" si="1628"/>
        <v>0</v>
      </c>
      <c r="U3952" s="104">
        <f t="shared" si="1629"/>
        <v>0</v>
      </c>
      <c r="V3952" s="104">
        <f t="shared" si="1630"/>
        <v>0</v>
      </c>
      <c r="W3952" s="105">
        <f t="shared" si="1631"/>
        <v>0</v>
      </c>
      <c r="X3952" s="96"/>
      <c r="Y3952" s="106" t="str">
        <f>$AO$13</f>
        <v>M</v>
      </c>
      <c r="Z3952" s="207" t="str">
        <f t="shared" si="1622"/>
        <v>Sat</v>
      </c>
      <c r="AA3952" s="107">
        <f t="shared" si="1623"/>
        <v>0</v>
      </c>
      <c r="AB3952" s="107">
        <f t="shared" si="1624"/>
        <v>0</v>
      </c>
      <c r="AC3952" s="107">
        <f t="shared" si="1625"/>
        <v>0</v>
      </c>
    </row>
    <row r="3953" spans="1:29" ht="12.75" customHeight="1">
      <c r="A3953" s="69"/>
      <c r="B3953" s="124" t="s">
        <v>21</v>
      </c>
      <c r="C3953" s="125" t="s">
        <v>22</v>
      </c>
      <c r="D3953" s="126"/>
      <c r="E3953" s="127"/>
      <c r="F3953" s="198">
        <v>1244560</v>
      </c>
      <c r="G3953" s="129" t="s">
        <v>22</v>
      </c>
      <c r="H3953" s="130">
        <f>+F3953</f>
        <v>1244560</v>
      </c>
      <c r="I3953" s="76">
        <f t="shared" si="1619"/>
        <v>10</v>
      </c>
      <c r="J3953" s="100">
        <f>$AN$14</f>
        <v>41084</v>
      </c>
      <c r="K3953" s="101"/>
      <c r="L3953" s="261"/>
      <c r="M3953" s="232">
        <f t="shared" si="1634"/>
        <v>0</v>
      </c>
      <c r="N3953" s="241">
        <f t="shared" si="1626"/>
        <v>0</v>
      </c>
      <c r="O3953" s="244">
        <f t="shared" si="1620"/>
        <v>0</v>
      </c>
      <c r="P3953" s="245">
        <f t="shared" si="1632"/>
        <v>0</v>
      </c>
      <c r="Q3953" s="257">
        <f t="shared" si="1621"/>
        <v>0</v>
      </c>
      <c r="R3953" s="102">
        <f t="shared" si="1633"/>
        <v>0</v>
      </c>
      <c r="S3953" s="103">
        <f t="shared" si="1627"/>
        <v>0</v>
      </c>
      <c r="T3953" s="104">
        <f t="shared" si="1628"/>
        <v>0</v>
      </c>
      <c r="U3953" s="104">
        <f t="shared" si="1629"/>
        <v>0</v>
      </c>
      <c r="V3953" s="104">
        <f t="shared" si="1630"/>
        <v>0</v>
      </c>
      <c r="W3953" s="105">
        <f t="shared" si="1631"/>
        <v>0</v>
      </c>
      <c r="X3953" s="96"/>
      <c r="Y3953" s="106" t="str">
        <f>$AO$14</f>
        <v>M</v>
      </c>
      <c r="Z3953" s="262" t="str">
        <f t="shared" si="1622"/>
        <v>Sun</v>
      </c>
      <c r="AA3953" s="107">
        <f t="shared" si="1623"/>
        <v>0</v>
      </c>
      <c r="AB3953" s="107">
        <f t="shared" si="1624"/>
        <v>0</v>
      </c>
      <c r="AC3953" s="107">
        <f t="shared" si="1625"/>
        <v>0</v>
      </c>
    </row>
    <row r="3954" spans="1:29" ht="12.75" customHeight="1">
      <c r="A3954" s="69"/>
      <c r="B3954" s="124" t="s">
        <v>23</v>
      </c>
      <c r="C3954" s="125" t="s">
        <v>22</v>
      </c>
      <c r="D3954" s="133">
        <f>+F3953/173</f>
        <v>7193.9884393063585</v>
      </c>
      <c r="E3954" s="127" t="s">
        <v>24</v>
      </c>
      <c r="F3954" s="128">
        <f>+W3980</f>
        <v>111.00000000000003</v>
      </c>
      <c r="G3954" s="134" t="s">
        <v>22</v>
      </c>
      <c r="H3954" s="130">
        <f>F3954*D3954</f>
        <v>798532.71676300594</v>
      </c>
      <c r="I3954" s="76">
        <f t="shared" si="1619"/>
        <v>11</v>
      </c>
      <c r="J3954" s="100">
        <f>$AN$15</f>
        <v>41085</v>
      </c>
      <c r="K3954" s="101"/>
      <c r="L3954" s="261"/>
      <c r="M3954" s="232">
        <f t="shared" si="1634"/>
        <v>0</v>
      </c>
      <c r="N3954" s="241">
        <f t="shared" si="1626"/>
        <v>0</v>
      </c>
      <c r="O3954" s="244">
        <f t="shared" si="1620"/>
        <v>0</v>
      </c>
      <c r="P3954" s="245">
        <f t="shared" si="1632"/>
        <v>0</v>
      </c>
      <c r="Q3954" s="257">
        <f t="shared" si="1621"/>
        <v>0</v>
      </c>
      <c r="R3954" s="102">
        <f t="shared" si="1633"/>
        <v>0</v>
      </c>
      <c r="S3954" s="103">
        <f t="shared" si="1627"/>
        <v>0</v>
      </c>
      <c r="T3954" s="104">
        <f t="shared" si="1628"/>
        <v>0</v>
      </c>
      <c r="U3954" s="104">
        <f t="shared" si="1629"/>
        <v>0</v>
      </c>
      <c r="V3954" s="104">
        <f t="shared" si="1630"/>
        <v>0</v>
      </c>
      <c r="W3954" s="105">
        <f t="shared" si="1631"/>
        <v>0</v>
      </c>
      <c r="X3954" s="96"/>
      <c r="Y3954" s="106" t="str">
        <f>$AO$15</f>
        <v>D</v>
      </c>
      <c r="Z3954" s="262" t="str">
        <f t="shared" si="1622"/>
        <v>Mon</v>
      </c>
      <c r="AA3954" s="107">
        <f t="shared" si="1623"/>
        <v>0</v>
      </c>
      <c r="AB3954" s="107">
        <f t="shared" si="1624"/>
        <v>0</v>
      </c>
      <c r="AC3954" s="107">
        <f t="shared" si="1625"/>
        <v>0</v>
      </c>
    </row>
    <row r="3955" spans="1:29" ht="12.75" customHeight="1">
      <c r="A3955" s="69"/>
      <c r="B3955" s="124" t="s">
        <v>65</v>
      </c>
      <c r="C3955" s="125" t="s">
        <v>22</v>
      </c>
      <c r="D3955" s="133">
        <v>6000</v>
      </c>
      <c r="E3955" s="127" t="s">
        <v>24</v>
      </c>
      <c r="F3955" s="203">
        <f>+K3980</f>
        <v>15</v>
      </c>
      <c r="G3955" s="134" t="s">
        <v>22</v>
      </c>
      <c r="H3955" s="130">
        <f>F3955*D3955</f>
        <v>90000</v>
      </c>
      <c r="I3955" s="76">
        <f t="shared" si="1619"/>
        <v>12</v>
      </c>
      <c r="J3955" s="100">
        <f>$AN$16</f>
        <v>41086</v>
      </c>
      <c r="K3955" s="101"/>
      <c r="L3955" s="261"/>
      <c r="M3955" s="232">
        <f t="shared" si="1634"/>
        <v>0</v>
      </c>
      <c r="N3955" s="241">
        <f t="shared" si="1626"/>
        <v>0</v>
      </c>
      <c r="O3955" s="244">
        <f t="shared" si="1620"/>
        <v>0</v>
      </c>
      <c r="P3955" s="245">
        <f t="shared" si="1632"/>
        <v>0</v>
      </c>
      <c r="Q3955" s="257">
        <f t="shared" si="1621"/>
        <v>0</v>
      </c>
      <c r="R3955" s="102">
        <f t="shared" si="1633"/>
        <v>0</v>
      </c>
      <c r="S3955" s="103">
        <f t="shared" si="1627"/>
        <v>0</v>
      </c>
      <c r="T3955" s="104">
        <f t="shared" si="1628"/>
        <v>0</v>
      </c>
      <c r="U3955" s="104">
        <f t="shared" si="1629"/>
        <v>0</v>
      </c>
      <c r="V3955" s="104">
        <f t="shared" si="1630"/>
        <v>0</v>
      </c>
      <c r="W3955" s="105">
        <f t="shared" si="1631"/>
        <v>0</v>
      </c>
      <c r="X3955" s="96"/>
      <c r="Y3955" s="106" t="str">
        <f>$AO$16</f>
        <v>D</v>
      </c>
      <c r="Z3955" s="207" t="str">
        <f t="shared" si="1622"/>
        <v>Tue</v>
      </c>
      <c r="AA3955" s="107">
        <f t="shared" si="1623"/>
        <v>0</v>
      </c>
      <c r="AB3955" s="107">
        <f t="shared" si="1624"/>
        <v>0</v>
      </c>
      <c r="AC3955" s="107">
        <f t="shared" si="1625"/>
        <v>0</v>
      </c>
    </row>
    <row r="3956" spans="1:29" ht="12.75" customHeight="1">
      <c r="A3956" s="69"/>
      <c r="B3956" s="124" t="s">
        <v>66</v>
      </c>
      <c r="C3956" s="125" t="s">
        <v>22</v>
      </c>
      <c r="D3956" s="200">
        <v>4000</v>
      </c>
      <c r="E3956" s="127" t="s">
        <v>24</v>
      </c>
      <c r="F3956" s="139">
        <f>+L3980</f>
        <v>10</v>
      </c>
      <c r="G3956" s="134" t="s">
        <v>22</v>
      </c>
      <c r="H3956" s="130">
        <f>F3956*D3956</f>
        <v>40000</v>
      </c>
      <c r="I3956" s="76">
        <f t="shared" si="1619"/>
        <v>13</v>
      </c>
      <c r="J3956" s="100">
        <f>$AN$17</f>
        <v>41087</v>
      </c>
      <c r="K3956" s="101"/>
      <c r="L3956" s="261"/>
      <c r="M3956" s="232">
        <f t="shared" si="1634"/>
        <v>0</v>
      </c>
      <c r="N3956" s="241">
        <f t="shared" si="1626"/>
        <v>0</v>
      </c>
      <c r="O3956" s="244">
        <f t="shared" si="1620"/>
        <v>0</v>
      </c>
      <c r="P3956" s="245">
        <f t="shared" si="1632"/>
        <v>0</v>
      </c>
      <c r="Q3956" s="257">
        <f t="shared" si="1621"/>
        <v>0</v>
      </c>
      <c r="R3956" s="102">
        <f t="shared" si="1633"/>
        <v>0</v>
      </c>
      <c r="S3956" s="103">
        <f t="shared" si="1627"/>
        <v>0</v>
      </c>
      <c r="T3956" s="104">
        <f t="shared" si="1628"/>
        <v>0</v>
      </c>
      <c r="U3956" s="104">
        <f t="shared" si="1629"/>
        <v>0</v>
      </c>
      <c r="V3956" s="104">
        <f t="shared" si="1630"/>
        <v>0</v>
      </c>
      <c r="W3956" s="105">
        <f t="shared" si="1631"/>
        <v>0</v>
      </c>
      <c r="X3956" s="96"/>
      <c r="Y3956" s="106" t="str">
        <f>$AO$17</f>
        <v>D</v>
      </c>
      <c r="Z3956" s="207" t="str">
        <f t="shared" si="1622"/>
        <v>Wed</v>
      </c>
      <c r="AA3956" s="107">
        <f t="shared" si="1623"/>
        <v>0</v>
      </c>
      <c r="AB3956" s="107">
        <f t="shared" si="1624"/>
        <v>0</v>
      </c>
      <c r="AC3956" s="107">
        <f t="shared" si="1625"/>
        <v>0</v>
      </c>
    </row>
    <row r="3957" spans="1:29" ht="12.75" customHeight="1">
      <c r="A3957" s="69"/>
      <c r="B3957" s="335" t="s">
        <v>75</v>
      </c>
      <c r="C3957" s="336" t="s">
        <v>22</v>
      </c>
      <c r="D3957" s="337"/>
      <c r="E3957" s="127" t="s">
        <v>24</v>
      </c>
      <c r="F3957" s="338">
        <f>+M3980</f>
        <v>5</v>
      </c>
      <c r="G3957" s="142" t="s">
        <v>22</v>
      </c>
      <c r="H3957" s="143">
        <f>+F3957*D3957</f>
        <v>0</v>
      </c>
      <c r="I3957" s="76">
        <f t="shared" si="1619"/>
        <v>14</v>
      </c>
      <c r="J3957" s="100">
        <f>$AN$18</f>
        <v>41088</v>
      </c>
      <c r="K3957" s="101"/>
      <c r="L3957" s="261"/>
      <c r="M3957" s="232">
        <f t="shared" si="1634"/>
        <v>0</v>
      </c>
      <c r="N3957" s="241">
        <f t="shared" si="1626"/>
        <v>0</v>
      </c>
      <c r="O3957" s="244">
        <f t="shared" si="1620"/>
        <v>0</v>
      </c>
      <c r="P3957" s="245">
        <f t="shared" si="1632"/>
        <v>0</v>
      </c>
      <c r="Q3957" s="257">
        <f t="shared" si="1621"/>
        <v>0</v>
      </c>
      <c r="R3957" s="102">
        <f t="shared" si="1633"/>
        <v>0</v>
      </c>
      <c r="S3957" s="103">
        <f t="shared" si="1627"/>
        <v>0</v>
      </c>
      <c r="T3957" s="104">
        <f t="shared" si="1628"/>
        <v>0</v>
      </c>
      <c r="U3957" s="104">
        <f t="shared" si="1629"/>
        <v>0</v>
      </c>
      <c r="V3957" s="104">
        <f t="shared" si="1630"/>
        <v>0</v>
      </c>
      <c r="W3957" s="105">
        <f t="shared" si="1631"/>
        <v>0</v>
      </c>
      <c r="X3957" s="96"/>
      <c r="Y3957" s="106" t="str">
        <f>$AO$18</f>
        <v>D</v>
      </c>
      <c r="Z3957" s="207" t="str">
        <f t="shared" si="1622"/>
        <v>Thu</v>
      </c>
      <c r="AA3957" s="107">
        <f t="shared" si="1623"/>
        <v>0</v>
      </c>
      <c r="AB3957" s="107">
        <f t="shared" si="1624"/>
        <v>0</v>
      </c>
      <c r="AC3957" s="107">
        <f t="shared" si="1625"/>
        <v>0</v>
      </c>
    </row>
    <row r="3958" spans="1:29" ht="12.75" customHeight="1">
      <c r="A3958" s="69"/>
      <c r="B3958" s="124"/>
      <c r="C3958" s="70"/>
      <c r="D3958" s="202"/>
      <c r="E3958" s="140"/>
      <c r="F3958" s="141"/>
      <c r="G3958" s="74" t="s">
        <v>22</v>
      </c>
      <c r="H3958" s="99">
        <f>+D3958*F3958</f>
        <v>0</v>
      </c>
      <c r="I3958" s="76">
        <f t="shared" si="1619"/>
        <v>15</v>
      </c>
      <c r="J3958" s="100">
        <f>$AN$19</f>
        <v>41089</v>
      </c>
      <c r="K3958" s="101"/>
      <c r="L3958" s="261"/>
      <c r="M3958" s="232">
        <f t="shared" si="1634"/>
        <v>0</v>
      </c>
      <c r="N3958" s="241">
        <f t="shared" si="1626"/>
        <v>0</v>
      </c>
      <c r="O3958" s="244">
        <f t="shared" si="1620"/>
        <v>0</v>
      </c>
      <c r="P3958" s="245">
        <f t="shared" si="1632"/>
        <v>0</v>
      </c>
      <c r="Q3958" s="257">
        <f t="shared" si="1621"/>
        <v>0</v>
      </c>
      <c r="R3958" s="102">
        <f t="shared" si="1633"/>
        <v>0</v>
      </c>
      <c r="S3958" s="103">
        <f t="shared" si="1627"/>
        <v>0</v>
      </c>
      <c r="T3958" s="104">
        <f t="shared" si="1628"/>
        <v>0</v>
      </c>
      <c r="U3958" s="104">
        <f t="shared" si="1629"/>
        <v>0</v>
      </c>
      <c r="V3958" s="104">
        <f t="shared" si="1630"/>
        <v>0</v>
      </c>
      <c r="W3958" s="105">
        <f t="shared" si="1631"/>
        <v>0</v>
      </c>
      <c r="X3958" s="96"/>
      <c r="Y3958" s="106" t="str">
        <f>$AO$19</f>
        <v>D</v>
      </c>
      <c r="Z3958" s="207" t="str">
        <f t="shared" si="1622"/>
        <v>Fri</v>
      </c>
      <c r="AA3958" s="107">
        <f t="shared" si="1623"/>
        <v>0</v>
      </c>
      <c r="AB3958" s="107">
        <f t="shared" si="1624"/>
        <v>0</v>
      </c>
      <c r="AC3958" s="107">
        <f t="shared" si="1625"/>
        <v>0</v>
      </c>
    </row>
    <row r="3959" spans="1:29" ht="12.75" customHeight="1">
      <c r="A3959" s="69"/>
      <c r="B3959" s="124"/>
      <c r="C3959" s="70"/>
      <c r="D3959" s="202"/>
      <c r="E3959" s="140"/>
      <c r="F3959" s="139"/>
      <c r="G3959" s="74" t="s">
        <v>22</v>
      </c>
      <c r="H3959" s="99">
        <f>+D3959*F3959</f>
        <v>0</v>
      </c>
      <c r="I3959" s="76">
        <f t="shared" si="1619"/>
        <v>16</v>
      </c>
      <c r="J3959" s="100">
        <f>$AN$20</f>
        <v>41090</v>
      </c>
      <c r="K3959" s="101"/>
      <c r="L3959" s="261"/>
      <c r="M3959" s="232">
        <f t="shared" si="1634"/>
        <v>0</v>
      </c>
      <c r="N3959" s="241">
        <f t="shared" si="1626"/>
        <v>0</v>
      </c>
      <c r="O3959" s="244">
        <f t="shared" si="1620"/>
        <v>0</v>
      </c>
      <c r="P3959" s="245">
        <f t="shared" si="1632"/>
        <v>0</v>
      </c>
      <c r="Q3959" s="257">
        <f t="shared" si="1621"/>
        <v>0</v>
      </c>
      <c r="R3959" s="102">
        <f t="shared" si="1633"/>
        <v>0</v>
      </c>
      <c r="S3959" s="103">
        <f t="shared" si="1627"/>
        <v>0</v>
      </c>
      <c r="T3959" s="104">
        <f t="shared" si="1628"/>
        <v>0</v>
      </c>
      <c r="U3959" s="104">
        <f t="shared" si="1629"/>
        <v>0</v>
      </c>
      <c r="V3959" s="104">
        <f t="shared" si="1630"/>
        <v>0</v>
      </c>
      <c r="W3959" s="105">
        <f t="shared" si="1631"/>
        <v>0</v>
      </c>
      <c r="X3959" s="96"/>
      <c r="Y3959" s="106" t="str">
        <f>$AO$20</f>
        <v>M</v>
      </c>
      <c r="Z3959" s="207" t="str">
        <f t="shared" si="1622"/>
        <v>Sat</v>
      </c>
      <c r="AA3959" s="107">
        <f t="shared" si="1623"/>
        <v>0</v>
      </c>
      <c r="AB3959" s="107">
        <f t="shared" si="1624"/>
        <v>0</v>
      </c>
      <c r="AC3959" s="107">
        <f t="shared" si="1625"/>
        <v>0</v>
      </c>
    </row>
    <row r="3960" spans="1:29" ht="12.75" customHeight="1">
      <c r="A3960" s="69"/>
      <c r="B3960" s="124" t="s">
        <v>56</v>
      </c>
      <c r="C3960" s="70" t="s">
        <v>22</v>
      </c>
      <c r="D3960" s="202"/>
      <c r="E3960" s="140"/>
      <c r="F3960" s="141"/>
      <c r="G3960" s="74" t="s">
        <v>22</v>
      </c>
      <c r="H3960" s="99">
        <v>0</v>
      </c>
      <c r="I3960" s="76">
        <f t="shared" si="1619"/>
        <v>17</v>
      </c>
      <c r="J3960" s="100">
        <f>$AN$21</f>
        <v>41091</v>
      </c>
      <c r="K3960" s="339" t="s">
        <v>50</v>
      </c>
      <c r="L3960" s="261"/>
      <c r="M3960" s="232">
        <f t="shared" si="1634"/>
        <v>0</v>
      </c>
      <c r="N3960" s="241">
        <f t="shared" si="1626"/>
        <v>0</v>
      </c>
      <c r="O3960" s="244">
        <f t="shared" si="1620"/>
        <v>0</v>
      </c>
      <c r="P3960" s="245">
        <f t="shared" si="1632"/>
        <v>0</v>
      </c>
      <c r="Q3960" s="257">
        <f t="shared" si="1621"/>
        <v>0</v>
      </c>
      <c r="R3960" s="102">
        <f t="shared" si="1633"/>
        <v>0</v>
      </c>
      <c r="S3960" s="103">
        <f t="shared" si="1627"/>
        <v>0</v>
      </c>
      <c r="T3960" s="104">
        <f t="shared" si="1628"/>
        <v>0</v>
      </c>
      <c r="U3960" s="104">
        <f t="shared" si="1629"/>
        <v>0</v>
      </c>
      <c r="V3960" s="104">
        <f t="shared" si="1630"/>
        <v>0</v>
      </c>
      <c r="W3960" s="105">
        <f t="shared" si="1631"/>
        <v>0</v>
      </c>
      <c r="X3960" s="96"/>
      <c r="Y3960" s="106" t="str">
        <f>$AO$21</f>
        <v>M</v>
      </c>
      <c r="Z3960" s="262" t="str">
        <f t="shared" si="1622"/>
        <v>Sun</v>
      </c>
      <c r="AA3960" s="107">
        <f t="shared" si="1623"/>
        <v>0</v>
      </c>
      <c r="AB3960" s="107">
        <f t="shared" si="1624"/>
        <v>0</v>
      </c>
      <c r="AC3960" s="107">
        <f t="shared" si="1625"/>
        <v>0</v>
      </c>
    </row>
    <row r="3961" spans="1:29" ht="12.75" customHeight="1">
      <c r="A3961" s="69"/>
      <c r="B3961" s="124"/>
      <c r="C3961" s="70"/>
      <c r="D3961" s="202"/>
      <c r="E3961" s="140"/>
      <c r="F3961" s="139"/>
      <c r="G3961" s="74" t="s">
        <v>22</v>
      </c>
      <c r="H3961" s="99">
        <f>+D3961*F3961</f>
        <v>0</v>
      </c>
      <c r="I3961" s="76">
        <f t="shared" si="1619"/>
        <v>18</v>
      </c>
      <c r="J3961" s="100">
        <f>$AN$22</f>
        <v>41092</v>
      </c>
      <c r="K3961" s="101">
        <v>2</v>
      </c>
      <c r="L3961" s="261">
        <v>11</v>
      </c>
      <c r="M3961" s="232">
        <f t="shared" si="1634"/>
        <v>0.83333333333333337</v>
      </c>
      <c r="N3961" s="241">
        <f t="shared" si="1626"/>
        <v>1.2083333333333333</v>
      </c>
      <c r="O3961" s="244">
        <f t="shared" si="1620"/>
        <v>8.9999999999999964</v>
      </c>
      <c r="P3961" s="245" t="str">
        <f t="shared" si="1632"/>
        <v>1</v>
      </c>
      <c r="Q3961" s="257">
        <f t="shared" si="1621"/>
        <v>7.9999999999999964</v>
      </c>
      <c r="R3961" s="102">
        <f t="shared" si="1633"/>
        <v>3.0000000000000036</v>
      </c>
      <c r="S3961" s="103">
        <f t="shared" si="1627"/>
        <v>1</v>
      </c>
      <c r="T3961" s="104">
        <f t="shared" si="1628"/>
        <v>2.0000000000000036</v>
      </c>
      <c r="U3961" s="104">
        <f t="shared" si="1629"/>
        <v>0</v>
      </c>
      <c r="V3961" s="104">
        <f t="shared" si="1630"/>
        <v>0</v>
      </c>
      <c r="W3961" s="105">
        <f t="shared" si="1631"/>
        <v>3.0000000000000036</v>
      </c>
      <c r="X3961" s="96"/>
      <c r="Y3961" s="106" t="str">
        <f>$AO$22</f>
        <v>D</v>
      </c>
      <c r="Z3961" s="262" t="str">
        <f t="shared" si="1622"/>
        <v>Mon</v>
      </c>
      <c r="AA3961" s="107">
        <f t="shared" si="1623"/>
        <v>0</v>
      </c>
      <c r="AB3961" s="107">
        <f t="shared" si="1624"/>
        <v>0</v>
      </c>
      <c r="AC3961" s="107">
        <f t="shared" si="1625"/>
        <v>0</v>
      </c>
    </row>
    <row r="3962" spans="1:29" ht="12.75" customHeight="1">
      <c r="A3962" s="69"/>
      <c r="B3962" s="150" t="s">
        <v>19</v>
      </c>
      <c r="C3962" s="150"/>
      <c r="D3962" s="200"/>
      <c r="E3962" s="127"/>
      <c r="F3962" s="151"/>
      <c r="G3962" s="134" t="s">
        <v>22</v>
      </c>
      <c r="H3962" s="152">
        <f>SUM(H3953:H3961)</f>
        <v>2173092.7167630061</v>
      </c>
      <c r="I3962" s="76">
        <f t="shared" si="1619"/>
        <v>19</v>
      </c>
      <c r="J3962" s="100">
        <f>$AN$23</f>
        <v>41093</v>
      </c>
      <c r="K3962" s="101">
        <v>2</v>
      </c>
      <c r="L3962" s="261">
        <v>11</v>
      </c>
      <c r="M3962" s="232">
        <f t="shared" si="1634"/>
        <v>0.83333333333333337</v>
      </c>
      <c r="N3962" s="241">
        <f t="shared" si="1626"/>
        <v>1.2083333333333333</v>
      </c>
      <c r="O3962" s="244">
        <f t="shared" si="1620"/>
        <v>8.9999999999999964</v>
      </c>
      <c r="P3962" s="245" t="str">
        <f t="shared" si="1632"/>
        <v>1</v>
      </c>
      <c r="Q3962" s="257">
        <f t="shared" si="1621"/>
        <v>7.9999999999999964</v>
      </c>
      <c r="R3962" s="102">
        <f t="shared" si="1633"/>
        <v>3.0000000000000036</v>
      </c>
      <c r="S3962" s="103">
        <f t="shared" si="1627"/>
        <v>1</v>
      </c>
      <c r="T3962" s="104">
        <f t="shared" si="1628"/>
        <v>2.0000000000000036</v>
      </c>
      <c r="U3962" s="104">
        <f t="shared" si="1629"/>
        <v>0</v>
      </c>
      <c r="V3962" s="104">
        <f t="shared" si="1630"/>
        <v>0</v>
      </c>
      <c r="W3962" s="105">
        <f t="shared" si="1631"/>
        <v>3.0000000000000036</v>
      </c>
      <c r="X3962" s="96"/>
      <c r="Y3962" s="106" t="str">
        <f>$AO$23</f>
        <v>D</v>
      </c>
      <c r="Z3962" s="207" t="str">
        <f t="shared" si="1622"/>
        <v>Tue</v>
      </c>
      <c r="AA3962" s="107">
        <f t="shared" si="1623"/>
        <v>0</v>
      </c>
      <c r="AB3962" s="107">
        <f t="shared" si="1624"/>
        <v>0</v>
      </c>
      <c r="AC3962" s="107">
        <f t="shared" si="1625"/>
        <v>0</v>
      </c>
    </row>
    <row r="3963" spans="1:29" ht="12.75" customHeight="1">
      <c r="A3963" s="69"/>
      <c r="B3963" s="131" t="s">
        <v>25</v>
      </c>
      <c r="C3963" s="70"/>
      <c r="D3963" s="200"/>
      <c r="E3963" s="127"/>
      <c r="F3963" s="151"/>
      <c r="G3963" s="74"/>
      <c r="H3963" s="75"/>
      <c r="I3963" s="76">
        <f t="shared" si="1619"/>
        <v>20</v>
      </c>
      <c r="J3963" s="100">
        <f>$AN$24</f>
        <v>41094</v>
      </c>
      <c r="K3963" s="101">
        <v>2</v>
      </c>
      <c r="L3963" s="261">
        <v>11</v>
      </c>
      <c r="M3963" s="232">
        <f t="shared" si="1634"/>
        <v>0.83333333333333337</v>
      </c>
      <c r="N3963" s="241">
        <f t="shared" si="1626"/>
        <v>1.2083333333333333</v>
      </c>
      <c r="O3963" s="244">
        <f t="shared" si="1620"/>
        <v>8.9999999999999964</v>
      </c>
      <c r="P3963" s="245" t="str">
        <f t="shared" si="1632"/>
        <v>1</v>
      </c>
      <c r="Q3963" s="257">
        <f t="shared" si="1621"/>
        <v>7.9999999999999964</v>
      </c>
      <c r="R3963" s="102">
        <f t="shared" si="1633"/>
        <v>3.0000000000000036</v>
      </c>
      <c r="S3963" s="103">
        <f t="shared" si="1627"/>
        <v>1</v>
      </c>
      <c r="T3963" s="104">
        <f t="shared" si="1628"/>
        <v>2.0000000000000036</v>
      </c>
      <c r="U3963" s="104">
        <f t="shared" si="1629"/>
        <v>0</v>
      </c>
      <c r="V3963" s="104">
        <f t="shared" si="1630"/>
        <v>0</v>
      </c>
      <c r="W3963" s="105">
        <f t="shared" si="1631"/>
        <v>3.0000000000000036</v>
      </c>
      <c r="X3963" s="96"/>
      <c r="Y3963" s="106" t="str">
        <f>$AO$24</f>
        <v>D</v>
      </c>
      <c r="Z3963" s="207" t="str">
        <f t="shared" si="1622"/>
        <v>Wed</v>
      </c>
      <c r="AA3963" s="107">
        <f t="shared" si="1623"/>
        <v>0</v>
      </c>
      <c r="AB3963" s="107">
        <f t="shared" si="1624"/>
        <v>0</v>
      </c>
      <c r="AC3963" s="107">
        <f t="shared" si="1625"/>
        <v>0</v>
      </c>
    </row>
    <row r="3964" spans="1:29" ht="12.75" customHeight="1">
      <c r="A3964" s="69"/>
      <c r="B3964" s="124" t="s">
        <v>26</v>
      </c>
      <c r="C3964" s="125" t="s">
        <v>22</v>
      </c>
      <c r="D3964" s="153">
        <f>-H3953</f>
        <v>-1244560</v>
      </c>
      <c r="E3964" s="127" t="s">
        <v>24</v>
      </c>
      <c r="F3964" s="149">
        <v>0.02</v>
      </c>
      <c r="G3964" s="134" t="s">
        <v>22</v>
      </c>
      <c r="H3964" s="130">
        <f>F3964*D3964</f>
        <v>-24891.200000000001</v>
      </c>
      <c r="I3964" s="76">
        <f t="shared" si="1619"/>
        <v>21</v>
      </c>
      <c r="J3964" s="100">
        <f>$AN$25</f>
        <v>41095</v>
      </c>
      <c r="K3964" s="101">
        <v>2</v>
      </c>
      <c r="L3964" s="261">
        <v>8</v>
      </c>
      <c r="M3964" s="232">
        <f t="shared" si="1634"/>
        <v>0.83333333333333337</v>
      </c>
      <c r="N3964" s="241">
        <f t="shared" si="1626"/>
        <v>1.2083333333333333</v>
      </c>
      <c r="O3964" s="244">
        <f t="shared" si="1620"/>
        <v>8.9999999999999964</v>
      </c>
      <c r="P3964" s="245" t="str">
        <f t="shared" si="1632"/>
        <v>1</v>
      </c>
      <c r="Q3964" s="257">
        <f t="shared" si="1621"/>
        <v>7.9999999999999964</v>
      </c>
      <c r="R3964" s="102">
        <f t="shared" si="1633"/>
        <v>0</v>
      </c>
      <c r="S3964" s="103">
        <f t="shared" si="1627"/>
        <v>0</v>
      </c>
      <c r="T3964" s="104">
        <f t="shared" si="1628"/>
        <v>0</v>
      </c>
      <c r="U3964" s="104">
        <f t="shared" si="1629"/>
        <v>0</v>
      </c>
      <c r="V3964" s="104">
        <f t="shared" si="1630"/>
        <v>0</v>
      </c>
      <c r="W3964" s="105">
        <f t="shared" si="1631"/>
        <v>0</v>
      </c>
      <c r="X3964" s="96"/>
      <c r="Y3964" s="106" t="str">
        <f>$AO$25</f>
        <v>D</v>
      </c>
      <c r="Z3964" s="207" t="str">
        <f t="shared" si="1622"/>
        <v>Thu</v>
      </c>
      <c r="AA3964" s="107">
        <f t="shared" si="1623"/>
        <v>0</v>
      </c>
      <c r="AB3964" s="107">
        <f t="shared" si="1624"/>
        <v>0</v>
      </c>
      <c r="AC3964" s="107">
        <f t="shared" si="1625"/>
        <v>0</v>
      </c>
    </row>
    <row r="3965" spans="1:29" ht="12.75" customHeight="1">
      <c r="A3965" s="69"/>
      <c r="B3965" s="124" t="s">
        <v>47</v>
      </c>
      <c r="C3965" s="125" t="s">
        <v>22</v>
      </c>
      <c r="D3965" s="200"/>
      <c r="E3965" s="127"/>
      <c r="F3965" s="155"/>
      <c r="G3965" s="134" t="s">
        <v>22</v>
      </c>
      <c r="H3965" s="130">
        <f>SUM(AA3980:AC3980)*-F3953/21</f>
        <v>0</v>
      </c>
      <c r="I3965" s="76">
        <f t="shared" si="1619"/>
        <v>22</v>
      </c>
      <c r="J3965" s="100">
        <f>$AN$26</f>
        <v>41096</v>
      </c>
      <c r="K3965" s="101">
        <v>2</v>
      </c>
      <c r="L3965" s="261">
        <v>8</v>
      </c>
      <c r="M3965" s="232">
        <f t="shared" si="1634"/>
        <v>0.83333333333333337</v>
      </c>
      <c r="N3965" s="241">
        <f t="shared" si="1626"/>
        <v>1.2083333333333333</v>
      </c>
      <c r="O3965" s="244">
        <f t="shared" si="1620"/>
        <v>8.9999999999999964</v>
      </c>
      <c r="P3965" s="245" t="str">
        <f t="shared" si="1632"/>
        <v>1</v>
      </c>
      <c r="Q3965" s="257">
        <f t="shared" si="1621"/>
        <v>7.9999999999999964</v>
      </c>
      <c r="R3965" s="102">
        <f t="shared" si="1633"/>
        <v>0</v>
      </c>
      <c r="S3965" s="103">
        <f t="shared" si="1627"/>
        <v>0</v>
      </c>
      <c r="T3965" s="104">
        <f t="shared" si="1628"/>
        <v>0</v>
      </c>
      <c r="U3965" s="104">
        <f t="shared" si="1629"/>
        <v>0</v>
      </c>
      <c r="V3965" s="104">
        <f t="shared" si="1630"/>
        <v>0</v>
      </c>
      <c r="W3965" s="105">
        <f t="shared" si="1631"/>
        <v>0</v>
      </c>
      <c r="X3965" s="96"/>
      <c r="Y3965" s="106" t="str">
        <f>$AO$26</f>
        <v>D</v>
      </c>
      <c r="Z3965" s="207" t="str">
        <f t="shared" si="1622"/>
        <v>Fri</v>
      </c>
      <c r="AA3965" s="107">
        <f t="shared" si="1623"/>
        <v>0</v>
      </c>
      <c r="AB3965" s="107">
        <f t="shared" si="1624"/>
        <v>0</v>
      </c>
      <c r="AC3965" s="107">
        <f t="shared" si="1625"/>
        <v>0</v>
      </c>
    </row>
    <row r="3966" spans="1:29" ht="12.75" customHeight="1">
      <c r="A3966" s="69"/>
      <c r="B3966" s="124" t="s">
        <v>27</v>
      </c>
      <c r="C3966" s="125" t="s">
        <v>22</v>
      </c>
      <c r="D3966" s="200"/>
      <c r="E3966" s="127"/>
      <c r="F3966" s="155"/>
      <c r="G3966" s="134" t="s">
        <v>22</v>
      </c>
      <c r="H3966" s="156">
        <f>+F3972</f>
        <v>-36313.4</v>
      </c>
      <c r="I3966" s="76">
        <f t="shared" si="1619"/>
        <v>23</v>
      </c>
      <c r="J3966" s="100">
        <f>$AN$27</f>
        <v>41097</v>
      </c>
      <c r="K3966" s="339" t="s">
        <v>72</v>
      </c>
      <c r="L3966" s="261">
        <v>11</v>
      </c>
      <c r="M3966" s="232">
        <f t="shared" si="1634"/>
        <v>0</v>
      </c>
      <c r="N3966" s="241">
        <f t="shared" si="1626"/>
        <v>0</v>
      </c>
      <c r="O3966" s="244">
        <f t="shared" si="1620"/>
        <v>0</v>
      </c>
      <c r="P3966" s="245">
        <f t="shared" si="1632"/>
        <v>0</v>
      </c>
      <c r="Q3966" s="257">
        <f t="shared" si="1621"/>
        <v>0</v>
      </c>
      <c r="R3966" s="102">
        <f t="shared" si="1633"/>
        <v>11</v>
      </c>
      <c r="S3966" s="103">
        <f t="shared" si="1627"/>
        <v>0</v>
      </c>
      <c r="T3966" s="104">
        <f t="shared" si="1628"/>
        <v>7</v>
      </c>
      <c r="U3966" s="104">
        <f t="shared" si="1629"/>
        <v>1</v>
      </c>
      <c r="V3966" s="104">
        <f t="shared" si="1630"/>
        <v>3</v>
      </c>
      <c r="W3966" s="105">
        <f t="shared" si="1631"/>
        <v>11</v>
      </c>
      <c r="X3966" s="96"/>
      <c r="Y3966" s="106" t="str">
        <f>$AO$27</f>
        <v>M</v>
      </c>
      <c r="Z3966" s="207" t="str">
        <f t="shared" si="1622"/>
        <v>Sat</v>
      </c>
      <c r="AA3966" s="107">
        <f t="shared" si="1623"/>
        <v>0</v>
      </c>
      <c r="AB3966" s="107">
        <f t="shared" si="1624"/>
        <v>0</v>
      </c>
      <c r="AC3966" s="107">
        <f t="shared" si="1625"/>
        <v>0</v>
      </c>
    </row>
    <row r="3967" spans="1:29" ht="12.75" customHeight="1">
      <c r="A3967" s="69"/>
      <c r="B3967" s="98"/>
      <c r="C3967" s="98"/>
      <c r="D3967" s="158" t="s">
        <v>28</v>
      </c>
      <c r="E3967" s="159"/>
      <c r="F3967" s="160">
        <f>VLOOKUP(C3946,$AD$1:$AG$6,2)</f>
        <v>-1320000</v>
      </c>
      <c r="G3967" s="160"/>
      <c r="H3967" s="99"/>
      <c r="I3967" s="76">
        <f t="shared" si="1619"/>
        <v>24</v>
      </c>
      <c r="J3967" s="100">
        <f>$AN$28</f>
        <v>41098</v>
      </c>
      <c r="K3967" s="339" t="s">
        <v>50</v>
      </c>
      <c r="L3967" s="261"/>
      <c r="M3967" s="232">
        <f t="shared" si="1634"/>
        <v>0</v>
      </c>
      <c r="N3967" s="241">
        <f t="shared" si="1626"/>
        <v>0</v>
      </c>
      <c r="O3967" s="244">
        <f t="shared" si="1620"/>
        <v>0</v>
      </c>
      <c r="P3967" s="245">
        <f t="shared" si="1632"/>
        <v>0</v>
      </c>
      <c r="Q3967" s="257">
        <f t="shared" si="1621"/>
        <v>0</v>
      </c>
      <c r="R3967" s="102">
        <f t="shared" si="1633"/>
        <v>0</v>
      </c>
      <c r="S3967" s="103">
        <f t="shared" si="1627"/>
        <v>0</v>
      </c>
      <c r="T3967" s="104">
        <f t="shared" si="1628"/>
        <v>0</v>
      </c>
      <c r="U3967" s="104">
        <f t="shared" si="1629"/>
        <v>0</v>
      </c>
      <c r="V3967" s="104">
        <f t="shared" si="1630"/>
        <v>0</v>
      </c>
      <c r="W3967" s="105">
        <f t="shared" si="1631"/>
        <v>0</v>
      </c>
      <c r="X3967" s="96"/>
      <c r="Y3967" s="106" t="str">
        <f>$AO$28</f>
        <v>M</v>
      </c>
      <c r="Z3967" s="262" t="str">
        <f t="shared" si="1622"/>
        <v>Sun</v>
      </c>
      <c r="AA3967" s="107">
        <f t="shared" si="1623"/>
        <v>0</v>
      </c>
      <c r="AB3967" s="107">
        <f t="shared" si="1624"/>
        <v>0</v>
      </c>
      <c r="AC3967" s="107">
        <f t="shared" si="1625"/>
        <v>0</v>
      </c>
    </row>
    <row r="3968" spans="1:29" ht="12.75" customHeight="1">
      <c r="A3968" s="69"/>
      <c r="B3968" s="98"/>
      <c r="C3968" s="98"/>
      <c r="D3968" s="162" t="s">
        <v>26</v>
      </c>
      <c r="E3968" s="159"/>
      <c r="F3968" s="163">
        <f>+(H3953)*0.54%</f>
        <v>6720.6240000000007</v>
      </c>
      <c r="G3968" s="163"/>
      <c r="H3968" s="99"/>
      <c r="I3968" s="76">
        <f t="shared" si="1619"/>
        <v>25</v>
      </c>
      <c r="J3968" s="100">
        <f>$AN$29</f>
        <v>41099</v>
      </c>
      <c r="K3968" s="101">
        <v>1</v>
      </c>
      <c r="L3968" s="261">
        <v>11</v>
      </c>
      <c r="M3968" s="232">
        <f t="shared" si="1634"/>
        <v>0.33333333333333331</v>
      </c>
      <c r="N3968" s="241">
        <f t="shared" si="1626"/>
        <v>0.70833333333333337</v>
      </c>
      <c r="O3968" s="244">
        <f t="shared" si="1620"/>
        <v>9.0000000000000018</v>
      </c>
      <c r="P3968" s="245" t="str">
        <f t="shared" si="1632"/>
        <v>1</v>
      </c>
      <c r="Q3968" s="257">
        <f t="shared" si="1621"/>
        <v>8.0000000000000018</v>
      </c>
      <c r="R3968" s="102">
        <f t="shared" si="1633"/>
        <v>2.9999999999999982</v>
      </c>
      <c r="S3968" s="103">
        <f t="shared" si="1627"/>
        <v>1</v>
      </c>
      <c r="T3968" s="104">
        <f t="shared" si="1628"/>
        <v>1.9999999999999982</v>
      </c>
      <c r="U3968" s="104">
        <f t="shared" si="1629"/>
        <v>0</v>
      </c>
      <c r="V3968" s="104">
        <f t="shared" si="1630"/>
        <v>0</v>
      </c>
      <c r="W3968" s="105">
        <f t="shared" si="1631"/>
        <v>2.9999999999999982</v>
      </c>
      <c r="X3968" s="96"/>
      <c r="Y3968" s="106" t="str">
        <f>$AO$29</f>
        <v>D</v>
      </c>
      <c r="Z3968" s="262" t="str">
        <f t="shared" si="1622"/>
        <v>Mon</v>
      </c>
      <c r="AA3968" s="107">
        <f t="shared" si="1623"/>
        <v>0</v>
      </c>
      <c r="AB3968" s="107">
        <f t="shared" si="1624"/>
        <v>0</v>
      </c>
      <c r="AC3968" s="107">
        <f t="shared" si="1625"/>
        <v>0</v>
      </c>
    </row>
    <row r="3969" spans="1:29" ht="12.75" customHeight="1">
      <c r="A3969" s="69"/>
      <c r="B3969" s="98"/>
      <c r="C3969" s="98"/>
      <c r="D3969" s="162" t="s">
        <v>29</v>
      </c>
      <c r="E3969" s="159"/>
      <c r="F3969" s="160">
        <f>-IF(H3962*5%&gt;500000,500000,H3962*5%)</f>
        <v>-108654.63583815031</v>
      </c>
      <c r="G3969" s="160"/>
      <c r="H3969" s="99"/>
      <c r="I3969" s="76">
        <f t="shared" si="1619"/>
        <v>26</v>
      </c>
      <c r="J3969" s="100">
        <f>$AN$30</f>
        <v>41100</v>
      </c>
      <c r="K3969" s="101">
        <v>1</v>
      </c>
      <c r="L3969" s="261">
        <v>10</v>
      </c>
      <c r="M3969" s="232">
        <f t="shared" si="1634"/>
        <v>0.33333333333333331</v>
      </c>
      <c r="N3969" s="241">
        <f t="shared" si="1626"/>
        <v>0.70833333333333337</v>
      </c>
      <c r="O3969" s="244">
        <f t="shared" si="1620"/>
        <v>9.0000000000000018</v>
      </c>
      <c r="P3969" s="245" t="str">
        <f t="shared" si="1632"/>
        <v>1</v>
      </c>
      <c r="Q3969" s="257">
        <f t="shared" si="1621"/>
        <v>8.0000000000000018</v>
      </c>
      <c r="R3969" s="102">
        <f t="shared" si="1633"/>
        <v>1.9999999999999982</v>
      </c>
      <c r="S3969" s="103">
        <f t="shared" si="1627"/>
        <v>1</v>
      </c>
      <c r="T3969" s="104">
        <f t="shared" si="1628"/>
        <v>0.99999999999999822</v>
      </c>
      <c r="U3969" s="104">
        <f t="shared" si="1629"/>
        <v>0</v>
      </c>
      <c r="V3969" s="104">
        <f t="shared" si="1630"/>
        <v>0</v>
      </c>
      <c r="W3969" s="105">
        <f t="shared" si="1631"/>
        <v>1.9999999999999982</v>
      </c>
      <c r="X3969" s="96"/>
      <c r="Y3969" s="106" t="str">
        <f>$AO$30</f>
        <v>D</v>
      </c>
      <c r="Z3969" s="207" t="str">
        <f t="shared" si="1622"/>
        <v>Tue</v>
      </c>
      <c r="AA3969" s="107">
        <f t="shared" si="1623"/>
        <v>0</v>
      </c>
      <c r="AB3969" s="107">
        <f t="shared" si="1624"/>
        <v>0</v>
      </c>
      <c r="AC3969" s="107">
        <f t="shared" si="1625"/>
        <v>0</v>
      </c>
    </row>
    <row r="3970" spans="1:29" ht="12.75" customHeight="1">
      <c r="A3970" s="69"/>
      <c r="B3970" s="98"/>
      <c r="C3970" s="98"/>
      <c r="D3970" s="162" t="s">
        <v>30</v>
      </c>
      <c r="E3970" s="159"/>
      <c r="F3970" s="163">
        <f>ROUND(H3962+H3964+F3968+F3969,0)*12</f>
        <v>24555216</v>
      </c>
      <c r="G3970" s="163"/>
      <c r="H3970" s="99"/>
      <c r="I3970" s="76">
        <f t="shared" si="1619"/>
        <v>27</v>
      </c>
      <c r="J3970" s="100">
        <f>$AN$31</f>
        <v>41101</v>
      </c>
      <c r="K3970" s="101">
        <v>1</v>
      </c>
      <c r="L3970" s="261">
        <v>11</v>
      </c>
      <c r="M3970" s="232">
        <f t="shared" si="1634"/>
        <v>0.33333333333333331</v>
      </c>
      <c r="N3970" s="241">
        <f t="shared" si="1626"/>
        <v>0.70833333333333337</v>
      </c>
      <c r="O3970" s="244">
        <f t="shared" si="1620"/>
        <v>9.0000000000000018</v>
      </c>
      <c r="P3970" s="245" t="str">
        <f t="shared" si="1632"/>
        <v>1</v>
      </c>
      <c r="Q3970" s="257">
        <f t="shared" si="1621"/>
        <v>8.0000000000000018</v>
      </c>
      <c r="R3970" s="102">
        <f t="shared" si="1633"/>
        <v>2.9999999999999982</v>
      </c>
      <c r="S3970" s="103">
        <f t="shared" si="1627"/>
        <v>1</v>
      </c>
      <c r="T3970" s="104">
        <f t="shared" si="1628"/>
        <v>1.9999999999999982</v>
      </c>
      <c r="U3970" s="104">
        <f t="shared" si="1629"/>
        <v>0</v>
      </c>
      <c r="V3970" s="104">
        <f t="shared" si="1630"/>
        <v>0</v>
      </c>
      <c r="W3970" s="105">
        <f t="shared" si="1631"/>
        <v>2.9999999999999982</v>
      </c>
      <c r="X3970" s="96"/>
      <c r="Y3970" s="106" t="str">
        <f>$AO$31</f>
        <v>D</v>
      </c>
      <c r="Z3970" s="207" t="str">
        <f t="shared" si="1622"/>
        <v>Wed</v>
      </c>
      <c r="AA3970" s="107">
        <f t="shared" si="1623"/>
        <v>0</v>
      </c>
      <c r="AB3970" s="107">
        <f t="shared" si="1624"/>
        <v>0</v>
      </c>
      <c r="AC3970" s="107">
        <f t="shared" si="1625"/>
        <v>0</v>
      </c>
    </row>
    <row r="3971" spans="1:29" ht="12.75" customHeight="1">
      <c r="A3971" s="69"/>
      <c r="B3971" s="98"/>
      <c r="C3971" s="98"/>
      <c r="D3971" s="168" t="s">
        <v>31</v>
      </c>
      <c r="E3971" s="159"/>
      <c r="F3971" s="169">
        <f>(F3970)+(F3967*12)</f>
        <v>8715216</v>
      </c>
      <c r="G3971" s="169"/>
      <c r="H3971" s="99"/>
      <c r="I3971" s="76">
        <f t="shared" si="1619"/>
        <v>28</v>
      </c>
      <c r="J3971" s="100">
        <f>$AN$32</f>
        <v>41102</v>
      </c>
      <c r="K3971" s="101">
        <v>1</v>
      </c>
      <c r="L3971" s="261">
        <v>8</v>
      </c>
      <c r="M3971" s="232">
        <f t="shared" si="1634"/>
        <v>0.33333333333333331</v>
      </c>
      <c r="N3971" s="241">
        <f t="shared" si="1626"/>
        <v>0.70833333333333337</v>
      </c>
      <c r="O3971" s="244">
        <f t="shared" si="1620"/>
        <v>9.0000000000000018</v>
      </c>
      <c r="P3971" s="245" t="str">
        <f t="shared" si="1632"/>
        <v>1</v>
      </c>
      <c r="Q3971" s="257">
        <f t="shared" si="1621"/>
        <v>8.0000000000000018</v>
      </c>
      <c r="R3971" s="102">
        <f t="shared" si="1633"/>
        <v>0</v>
      </c>
      <c r="S3971" s="103">
        <f t="shared" si="1627"/>
        <v>0</v>
      </c>
      <c r="T3971" s="104">
        <f t="shared" si="1628"/>
        <v>0</v>
      </c>
      <c r="U3971" s="104">
        <f t="shared" si="1629"/>
        <v>0</v>
      </c>
      <c r="V3971" s="104">
        <f t="shared" si="1630"/>
        <v>0</v>
      </c>
      <c r="W3971" s="105">
        <f t="shared" si="1631"/>
        <v>0</v>
      </c>
      <c r="X3971" s="96"/>
      <c r="Y3971" s="106" t="str">
        <f>$AO$32</f>
        <v>D</v>
      </c>
      <c r="Z3971" s="207" t="str">
        <f t="shared" si="1622"/>
        <v>Thu</v>
      </c>
      <c r="AA3971" s="107">
        <f t="shared" si="1623"/>
        <v>0</v>
      </c>
      <c r="AB3971" s="107">
        <f t="shared" si="1624"/>
        <v>0</v>
      </c>
      <c r="AC3971" s="107">
        <f t="shared" si="1625"/>
        <v>0</v>
      </c>
    </row>
    <row r="3972" spans="1:29" ht="12.75" customHeight="1">
      <c r="A3972" s="69"/>
      <c r="B3972" s="98"/>
      <c r="C3972" s="98"/>
      <c r="D3972" s="168" t="s">
        <v>32</v>
      </c>
      <c r="E3972" s="159"/>
      <c r="F3972" s="170">
        <f>-(IF(F3971&lt;=0,0,IF(F3971&lt;=50000000,F3971*0.05,IF(F3971&lt;=200000000,(F3971-50000000)*0.15+2500000,IF(F3971&lt;=500000000,(F3971-250000000)*0.25+32500000,(F3971-500000000)*0.3+95000000)))))/12</f>
        <v>-36313.4</v>
      </c>
      <c r="G3972" s="171">
        <f>-(IF(F3972&lt;=0,0,IF(F3972&lt;=50000000,F3972*0.05,IF(F3972&lt;=200000000,(F3972-50000000)*0.15+2500000,IF(F3972&lt;=500000000,(F3972-250000000)*0.25+32500000,(F3972-500000000)*0.3+95000000)))))/12</f>
        <v>0</v>
      </c>
      <c r="H3972" s="99"/>
      <c r="I3972" s="76">
        <f t="shared" si="1619"/>
        <v>29</v>
      </c>
      <c r="J3972" s="100">
        <f>$AN$33</f>
        <v>41103</v>
      </c>
      <c r="K3972" s="101">
        <v>1</v>
      </c>
      <c r="L3972" s="261">
        <v>11</v>
      </c>
      <c r="M3972" s="232">
        <f t="shared" si="1634"/>
        <v>0.33333333333333331</v>
      </c>
      <c r="N3972" s="241">
        <f t="shared" si="1626"/>
        <v>0.70833333333333337</v>
      </c>
      <c r="O3972" s="244">
        <f t="shared" si="1620"/>
        <v>9.0000000000000018</v>
      </c>
      <c r="P3972" s="245" t="str">
        <f t="shared" si="1632"/>
        <v>1</v>
      </c>
      <c r="Q3972" s="257">
        <f t="shared" si="1621"/>
        <v>8.0000000000000018</v>
      </c>
      <c r="R3972" s="102">
        <f t="shared" si="1633"/>
        <v>2.9999999999999982</v>
      </c>
      <c r="S3972" s="103">
        <f t="shared" si="1627"/>
        <v>1</v>
      </c>
      <c r="T3972" s="104">
        <f t="shared" si="1628"/>
        <v>1.9999999999999982</v>
      </c>
      <c r="U3972" s="104">
        <f t="shared" si="1629"/>
        <v>0</v>
      </c>
      <c r="V3972" s="104">
        <f t="shared" si="1630"/>
        <v>0</v>
      </c>
      <c r="W3972" s="105">
        <f t="shared" si="1631"/>
        <v>2.9999999999999982</v>
      </c>
      <c r="X3972" s="96"/>
      <c r="Y3972" s="106" t="str">
        <f>$AO$33</f>
        <v>D</v>
      </c>
      <c r="Z3972" s="207" t="str">
        <f t="shared" si="1622"/>
        <v>Fri</v>
      </c>
      <c r="AA3972" s="107">
        <f t="shared" si="1623"/>
        <v>0</v>
      </c>
      <c r="AB3972" s="107">
        <f t="shared" si="1624"/>
        <v>0</v>
      </c>
      <c r="AC3972" s="107">
        <f t="shared" si="1625"/>
        <v>0</v>
      </c>
    </row>
    <row r="3973" spans="1:29" ht="12.75" customHeight="1">
      <c r="A3973" s="69"/>
      <c r="B3973" s="98"/>
      <c r="C3973" s="125"/>
      <c r="D3973" s="172"/>
      <c r="E3973" s="173"/>
      <c r="F3973" s="174"/>
      <c r="G3973" s="72"/>
      <c r="H3973" s="175"/>
      <c r="I3973" s="76">
        <f t="shared" si="1619"/>
        <v>30</v>
      </c>
      <c r="J3973" s="100">
        <f>$AN$34</f>
        <v>41104</v>
      </c>
      <c r="K3973" s="339" t="s">
        <v>50</v>
      </c>
      <c r="L3973" s="261"/>
      <c r="M3973" s="232">
        <f t="shared" si="1634"/>
        <v>0</v>
      </c>
      <c r="N3973" s="241">
        <f t="shared" si="1626"/>
        <v>0</v>
      </c>
      <c r="O3973" s="244">
        <f t="shared" si="1620"/>
        <v>0</v>
      </c>
      <c r="P3973" s="245">
        <f t="shared" si="1632"/>
        <v>0</v>
      </c>
      <c r="Q3973" s="257">
        <f t="shared" si="1621"/>
        <v>0</v>
      </c>
      <c r="R3973" s="102">
        <f t="shared" si="1633"/>
        <v>0</v>
      </c>
      <c r="S3973" s="103">
        <f t="shared" si="1627"/>
        <v>0</v>
      </c>
      <c r="T3973" s="104">
        <f t="shared" si="1628"/>
        <v>0</v>
      </c>
      <c r="U3973" s="104">
        <f t="shared" si="1629"/>
        <v>0</v>
      </c>
      <c r="V3973" s="104">
        <f t="shared" si="1630"/>
        <v>0</v>
      </c>
      <c r="W3973" s="105">
        <f t="shared" si="1631"/>
        <v>0</v>
      </c>
      <c r="X3973" s="96"/>
      <c r="Y3973" s="106" t="str">
        <f>$AO$34</f>
        <v>M</v>
      </c>
      <c r="Z3973" s="207" t="str">
        <f t="shared" si="1622"/>
        <v>Sat</v>
      </c>
      <c r="AA3973" s="107">
        <f t="shared" si="1623"/>
        <v>0</v>
      </c>
      <c r="AB3973" s="107">
        <f t="shared" si="1624"/>
        <v>0</v>
      </c>
      <c r="AC3973" s="107">
        <f t="shared" si="1625"/>
        <v>0</v>
      </c>
    </row>
    <row r="3974" spans="1:29" ht="12.75" customHeight="1">
      <c r="A3974" s="69"/>
      <c r="B3974" s="176" t="s">
        <v>33</v>
      </c>
      <c r="C3974" s="177"/>
      <c r="D3974" s="178"/>
      <c r="E3974" s="127"/>
      <c r="F3974" s="179"/>
      <c r="G3974" s="180" t="s">
        <v>22</v>
      </c>
      <c r="H3974" s="152">
        <f>+H3962+H3964+H3965+H3966</f>
        <v>2111888.116763006</v>
      </c>
      <c r="I3974" s="76">
        <f t="shared" si="1619"/>
        <v>31</v>
      </c>
      <c r="J3974" s="100">
        <f>$AN$35</f>
        <v>41105</v>
      </c>
      <c r="K3974" s="339" t="s">
        <v>72</v>
      </c>
      <c r="L3974" s="261">
        <v>11</v>
      </c>
      <c r="M3974" s="232">
        <f t="shared" si="1634"/>
        <v>0</v>
      </c>
      <c r="N3974" s="241">
        <f t="shared" si="1626"/>
        <v>0</v>
      </c>
      <c r="O3974" s="244">
        <f t="shared" si="1620"/>
        <v>0</v>
      </c>
      <c r="P3974" s="245">
        <f t="shared" si="1632"/>
        <v>0</v>
      </c>
      <c r="Q3974" s="257">
        <f t="shared" si="1621"/>
        <v>0</v>
      </c>
      <c r="R3974" s="102">
        <f t="shared" si="1633"/>
        <v>11</v>
      </c>
      <c r="S3974" s="103">
        <f t="shared" si="1627"/>
        <v>0</v>
      </c>
      <c r="T3974" s="104">
        <f t="shared" si="1628"/>
        <v>7</v>
      </c>
      <c r="U3974" s="104">
        <f t="shared" si="1629"/>
        <v>1</v>
      </c>
      <c r="V3974" s="104">
        <f t="shared" si="1630"/>
        <v>3</v>
      </c>
      <c r="W3974" s="105">
        <f t="shared" si="1631"/>
        <v>11</v>
      </c>
      <c r="X3974" s="96"/>
      <c r="Y3974" s="106" t="str">
        <f>$AO$35</f>
        <v>M</v>
      </c>
      <c r="Z3974" s="262" t="str">
        <f t="shared" si="1622"/>
        <v>Sun</v>
      </c>
      <c r="AA3974" s="107">
        <f t="shared" si="1623"/>
        <v>0</v>
      </c>
      <c r="AB3974" s="107">
        <f t="shared" si="1624"/>
        <v>0</v>
      </c>
      <c r="AC3974" s="107">
        <f t="shared" si="1625"/>
        <v>0</v>
      </c>
    </row>
    <row r="3975" spans="1:29" ht="12.75" customHeight="1">
      <c r="A3975" s="69"/>
      <c r="B3975" s="70"/>
      <c r="C3975" s="70"/>
      <c r="D3975" s="200"/>
      <c r="E3975" s="127"/>
      <c r="F3975" s="155"/>
      <c r="G3975" s="74"/>
      <c r="H3975" s="75"/>
      <c r="I3975" s="76">
        <f t="shared" si="1619"/>
        <v>32</v>
      </c>
      <c r="J3975" s="100">
        <f>$AN$36</f>
        <v>41106</v>
      </c>
      <c r="K3975" s="101">
        <v>2</v>
      </c>
      <c r="L3975" s="261">
        <v>11</v>
      </c>
      <c r="M3975" s="232">
        <f t="shared" si="1634"/>
        <v>0.83333333333333337</v>
      </c>
      <c r="N3975" s="241">
        <f t="shared" si="1626"/>
        <v>1.2083333333333333</v>
      </c>
      <c r="O3975" s="244">
        <f t="shared" si="1620"/>
        <v>8.9999999999999964</v>
      </c>
      <c r="P3975" s="245" t="str">
        <f t="shared" si="1632"/>
        <v>1</v>
      </c>
      <c r="Q3975" s="257">
        <f t="shared" si="1621"/>
        <v>7.9999999999999964</v>
      </c>
      <c r="R3975" s="102">
        <f t="shared" si="1633"/>
        <v>3.0000000000000036</v>
      </c>
      <c r="S3975" s="103">
        <f t="shared" si="1627"/>
        <v>1</v>
      </c>
      <c r="T3975" s="104">
        <f t="shared" si="1628"/>
        <v>2.0000000000000036</v>
      </c>
      <c r="U3975" s="104">
        <f t="shared" si="1629"/>
        <v>0</v>
      </c>
      <c r="V3975" s="104">
        <f t="shared" si="1630"/>
        <v>0</v>
      </c>
      <c r="W3975" s="105">
        <f t="shared" si="1631"/>
        <v>3.0000000000000036</v>
      </c>
      <c r="X3975" s="96"/>
      <c r="Y3975" s="106" t="str">
        <f>$AO$36</f>
        <v>D</v>
      </c>
      <c r="Z3975" s="262" t="str">
        <f t="shared" si="1622"/>
        <v>Mon</v>
      </c>
      <c r="AA3975" s="107">
        <f t="shared" si="1623"/>
        <v>0</v>
      </c>
      <c r="AB3975" s="107">
        <f t="shared" si="1624"/>
        <v>0</v>
      </c>
      <c r="AC3975" s="107">
        <f t="shared" si="1625"/>
        <v>0</v>
      </c>
    </row>
    <row r="3976" spans="1:29" ht="12.75" customHeight="1">
      <c r="A3976" s="69"/>
      <c r="B3976" s="181" t="s">
        <v>34</v>
      </c>
      <c r="C3976" s="181"/>
      <c r="D3976" s="72"/>
      <c r="E3976" s="73"/>
      <c r="F3976" s="72"/>
      <c r="G3976" s="181" t="s">
        <v>35</v>
      </c>
      <c r="H3976" s="99"/>
      <c r="I3976" s="76">
        <f t="shared" si="1619"/>
        <v>33</v>
      </c>
      <c r="J3976" s="100">
        <f>$AN$37</f>
        <v>41107</v>
      </c>
      <c r="K3976" s="101">
        <v>2</v>
      </c>
      <c r="L3976" s="261">
        <v>11</v>
      </c>
      <c r="M3976" s="232">
        <f t="shared" si="1634"/>
        <v>0.83333333333333337</v>
      </c>
      <c r="N3976" s="241">
        <f t="shared" si="1626"/>
        <v>1.2083333333333333</v>
      </c>
      <c r="O3976" s="244">
        <f t="shared" si="1620"/>
        <v>8.9999999999999964</v>
      </c>
      <c r="P3976" s="245" t="str">
        <f t="shared" si="1632"/>
        <v>1</v>
      </c>
      <c r="Q3976" s="257">
        <f t="shared" si="1621"/>
        <v>7.9999999999999964</v>
      </c>
      <c r="R3976" s="102">
        <f t="shared" si="1633"/>
        <v>3.0000000000000036</v>
      </c>
      <c r="S3976" s="103">
        <f t="shared" si="1627"/>
        <v>1</v>
      </c>
      <c r="T3976" s="104">
        <f t="shared" si="1628"/>
        <v>2.0000000000000036</v>
      </c>
      <c r="U3976" s="104">
        <f t="shared" si="1629"/>
        <v>0</v>
      </c>
      <c r="V3976" s="104">
        <f t="shared" si="1630"/>
        <v>0</v>
      </c>
      <c r="W3976" s="105">
        <f t="shared" si="1631"/>
        <v>3.0000000000000036</v>
      </c>
      <c r="X3976" s="96"/>
      <c r="Y3976" s="106" t="str">
        <f>$AO$37</f>
        <v>D</v>
      </c>
      <c r="Z3976" s="207" t="str">
        <f t="shared" si="1622"/>
        <v>Tue</v>
      </c>
      <c r="AA3976" s="107">
        <f t="shared" si="1623"/>
        <v>0</v>
      </c>
      <c r="AB3976" s="107">
        <f t="shared" si="1624"/>
        <v>0</v>
      </c>
      <c r="AC3976" s="107">
        <f t="shared" si="1625"/>
        <v>0</v>
      </c>
    </row>
    <row r="3977" spans="1:29" ht="12.75" customHeight="1">
      <c r="A3977" s="69"/>
      <c r="B3977" s="181"/>
      <c r="C3977" s="181"/>
      <c r="D3977" s="72"/>
      <c r="E3977" s="73"/>
      <c r="F3977" s="72"/>
      <c r="G3977" s="181"/>
      <c r="H3977" s="99"/>
      <c r="I3977" s="76">
        <f t="shared" si="1619"/>
        <v>34</v>
      </c>
      <c r="J3977" s="100">
        <f>$AN$38</f>
        <v>41108</v>
      </c>
      <c r="K3977" s="101">
        <v>2</v>
      </c>
      <c r="L3977" s="261">
        <v>11</v>
      </c>
      <c r="M3977" s="232">
        <f t="shared" si="1634"/>
        <v>0.83333333333333337</v>
      </c>
      <c r="N3977" s="241">
        <f t="shared" si="1626"/>
        <v>1.2083333333333333</v>
      </c>
      <c r="O3977" s="244">
        <f t="shared" si="1620"/>
        <v>8.9999999999999964</v>
      </c>
      <c r="P3977" s="245" t="str">
        <f t="shared" si="1632"/>
        <v>1</v>
      </c>
      <c r="Q3977" s="257">
        <f t="shared" si="1621"/>
        <v>7.9999999999999964</v>
      </c>
      <c r="R3977" s="102">
        <f t="shared" si="1633"/>
        <v>3.0000000000000036</v>
      </c>
      <c r="S3977" s="103">
        <f t="shared" si="1627"/>
        <v>1</v>
      </c>
      <c r="T3977" s="104">
        <f t="shared" si="1628"/>
        <v>2.0000000000000036</v>
      </c>
      <c r="U3977" s="104">
        <f t="shared" si="1629"/>
        <v>0</v>
      </c>
      <c r="V3977" s="104">
        <f t="shared" si="1630"/>
        <v>0</v>
      </c>
      <c r="W3977" s="105">
        <f t="shared" si="1631"/>
        <v>3.0000000000000036</v>
      </c>
      <c r="X3977" s="96"/>
      <c r="Y3977" s="106" t="str">
        <f>$AO$38</f>
        <v>D</v>
      </c>
      <c r="Z3977" s="207" t="str">
        <f t="shared" si="1622"/>
        <v>Wed</v>
      </c>
      <c r="AA3977" s="107">
        <f t="shared" si="1623"/>
        <v>0</v>
      </c>
      <c r="AB3977" s="107">
        <f t="shared" si="1624"/>
        <v>0</v>
      </c>
      <c r="AC3977" s="107">
        <f t="shared" si="1625"/>
        <v>0</v>
      </c>
    </row>
    <row r="3978" spans="1:29" ht="12.75" customHeight="1">
      <c r="A3978" s="69"/>
      <c r="B3978" s="181"/>
      <c r="C3978" s="181"/>
      <c r="D3978" s="72"/>
      <c r="E3978" s="73"/>
      <c r="F3978" s="72"/>
      <c r="G3978" s="181"/>
      <c r="H3978" s="99"/>
      <c r="I3978" s="76">
        <f t="shared" si="1619"/>
        <v>35</v>
      </c>
      <c r="J3978" s="100"/>
      <c r="K3978" s="101"/>
      <c r="L3978" s="261"/>
      <c r="M3978" s="232"/>
      <c r="N3978" s="241"/>
      <c r="O3978" s="244"/>
      <c r="P3978" s="245"/>
      <c r="Q3978" s="257"/>
      <c r="R3978" s="102"/>
      <c r="S3978" s="103"/>
      <c r="T3978" s="104"/>
      <c r="U3978" s="104"/>
      <c r="V3978" s="104"/>
      <c r="W3978" s="105"/>
      <c r="X3978" s="96"/>
      <c r="Y3978" s="106"/>
      <c r="Z3978" s="207" t="str">
        <f t="shared" si="1622"/>
        <v>Sat</v>
      </c>
      <c r="AA3978" s="107">
        <f>COUNTIF(K3978,"S")</f>
        <v>0</v>
      </c>
      <c r="AB3978" s="107">
        <f>COUNTIF(K3978,"I")</f>
        <v>0</v>
      </c>
      <c r="AC3978" s="107">
        <f>COUNTIF(K3978,"A")</f>
        <v>0</v>
      </c>
    </row>
    <row r="3979" spans="1:29" ht="12.75" customHeight="1">
      <c r="A3979" s="69"/>
      <c r="B3979" s="181"/>
      <c r="C3979" s="181"/>
      <c r="D3979" s="72"/>
      <c r="E3979" s="73"/>
      <c r="F3979" s="72"/>
      <c r="G3979" s="181"/>
      <c r="H3979" s="99"/>
      <c r="I3979" s="76">
        <f t="shared" si="1619"/>
        <v>36</v>
      </c>
      <c r="J3979" s="210" t="s">
        <v>19</v>
      </c>
      <c r="K3979" s="211"/>
      <c r="L3979" s="251"/>
      <c r="M3979" s="212" t="s">
        <v>45</v>
      </c>
      <c r="N3979" s="212" t="s">
        <v>46</v>
      </c>
      <c r="O3979" s="242"/>
      <c r="P3979" s="243"/>
      <c r="Q3979" s="258"/>
      <c r="R3979" s="212"/>
      <c r="S3979" s="213"/>
      <c r="T3979" s="214"/>
      <c r="U3979" s="214"/>
      <c r="V3979" s="215"/>
      <c r="W3979" s="216" t="s">
        <v>36</v>
      </c>
      <c r="X3979" s="182"/>
      <c r="Y3979" s="183" t="s">
        <v>37</v>
      </c>
      <c r="Z3979" s="83"/>
      <c r="AA3979" s="84"/>
      <c r="AB3979" s="84"/>
      <c r="AC3979" s="96"/>
    </row>
    <row r="3980" spans="1:29" ht="12.75" customHeight="1">
      <c r="A3980" s="69"/>
      <c r="B3980" s="184" t="str">
        <f>C3944</f>
        <v>ADE</v>
      </c>
      <c r="C3980" s="181"/>
      <c r="D3980" s="72"/>
      <c r="E3980" s="73"/>
      <c r="F3980" s="72"/>
      <c r="G3980" s="181" t="s">
        <v>38</v>
      </c>
      <c r="H3980" s="99"/>
      <c r="I3980" s="76">
        <f t="shared" si="1619"/>
        <v>37</v>
      </c>
      <c r="J3980" s="333">
        <f>+K3980+L3980</f>
        <v>25</v>
      </c>
      <c r="K3980" s="334">
        <f>+COUNTIF(K3947:K3978,"1")+COUNTIF(K3947:K3978,"2")+COUNTIF(K3947:K3978,"L2")+COUNTIF(K3947:K3978,"L1")</f>
        <v>15</v>
      </c>
      <c r="L3980" s="334">
        <f>+COUNTIF(K3947:K3978,"2")+COUNTIF(K3947:K3978,"L2")</f>
        <v>10</v>
      </c>
      <c r="M3980" s="334">
        <f>+COUNTIF(K3947:K3978,"1")+COUNTIF(K3947:K3978,"L1")</f>
        <v>5</v>
      </c>
      <c r="N3980" s="185"/>
      <c r="O3980" s="185"/>
      <c r="P3980" s="101"/>
      <c r="Q3980" s="259"/>
      <c r="R3980" s="185">
        <f>+COUNTIF(K3948:K3978,"S2")</f>
        <v>0</v>
      </c>
      <c r="S3980" s="102">
        <f>SUM(S3948:S3978)</f>
        <v>10</v>
      </c>
      <c r="T3980" s="102">
        <f>SUM(T3948:T3978)</f>
        <v>33.000000000000014</v>
      </c>
      <c r="U3980" s="102">
        <f>SUM(U3948:U3978)</f>
        <v>2</v>
      </c>
      <c r="V3980" s="102">
        <f>SUM(V3948:V3978)</f>
        <v>6</v>
      </c>
      <c r="W3980" s="105">
        <f>+(S3980*1.5)+(T3980*2)+(U3980*3)+(V3980*4)</f>
        <v>111.00000000000003</v>
      </c>
      <c r="X3980" s="186"/>
      <c r="Y3980" s="187">
        <f>+COUNTIF(Y3948:Y3978,"D")</f>
        <v>22</v>
      </c>
      <c r="Z3980" s="83"/>
      <c r="AA3980" s="102">
        <f>SUM(AA3948:AA3978)</f>
        <v>0</v>
      </c>
      <c r="AB3980" s="102">
        <f>SUM(AB3948:AB3978)</f>
        <v>0</v>
      </c>
      <c r="AC3980" s="102">
        <f>SUM(AC3948:AC3978)</f>
        <v>0</v>
      </c>
    </row>
    <row r="3981" spans="1:29" ht="12.75" customHeight="1">
      <c r="A3981" s="69"/>
      <c r="B3981" s="263"/>
      <c r="C3981" s="189" t="s">
        <v>57</v>
      </c>
      <c r="D3981" s="189"/>
      <c r="E3981" s="190"/>
      <c r="F3981" s="72"/>
      <c r="G3981" s="72"/>
      <c r="H3981" s="99"/>
      <c r="I3981" s="76">
        <f t="shared" si="1619"/>
        <v>38</v>
      </c>
      <c r="J3981" s="191"/>
      <c r="K3981" s="192"/>
      <c r="L3981" s="252"/>
      <c r="M3981" s="193"/>
      <c r="N3981" s="193"/>
      <c r="O3981" s="193"/>
      <c r="P3981" s="239"/>
      <c r="Q3981" s="260"/>
      <c r="R3981" s="194">
        <f>S3980+T3980+U3980+V3980</f>
        <v>51.000000000000014</v>
      </c>
      <c r="S3981" s="103"/>
      <c r="T3981" s="103"/>
      <c r="U3981" s="103"/>
      <c r="V3981" s="103"/>
      <c r="W3981" s="103"/>
      <c r="X3981" s="195"/>
      <c r="Y3981" s="187"/>
      <c r="Z3981" s="196"/>
      <c r="AA3981" s="196"/>
      <c r="AB3981" s="196"/>
      <c r="AC3981" s="197"/>
    </row>
    <row r="3983" spans="1:29" ht="12.75" customHeight="1">
      <c r="A3983" s="52">
        <f>A3944+1</f>
        <v>103</v>
      </c>
      <c r="B3983" s="53" t="s">
        <v>2</v>
      </c>
      <c r="C3983" s="54" t="s">
        <v>201</v>
      </c>
      <c r="D3983" s="55"/>
      <c r="E3983" s="56" t="s">
        <v>55</v>
      </c>
      <c r="F3983" s="209" t="s">
        <v>178</v>
      </c>
      <c r="G3983" s="57"/>
      <c r="H3983" s="58"/>
      <c r="I3983" s="59">
        <v>1</v>
      </c>
      <c r="J3983" s="486" t="str">
        <f>+C3983</f>
        <v>ADE</v>
      </c>
      <c r="K3983" s="486"/>
      <c r="L3983" s="486"/>
      <c r="M3983" s="486"/>
      <c r="N3983" s="486"/>
      <c r="O3983" s="486"/>
      <c r="P3983" s="486"/>
      <c r="Q3983" s="486"/>
      <c r="R3983" s="486"/>
      <c r="S3983" s="486"/>
      <c r="T3983" s="486"/>
      <c r="U3983" s="486"/>
      <c r="V3983" s="486"/>
      <c r="W3983" s="486"/>
      <c r="X3983" s="60"/>
      <c r="Y3983" s="61"/>
      <c r="Z3983" s="62"/>
      <c r="AA3983" s="63"/>
      <c r="AB3983" s="63"/>
      <c r="AC3983" s="64"/>
    </row>
    <row r="3984" spans="1:29" ht="12.75" customHeight="1">
      <c r="A3984" s="69"/>
      <c r="B3984" s="70" t="s">
        <v>3</v>
      </c>
      <c r="C3984" s="71" t="s">
        <v>62</v>
      </c>
      <c r="D3984" s="72"/>
      <c r="E3984" s="73"/>
      <c r="F3984" s="72"/>
      <c r="G3984" s="74"/>
      <c r="H3984" s="75"/>
      <c r="I3984" s="76">
        <f t="shared" ref="I3984:I4020" si="1635">+I3983+1</f>
        <v>2</v>
      </c>
      <c r="J3984" s="77" t="s">
        <v>4</v>
      </c>
      <c r="K3984" s="78"/>
      <c r="L3984" s="248"/>
      <c r="M3984" s="79"/>
      <c r="N3984" s="79"/>
      <c r="O3984" s="79"/>
      <c r="P3984" s="236"/>
      <c r="Q3984" s="254"/>
      <c r="R3984" s="79"/>
      <c r="S3984" s="79"/>
      <c r="T3984" s="79"/>
      <c r="U3984" s="79"/>
      <c r="V3984" s="79"/>
      <c r="W3984" s="80" t="str">
        <f>$Y$1</f>
        <v>Period: 1 May 2012 - 31 May 2012</v>
      </c>
      <c r="X3984" s="81"/>
      <c r="Y3984" s="82"/>
      <c r="Z3984" s="83"/>
      <c r="AA3984" s="84"/>
      <c r="AB3984" s="84"/>
      <c r="AC3984" s="85"/>
    </row>
    <row r="3985" spans="1:29" ht="12.75" customHeight="1">
      <c r="A3985" s="69"/>
      <c r="B3985" s="70" t="s">
        <v>6</v>
      </c>
      <c r="C3985" s="71" t="s">
        <v>5</v>
      </c>
      <c r="D3985" s="72"/>
      <c r="E3985" s="73"/>
      <c r="F3985" s="91"/>
      <c r="G3985" s="91"/>
      <c r="H3985" s="92"/>
      <c r="I3985" s="76">
        <f t="shared" si="1635"/>
        <v>3</v>
      </c>
      <c r="J3985" s="487" t="s">
        <v>7</v>
      </c>
      <c r="K3985" s="488" t="s">
        <v>8</v>
      </c>
      <c r="L3985" s="249"/>
      <c r="M3985" s="489" t="s">
        <v>49</v>
      </c>
      <c r="N3985" s="490"/>
      <c r="O3985" s="220"/>
      <c r="P3985" s="237"/>
      <c r="Q3985" s="255"/>
      <c r="R3985" s="491" t="s">
        <v>64</v>
      </c>
      <c r="S3985" s="493" t="s">
        <v>9</v>
      </c>
      <c r="T3985" s="493"/>
      <c r="U3985" s="493"/>
      <c r="V3985" s="493"/>
      <c r="W3985" s="494" t="s">
        <v>10</v>
      </c>
      <c r="X3985" s="93"/>
      <c r="Y3985" s="94"/>
      <c r="Z3985" s="83"/>
      <c r="AA3985" s="84"/>
      <c r="AB3985" s="84"/>
      <c r="AC3985" s="85"/>
    </row>
    <row r="3986" spans="1:29" ht="12.75" customHeight="1">
      <c r="A3986" s="69"/>
      <c r="B3986" s="70" t="s">
        <v>48</v>
      </c>
      <c r="C3986" s="71"/>
      <c r="D3986" s="72"/>
      <c r="E3986" s="73"/>
      <c r="F3986" s="91"/>
      <c r="G3986" s="91"/>
      <c r="H3986" s="92"/>
      <c r="I3986" s="76">
        <f t="shared" si="1635"/>
        <v>4</v>
      </c>
      <c r="J3986" s="487"/>
      <c r="K3986" s="488"/>
      <c r="L3986" s="250"/>
      <c r="M3986" s="231" t="s">
        <v>11</v>
      </c>
      <c r="N3986" s="231" t="s">
        <v>12</v>
      </c>
      <c r="O3986" s="231"/>
      <c r="P3986" s="238"/>
      <c r="Q3986" s="256" t="s">
        <v>67</v>
      </c>
      <c r="R3986" s="492"/>
      <c r="S3986" s="201">
        <v>1.5</v>
      </c>
      <c r="T3986" s="201">
        <v>2</v>
      </c>
      <c r="U3986" s="201">
        <v>3</v>
      </c>
      <c r="V3986" s="201">
        <v>4</v>
      </c>
      <c r="W3986" s="494"/>
      <c r="X3986" s="93"/>
      <c r="Y3986" s="94"/>
      <c r="Z3986" s="83"/>
      <c r="AA3986" s="95" t="s">
        <v>13</v>
      </c>
      <c r="AB3986" s="95" t="s">
        <v>14</v>
      </c>
      <c r="AC3986" s="96" t="s">
        <v>15</v>
      </c>
    </row>
    <row r="3987" spans="1:29" ht="12.75" customHeight="1">
      <c r="A3987" s="69"/>
      <c r="B3987" s="70" t="s">
        <v>16</v>
      </c>
      <c r="C3987" s="71"/>
      <c r="D3987" s="72"/>
      <c r="E3987" s="73"/>
      <c r="F3987" s="98"/>
      <c r="G3987" s="72"/>
      <c r="H3987" s="99"/>
      <c r="I3987" s="76">
        <f t="shared" si="1635"/>
        <v>5</v>
      </c>
      <c r="J3987" s="100">
        <f>$AN$9</f>
        <v>41079</v>
      </c>
      <c r="K3987" s="101"/>
      <c r="L3987" s="261"/>
      <c r="M3987" s="232">
        <f>VLOOKUP(K3987,$AE$23:$AG$30,2,0)</f>
        <v>0</v>
      </c>
      <c r="N3987" s="241">
        <f>VLOOKUP(K3987,$AE$23:$AG$30,3,0)</f>
        <v>0</v>
      </c>
      <c r="O3987" s="244">
        <f t="shared" ref="O3987:O4016" si="1636">(N3987-M3987)*24</f>
        <v>0</v>
      </c>
      <c r="P3987" s="245">
        <f>+IF(((N3987-M3987)*24)&gt;4,"1",0)</f>
        <v>0</v>
      </c>
      <c r="Q3987" s="257">
        <f t="shared" ref="Q3987:Q4016" si="1637">O3987-P3987</f>
        <v>0</v>
      </c>
      <c r="R3987" s="102">
        <f>+L3987-Q3987</f>
        <v>0</v>
      </c>
      <c r="S3987" s="103">
        <f>IF(AND(Y3987="d",W3987&gt;0),1,0)</f>
        <v>0</v>
      </c>
      <c r="T3987" s="104">
        <f>IF(AND(Y3987="D",W3987-S3987&lt;0),0,IF(AND(Y3987="M",W3987&gt;=7),7,IF(AND(Y3987="M",W3987&lt;7),W3987,IF(W3987-S3987&lt;0,0,IF(AND(Y3987="D",W3987-S3987&gt;=7),7,IF(AND(Y3987="D",W3987-S3987&lt;7),W3987-S3987,0))))))</f>
        <v>0</v>
      </c>
      <c r="U3987" s="104">
        <f>IF(AND(Y3987="D",W3987&lt;1),0,IF(AND(Y3987="D",W3987-S3987-T3987&gt;0,W3987-S3987-T3987&lt;1),W3987-S3987-T3987,IF(AND(Y3987="D",W3987-S3987-T3987&gt;=1),1,IF(AND(Y3987="M",W3987-T3987&gt;=1),1,IF(AND(Y3987="M",W3987-T3987&lt;1),W3987-T3987,0)))))</f>
        <v>0</v>
      </c>
      <c r="V3987" s="104">
        <f>IF(AND(Y3987="D",W3987&lt;1),0,IF(AND(Y3987="D",W3987-S3987-T3987-U3987&gt;0),W3987-S3987-T3987-U3987,IF(AND(Y3987="M",W3987-T3987-U3987&gt;0),W3987-T3987-U3987,0)))</f>
        <v>0</v>
      </c>
      <c r="W3987" s="105">
        <f>+R3987</f>
        <v>0</v>
      </c>
      <c r="X3987" s="96"/>
      <c r="Y3987" s="106" t="str">
        <f>$AO$9</f>
        <v>D</v>
      </c>
      <c r="Z3987" s="207" t="str">
        <f t="shared" ref="Z3987:Z4017" si="1638">TEXT(WEEKDAY(J3987),"ddd")</f>
        <v>Tue</v>
      </c>
      <c r="AA3987" s="107">
        <f t="shared" ref="AA3987:AA4016" si="1639">COUNTIF(K3987,"S")</f>
        <v>0</v>
      </c>
      <c r="AB3987" s="107">
        <f t="shared" ref="AB3987:AB4016" si="1640">COUNTIF(K3987,"I")</f>
        <v>0</v>
      </c>
      <c r="AC3987" s="107">
        <f t="shared" ref="AC3987:AC4016" si="1641">COUNTIF(K3987,"A")</f>
        <v>0</v>
      </c>
    </row>
    <row r="3988" spans="1:29" ht="12.75" customHeight="1">
      <c r="A3988" s="69"/>
      <c r="B3988" s="70" t="s">
        <v>18</v>
      </c>
      <c r="C3988" s="108" t="s">
        <v>61</v>
      </c>
      <c r="D3988" s="109"/>
      <c r="E3988" s="73"/>
      <c r="F3988" s="110"/>
      <c r="G3988" s="72"/>
      <c r="H3988" s="99"/>
      <c r="I3988" s="76">
        <f t="shared" si="1635"/>
        <v>6</v>
      </c>
      <c r="J3988" s="100">
        <f>$AN$10</f>
        <v>41080</v>
      </c>
      <c r="K3988" s="101"/>
      <c r="L3988" s="261"/>
      <c r="M3988" s="232">
        <f>VLOOKUP(K3988,$AE$23:$AG$30,2,0)</f>
        <v>0</v>
      </c>
      <c r="N3988" s="241">
        <f t="shared" ref="N3988:N4016" si="1642">VLOOKUP(K3988,$AE$23:$AG$30,3,0)</f>
        <v>0</v>
      </c>
      <c r="O3988" s="244">
        <f t="shared" si="1636"/>
        <v>0</v>
      </c>
      <c r="P3988" s="245">
        <f>+IF(((N3988-M3988)*24)&gt;4,"1",0)</f>
        <v>0</v>
      </c>
      <c r="Q3988" s="257">
        <f t="shared" si="1637"/>
        <v>0</v>
      </c>
      <c r="R3988" s="102">
        <f>+L3988-Q3988</f>
        <v>0</v>
      </c>
      <c r="S3988" s="103">
        <f t="shared" ref="S3988:S4016" si="1643">IF(AND(Y3988="d",W3988&gt;0),1,0)</f>
        <v>0</v>
      </c>
      <c r="T3988" s="104">
        <f t="shared" ref="T3988:T4016" si="1644">IF(AND(Y3988="D",W3988-S3988&lt;0),0,IF(AND(Y3988="M",W3988&gt;=7),7,IF(AND(Y3988="M",W3988&lt;7),W3988,IF(W3988-S3988&lt;0,0,IF(AND(Y3988="D",W3988-S3988&gt;=7),7,IF(AND(Y3988="D",W3988-S3988&lt;7),W3988-S3988,0))))))</f>
        <v>0</v>
      </c>
      <c r="U3988" s="104">
        <f t="shared" ref="U3988:U4016" si="1645">IF(AND(Y3988="D",W3988&lt;1),0,IF(AND(Y3988="D",W3988-S3988-T3988&gt;0,W3988-S3988-T3988&lt;1),W3988-S3988-T3988,IF(AND(Y3988="D",W3988-S3988-T3988&gt;=1),1,IF(AND(Y3988="M",W3988-T3988&gt;=1),1,IF(AND(Y3988="M",W3988-T3988&lt;1),W3988-T3988,0)))))</f>
        <v>0</v>
      </c>
      <c r="V3988" s="104">
        <f t="shared" ref="V3988:V4016" si="1646">IF(AND(Y3988="D",W3988&lt;1),0,IF(AND(Y3988="D",W3988-S3988-T3988-U3988&gt;0),W3988-S3988-T3988-U3988,IF(AND(Y3988="M",W3988-T3988-U3988&gt;0),W3988-T3988-U3988,0)))</f>
        <v>0</v>
      </c>
      <c r="W3988" s="105">
        <f t="shared" ref="W3988:W4016" si="1647">+R3988</f>
        <v>0</v>
      </c>
      <c r="X3988" s="96"/>
      <c r="Y3988" s="106" t="str">
        <f>$AO$10</f>
        <v>D</v>
      </c>
      <c r="Z3988" s="207" t="str">
        <f t="shared" si="1638"/>
        <v>Wed</v>
      </c>
      <c r="AA3988" s="107">
        <f t="shared" si="1639"/>
        <v>0</v>
      </c>
      <c r="AB3988" s="107">
        <f t="shared" si="1640"/>
        <v>0</v>
      </c>
      <c r="AC3988" s="107">
        <f t="shared" si="1641"/>
        <v>0</v>
      </c>
    </row>
    <row r="3989" spans="1:29" ht="12.75" customHeight="1">
      <c r="A3989" s="69"/>
      <c r="B3989" s="98" t="s">
        <v>20</v>
      </c>
      <c r="C3989" s="199">
        <v>40245</v>
      </c>
      <c r="D3989" s="199">
        <v>41340</v>
      </c>
      <c r="E3989" s="73"/>
      <c r="F3989" s="72"/>
      <c r="G3989" s="72"/>
      <c r="H3989" s="99"/>
      <c r="I3989" s="76">
        <f t="shared" si="1635"/>
        <v>7</v>
      </c>
      <c r="J3989" s="100">
        <f>$AN$11</f>
        <v>41081</v>
      </c>
      <c r="K3989" s="101"/>
      <c r="L3989" s="261"/>
      <c r="M3989" s="232">
        <f>VLOOKUP(K3989,$AE$23:$AG$30,2,0)</f>
        <v>0</v>
      </c>
      <c r="N3989" s="241">
        <f t="shared" si="1642"/>
        <v>0</v>
      </c>
      <c r="O3989" s="244">
        <f t="shared" si="1636"/>
        <v>0</v>
      </c>
      <c r="P3989" s="245">
        <f t="shared" ref="P3989:P4016" si="1648">+IF(((N3989-M3989)*24)&gt;4,"1",0)</f>
        <v>0</v>
      </c>
      <c r="Q3989" s="257">
        <f t="shared" si="1637"/>
        <v>0</v>
      </c>
      <c r="R3989" s="102">
        <f t="shared" ref="R3989:R4016" si="1649">+L3989-Q3989</f>
        <v>0</v>
      </c>
      <c r="S3989" s="103">
        <f t="shared" si="1643"/>
        <v>0</v>
      </c>
      <c r="T3989" s="104">
        <f t="shared" si="1644"/>
        <v>0</v>
      </c>
      <c r="U3989" s="104">
        <f t="shared" si="1645"/>
        <v>0</v>
      </c>
      <c r="V3989" s="104">
        <f t="shared" si="1646"/>
        <v>0</v>
      </c>
      <c r="W3989" s="105">
        <f t="shared" si="1647"/>
        <v>0</v>
      </c>
      <c r="X3989" s="96"/>
      <c r="Y3989" s="106" t="str">
        <f>$AO$11</f>
        <v>D</v>
      </c>
      <c r="Z3989" s="207" t="str">
        <f t="shared" si="1638"/>
        <v>Thu</v>
      </c>
      <c r="AA3989" s="107">
        <f t="shared" si="1639"/>
        <v>0</v>
      </c>
      <c r="AB3989" s="107">
        <f t="shared" si="1640"/>
        <v>0</v>
      </c>
      <c r="AC3989" s="107">
        <f t="shared" si="1641"/>
        <v>0</v>
      </c>
    </row>
    <row r="3990" spans="1:29" ht="12.75" customHeight="1">
      <c r="A3990" s="69"/>
      <c r="B3990" s="98"/>
      <c r="C3990" s="98"/>
      <c r="D3990" s="72"/>
      <c r="E3990" s="73"/>
      <c r="F3990" s="72"/>
      <c r="G3990" s="72"/>
      <c r="H3990" s="99"/>
      <c r="I3990" s="76">
        <f t="shared" si="1635"/>
        <v>8</v>
      </c>
      <c r="J3990" s="100">
        <f>$AN$12</f>
        <v>41082</v>
      </c>
      <c r="K3990" s="101"/>
      <c r="L3990" s="261"/>
      <c r="M3990" s="232">
        <f t="shared" ref="M3990:M4016" si="1650">VLOOKUP(K3990,$AE$23:$AG$30,2,0)</f>
        <v>0</v>
      </c>
      <c r="N3990" s="241">
        <f t="shared" si="1642"/>
        <v>0</v>
      </c>
      <c r="O3990" s="244">
        <f t="shared" si="1636"/>
        <v>0</v>
      </c>
      <c r="P3990" s="245">
        <f t="shared" si="1648"/>
        <v>0</v>
      </c>
      <c r="Q3990" s="257">
        <f t="shared" si="1637"/>
        <v>0</v>
      </c>
      <c r="R3990" s="102">
        <f t="shared" si="1649"/>
        <v>0</v>
      </c>
      <c r="S3990" s="103">
        <f t="shared" si="1643"/>
        <v>0</v>
      </c>
      <c r="T3990" s="104">
        <f t="shared" si="1644"/>
        <v>0</v>
      </c>
      <c r="U3990" s="104">
        <f t="shared" si="1645"/>
        <v>0</v>
      </c>
      <c r="V3990" s="104">
        <f t="shared" si="1646"/>
        <v>0</v>
      </c>
      <c r="W3990" s="105">
        <f t="shared" si="1647"/>
        <v>0</v>
      </c>
      <c r="X3990" s="96"/>
      <c r="Y3990" s="106" t="str">
        <f>$AO$12</f>
        <v>D</v>
      </c>
      <c r="Z3990" s="207" t="str">
        <f t="shared" si="1638"/>
        <v>Fri</v>
      </c>
      <c r="AA3990" s="107">
        <f t="shared" si="1639"/>
        <v>0</v>
      </c>
      <c r="AB3990" s="107">
        <f t="shared" si="1640"/>
        <v>0</v>
      </c>
      <c r="AC3990" s="107">
        <f t="shared" si="1641"/>
        <v>0</v>
      </c>
    </row>
    <row r="3991" spans="1:29" ht="12.75" customHeight="1">
      <c r="A3991" s="69"/>
      <c r="B3991" s="98"/>
      <c r="C3991" s="98"/>
      <c r="D3991" s="72"/>
      <c r="E3991" s="73"/>
      <c r="F3991" s="198"/>
      <c r="G3991" s="72"/>
      <c r="H3991" s="99"/>
      <c r="I3991" s="76">
        <f t="shared" si="1635"/>
        <v>9</v>
      </c>
      <c r="J3991" s="100">
        <f>$AN$13</f>
        <v>41083</v>
      </c>
      <c r="K3991" s="101"/>
      <c r="L3991" s="261"/>
      <c r="M3991" s="232">
        <f t="shared" si="1650"/>
        <v>0</v>
      </c>
      <c r="N3991" s="241">
        <f t="shared" si="1642"/>
        <v>0</v>
      </c>
      <c r="O3991" s="244">
        <f t="shared" si="1636"/>
        <v>0</v>
      </c>
      <c r="P3991" s="245">
        <f t="shared" si="1648"/>
        <v>0</v>
      </c>
      <c r="Q3991" s="257">
        <f t="shared" si="1637"/>
        <v>0</v>
      </c>
      <c r="R3991" s="102">
        <f t="shared" si="1649"/>
        <v>0</v>
      </c>
      <c r="S3991" s="103">
        <f t="shared" si="1643"/>
        <v>0</v>
      </c>
      <c r="T3991" s="104">
        <f t="shared" si="1644"/>
        <v>0</v>
      </c>
      <c r="U3991" s="104">
        <f t="shared" si="1645"/>
        <v>0</v>
      </c>
      <c r="V3991" s="104">
        <f t="shared" si="1646"/>
        <v>0</v>
      </c>
      <c r="W3991" s="105">
        <f t="shared" si="1647"/>
        <v>0</v>
      </c>
      <c r="X3991" s="96"/>
      <c r="Y3991" s="106" t="str">
        <f>$AO$13</f>
        <v>M</v>
      </c>
      <c r="Z3991" s="207" t="str">
        <f t="shared" si="1638"/>
        <v>Sat</v>
      </c>
      <c r="AA3991" s="107">
        <f t="shared" si="1639"/>
        <v>0</v>
      </c>
      <c r="AB3991" s="107">
        <f t="shared" si="1640"/>
        <v>0</v>
      </c>
      <c r="AC3991" s="107">
        <f t="shared" si="1641"/>
        <v>0</v>
      </c>
    </row>
    <row r="3992" spans="1:29" ht="12.75" customHeight="1">
      <c r="A3992" s="69"/>
      <c r="B3992" s="124" t="s">
        <v>21</v>
      </c>
      <c r="C3992" s="125" t="s">
        <v>22</v>
      </c>
      <c r="D3992" s="126"/>
      <c r="E3992" s="127"/>
      <c r="F3992" s="198">
        <v>1244560</v>
      </c>
      <c r="G3992" s="129" t="s">
        <v>22</v>
      </c>
      <c r="H3992" s="130">
        <f>+F3992</f>
        <v>1244560</v>
      </c>
      <c r="I3992" s="76">
        <f t="shared" si="1635"/>
        <v>10</v>
      </c>
      <c r="J3992" s="100">
        <f>$AN$14</f>
        <v>41084</v>
      </c>
      <c r="K3992" s="101"/>
      <c r="L3992" s="261"/>
      <c r="M3992" s="232">
        <f t="shared" si="1650"/>
        <v>0</v>
      </c>
      <c r="N3992" s="241">
        <f t="shared" si="1642"/>
        <v>0</v>
      </c>
      <c r="O3992" s="244">
        <f t="shared" si="1636"/>
        <v>0</v>
      </c>
      <c r="P3992" s="245">
        <f t="shared" si="1648"/>
        <v>0</v>
      </c>
      <c r="Q3992" s="257">
        <f t="shared" si="1637"/>
        <v>0</v>
      </c>
      <c r="R3992" s="102">
        <f t="shared" si="1649"/>
        <v>0</v>
      </c>
      <c r="S3992" s="103">
        <f t="shared" si="1643"/>
        <v>0</v>
      </c>
      <c r="T3992" s="104">
        <f t="shared" si="1644"/>
        <v>0</v>
      </c>
      <c r="U3992" s="104">
        <f t="shared" si="1645"/>
        <v>0</v>
      </c>
      <c r="V3992" s="104">
        <f t="shared" si="1646"/>
        <v>0</v>
      </c>
      <c r="W3992" s="105">
        <f t="shared" si="1647"/>
        <v>0</v>
      </c>
      <c r="X3992" s="96"/>
      <c r="Y3992" s="106" t="str">
        <f>$AO$14</f>
        <v>M</v>
      </c>
      <c r="Z3992" s="262" t="str">
        <f t="shared" si="1638"/>
        <v>Sun</v>
      </c>
      <c r="AA3992" s="107">
        <f t="shared" si="1639"/>
        <v>0</v>
      </c>
      <c r="AB3992" s="107">
        <f t="shared" si="1640"/>
        <v>0</v>
      </c>
      <c r="AC3992" s="107">
        <f t="shared" si="1641"/>
        <v>0</v>
      </c>
    </row>
    <row r="3993" spans="1:29" ht="12.75" customHeight="1">
      <c r="A3993" s="69"/>
      <c r="B3993" s="124" t="s">
        <v>23</v>
      </c>
      <c r="C3993" s="125" t="s">
        <v>22</v>
      </c>
      <c r="D3993" s="133">
        <f>+F3992/173</f>
        <v>7193.9884393063585</v>
      </c>
      <c r="E3993" s="127" t="s">
        <v>24</v>
      </c>
      <c r="F3993" s="128">
        <f>+W4019</f>
        <v>128.50000000000003</v>
      </c>
      <c r="G3993" s="134" t="s">
        <v>22</v>
      </c>
      <c r="H3993" s="130">
        <f>F3993*D3993</f>
        <v>924427.51445086731</v>
      </c>
      <c r="I3993" s="76">
        <f t="shared" si="1635"/>
        <v>11</v>
      </c>
      <c r="J3993" s="100">
        <f>$AN$15</f>
        <v>41085</v>
      </c>
      <c r="K3993" s="101"/>
      <c r="L3993" s="261"/>
      <c r="M3993" s="232">
        <f t="shared" si="1650"/>
        <v>0</v>
      </c>
      <c r="N3993" s="241">
        <f t="shared" si="1642"/>
        <v>0</v>
      </c>
      <c r="O3993" s="244">
        <f t="shared" si="1636"/>
        <v>0</v>
      </c>
      <c r="P3993" s="245">
        <f t="shared" si="1648"/>
        <v>0</v>
      </c>
      <c r="Q3993" s="257">
        <f t="shared" si="1637"/>
        <v>0</v>
      </c>
      <c r="R3993" s="102">
        <f t="shared" si="1649"/>
        <v>0</v>
      </c>
      <c r="S3993" s="103">
        <f t="shared" si="1643"/>
        <v>0</v>
      </c>
      <c r="T3993" s="104">
        <f t="shared" si="1644"/>
        <v>0</v>
      </c>
      <c r="U3993" s="104">
        <f t="shared" si="1645"/>
        <v>0</v>
      </c>
      <c r="V3993" s="104">
        <f t="shared" si="1646"/>
        <v>0</v>
      </c>
      <c r="W3993" s="105">
        <f t="shared" si="1647"/>
        <v>0</v>
      </c>
      <c r="X3993" s="96"/>
      <c r="Y3993" s="106" t="str">
        <f>$AO$15</f>
        <v>D</v>
      </c>
      <c r="Z3993" s="262" t="str">
        <f t="shared" si="1638"/>
        <v>Mon</v>
      </c>
      <c r="AA3993" s="107">
        <f t="shared" si="1639"/>
        <v>0</v>
      </c>
      <c r="AB3993" s="107">
        <f t="shared" si="1640"/>
        <v>0</v>
      </c>
      <c r="AC3993" s="107">
        <f t="shared" si="1641"/>
        <v>0</v>
      </c>
    </row>
    <row r="3994" spans="1:29" ht="12.75" customHeight="1">
      <c r="A3994" s="69"/>
      <c r="B3994" s="124" t="s">
        <v>65</v>
      </c>
      <c r="C3994" s="125" t="s">
        <v>22</v>
      </c>
      <c r="D3994" s="133">
        <v>6000</v>
      </c>
      <c r="E3994" s="127" t="s">
        <v>24</v>
      </c>
      <c r="F3994" s="203">
        <f>+K4019</f>
        <v>15</v>
      </c>
      <c r="G3994" s="134" t="s">
        <v>22</v>
      </c>
      <c r="H3994" s="130">
        <f>F3994*D3994</f>
        <v>90000</v>
      </c>
      <c r="I3994" s="76">
        <f t="shared" si="1635"/>
        <v>12</v>
      </c>
      <c r="J3994" s="100">
        <f>$AN$16</f>
        <v>41086</v>
      </c>
      <c r="K3994" s="101"/>
      <c r="L3994" s="261"/>
      <c r="M3994" s="232">
        <f t="shared" si="1650"/>
        <v>0</v>
      </c>
      <c r="N3994" s="241">
        <f t="shared" si="1642"/>
        <v>0</v>
      </c>
      <c r="O3994" s="244">
        <f t="shared" si="1636"/>
        <v>0</v>
      </c>
      <c r="P3994" s="245">
        <f t="shared" si="1648"/>
        <v>0</v>
      </c>
      <c r="Q3994" s="257">
        <f t="shared" si="1637"/>
        <v>0</v>
      </c>
      <c r="R3994" s="102">
        <f t="shared" si="1649"/>
        <v>0</v>
      </c>
      <c r="S3994" s="103">
        <f t="shared" si="1643"/>
        <v>0</v>
      </c>
      <c r="T3994" s="104">
        <f t="shared" si="1644"/>
        <v>0</v>
      </c>
      <c r="U3994" s="104">
        <f t="shared" si="1645"/>
        <v>0</v>
      </c>
      <c r="V3994" s="104">
        <f t="shared" si="1646"/>
        <v>0</v>
      </c>
      <c r="W3994" s="105">
        <f t="shared" si="1647"/>
        <v>0</v>
      </c>
      <c r="X3994" s="96"/>
      <c r="Y3994" s="106" t="str">
        <f>$AO$16</f>
        <v>D</v>
      </c>
      <c r="Z3994" s="207" t="str">
        <f t="shared" si="1638"/>
        <v>Tue</v>
      </c>
      <c r="AA3994" s="107">
        <f t="shared" si="1639"/>
        <v>0</v>
      </c>
      <c r="AB3994" s="107">
        <f t="shared" si="1640"/>
        <v>0</v>
      </c>
      <c r="AC3994" s="107">
        <f t="shared" si="1641"/>
        <v>0</v>
      </c>
    </row>
    <row r="3995" spans="1:29" ht="12.75" customHeight="1">
      <c r="A3995" s="69"/>
      <c r="B3995" s="124" t="s">
        <v>66</v>
      </c>
      <c r="C3995" s="125" t="s">
        <v>22</v>
      </c>
      <c r="D3995" s="200">
        <v>4000</v>
      </c>
      <c r="E3995" s="127" t="s">
        <v>24</v>
      </c>
      <c r="F3995" s="139">
        <f>+L4019</f>
        <v>6</v>
      </c>
      <c r="G3995" s="134" t="s">
        <v>22</v>
      </c>
      <c r="H3995" s="130">
        <f>F3995*D3995</f>
        <v>24000</v>
      </c>
      <c r="I3995" s="76">
        <f t="shared" si="1635"/>
        <v>13</v>
      </c>
      <c r="J3995" s="100">
        <f>$AN$17</f>
        <v>41087</v>
      </c>
      <c r="K3995" s="101"/>
      <c r="L3995" s="261"/>
      <c r="M3995" s="232">
        <f t="shared" si="1650"/>
        <v>0</v>
      </c>
      <c r="N3995" s="241">
        <f t="shared" si="1642"/>
        <v>0</v>
      </c>
      <c r="O3995" s="244">
        <f t="shared" si="1636"/>
        <v>0</v>
      </c>
      <c r="P3995" s="245">
        <f t="shared" si="1648"/>
        <v>0</v>
      </c>
      <c r="Q3995" s="257">
        <f t="shared" si="1637"/>
        <v>0</v>
      </c>
      <c r="R3995" s="102">
        <f t="shared" si="1649"/>
        <v>0</v>
      </c>
      <c r="S3995" s="103">
        <f t="shared" si="1643"/>
        <v>0</v>
      </c>
      <c r="T3995" s="104">
        <f t="shared" si="1644"/>
        <v>0</v>
      </c>
      <c r="U3995" s="104">
        <f t="shared" si="1645"/>
        <v>0</v>
      </c>
      <c r="V3995" s="104">
        <f t="shared" si="1646"/>
        <v>0</v>
      </c>
      <c r="W3995" s="105">
        <f t="shared" si="1647"/>
        <v>0</v>
      </c>
      <c r="X3995" s="96"/>
      <c r="Y3995" s="106" t="str">
        <f>$AO$17</f>
        <v>D</v>
      </c>
      <c r="Z3995" s="207" t="str">
        <f t="shared" si="1638"/>
        <v>Wed</v>
      </c>
      <c r="AA3995" s="107">
        <f t="shared" si="1639"/>
        <v>0</v>
      </c>
      <c r="AB3995" s="107">
        <f t="shared" si="1640"/>
        <v>0</v>
      </c>
      <c r="AC3995" s="107">
        <f t="shared" si="1641"/>
        <v>0</v>
      </c>
    </row>
    <row r="3996" spans="1:29" ht="12.75" customHeight="1">
      <c r="A3996" s="69"/>
      <c r="B3996" s="335" t="s">
        <v>75</v>
      </c>
      <c r="C3996" s="336" t="s">
        <v>22</v>
      </c>
      <c r="D3996" s="337"/>
      <c r="E3996" s="127" t="s">
        <v>24</v>
      </c>
      <c r="F3996" s="338">
        <f>+M4019</f>
        <v>9</v>
      </c>
      <c r="G3996" s="142" t="s">
        <v>22</v>
      </c>
      <c r="H3996" s="143">
        <f>+F3996*D3996</f>
        <v>0</v>
      </c>
      <c r="I3996" s="76">
        <f t="shared" si="1635"/>
        <v>14</v>
      </c>
      <c r="J3996" s="100">
        <f>$AN$18</f>
        <v>41088</v>
      </c>
      <c r="K3996" s="101"/>
      <c r="L3996" s="261"/>
      <c r="M3996" s="232">
        <f t="shared" si="1650"/>
        <v>0</v>
      </c>
      <c r="N3996" s="241">
        <f t="shared" si="1642"/>
        <v>0</v>
      </c>
      <c r="O3996" s="244">
        <f t="shared" si="1636"/>
        <v>0</v>
      </c>
      <c r="P3996" s="245">
        <f t="shared" si="1648"/>
        <v>0</v>
      </c>
      <c r="Q3996" s="257">
        <f t="shared" si="1637"/>
        <v>0</v>
      </c>
      <c r="R3996" s="102">
        <f t="shared" si="1649"/>
        <v>0</v>
      </c>
      <c r="S3996" s="103">
        <f t="shared" si="1643"/>
        <v>0</v>
      </c>
      <c r="T3996" s="104">
        <f t="shared" si="1644"/>
        <v>0</v>
      </c>
      <c r="U3996" s="104">
        <f t="shared" si="1645"/>
        <v>0</v>
      </c>
      <c r="V3996" s="104">
        <f t="shared" si="1646"/>
        <v>0</v>
      </c>
      <c r="W3996" s="105">
        <f t="shared" si="1647"/>
        <v>0</v>
      </c>
      <c r="X3996" s="96"/>
      <c r="Y3996" s="106" t="str">
        <f>$AO$18</f>
        <v>D</v>
      </c>
      <c r="Z3996" s="207" t="str">
        <f t="shared" si="1638"/>
        <v>Thu</v>
      </c>
      <c r="AA3996" s="107">
        <f t="shared" si="1639"/>
        <v>0</v>
      </c>
      <c r="AB3996" s="107">
        <f t="shared" si="1640"/>
        <v>0</v>
      </c>
      <c r="AC3996" s="107">
        <f t="shared" si="1641"/>
        <v>0</v>
      </c>
    </row>
    <row r="3997" spans="1:29" ht="12.75" customHeight="1">
      <c r="A3997" s="69"/>
      <c r="B3997" s="124"/>
      <c r="C3997" s="70"/>
      <c r="D3997" s="202"/>
      <c r="E3997" s="140"/>
      <c r="F3997" s="141"/>
      <c r="G3997" s="74" t="s">
        <v>22</v>
      </c>
      <c r="H3997" s="99">
        <f>+D3997*F3997</f>
        <v>0</v>
      </c>
      <c r="I3997" s="76">
        <f t="shared" si="1635"/>
        <v>15</v>
      </c>
      <c r="J3997" s="100">
        <f>$AN$19</f>
        <v>41089</v>
      </c>
      <c r="K3997" s="101"/>
      <c r="L3997" s="261"/>
      <c r="M3997" s="232">
        <f t="shared" si="1650"/>
        <v>0</v>
      </c>
      <c r="N3997" s="241">
        <f t="shared" si="1642"/>
        <v>0</v>
      </c>
      <c r="O3997" s="244">
        <f t="shared" si="1636"/>
        <v>0</v>
      </c>
      <c r="P3997" s="245">
        <f t="shared" si="1648"/>
        <v>0</v>
      </c>
      <c r="Q3997" s="257">
        <f t="shared" si="1637"/>
        <v>0</v>
      </c>
      <c r="R3997" s="102">
        <f t="shared" si="1649"/>
        <v>0</v>
      </c>
      <c r="S3997" s="103">
        <f t="shared" si="1643"/>
        <v>0</v>
      </c>
      <c r="T3997" s="104">
        <f t="shared" si="1644"/>
        <v>0</v>
      </c>
      <c r="U3997" s="104">
        <f t="shared" si="1645"/>
        <v>0</v>
      </c>
      <c r="V3997" s="104">
        <f t="shared" si="1646"/>
        <v>0</v>
      </c>
      <c r="W3997" s="105">
        <f t="shared" si="1647"/>
        <v>0</v>
      </c>
      <c r="X3997" s="96"/>
      <c r="Y3997" s="106" t="str">
        <f>$AO$19</f>
        <v>D</v>
      </c>
      <c r="Z3997" s="207" t="str">
        <f t="shared" si="1638"/>
        <v>Fri</v>
      </c>
      <c r="AA3997" s="107">
        <f t="shared" si="1639"/>
        <v>0</v>
      </c>
      <c r="AB3997" s="107">
        <f t="shared" si="1640"/>
        <v>0</v>
      </c>
      <c r="AC3997" s="107">
        <f t="shared" si="1641"/>
        <v>0</v>
      </c>
    </row>
    <row r="3998" spans="1:29" ht="12.75" customHeight="1">
      <c r="A3998" s="69"/>
      <c r="B3998" s="124"/>
      <c r="C3998" s="70"/>
      <c r="D3998" s="202"/>
      <c r="E3998" s="140"/>
      <c r="F3998" s="139"/>
      <c r="G3998" s="74" t="s">
        <v>22</v>
      </c>
      <c r="H3998" s="99">
        <f>+D3998*F3998</f>
        <v>0</v>
      </c>
      <c r="I3998" s="76">
        <f t="shared" si="1635"/>
        <v>16</v>
      </c>
      <c r="J3998" s="100">
        <f>$AN$20</f>
        <v>41090</v>
      </c>
      <c r="K3998" s="101"/>
      <c r="L3998" s="261"/>
      <c r="M3998" s="232">
        <f t="shared" si="1650"/>
        <v>0</v>
      </c>
      <c r="N3998" s="241">
        <f t="shared" si="1642"/>
        <v>0</v>
      </c>
      <c r="O3998" s="244">
        <f t="shared" si="1636"/>
        <v>0</v>
      </c>
      <c r="P3998" s="245">
        <f t="shared" si="1648"/>
        <v>0</v>
      </c>
      <c r="Q3998" s="257">
        <f t="shared" si="1637"/>
        <v>0</v>
      </c>
      <c r="R3998" s="102">
        <f t="shared" si="1649"/>
        <v>0</v>
      </c>
      <c r="S3998" s="103">
        <f t="shared" si="1643"/>
        <v>0</v>
      </c>
      <c r="T3998" s="104">
        <f t="shared" si="1644"/>
        <v>0</v>
      </c>
      <c r="U3998" s="104">
        <f t="shared" si="1645"/>
        <v>0</v>
      </c>
      <c r="V3998" s="104">
        <f t="shared" si="1646"/>
        <v>0</v>
      </c>
      <c r="W3998" s="105">
        <f t="shared" si="1647"/>
        <v>0</v>
      </c>
      <c r="X3998" s="96"/>
      <c r="Y3998" s="106" t="str">
        <f>$AO$20</f>
        <v>M</v>
      </c>
      <c r="Z3998" s="207" t="str">
        <f t="shared" si="1638"/>
        <v>Sat</v>
      </c>
      <c r="AA3998" s="107">
        <f t="shared" si="1639"/>
        <v>0</v>
      </c>
      <c r="AB3998" s="107">
        <f t="shared" si="1640"/>
        <v>0</v>
      </c>
      <c r="AC3998" s="107">
        <f t="shared" si="1641"/>
        <v>0</v>
      </c>
    </row>
    <row r="3999" spans="1:29" ht="12.75" customHeight="1">
      <c r="A3999" s="69"/>
      <c r="B3999" s="124" t="s">
        <v>56</v>
      </c>
      <c r="C3999" s="70" t="s">
        <v>22</v>
      </c>
      <c r="D3999" s="202"/>
      <c r="E3999" s="140"/>
      <c r="F3999" s="141"/>
      <c r="G3999" s="74" t="s">
        <v>22</v>
      </c>
      <c r="H3999" s="99">
        <v>0</v>
      </c>
      <c r="I3999" s="76">
        <f t="shared" si="1635"/>
        <v>17</v>
      </c>
      <c r="J3999" s="100">
        <f>$AN$21</f>
        <v>41091</v>
      </c>
      <c r="K3999" s="101"/>
      <c r="L3999" s="261"/>
      <c r="M3999" s="232">
        <f t="shared" si="1650"/>
        <v>0</v>
      </c>
      <c r="N3999" s="241">
        <f t="shared" si="1642"/>
        <v>0</v>
      </c>
      <c r="O3999" s="244">
        <f t="shared" si="1636"/>
        <v>0</v>
      </c>
      <c r="P3999" s="245">
        <f t="shared" si="1648"/>
        <v>0</v>
      </c>
      <c r="Q3999" s="257">
        <f t="shared" si="1637"/>
        <v>0</v>
      </c>
      <c r="R3999" s="102">
        <f t="shared" si="1649"/>
        <v>0</v>
      </c>
      <c r="S3999" s="103">
        <f t="shared" si="1643"/>
        <v>0</v>
      </c>
      <c r="T3999" s="104">
        <f t="shared" si="1644"/>
        <v>0</v>
      </c>
      <c r="U3999" s="104">
        <f t="shared" si="1645"/>
        <v>0</v>
      </c>
      <c r="V3999" s="104">
        <f t="shared" si="1646"/>
        <v>0</v>
      </c>
      <c r="W3999" s="105">
        <f t="shared" si="1647"/>
        <v>0</v>
      </c>
      <c r="X3999" s="96"/>
      <c r="Y3999" s="106" t="str">
        <f>$AO$21</f>
        <v>M</v>
      </c>
      <c r="Z3999" s="262" t="str">
        <f t="shared" si="1638"/>
        <v>Sun</v>
      </c>
      <c r="AA3999" s="107">
        <f t="shared" si="1639"/>
        <v>0</v>
      </c>
      <c r="AB3999" s="107">
        <f t="shared" si="1640"/>
        <v>0</v>
      </c>
      <c r="AC3999" s="107">
        <f t="shared" si="1641"/>
        <v>0</v>
      </c>
    </row>
    <row r="4000" spans="1:29" ht="12.75" customHeight="1">
      <c r="A4000" s="69"/>
      <c r="B4000" s="124"/>
      <c r="C4000" s="70"/>
      <c r="D4000" s="202"/>
      <c r="E4000" s="140"/>
      <c r="F4000" s="139"/>
      <c r="G4000" s="74" t="s">
        <v>22</v>
      </c>
      <c r="H4000" s="99">
        <f>+D4000*F4000</f>
        <v>0</v>
      </c>
      <c r="I4000" s="76">
        <f t="shared" si="1635"/>
        <v>18</v>
      </c>
      <c r="J4000" s="100">
        <f>$AN$22</f>
        <v>41092</v>
      </c>
      <c r="K4000" s="101">
        <v>1</v>
      </c>
      <c r="L4000" s="261">
        <v>11</v>
      </c>
      <c r="M4000" s="232">
        <f t="shared" si="1650"/>
        <v>0.33333333333333331</v>
      </c>
      <c r="N4000" s="241">
        <f t="shared" si="1642"/>
        <v>0.70833333333333337</v>
      </c>
      <c r="O4000" s="244">
        <f t="shared" si="1636"/>
        <v>9.0000000000000018</v>
      </c>
      <c r="P4000" s="245" t="str">
        <f t="shared" si="1648"/>
        <v>1</v>
      </c>
      <c r="Q4000" s="257">
        <f t="shared" si="1637"/>
        <v>8.0000000000000018</v>
      </c>
      <c r="R4000" s="102">
        <f t="shared" si="1649"/>
        <v>2.9999999999999982</v>
      </c>
      <c r="S4000" s="103">
        <f t="shared" si="1643"/>
        <v>1</v>
      </c>
      <c r="T4000" s="104">
        <f t="shared" si="1644"/>
        <v>1.9999999999999982</v>
      </c>
      <c r="U4000" s="104">
        <f t="shared" si="1645"/>
        <v>0</v>
      </c>
      <c r="V4000" s="104">
        <f t="shared" si="1646"/>
        <v>0</v>
      </c>
      <c r="W4000" s="105">
        <f t="shared" si="1647"/>
        <v>2.9999999999999982</v>
      </c>
      <c r="X4000" s="96"/>
      <c r="Y4000" s="106" t="str">
        <f>$AO$22</f>
        <v>D</v>
      </c>
      <c r="Z4000" s="262" t="str">
        <f t="shared" si="1638"/>
        <v>Mon</v>
      </c>
      <c r="AA4000" s="107">
        <f t="shared" si="1639"/>
        <v>0</v>
      </c>
      <c r="AB4000" s="107">
        <f t="shared" si="1640"/>
        <v>0</v>
      </c>
      <c r="AC4000" s="107">
        <f t="shared" si="1641"/>
        <v>0</v>
      </c>
    </row>
    <row r="4001" spans="1:29" ht="12.75" customHeight="1">
      <c r="A4001" s="69"/>
      <c r="B4001" s="150" t="s">
        <v>19</v>
      </c>
      <c r="C4001" s="150"/>
      <c r="D4001" s="200"/>
      <c r="E4001" s="127"/>
      <c r="F4001" s="151"/>
      <c r="G4001" s="134" t="s">
        <v>22</v>
      </c>
      <c r="H4001" s="152">
        <f>SUM(H3992:H4000)</f>
        <v>2282987.5144508672</v>
      </c>
      <c r="I4001" s="76">
        <f t="shared" si="1635"/>
        <v>19</v>
      </c>
      <c r="J4001" s="100">
        <f>$AN$23</f>
        <v>41093</v>
      </c>
      <c r="K4001" s="101">
        <v>1</v>
      </c>
      <c r="L4001" s="261">
        <v>11</v>
      </c>
      <c r="M4001" s="232">
        <f t="shared" si="1650"/>
        <v>0.33333333333333331</v>
      </c>
      <c r="N4001" s="241">
        <f t="shared" si="1642"/>
        <v>0.70833333333333337</v>
      </c>
      <c r="O4001" s="244">
        <f t="shared" si="1636"/>
        <v>9.0000000000000018</v>
      </c>
      <c r="P4001" s="245" t="str">
        <f t="shared" si="1648"/>
        <v>1</v>
      </c>
      <c r="Q4001" s="257">
        <f t="shared" si="1637"/>
        <v>8.0000000000000018</v>
      </c>
      <c r="R4001" s="102">
        <f t="shared" si="1649"/>
        <v>2.9999999999999982</v>
      </c>
      <c r="S4001" s="103">
        <f t="shared" si="1643"/>
        <v>1</v>
      </c>
      <c r="T4001" s="104">
        <f t="shared" si="1644"/>
        <v>1.9999999999999982</v>
      </c>
      <c r="U4001" s="104">
        <f t="shared" si="1645"/>
        <v>0</v>
      </c>
      <c r="V4001" s="104">
        <f t="shared" si="1646"/>
        <v>0</v>
      </c>
      <c r="W4001" s="105">
        <f t="shared" si="1647"/>
        <v>2.9999999999999982</v>
      </c>
      <c r="X4001" s="96"/>
      <c r="Y4001" s="106" t="str">
        <f>$AO$23</f>
        <v>D</v>
      </c>
      <c r="Z4001" s="207" t="str">
        <f t="shared" si="1638"/>
        <v>Tue</v>
      </c>
      <c r="AA4001" s="107">
        <f t="shared" si="1639"/>
        <v>0</v>
      </c>
      <c r="AB4001" s="107">
        <f t="shared" si="1640"/>
        <v>0</v>
      </c>
      <c r="AC4001" s="107">
        <f t="shared" si="1641"/>
        <v>0</v>
      </c>
    </row>
    <row r="4002" spans="1:29" ht="12.75" customHeight="1">
      <c r="A4002" s="69"/>
      <c r="B4002" s="131" t="s">
        <v>25</v>
      </c>
      <c r="C4002" s="70"/>
      <c r="D4002" s="200"/>
      <c r="E4002" s="127"/>
      <c r="F4002" s="151"/>
      <c r="G4002" s="74"/>
      <c r="H4002" s="75"/>
      <c r="I4002" s="76">
        <f t="shared" si="1635"/>
        <v>20</v>
      </c>
      <c r="J4002" s="100">
        <f>$AN$24</f>
        <v>41094</v>
      </c>
      <c r="K4002" s="101">
        <v>1</v>
      </c>
      <c r="L4002" s="261">
        <v>11</v>
      </c>
      <c r="M4002" s="232">
        <f t="shared" si="1650"/>
        <v>0.33333333333333331</v>
      </c>
      <c r="N4002" s="241">
        <f t="shared" si="1642"/>
        <v>0.70833333333333337</v>
      </c>
      <c r="O4002" s="244">
        <f t="shared" si="1636"/>
        <v>9.0000000000000018</v>
      </c>
      <c r="P4002" s="245" t="str">
        <f t="shared" si="1648"/>
        <v>1</v>
      </c>
      <c r="Q4002" s="257">
        <f t="shared" si="1637"/>
        <v>8.0000000000000018</v>
      </c>
      <c r="R4002" s="102">
        <f t="shared" si="1649"/>
        <v>2.9999999999999982</v>
      </c>
      <c r="S4002" s="103">
        <f t="shared" si="1643"/>
        <v>1</v>
      </c>
      <c r="T4002" s="104">
        <f t="shared" si="1644"/>
        <v>1.9999999999999982</v>
      </c>
      <c r="U4002" s="104">
        <f t="shared" si="1645"/>
        <v>0</v>
      </c>
      <c r="V4002" s="104">
        <f t="shared" si="1646"/>
        <v>0</v>
      </c>
      <c r="W4002" s="105">
        <f t="shared" si="1647"/>
        <v>2.9999999999999982</v>
      </c>
      <c r="X4002" s="96"/>
      <c r="Y4002" s="106" t="str">
        <f>$AO$24</f>
        <v>D</v>
      </c>
      <c r="Z4002" s="207" t="str">
        <f t="shared" si="1638"/>
        <v>Wed</v>
      </c>
      <c r="AA4002" s="107">
        <f t="shared" si="1639"/>
        <v>0</v>
      </c>
      <c r="AB4002" s="107">
        <f t="shared" si="1640"/>
        <v>0</v>
      </c>
      <c r="AC4002" s="107">
        <f t="shared" si="1641"/>
        <v>0</v>
      </c>
    </row>
    <row r="4003" spans="1:29" ht="12.75" customHeight="1">
      <c r="A4003" s="69"/>
      <c r="B4003" s="124" t="s">
        <v>26</v>
      </c>
      <c r="C4003" s="125" t="s">
        <v>22</v>
      </c>
      <c r="D4003" s="153">
        <f>-H3992</f>
        <v>-1244560</v>
      </c>
      <c r="E4003" s="127" t="s">
        <v>24</v>
      </c>
      <c r="F4003" s="149">
        <v>0.02</v>
      </c>
      <c r="G4003" s="134" t="s">
        <v>22</v>
      </c>
      <c r="H4003" s="130">
        <f>F4003*D4003</f>
        <v>-24891.200000000001</v>
      </c>
      <c r="I4003" s="76">
        <f t="shared" si="1635"/>
        <v>21</v>
      </c>
      <c r="J4003" s="100">
        <f>$AN$25</f>
        <v>41095</v>
      </c>
      <c r="K4003" s="101">
        <v>1</v>
      </c>
      <c r="L4003" s="261">
        <v>11</v>
      </c>
      <c r="M4003" s="232">
        <f t="shared" si="1650"/>
        <v>0.33333333333333331</v>
      </c>
      <c r="N4003" s="241">
        <f t="shared" si="1642"/>
        <v>0.70833333333333337</v>
      </c>
      <c r="O4003" s="244">
        <f t="shared" si="1636"/>
        <v>9.0000000000000018</v>
      </c>
      <c r="P4003" s="245" t="str">
        <f t="shared" si="1648"/>
        <v>1</v>
      </c>
      <c r="Q4003" s="257">
        <f t="shared" si="1637"/>
        <v>8.0000000000000018</v>
      </c>
      <c r="R4003" s="102">
        <f t="shared" si="1649"/>
        <v>2.9999999999999982</v>
      </c>
      <c r="S4003" s="103">
        <f t="shared" si="1643"/>
        <v>1</v>
      </c>
      <c r="T4003" s="104">
        <f t="shared" si="1644"/>
        <v>1.9999999999999982</v>
      </c>
      <c r="U4003" s="104">
        <f t="shared" si="1645"/>
        <v>0</v>
      </c>
      <c r="V4003" s="104">
        <f t="shared" si="1646"/>
        <v>0</v>
      </c>
      <c r="W4003" s="105">
        <f t="shared" si="1647"/>
        <v>2.9999999999999982</v>
      </c>
      <c r="X4003" s="96"/>
      <c r="Y4003" s="106" t="str">
        <f>$AO$25</f>
        <v>D</v>
      </c>
      <c r="Z4003" s="207" t="str">
        <f t="shared" si="1638"/>
        <v>Thu</v>
      </c>
      <c r="AA4003" s="107">
        <f t="shared" si="1639"/>
        <v>0</v>
      </c>
      <c r="AB4003" s="107">
        <f t="shared" si="1640"/>
        <v>0</v>
      </c>
      <c r="AC4003" s="107">
        <f t="shared" si="1641"/>
        <v>0</v>
      </c>
    </row>
    <row r="4004" spans="1:29" ht="12.75" customHeight="1">
      <c r="A4004" s="69"/>
      <c r="B4004" s="124" t="s">
        <v>47</v>
      </c>
      <c r="C4004" s="125" t="s">
        <v>22</v>
      </c>
      <c r="D4004" s="200"/>
      <c r="E4004" s="127"/>
      <c r="F4004" s="155"/>
      <c r="G4004" s="134" t="s">
        <v>22</v>
      </c>
      <c r="H4004" s="130">
        <f>SUM(AA4019:AC4019)*-F3992/21</f>
        <v>0</v>
      </c>
      <c r="I4004" s="76">
        <f t="shared" si="1635"/>
        <v>22</v>
      </c>
      <c r="J4004" s="100">
        <f>$AN$26</f>
        <v>41096</v>
      </c>
      <c r="K4004" s="101">
        <v>1</v>
      </c>
      <c r="L4004" s="261">
        <v>11</v>
      </c>
      <c r="M4004" s="232">
        <f t="shared" si="1650"/>
        <v>0.33333333333333331</v>
      </c>
      <c r="N4004" s="241">
        <f t="shared" si="1642"/>
        <v>0.70833333333333337</v>
      </c>
      <c r="O4004" s="244">
        <f t="shared" si="1636"/>
        <v>9.0000000000000018</v>
      </c>
      <c r="P4004" s="245" t="str">
        <f t="shared" si="1648"/>
        <v>1</v>
      </c>
      <c r="Q4004" s="257">
        <f t="shared" si="1637"/>
        <v>8.0000000000000018</v>
      </c>
      <c r="R4004" s="102">
        <f t="shared" si="1649"/>
        <v>2.9999999999999982</v>
      </c>
      <c r="S4004" s="103">
        <f t="shared" si="1643"/>
        <v>1</v>
      </c>
      <c r="T4004" s="104">
        <f t="shared" si="1644"/>
        <v>1.9999999999999982</v>
      </c>
      <c r="U4004" s="104">
        <f t="shared" si="1645"/>
        <v>0</v>
      </c>
      <c r="V4004" s="104">
        <f t="shared" si="1646"/>
        <v>0</v>
      </c>
      <c r="W4004" s="105">
        <f t="shared" si="1647"/>
        <v>2.9999999999999982</v>
      </c>
      <c r="X4004" s="96"/>
      <c r="Y4004" s="106" t="str">
        <f>$AO$26</f>
        <v>D</v>
      </c>
      <c r="Z4004" s="207" t="str">
        <f t="shared" si="1638"/>
        <v>Fri</v>
      </c>
      <c r="AA4004" s="107">
        <f t="shared" si="1639"/>
        <v>0</v>
      </c>
      <c r="AB4004" s="107">
        <f t="shared" si="1640"/>
        <v>0</v>
      </c>
      <c r="AC4004" s="107">
        <f t="shared" si="1641"/>
        <v>0</v>
      </c>
    </row>
    <row r="4005" spans="1:29" ht="12.75" customHeight="1">
      <c r="A4005" s="69"/>
      <c r="B4005" s="124" t="s">
        <v>27</v>
      </c>
      <c r="C4005" s="125" t="s">
        <v>22</v>
      </c>
      <c r="D4005" s="200"/>
      <c r="E4005" s="127"/>
      <c r="F4005" s="155"/>
      <c r="G4005" s="134" t="s">
        <v>22</v>
      </c>
      <c r="H4005" s="156">
        <f>+F4011</f>
        <v>-41533.4</v>
      </c>
      <c r="I4005" s="76">
        <f t="shared" si="1635"/>
        <v>23</v>
      </c>
      <c r="J4005" s="100">
        <f>$AN$27</f>
        <v>41097</v>
      </c>
      <c r="K4005" s="339" t="s">
        <v>63</v>
      </c>
      <c r="L4005" s="261">
        <v>11</v>
      </c>
      <c r="M4005" s="232">
        <f t="shared" si="1650"/>
        <v>0</v>
      </c>
      <c r="N4005" s="241">
        <f t="shared" si="1642"/>
        <v>0</v>
      </c>
      <c r="O4005" s="244">
        <f t="shared" si="1636"/>
        <v>0</v>
      </c>
      <c r="P4005" s="245">
        <f t="shared" si="1648"/>
        <v>0</v>
      </c>
      <c r="Q4005" s="257">
        <f t="shared" si="1637"/>
        <v>0</v>
      </c>
      <c r="R4005" s="102">
        <f t="shared" si="1649"/>
        <v>11</v>
      </c>
      <c r="S4005" s="103">
        <f t="shared" si="1643"/>
        <v>0</v>
      </c>
      <c r="T4005" s="104">
        <f t="shared" si="1644"/>
        <v>7</v>
      </c>
      <c r="U4005" s="104">
        <f t="shared" si="1645"/>
        <v>1</v>
      </c>
      <c r="V4005" s="104">
        <f t="shared" si="1646"/>
        <v>3</v>
      </c>
      <c r="W4005" s="105">
        <f t="shared" si="1647"/>
        <v>11</v>
      </c>
      <c r="X4005" s="96"/>
      <c r="Y4005" s="106" t="str">
        <f>$AO$27</f>
        <v>M</v>
      </c>
      <c r="Z4005" s="207" t="str">
        <f t="shared" si="1638"/>
        <v>Sat</v>
      </c>
      <c r="AA4005" s="107">
        <f t="shared" si="1639"/>
        <v>0</v>
      </c>
      <c r="AB4005" s="107">
        <f t="shared" si="1640"/>
        <v>0</v>
      </c>
      <c r="AC4005" s="107">
        <f t="shared" si="1641"/>
        <v>0</v>
      </c>
    </row>
    <row r="4006" spans="1:29" ht="12.75" customHeight="1">
      <c r="A4006" s="69"/>
      <c r="B4006" s="98"/>
      <c r="C4006" s="98"/>
      <c r="D4006" s="158" t="s">
        <v>28</v>
      </c>
      <c r="E4006" s="159"/>
      <c r="F4006" s="160">
        <f>VLOOKUP(C3985,$AD$1:$AG$6,2)</f>
        <v>-1320000</v>
      </c>
      <c r="G4006" s="160"/>
      <c r="H4006" s="99"/>
      <c r="I4006" s="76">
        <f t="shared" si="1635"/>
        <v>24</v>
      </c>
      <c r="J4006" s="100">
        <f>$AN$28</f>
        <v>41098</v>
      </c>
      <c r="K4006" s="339" t="s">
        <v>50</v>
      </c>
      <c r="L4006" s="261"/>
      <c r="M4006" s="232">
        <f t="shared" si="1650"/>
        <v>0</v>
      </c>
      <c r="N4006" s="241">
        <f t="shared" si="1642"/>
        <v>0</v>
      </c>
      <c r="O4006" s="244">
        <f t="shared" si="1636"/>
        <v>0</v>
      </c>
      <c r="P4006" s="245">
        <f t="shared" si="1648"/>
        <v>0</v>
      </c>
      <c r="Q4006" s="257">
        <f t="shared" si="1637"/>
        <v>0</v>
      </c>
      <c r="R4006" s="102">
        <f t="shared" si="1649"/>
        <v>0</v>
      </c>
      <c r="S4006" s="103">
        <f t="shared" si="1643"/>
        <v>0</v>
      </c>
      <c r="T4006" s="104">
        <f t="shared" si="1644"/>
        <v>0</v>
      </c>
      <c r="U4006" s="104">
        <f t="shared" si="1645"/>
        <v>0</v>
      </c>
      <c r="V4006" s="104">
        <f t="shared" si="1646"/>
        <v>0</v>
      </c>
      <c r="W4006" s="105">
        <f t="shared" si="1647"/>
        <v>0</v>
      </c>
      <c r="X4006" s="96"/>
      <c r="Y4006" s="106" t="str">
        <f>$AO$28</f>
        <v>M</v>
      </c>
      <c r="Z4006" s="262" t="str">
        <f t="shared" si="1638"/>
        <v>Sun</v>
      </c>
      <c r="AA4006" s="107">
        <f t="shared" si="1639"/>
        <v>0</v>
      </c>
      <c r="AB4006" s="107">
        <f t="shared" si="1640"/>
        <v>0</v>
      </c>
      <c r="AC4006" s="107">
        <f t="shared" si="1641"/>
        <v>0</v>
      </c>
    </row>
    <row r="4007" spans="1:29" ht="12.75" customHeight="1">
      <c r="A4007" s="69"/>
      <c r="B4007" s="98"/>
      <c r="C4007" s="98"/>
      <c r="D4007" s="162" t="s">
        <v>26</v>
      </c>
      <c r="E4007" s="159"/>
      <c r="F4007" s="163">
        <f>+(H3992)*0.54%</f>
        <v>6720.6240000000007</v>
      </c>
      <c r="G4007" s="163"/>
      <c r="H4007" s="99"/>
      <c r="I4007" s="76">
        <f t="shared" si="1635"/>
        <v>25</v>
      </c>
      <c r="J4007" s="100">
        <f>$AN$29</f>
        <v>41099</v>
      </c>
      <c r="K4007" s="101">
        <v>2</v>
      </c>
      <c r="L4007" s="261">
        <v>11</v>
      </c>
      <c r="M4007" s="232">
        <f t="shared" si="1650"/>
        <v>0.83333333333333337</v>
      </c>
      <c r="N4007" s="241">
        <f t="shared" si="1642"/>
        <v>1.2083333333333333</v>
      </c>
      <c r="O4007" s="244">
        <f t="shared" si="1636"/>
        <v>8.9999999999999964</v>
      </c>
      <c r="P4007" s="245" t="str">
        <f t="shared" si="1648"/>
        <v>1</v>
      </c>
      <c r="Q4007" s="257">
        <f t="shared" si="1637"/>
        <v>7.9999999999999964</v>
      </c>
      <c r="R4007" s="102">
        <f t="shared" si="1649"/>
        <v>3.0000000000000036</v>
      </c>
      <c r="S4007" s="103">
        <f t="shared" si="1643"/>
        <v>1</v>
      </c>
      <c r="T4007" s="104">
        <f t="shared" si="1644"/>
        <v>2.0000000000000036</v>
      </c>
      <c r="U4007" s="104">
        <f t="shared" si="1645"/>
        <v>0</v>
      </c>
      <c r="V4007" s="104">
        <f t="shared" si="1646"/>
        <v>0</v>
      </c>
      <c r="W4007" s="105">
        <f t="shared" si="1647"/>
        <v>3.0000000000000036</v>
      </c>
      <c r="X4007" s="96"/>
      <c r="Y4007" s="106" t="str">
        <f>$AO$29</f>
        <v>D</v>
      </c>
      <c r="Z4007" s="262" t="str">
        <f t="shared" si="1638"/>
        <v>Mon</v>
      </c>
      <c r="AA4007" s="107">
        <f t="shared" si="1639"/>
        <v>0</v>
      </c>
      <c r="AB4007" s="107">
        <f t="shared" si="1640"/>
        <v>0</v>
      </c>
      <c r="AC4007" s="107">
        <f t="shared" si="1641"/>
        <v>0</v>
      </c>
    </row>
    <row r="4008" spans="1:29" ht="12.75" customHeight="1">
      <c r="A4008" s="69"/>
      <c r="B4008" s="98"/>
      <c r="C4008" s="98"/>
      <c r="D4008" s="162" t="s">
        <v>29</v>
      </c>
      <c r="E4008" s="159"/>
      <c r="F4008" s="160">
        <f>-IF(H4001*5%&gt;500000,500000,H4001*5%)</f>
        <v>-114149.37572254337</v>
      </c>
      <c r="G4008" s="160"/>
      <c r="H4008" s="99"/>
      <c r="I4008" s="76">
        <f t="shared" si="1635"/>
        <v>26</v>
      </c>
      <c r="J4008" s="100">
        <f>$AN$30</f>
        <v>41100</v>
      </c>
      <c r="K4008" s="101">
        <v>2</v>
      </c>
      <c r="L4008" s="261">
        <v>11</v>
      </c>
      <c r="M4008" s="232">
        <f t="shared" si="1650"/>
        <v>0.83333333333333337</v>
      </c>
      <c r="N4008" s="241">
        <f t="shared" si="1642"/>
        <v>1.2083333333333333</v>
      </c>
      <c r="O4008" s="244">
        <f t="shared" si="1636"/>
        <v>8.9999999999999964</v>
      </c>
      <c r="P4008" s="245" t="str">
        <f t="shared" si="1648"/>
        <v>1</v>
      </c>
      <c r="Q4008" s="257">
        <f t="shared" si="1637"/>
        <v>7.9999999999999964</v>
      </c>
      <c r="R4008" s="102">
        <f t="shared" si="1649"/>
        <v>3.0000000000000036</v>
      </c>
      <c r="S4008" s="103">
        <f t="shared" si="1643"/>
        <v>1</v>
      </c>
      <c r="T4008" s="104">
        <f t="shared" si="1644"/>
        <v>2.0000000000000036</v>
      </c>
      <c r="U4008" s="104">
        <f t="shared" si="1645"/>
        <v>0</v>
      </c>
      <c r="V4008" s="104">
        <f t="shared" si="1646"/>
        <v>0</v>
      </c>
      <c r="W4008" s="105">
        <f t="shared" si="1647"/>
        <v>3.0000000000000036</v>
      </c>
      <c r="X4008" s="96"/>
      <c r="Y4008" s="106" t="str">
        <f>$AO$30</f>
        <v>D</v>
      </c>
      <c r="Z4008" s="207" t="str">
        <f t="shared" si="1638"/>
        <v>Tue</v>
      </c>
      <c r="AA4008" s="107">
        <f t="shared" si="1639"/>
        <v>0</v>
      </c>
      <c r="AB4008" s="107">
        <f t="shared" si="1640"/>
        <v>0</v>
      </c>
      <c r="AC4008" s="107">
        <f t="shared" si="1641"/>
        <v>0</v>
      </c>
    </row>
    <row r="4009" spans="1:29" ht="12.75" customHeight="1">
      <c r="A4009" s="69"/>
      <c r="B4009" s="98"/>
      <c r="C4009" s="98"/>
      <c r="D4009" s="162" t="s">
        <v>30</v>
      </c>
      <c r="E4009" s="159"/>
      <c r="F4009" s="163">
        <f>ROUND(H4001+H4003+F4007+F4008,0)*12</f>
        <v>25808016</v>
      </c>
      <c r="G4009" s="163"/>
      <c r="H4009" s="99"/>
      <c r="I4009" s="76">
        <f t="shared" si="1635"/>
        <v>27</v>
      </c>
      <c r="J4009" s="100">
        <f>$AN$31</f>
        <v>41101</v>
      </c>
      <c r="K4009" s="101">
        <v>2</v>
      </c>
      <c r="L4009" s="261">
        <v>11</v>
      </c>
      <c r="M4009" s="232">
        <f t="shared" si="1650"/>
        <v>0.83333333333333337</v>
      </c>
      <c r="N4009" s="241">
        <f t="shared" si="1642"/>
        <v>1.2083333333333333</v>
      </c>
      <c r="O4009" s="244">
        <f t="shared" si="1636"/>
        <v>8.9999999999999964</v>
      </c>
      <c r="P4009" s="245" t="str">
        <f t="shared" si="1648"/>
        <v>1</v>
      </c>
      <c r="Q4009" s="257">
        <f t="shared" si="1637"/>
        <v>7.9999999999999964</v>
      </c>
      <c r="R4009" s="102">
        <f t="shared" si="1649"/>
        <v>3.0000000000000036</v>
      </c>
      <c r="S4009" s="103">
        <f t="shared" si="1643"/>
        <v>1</v>
      </c>
      <c r="T4009" s="104">
        <f t="shared" si="1644"/>
        <v>2.0000000000000036</v>
      </c>
      <c r="U4009" s="104">
        <f t="shared" si="1645"/>
        <v>0</v>
      </c>
      <c r="V4009" s="104">
        <f t="shared" si="1646"/>
        <v>0</v>
      </c>
      <c r="W4009" s="105">
        <f t="shared" si="1647"/>
        <v>3.0000000000000036</v>
      </c>
      <c r="X4009" s="96"/>
      <c r="Y4009" s="106" t="str">
        <f>$AO$31</f>
        <v>D</v>
      </c>
      <c r="Z4009" s="207" t="str">
        <f t="shared" si="1638"/>
        <v>Wed</v>
      </c>
      <c r="AA4009" s="107">
        <f t="shared" si="1639"/>
        <v>0</v>
      </c>
      <c r="AB4009" s="107">
        <f t="shared" si="1640"/>
        <v>0</v>
      </c>
      <c r="AC4009" s="107">
        <f t="shared" si="1641"/>
        <v>0</v>
      </c>
    </row>
    <row r="4010" spans="1:29" ht="12.75" customHeight="1">
      <c r="A4010" s="69"/>
      <c r="B4010" s="98"/>
      <c r="C4010" s="98"/>
      <c r="D4010" s="168" t="s">
        <v>31</v>
      </c>
      <c r="E4010" s="159"/>
      <c r="F4010" s="169">
        <f>(F4009)+(F4006*12)</f>
        <v>9968016</v>
      </c>
      <c r="G4010" s="169"/>
      <c r="H4010" s="99"/>
      <c r="I4010" s="76">
        <f t="shared" si="1635"/>
        <v>28</v>
      </c>
      <c r="J4010" s="100">
        <f>$AN$32</f>
        <v>41102</v>
      </c>
      <c r="K4010" s="101">
        <v>2</v>
      </c>
      <c r="L4010" s="261">
        <v>10.5</v>
      </c>
      <c r="M4010" s="232">
        <f t="shared" si="1650"/>
        <v>0.83333333333333337</v>
      </c>
      <c r="N4010" s="241">
        <f t="shared" si="1642"/>
        <v>1.2083333333333333</v>
      </c>
      <c r="O4010" s="244">
        <f t="shared" si="1636"/>
        <v>8.9999999999999964</v>
      </c>
      <c r="P4010" s="245" t="str">
        <f t="shared" si="1648"/>
        <v>1</v>
      </c>
      <c r="Q4010" s="257">
        <f t="shared" si="1637"/>
        <v>7.9999999999999964</v>
      </c>
      <c r="R4010" s="102">
        <f t="shared" si="1649"/>
        <v>2.5000000000000036</v>
      </c>
      <c r="S4010" s="103">
        <f t="shared" si="1643"/>
        <v>1</v>
      </c>
      <c r="T4010" s="104">
        <f t="shared" si="1644"/>
        <v>1.5000000000000036</v>
      </c>
      <c r="U4010" s="104">
        <f t="shared" si="1645"/>
        <v>0</v>
      </c>
      <c r="V4010" s="104">
        <f t="shared" si="1646"/>
        <v>0</v>
      </c>
      <c r="W4010" s="105">
        <f t="shared" si="1647"/>
        <v>2.5000000000000036</v>
      </c>
      <c r="X4010" s="96"/>
      <c r="Y4010" s="106" t="str">
        <f>$AO$32</f>
        <v>D</v>
      </c>
      <c r="Z4010" s="207" t="str">
        <f t="shared" si="1638"/>
        <v>Thu</v>
      </c>
      <c r="AA4010" s="107">
        <f t="shared" si="1639"/>
        <v>0</v>
      </c>
      <c r="AB4010" s="107">
        <f t="shared" si="1640"/>
        <v>0</v>
      </c>
      <c r="AC4010" s="107">
        <f t="shared" si="1641"/>
        <v>0</v>
      </c>
    </row>
    <row r="4011" spans="1:29" ht="12.75" customHeight="1">
      <c r="A4011" s="69"/>
      <c r="B4011" s="98"/>
      <c r="C4011" s="98"/>
      <c r="D4011" s="168" t="s">
        <v>32</v>
      </c>
      <c r="E4011" s="159"/>
      <c r="F4011" s="170">
        <f>-(IF(F4010&lt;=0,0,IF(F4010&lt;=50000000,F4010*0.05,IF(F4010&lt;=200000000,(F4010-50000000)*0.15+2500000,IF(F4010&lt;=500000000,(F4010-250000000)*0.25+32500000,(F4010-500000000)*0.3+95000000)))))/12</f>
        <v>-41533.4</v>
      </c>
      <c r="G4011" s="171">
        <f>-(IF(F4011&lt;=0,0,IF(F4011&lt;=50000000,F4011*0.05,IF(F4011&lt;=200000000,(F4011-50000000)*0.15+2500000,IF(F4011&lt;=500000000,(F4011-250000000)*0.25+32500000,(F4011-500000000)*0.3+95000000)))))/12</f>
        <v>0</v>
      </c>
      <c r="H4011" s="99"/>
      <c r="I4011" s="76">
        <f t="shared" si="1635"/>
        <v>29</v>
      </c>
      <c r="J4011" s="100">
        <f>$AN$33</f>
        <v>41103</v>
      </c>
      <c r="K4011" s="101">
        <v>2</v>
      </c>
      <c r="L4011" s="261">
        <v>11</v>
      </c>
      <c r="M4011" s="232">
        <f t="shared" si="1650"/>
        <v>0.83333333333333337</v>
      </c>
      <c r="N4011" s="241">
        <f t="shared" si="1642"/>
        <v>1.2083333333333333</v>
      </c>
      <c r="O4011" s="244">
        <f t="shared" si="1636"/>
        <v>8.9999999999999964</v>
      </c>
      <c r="P4011" s="245" t="str">
        <f t="shared" si="1648"/>
        <v>1</v>
      </c>
      <c r="Q4011" s="257">
        <f t="shared" si="1637"/>
        <v>7.9999999999999964</v>
      </c>
      <c r="R4011" s="102">
        <f t="shared" si="1649"/>
        <v>3.0000000000000036</v>
      </c>
      <c r="S4011" s="103">
        <f t="shared" si="1643"/>
        <v>1</v>
      </c>
      <c r="T4011" s="104">
        <f t="shared" si="1644"/>
        <v>2.0000000000000036</v>
      </c>
      <c r="U4011" s="104">
        <f t="shared" si="1645"/>
        <v>0</v>
      </c>
      <c r="V4011" s="104">
        <f t="shared" si="1646"/>
        <v>0</v>
      </c>
      <c r="W4011" s="105">
        <f t="shared" si="1647"/>
        <v>3.0000000000000036</v>
      </c>
      <c r="X4011" s="96"/>
      <c r="Y4011" s="106" t="str">
        <f>$AO$33</f>
        <v>D</v>
      </c>
      <c r="Z4011" s="207" t="str">
        <f t="shared" si="1638"/>
        <v>Fri</v>
      </c>
      <c r="AA4011" s="107">
        <f t="shared" si="1639"/>
        <v>0</v>
      </c>
      <c r="AB4011" s="107">
        <f t="shared" si="1640"/>
        <v>0</v>
      </c>
      <c r="AC4011" s="107">
        <f t="shared" si="1641"/>
        <v>0</v>
      </c>
    </row>
    <row r="4012" spans="1:29" ht="12.75" customHeight="1">
      <c r="A4012" s="69"/>
      <c r="B4012" s="98"/>
      <c r="C4012" s="125"/>
      <c r="D4012" s="172"/>
      <c r="E4012" s="173"/>
      <c r="F4012" s="174"/>
      <c r="G4012" s="72"/>
      <c r="H4012" s="175"/>
      <c r="I4012" s="76">
        <f t="shared" si="1635"/>
        <v>30</v>
      </c>
      <c r="J4012" s="100">
        <f>$AN$34</f>
        <v>41104</v>
      </c>
      <c r="K4012" s="339" t="s">
        <v>72</v>
      </c>
      <c r="L4012" s="261">
        <v>11</v>
      </c>
      <c r="M4012" s="232">
        <f t="shared" si="1650"/>
        <v>0</v>
      </c>
      <c r="N4012" s="241">
        <f t="shared" si="1642"/>
        <v>0</v>
      </c>
      <c r="O4012" s="244">
        <f t="shared" si="1636"/>
        <v>0</v>
      </c>
      <c r="P4012" s="245">
        <f t="shared" si="1648"/>
        <v>0</v>
      </c>
      <c r="Q4012" s="257">
        <f t="shared" si="1637"/>
        <v>0</v>
      </c>
      <c r="R4012" s="102">
        <f t="shared" si="1649"/>
        <v>11</v>
      </c>
      <c r="S4012" s="103">
        <f t="shared" si="1643"/>
        <v>0</v>
      </c>
      <c r="T4012" s="104">
        <f t="shared" si="1644"/>
        <v>7</v>
      </c>
      <c r="U4012" s="104">
        <f t="shared" si="1645"/>
        <v>1</v>
      </c>
      <c r="V4012" s="104">
        <f t="shared" si="1646"/>
        <v>3</v>
      </c>
      <c r="W4012" s="105">
        <f t="shared" si="1647"/>
        <v>11</v>
      </c>
      <c r="X4012" s="96"/>
      <c r="Y4012" s="106" t="str">
        <f>$AO$34</f>
        <v>M</v>
      </c>
      <c r="Z4012" s="207" t="str">
        <f t="shared" si="1638"/>
        <v>Sat</v>
      </c>
      <c r="AA4012" s="107">
        <f t="shared" si="1639"/>
        <v>0</v>
      </c>
      <c r="AB4012" s="107">
        <f t="shared" si="1640"/>
        <v>0</v>
      </c>
      <c r="AC4012" s="107">
        <f t="shared" si="1641"/>
        <v>0</v>
      </c>
    </row>
    <row r="4013" spans="1:29" ht="12.75" customHeight="1">
      <c r="A4013" s="69"/>
      <c r="B4013" s="176" t="s">
        <v>33</v>
      </c>
      <c r="C4013" s="177"/>
      <c r="D4013" s="178"/>
      <c r="E4013" s="127"/>
      <c r="F4013" s="179"/>
      <c r="G4013" s="180" t="s">
        <v>22</v>
      </c>
      <c r="H4013" s="152">
        <f>+H4001+H4003+H4004+H4005</f>
        <v>2216562.9144508671</v>
      </c>
      <c r="I4013" s="76">
        <f t="shared" si="1635"/>
        <v>31</v>
      </c>
      <c r="J4013" s="100">
        <f>$AN$35</f>
        <v>41105</v>
      </c>
      <c r="K4013" s="339" t="s">
        <v>50</v>
      </c>
      <c r="L4013" s="261"/>
      <c r="M4013" s="232">
        <f t="shared" si="1650"/>
        <v>0</v>
      </c>
      <c r="N4013" s="241">
        <f t="shared" si="1642"/>
        <v>0</v>
      </c>
      <c r="O4013" s="244">
        <f t="shared" si="1636"/>
        <v>0</v>
      </c>
      <c r="P4013" s="245">
        <f t="shared" si="1648"/>
        <v>0</v>
      </c>
      <c r="Q4013" s="257">
        <f t="shared" si="1637"/>
        <v>0</v>
      </c>
      <c r="R4013" s="102">
        <f t="shared" si="1649"/>
        <v>0</v>
      </c>
      <c r="S4013" s="103">
        <f t="shared" si="1643"/>
        <v>0</v>
      </c>
      <c r="T4013" s="104">
        <f t="shared" si="1644"/>
        <v>0</v>
      </c>
      <c r="U4013" s="104">
        <f t="shared" si="1645"/>
        <v>0</v>
      </c>
      <c r="V4013" s="104">
        <f t="shared" si="1646"/>
        <v>0</v>
      </c>
      <c r="W4013" s="105">
        <f t="shared" si="1647"/>
        <v>0</v>
      </c>
      <c r="X4013" s="96"/>
      <c r="Y4013" s="106" t="str">
        <f>$AO$35</f>
        <v>M</v>
      </c>
      <c r="Z4013" s="262" t="str">
        <f t="shared" si="1638"/>
        <v>Sun</v>
      </c>
      <c r="AA4013" s="107">
        <f t="shared" si="1639"/>
        <v>0</v>
      </c>
      <c r="AB4013" s="107">
        <f t="shared" si="1640"/>
        <v>0</v>
      </c>
      <c r="AC4013" s="107">
        <f t="shared" si="1641"/>
        <v>0</v>
      </c>
    </row>
    <row r="4014" spans="1:29" ht="12.75" customHeight="1">
      <c r="A4014" s="69"/>
      <c r="B4014" s="70"/>
      <c r="C4014" s="70"/>
      <c r="D4014" s="200"/>
      <c r="E4014" s="127"/>
      <c r="F4014" s="155"/>
      <c r="G4014" s="74"/>
      <c r="H4014" s="75"/>
      <c r="I4014" s="76">
        <f t="shared" si="1635"/>
        <v>32</v>
      </c>
      <c r="J4014" s="100">
        <f>$AN$36</f>
        <v>41106</v>
      </c>
      <c r="K4014" s="101">
        <v>1</v>
      </c>
      <c r="L4014" s="261">
        <v>11</v>
      </c>
      <c r="M4014" s="232">
        <f t="shared" si="1650"/>
        <v>0.33333333333333331</v>
      </c>
      <c r="N4014" s="241">
        <f t="shared" si="1642"/>
        <v>0.70833333333333337</v>
      </c>
      <c r="O4014" s="244">
        <f t="shared" si="1636"/>
        <v>9.0000000000000018</v>
      </c>
      <c r="P4014" s="245" t="str">
        <f t="shared" si="1648"/>
        <v>1</v>
      </c>
      <c r="Q4014" s="257">
        <f t="shared" si="1637"/>
        <v>8.0000000000000018</v>
      </c>
      <c r="R4014" s="102">
        <f t="shared" si="1649"/>
        <v>2.9999999999999982</v>
      </c>
      <c r="S4014" s="103">
        <f t="shared" si="1643"/>
        <v>1</v>
      </c>
      <c r="T4014" s="104">
        <f t="shared" si="1644"/>
        <v>1.9999999999999982</v>
      </c>
      <c r="U4014" s="104">
        <f t="shared" si="1645"/>
        <v>0</v>
      </c>
      <c r="V4014" s="104">
        <f t="shared" si="1646"/>
        <v>0</v>
      </c>
      <c r="W4014" s="105">
        <f t="shared" si="1647"/>
        <v>2.9999999999999982</v>
      </c>
      <c r="X4014" s="96"/>
      <c r="Y4014" s="106" t="str">
        <f>$AO$36</f>
        <v>D</v>
      </c>
      <c r="Z4014" s="262" t="str">
        <f t="shared" si="1638"/>
        <v>Mon</v>
      </c>
      <c r="AA4014" s="107">
        <f t="shared" si="1639"/>
        <v>0</v>
      </c>
      <c r="AB4014" s="107">
        <f t="shared" si="1640"/>
        <v>0</v>
      </c>
      <c r="AC4014" s="107">
        <f t="shared" si="1641"/>
        <v>0</v>
      </c>
    </row>
    <row r="4015" spans="1:29" ht="12.75" customHeight="1">
      <c r="A4015" s="69"/>
      <c r="B4015" s="181" t="s">
        <v>34</v>
      </c>
      <c r="C4015" s="181"/>
      <c r="D4015" s="72"/>
      <c r="E4015" s="73"/>
      <c r="F4015" s="72"/>
      <c r="G4015" s="181" t="s">
        <v>35</v>
      </c>
      <c r="H4015" s="99"/>
      <c r="I4015" s="76">
        <f t="shared" si="1635"/>
        <v>33</v>
      </c>
      <c r="J4015" s="100">
        <f>$AN$37</f>
        <v>41107</v>
      </c>
      <c r="K4015" s="101">
        <v>1</v>
      </c>
      <c r="L4015" s="261">
        <v>11</v>
      </c>
      <c r="M4015" s="232">
        <f t="shared" si="1650"/>
        <v>0.33333333333333331</v>
      </c>
      <c r="N4015" s="241">
        <f t="shared" si="1642"/>
        <v>0.70833333333333337</v>
      </c>
      <c r="O4015" s="244">
        <f t="shared" si="1636"/>
        <v>9.0000000000000018</v>
      </c>
      <c r="P4015" s="245" t="str">
        <f t="shared" si="1648"/>
        <v>1</v>
      </c>
      <c r="Q4015" s="257">
        <f t="shared" si="1637"/>
        <v>8.0000000000000018</v>
      </c>
      <c r="R4015" s="102">
        <f t="shared" si="1649"/>
        <v>2.9999999999999982</v>
      </c>
      <c r="S4015" s="103">
        <f t="shared" si="1643"/>
        <v>1</v>
      </c>
      <c r="T4015" s="104">
        <f t="shared" si="1644"/>
        <v>1.9999999999999982</v>
      </c>
      <c r="U4015" s="104">
        <f t="shared" si="1645"/>
        <v>0</v>
      </c>
      <c r="V4015" s="104">
        <f t="shared" si="1646"/>
        <v>0</v>
      </c>
      <c r="W4015" s="105">
        <f t="shared" si="1647"/>
        <v>2.9999999999999982</v>
      </c>
      <c r="X4015" s="96"/>
      <c r="Y4015" s="106" t="str">
        <f>$AO$37</f>
        <v>D</v>
      </c>
      <c r="Z4015" s="207" t="str">
        <f t="shared" si="1638"/>
        <v>Tue</v>
      </c>
      <c r="AA4015" s="107">
        <f t="shared" si="1639"/>
        <v>0</v>
      </c>
      <c r="AB4015" s="107">
        <f t="shared" si="1640"/>
        <v>0</v>
      </c>
      <c r="AC4015" s="107">
        <f t="shared" si="1641"/>
        <v>0</v>
      </c>
    </row>
    <row r="4016" spans="1:29" ht="12.75" customHeight="1">
      <c r="A4016" s="69"/>
      <c r="B4016" s="181"/>
      <c r="C4016" s="181"/>
      <c r="D4016" s="72"/>
      <c r="E4016" s="73"/>
      <c r="F4016" s="72"/>
      <c r="G4016" s="181"/>
      <c r="H4016" s="99"/>
      <c r="I4016" s="76">
        <f t="shared" si="1635"/>
        <v>34</v>
      </c>
      <c r="J4016" s="100">
        <f>$AN$38</f>
        <v>41108</v>
      </c>
      <c r="K4016" s="101">
        <v>1</v>
      </c>
      <c r="L4016" s="261">
        <v>11</v>
      </c>
      <c r="M4016" s="232">
        <f t="shared" si="1650"/>
        <v>0.33333333333333331</v>
      </c>
      <c r="N4016" s="241">
        <f t="shared" si="1642"/>
        <v>0.70833333333333337</v>
      </c>
      <c r="O4016" s="244">
        <f t="shared" si="1636"/>
        <v>9.0000000000000018</v>
      </c>
      <c r="P4016" s="245" t="str">
        <f t="shared" si="1648"/>
        <v>1</v>
      </c>
      <c r="Q4016" s="257">
        <f t="shared" si="1637"/>
        <v>8.0000000000000018</v>
      </c>
      <c r="R4016" s="102">
        <f t="shared" si="1649"/>
        <v>2.9999999999999982</v>
      </c>
      <c r="S4016" s="103">
        <f t="shared" si="1643"/>
        <v>1</v>
      </c>
      <c r="T4016" s="104">
        <f t="shared" si="1644"/>
        <v>1.9999999999999982</v>
      </c>
      <c r="U4016" s="104">
        <f t="shared" si="1645"/>
        <v>0</v>
      </c>
      <c r="V4016" s="104">
        <f t="shared" si="1646"/>
        <v>0</v>
      </c>
      <c r="W4016" s="105">
        <f t="shared" si="1647"/>
        <v>2.9999999999999982</v>
      </c>
      <c r="X4016" s="96"/>
      <c r="Y4016" s="106" t="str">
        <f>$AO$38</f>
        <v>D</v>
      </c>
      <c r="Z4016" s="207" t="str">
        <f t="shared" si="1638"/>
        <v>Wed</v>
      </c>
      <c r="AA4016" s="107">
        <f t="shared" si="1639"/>
        <v>0</v>
      </c>
      <c r="AB4016" s="107">
        <f t="shared" si="1640"/>
        <v>0</v>
      </c>
      <c r="AC4016" s="107">
        <f t="shared" si="1641"/>
        <v>0</v>
      </c>
    </row>
    <row r="4017" spans="1:29" ht="12.75" customHeight="1">
      <c r="A4017" s="69"/>
      <c r="B4017" s="181"/>
      <c r="C4017" s="181"/>
      <c r="D4017" s="72"/>
      <c r="E4017" s="73"/>
      <c r="F4017" s="72"/>
      <c r="G4017" s="181"/>
      <c r="H4017" s="99"/>
      <c r="I4017" s="76">
        <f t="shared" si="1635"/>
        <v>35</v>
      </c>
      <c r="J4017" s="100"/>
      <c r="K4017" s="101"/>
      <c r="L4017" s="261"/>
      <c r="M4017" s="232"/>
      <c r="N4017" s="241"/>
      <c r="O4017" s="244"/>
      <c r="P4017" s="245"/>
      <c r="Q4017" s="257"/>
      <c r="R4017" s="102"/>
      <c r="S4017" s="103"/>
      <c r="T4017" s="104"/>
      <c r="U4017" s="104"/>
      <c r="V4017" s="104"/>
      <c r="W4017" s="105"/>
      <c r="X4017" s="96"/>
      <c r="Y4017" s="106"/>
      <c r="Z4017" s="207" t="str">
        <f t="shared" si="1638"/>
        <v>Sat</v>
      </c>
      <c r="AA4017" s="107">
        <f>COUNTIF(K4017,"S")</f>
        <v>0</v>
      </c>
      <c r="AB4017" s="107">
        <f>COUNTIF(K4017,"I")</f>
        <v>0</v>
      </c>
      <c r="AC4017" s="107">
        <f>COUNTIF(K4017,"A")</f>
        <v>0</v>
      </c>
    </row>
    <row r="4018" spans="1:29" ht="12.75" customHeight="1">
      <c r="A4018" s="69"/>
      <c r="B4018" s="181"/>
      <c r="C4018" s="181"/>
      <c r="D4018" s="72"/>
      <c r="E4018" s="73"/>
      <c r="F4018" s="72"/>
      <c r="G4018" s="181"/>
      <c r="H4018" s="99"/>
      <c r="I4018" s="76">
        <f t="shared" si="1635"/>
        <v>36</v>
      </c>
      <c r="J4018" s="210" t="s">
        <v>19</v>
      </c>
      <c r="K4018" s="211"/>
      <c r="L4018" s="251"/>
      <c r="M4018" s="212" t="s">
        <v>45</v>
      </c>
      <c r="N4018" s="212" t="s">
        <v>46</v>
      </c>
      <c r="O4018" s="242"/>
      <c r="P4018" s="243"/>
      <c r="Q4018" s="258"/>
      <c r="R4018" s="212"/>
      <c r="S4018" s="213"/>
      <c r="T4018" s="214"/>
      <c r="U4018" s="214"/>
      <c r="V4018" s="215"/>
      <c r="W4018" s="216" t="s">
        <v>36</v>
      </c>
      <c r="X4018" s="182"/>
      <c r="Y4018" s="183" t="s">
        <v>37</v>
      </c>
      <c r="Z4018" s="83"/>
      <c r="AA4018" s="84"/>
      <c r="AB4018" s="84"/>
      <c r="AC4018" s="96"/>
    </row>
    <row r="4019" spans="1:29" ht="12.75" customHeight="1">
      <c r="A4019" s="69"/>
      <c r="B4019" s="184" t="str">
        <f>C3983</f>
        <v>ADE</v>
      </c>
      <c r="C4019" s="181"/>
      <c r="D4019" s="72"/>
      <c r="E4019" s="73"/>
      <c r="F4019" s="72"/>
      <c r="G4019" s="181" t="s">
        <v>38</v>
      </c>
      <c r="H4019" s="99"/>
      <c r="I4019" s="76">
        <f t="shared" si="1635"/>
        <v>37</v>
      </c>
      <c r="J4019" s="333">
        <f>+K4019+L4019</f>
        <v>21</v>
      </c>
      <c r="K4019" s="334">
        <f>+COUNTIF(K3986:K4017,"1")+COUNTIF(K3986:K4017,"2")+COUNTIF(K3986:K4017,"L2")+COUNTIF(K3986:K4017,"L1")</f>
        <v>15</v>
      </c>
      <c r="L4019" s="334">
        <f>+COUNTIF(K3986:K4017,"2")+COUNTIF(K3986:K4017,"L2")</f>
        <v>6</v>
      </c>
      <c r="M4019" s="334">
        <f>+COUNTIF(K3986:K4017,"1")+COUNTIF(K3986:K4017,"L1")</f>
        <v>9</v>
      </c>
      <c r="N4019" s="185"/>
      <c r="O4019" s="185"/>
      <c r="P4019" s="101"/>
      <c r="Q4019" s="259"/>
      <c r="R4019" s="185">
        <f>+COUNTIF(K3987:K4017,"S2")</f>
        <v>0</v>
      </c>
      <c r="S4019" s="102">
        <f>SUM(S3987:S4017)</f>
        <v>13</v>
      </c>
      <c r="T4019" s="102">
        <f>SUM(T3987:T4017)</f>
        <v>39.500000000000014</v>
      </c>
      <c r="U4019" s="102">
        <f>SUM(U3987:U4017)</f>
        <v>2</v>
      </c>
      <c r="V4019" s="102">
        <f>SUM(V3987:V4017)</f>
        <v>6</v>
      </c>
      <c r="W4019" s="105">
        <f>+(S4019*1.5)+(T4019*2)+(U4019*3)+(V4019*4)</f>
        <v>128.50000000000003</v>
      </c>
      <c r="X4019" s="186"/>
      <c r="Y4019" s="187">
        <f>+COUNTIF(Y3987:Y4017,"D")</f>
        <v>22</v>
      </c>
      <c r="Z4019" s="83"/>
      <c r="AA4019" s="102">
        <f>SUM(AA3987:AA4017)</f>
        <v>0</v>
      </c>
      <c r="AB4019" s="102">
        <f>SUM(AB3987:AB4017)</f>
        <v>0</v>
      </c>
      <c r="AC4019" s="102">
        <f>SUM(AC3987:AC4017)</f>
        <v>0</v>
      </c>
    </row>
    <row r="4020" spans="1:29" ht="12.75" customHeight="1">
      <c r="A4020" s="69"/>
      <c r="B4020" s="263"/>
      <c r="C4020" s="189" t="s">
        <v>57</v>
      </c>
      <c r="D4020" s="189"/>
      <c r="E4020" s="190"/>
      <c r="F4020" s="72"/>
      <c r="G4020" s="72"/>
      <c r="H4020" s="99"/>
      <c r="I4020" s="76">
        <f t="shared" si="1635"/>
        <v>38</v>
      </c>
      <c r="J4020" s="191"/>
      <c r="K4020" s="192"/>
      <c r="L4020" s="252"/>
      <c r="M4020" s="193"/>
      <c r="N4020" s="193"/>
      <c r="O4020" s="193"/>
      <c r="P4020" s="239"/>
      <c r="Q4020" s="260"/>
      <c r="R4020" s="194">
        <f>S4019+T4019+U4019+V4019</f>
        <v>60.500000000000014</v>
      </c>
      <c r="S4020" s="103"/>
      <c r="T4020" s="103"/>
      <c r="U4020" s="103"/>
      <c r="V4020" s="103"/>
      <c r="W4020" s="103"/>
      <c r="X4020" s="195"/>
      <c r="Y4020" s="187"/>
      <c r="Z4020" s="196"/>
      <c r="AA4020" s="196"/>
      <c r="AB4020" s="196"/>
      <c r="AC4020" s="197"/>
    </row>
    <row r="4022" spans="1:29" ht="12.75" customHeight="1">
      <c r="A4022" s="52">
        <f>A3983+1</f>
        <v>104</v>
      </c>
      <c r="B4022" s="53" t="s">
        <v>2</v>
      </c>
      <c r="C4022" s="54" t="s">
        <v>201</v>
      </c>
      <c r="D4022" s="55"/>
      <c r="E4022" s="56" t="s">
        <v>55</v>
      </c>
      <c r="F4022" s="209" t="s">
        <v>179</v>
      </c>
      <c r="G4022" s="57"/>
      <c r="H4022" s="58"/>
      <c r="I4022" s="59">
        <v>1</v>
      </c>
      <c r="J4022" s="486" t="str">
        <f>+C4022</f>
        <v>ADE</v>
      </c>
      <c r="K4022" s="486"/>
      <c r="L4022" s="486"/>
      <c r="M4022" s="486"/>
      <c r="N4022" s="486"/>
      <c r="O4022" s="486"/>
      <c r="P4022" s="486"/>
      <c r="Q4022" s="486"/>
      <c r="R4022" s="486"/>
      <c r="S4022" s="486"/>
      <c r="T4022" s="486"/>
      <c r="U4022" s="486"/>
      <c r="V4022" s="486"/>
      <c r="W4022" s="486"/>
      <c r="X4022" s="60"/>
      <c r="Y4022" s="61"/>
      <c r="Z4022" s="62"/>
      <c r="AA4022" s="63"/>
      <c r="AB4022" s="63"/>
      <c r="AC4022" s="64"/>
    </row>
    <row r="4023" spans="1:29" ht="12.75" customHeight="1">
      <c r="A4023" s="69"/>
      <c r="B4023" s="70" t="s">
        <v>3</v>
      </c>
      <c r="C4023" s="71" t="s">
        <v>62</v>
      </c>
      <c r="D4023" s="72"/>
      <c r="E4023" s="73"/>
      <c r="F4023" s="72"/>
      <c r="G4023" s="74"/>
      <c r="H4023" s="75"/>
      <c r="I4023" s="76">
        <f t="shared" ref="I4023:I4059" si="1651">+I4022+1</f>
        <v>2</v>
      </c>
      <c r="J4023" s="77" t="s">
        <v>4</v>
      </c>
      <c r="K4023" s="78"/>
      <c r="L4023" s="248"/>
      <c r="M4023" s="79"/>
      <c r="N4023" s="79"/>
      <c r="O4023" s="79"/>
      <c r="P4023" s="236"/>
      <c r="Q4023" s="254"/>
      <c r="R4023" s="79"/>
      <c r="S4023" s="79"/>
      <c r="T4023" s="79"/>
      <c r="U4023" s="79"/>
      <c r="V4023" s="79"/>
      <c r="W4023" s="80" t="str">
        <f>$Y$1</f>
        <v>Period: 1 May 2012 - 31 May 2012</v>
      </c>
      <c r="X4023" s="81"/>
      <c r="Y4023" s="82"/>
      <c r="Z4023" s="83"/>
      <c r="AA4023" s="84"/>
      <c r="AB4023" s="84"/>
      <c r="AC4023" s="85"/>
    </row>
    <row r="4024" spans="1:29" ht="12.75" customHeight="1">
      <c r="A4024" s="69"/>
      <c r="B4024" s="70" t="s">
        <v>6</v>
      </c>
      <c r="C4024" s="71" t="s">
        <v>5</v>
      </c>
      <c r="D4024" s="72"/>
      <c r="E4024" s="73"/>
      <c r="F4024" s="91"/>
      <c r="G4024" s="91"/>
      <c r="H4024" s="92"/>
      <c r="I4024" s="76">
        <f t="shared" si="1651"/>
        <v>3</v>
      </c>
      <c r="J4024" s="487" t="s">
        <v>7</v>
      </c>
      <c r="K4024" s="488" t="s">
        <v>8</v>
      </c>
      <c r="L4024" s="249"/>
      <c r="M4024" s="489" t="s">
        <v>49</v>
      </c>
      <c r="N4024" s="490"/>
      <c r="O4024" s="220"/>
      <c r="P4024" s="237"/>
      <c r="Q4024" s="255"/>
      <c r="R4024" s="491" t="s">
        <v>64</v>
      </c>
      <c r="S4024" s="493" t="s">
        <v>9</v>
      </c>
      <c r="T4024" s="493"/>
      <c r="U4024" s="493"/>
      <c r="V4024" s="493"/>
      <c r="W4024" s="494" t="s">
        <v>10</v>
      </c>
      <c r="X4024" s="93"/>
      <c r="Y4024" s="94"/>
      <c r="Z4024" s="83"/>
      <c r="AA4024" s="84"/>
      <c r="AB4024" s="84"/>
      <c r="AC4024" s="85"/>
    </row>
    <row r="4025" spans="1:29" ht="12.75" customHeight="1">
      <c r="A4025" s="69"/>
      <c r="B4025" s="70" t="s">
        <v>48</v>
      </c>
      <c r="C4025" s="71"/>
      <c r="D4025" s="72"/>
      <c r="E4025" s="73"/>
      <c r="F4025" s="91"/>
      <c r="G4025" s="91"/>
      <c r="H4025" s="92"/>
      <c r="I4025" s="76">
        <f t="shared" si="1651"/>
        <v>4</v>
      </c>
      <c r="J4025" s="487"/>
      <c r="K4025" s="488"/>
      <c r="L4025" s="250"/>
      <c r="M4025" s="231" t="s">
        <v>11</v>
      </c>
      <c r="N4025" s="231" t="s">
        <v>12</v>
      </c>
      <c r="O4025" s="231"/>
      <c r="P4025" s="238"/>
      <c r="Q4025" s="256" t="s">
        <v>67</v>
      </c>
      <c r="R4025" s="492"/>
      <c r="S4025" s="201">
        <v>1.5</v>
      </c>
      <c r="T4025" s="201">
        <v>2</v>
      </c>
      <c r="U4025" s="201">
        <v>3</v>
      </c>
      <c r="V4025" s="201">
        <v>4</v>
      </c>
      <c r="W4025" s="494"/>
      <c r="X4025" s="93"/>
      <c r="Y4025" s="94"/>
      <c r="Z4025" s="83"/>
      <c r="AA4025" s="95" t="s">
        <v>13</v>
      </c>
      <c r="AB4025" s="95" t="s">
        <v>14</v>
      </c>
      <c r="AC4025" s="96" t="s">
        <v>15</v>
      </c>
    </row>
    <row r="4026" spans="1:29" ht="12.75" customHeight="1">
      <c r="A4026" s="69"/>
      <c r="B4026" s="70" t="s">
        <v>16</v>
      </c>
      <c r="C4026" s="71"/>
      <c r="D4026" s="72"/>
      <c r="E4026" s="73"/>
      <c r="F4026" s="98"/>
      <c r="G4026" s="72"/>
      <c r="H4026" s="99"/>
      <c r="I4026" s="76">
        <f t="shared" si="1651"/>
        <v>5</v>
      </c>
      <c r="J4026" s="100">
        <f>$AN$9</f>
        <v>41079</v>
      </c>
      <c r="K4026" s="101"/>
      <c r="L4026" s="261"/>
      <c r="M4026" s="232">
        <f>VLOOKUP(K4026,$AE$23:$AG$30,2,0)</f>
        <v>0</v>
      </c>
      <c r="N4026" s="241">
        <f>VLOOKUP(K4026,$AE$23:$AG$30,3,0)</f>
        <v>0</v>
      </c>
      <c r="O4026" s="244">
        <f t="shared" ref="O4026:O4055" si="1652">(N4026-M4026)*24</f>
        <v>0</v>
      </c>
      <c r="P4026" s="245">
        <f>+IF(((N4026-M4026)*24)&gt;4,"1",0)</f>
        <v>0</v>
      </c>
      <c r="Q4026" s="257">
        <f t="shared" ref="Q4026:Q4055" si="1653">O4026-P4026</f>
        <v>0</v>
      </c>
      <c r="R4026" s="102">
        <f>+L4026-Q4026</f>
        <v>0</v>
      </c>
      <c r="S4026" s="103">
        <f>IF(AND(Y4026="d",W4026&gt;0),1,0)</f>
        <v>0</v>
      </c>
      <c r="T4026" s="104">
        <f>IF(AND(Y4026="D",W4026-S4026&lt;0),0,IF(AND(Y4026="M",W4026&gt;=7),7,IF(AND(Y4026="M",W4026&lt;7),W4026,IF(W4026-S4026&lt;0,0,IF(AND(Y4026="D",W4026-S4026&gt;=7),7,IF(AND(Y4026="D",W4026-S4026&lt;7),W4026-S4026,0))))))</f>
        <v>0</v>
      </c>
      <c r="U4026" s="104">
        <f>IF(AND(Y4026="D",W4026&lt;1),0,IF(AND(Y4026="D",W4026-S4026-T4026&gt;0,W4026-S4026-T4026&lt;1),W4026-S4026-T4026,IF(AND(Y4026="D",W4026-S4026-T4026&gt;=1),1,IF(AND(Y4026="M",W4026-T4026&gt;=1),1,IF(AND(Y4026="M",W4026-T4026&lt;1),W4026-T4026,0)))))</f>
        <v>0</v>
      </c>
      <c r="V4026" s="104">
        <f>IF(AND(Y4026="D",W4026&lt;1),0,IF(AND(Y4026="D",W4026-S4026-T4026-U4026&gt;0),W4026-S4026-T4026-U4026,IF(AND(Y4026="M",W4026-T4026-U4026&gt;0),W4026-T4026-U4026,0)))</f>
        <v>0</v>
      </c>
      <c r="W4026" s="105">
        <f>+R4026</f>
        <v>0</v>
      </c>
      <c r="X4026" s="96"/>
      <c r="Y4026" s="106" t="str">
        <f>$AO$9</f>
        <v>D</v>
      </c>
      <c r="Z4026" s="207" t="str">
        <f t="shared" ref="Z4026:Z4056" si="1654">TEXT(WEEKDAY(J4026),"ddd")</f>
        <v>Tue</v>
      </c>
      <c r="AA4026" s="107">
        <f t="shared" ref="AA4026:AA4055" si="1655">COUNTIF(K4026,"S")</f>
        <v>0</v>
      </c>
      <c r="AB4026" s="107">
        <f t="shared" ref="AB4026:AB4055" si="1656">COUNTIF(K4026,"I")</f>
        <v>0</v>
      </c>
      <c r="AC4026" s="107">
        <f t="shared" ref="AC4026:AC4055" si="1657">COUNTIF(K4026,"A")</f>
        <v>0</v>
      </c>
    </row>
    <row r="4027" spans="1:29" ht="12.75" customHeight="1">
      <c r="A4027" s="69"/>
      <c r="B4027" s="70" t="s">
        <v>18</v>
      </c>
      <c r="C4027" s="108" t="s">
        <v>61</v>
      </c>
      <c r="D4027" s="109"/>
      <c r="E4027" s="73"/>
      <c r="F4027" s="110"/>
      <c r="G4027" s="72"/>
      <c r="H4027" s="99"/>
      <c r="I4027" s="76">
        <f t="shared" si="1651"/>
        <v>6</v>
      </c>
      <c r="J4027" s="100">
        <f>$AN$10</f>
        <v>41080</v>
      </c>
      <c r="K4027" s="101"/>
      <c r="L4027" s="261"/>
      <c r="M4027" s="232">
        <f>VLOOKUP(K4027,$AE$23:$AG$30,2,0)</f>
        <v>0</v>
      </c>
      <c r="N4027" s="241">
        <f t="shared" ref="N4027:N4055" si="1658">VLOOKUP(K4027,$AE$23:$AG$30,3,0)</f>
        <v>0</v>
      </c>
      <c r="O4027" s="244">
        <f t="shared" si="1652"/>
        <v>0</v>
      </c>
      <c r="P4027" s="245">
        <f>+IF(((N4027-M4027)*24)&gt;4,"1",0)</f>
        <v>0</v>
      </c>
      <c r="Q4027" s="257">
        <f t="shared" si="1653"/>
        <v>0</v>
      </c>
      <c r="R4027" s="102">
        <f>+L4027-Q4027</f>
        <v>0</v>
      </c>
      <c r="S4027" s="103">
        <f t="shared" ref="S4027:S4055" si="1659">IF(AND(Y4027="d",W4027&gt;0),1,0)</f>
        <v>0</v>
      </c>
      <c r="T4027" s="104">
        <f t="shared" ref="T4027:T4055" si="1660">IF(AND(Y4027="D",W4027-S4027&lt;0),0,IF(AND(Y4027="M",W4027&gt;=7),7,IF(AND(Y4027="M",W4027&lt;7),W4027,IF(W4027-S4027&lt;0,0,IF(AND(Y4027="D",W4027-S4027&gt;=7),7,IF(AND(Y4027="D",W4027-S4027&lt;7),W4027-S4027,0))))))</f>
        <v>0</v>
      </c>
      <c r="U4027" s="104">
        <f t="shared" ref="U4027:U4055" si="1661">IF(AND(Y4027="D",W4027&lt;1),0,IF(AND(Y4027="D",W4027-S4027-T4027&gt;0,W4027-S4027-T4027&lt;1),W4027-S4027-T4027,IF(AND(Y4027="D",W4027-S4027-T4027&gt;=1),1,IF(AND(Y4027="M",W4027-T4027&gt;=1),1,IF(AND(Y4027="M",W4027-T4027&lt;1),W4027-T4027,0)))))</f>
        <v>0</v>
      </c>
      <c r="V4027" s="104">
        <f t="shared" ref="V4027:V4055" si="1662">IF(AND(Y4027="D",W4027&lt;1),0,IF(AND(Y4027="D",W4027-S4027-T4027-U4027&gt;0),W4027-S4027-T4027-U4027,IF(AND(Y4027="M",W4027-T4027-U4027&gt;0),W4027-T4027-U4027,0)))</f>
        <v>0</v>
      </c>
      <c r="W4027" s="105">
        <f t="shared" ref="W4027:W4055" si="1663">+R4027</f>
        <v>0</v>
      </c>
      <c r="X4027" s="96"/>
      <c r="Y4027" s="106" t="str">
        <f>$AO$10</f>
        <v>D</v>
      </c>
      <c r="Z4027" s="207" t="str">
        <f t="shared" si="1654"/>
        <v>Wed</v>
      </c>
      <c r="AA4027" s="107">
        <f t="shared" si="1655"/>
        <v>0</v>
      </c>
      <c r="AB4027" s="107">
        <f t="shared" si="1656"/>
        <v>0</v>
      </c>
      <c r="AC4027" s="107">
        <f t="shared" si="1657"/>
        <v>0</v>
      </c>
    </row>
    <row r="4028" spans="1:29" ht="12.75" customHeight="1">
      <c r="A4028" s="69"/>
      <c r="B4028" s="98" t="s">
        <v>20</v>
      </c>
      <c r="C4028" s="199">
        <v>40245</v>
      </c>
      <c r="D4028" s="199">
        <v>41340</v>
      </c>
      <c r="E4028" s="73"/>
      <c r="F4028" s="72"/>
      <c r="G4028" s="72"/>
      <c r="H4028" s="99"/>
      <c r="I4028" s="76">
        <f t="shared" si="1651"/>
        <v>7</v>
      </c>
      <c r="J4028" s="100">
        <f>$AN$11</f>
        <v>41081</v>
      </c>
      <c r="K4028" s="101"/>
      <c r="L4028" s="261"/>
      <c r="M4028" s="232">
        <f>VLOOKUP(K4028,$AE$23:$AG$30,2,0)</f>
        <v>0</v>
      </c>
      <c r="N4028" s="241">
        <f t="shared" si="1658"/>
        <v>0</v>
      </c>
      <c r="O4028" s="244">
        <f t="shared" si="1652"/>
        <v>0</v>
      </c>
      <c r="P4028" s="245">
        <f t="shared" ref="P4028:P4055" si="1664">+IF(((N4028-M4028)*24)&gt;4,"1",0)</f>
        <v>0</v>
      </c>
      <c r="Q4028" s="257">
        <f t="shared" si="1653"/>
        <v>0</v>
      </c>
      <c r="R4028" s="102">
        <f t="shared" ref="R4028:R4055" si="1665">+L4028-Q4028</f>
        <v>0</v>
      </c>
      <c r="S4028" s="103">
        <f t="shared" si="1659"/>
        <v>0</v>
      </c>
      <c r="T4028" s="104">
        <f t="shared" si="1660"/>
        <v>0</v>
      </c>
      <c r="U4028" s="104">
        <f t="shared" si="1661"/>
        <v>0</v>
      </c>
      <c r="V4028" s="104">
        <f t="shared" si="1662"/>
        <v>0</v>
      </c>
      <c r="W4028" s="105">
        <f t="shared" si="1663"/>
        <v>0</v>
      </c>
      <c r="X4028" s="96"/>
      <c r="Y4028" s="106" t="str">
        <f>$AO$11</f>
        <v>D</v>
      </c>
      <c r="Z4028" s="207" t="str">
        <f t="shared" si="1654"/>
        <v>Thu</v>
      </c>
      <c r="AA4028" s="107">
        <f t="shared" si="1655"/>
        <v>0</v>
      </c>
      <c r="AB4028" s="107">
        <f t="shared" si="1656"/>
        <v>0</v>
      </c>
      <c r="AC4028" s="107">
        <f t="shared" si="1657"/>
        <v>0</v>
      </c>
    </row>
    <row r="4029" spans="1:29" ht="12.75" customHeight="1">
      <c r="A4029" s="69"/>
      <c r="B4029" s="98"/>
      <c r="C4029" s="98"/>
      <c r="D4029" s="72"/>
      <c r="E4029" s="73"/>
      <c r="F4029" s="72"/>
      <c r="G4029" s="72"/>
      <c r="H4029" s="99"/>
      <c r="I4029" s="76">
        <f t="shared" si="1651"/>
        <v>8</v>
      </c>
      <c r="J4029" s="100">
        <f>$AN$12</f>
        <v>41082</v>
      </c>
      <c r="K4029" s="101"/>
      <c r="L4029" s="261"/>
      <c r="M4029" s="232">
        <f t="shared" ref="M4029:M4055" si="1666">VLOOKUP(K4029,$AE$23:$AG$30,2,0)</f>
        <v>0</v>
      </c>
      <c r="N4029" s="241">
        <f t="shared" si="1658"/>
        <v>0</v>
      </c>
      <c r="O4029" s="244">
        <f t="shared" si="1652"/>
        <v>0</v>
      </c>
      <c r="P4029" s="245">
        <f t="shared" si="1664"/>
        <v>0</v>
      </c>
      <c r="Q4029" s="257">
        <f t="shared" si="1653"/>
        <v>0</v>
      </c>
      <c r="R4029" s="102">
        <f t="shared" si="1665"/>
        <v>0</v>
      </c>
      <c r="S4029" s="103">
        <f t="shared" si="1659"/>
        <v>0</v>
      </c>
      <c r="T4029" s="104">
        <f t="shared" si="1660"/>
        <v>0</v>
      </c>
      <c r="U4029" s="104">
        <f t="shared" si="1661"/>
        <v>0</v>
      </c>
      <c r="V4029" s="104">
        <f t="shared" si="1662"/>
        <v>0</v>
      </c>
      <c r="W4029" s="105">
        <f t="shared" si="1663"/>
        <v>0</v>
      </c>
      <c r="X4029" s="96"/>
      <c r="Y4029" s="106" t="str">
        <f>$AO$12</f>
        <v>D</v>
      </c>
      <c r="Z4029" s="207" t="str">
        <f t="shared" si="1654"/>
        <v>Fri</v>
      </c>
      <c r="AA4029" s="107">
        <f t="shared" si="1655"/>
        <v>0</v>
      </c>
      <c r="AB4029" s="107">
        <f t="shared" si="1656"/>
        <v>0</v>
      </c>
      <c r="AC4029" s="107">
        <f t="shared" si="1657"/>
        <v>0</v>
      </c>
    </row>
    <row r="4030" spans="1:29" ht="12.75" customHeight="1">
      <c r="A4030" s="69"/>
      <c r="B4030" s="98"/>
      <c r="C4030" s="98"/>
      <c r="D4030" s="72"/>
      <c r="E4030" s="73"/>
      <c r="F4030" s="198"/>
      <c r="G4030" s="72"/>
      <c r="H4030" s="99"/>
      <c r="I4030" s="76">
        <f t="shared" si="1651"/>
        <v>9</v>
      </c>
      <c r="J4030" s="100">
        <f>$AN$13</f>
        <v>41083</v>
      </c>
      <c r="K4030" s="101"/>
      <c r="L4030" s="261"/>
      <c r="M4030" s="232">
        <f t="shared" si="1666"/>
        <v>0</v>
      </c>
      <c r="N4030" s="241">
        <f t="shared" si="1658"/>
        <v>0</v>
      </c>
      <c r="O4030" s="244">
        <f t="shared" si="1652"/>
        <v>0</v>
      </c>
      <c r="P4030" s="245">
        <f t="shared" si="1664"/>
        <v>0</v>
      </c>
      <c r="Q4030" s="257">
        <f t="shared" si="1653"/>
        <v>0</v>
      </c>
      <c r="R4030" s="102">
        <f t="shared" si="1665"/>
        <v>0</v>
      </c>
      <c r="S4030" s="103">
        <f t="shared" si="1659"/>
        <v>0</v>
      </c>
      <c r="T4030" s="104">
        <f t="shared" si="1660"/>
        <v>0</v>
      </c>
      <c r="U4030" s="104">
        <f t="shared" si="1661"/>
        <v>0</v>
      </c>
      <c r="V4030" s="104">
        <f t="shared" si="1662"/>
        <v>0</v>
      </c>
      <c r="W4030" s="105">
        <f t="shared" si="1663"/>
        <v>0</v>
      </c>
      <c r="X4030" s="96"/>
      <c r="Y4030" s="106" t="str">
        <f>$AO$13</f>
        <v>M</v>
      </c>
      <c r="Z4030" s="207" t="str">
        <f t="shared" si="1654"/>
        <v>Sat</v>
      </c>
      <c r="AA4030" s="107">
        <f t="shared" si="1655"/>
        <v>0</v>
      </c>
      <c r="AB4030" s="107">
        <f t="shared" si="1656"/>
        <v>0</v>
      </c>
      <c r="AC4030" s="107">
        <f t="shared" si="1657"/>
        <v>0</v>
      </c>
    </row>
    <row r="4031" spans="1:29" ht="12.75" customHeight="1">
      <c r="A4031" s="69"/>
      <c r="B4031" s="124" t="s">
        <v>21</v>
      </c>
      <c r="C4031" s="125" t="s">
        <v>22</v>
      </c>
      <c r="D4031" s="126"/>
      <c r="E4031" s="127"/>
      <c r="F4031" s="198">
        <v>1244560</v>
      </c>
      <c r="G4031" s="129" t="s">
        <v>22</v>
      </c>
      <c r="H4031" s="130">
        <f>+F4031</f>
        <v>1244560</v>
      </c>
      <c r="I4031" s="76">
        <f t="shared" si="1651"/>
        <v>10</v>
      </c>
      <c r="J4031" s="100">
        <f>$AN$14</f>
        <v>41084</v>
      </c>
      <c r="K4031" s="101"/>
      <c r="L4031" s="261"/>
      <c r="M4031" s="232">
        <f t="shared" si="1666"/>
        <v>0</v>
      </c>
      <c r="N4031" s="241">
        <f t="shared" si="1658"/>
        <v>0</v>
      </c>
      <c r="O4031" s="244">
        <f t="shared" si="1652"/>
        <v>0</v>
      </c>
      <c r="P4031" s="245">
        <f t="shared" si="1664"/>
        <v>0</v>
      </c>
      <c r="Q4031" s="257">
        <f t="shared" si="1653"/>
        <v>0</v>
      </c>
      <c r="R4031" s="102">
        <f t="shared" si="1665"/>
        <v>0</v>
      </c>
      <c r="S4031" s="103">
        <f t="shared" si="1659"/>
        <v>0</v>
      </c>
      <c r="T4031" s="104">
        <f t="shared" si="1660"/>
        <v>0</v>
      </c>
      <c r="U4031" s="104">
        <f t="shared" si="1661"/>
        <v>0</v>
      </c>
      <c r="V4031" s="104">
        <f t="shared" si="1662"/>
        <v>0</v>
      </c>
      <c r="W4031" s="105">
        <f t="shared" si="1663"/>
        <v>0</v>
      </c>
      <c r="X4031" s="96"/>
      <c r="Y4031" s="106" t="str">
        <f>$AO$14</f>
        <v>M</v>
      </c>
      <c r="Z4031" s="262" t="str">
        <f t="shared" si="1654"/>
        <v>Sun</v>
      </c>
      <c r="AA4031" s="107">
        <f t="shared" si="1655"/>
        <v>0</v>
      </c>
      <c r="AB4031" s="107">
        <f t="shared" si="1656"/>
        <v>0</v>
      </c>
      <c r="AC4031" s="107">
        <f t="shared" si="1657"/>
        <v>0</v>
      </c>
    </row>
    <row r="4032" spans="1:29" ht="12.75" customHeight="1">
      <c r="A4032" s="69"/>
      <c r="B4032" s="124" t="s">
        <v>23</v>
      </c>
      <c r="C4032" s="125" t="s">
        <v>22</v>
      </c>
      <c r="D4032" s="133">
        <f>+F4031/173</f>
        <v>7193.9884393063585</v>
      </c>
      <c r="E4032" s="127" t="s">
        <v>24</v>
      </c>
      <c r="F4032" s="128">
        <f>+W4058</f>
        <v>51.999999999999964</v>
      </c>
      <c r="G4032" s="134" t="s">
        <v>22</v>
      </c>
      <c r="H4032" s="130">
        <f>F4032*D4032</f>
        <v>374087.39884393039</v>
      </c>
      <c r="I4032" s="76">
        <f t="shared" si="1651"/>
        <v>11</v>
      </c>
      <c r="J4032" s="100">
        <f>$AN$15</f>
        <v>41085</v>
      </c>
      <c r="K4032" s="101"/>
      <c r="L4032" s="261"/>
      <c r="M4032" s="232">
        <f t="shared" si="1666"/>
        <v>0</v>
      </c>
      <c r="N4032" s="241">
        <f t="shared" si="1658"/>
        <v>0</v>
      </c>
      <c r="O4032" s="244">
        <f t="shared" si="1652"/>
        <v>0</v>
      </c>
      <c r="P4032" s="245">
        <f t="shared" si="1664"/>
        <v>0</v>
      </c>
      <c r="Q4032" s="257">
        <f t="shared" si="1653"/>
        <v>0</v>
      </c>
      <c r="R4032" s="102">
        <f t="shared" si="1665"/>
        <v>0</v>
      </c>
      <c r="S4032" s="103">
        <f t="shared" si="1659"/>
        <v>0</v>
      </c>
      <c r="T4032" s="104">
        <f t="shared" si="1660"/>
        <v>0</v>
      </c>
      <c r="U4032" s="104">
        <f t="shared" si="1661"/>
        <v>0</v>
      </c>
      <c r="V4032" s="104">
        <f t="shared" si="1662"/>
        <v>0</v>
      </c>
      <c r="W4032" s="105">
        <f t="shared" si="1663"/>
        <v>0</v>
      </c>
      <c r="X4032" s="96"/>
      <c r="Y4032" s="106" t="str">
        <f>$AO$15</f>
        <v>D</v>
      </c>
      <c r="Z4032" s="262" t="str">
        <f t="shared" si="1654"/>
        <v>Mon</v>
      </c>
      <c r="AA4032" s="107">
        <f t="shared" si="1655"/>
        <v>0</v>
      </c>
      <c r="AB4032" s="107">
        <f t="shared" si="1656"/>
        <v>0</v>
      </c>
      <c r="AC4032" s="107">
        <f t="shared" si="1657"/>
        <v>0</v>
      </c>
    </row>
    <row r="4033" spans="1:29" ht="12.75" customHeight="1">
      <c r="A4033" s="69"/>
      <c r="B4033" s="124" t="s">
        <v>65</v>
      </c>
      <c r="C4033" s="125" t="s">
        <v>22</v>
      </c>
      <c r="D4033" s="133">
        <v>6000</v>
      </c>
      <c r="E4033" s="127" t="s">
        <v>24</v>
      </c>
      <c r="F4033" s="203">
        <f>+K4058</f>
        <v>14</v>
      </c>
      <c r="G4033" s="134" t="s">
        <v>22</v>
      </c>
      <c r="H4033" s="130">
        <f>F4033*D4033</f>
        <v>84000</v>
      </c>
      <c r="I4033" s="76">
        <f t="shared" si="1651"/>
        <v>12</v>
      </c>
      <c r="J4033" s="100">
        <f>$AN$16</f>
        <v>41086</v>
      </c>
      <c r="K4033" s="101"/>
      <c r="L4033" s="261"/>
      <c r="M4033" s="232">
        <f t="shared" si="1666"/>
        <v>0</v>
      </c>
      <c r="N4033" s="241">
        <f t="shared" si="1658"/>
        <v>0</v>
      </c>
      <c r="O4033" s="244">
        <f t="shared" si="1652"/>
        <v>0</v>
      </c>
      <c r="P4033" s="245">
        <f t="shared" si="1664"/>
        <v>0</v>
      </c>
      <c r="Q4033" s="257">
        <f t="shared" si="1653"/>
        <v>0</v>
      </c>
      <c r="R4033" s="102">
        <f t="shared" si="1665"/>
        <v>0</v>
      </c>
      <c r="S4033" s="103">
        <f t="shared" si="1659"/>
        <v>0</v>
      </c>
      <c r="T4033" s="104">
        <f t="shared" si="1660"/>
        <v>0</v>
      </c>
      <c r="U4033" s="104">
        <f t="shared" si="1661"/>
        <v>0</v>
      </c>
      <c r="V4033" s="104">
        <f t="shared" si="1662"/>
        <v>0</v>
      </c>
      <c r="W4033" s="105">
        <f t="shared" si="1663"/>
        <v>0</v>
      </c>
      <c r="X4033" s="96"/>
      <c r="Y4033" s="106" t="str">
        <f>$AO$16</f>
        <v>D</v>
      </c>
      <c r="Z4033" s="207" t="str">
        <f t="shared" si="1654"/>
        <v>Tue</v>
      </c>
      <c r="AA4033" s="107">
        <f t="shared" si="1655"/>
        <v>0</v>
      </c>
      <c r="AB4033" s="107">
        <f t="shared" si="1656"/>
        <v>0</v>
      </c>
      <c r="AC4033" s="107">
        <f t="shared" si="1657"/>
        <v>0</v>
      </c>
    </row>
    <row r="4034" spans="1:29" ht="12.75" customHeight="1">
      <c r="A4034" s="69"/>
      <c r="B4034" s="124" t="s">
        <v>66</v>
      </c>
      <c r="C4034" s="125" t="s">
        <v>22</v>
      </c>
      <c r="D4034" s="200">
        <v>4000</v>
      </c>
      <c r="E4034" s="127" t="s">
        <v>24</v>
      </c>
      <c r="F4034" s="139">
        <f>+L4058</f>
        <v>0</v>
      </c>
      <c r="G4034" s="134" t="s">
        <v>22</v>
      </c>
      <c r="H4034" s="130">
        <f>F4034*D4034</f>
        <v>0</v>
      </c>
      <c r="I4034" s="76">
        <f t="shared" si="1651"/>
        <v>13</v>
      </c>
      <c r="J4034" s="100">
        <f>$AN$17</f>
        <v>41087</v>
      </c>
      <c r="K4034" s="101"/>
      <c r="L4034" s="261"/>
      <c r="M4034" s="232">
        <f t="shared" si="1666"/>
        <v>0</v>
      </c>
      <c r="N4034" s="241">
        <f t="shared" si="1658"/>
        <v>0</v>
      </c>
      <c r="O4034" s="244">
        <f t="shared" si="1652"/>
        <v>0</v>
      </c>
      <c r="P4034" s="245">
        <f t="shared" si="1664"/>
        <v>0</v>
      </c>
      <c r="Q4034" s="257">
        <f t="shared" si="1653"/>
        <v>0</v>
      </c>
      <c r="R4034" s="102">
        <f t="shared" si="1665"/>
        <v>0</v>
      </c>
      <c r="S4034" s="103">
        <f t="shared" si="1659"/>
        <v>0</v>
      </c>
      <c r="T4034" s="104">
        <f t="shared" si="1660"/>
        <v>0</v>
      </c>
      <c r="U4034" s="104">
        <f t="shared" si="1661"/>
        <v>0</v>
      </c>
      <c r="V4034" s="104">
        <f t="shared" si="1662"/>
        <v>0</v>
      </c>
      <c r="W4034" s="105">
        <f t="shared" si="1663"/>
        <v>0</v>
      </c>
      <c r="X4034" s="96"/>
      <c r="Y4034" s="106" t="str">
        <f>$AO$17</f>
        <v>D</v>
      </c>
      <c r="Z4034" s="207" t="str">
        <f t="shared" si="1654"/>
        <v>Wed</v>
      </c>
      <c r="AA4034" s="107">
        <f t="shared" si="1655"/>
        <v>0</v>
      </c>
      <c r="AB4034" s="107">
        <f t="shared" si="1656"/>
        <v>0</v>
      </c>
      <c r="AC4034" s="107">
        <f t="shared" si="1657"/>
        <v>0</v>
      </c>
    </row>
    <row r="4035" spans="1:29" ht="12.75" customHeight="1">
      <c r="A4035" s="69"/>
      <c r="B4035" s="335" t="s">
        <v>75</v>
      </c>
      <c r="C4035" s="336" t="s">
        <v>22</v>
      </c>
      <c r="D4035" s="337"/>
      <c r="E4035" s="127" t="s">
        <v>24</v>
      </c>
      <c r="F4035" s="338">
        <f>+M4058</f>
        <v>14</v>
      </c>
      <c r="G4035" s="142" t="s">
        <v>22</v>
      </c>
      <c r="H4035" s="143">
        <f>+F4035*D4035</f>
        <v>0</v>
      </c>
      <c r="I4035" s="76">
        <f t="shared" si="1651"/>
        <v>14</v>
      </c>
      <c r="J4035" s="100">
        <f>$AN$18</f>
        <v>41088</v>
      </c>
      <c r="K4035" s="101"/>
      <c r="L4035" s="261"/>
      <c r="M4035" s="232">
        <f t="shared" si="1666"/>
        <v>0</v>
      </c>
      <c r="N4035" s="241">
        <f t="shared" si="1658"/>
        <v>0</v>
      </c>
      <c r="O4035" s="244">
        <f t="shared" si="1652"/>
        <v>0</v>
      </c>
      <c r="P4035" s="245">
        <f t="shared" si="1664"/>
        <v>0</v>
      </c>
      <c r="Q4035" s="257">
        <f t="shared" si="1653"/>
        <v>0</v>
      </c>
      <c r="R4035" s="102">
        <f t="shared" si="1665"/>
        <v>0</v>
      </c>
      <c r="S4035" s="103">
        <f t="shared" si="1659"/>
        <v>0</v>
      </c>
      <c r="T4035" s="104">
        <f t="shared" si="1660"/>
        <v>0</v>
      </c>
      <c r="U4035" s="104">
        <f t="shared" si="1661"/>
        <v>0</v>
      </c>
      <c r="V4035" s="104">
        <f t="shared" si="1662"/>
        <v>0</v>
      </c>
      <c r="W4035" s="105">
        <f t="shared" si="1663"/>
        <v>0</v>
      </c>
      <c r="X4035" s="96"/>
      <c r="Y4035" s="106" t="str">
        <f>$AO$18</f>
        <v>D</v>
      </c>
      <c r="Z4035" s="207" t="str">
        <f t="shared" si="1654"/>
        <v>Thu</v>
      </c>
      <c r="AA4035" s="107">
        <f t="shared" si="1655"/>
        <v>0</v>
      </c>
      <c r="AB4035" s="107">
        <f t="shared" si="1656"/>
        <v>0</v>
      </c>
      <c r="AC4035" s="107">
        <f t="shared" si="1657"/>
        <v>0</v>
      </c>
    </row>
    <row r="4036" spans="1:29" ht="12.75" customHeight="1">
      <c r="A4036" s="69"/>
      <c r="B4036" s="124"/>
      <c r="C4036" s="70"/>
      <c r="D4036" s="202"/>
      <c r="E4036" s="140"/>
      <c r="F4036" s="141"/>
      <c r="G4036" s="74" t="s">
        <v>22</v>
      </c>
      <c r="H4036" s="99">
        <f>+D4036*F4036</f>
        <v>0</v>
      </c>
      <c r="I4036" s="76">
        <f t="shared" si="1651"/>
        <v>15</v>
      </c>
      <c r="J4036" s="100">
        <f>$AN$19</f>
        <v>41089</v>
      </c>
      <c r="K4036" s="101"/>
      <c r="L4036" s="261"/>
      <c r="M4036" s="232">
        <f t="shared" si="1666"/>
        <v>0</v>
      </c>
      <c r="N4036" s="241">
        <f t="shared" si="1658"/>
        <v>0</v>
      </c>
      <c r="O4036" s="244">
        <f t="shared" si="1652"/>
        <v>0</v>
      </c>
      <c r="P4036" s="245">
        <f t="shared" si="1664"/>
        <v>0</v>
      </c>
      <c r="Q4036" s="257">
        <f t="shared" si="1653"/>
        <v>0</v>
      </c>
      <c r="R4036" s="102">
        <f t="shared" si="1665"/>
        <v>0</v>
      </c>
      <c r="S4036" s="103">
        <f t="shared" si="1659"/>
        <v>0</v>
      </c>
      <c r="T4036" s="104">
        <f t="shared" si="1660"/>
        <v>0</v>
      </c>
      <c r="U4036" s="104">
        <f t="shared" si="1661"/>
        <v>0</v>
      </c>
      <c r="V4036" s="104">
        <f t="shared" si="1662"/>
        <v>0</v>
      </c>
      <c r="W4036" s="105">
        <f t="shared" si="1663"/>
        <v>0</v>
      </c>
      <c r="X4036" s="96"/>
      <c r="Y4036" s="106" t="str">
        <f>$AO$19</f>
        <v>D</v>
      </c>
      <c r="Z4036" s="207" t="str">
        <f t="shared" si="1654"/>
        <v>Fri</v>
      </c>
      <c r="AA4036" s="107">
        <f t="shared" si="1655"/>
        <v>0</v>
      </c>
      <c r="AB4036" s="107">
        <f t="shared" si="1656"/>
        <v>0</v>
      </c>
      <c r="AC4036" s="107">
        <f t="shared" si="1657"/>
        <v>0</v>
      </c>
    </row>
    <row r="4037" spans="1:29" ht="12.75" customHeight="1">
      <c r="A4037" s="69"/>
      <c r="B4037" s="124"/>
      <c r="C4037" s="70"/>
      <c r="D4037" s="202"/>
      <c r="E4037" s="140"/>
      <c r="F4037" s="139"/>
      <c r="G4037" s="74" t="s">
        <v>22</v>
      </c>
      <c r="H4037" s="99">
        <f>+D4037*F4037</f>
        <v>0</v>
      </c>
      <c r="I4037" s="76">
        <f t="shared" si="1651"/>
        <v>16</v>
      </c>
      <c r="J4037" s="100">
        <f>$AN$20</f>
        <v>41090</v>
      </c>
      <c r="K4037" s="101"/>
      <c r="L4037" s="261"/>
      <c r="M4037" s="232">
        <f t="shared" si="1666"/>
        <v>0</v>
      </c>
      <c r="N4037" s="241">
        <f t="shared" si="1658"/>
        <v>0</v>
      </c>
      <c r="O4037" s="244">
        <f t="shared" si="1652"/>
        <v>0</v>
      </c>
      <c r="P4037" s="245">
        <f t="shared" si="1664"/>
        <v>0</v>
      </c>
      <c r="Q4037" s="257">
        <f t="shared" si="1653"/>
        <v>0</v>
      </c>
      <c r="R4037" s="102">
        <f t="shared" si="1665"/>
        <v>0</v>
      </c>
      <c r="S4037" s="103">
        <f t="shared" si="1659"/>
        <v>0</v>
      </c>
      <c r="T4037" s="104">
        <f t="shared" si="1660"/>
        <v>0</v>
      </c>
      <c r="U4037" s="104">
        <f t="shared" si="1661"/>
        <v>0</v>
      </c>
      <c r="V4037" s="104">
        <f t="shared" si="1662"/>
        <v>0</v>
      </c>
      <c r="W4037" s="105">
        <f t="shared" si="1663"/>
        <v>0</v>
      </c>
      <c r="X4037" s="96"/>
      <c r="Y4037" s="106" t="str">
        <f>$AO$20</f>
        <v>M</v>
      </c>
      <c r="Z4037" s="207" t="str">
        <f t="shared" si="1654"/>
        <v>Sat</v>
      </c>
      <c r="AA4037" s="107">
        <f t="shared" si="1655"/>
        <v>0</v>
      </c>
      <c r="AB4037" s="107">
        <f t="shared" si="1656"/>
        <v>0</v>
      </c>
      <c r="AC4037" s="107">
        <f t="shared" si="1657"/>
        <v>0</v>
      </c>
    </row>
    <row r="4038" spans="1:29" ht="12.75" customHeight="1">
      <c r="A4038" s="69"/>
      <c r="B4038" s="124" t="s">
        <v>56</v>
      </c>
      <c r="C4038" s="70" t="s">
        <v>22</v>
      </c>
      <c r="D4038" s="202"/>
      <c r="E4038" s="140"/>
      <c r="F4038" s="141"/>
      <c r="G4038" s="74" t="s">
        <v>22</v>
      </c>
      <c r="H4038" s="99">
        <v>0</v>
      </c>
      <c r="I4038" s="76">
        <f t="shared" si="1651"/>
        <v>17</v>
      </c>
      <c r="J4038" s="100">
        <f>$AN$21</f>
        <v>41091</v>
      </c>
      <c r="K4038" s="101"/>
      <c r="L4038" s="261"/>
      <c r="M4038" s="232">
        <f t="shared" si="1666"/>
        <v>0</v>
      </c>
      <c r="N4038" s="241">
        <f t="shared" si="1658"/>
        <v>0</v>
      </c>
      <c r="O4038" s="244">
        <f t="shared" si="1652"/>
        <v>0</v>
      </c>
      <c r="P4038" s="245">
        <f t="shared" si="1664"/>
        <v>0</v>
      </c>
      <c r="Q4038" s="257">
        <f t="shared" si="1653"/>
        <v>0</v>
      </c>
      <c r="R4038" s="102">
        <f t="shared" si="1665"/>
        <v>0</v>
      </c>
      <c r="S4038" s="103">
        <f t="shared" si="1659"/>
        <v>0</v>
      </c>
      <c r="T4038" s="104">
        <f t="shared" si="1660"/>
        <v>0</v>
      </c>
      <c r="U4038" s="104">
        <f t="shared" si="1661"/>
        <v>0</v>
      </c>
      <c r="V4038" s="104">
        <f t="shared" si="1662"/>
        <v>0</v>
      </c>
      <c r="W4038" s="105">
        <f t="shared" si="1663"/>
        <v>0</v>
      </c>
      <c r="X4038" s="96"/>
      <c r="Y4038" s="106" t="str">
        <f>$AO$21</f>
        <v>M</v>
      </c>
      <c r="Z4038" s="262" t="str">
        <f t="shared" si="1654"/>
        <v>Sun</v>
      </c>
      <c r="AA4038" s="107">
        <f t="shared" si="1655"/>
        <v>0</v>
      </c>
      <c r="AB4038" s="107">
        <f t="shared" si="1656"/>
        <v>0</v>
      </c>
      <c r="AC4038" s="107">
        <f t="shared" si="1657"/>
        <v>0</v>
      </c>
    </row>
    <row r="4039" spans="1:29" ht="12.75" customHeight="1">
      <c r="A4039" s="69"/>
      <c r="B4039" s="124"/>
      <c r="C4039" s="70"/>
      <c r="D4039" s="202"/>
      <c r="E4039" s="140"/>
      <c r="F4039" s="139"/>
      <c r="G4039" s="74" t="s">
        <v>22</v>
      </c>
      <c r="H4039" s="99">
        <f>+D4039*F4039</f>
        <v>0</v>
      </c>
      <c r="I4039" s="76">
        <f t="shared" si="1651"/>
        <v>18</v>
      </c>
      <c r="J4039" s="100">
        <f>$AN$22</f>
        <v>41092</v>
      </c>
      <c r="K4039" s="101">
        <v>1</v>
      </c>
      <c r="L4039" s="261">
        <v>10</v>
      </c>
      <c r="M4039" s="232">
        <f t="shared" si="1666"/>
        <v>0.33333333333333331</v>
      </c>
      <c r="N4039" s="241">
        <f t="shared" si="1658"/>
        <v>0.70833333333333337</v>
      </c>
      <c r="O4039" s="244">
        <f t="shared" si="1652"/>
        <v>9.0000000000000018</v>
      </c>
      <c r="P4039" s="245" t="str">
        <f t="shared" si="1664"/>
        <v>1</v>
      </c>
      <c r="Q4039" s="257">
        <f t="shared" si="1653"/>
        <v>8.0000000000000018</v>
      </c>
      <c r="R4039" s="102">
        <f t="shared" si="1665"/>
        <v>1.9999999999999982</v>
      </c>
      <c r="S4039" s="103">
        <f t="shared" si="1659"/>
        <v>1</v>
      </c>
      <c r="T4039" s="104">
        <f t="shared" si="1660"/>
        <v>0.99999999999999822</v>
      </c>
      <c r="U4039" s="104">
        <f t="shared" si="1661"/>
        <v>0</v>
      </c>
      <c r="V4039" s="104">
        <f t="shared" si="1662"/>
        <v>0</v>
      </c>
      <c r="W4039" s="105">
        <f t="shared" si="1663"/>
        <v>1.9999999999999982</v>
      </c>
      <c r="X4039" s="96"/>
      <c r="Y4039" s="106" t="str">
        <f>$AO$22</f>
        <v>D</v>
      </c>
      <c r="Z4039" s="262" t="str">
        <f t="shared" si="1654"/>
        <v>Mon</v>
      </c>
      <c r="AA4039" s="107">
        <f t="shared" si="1655"/>
        <v>0</v>
      </c>
      <c r="AB4039" s="107">
        <f t="shared" si="1656"/>
        <v>0</v>
      </c>
      <c r="AC4039" s="107">
        <f t="shared" si="1657"/>
        <v>0</v>
      </c>
    </row>
    <row r="4040" spans="1:29" ht="12.75" customHeight="1">
      <c r="A4040" s="69"/>
      <c r="B4040" s="150" t="s">
        <v>19</v>
      </c>
      <c r="C4040" s="150"/>
      <c r="D4040" s="200"/>
      <c r="E4040" s="127"/>
      <c r="F4040" s="151"/>
      <c r="G4040" s="134" t="s">
        <v>22</v>
      </c>
      <c r="H4040" s="152">
        <f>SUM(H4031:H4039)</f>
        <v>1702647.3988439303</v>
      </c>
      <c r="I4040" s="76">
        <f t="shared" si="1651"/>
        <v>19</v>
      </c>
      <c r="J4040" s="100">
        <f>$AN$23</f>
        <v>41093</v>
      </c>
      <c r="K4040" s="101">
        <v>1</v>
      </c>
      <c r="L4040" s="261">
        <v>10</v>
      </c>
      <c r="M4040" s="232">
        <f t="shared" si="1666"/>
        <v>0.33333333333333331</v>
      </c>
      <c r="N4040" s="241">
        <f t="shared" si="1658"/>
        <v>0.70833333333333337</v>
      </c>
      <c r="O4040" s="244">
        <f t="shared" si="1652"/>
        <v>9.0000000000000018</v>
      </c>
      <c r="P4040" s="245" t="str">
        <f t="shared" si="1664"/>
        <v>1</v>
      </c>
      <c r="Q4040" s="257">
        <f t="shared" si="1653"/>
        <v>8.0000000000000018</v>
      </c>
      <c r="R4040" s="102">
        <f t="shared" si="1665"/>
        <v>1.9999999999999982</v>
      </c>
      <c r="S4040" s="103">
        <f t="shared" si="1659"/>
        <v>1</v>
      </c>
      <c r="T4040" s="104">
        <f t="shared" si="1660"/>
        <v>0.99999999999999822</v>
      </c>
      <c r="U4040" s="104">
        <f t="shared" si="1661"/>
        <v>0</v>
      </c>
      <c r="V4040" s="104">
        <f t="shared" si="1662"/>
        <v>0</v>
      </c>
      <c r="W4040" s="105">
        <f t="shared" si="1663"/>
        <v>1.9999999999999982</v>
      </c>
      <c r="X4040" s="96"/>
      <c r="Y4040" s="106" t="str">
        <f>$AO$23</f>
        <v>D</v>
      </c>
      <c r="Z4040" s="207" t="str">
        <f t="shared" si="1654"/>
        <v>Tue</v>
      </c>
      <c r="AA4040" s="107">
        <f t="shared" si="1655"/>
        <v>0</v>
      </c>
      <c r="AB4040" s="107">
        <f t="shared" si="1656"/>
        <v>0</v>
      </c>
      <c r="AC4040" s="107">
        <f t="shared" si="1657"/>
        <v>0</v>
      </c>
    </row>
    <row r="4041" spans="1:29" ht="12.75" customHeight="1">
      <c r="A4041" s="69"/>
      <c r="B4041" s="131" t="s">
        <v>25</v>
      </c>
      <c r="C4041" s="70"/>
      <c r="D4041" s="200"/>
      <c r="E4041" s="127"/>
      <c r="F4041" s="151"/>
      <c r="G4041" s="74"/>
      <c r="H4041" s="75"/>
      <c r="I4041" s="76">
        <f t="shared" si="1651"/>
        <v>20</v>
      </c>
      <c r="J4041" s="100">
        <f>$AN$24</f>
        <v>41094</v>
      </c>
      <c r="K4041" s="101">
        <v>1</v>
      </c>
      <c r="L4041" s="261">
        <v>10</v>
      </c>
      <c r="M4041" s="232">
        <f t="shared" si="1666"/>
        <v>0.33333333333333331</v>
      </c>
      <c r="N4041" s="241">
        <f t="shared" si="1658"/>
        <v>0.70833333333333337</v>
      </c>
      <c r="O4041" s="244">
        <f t="shared" si="1652"/>
        <v>9.0000000000000018</v>
      </c>
      <c r="P4041" s="245" t="str">
        <f t="shared" si="1664"/>
        <v>1</v>
      </c>
      <c r="Q4041" s="257">
        <f t="shared" si="1653"/>
        <v>8.0000000000000018</v>
      </c>
      <c r="R4041" s="102">
        <f t="shared" si="1665"/>
        <v>1.9999999999999982</v>
      </c>
      <c r="S4041" s="103">
        <f t="shared" si="1659"/>
        <v>1</v>
      </c>
      <c r="T4041" s="104">
        <f t="shared" si="1660"/>
        <v>0.99999999999999822</v>
      </c>
      <c r="U4041" s="104">
        <f t="shared" si="1661"/>
        <v>0</v>
      </c>
      <c r="V4041" s="104">
        <f t="shared" si="1662"/>
        <v>0</v>
      </c>
      <c r="W4041" s="105">
        <f t="shared" si="1663"/>
        <v>1.9999999999999982</v>
      </c>
      <c r="X4041" s="96"/>
      <c r="Y4041" s="106" t="str">
        <f>$AO$24</f>
        <v>D</v>
      </c>
      <c r="Z4041" s="207" t="str">
        <f t="shared" si="1654"/>
        <v>Wed</v>
      </c>
      <c r="AA4041" s="107">
        <f t="shared" si="1655"/>
        <v>0</v>
      </c>
      <c r="AB4041" s="107">
        <f t="shared" si="1656"/>
        <v>0</v>
      </c>
      <c r="AC4041" s="107">
        <f t="shared" si="1657"/>
        <v>0</v>
      </c>
    </row>
    <row r="4042" spans="1:29" ht="12.75" customHeight="1">
      <c r="A4042" s="69"/>
      <c r="B4042" s="124" t="s">
        <v>26</v>
      </c>
      <c r="C4042" s="125" t="s">
        <v>22</v>
      </c>
      <c r="D4042" s="153">
        <f>-H4031</f>
        <v>-1244560</v>
      </c>
      <c r="E4042" s="127" t="s">
        <v>24</v>
      </c>
      <c r="F4042" s="149">
        <v>0.02</v>
      </c>
      <c r="G4042" s="134" t="s">
        <v>22</v>
      </c>
      <c r="H4042" s="130">
        <f>F4042*D4042</f>
        <v>-24891.200000000001</v>
      </c>
      <c r="I4042" s="76">
        <f t="shared" si="1651"/>
        <v>21</v>
      </c>
      <c r="J4042" s="100">
        <f>$AN$25</f>
        <v>41095</v>
      </c>
      <c r="K4042" s="101">
        <v>1</v>
      </c>
      <c r="L4042" s="261">
        <v>10</v>
      </c>
      <c r="M4042" s="232">
        <f t="shared" si="1666"/>
        <v>0.33333333333333331</v>
      </c>
      <c r="N4042" s="241">
        <f t="shared" si="1658"/>
        <v>0.70833333333333337</v>
      </c>
      <c r="O4042" s="244">
        <f t="shared" si="1652"/>
        <v>9.0000000000000018</v>
      </c>
      <c r="P4042" s="245" t="str">
        <f t="shared" si="1664"/>
        <v>1</v>
      </c>
      <c r="Q4042" s="257">
        <f t="shared" si="1653"/>
        <v>8.0000000000000018</v>
      </c>
      <c r="R4042" s="102">
        <f t="shared" si="1665"/>
        <v>1.9999999999999982</v>
      </c>
      <c r="S4042" s="103">
        <f t="shared" si="1659"/>
        <v>1</v>
      </c>
      <c r="T4042" s="104">
        <f t="shared" si="1660"/>
        <v>0.99999999999999822</v>
      </c>
      <c r="U4042" s="104">
        <f t="shared" si="1661"/>
        <v>0</v>
      </c>
      <c r="V4042" s="104">
        <f t="shared" si="1662"/>
        <v>0</v>
      </c>
      <c r="W4042" s="105">
        <f t="shared" si="1663"/>
        <v>1.9999999999999982</v>
      </c>
      <c r="X4042" s="96"/>
      <c r="Y4042" s="106" t="str">
        <f>$AO$25</f>
        <v>D</v>
      </c>
      <c r="Z4042" s="207" t="str">
        <f t="shared" si="1654"/>
        <v>Thu</v>
      </c>
      <c r="AA4042" s="107">
        <f t="shared" si="1655"/>
        <v>0</v>
      </c>
      <c r="AB4042" s="107">
        <f t="shared" si="1656"/>
        <v>0</v>
      </c>
      <c r="AC4042" s="107">
        <f t="shared" si="1657"/>
        <v>0</v>
      </c>
    </row>
    <row r="4043" spans="1:29" ht="12.75" customHeight="1">
      <c r="A4043" s="69"/>
      <c r="B4043" s="124" t="s">
        <v>47</v>
      </c>
      <c r="C4043" s="125" t="s">
        <v>22</v>
      </c>
      <c r="D4043" s="200"/>
      <c r="E4043" s="127"/>
      <c r="F4043" s="155"/>
      <c r="G4043" s="134" t="s">
        <v>22</v>
      </c>
      <c r="H4043" s="130">
        <f>SUM(AA4058:AC4058)*-F4031/21</f>
        <v>0</v>
      </c>
      <c r="I4043" s="76">
        <f t="shared" si="1651"/>
        <v>22</v>
      </c>
      <c r="J4043" s="100">
        <f>$AN$26</f>
        <v>41096</v>
      </c>
      <c r="K4043" s="101">
        <v>1</v>
      </c>
      <c r="L4043" s="261">
        <v>8</v>
      </c>
      <c r="M4043" s="232">
        <f t="shared" si="1666"/>
        <v>0.33333333333333331</v>
      </c>
      <c r="N4043" s="241">
        <f t="shared" si="1658"/>
        <v>0.70833333333333337</v>
      </c>
      <c r="O4043" s="244">
        <f t="shared" si="1652"/>
        <v>9.0000000000000018</v>
      </c>
      <c r="P4043" s="245" t="str">
        <f t="shared" si="1664"/>
        <v>1</v>
      </c>
      <c r="Q4043" s="257">
        <f t="shared" si="1653"/>
        <v>8.0000000000000018</v>
      </c>
      <c r="R4043" s="102">
        <f t="shared" si="1665"/>
        <v>0</v>
      </c>
      <c r="S4043" s="103">
        <f t="shared" si="1659"/>
        <v>0</v>
      </c>
      <c r="T4043" s="104">
        <f t="shared" si="1660"/>
        <v>0</v>
      </c>
      <c r="U4043" s="104">
        <f t="shared" si="1661"/>
        <v>0</v>
      </c>
      <c r="V4043" s="104">
        <f t="shared" si="1662"/>
        <v>0</v>
      </c>
      <c r="W4043" s="105">
        <f t="shared" si="1663"/>
        <v>0</v>
      </c>
      <c r="X4043" s="96"/>
      <c r="Y4043" s="106" t="str">
        <f>$AO$26</f>
        <v>D</v>
      </c>
      <c r="Z4043" s="207" t="str">
        <f t="shared" si="1654"/>
        <v>Fri</v>
      </c>
      <c r="AA4043" s="107">
        <f t="shared" si="1655"/>
        <v>0</v>
      </c>
      <c r="AB4043" s="107">
        <f t="shared" si="1656"/>
        <v>0</v>
      </c>
      <c r="AC4043" s="107">
        <f t="shared" si="1657"/>
        <v>0</v>
      </c>
    </row>
    <row r="4044" spans="1:29" ht="12.75" customHeight="1">
      <c r="A4044" s="69"/>
      <c r="B4044" s="124" t="s">
        <v>27</v>
      </c>
      <c r="C4044" s="125" t="s">
        <v>22</v>
      </c>
      <c r="D4044" s="200"/>
      <c r="E4044" s="127"/>
      <c r="F4044" s="155"/>
      <c r="G4044" s="134" t="s">
        <v>22</v>
      </c>
      <c r="H4044" s="156">
        <f>+F4050</f>
        <v>-13967.200000000003</v>
      </c>
      <c r="I4044" s="76">
        <f t="shared" si="1651"/>
        <v>23</v>
      </c>
      <c r="J4044" s="100">
        <f>$AN$27</f>
        <v>41097</v>
      </c>
      <c r="K4044" s="339" t="s">
        <v>63</v>
      </c>
      <c r="L4044" s="261">
        <v>8</v>
      </c>
      <c r="M4044" s="232">
        <f t="shared" si="1666"/>
        <v>0</v>
      </c>
      <c r="N4044" s="241">
        <f t="shared" si="1658"/>
        <v>0</v>
      </c>
      <c r="O4044" s="244">
        <f t="shared" si="1652"/>
        <v>0</v>
      </c>
      <c r="P4044" s="245">
        <f t="shared" si="1664"/>
        <v>0</v>
      </c>
      <c r="Q4044" s="257">
        <f t="shared" si="1653"/>
        <v>0</v>
      </c>
      <c r="R4044" s="102">
        <f t="shared" si="1665"/>
        <v>8</v>
      </c>
      <c r="S4044" s="103">
        <f t="shared" si="1659"/>
        <v>0</v>
      </c>
      <c r="T4044" s="104">
        <f t="shared" si="1660"/>
        <v>7</v>
      </c>
      <c r="U4044" s="104">
        <f t="shared" si="1661"/>
        <v>1</v>
      </c>
      <c r="V4044" s="104">
        <f t="shared" si="1662"/>
        <v>0</v>
      </c>
      <c r="W4044" s="105">
        <f t="shared" si="1663"/>
        <v>8</v>
      </c>
      <c r="X4044" s="96"/>
      <c r="Y4044" s="106" t="str">
        <f>$AO$27</f>
        <v>M</v>
      </c>
      <c r="Z4044" s="207" t="str">
        <f t="shared" si="1654"/>
        <v>Sat</v>
      </c>
      <c r="AA4044" s="107">
        <f t="shared" si="1655"/>
        <v>0</v>
      </c>
      <c r="AB4044" s="107">
        <f t="shared" si="1656"/>
        <v>0</v>
      </c>
      <c r="AC4044" s="107">
        <f t="shared" si="1657"/>
        <v>0</v>
      </c>
    </row>
    <row r="4045" spans="1:29" ht="12.75" customHeight="1">
      <c r="A4045" s="69"/>
      <c r="B4045" s="98"/>
      <c r="C4045" s="98"/>
      <c r="D4045" s="158" t="s">
        <v>28</v>
      </c>
      <c r="E4045" s="159"/>
      <c r="F4045" s="160">
        <f>VLOOKUP(C4024,$AD$1:$AG$6,2)</f>
        <v>-1320000</v>
      </c>
      <c r="G4045" s="160"/>
      <c r="H4045" s="99"/>
      <c r="I4045" s="76">
        <f t="shared" si="1651"/>
        <v>24</v>
      </c>
      <c r="J4045" s="100">
        <f>$AN$28</f>
        <v>41098</v>
      </c>
      <c r="K4045" s="339" t="s">
        <v>50</v>
      </c>
      <c r="L4045" s="261"/>
      <c r="M4045" s="232">
        <f t="shared" si="1666"/>
        <v>0</v>
      </c>
      <c r="N4045" s="241">
        <f t="shared" si="1658"/>
        <v>0</v>
      </c>
      <c r="O4045" s="244">
        <f t="shared" si="1652"/>
        <v>0</v>
      </c>
      <c r="P4045" s="245">
        <f t="shared" si="1664"/>
        <v>0</v>
      </c>
      <c r="Q4045" s="257">
        <f t="shared" si="1653"/>
        <v>0</v>
      </c>
      <c r="R4045" s="102">
        <f t="shared" si="1665"/>
        <v>0</v>
      </c>
      <c r="S4045" s="103">
        <f t="shared" si="1659"/>
        <v>0</v>
      </c>
      <c r="T4045" s="104">
        <f t="shared" si="1660"/>
        <v>0</v>
      </c>
      <c r="U4045" s="104">
        <f t="shared" si="1661"/>
        <v>0</v>
      </c>
      <c r="V4045" s="104">
        <f t="shared" si="1662"/>
        <v>0</v>
      </c>
      <c r="W4045" s="105">
        <f t="shared" si="1663"/>
        <v>0</v>
      </c>
      <c r="X4045" s="96"/>
      <c r="Y4045" s="106" t="str">
        <f>$AO$28</f>
        <v>M</v>
      </c>
      <c r="Z4045" s="262" t="str">
        <f t="shared" si="1654"/>
        <v>Sun</v>
      </c>
      <c r="AA4045" s="107">
        <f t="shared" si="1655"/>
        <v>0</v>
      </c>
      <c r="AB4045" s="107">
        <f t="shared" si="1656"/>
        <v>0</v>
      </c>
      <c r="AC4045" s="107">
        <f t="shared" si="1657"/>
        <v>0</v>
      </c>
    </row>
    <row r="4046" spans="1:29" ht="12.75" customHeight="1">
      <c r="A4046" s="69"/>
      <c r="B4046" s="98"/>
      <c r="C4046" s="98"/>
      <c r="D4046" s="162" t="s">
        <v>26</v>
      </c>
      <c r="E4046" s="159"/>
      <c r="F4046" s="163">
        <f>+(H4031)*0.54%</f>
        <v>6720.6240000000007</v>
      </c>
      <c r="G4046" s="163"/>
      <c r="H4046" s="99"/>
      <c r="I4046" s="76">
        <f t="shared" si="1651"/>
        <v>25</v>
      </c>
      <c r="J4046" s="100">
        <f>$AN$29</f>
        <v>41099</v>
      </c>
      <c r="K4046" s="101">
        <v>1</v>
      </c>
      <c r="L4046" s="261">
        <v>10</v>
      </c>
      <c r="M4046" s="232">
        <f t="shared" si="1666"/>
        <v>0.33333333333333331</v>
      </c>
      <c r="N4046" s="241">
        <f t="shared" si="1658"/>
        <v>0.70833333333333337</v>
      </c>
      <c r="O4046" s="244">
        <f t="shared" si="1652"/>
        <v>9.0000000000000018</v>
      </c>
      <c r="P4046" s="245" t="str">
        <f t="shared" si="1664"/>
        <v>1</v>
      </c>
      <c r="Q4046" s="257">
        <f t="shared" si="1653"/>
        <v>8.0000000000000018</v>
      </c>
      <c r="R4046" s="102">
        <f t="shared" si="1665"/>
        <v>1.9999999999999982</v>
      </c>
      <c r="S4046" s="103">
        <f t="shared" si="1659"/>
        <v>1</v>
      </c>
      <c r="T4046" s="104">
        <f t="shared" si="1660"/>
        <v>0.99999999999999822</v>
      </c>
      <c r="U4046" s="104">
        <f t="shared" si="1661"/>
        <v>0</v>
      </c>
      <c r="V4046" s="104">
        <f t="shared" si="1662"/>
        <v>0</v>
      </c>
      <c r="W4046" s="105">
        <f t="shared" si="1663"/>
        <v>1.9999999999999982</v>
      </c>
      <c r="X4046" s="96"/>
      <c r="Y4046" s="106" t="str">
        <f>$AO$29</f>
        <v>D</v>
      </c>
      <c r="Z4046" s="262" t="str">
        <f t="shared" si="1654"/>
        <v>Mon</v>
      </c>
      <c r="AA4046" s="107">
        <f t="shared" si="1655"/>
        <v>0</v>
      </c>
      <c r="AB4046" s="107">
        <f t="shared" si="1656"/>
        <v>0</v>
      </c>
      <c r="AC4046" s="107">
        <f t="shared" si="1657"/>
        <v>0</v>
      </c>
    </row>
    <row r="4047" spans="1:29" ht="12.75" customHeight="1">
      <c r="A4047" s="69"/>
      <c r="B4047" s="98"/>
      <c r="C4047" s="98"/>
      <c r="D4047" s="162" t="s">
        <v>29</v>
      </c>
      <c r="E4047" s="159"/>
      <c r="F4047" s="160">
        <f>-IF(H4040*5%&gt;500000,500000,H4040*5%)</f>
        <v>-85132.369942196528</v>
      </c>
      <c r="G4047" s="160"/>
      <c r="H4047" s="99"/>
      <c r="I4047" s="76">
        <f t="shared" si="1651"/>
        <v>26</v>
      </c>
      <c r="J4047" s="100">
        <f>$AN$30</f>
        <v>41100</v>
      </c>
      <c r="K4047" s="101">
        <v>1</v>
      </c>
      <c r="L4047" s="261">
        <v>8</v>
      </c>
      <c r="M4047" s="232">
        <f t="shared" si="1666"/>
        <v>0.33333333333333331</v>
      </c>
      <c r="N4047" s="241">
        <f t="shared" si="1658"/>
        <v>0.70833333333333337</v>
      </c>
      <c r="O4047" s="244">
        <f t="shared" si="1652"/>
        <v>9.0000000000000018</v>
      </c>
      <c r="P4047" s="245" t="str">
        <f t="shared" si="1664"/>
        <v>1</v>
      </c>
      <c r="Q4047" s="257">
        <f t="shared" si="1653"/>
        <v>8.0000000000000018</v>
      </c>
      <c r="R4047" s="102">
        <f t="shared" si="1665"/>
        <v>0</v>
      </c>
      <c r="S4047" s="103">
        <f t="shared" si="1659"/>
        <v>0</v>
      </c>
      <c r="T4047" s="104">
        <f t="shared" si="1660"/>
        <v>0</v>
      </c>
      <c r="U4047" s="104">
        <f t="shared" si="1661"/>
        <v>0</v>
      </c>
      <c r="V4047" s="104">
        <f t="shared" si="1662"/>
        <v>0</v>
      </c>
      <c r="W4047" s="105">
        <f t="shared" si="1663"/>
        <v>0</v>
      </c>
      <c r="X4047" s="96"/>
      <c r="Y4047" s="106" t="str">
        <f>$AO$30</f>
        <v>D</v>
      </c>
      <c r="Z4047" s="207" t="str">
        <f t="shared" si="1654"/>
        <v>Tue</v>
      </c>
      <c r="AA4047" s="107">
        <f t="shared" si="1655"/>
        <v>0</v>
      </c>
      <c r="AB4047" s="107">
        <f t="shared" si="1656"/>
        <v>0</v>
      </c>
      <c r="AC4047" s="107">
        <f t="shared" si="1657"/>
        <v>0</v>
      </c>
    </row>
    <row r="4048" spans="1:29" ht="12.75" customHeight="1">
      <c r="A4048" s="69"/>
      <c r="B4048" s="98"/>
      <c r="C4048" s="98"/>
      <c r="D4048" s="162" t="s">
        <v>30</v>
      </c>
      <c r="E4048" s="159"/>
      <c r="F4048" s="163">
        <f>ROUND(H4040+H4042+F4046+F4047,0)*12</f>
        <v>19192128</v>
      </c>
      <c r="G4048" s="163"/>
      <c r="H4048" s="99"/>
      <c r="I4048" s="76">
        <f t="shared" si="1651"/>
        <v>27</v>
      </c>
      <c r="J4048" s="100">
        <f>$AN$31</f>
        <v>41101</v>
      </c>
      <c r="K4048" s="101">
        <v>1</v>
      </c>
      <c r="L4048" s="261">
        <v>10</v>
      </c>
      <c r="M4048" s="232">
        <f t="shared" si="1666"/>
        <v>0.33333333333333331</v>
      </c>
      <c r="N4048" s="241">
        <f t="shared" si="1658"/>
        <v>0.70833333333333337</v>
      </c>
      <c r="O4048" s="244">
        <f t="shared" si="1652"/>
        <v>9.0000000000000018</v>
      </c>
      <c r="P4048" s="245" t="str">
        <f t="shared" si="1664"/>
        <v>1</v>
      </c>
      <c r="Q4048" s="257">
        <f t="shared" si="1653"/>
        <v>8.0000000000000018</v>
      </c>
      <c r="R4048" s="102">
        <f t="shared" si="1665"/>
        <v>1.9999999999999982</v>
      </c>
      <c r="S4048" s="103">
        <f t="shared" si="1659"/>
        <v>1</v>
      </c>
      <c r="T4048" s="104">
        <f t="shared" si="1660"/>
        <v>0.99999999999999822</v>
      </c>
      <c r="U4048" s="104">
        <f t="shared" si="1661"/>
        <v>0</v>
      </c>
      <c r="V4048" s="104">
        <f t="shared" si="1662"/>
        <v>0</v>
      </c>
      <c r="W4048" s="105">
        <f t="shared" si="1663"/>
        <v>1.9999999999999982</v>
      </c>
      <c r="X4048" s="96"/>
      <c r="Y4048" s="106" t="str">
        <f>$AO$31</f>
        <v>D</v>
      </c>
      <c r="Z4048" s="207" t="str">
        <f t="shared" si="1654"/>
        <v>Wed</v>
      </c>
      <c r="AA4048" s="107">
        <f t="shared" si="1655"/>
        <v>0</v>
      </c>
      <c r="AB4048" s="107">
        <f t="shared" si="1656"/>
        <v>0</v>
      </c>
      <c r="AC4048" s="107">
        <f t="shared" si="1657"/>
        <v>0</v>
      </c>
    </row>
    <row r="4049" spans="1:29" ht="12.75" customHeight="1">
      <c r="A4049" s="69"/>
      <c r="B4049" s="98"/>
      <c r="C4049" s="98"/>
      <c r="D4049" s="168" t="s">
        <v>31</v>
      </c>
      <c r="E4049" s="159"/>
      <c r="F4049" s="169">
        <f>(F4048)+(F4045*12)</f>
        <v>3352128</v>
      </c>
      <c r="G4049" s="169"/>
      <c r="H4049" s="99"/>
      <c r="I4049" s="76">
        <f t="shared" si="1651"/>
        <v>28</v>
      </c>
      <c r="J4049" s="100">
        <f>$AN$32</f>
        <v>41102</v>
      </c>
      <c r="K4049" s="101">
        <v>1</v>
      </c>
      <c r="L4049" s="261">
        <v>8</v>
      </c>
      <c r="M4049" s="232">
        <f t="shared" si="1666"/>
        <v>0.33333333333333331</v>
      </c>
      <c r="N4049" s="241">
        <f t="shared" si="1658"/>
        <v>0.70833333333333337</v>
      </c>
      <c r="O4049" s="244">
        <f t="shared" si="1652"/>
        <v>9.0000000000000018</v>
      </c>
      <c r="P4049" s="245" t="str">
        <f t="shared" si="1664"/>
        <v>1</v>
      </c>
      <c r="Q4049" s="257">
        <f t="shared" si="1653"/>
        <v>8.0000000000000018</v>
      </c>
      <c r="R4049" s="102">
        <f t="shared" si="1665"/>
        <v>0</v>
      </c>
      <c r="S4049" s="103">
        <f t="shared" si="1659"/>
        <v>0</v>
      </c>
      <c r="T4049" s="104">
        <f t="shared" si="1660"/>
        <v>0</v>
      </c>
      <c r="U4049" s="104">
        <f t="shared" si="1661"/>
        <v>0</v>
      </c>
      <c r="V4049" s="104">
        <f t="shared" si="1662"/>
        <v>0</v>
      </c>
      <c r="W4049" s="105">
        <f t="shared" si="1663"/>
        <v>0</v>
      </c>
      <c r="X4049" s="96"/>
      <c r="Y4049" s="106" t="str">
        <f>$AO$32</f>
        <v>D</v>
      </c>
      <c r="Z4049" s="207" t="str">
        <f t="shared" si="1654"/>
        <v>Thu</v>
      </c>
      <c r="AA4049" s="107">
        <f t="shared" si="1655"/>
        <v>0</v>
      </c>
      <c r="AB4049" s="107">
        <f t="shared" si="1656"/>
        <v>0</v>
      </c>
      <c r="AC4049" s="107">
        <f t="shared" si="1657"/>
        <v>0</v>
      </c>
    </row>
    <row r="4050" spans="1:29" ht="12.75" customHeight="1">
      <c r="A4050" s="69"/>
      <c r="B4050" s="98"/>
      <c r="C4050" s="98"/>
      <c r="D4050" s="168" t="s">
        <v>32</v>
      </c>
      <c r="E4050" s="159"/>
      <c r="F4050" s="170">
        <f>-(IF(F4049&lt;=0,0,IF(F4049&lt;=50000000,F4049*0.05,IF(F4049&lt;=200000000,(F4049-50000000)*0.15+2500000,IF(F4049&lt;=500000000,(F4049-250000000)*0.25+32500000,(F4049-500000000)*0.3+95000000)))))/12</f>
        <v>-13967.200000000003</v>
      </c>
      <c r="G4050" s="171">
        <f>-(IF(F4050&lt;=0,0,IF(F4050&lt;=50000000,F4050*0.05,IF(F4050&lt;=200000000,(F4050-50000000)*0.15+2500000,IF(F4050&lt;=500000000,(F4050-250000000)*0.25+32500000,(F4050-500000000)*0.3+95000000)))))/12</f>
        <v>0</v>
      </c>
      <c r="H4050" s="99"/>
      <c r="I4050" s="76">
        <f t="shared" si="1651"/>
        <v>29</v>
      </c>
      <c r="J4050" s="100">
        <f>$AN$33</f>
        <v>41103</v>
      </c>
      <c r="K4050" s="101">
        <v>1</v>
      </c>
      <c r="L4050" s="261">
        <v>10</v>
      </c>
      <c r="M4050" s="232">
        <f t="shared" si="1666"/>
        <v>0.33333333333333331</v>
      </c>
      <c r="N4050" s="241">
        <f t="shared" si="1658"/>
        <v>0.70833333333333337</v>
      </c>
      <c r="O4050" s="244">
        <f t="shared" si="1652"/>
        <v>9.0000000000000018</v>
      </c>
      <c r="P4050" s="245" t="str">
        <f t="shared" si="1664"/>
        <v>1</v>
      </c>
      <c r="Q4050" s="257">
        <f t="shared" si="1653"/>
        <v>8.0000000000000018</v>
      </c>
      <c r="R4050" s="102">
        <f t="shared" si="1665"/>
        <v>1.9999999999999982</v>
      </c>
      <c r="S4050" s="103">
        <f t="shared" si="1659"/>
        <v>1</v>
      </c>
      <c r="T4050" s="104">
        <f t="shared" si="1660"/>
        <v>0.99999999999999822</v>
      </c>
      <c r="U4050" s="104">
        <f t="shared" si="1661"/>
        <v>0</v>
      </c>
      <c r="V4050" s="104">
        <f t="shared" si="1662"/>
        <v>0</v>
      </c>
      <c r="W4050" s="105">
        <f t="shared" si="1663"/>
        <v>1.9999999999999982</v>
      </c>
      <c r="X4050" s="96"/>
      <c r="Y4050" s="106" t="str">
        <f>$AO$33</f>
        <v>D</v>
      </c>
      <c r="Z4050" s="207" t="str">
        <f t="shared" si="1654"/>
        <v>Fri</v>
      </c>
      <c r="AA4050" s="107">
        <f t="shared" si="1655"/>
        <v>0</v>
      </c>
      <c r="AB4050" s="107">
        <f t="shared" si="1656"/>
        <v>0</v>
      </c>
      <c r="AC4050" s="107">
        <f t="shared" si="1657"/>
        <v>0</v>
      </c>
    </row>
    <row r="4051" spans="1:29" ht="12.75" customHeight="1">
      <c r="A4051" s="69"/>
      <c r="B4051" s="98"/>
      <c r="C4051" s="125"/>
      <c r="D4051" s="172"/>
      <c r="E4051" s="173"/>
      <c r="F4051" s="174"/>
      <c r="G4051" s="72"/>
      <c r="H4051" s="175"/>
      <c r="I4051" s="76">
        <f t="shared" si="1651"/>
        <v>30</v>
      </c>
      <c r="J4051" s="100">
        <f>$AN$34</f>
        <v>41104</v>
      </c>
      <c r="K4051" s="339" t="s">
        <v>50</v>
      </c>
      <c r="L4051" s="261"/>
      <c r="M4051" s="232">
        <f t="shared" si="1666"/>
        <v>0</v>
      </c>
      <c r="N4051" s="241">
        <f t="shared" si="1658"/>
        <v>0</v>
      </c>
      <c r="O4051" s="244">
        <f t="shared" si="1652"/>
        <v>0</v>
      </c>
      <c r="P4051" s="245">
        <f t="shared" si="1664"/>
        <v>0</v>
      </c>
      <c r="Q4051" s="257">
        <f t="shared" si="1653"/>
        <v>0</v>
      </c>
      <c r="R4051" s="102">
        <f t="shared" si="1665"/>
        <v>0</v>
      </c>
      <c r="S4051" s="103">
        <f t="shared" si="1659"/>
        <v>0</v>
      </c>
      <c r="T4051" s="104">
        <f t="shared" si="1660"/>
        <v>0</v>
      </c>
      <c r="U4051" s="104">
        <f t="shared" si="1661"/>
        <v>0</v>
      </c>
      <c r="V4051" s="104">
        <f t="shared" si="1662"/>
        <v>0</v>
      </c>
      <c r="W4051" s="105">
        <f t="shared" si="1663"/>
        <v>0</v>
      </c>
      <c r="X4051" s="96"/>
      <c r="Y4051" s="106" t="str">
        <f>$AO$34</f>
        <v>M</v>
      </c>
      <c r="Z4051" s="207" t="str">
        <f t="shared" si="1654"/>
        <v>Sat</v>
      </c>
      <c r="AA4051" s="107">
        <f t="shared" si="1655"/>
        <v>0</v>
      </c>
      <c r="AB4051" s="107">
        <f t="shared" si="1656"/>
        <v>0</v>
      </c>
      <c r="AC4051" s="107">
        <f t="shared" si="1657"/>
        <v>0</v>
      </c>
    </row>
    <row r="4052" spans="1:29" ht="12.75" customHeight="1">
      <c r="A4052" s="69"/>
      <c r="B4052" s="176" t="s">
        <v>33</v>
      </c>
      <c r="C4052" s="177"/>
      <c r="D4052" s="178"/>
      <c r="E4052" s="127"/>
      <c r="F4052" s="179"/>
      <c r="G4052" s="180" t="s">
        <v>22</v>
      </c>
      <c r="H4052" s="152">
        <f>+H4040+H4042+H4043+H4044</f>
        <v>1663788.9988439304</v>
      </c>
      <c r="I4052" s="76">
        <f t="shared" si="1651"/>
        <v>31</v>
      </c>
      <c r="J4052" s="100">
        <f>$AN$35</f>
        <v>41105</v>
      </c>
      <c r="K4052" s="339" t="s">
        <v>50</v>
      </c>
      <c r="L4052" s="261"/>
      <c r="M4052" s="232">
        <f t="shared" si="1666"/>
        <v>0</v>
      </c>
      <c r="N4052" s="241">
        <f t="shared" si="1658"/>
        <v>0</v>
      </c>
      <c r="O4052" s="244">
        <f t="shared" si="1652"/>
        <v>0</v>
      </c>
      <c r="P4052" s="245">
        <f t="shared" si="1664"/>
        <v>0</v>
      </c>
      <c r="Q4052" s="257">
        <f t="shared" si="1653"/>
        <v>0</v>
      </c>
      <c r="R4052" s="102">
        <f t="shared" si="1665"/>
        <v>0</v>
      </c>
      <c r="S4052" s="103">
        <f t="shared" si="1659"/>
        <v>0</v>
      </c>
      <c r="T4052" s="104">
        <f t="shared" si="1660"/>
        <v>0</v>
      </c>
      <c r="U4052" s="104">
        <f t="shared" si="1661"/>
        <v>0</v>
      </c>
      <c r="V4052" s="104">
        <f t="shared" si="1662"/>
        <v>0</v>
      </c>
      <c r="W4052" s="105">
        <f t="shared" si="1663"/>
        <v>0</v>
      </c>
      <c r="X4052" s="96"/>
      <c r="Y4052" s="106" t="str">
        <f>$AO$35</f>
        <v>M</v>
      </c>
      <c r="Z4052" s="262" t="str">
        <f t="shared" si="1654"/>
        <v>Sun</v>
      </c>
      <c r="AA4052" s="107">
        <f t="shared" si="1655"/>
        <v>0</v>
      </c>
      <c r="AB4052" s="107">
        <f t="shared" si="1656"/>
        <v>0</v>
      </c>
      <c r="AC4052" s="107">
        <f t="shared" si="1657"/>
        <v>0</v>
      </c>
    </row>
    <row r="4053" spans="1:29" ht="12.75" customHeight="1">
      <c r="A4053" s="69"/>
      <c r="B4053" s="70"/>
      <c r="C4053" s="70"/>
      <c r="D4053" s="200"/>
      <c r="E4053" s="127"/>
      <c r="F4053" s="155"/>
      <c r="G4053" s="74"/>
      <c r="H4053" s="75"/>
      <c r="I4053" s="76">
        <f t="shared" si="1651"/>
        <v>32</v>
      </c>
      <c r="J4053" s="100">
        <f>$AN$36</f>
        <v>41106</v>
      </c>
      <c r="K4053" s="101">
        <v>1</v>
      </c>
      <c r="L4053" s="261">
        <v>10</v>
      </c>
      <c r="M4053" s="232">
        <f t="shared" si="1666"/>
        <v>0.33333333333333331</v>
      </c>
      <c r="N4053" s="241">
        <f t="shared" si="1658"/>
        <v>0.70833333333333337</v>
      </c>
      <c r="O4053" s="244">
        <f t="shared" si="1652"/>
        <v>9.0000000000000018</v>
      </c>
      <c r="P4053" s="245" t="str">
        <f t="shared" si="1664"/>
        <v>1</v>
      </c>
      <c r="Q4053" s="257">
        <f t="shared" si="1653"/>
        <v>8.0000000000000018</v>
      </c>
      <c r="R4053" s="102">
        <f t="shared" si="1665"/>
        <v>1.9999999999999982</v>
      </c>
      <c r="S4053" s="103">
        <f t="shared" si="1659"/>
        <v>1</v>
      </c>
      <c r="T4053" s="104">
        <f t="shared" si="1660"/>
        <v>0.99999999999999822</v>
      </c>
      <c r="U4053" s="104">
        <f t="shared" si="1661"/>
        <v>0</v>
      </c>
      <c r="V4053" s="104">
        <f t="shared" si="1662"/>
        <v>0</v>
      </c>
      <c r="W4053" s="105">
        <f t="shared" si="1663"/>
        <v>1.9999999999999982</v>
      </c>
      <c r="X4053" s="96"/>
      <c r="Y4053" s="106" t="str">
        <f>$AO$36</f>
        <v>D</v>
      </c>
      <c r="Z4053" s="262" t="str">
        <f t="shared" si="1654"/>
        <v>Mon</v>
      </c>
      <c r="AA4053" s="107">
        <f t="shared" si="1655"/>
        <v>0</v>
      </c>
      <c r="AB4053" s="107">
        <f t="shared" si="1656"/>
        <v>0</v>
      </c>
      <c r="AC4053" s="107">
        <f t="shared" si="1657"/>
        <v>0</v>
      </c>
    </row>
    <row r="4054" spans="1:29" ht="12.75" customHeight="1">
      <c r="A4054" s="69"/>
      <c r="B4054" s="181" t="s">
        <v>34</v>
      </c>
      <c r="C4054" s="181"/>
      <c r="D4054" s="72"/>
      <c r="E4054" s="73"/>
      <c r="F4054" s="72"/>
      <c r="G4054" s="181" t="s">
        <v>35</v>
      </c>
      <c r="H4054" s="99"/>
      <c r="I4054" s="76">
        <f t="shared" si="1651"/>
        <v>33</v>
      </c>
      <c r="J4054" s="100">
        <f>$AN$37</f>
        <v>41107</v>
      </c>
      <c r="K4054" s="101">
        <v>1</v>
      </c>
      <c r="L4054" s="261">
        <v>10</v>
      </c>
      <c r="M4054" s="232">
        <f t="shared" si="1666"/>
        <v>0.33333333333333331</v>
      </c>
      <c r="N4054" s="241">
        <f t="shared" si="1658"/>
        <v>0.70833333333333337</v>
      </c>
      <c r="O4054" s="244">
        <f t="shared" si="1652"/>
        <v>9.0000000000000018</v>
      </c>
      <c r="P4054" s="245" t="str">
        <f t="shared" si="1664"/>
        <v>1</v>
      </c>
      <c r="Q4054" s="257">
        <f t="shared" si="1653"/>
        <v>8.0000000000000018</v>
      </c>
      <c r="R4054" s="102">
        <f t="shared" si="1665"/>
        <v>1.9999999999999982</v>
      </c>
      <c r="S4054" s="103">
        <f t="shared" si="1659"/>
        <v>1</v>
      </c>
      <c r="T4054" s="104">
        <f t="shared" si="1660"/>
        <v>0.99999999999999822</v>
      </c>
      <c r="U4054" s="104">
        <f t="shared" si="1661"/>
        <v>0</v>
      </c>
      <c r="V4054" s="104">
        <f t="shared" si="1662"/>
        <v>0</v>
      </c>
      <c r="W4054" s="105">
        <f t="shared" si="1663"/>
        <v>1.9999999999999982</v>
      </c>
      <c r="X4054" s="96"/>
      <c r="Y4054" s="106" t="str">
        <f>$AO$37</f>
        <v>D</v>
      </c>
      <c r="Z4054" s="207" t="str">
        <f t="shared" si="1654"/>
        <v>Tue</v>
      </c>
      <c r="AA4054" s="107">
        <f t="shared" si="1655"/>
        <v>0</v>
      </c>
      <c r="AB4054" s="107">
        <f t="shared" si="1656"/>
        <v>0</v>
      </c>
      <c r="AC4054" s="107">
        <f t="shared" si="1657"/>
        <v>0</v>
      </c>
    </row>
    <row r="4055" spans="1:29" ht="12.75" customHeight="1">
      <c r="A4055" s="69"/>
      <c r="B4055" s="181"/>
      <c r="C4055" s="181"/>
      <c r="D4055" s="72"/>
      <c r="E4055" s="73"/>
      <c r="F4055" s="72"/>
      <c r="G4055" s="181"/>
      <c r="H4055" s="99"/>
      <c r="I4055" s="76">
        <f t="shared" si="1651"/>
        <v>34</v>
      </c>
      <c r="J4055" s="100">
        <f>$AN$38</f>
        <v>41108</v>
      </c>
      <c r="K4055" s="101">
        <v>1</v>
      </c>
      <c r="L4055" s="261">
        <v>10</v>
      </c>
      <c r="M4055" s="232">
        <f t="shared" si="1666"/>
        <v>0.33333333333333331</v>
      </c>
      <c r="N4055" s="241">
        <f t="shared" si="1658"/>
        <v>0.70833333333333337</v>
      </c>
      <c r="O4055" s="244">
        <f t="shared" si="1652"/>
        <v>9.0000000000000018</v>
      </c>
      <c r="P4055" s="245" t="str">
        <f t="shared" si="1664"/>
        <v>1</v>
      </c>
      <c r="Q4055" s="257">
        <f t="shared" si="1653"/>
        <v>8.0000000000000018</v>
      </c>
      <c r="R4055" s="102">
        <f t="shared" si="1665"/>
        <v>1.9999999999999982</v>
      </c>
      <c r="S4055" s="103">
        <f t="shared" si="1659"/>
        <v>1</v>
      </c>
      <c r="T4055" s="104">
        <f t="shared" si="1660"/>
        <v>0.99999999999999822</v>
      </c>
      <c r="U4055" s="104">
        <f t="shared" si="1661"/>
        <v>0</v>
      </c>
      <c r="V4055" s="104">
        <f t="shared" si="1662"/>
        <v>0</v>
      </c>
      <c r="W4055" s="105">
        <f t="shared" si="1663"/>
        <v>1.9999999999999982</v>
      </c>
      <c r="X4055" s="96"/>
      <c r="Y4055" s="106" t="str">
        <f>$AO$38</f>
        <v>D</v>
      </c>
      <c r="Z4055" s="207" t="str">
        <f t="shared" si="1654"/>
        <v>Wed</v>
      </c>
      <c r="AA4055" s="107">
        <f t="shared" si="1655"/>
        <v>0</v>
      </c>
      <c r="AB4055" s="107">
        <f t="shared" si="1656"/>
        <v>0</v>
      </c>
      <c r="AC4055" s="107">
        <f t="shared" si="1657"/>
        <v>0</v>
      </c>
    </row>
    <row r="4056" spans="1:29" ht="12.75" customHeight="1">
      <c r="A4056" s="69"/>
      <c r="B4056" s="181"/>
      <c r="C4056" s="181"/>
      <c r="D4056" s="72"/>
      <c r="E4056" s="73"/>
      <c r="F4056" s="72"/>
      <c r="G4056" s="181"/>
      <c r="H4056" s="99"/>
      <c r="I4056" s="76">
        <f t="shared" si="1651"/>
        <v>35</v>
      </c>
      <c r="J4056" s="100"/>
      <c r="K4056" s="101"/>
      <c r="L4056" s="261"/>
      <c r="M4056" s="232"/>
      <c r="N4056" s="241"/>
      <c r="O4056" s="244"/>
      <c r="P4056" s="245"/>
      <c r="Q4056" s="257"/>
      <c r="R4056" s="102"/>
      <c r="S4056" s="103"/>
      <c r="T4056" s="104"/>
      <c r="U4056" s="104"/>
      <c r="V4056" s="104"/>
      <c r="W4056" s="105"/>
      <c r="X4056" s="96"/>
      <c r="Y4056" s="106"/>
      <c r="Z4056" s="207" t="str">
        <f t="shared" si="1654"/>
        <v>Sat</v>
      </c>
      <c r="AA4056" s="107">
        <f>COUNTIF(K4056,"S")</f>
        <v>0</v>
      </c>
      <c r="AB4056" s="107">
        <f>COUNTIF(K4056,"I")</f>
        <v>0</v>
      </c>
      <c r="AC4056" s="107">
        <f>COUNTIF(K4056,"A")</f>
        <v>0</v>
      </c>
    </row>
    <row r="4057" spans="1:29" ht="12.75" customHeight="1">
      <c r="A4057" s="69"/>
      <c r="B4057" s="181"/>
      <c r="C4057" s="181"/>
      <c r="D4057" s="72"/>
      <c r="E4057" s="73"/>
      <c r="F4057" s="72"/>
      <c r="G4057" s="181"/>
      <c r="H4057" s="99"/>
      <c r="I4057" s="76">
        <f t="shared" si="1651"/>
        <v>36</v>
      </c>
      <c r="J4057" s="210" t="s">
        <v>19</v>
      </c>
      <c r="K4057" s="211"/>
      <c r="L4057" s="251"/>
      <c r="M4057" s="212" t="s">
        <v>45</v>
      </c>
      <c r="N4057" s="212" t="s">
        <v>46</v>
      </c>
      <c r="O4057" s="242"/>
      <c r="P4057" s="243"/>
      <c r="Q4057" s="258"/>
      <c r="R4057" s="212"/>
      <c r="S4057" s="213"/>
      <c r="T4057" s="214"/>
      <c r="U4057" s="214"/>
      <c r="V4057" s="215"/>
      <c r="W4057" s="216" t="s">
        <v>36</v>
      </c>
      <c r="X4057" s="182"/>
      <c r="Y4057" s="183" t="s">
        <v>37</v>
      </c>
      <c r="Z4057" s="83"/>
      <c r="AA4057" s="84"/>
      <c r="AB4057" s="84"/>
      <c r="AC4057" s="96"/>
    </row>
    <row r="4058" spans="1:29" ht="12.75" customHeight="1">
      <c r="A4058" s="69"/>
      <c r="B4058" s="184" t="str">
        <f>C4022</f>
        <v>ADE</v>
      </c>
      <c r="C4058" s="181"/>
      <c r="D4058" s="72"/>
      <c r="E4058" s="73"/>
      <c r="F4058" s="72"/>
      <c r="G4058" s="181" t="s">
        <v>38</v>
      </c>
      <c r="H4058" s="99"/>
      <c r="I4058" s="76">
        <f t="shared" si="1651"/>
        <v>37</v>
      </c>
      <c r="J4058" s="333">
        <f>+K4058+L4058</f>
        <v>14</v>
      </c>
      <c r="K4058" s="334">
        <f>+COUNTIF(K4025:K4056,"1")+COUNTIF(K4025:K4056,"2")+COUNTIF(K4025:K4056,"L2")+COUNTIF(K4025:K4056,"L1")</f>
        <v>14</v>
      </c>
      <c r="L4058" s="334">
        <f>+COUNTIF(K4025:K4056,"2")+COUNTIF(K4025:K4056,"L2")</f>
        <v>0</v>
      </c>
      <c r="M4058" s="334">
        <f>+COUNTIF(K4025:K4056,"1")+COUNTIF(K4025:K4056,"L1")</f>
        <v>14</v>
      </c>
      <c r="N4058" s="185"/>
      <c r="O4058" s="185"/>
      <c r="P4058" s="101"/>
      <c r="Q4058" s="259"/>
      <c r="R4058" s="185">
        <f>+COUNTIF(K4026:K4056,"S2")</f>
        <v>0</v>
      </c>
      <c r="S4058" s="102">
        <f>SUM(S4026:S4056)</f>
        <v>10</v>
      </c>
      <c r="T4058" s="102">
        <f>SUM(T4026:T4056)</f>
        <v>16.999999999999982</v>
      </c>
      <c r="U4058" s="102">
        <f>SUM(U4026:U4056)</f>
        <v>1</v>
      </c>
      <c r="V4058" s="102">
        <f>SUM(V4026:V4056)</f>
        <v>0</v>
      </c>
      <c r="W4058" s="105">
        <f>+(S4058*1.5)+(T4058*2)+(U4058*3)+(V4058*4)</f>
        <v>51.999999999999964</v>
      </c>
      <c r="X4058" s="186"/>
      <c r="Y4058" s="187">
        <f>+COUNTIF(Y4026:Y4056,"D")</f>
        <v>22</v>
      </c>
      <c r="Z4058" s="83"/>
      <c r="AA4058" s="102">
        <f>SUM(AA4026:AA4056)</f>
        <v>0</v>
      </c>
      <c r="AB4058" s="102">
        <f>SUM(AB4026:AB4056)</f>
        <v>0</v>
      </c>
      <c r="AC4058" s="102">
        <f>SUM(AC4026:AC4056)</f>
        <v>0</v>
      </c>
    </row>
    <row r="4059" spans="1:29" ht="12.75" customHeight="1">
      <c r="A4059" s="69"/>
      <c r="B4059" s="263"/>
      <c r="C4059" s="189" t="s">
        <v>57</v>
      </c>
      <c r="D4059" s="189"/>
      <c r="E4059" s="190"/>
      <c r="F4059" s="72"/>
      <c r="G4059" s="72"/>
      <c r="H4059" s="99"/>
      <c r="I4059" s="76">
        <f t="shared" si="1651"/>
        <v>38</v>
      </c>
      <c r="J4059" s="191"/>
      <c r="K4059" s="192"/>
      <c r="L4059" s="252"/>
      <c r="M4059" s="193"/>
      <c r="N4059" s="193"/>
      <c r="O4059" s="193"/>
      <c r="P4059" s="239"/>
      <c r="Q4059" s="260"/>
      <c r="R4059" s="194">
        <f>S4058+T4058+U4058+V4058</f>
        <v>27.999999999999982</v>
      </c>
      <c r="S4059" s="103"/>
      <c r="T4059" s="103"/>
      <c r="U4059" s="103"/>
      <c r="V4059" s="103"/>
      <c r="W4059" s="103"/>
      <c r="X4059" s="195"/>
      <c r="Y4059" s="187"/>
      <c r="Z4059" s="196"/>
      <c r="AA4059" s="196"/>
      <c r="AB4059" s="196"/>
      <c r="AC4059" s="197"/>
    </row>
    <row r="4061" spans="1:29" ht="12.75" customHeight="1">
      <c r="A4061" s="52">
        <f>A4022+1</f>
        <v>105</v>
      </c>
      <c r="B4061" s="53" t="s">
        <v>2</v>
      </c>
      <c r="C4061" s="54" t="s">
        <v>201</v>
      </c>
      <c r="D4061" s="55"/>
      <c r="E4061" s="56" t="s">
        <v>55</v>
      </c>
      <c r="F4061" s="209" t="s">
        <v>180</v>
      </c>
      <c r="G4061" s="57"/>
      <c r="H4061" s="58"/>
      <c r="I4061" s="59">
        <v>1</v>
      </c>
      <c r="J4061" s="486" t="str">
        <f>+C4061</f>
        <v>ADE</v>
      </c>
      <c r="K4061" s="486"/>
      <c r="L4061" s="486"/>
      <c r="M4061" s="486"/>
      <c r="N4061" s="486"/>
      <c r="O4061" s="486"/>
      <c r="P4061" s="486"/>
      <c r="Q4061" s="486"/>
      <c r="R4061" s="486"/>
      <c r="S4061" s="486"/>
      <c r="T4061" s="486"/>
      <c r="U4061" s="486"/>
      <c r="V4061" s="486"/>
      <c r="W4061" s="486"/>
      <c r="X4061" s="60"/>
      <c r="Y4061" s="61"/>
      <c r="Z4061" s="62"/>
      <c r="AA4061" s="63"/>
      <c r="AB4061" s="63"/>
      <c r="AC4061" s="64"/>
    </row>
    <row r="4062" spans="1:29" ht="12.75" customHeight="1">
      <c r="A4062" s="69"/>
      <c r="B4062" s="70" t="s">
        <v>3</v>
      </c>
      <c r="C4062" s="71" t="s">
        <v>62</v>
      </c>
      <c r="D4062" s="72"/>
      <c r="E4062" s="73"/>
      <c r="F4062" s="72"/>
      <c r="G4062" s="74"/>
      <c r="H4062" s="75"/>
      <c r="I4062" s="76">
        <f t="shared" ref="I4062:I4098" si="1667">+I4061+1</f>
        <v>2</v>
      </c>
      <c r="J4062" s="77" t="s">
        <v>4</v>
      </c>
      <c r="K4062" s="78"/>
      <c r="L4062" s="248"/>
      <c r="M4062" s="79"/>
      <c r="N4062" s="79"/>
      <c r="O4062" s="79"/>
      <c r="P4062" s="236"/>
      <c r="Q4062" s="254"/>
      <c r="R4062" s="79"/>
      <c r="S4062" s="79"/>
      <c r="T4062" s="79"/>
      <c r="U4062" s="79"/>
      <c r="V4062" s="79"/>
      <c r="W4062" s="80" t="str">
        <f>$Y$1</f>
        <v>Period: 1 May 2012 - 31 May 2012</v>
      </c>
      <c r="X4062" s="81"/>
      <c r="Y4062" s="82"/>
      <c r="Z4062" s="83"/>
      <c r="AA4062" s="84"/>
      <c r="AB4062" s="84"/>
      <c r="AC4062" s="85"/>
    </row>
    <row r="4063" spans="1:29" ht="12.75" customHeight="1">
      <c r="A4063" s="69"/>
      <c r="B4063" s="70" t="s">
        <v>6</v>
      </c>
      <c r="C4063" s="71" t="s">
        <v>5</v>
      </c>
      <c r="D4063" s="72"/>
      <c r="E4063" s="73"/>
      <c r="F4063" s="91"/>
      <c r="G4063" s="91"/>
      <c r="H4063" s="92"/>
      <c r="I4063" s="76">
        <f t="shared" si="1667"/>
        <v>3</v>
      </c>
      <c r="J4063" s="487" t="s">
        <v>7</v>
      </c>
      <c r="K4063" s="488" t="s">
        <v>8</v>
      </c>
      <c r="L4063" s="249"/>
      <c r="M4063" s="489" t="s">
        <v>49</v>
      </c>
      <c r="N4063" s="490"/>
      <c r="O4063" s="220"/>
      <c r="P4063" s="237"/>
      <c r="Q4063" s="255"/>
      <c r="R4063" s="491" t="s">
        <v>64</v>
      </c>
      <c r="S4063" s="493" t="s">
        <v>9</v>
      </c>
      <c r="T4063" s="493"/>
      <c r="U4063" s="493"/>
      <c r="V4063" s="493"/>
      <c r="W4063" s="494" t="s">
        <v>10</v>
      </c>
      <c r="X4063" s="93"/>
      <c r="Y4063" s="94"/>
      <c r="Z4063" s="83"/>
      <c r="AA4063" s="84"/>
      <c r="AB4063" s="84"/>
      <c r="AC4063" s="85"/>
    </row>
    <row r="4064" spans="1:29" ht="12.75" customHeight="1">
      <c r="A4064" s="69"/>
      <c r="B4064" s="70" t="s">
        <v>48</v>
      </c>
      <c r="C4064" s="71"/>
      <c r="D4064" s="72"/>
      <c r="E4064" s="73"/>
      <c r="F4064" s="91"/>
      <c r="G4064" s="91"/>
      <c r="H4064" s="92"/>
      <c r="I4064" s="76">
        <f t="shared" si="1667"/>
        <v>4</v>
      </c>
      <c r="J4064" s="487"/>
      <c r="K4064" s="488"/>
      <c r="L4064" s="250"/>
      <c r="M4064" s="231" t="s">
        <v>11</v>
      </c>
      <c r="N4064" s="231" t="s">
        <v>12</v>
      </c>
      <c r="O4064" s="231"/>
      <c r="P4064" s="238"/>
      <c r="Q4064" s="256" t="s">
        <v>67</v>
      </c>
      <c r="R4064" s="492"/>
      <c r="S4064" s="201">
        <v>1.5</v>
      </c>
      <c r="T4064" s="201">
        <v>2</v>
      </c>
      <c r="U4064" s="201">
        <v>3</v>
      </c>
      <c r="V4064" s="201">
        <v>4</v>
      </c>
      <c r="W4064" s="494"/>
      <c r="X4064" s="93"/>
      <c r="Y4064" s="94"/>
      <c r="Z4064" s="83"/>
      <c r="AA4064" s="95" t="s">
        <v>13</v>
      </c>
      <c r="AB4064" s="95" t="s">
        <v>14</v>
      </c>
      <c r="AC4064" s="96" t="s">
        <v>15</v>
      </c>
    </row>
    <row r="4065" spans="1:29" ht="12.75" customHeight="1">
      <c r="A4065" s="69"/>
      <c r="B4065" s="70" t="s">
        <v>16</v>
      </c>
      <c r="C4065" s="71"/>
      <c r="D4065" s="72"/>
      <c r="E4065" s="73"/>
      <c r="F4065" s="98"/>
      <c r="G4065" s="72"/>
      <c r="H4065" s="99"/>
      <c r="I4065" s="76">
        <f t="shared" si="1667"/>
        <v>5</v>
      </c>
      <c r="J4065" s="100">
        <f>$AN$9</f>
        <v>41079</v>
      </c>
      <c r="K4065" s="101"/>
      <c r="L4065" s="261"/>
      <c r="M4065" s="232">
        <f>VLOOKUP(K4065,$AE$23:$AG$30,2,0)</f>
        <v>0</v>
      </c>
      <c r="N4065" s="241">
        <f>VLOOKUP(K4065,$AE$23:$AG$30,3,0)</f>
        <v>0</v>
      </c>
      <c r="O4065" s="244">
        <f t="shared" ref="O4065:O4094" si="1668">(N4065-M4065)*24</f>
        <v>0</v>
      </c>
      <c r="P4065" s="245">
        <f>+IF(((N4065-M4065)*24)&gt;4,"1",0)</f>
        <v>0</v>
      </c>
      <c r="Q4065" s="257">
        <f t="shared" ref="Q4065:Q4094" si="1669">O4065-P4065</f>
        <v>0</v>
      </c>
      <c r="R4065" s="102">
        <f>+L4065-Q4065</f>
        <v>0</v>
      </c>
      <c r="S4065" s="103">
        <f>IF(AND(Y4065="d",W4065&gt;0),1,0)</f>
        <v>0</v>
      </c>
      <c r="T4065" s="104">
        <f>IF(AND(Y4065="D",W4065-S4065&lt;0),0,IF(AND(Y4065="M",W4065&gt;=7),7,IF(AND(Y4065="M",W4065&lt;7),W4065,IF(W4065-S4065&lt;0,0,IF(AND(Y4065="D",W4065-S4065&gt;=7),7,IF(AND(Y4065="D",W4065-S4065&lt;7),W4065-S4065,0))))))</f>
        <v>0</v>
      </c>
      <c r="U4065" s="104">
        <f>IF(AND(Y4065="D",W4065&lt;1),0,IF(AND(Y4065="D",W4065-S4065-T4065&gt;0,W4065-S4065-T4065&lt;1),W4065-S4065-T4065,IF(AND(Y4065="D",W4065-S4065-T4065&gt;=1),1,IF(AND(Y4065="M",W4065-T4065&gt;=1),1,IF(AND(Y4065="M",W4065-T4065&lt;1),W4065-T4065,0)))))</f>
        <v>0</v>
      </c>
      <c r="V4065" s="104">
        <f>IF(AND(Y4065="D",W4065&lt;1),0,IF(AND(Y4065="D",W4065-S4065-T4065-U4065&gt;0),W4065-S4065-T4065-U4065,IF(AND(Y4065="M",W4065-T4065-U4065&gt;0),W4065-T4065-U4065,0)))</f>
        <v>0</v>
      </c>
      <c r="W4065" s="105">
        <f>+R4065</f>
        <v>0</v>
      </c>
      <c r="X4065" s="96"/>
      <c r="Y4065" s="106" t="str">
        <f>$AO$9</f>
        <v>D</v>
      </c>
      <c r="Z4065" s="207" t="str">
        <f t="shared" ref="Z4065:Z4095" si="1670">TEXT(WEEKDAY(J4065),"ddd")</f>
        <v>Tue</v>
      </c>
      <c r="AA4065" s="107">
        <f t="shared" ref="AA4065:AA4094" si="1671">COUNTIF(K4065,"S")</f>
        <v>0</v>
      </c>
      <c r="AB4065" s="107">
        <f t="shared" ref="AB4065:AB4094" si="1672">COUNTIF(K4065,"I")</f>
        <v>0</v>
      </c>
      <c r="AC4065" s="107">
        <f t="shared" ref="AC4065:AC4094" si="1673">COUNTIF(K4065,"A")</f>
        <v>0</v>
      </c>
    </row>
    <row r="4066" spans="1:29" ht="12.75" customHeight="1">
      <c r="A4066" s="69"/>
      <c r="B4066" s="70" t="s">
        <v>18</v>
      </c>
      <c r="C4066" s="108" t="s">
        <v>61</v>
      </c>
      <c r="D4066" s="109"/>
      <c r="E4066" s="73"/>
      <c r="F4066" s="110"/>
      <c r="G4066" s="72"/>
      <c r="H4066" s="99"/>
      <c r="I4066" s="76">
        <f t="shared" si="1667"/>
        <v>6</v>
      </c>
      <c r="J4066" s="100">
        <f>$AN$10</f>
        <v>41080</v>
      </c>
      <c r="K4066" s="101"/>
      <c r="L4066" s="261"/>
      <c r="M4066" s="232">
        <f>VLOOKUP(K4066,$AE$23:$AG$30,2,0)</f>
        <v>0</v>
      </c>
      <c r="N4066" s="241">
        <f t="shared" ref="N4066:N4094" si="1674">VLOOKUP(K4066,$AE$23:$AG$30,3,0)</f>
        <v>0</v>
      </c>
      <c r="O4066" s="244">
        <f t="shared" si="1668"/>
        <v>0</v>
      </c>
      <c r="P4066" s="245">
        <f>+IF(((N4066-M4066)*24)&gt;4,"1",0)</f>
        <v>0</v>
      </c>
      <c r="Q4066" s="257">
        <f t="shared" si="1669"/>
        <v>0</v>
      </c>
      <c r="R4066" s="102">
        <f>+L4066-Q4066</f>
        <v>0</v>
      </c>
      <c r="S4066" s="103">
        <f t="shared" ref="S4066:S4094" si="1675">IF(AND(Y4066="d",W4066&gt;0),1,0)</f>
        <v>0</v>
      </c>
      <c r="T4066" s="104">
        <f t="shared" ref="T4066:T4094" si="1676">IF(AND(Y4066="D",W4066-S4066&lt;0),0,IF(AND(Y4066="M",W4066&gt;=7),7,IF(AND(Y4066="M",W4066&lt;7),W4066,IF(W4066-S4066&lt;0,0,IF(AND(Y4066="D",W4066-S4066&gt;=7),7,IF(AND(Y4066="D",W4066-S4066&lt;7),W4066-S4066,0))))))</f>
        <v>0</v>
      </c>
      <c r="U4066" s="104">
        <f t="shared" ref="U4066:U4094" si="1677">IF(AND(Y4066="D",W4066&lt;1),0,IF(AND(Y4066="D",W4066-S4066-T4066&gt;0,W4066-S4066-T4066&lt;1),W4066-S4066-T4066,IF(AND(Y4066="D",W4066-S4066-T4066&gt;=1),1,IF(AND(Y4066="M",W4066-T4066&gt;=1),1,IF(AND(Y4066="M",W4066-T4066&lt;1),W4066-T4066,0)))))</f>
        <v>0</v>
      </c>
      <c r="V4066" s="104">
        <f t="shared" ref="V4066:V4094" si="1678">IF(AND(Y4066="D",W4066&lt;1),0,IF(AND(Y4066="D",W4066-S4066-T4066-U4066&gt;0),W4066-S4066-T4066-U4066,IF(AND(Y4066="M",W4066-T4066-U4066&gt;0),W4066-T4066-U4066,0)))</f>
        <v>0</v>
      </c>
      <c r="W4066" s="105">
        <f t="shared" ref="W4066:W4094" si="1679">+R4066</f>
        <v>0</v>
      </c>
      <c r="X4066" s="96"/>
      <c r="Y4066" s="106" t="str">
        <f>$AO$10</f>
        <v>D</v>
      </c>
      <c r="Z4066" s="207" t="str">
        <f t="shared" si="1670"/>
        <v>Wed</v>
      </c>
      <c r="AA4066" s="107">
        <f t="shared" si="1671"/>
        <v>0</v>
      </c>
      <c r="AB4066" s="107">
        <f t="shared" si="1672"/>
        <v>0</v>
      </c>
      <c r="AC4066" s="107">
        <f t="shared" si="1673"/>
        <v>0</v>
      </c>
    </row>
    <row r="4067" spans="1:29" ht="12.75" customHeight="1">
      <c r="A4067" s="69"/>
      <c r="B4067" s="98" t="s">
        <v>20</v>
      </c>
      <c r="C4067" s="199">
        <v>40245</v>
      </c>
      <c r="D4067" s="199">
        <v>41340</v>
      </c>
      <c r="E4067" s="73"/>
      <c r="F4067" s="72"/>
      <c r="G4067" s="72"/>
      <c r="H4067" s="99"/>
      <c r="I4067" s="76">
        <f t="shared" si="1667"/>
        <v>7</v>
      </c>
      <c r="J4067" s="100">
        <f>$AN$11</f>
        <v>41081</v>
      </c>
      <c r="K4067" s="101"/>
      <c r="L4067" s="261"/>
      <c r="M4067" s="232">
        <f>VLOOKUP(K4067,$AE$23:$AG$30,2,0)</f>
        <v>0</v>
      </c>
      <c r="N4067" s="241">
        <f t="shared" si="1674"/>
        <v>0</v>
      </c>
      <c r="O4067" s="244">
        <f t="shared" si="1668"/>
        <v>0</v>
      </c>
      <c r="P4067" s="245">
        <f t="shared" ref="P4067:P4094" si="1680">+IF(((N4067-M4067)*24)&gt;4,"1",0)</f>
        <v>0</v>
      </c>
      <c r="Q4067" s="257">
        <f t="shared" si="1669"/>
        <v>0</v>
      </c>
      <c r="R4067" s="102">
        <f t="shared" ref="R4067:R4094" si="1681">+L4067-Q4067</f>
        <v>0</v>
      </c>
      <c r="S4067" s="103">
        <f t="shared" si="1675"/>
        <v>0</v>
      </c>
      <c r="T4067" s="104">
        <f t="shared" si="1676"/>
        <v>0</v>
      </c>
      <c r="U4067" s="104">
        <f t="shared" si="1677"/>
        <v>0</v>
      </c>
      <c r="V4067" s="104">
        <f t="shared" si="1678"/>
        <v>0</v>
      </c>
      <c r="W4067" s="105">
        <f t="shared" si="1679"/>
        <v>0</v>
      </c>
      <c r="X4067" s="96"/>
      <c r="Y4067" s="106" t="str">
        <f>$AO$11</f>
        <v>D</v>
      </c>
      <c r="Z4067" s="207" t="str">
        <f t="shared" si="1670"/>
        <v>Thu</v>
      </c>
      <c r="AA4067" s="107">
        <f t="shared" si="1671"/>
        <v>0</v>
      </c>
      <c r="AB4067" s="107">
        <f t="shared" si="1672"/>
        <v>0</v>
      </c>
      <c r="AC4067" s="107">
        <f t="shared" si="1673"/>
        <v>0</v>
      </c>
    </row>
    <row r="4068" spans="1:29" ht="12.75" customHeight="1">
      <c r="A4068" s="69"/>
      <c r="B4068" s="98"/>
      <c r="C4068" s="98"/>
      <c r="D4068" s="72"/>
      <c r="E4068" s="73"/>
      <c r="F4068" s="72"/>
      <c r="G4068" s="72"/>
      <c r="H4068" s="99"/>
      <c r="I4068" s="76">
        <f t="shared" si="1667"/>
        <v>8</v>
      </c>
      <c r="J4068" s="100">
        <f>$AN$12</f>
        <v>41082</v>
      </c>
      <c r="K4068" s="101"/>
      <c r="L4068" s="261"/>
      <c r="M4068" s="232">
        <f t="shared" ref="M4068:M4094" si="1682">VLOOKUP(K4068,$AE$23:$AG$30,2,0)</f>
        <v>0</v>
      </c>
      <c r="N4068" s="241">
        <f t="shared" si="1674"/>
        <v>0</v>
      </c>
      <c r="O4068" s="244">
        <f t="shared" si="1668"/>
        <v>0</v>
      </c>
      <c r="P4068" s="245">
        <f t="shared" si="1680"/>
        <v>0</v>
      </c>
      <c r="Q4068" s="257">
        <f t="shared" si="1669"/>
        <v>0</v>
      </c>
      <c r="R4068" s="102">
        <f t="shared" si="1681"/>
        <v>0</v>
      </c>
      <c r="S4068" s="103">
        <f t="shared" si="1675"/>
        <v>0</v>
      </c>
      <c r="T4068" s="104">
        <f t="shared" si="1676"/>
        <v>0</v>
      </c>
      <c r="U4068" s="104">
        <f t="shared" si="1677"/>
        <v>0</v>
      </c>
      <c r="V4068" s="104">
        <f t="shared" si="1678"/>
        <v>0</v>
      </c>
      <c r="W4068" s="105">
        <f t="shared" si="1679"/>
        <v>0</v>
      </c>
      <c r="X4068" s="96"/>
      <c r="Y4068" s="106" t="str">
        <f>$AO$12</f>
        <v>D</v>
      </c>
      <c r="Z4068" s="207" t="str">
        <f t="shared" si="1670"/>
        <v>Fri</v>
      </c>
      <c r="AA4068" s="107">
        <f t="shared" si="1671"/>
        <v>0</v>
      </c>
      <c r="AB4068" s="107">
        <f t="shared" si="1672"/>
        <v>0</v>
      </c>
      <c r="AC4068" s="107">
        <f t="shared" si="1673"/>
        <v>0</v>
      </c>
    </row>
    <row r="4069" spans="1:29" ht="12.75" customHeight="1">
      <c r="A4069" s="69"/>
      <c r="B4069" s="98"/>
      <c r="C4069" s="98"/>
      <c r="D4069" s="72"/>
      <c r="E4069" s="73"/>
      <c r="F4069" s="198"/>
      <c r="G4069" s="72"/>
      <c r="H4069" s="99"/>
      <c r="I4069" s="76">
        <f t="shared" si="1667"/>
        <v>9</v>
      </c>
      <c r="J4069" s="100">
        <f>$AN$13</f>
        <v>41083</v>
      </c>
      <c r="K4069" s="101"/>
      <c r="L4069" s="261"/>
      <c r="M4069" s="232">
        <f t="shared" si="1682"/>
        <v>0</v>
      </c>
      <c r="N4069" s="241">
        <f t="shared" si="1674"/>
        <v>0</v>
      </c>
      <c r="O4069" s="244">
        <f t="shared" si="1668"/>
        <v>0</v>
      </c>
      <c r="P4069" s="245">
        <f t="shared" si="1680"/>
        <v>0</v>
      </c>
      <c r="Q4069" s="257">
        <f t="shared" si="1669"/>
        <v>0</v>
      </c>
      <c r="R4069" s="102">
        <f t="shared" si="1681"/>
        <v>0</v>
      </c>
      <c r="S4069" s="103">
        <f t="shared" si="1675"/>
        <v>0</v>
      </c>
      <c r="T4069" s="104">
        <f t="shared" si="1676"/>
        <v>0</v>
      </c>
      <c r="U4069" s="104">
        <f t="shared" si="1677"/>
        <v>0</v>
      </c>
      <c r="V4069" s="104">
        <f t="shared" si="1678"/>
        <v>0</v>
      </c>
      <c r="W4069" s="105">
        <f t="shared" si="1679"/>
        <v>0</v>
      </c>
      <c r="X4069" s="96"/>
      <c r="Y4069" s="106" t="str">
        <f>$AO$13</f>
        <v>M</v>
      </c>
      <c r="Z4069" s="207" t="str">
        <f t="shared" si="1670"/>
        <v>Sat</v>
      </c>
      <c r="AA4069" s="107">
        <f t="shared" si="1671"/>
        <v>0</v>
      </c>
      <c r="AB4069" s="107">
        <f t="shared" si="1672"/>
        <v>0</v>
      </c>
      <c r="AC4069" s="107">
        <f t="shared" si="1673"/>
        <v>0</v>
      </c>
    </row>
    <row r="4070" spans="1:29" ht="12.75" customHeight="1">
      <c r="A4070" s="69"/>
      <c r="B4070" s="124" t="s">
        <v>21</v>
      </c>
      <c r="C4070" s="125" t="s">
        <v>22</v>
      </c>
      <c r="D4070" s="126"/>
      <c r="E4070" s="127"/>
      <c r="F4070" s="198">
        <v>1244560</v>
      </c>
      <c r="G4070" s="129" t="s">
        <v>22</v>
      </c>
      <c r="H4070" s="130">
        <f>+F4070</f>
        <v>1244560</v>
      </c>
      <c r="I4070" s="76">
        <f t="shared" si="1667"/>
        <v>10</v>
      </c>
      <c r="J4070" s="100">
        <f>$AN$14</f>
        <v>41084</v>
      </c>
      <c r="K4070" s="101"/>
      <c r="L4070" s="261"/>
      <c r="M4070" s="232">
        <f t="shared" si="1682"/>
        <v>0</v>
      </c>
      <c r="N4070" s="241">
        <f t="shared" si="1674"/>
        <v>0</v>
      </c>
      <c r="O4070" s="244">
        <f t="shared" si="1668"/>
        <v>0</v>
      </c>
      <c r="P4070" s="245">
        <f t="shared" si="1680"/>
        <v>0</v>
      </c>
      <c r="Q4070" s="257">
        <f t="shared" si="1669"/>
        <v>0</v>
      </c>
      <c r="R4070" s="102">
        <f t="shared" si="1681"/>
        <v>0</v>
      </c>
      <c r="S4070" s="103">
        <f t="shared" si="1675"/>
        <v>0</v>
      </c>
      <c r="T4070" s="104">
        <f t="shared" si="1676"/>
        <v>0</v>
      </c>
      <c r="U4070" s="104">
        <f t="shared" si="1677"/>
        <v>0</v>
      </c>
      <c r="V4070" s="104">
        <f t="shared" si="1678"/>
        <v>0</v>
      </c>
      <c r="W4070" s="105">
        <f t="shared" si="1679"/>
        <v>0</v>
      </c>
      <c r="X4070" s="96"/>
      <c r="Y4070" s="106" t="str">
        <f>$AO$14</f>
        <v>M</v>
      </c>
      <c r="Z4070" s="262" t="str">
        <f t="shared" si="1670"/>
        <v>Sun</v>
      </c>
      <c r="AA4070" s="107">
        <f t="shared" si="1671"/>
        <v>0</v>
      </c>
      <c r="AB4070" s="107">
        <f t="shared" si="1672"/>
        <v>0</v>
      </c>
      <c r="AC4070" s="107">
        <f t="shared" si="1673"/>
        <v>0</v>
      </c>
    </row>
    <row r="4071" spans="1:29" ht="12.75" customHeight="1">
      <c r="A4071" s="69"/>
      <c r="B4071" s="124" t="s">
        <v>23</v>
      </c>
      <c r="C4071" s="125" t="s">
        <v>22</v>
      </c>
      <c r="D4071" s="133">
        <f>+F4070/173</f>
        <v>7193.9884393063585</v>
      </c>
      <c r="E4071" s="127" t="s">
        <v>24</v>
      </c>
      <c r="F4071" s="128">
        <f>+W4097</f>
        <v>38.500000000000043</v>
      </c>
      <c r="G4071" s="134" t="s">
        <v>22</v>
      </c>
      <c r="H4071" s="130">
        <f>F4071*D4071</f>
        <v>276968.55491329508</v>
      </c>
      <c r="I4071" s="76">
        <f t="shared" si="1667"/>
        <v>11</v>
      </c>
      <c r="J4071" s="100">
        <f>$AN$15</f>
        <v>41085</v>
      </c>
      <c r="K4071" s="101"/>
      <c r="L4071" s="261"/>
      <c r="M4071" s="232">
        <f t="shared" si="1682"/>
        <v>0</v>
      </c>
      <c r="N4071" s="241">
        <f t="shared" si="1674"/>
        <v>0</v>
      </c>
      <c r="O4071" s="244">
        <f t="shared" si="1668"/>
        <v>0</v>
      </c>
      <c r="P4071" s="245">
        <f t="shared" si="1680"/>
        <v>0</v>
      </c>
      <c r="Q4071" s="257">
        <f t="shared" si="1669"/>
        <v>0</v>
      </c>
      <c r="R4071" s="102">
        <f t="shared" si="1681"/>
        <v>0</v>
      </c>
      <c r="S4071" s="103">
        <f t="shared" si="1675"/>
        <v>0</v>
      </c>
      <c r="T4071" s="104">
        <f t="shared" si="1676"/>
        <v>0</v>
      </c>
      <c r="U4071" s="104">
        <f t="shared" si="1677"/>
        <v>0</v>
      </c>
      <c r="V4071" s="104">
        <f t="shared" si="1678"/>
        <v>0</v>
      </c>
      <c r="W4071" s="105">
        <f t="shared" si="1679"/>
        <v>0</v>
      </c>
      <c r="X4071" s="96"/>
      <c r="Y4071" s="106" t="str">
        <f>$AO$15</f>
        <v>D</v>
      </c>
      <c r="Z4071" s="262" t="str">
        <f t="shared" si="1670"/>
        <v>Mon</v>
      </c>
      <c r="AA4071" s="107">
        <f t="shared" si="1671"/>
        <v>0</v>
      </c>
      <c r="AB4071" s="107">
        <f t="shared" si="1672"/>
        <v>0</v>
      </c>
      <c r="AC4071" s="107">
        <f t="shared" si="1673"/>
        <v>0</v>
      </c>
    </row>
    <row r="4072" spans="1:29" ht="12.75" customHeight="1">
      <c r="A4072" s="69"/>
      <c r="B4072" s="124" t="s">
        <v>65</v>
      </c>
      <c r="C4072" s="125" t="s">
        <v>22</v>
      </c>
      <c r="D4072" s="133">
        <v>6000</v>
      </c>
      <c r="E4072" s="127" t="s">
        <v>24</v>
      </c>
      <c r="F4072" s="203">
        <f>+K4097</f>
        <v>13</v>
      </c>
      <c r="G4072" s="134" t="s">
        <v>22</v>
      </c>
      <c r="H4072" s="130">
        <f>F4072*D4072</f>
        <v>78000</v>
      </c>
      <c r="I4072" s="76">
        <f t="shared" si="1667"/>
        <v>12</v>
      </c>
      <c r="J4072" s="100">
        <f>$AN$16</f>
        <v>41086</v>
      </c>
      <c r="K4072" s="101"/>
      <c r="L4072" s="261"/>
      <c r="M4072" s="232">
        <f t="shared" si="1682"/>
        <v>0</v>
      </c>
      <c r="N4072" s="241">
        <f t="shared" si="1674"/>
        <v>0</v>
      </c>
      <c r="O4072" s="244">
        <f t="shared" si="1668"/>
        <v>0</v>
      </c>
      <c r="P4072" s="245">
        <f t="shared" si="1680"/>
        <v>0</v>
      </c>
      <c r="Q4072" s="257">
        <f t="shared" si="1669"/>
        <v>0</v>
      </c>
      <c r="R4072" s="102">
        <f t="shared" si="1681"/>
        <v>0</v>
      </c>
      <c r="S4072" s="103">
        <f t="shared" si="1675"/>
        <v>0</v>
      </c>
      <c r="T4072" s="104">
        <f t="shared" si="1676"/>
        <v>0</v>
      </c>
      <c r="U4072" s="104">
        <f t="shared" si="1677"/>
        <v>0</v>
      </c>
      <c r="V4072" s="104">
        <f t="shared" si="1678"/>
        <v>0</v>
      </c>
      <c r="W4072" s="105">
        <f t="shared" si="1679"/>
        <v>0</v>
      </c>
      <c r="X4072" s="96"/>
      <c r="Y4072" s="106" t="str">
        <f>$AO$16</f>
        <v>D</v>
      </c>
      <c r="Z4072" s="207" t="str">
        <f t="shared" si="1670"/>
        <v>Tue</v>
      </c>
      <c r="AA4072" s="107">
        <f t="shared" si="1671"/>
        <v>0</v>
      </c>
      <c r="AB4072" s="107">
        <f t="shared" si="1672"/>
        <v>0</v>
      </c>
      <c r="AC4072" s="107">
        <f t="shared" si="1673"/>
        <v>0</v>
      </c>
    </row>
    <row r="4073" spans="1:29" ht="12.75" customHeight="1">
      <c r="A4073" s="69"/>
      <c r="B4073" s="124" t="s">
        <v>66</v>
      </c>
      <c r="C4073" s="125" t="s">
        <v>22</v>
      </c>
      <c r="D4073" s="200">
        <v>4000</v>
      </c>
      <c r="E4073" s="127" t="s">
        <v>24</v>
      </c>
      <c r="F4073" s="139">
        <f>+L4097</f>
        <v>8</v>
      </c>
      <c r="G4073" s="134" t="s">
        <v>22</v>
      </c>
      <c r="H4073" s="130">
        <f>F4073*D4073</f>
        <v>32000</v>
      </c>
      <c r="I4073" s="76">
        <f t="shared" si="1667"/>
        <v>13</v>
      </c>
      <c r="J4073" s="100">
        <f>$AN$17</f>
        <v>41087</v>
      </c>
      <c r="K4073" s="101"/>
      <c r="L4073" s="261"/>
      <c r="M4073" s="232">
        <f t="shared" si="1682"/>
        <v>0</v>
      </c>
      <c r="N4073" s="241">
        <f t="shared" si="1674"/>
        <v>0</v>
      </c>
      <c r="O4073" s="244">
        <f t="shared" si="1668"/>
        <v>0</v>
      </c>
      <c r="P4073" s="245">
        <f t="shared" si="1680"/>
        <v>0</v>
      </c>
      <c r="Q4073" s="257">
        <f t="shared" si="1669"/>
        <v>0</v>
      </c>
      <c r="R4073" s="102">
        <f t="shared" si="1681"/>
        <v>0</v>
      </c>
      <c r="S4073" s="103">
        <f t="shared" si="1675"/>
        <v>0</v>
      </c>
      <c r="T4073" s="104">
        <f t="shared" si="1676"/>
        <v>0</v>
      </c>
      <c r="U4073" s="104">
        <f t="shared" si="1677"/>
        <v>0</v>
      </c>
      <c r="V4073" s="104">
        <f t="shared" si="1678"/>
        <v>0</v>
      </c>
      <c r="W4073" s="105">
        <f t="shared" si="1679"/>
        <v>0</v>
      </c>
      <c r="X4073" s="96"/>
      <c r="Y4073" s="106" t="str">
        <f>$AO$17</f>
        <v>D</v>
      </c>
      <c r="Z4073" s="207" t="str">
        <f t="shared" si="1670"/>
        <v>Wed</v>
      </c>
      <c r="AA4073" s="107">
        <f t="shared" si="1671"/>
        <v>0</v>
      </c>
      <c r="AB4073" s="107">
        <f t="shared" si="1672"/>
        <v>0</v>
      </c>
      <c r="AC4073" s="107">
        <f t="shared" si="1673"/>
        <v>0</v>
      </c>
    </row>
    <row r="4074" spans="1:29" ht="12.75" customHeight="1">
      <c r="A4074" s="69"/>
      <c r="B4074" s="335" t="s">
        <v>75</v>
      </c>
      <c r="C4074" s="336" t="s">
        <v>22</v>
      </c>
      <c r="D4074" s="337"/>
      <c r="E4074" s="127" t="s">
        <v>24</v>
      </c>
      <c r="F4074" s="338">
        <f>+M4097</f>
        <v>5</v>
      </c>
      <c r="G4074" s="142" t="s">
        <v>22</v>
      </c>
      <c r="H4074" s="143">
        <f>+F4074*D4074</f>
        <v>0</v>
      </c>
      <c r="I4074" s="76">
        <f t="shared" si="1667"/>
        <v>14</v>
      </c>
      <c r="J4074" s="100">
        <f>$AN$18</f>
        <v>41088</v>
      </c>
      <c r="K4074" s="101"/>
      <c r="L4074" s="261"/>
      <c r="M4074" s="232">
        <f t="shared" si="1682"/>
        <v>0</v>
      </c>
      <c r="N4074" s="241">
        <f t="shared" si="1674"/>
        <v>0</v>
      </c>
      <c r="O4074" s="244">
        <f t="shared" si="1668"/>
        <v>0</v>
      </c>
      <c r="P4074" s="245">
        <f t="shared" si="1680"/>
        <v>0</v>
      </c>
      <c r="Q4074" s="257">
        <f t="shared" si="1669"/>
        <v>0</v>
      </c>
      <c r="R4074" s="102">
        <f t="shared" si="1681"/>
        <v>0</v>
      </c>
      <c r="S4074" s="103">
        <f t="shared" si="1675"/>
        <v>0</v>
      </c>
      <c r="T4074" s="104">
        <f t="shared" si="1676"/>
        <v>0</v>
      </c>
      <c r="U4074" s="104">
        <f t="shared" si="1677"/>
        <v>0</v>
      </c>
      <c r="V4074" s="104">
        <f t="shared" si="1678"/>
        <v>0</v>
      </c>
      <c r="W4074" s="105">
        <f t="shared" si="1679"/>
        <v>0</v>
      </c>
      <c r="X4074" s="96"/>
      <c r="Y4074" s="106" t="str">
        <f>$AO$18</f>
        <v>D</v>
      </c>
      <c r="Z4074" s="207" t="str">
        <f t="shared" si="1670"/>
        <v>Thu</v>
      </c>
      <c r="AA4074" s="107">
        <f t="shared" si="1671"/>
        <v>0</v>
      </c>
      <c r="AB4074" s="107">
        <f t="shared" si="1672"/>
        <v>0</v>
      </c>
      <c r="AC4074" s="107">
        <f t="shared" si="1673"/>
        <v>0</v>
      </c>
    </row>
    <row r="4075" spans="1:29" ht="12.75" customHeight="1">
      <c r="A4075" s="69"/>
      <c r="B4075" s="124"/>
      <c r="C4075" s="70"/>
      <c r="D4075" s="202"/>
      <c r="E4075" s="140"/>
      <c r="F4075" s="141"/>
      <c r="G4075" s="74" t="s">
        <v>22</v>
      </c>
      <c r="H4075" s="99">
        <f>+D4075*F4075</f>
        <v>0</v>
      </c>
      <c r="I4075" s="76">
        <f t="shared" si="1667"/>
        <v>15</v>
      </c>
      <c r="J4075" s="100">
        <f>$AN$19</f>
        <v>41089</v>
      </c>
      <c r="K4075" s="101"/>
      <c r="L4075" s="261"/>
      <c r="M4075" s="232">
        <f t="shared" si="1682"/>
        <v>0</v>
      </c>
      <c r="N4075" s="241">
        <f t="shared" si="1674"/>
        <v>0</v>
      </c>
      <c r="O4075" s="244">
        <f t="shared" si="1668"/>
        <v>0</v>
      </c>
      <c r="P4075" s="245">
        <f t="shared" si="1680"/>
        <v>0</v>
      </c>
      <c r="Q4075" s="257">
        <f t="shared" si="1669"/>
        <v>0</v>
      </c>
      <c r="R4075" s="102">
        <f t="shared" si="1681"/>
        <v>0</v>
      </c>
      <c r="S4075" s="103">
        <f t="shared" si="1675"/>
        <v>0</v>
      </c>
      <c r="T4075" s="104">
        <f t="shared" si="1676"/>
        <v>0</v>
      </c>
      <c r="U4075" s="104">
        <f t="shared" si="1677"/>
        <v>0</v>
      </c>
      <c r="V4075" s="104">
        <f t="shared" si="1678"/>
        <v>0</v>
      </c>
      <c r="W4075" s="105">
        <f t="shared" si="1679"/>
        <v>0</v>
      </c>
      <c r="X4075" s="96"/>
      <c r="Y4075" s="106" t="str">
        <f>$AO$19</f>
        <v>D</v>
      </c>
      <c r="Z4075" s="207" t="str">
        <f t="shared" si="1670"/>
        <v>Fri</v>
      </c>
      <c r="AA4075" s="107">
        <f t="shared" si="1671"/>
        <v>0</v>
      </c>
      <c r="AB4075" s="107">
        <f t="shared" si="1672"/>
        <v>0</v>
      </c>
      <c r="AC4075" s="107">
        <f t="shared" si="1673"/>
        <v>0</v>
      </c>
    </row>
    <row r="4076" spans="1:29" ht="12.75" customHeight="1">
      <c r="A4076" s="69"/>
      <c r="B4076" s="124"/>
      <c r="C4076" s="70"/>
      <c r="D4076" s="202"/>
      <c r="E4076" s="140"/>
      <c r="F4076" s="139"/>
      <c r="G4076" s="74" t="s">
        <v>22</v>
      </c>
      <c r="H4076" s="99">
        <f>+D4076*F4076</f>
        <v>0</v>
      </c>
      <c r="I4076" s="76">
        <f t="shared" si="1667"/>
        <v>16</v>
      </c>
      <c r="J4076" s="100">
        <f>$AN$20</f>
        <v>41090</v>
      </c>
      <c r="K4076" s="101"/>
      <c r="L4076" s="261"/>
      <c r="M4076" s="232">
        <f t="shared" si="1682"/>
        <v>0</v>
      </c>
      <c r="N4076" s="241">
        <f t="shared" si="1674"/>
        <v>0</v>
      </c>
      <c r="O4076" s="244">
        <f t="shared" si="1668"/>
        <v>0</v>
      </c>
      <c r="P4076" s="245">
        <f t="shared" si="1680"/>
        <v>0</v>
      </c>
      <c r="Q4076" s="257">
        <f t="shared" si="1669"/>
        <v>0</v>
      </c>
      <c r="R4076" s="102">
        <f t="shared" si="1681"/>
        <v>0</v>
      </c>
      <c r="S4076" s="103">
        <f t="shared" si="1675"/>
        <v>0</v>
      </c>
      <c r="T4076" s="104">
        <f t="shared" si="1676"/>
        <v>0</v>
      </c>
      <c r="U4076" s="104">
        <f t="shared" si="1677"/>
        <v>0</v>
      </c>
      <c r="V4076" s="104">
        <f t="shared" si="1678"/>
        <v>0</v>
      </c>
      <c r="W4076" s="105">
        <f t="shared" si="1679"/>
        <v>0</v>
      </c>
      <c r="X4076" s="96"/>
      <c r="Y4076" s="106" t="str">
        <f>$AO$20</f>
        <v>M</v>
      </c>
      <c r="Z4076" s="207" t="str">
        <f t="shared" si="1670"/>
        <v>Sat</v>
      </c>
      <c r="AA4076" s="107">
        <f t="shared" si="1671"/>
        <v>0</v>
      </c>
      <c r="AB4076" s="107">
        <f t="shared" si="1672"/>
        <v>0</v>
      </c>
      <c r="AC4076" s="107">
        <f t="shared" si="1673"/>
        <v>0</v>
      </c>
    </row>
    <row r="4077" spans="1:29" ht="12.75" customHeight="1">
      <c r="A4077" s="69"/>
      <c r="B4077" s="124" t="s">
        <v>56</v>
      </c>
      <c r="C4077" s="70" t="s">
        <v>22</v>
      </c>
      <c r="D4077" s="202"/>
      <c r="E4077" s="140"/>
      <c r="F4077" s="141"/>
      <c r="G4077" s="74" t="s">
        <v>22</v>
      </c>
      <c r="H4077" s="99">
        <v>0</v>
      </c>
      <c r="I4077" s="76">
        <f t="shared" si="1667"/>
        <v>17</v>
      </c>
      <c r="J4077" s="100">
        <f>$AN$21</f>
        <v>41091</v>
      </c>
      <c r="K4077" s="101"/>
      <c r="L4077" s="261"/>
      <c r="M4077" s="232">
        <f t="shared" si="1682"/>
        <v>0</v>
      </c>
      <c r="N4077" s="241">
        <f t="shared" si="1674"/>
        <v>0</v>
      </c>
      <c r="O4077" s="244">
        <f t="shared" si="1668"/>
        <v>0</v>
      </c>
      <c r="P4077" s="245">
        <f t="shared" si="1680"/>
        <v>0</v>
      </c>
      <c r="Q4077" s="257">
        <f t="shared" si="1669"/>
        <v>0</v>
      </c>
      <c r="R4077" s="102">
        <f t="shared" si="1681"/>
        <v>0</v>
      </c>
      <c r="S4077" s="103">
        <f t="shared" si="1675"/>
        <v>0</v>
      </c>
      <c r="T4077" s="104">
        <f t="shared" si="1676"/>
        <v>0</v>
      </c>
      <c r="U4077" s="104">
        <f t="shared" si="1677"/>
        <v>0</v>
      </c>
      <c r="V4077" s="104">
        <f t="shared" si="1678"/>
        <v>0</v>
      </c>
      <c r="W4077" s="105">
        <f t="shared" si="1679"/>
        <v>0</v>
      </c>
      <c r="X4077" s="96"/>
      <c r="Y4077" s="106" t="str">
        <f>$AO$21</f>
        <v>M</v>
      </c>
      <c r="Z4077" s="262" t="str">
        <f t="shared" si="1670"/>
        <v>Sun</v>
      </c>
      <c r="AA4077" s="107">
        <f t="shared" si="1671"/>
        <v>0</v>
      </c>
      <c r="AB4077" s="107">
        <f t="shared" si="1672"/>
        <v>0</v>
      </c>
      <c r="AC4077" s="107">
        <f t="shared" si="1673"/>
        <v>0</v>
      </c>
    </row>
    <row r="4078" spans="1:29" ht="12.75" customHeight="1">
      <c r="A4078" s="69"/>
      <c r="B4078" s="124"/>
      <c r="C4078" s="70"/>
      <c r="D4078" s="202"/>
      <c r="E4078" s="140"/>
      <c r="F4078" s="139"/>
      <c r="G4078" s="74" t="s">
        <v>22</v>
      </c>
      <c r="H4078" s="99">
        <f>+D4078*F4078</f>
        <v>0</v>
      </c>
      <c r="I4078" s="76">
        <f t="shared" si="1667"/>
        <v>18</v>
      </c>
      <c r="J4078" s="100">
        <f>$AN$22</f>
        <v>41092</v>
      </c>
      <c r="K4078" s="101">
        <v>2</v>
      </c>
      <c r="L4078" s="261">
        <v>11</v>
      </c>
      <c r="M4078" s="232">
        <f t="shared" si="1682"/>
        <v>0.83333333333333337</v>
      </c>
      <c r="N4078" s="241">
        <f t="shared" si="1674"/>
        <v>1.2083333333333333</v>
      </c>
      <c r="O4078" s="244">
        <f t="shared" si="1668"/>
        <v>8.9999999999999964</v>
      </c>
      <c r="P4078" s="245" t="str">
        <f t="shared" si="1680"/>
        <v>1</v>
      </c>
      <c r="Q4078" s="257">
        <f t="shared" si="1669"/>
        <v>7.9999999999999964</v>
      </c>
      <c r="R4078" s="102">
        <f t="shared" si="1681"/>
        <v>3.0000000000000036</v>
      </c>
      <c r="S4078" s="103">
        <f t="shared" si="1675"/>
        <v>1</v>
      </c>
      <c r="T4078" s="104">
        <f t="shared" si="1676"/>
        <v>2.0000000000000036</v>
      </c>
      <c r="U4078" s="104">
        <f t="shared" si="1677"/>
        <v>0</v>
      </c>
      <c r="V4078" s="104">
        <f t="shared" si="1678"/>
        <v>0</v>
      </c>
      <c r="W4078" s="105">
        <f t="shared" si="1679"/>
        <v>3.0000000000000036</v>
      </c>
      <c r="X4078" s="96"/>
      <c r="Y4078" s="106" t="str">
        <f>$AO$22</f>
        <v>D</v>
      </c>
      <c r="Z4078" s="262" t="str">
        <f t="shared" si="1670"/>
        <v>Mon</v>
      </c>
      <c r="AA4078" s="107">
        <f t="shared" si="1671"/>
        <v>0</v>
      </c>
      <c r="AB4078" s="107">
        <f t="shared" si="1672"/>
        <v>0</v>
      </c>
      <c r="AC4078" s="107">
        <f t="shared" si="1673"/>
        <v>0</v>
      </c>
    </row>
    <row r="4079" spans="1:29" ht="12.75" customHeight="1">
      <c r="A4079" s="69"/>
      <c r="B4079" s="150" t="s">
        <v>19</v>
      </c>
      <c r="C4079" s="150"/>
      <c r="D4079" s="200"/>
      <c r="E4079" s="127"/>
      <c r="F4079" s="151"/>
      <c r="G4079" s="134" t="s">
        <v>22</v>
      </c>
      <c r="H4079" s="152">
        <f>SUM(H4070:H4078)</f>
        <v>1631528.554913295</v>
      </c>
      <c r="I4079" s="76">
        <f t="shared" si="1667"/>
        <v>19</v>
      </c>
      <c r="J4079" s="100">
        <f>$AN$23</f>
        <v>41093</v>
      </c>
      <c r="K4079" s="101">
        <v>2</v>
      </c>
      <c r="L4079" s="261">
        <v>11</v>
      </c>
      <c r="M4079" s="232">
        <f t="shared" si="1682"/>
        <v>0.83333333333333337</v>
      </c>
      <c r="N4079" s="241">
        <f t="shared" si="1674"/>
        <v>1.2083333333333333</v>
      </c>
      <c r="O4079" s="244">
        <f t="shared" si="1668"/>
        <v>8.9999999999999964</v>
      </c>
      <c r="P4079" s="245" t="str">
        <f t="shared" si="1680"/>
        <v>1</v>
      </c>
      <c r="Q4079" s="257">
        <f t="shared" si="1669"/>
        <v>7.9999999999999964</v>
      </c>
      <c r="R4079" s="102">
        <f t="shared" si="1681"/>
        <v>3.0000000000000036</v>
      </c>
      <c r="S4079" s="103">
        <f t="shared" si="1675"/>
        <v>1</v>
      </c>
      <c r="T4079" s="104">
        <f t="shared" si="1676"/>
        <v>2.0000000000000036</v>
      </c>
      <c r="U4079" s="104">
        <f t="shared" si="1677"/>
        <v>0</v>
      </c>
      <c r="V4079" s="104">
        <f t="shared" si="1678"/>
        <v>0</v>
      </c>
      <c r="W4079" s="105">
        <f t="shared" si="1679"/>
        <v>3.0000000000000036</v>
      </c>
      <c r="X4079" s="96"/>
      <c r="Y4079" s="106" t="str">
        <f>$AO$23</f>
        <v>D</v>
      </c>
      <c r="Z4079" s="207" t="str">
        <f t="shared" si="1670"/>
        <v>Tue</v>
      </c>
      <c r="AA4079" s="107">
        <f t="shared" si="1671"/>
        <v>0</v>
      </c>
      <c r="AB4079" s="107">
        <f t="shared" si="1672"/>
        <v>0</v>
      </c>
      <c r="AC4079" s="107">
        <f t="shared" si="1673"/>
        <v>0</v>
      </c>
    </row>
    <row r="4080" spans="1:29" ht="12.75" customHeight="1">
      <c r="A4080" s="69"/>
      <c r="B4080" s="131" t="s">
        <v>25</v>
      </c>
      <c r="C4080" s="70"/>
      <c r="D4080" s="200"/>
      <c r="E4080" s="127"/>
      <c r="F4080" s="151"/>
      <c r="G4080" s="74"/>
      <c r="H4080" s="75"/>
      <c r="I4080" s="76">
        <f t="shared" si="1667"/>
        <v>20</v>
      </c>
      <c r="J4080" s="100">
        <f>$AN$24</f>
        <v>41094</v>
      </c>
      <c r="K4080" s="101">
        <v>2</v>
      </c>
      <c r="L4080" s="261">
        <v>11</v>
      </c>
      <c r="M4080" s="232">
        <f t="shared" si="1682"/>
        <v>0.83333333333333337</v>
      </c>
      <c r="N4080" s="241">
        <f t="shared" si="1674"/>
        <v>1.2083333333333333</v>
      </c>
      <c r="O4080" s="244">
        <f t="shared" si="1668"/>
        <v>8.9999999999999964</v>
      </c>
      <c r="P4080" s="245" t="str">
        <f t="shared" si="1680"/>
        <v>1</v>
      </c>
      <c r="Q4080" s="257">
        <f t="shared" si="1669"/>
        <v>7.9999999999999964</v>
      </c>
      <c r="R4080" s="102">
        <f t="shared" si="1681"/>
        <v>3.0000000000000036</v>
      </c>
      <c r="S4080" s="103">
        <f t="shared" si="1675"/>
        <v>1</v>
      </c>
      <c r="T4080" s="104">
        <f t="shared" si="1676"/>
        <v>2.0000000000000036</v>
      </c>
      <c r="U4080" s="104">
        <f t="shared" si="1677"/>
        <v>0</v>
      </c>
      <c r="V4080" s="104">
        <f t="shared" si="1678"/>
        <v>0</v>
      </c>
      <c r="W4080" s="105">
        <f t="shared" si="1679"/>
        <v>3.0000000000000036</v>
      </c>
      <c r="X4080" s="96"/>
      <c r="Y4080" s="106" t="str">
        <f>$AO$24</f>
        <v>D</v>
      </c>
      <c r="Z4080" s="207" t="str">
        <f t="shared" si="1670"/>
        <v>Wed</v>
      </c>
      <c r="AA4080" s="107">
        <f t="shared" si="1671"/>
        <v>0</v>
      </c>
      <c r="AB4080" s="107">
        <f t="shared" si="1672"/>
        <v>0</v>
      </c>
      <c r="AC4080" s="107">
        <f t="shared" si="1673"/>
        <v>0</v>
      </c>
    </row>
    <row r="4081" spans="1:29" ht="12.75" customHeight="1">
      <c r="A4081" s="69"/>
      <c r="B4081" s="124" t="s">
        <v>26</v>
      </c>
      <c r="C4081" s="125" t="s">
        <v>22</v>
      </c>
      <c r="D4081" s="153">
        <f>-H4070</f>
        <v>-1244560</v>
      </c>
      <c r="E4081" s="127" t="s">
        <v>24</v>
      </c>
      <c r="F4081" s="149">
        <v>0.02</v>
      </c>
      <c r="G4081" s="134" t="s">
        <v>22</v>
      </c>
      <c r="H4081" s="130">
        <f>F4081*D4081</f>
        <v>-24891.200000000001</v>
      </c>
      <c r="I4081" s="76">
        <f t="shared" si="1667"/>
        <v>21</v>
      </c>
      <c r="J4081" s="100">
        <f>$AN$25</f>
        <v>41095</v>
      </c>
      <c r="K4081" s="101">
        <v>2</v>
      </c>
      <c r="L4081" s="261">
        <v>8</v>
      </c>
      <c r="M4081" s="232">
        <f t="shared" si="1682"/>
        <v>0.83333333333333337</v>
      </c>
      <c r="N4081" s="241">
        <f t="shared" si="1674"/>
        <v>1.2083333333333333</v>
      </c>
      <c r="O4081" s="244">
        <f t="shared" si="1668"/>
        <v>8.9999999999999964</v>
      </c>
      <c r="P4081" s="245" t="str">
        <f t="shared" si="1680"/>
        <v>1</v>
      </c>
      <c r="Q4081" s="257">
        <f t="shared" si="1669"/>
        <v>7.9999999999999964</v>
      </c>
      <c r="R4081" s="102">
        <f t="shared" si="1681"/>
        <v>0</v>
      </c>
      <c r="S4081" s="103">
        <f t="shared" si="1675"/>
        <v>0</v>
      </c>
      <c r="T4081" s="104">
        <f t="shared" si="1676"/>
        <v>0</v>
      </c>
      <c r="U4081" s="104">
        <f t="shared" si="1677"/>
        <v>0</v>
      </c>
      <c r="V4081" s="104">
        <f t="shared" si="1678"/>
        <v>0</v>
      </c>
      <c r="W4081" s="105">
        <f t="shared" si="1679"/>
        <v>0</v>
      </c>
      <c r="X4081" s="96"/>
      <c r="Y4081" s="106" t="str">
        <f>$AO$25</f>
        <v>D</v>
      </c>
      <c r="Z4081" s="207" t="str">
        <f t="shared" si="1670"/>
        <v>Thu</v>
      </c>
      <c r="AA4081" s="107">
        <f t="shared" si="1671"/>
        <v>0</v>
      </c>
      <c r="AB4081" s="107">
        <f t="shared" si="1672"/>
        <v>0</v>
      </c>
      <c r="AC4081" s="107">
        <f t="shared" si="1673"/>
        <v>0</v>
      </c>
    </row>
    <row r="4082" spans="1:29" ht="12.75" customHeight="1">
      <c r="A4082" s="69"/>
      <c r="B4082" s="124" t="s">
        <v>47</v>
      </c>
      <c r="C4082" s="125" t="s">
        <v>22</v>
      </c>
      <c r="D4082" s="200"/>
      <c r="E4082" s="127"/>
      <c r="F4082" s="155"/>
      <c r="G4082" s="134" t="s">
        <v>22</v>
      </c>
      <c r="H4082" s="130">
        <f>SUM(AA4097:AC4097)*-F4070/21</f>
        <v>0</v>
      </c>
      <c r="I4082" s="76">
        <f t="shared" si="1667"/>
        <v>22</v>
      </c>
      <c r="J4082" s="100">
        <f>$AN$26</f>
        <v>41096</v>
      </c>
      <c r="K4082" s="101">
        <v>2</v>
      </c>
      <c r="L4082" s="261">
        <v>8</v>
      </c>
      <c r="M4082" s="232">
        <f t="shared" si="1682"/>
        <v>0.83333333333333337</v>
      </c>
      <c r="N4082" s="241">
        <f t="shared" si="1674"/>
        <v>1.2083333333333333</v>
      </c>
      <c r="O4082" s="244">
        <f t="shared" si="1668"/>
        <v>8.9999999999999964</v>
      </c>
      <c r="P4082" s="245" t="str">
        <f t="shared" si="1680"/>
        <v>1</v>
      </c>
      <c r="Q4082" s="257">
        <f t="shared" si="1669"/>
        <v>7.9999999999999964</v>
      </c>
      <c r="R4082" s="102">
        <f t="shared" si="1681"/>
        <v>0</v>
      </c>
      <c r="S4082" s="103">
        <f t="shared" si="1675"/>
        <v>0</v>
      </c>
      <c r="T4082" s="104">
        <f t="shared" si="1676"/>
        <v>0</v>
      </c>
      <c r="U4082" s="104">
        <f t="shared" si="1677"/>
        <v>0</v>
      </c>
      <c r="V4082" s="104">
        <f t="shared" si="1678"/>
        <v>0</v>
      </c>
      <c r="W4082" s="105">
        <f t="shared" si="1679"/>
        <v>0</v>
      </c>
      <c r="X4082" s="96"/>
      <c r="Y4082" s="106" t="str">
        <f>$AO$26</f>
        <v>D</v>
      </c>
      <c r="Z4082" s="207" t="str">
        <f t="shared" si="1670"/>
        <v>Fri</v>
      </c>
      <c r="AA4082" s="107">
        <f t="shared" si="1671"/>
        <v>0</v>
      </c>
      <c r="AB4082" s="107">
        <f t="shared" si="1672"/>
        <v>0</v>
      </c>
      <c r="AC4082" s="107">
        <f t="shared" si="1673"/>
        <v>0</v>
      </c>
    </row>
    <row r="4083" spans="1:29" ht="12.75" customHeight="1">
      <c r="A4083" s="69"/>
      <c r="B4083" s="124" t="s">
        <v>27</v>
      </c>
      <c r="C4083" s="125" t="s">
        <v>22</v>
      </c>
      <c r="D4083" s="200"/>
      <c r="E4083" s="127"/>
      <c r="F4083" s="155"/>
      <c r="G4083" s="134" t="s">
        <v>22</v>
      </c>
      <c r="H4083" s="156">
        <f>+F4089</f>
        <v>-10589.1</v>
      </c>
      <c r="I4083" s="76">
        <f t="shared" si="1667"/>
        <v>23</v>
      </c>
      <c r="J4083" s="100">
        <f>$AN$27</f>
        <v>41097</v>
      </c>
      <c r="K4083" s="339" t="s">
        <v>50</v>
      </c>
      <c r="L4083" s="261"/>
      <c r="M4083" s="232">
        <f t="shared" si="1682"/>
        <v>0</v>
      </c>
      <c r="N4083" s="241">
        <f t="shared" si="1674"/>
        <v>0</v>
      </c>
      <c r="O4083" s="244">
        <f t="shared" si="1668"/>
        <v>0</v>
      </c>
      <c r="P4083" s="245">
        <f t="shared" si="1680"/>
        <v>0</v>
      </c>
      <c r="Q4083" s="257">
        <f t="shared" si="1669"/>
        <v>0</v>
      </c>
      <c r="R4083" s="102">
        <f t="shared" si="1681"/>
        <v>0</v>
      </c>
      <c r="S4083" s="103">
        <f t="shared" si="1675"/>
        <v>0</v>
      </c>
      <c r="T4083" s="104">
        <f t="shared" si="1676"/>
        <v>0</v>
      </c>
      <c r="U4083" s="104">
        <f t="shared" si="1677"/>
        <v>0</v>
      </c>
      <c r="V4083" s="104">
        <f t="shared" si="1678"/>
        <v>0</v>
      </c>
      <c r="W4083" s="105">
        <f t="shared" si="1679"/>
        <v>0</v>
      </c>
      <c r="X4083" s="96"/>
      <c r="Y4083" s="106" t="str">
        <f>$AO$27</f>
        <v>M</v>
      </c>
      <c r="Z4083" s="207" t="str">
        <f t="shared" si="1670"/>
        <v>Sat</v>
      </c>
      <c r="AA4083" s="107">
        <f t="shared" si="1671"/>
        <v>0</v>
      </c>
      <c r="AB4083" s="107">
        <f t="shared" si="1672"/>
        <v>0</v>
      </c>
      <c r="AC4083" s="107">
        <f t="shared" si="1673"/>
        <v>0</v>
      </c>
    </row>
    <row r="4084" spans="1:29" ht="12.75" customHeight="1">
      <c r="A4084" s="69"/>
      <c r="B4084" s="98"/>
      <c r="C4084" s="98"/>
      <c r="D4084" s="158" t="s">
        <v>28</v>
      </c>
      <c r="E4084" s="159"/>
      <c r="F4084" s="160">
        <f>VLOOKUP(C4063,$AD$1:$AG$6,2)</f>
        <v>-1320000</v>
      </c>
      <c r="G4084" s="160"/>
      <c r="H4084" s="99"/>
      <c r="I4084" s="76">
        <f t="shared" si="1667"/>
        <v>24</v>
      </c>
      <c r="J4084" s="100">
        <f>$AN$28</f>
        <v>41098</v>
      </c>
      <c r="K4084" s="339" t="s">
        <v>50</v>
      </c>
      <c r="L4084" s="261"/>
      <c r="M4084" s="232">
        <f t="shared" si="1682"/>
        <v>0</v>
      </c>
      <c r="N4084" s="241">
        <f t="shared" si="1674"/>
        <v>0</v>
      </c>
      <c r="O4084" s="244">
        <f t="shared" si="1668"/>
        <v>0</v>
      </c>
      <c r="P4084" s="245">
        <f t="shared" si="1680"/>
        <v>0</v>
      </c>
      <c r="Q4084" s="257">
        <f t="shared" si="1669"/>
        <v>0</v>
      </c>
      <c r="R4084" s="102">
        <f t="shared" si="1681"/>
        <v>0</v>
      </c>
      <c r="S4084" s="103">
        <f t="shared" si="1675"/>
        <v>0</v>
      </c>
      <c r="T4084" s="104">
        <f t="shared" si="1676"/>
        <v>0</v>
      </c>
      <c r="U4084" s="104">
        <f t="shared" si="1677"/>
        <v>0</v>
      </c>
      <c r="V4084" s="104">
        <f t="shared" si="1678"/>
        <v>0</v>
      </c>
      <c r="W4084" s="105">
        <f t="shared" si="1679"/>
        <v>0</v>
      </c>
      <c r="X4084" s="96"/>
      <c r="Y4084" s="106" t="str">
        <f>$AO$28</f>
        <v>M</v>
      </c>
      <c r="Z4084" s="262" t="str">
        <f t="shared" si="1670"/>
        <v>Sun</v>
      </c>
      <c r="AA4084" s="107">
        <f t="shared" si="1671"/>
        <v>0</v>
      </c>
      <c r="AB4084" s="107">
        <f t="shared" si="1672"/>
        <v>0</v>
      </c>
      <c r="AC4084" s="107">
        <f t="shared" si="1673"/>
        <v>0</v>
      </c>
    </row>
    <row r="4085" spans="1:29" ht="12.75" customHeight="1">
      <c r="A4085" s="69"/>
      <c r="B4085" s="98"/>
      <c r="C4085" s="98"/>
      <c r="D4085" s="162" t="s">
        <v>26</v>
      </c>
      <c r="E4085" s="159"/>
      <c r="F4085" s="163">
        <f>+(H4070)*0.54%</f>
        <v>6720.6240000000007</v>
      </c>
      <c r="G4085" s="163"/>
      <c r="H4085" s="99"/>
      <c r="I4085" s="76">
        <f t="shared" si="1667"/>
        <v>25</v>
      </c>
      <c r="J4085" s="100">
        <f>$AN$29</f>
        <v>41099</v>
      </c>
      <c r="K4085" s="101">
        <v>1</v>
      </c>
      <c r="L4085" s="261">
        <v>8</v>
      </c>
      <c r="M4085" s="232">
        <f t="shared" si="1682"/>
        <v>0.33333333333333331</v>
      </c>
      <c r="N4085" s="241">
        <f t="shared" si="1674"/>
        <v>0.70833333333333337</v>
      </c>
      <c r="O4085" s="244">
        <f t="shared" si="1668"/>
        <v>9.0000000000000018</v>
      </c>
      <c r="P4085" s="245" t="str">
        <f t="shared" si="1680"/>
        <v>1</v>
      </c>
      <c r="Q4085" s="257">
        <f t="shared" si="1669"/>
        <v>8.0000000000000018</v>
      </c>
      <c r="R4085" s="102">
        <f t="shared" si="1681"/>
        <v>0</v>
      </c>
      <c r="S4085" s="103">
        <f t="shared" si="1675"/>
        <v>0</v>
      </c>
      <c r="T4085" s="104">
        <f t="shared" si="1676"/>
        <v>0</v>
      </c>
      <c r="U4085" s="104">
        <f t="shared" si="1677"/>
        <v>0</v>
      </c>
      <c r="V4085" s="104">
        <f t="shared" si="1678"/>
        <v>0</v>
      </c>
      <c r="W4085" s="105">
        <f t="shared" si="1679"/>
        <v>0</v>
      </c>
      <c r="X4085" s="96"/>
      <c r="Y4085" s="106" t="str">
        <f>$AO$29</f>
        <v>D</v>
      </c>
      <c r="Z4085" s="262" t="str">
        <f t="shared" si="1670"/>
        <v>Mon</v>
      </c>
      <c r="AA4085" s="107">
        <f t="shared" si="1671"/>
        <v>0</v>
      </c>
      <c r="AB4085" s="107">
        <f t="shared" si="1672"/>
        <v>0</v>
      </c>
      <c r="AC4085" s="107">
        <f t="shared" si="1673"/>
        <v>0</v>
      </c>
    </row>
    <row r="4086" spans="1:29" ht="12.75" customHeight="1">
      <c r="A4086" s="69"/>
      <c r="B4086" s="98"/>
      <c r="C4086" s="98"/>
      <c r="D4086" s="162" t="s">
        <v>29</v>
      </c>
      <c r="E4086" s="159"/>
      <c r="F4086" s="160">
        <f>-IF(H4079*5%&gt;500000,500000,H4079*5%)</f>
        <v>-81576.427745664754</v>
      </c>
      <c r="G4086" s="160"/>
      <c r="H4086" s="99"/>
      <c r="I4086" s="76">
        <f t="shared" si="1667"/>
        <v>26</v>
      </c>
      <c r="J4086" s="100">
        <f>$AN$30</f>
        <v>41100</v>
      </c>
      <c r="K4086" s="101">
        <v>1</v>
      </c>
      <c r="L4086" s="261">
        <v>8</v>
      </c>
      <c r="M4086" s="232">
        <f t="shared" si="1682"/>
        <v>0.33333333333333331</v>
      </c>
      <c r="N4086" s="241">
        <f t="shared" si="1674"/>
        <v>0.70833333333333337</v>
      </c>
      <c r="O4086" s="244">
        <f t="shared" si="1668"/>
        <v>9.0000000000000018</v>
      </c>
      <c r="P4086" s="245" t="str">
        <f t="shared" si="1680"/>
        <v>1</v>
      </c>
      <c r="Q4086" s="257">
        <f t="shared" si="1669"/>
        <v>8.0000000000000018</v>
      </c>
      <c r="R4086" s="102">
        <f t="shared" si="1681"/>
        <v>0</v>
      </c>
      <c r="S4086" s="103">
        <f t="shared" si="1675"/>
        <v>0</v>
      </c>
      <c r="T4086" s="104">
        <f t="shared" si="1676"/>
        <v>0</v>
      </c>
      <c r="U4086" s="104">
        <f t="shared" si="1677"/>
        <v>0</v>
      </c>
      <c r="V4086" s="104">
        <f t="shared" si="1678"/>
        <v>0</v>
      </c>
      <c r="W4086" s="105">
        <f t="shared" si="1679"/>
        <v>0</v>
      </c>
      <c r="X4086" s="96"/>
      <c r="Y4086" s="106" t="str">
        <f>$AO$30</f>
        <v>D</v>
      </c>
      <c r="Z4086" s="207" t="str">
        <f t="shared" si="1670"/>
        <v>Tue</v>
      </c>
      <c r="AA4086" s="107">
        <f t="shared" si="1671"/>
        <v>0</v>
      </c>
      <c r="AB4086" s="107">
        <f t="shared" si="1672"/>
        <v>0</v>
      </c>
      <c r="AC4086" s="107">
        <f t="shared" si="1673"/>
        <v>0</v>
      </c>
    </row>
    <row r="4087" spans="1:29" ht="12.75" customHeight="1">
      <c r="A4087" s="69"/>
      <c r="B4087" s="98"/>
      <c r="C4087" s="98"/>
      <c r="D4087" s="162" t="s">
        <v>30</v>
      </c>
      <c r="E4087" s="159"/>
      <c r="F4087" s="163">
        <f>ROUND(H4079+H4081+F4085+F4086,0)*12</f>
        <v>18381384</v>
      </c>
      <c r="G4087" s="163"/>
      <c r="H4087" s="99"/>
      <c r="I4087" s="76">
        <f t="shared" si="1667"/>
        <v>27</v>
      </c>
      <c r="J4087" s="100">
        <f>$AN$31</f>
        <v>41101</v>
      </c>
      <c r="K4087" s="101">
        <v>1</v>
      </c>
      <c r="L4087" s="261">
        <v>8</v>
      </c>
      <c r="M4087" s="232">
        <f t="shared" si="1682"/>
        <v>0.33333333333333331</v>
      </c>
      <c r="N4087" s="241">
        <f t="shared" si="1674"/>
        <v>0.70833333333333337</v>
      </c>
      <c r="O4087" s="244">
        <f t="shared" si="1668"/>
        <v>9.0000000000000018</v>
      </c>
      <c r="P4087" s="245" t="str">
        <f t="shared" si="1680"/>
        <v>1</v>
      </c>
      <c r="Q4087" s="257">
        <f t="shared" si="1669"/>
        <v>8.0000000000000018</v>
      </c>
      <c r="R4087" s="102">
        <f t="shared" si="1681"/>
        <v>0</v>
      </c>
      <c r="S4087" s="103">
        <f t="shared" si="1675"/>
        <v>0</v>
      </c>
      <c r="T4087" s="104">
        <f t="shared" si="1676"/>
        <v>0</v>
      </c>
      <c r="U4087" s="104">
        <f t="shared" si="1677"/>
        <v>0</v>
      </c>
      <c r="V4087" s="104">
        <f t="shared" si="1678"/>
        <v>0</v>
      </c>
      <c r="W4087" s="105">
        <f t="shared" si="1679"/>
        <v>0</v>
      </c>
      <c r="X4087" s="96"/>
      <c r="Y4087" s="106" t="str">
        <f>$AO$31</f>
        <v>D</v>
      </c>
      <c r="Z4087" s="207" t="str">
        <f t="shared" si="1670"/>
        <v>Wed</v>
      </c>
      <c r="AA4087" s="107">
        <f t="shared" si="1671"/>
        <v>0</v>
      </c>
      <c r="AB4087" s="107">
        <f t="shared" si="1672"/>
        <v>0</v>
      </c>
      <c r="AC4087" s="107">
        <f t="shared" si="1673"/>
        <v>0</v>
      </c>
    </row>
    <row r="4088" spans="1:29" ht="12.75" customHeight="1">
      <c r="A4088" s="69"/>
      <c r="B4088" s="98"/>
      <c r="C4088" s="98"/>
      <c r="D4088" s="168" t="s">
        <v>31</v>
      </c>
      <c r="E4088" s="159"/>
      <c r="F4088" s="169">
        <f>(F4087)+(F4084*12)</f>
        <v>2541384</v>
      </c>
      <c r="G4088" s="169"/>
      <c r="H4088" s="99"/>
      <c r="I4088" s="76">
        <f t="shared" si="1667"/>
        <v>28</v>
      </c>
      <c r="J4088" s="100">
        <f>$AN$32</f>
        <v>41102</v>
      </c>
      <c r="K4088" s="101">
        <v>1</v>
      </c>
      <c r="L4088" s="261">
        <v>8</v>
      </c>
      <c r="M4088" s="232">
        <f t="shared" si="1682"/>
        <v>0.33333333333333331</v>
      </c>
      <c r="N4088" s="241">
        <f t="shared" si="1674"/>
        <v>0.70833333333333337</v>
      </c>
      <c r="O4088" s="244">
        <f t="shared" si="1668"/>
        <v>9.0000000000000018</v>
      </c>
      <c r="P4088" s="245" t="str">
        <f t="shared" si="1680"/>
        <v>1</v>
      </c>
      <c r="Q4088" s="257">
        <f t="shared" si="1669"/>
        <v>8.0000000000000018</v>
      </c>
      <c r="R4088" s="102">
        <f t="shared" si="1681"/>
        <v>0</v>
      </c>
      <c r="S4088" s="103">
        <f t="shared" si="1675"/>
        <v>0</v>
      </c>
      <c r="T4088" s="104">
        <f t="shared" si="1676"/>
        <v>0</v>
      </c>
      <c r="U4088" s="104">
        <f t="shared" si="1677"/>
        <v>0</v>
      </c>
      <c r="V4088" s="104">
        <f t="shared" si="1678"/>
        <v>0</v>
      </c>
      <c r="W4088" s="105">
        <f t="shared" si="1679"/>
        <v>0</v>
      </c>
      <c r="X4088" s="96"/>
      <c r="Y4088" s="106" t="str">
        <f>$AO$32</f>
        <v>D</v>
      </c>
      <c r="Z4088" s="207" t="str">
        <f t="shared" si="1670"/>
        <v>Thu</v>
      </c>
      <c r="AA4088" s="107">
        <f t="shared" si="1671"/>
        <v>0</v>
      </c>
      <c r="AB4088" s="107">
        <f t="shared" si="1672"/>
        <v>0</v>
      </c>
      <c r="AC4088" s="107">
        <f t="shared" si="1673"/>
        <v>0</v>
      </c>
    </row>
    <row r="4089" spans="1:29" ht="12.75" customHeight="1">
      <c r="A4089" s="69"/>
      <c r="B4089" s="98"/>
      <c r="C4089" s="98"/>
      <c r="D4089" s="168" t="s">
        <v>32</v>
      </c>
      <c r="E4089" s="159"/>
      <c r="F4089" s="170">
        <f>-(IF(F4088&lt;=0,0,IF(F4088&lt;=50000000,F4088*0.05,IF(F4088&lt;=200000000,(F4088-50000000)*0.15+2500000,IF(F4088&lt;=500000000,(F4088-250000000)*0.25+32500000,(F4088-500000000)*0.3+95000000)))))/12</f>
        <v>-10589.1</v>
      </c>
      <c r="G4089" s="171">
        <f>-(IF(F4089&lt;=0,0,IF(F4089&lt;=50000000,F4089*0.05,IF(F4089&lt;=200000000,(F4089-50000000)*0.15+2500000,IF(F4089&lt;=500000000,(F4089-250000000)*0.25+32500000,(F4089-500000000)*0.3+95000000)))))/12</f>
        <v>0</v>
      </c>
      <c r="H4089" s="99"/>
      <c r="I4089" s="76">
        <f t="shared" si="1667"/>
        <v>29</v>
      </c>
      <c r="J4089" s="100">
        <f>$AN$33</f>
        <v>41103</v>
      </c>
      <c r="K4089" s="101">
        <v>1</v>
      </c>
      <c r="L4089" s="261">
        <v>11</v>
      </c>
      <c r="M4089" s="232">
        <f t="shared" si="1682"/>
        <v>0.33333333333333331</v>
      </c>
      <c r="N4089" s="241">
        <f t="shared" si="1674"/>
        <v>0.70833333333333337</v>
      </c>
      <c r="O4089" s="244">
        <f t="shared" si="1668"/>
        <v>9.0000000000000018</v>
      </c>
      <c r="P4089" s="245" t="str">
        <f t="shared" si="1680"/>
        <v>1</v>
      </c>
      <c r="Q4089" s="257">
        <f t="shared" si="1669"/>
        <v>8.0000000000000018</v>
      </c>
      <c r="R4089" s="102">
        <f t="shared" si="1681"/>
        <v>2.9999999999999982</v>
      </c>
      <c r="S4089" s="103">
        <f t="shared" si="1675"/>
        <v>1</v>
      </c>
      <c r="T4089" s="104">
        <f t="shared" si="1676"/>
        <v>1.9999999999999982</v>
      </c>
      <c r="U4089" s="104">
        <f t="shared" si="1677"/>
        <v>0</v>
      </c>
      <c r="V4089" s="104">
        <f t="shared" si="1678"/>
        <v>0</v>
      </c>
      <c r="W4089" s="105">
        <f t="shared" si="1679"/>
        <v>2.9999999999999982</v>
      </c>
      <c r="X4089" s="96"/>
      <c r="Y4089" s="106" t="str">
        <f>$AO$33</f>
        <v>D</v>
      </c>
      <c r="Z4089" s="207" t="str">
        <f t="shared" si="1670"/>
        <v>Fri</v>
      </c>
      <c r="AA4089" s="107">
        <f t="shared" si="1671"/>
        <v>0</v>
      </c>
      <c r="AB4089" s="107">
        <f t="shared" si="1672"/>
        <v>0</v>
      </c>
      <c r="AC4089" s="107">
        <f t="shared" si="1673"/>
        <v>0</v>
      </c>
    </row>
    <row r="4090" spans="1:29" ht="12.75" customHeight="1">
      <c r="A4090" s="69"/>
      <c r="B4090" s="98"/>
      <c r="C4090" s="125"/>
      <c r="D4090" s="172"/>
      <c r="E4090" s="173"/>
      <c r="F4090" s="174"/>
      <c r="G4090" s="72"/>
      <c r="H4090" s="175"/>
      <c r="I4090" s="76">
        <f t="shared" si="1667"/>
        <v>30</v>
      </c>
      <c r="J4090" s="100">
        <f>$AN$34</f>
        <v>41104</v>
      </c>
      <c r="K4090" s="339" t="s">
        <v>50</v>
      </c>
      <c r="L4090" s="261"/>
      <c r="M4090" s="232">
        <f t="shared" si="1682"/>
        <v>0</v>
      </c>
      <c r="N4090" s="241">
        <f t="shared" si="1674"/>
        <v>0</v>
      </c>
      <c r="O4090" s="244">
        <f t="shared" si="1668"/>
        <v>0</v>
      </c>
      <c r="P4090" s="245">
        <f t="shared" si="1680"/>
        <v>0</v>
      </c>
      <c r="Q4090" s="257">
        <f t="shared" si="1669"/>
        <v>0</v>
      </c>
      <c r="R4090" s="102">
        <f t="shared" si="1681"/>
        <v>0</v>
      </c>
      <c r="S4090" s="103">
        <f t="shared" si="1675"/>
        <v>0</v>
      </c>
      <c r="T4090" s="104">
        <f t="shared" si="1676"/>
        <v>0</v>
      </c>
      <c r="U4090" s="104">
        <f t="shared" si="1677"/>
        <v>0</v>
      </c>
      <c r="V4090" s="104">
        <f t="shared" si="1678"/>
        <v>0</v>
      </c>
      <c r="W4090" s="105">
        <f t="shared" si="1679"/>
        <v>0</v>
      </c>
      <c r="X4090" s="96"/>
      <c r="Y4090" s="106" t="str">
        <f>$AO$34</f>
        <v>M</v>
      </c>
      <c r="Z4090" s="207" t="str">
        <f t="shared" si="1670"/>
        <v>Sat</v>
      </c>
      <c r="AA4090" s="107">
        <f t="shared" si="1671"/>
        <v>0</v>
      </c>
      <c r="AB4090" s="107">
        <f t="shared" si="1672"/>
        <v>0</v>
      </c>
      <c r="AC4090" s="107">
        <f t="shared" si="1673"/>
        <v>0</v>
      </c>
    </row>
    <row r="4091" spans="1:29" ht="12.75" customHeight="1">
      <c r="A4091" s="69"/>
      <c r="B4091" s="176" t="s">
        <v>33</v>
      </c>
      <c r="C4091" s="177"/>
      <c r="D4091" s="178"/>
      <c r="E4091" s="127"/>
      <c r="F4091" s="179"/>
      <c r="G4091" s="180" t="s">
        <v>22</v>
      </c>
      <c r="H4091" s="152">
        <f>+H4079+H4081+H4082+H4083</f>
        <v>1596048.2549132949</v>
      </c>
      <c r="I4091" s="76">
        <f t="shared" si="1667"/>
        <v>31</v>
      </c>
      <c r="J4091" s="100">
        <f>$AN$35</f>
        <v>41105</v>
      </c>
      <c r="K4091" s="339" t="s">
        <v>50</v>
      </c>
      <c r="L4091" s="261"/>
      <c r="M4091" s="232">
        <f t="shared" si="1682"/>
        <v>0</v>
      </c>
      <c r="N4091" s="241">
        <f t="shared" si="1674"/>
        <v>0</v>
      </c>
      <c r="O4091" s="244">
        <f t="shared" si="1668"/>
        <v>0</v>
      </c>
      <c r="P4091" s="245">
        <f t="shared" si="1680"/>
        <v>0</v>
      </c>
      <c r="Q4091" s="257">
        <f t="shared" si="1669"/>
        <v>0</v>
      </c>
      <c r="R4091" s="102">
        <f t="shared" si="1681"/>
        <v>0</v>
      </c>
      <c r="S4091" s="103">
        <f t="shared" si="1675"/>
        <v>0</v>
      </c>
      <c r="T4091" s="104">
        <f t="shared" si="1676"/>
        <v>0</v>
      </c>
      <c r="U4091" s="104">
        <f t="shared" si="1677"/>
        <v>0</v>
      </c>
      <c r="V4091" s="104">
        <f t="shared" si="1678"/>
        <v>0</v>
      </c>
      <c r="W4091" s="105">
        <f t="shared" si="1679"/>
        <v>0</v>
      </c>
      <c r="X4091" s="96"/>
      <c r="Y4091" s="106" t="str">
        <f>$AO$35</f>
        <v>M</v>
      </c>
      <c r="Z4091" s="262" t="str">
        <f t="shared" si="1670"/>
        <v>Sun</v>
      </c>
      <c r="AA4091" s="107">
        <f t="shared" si="1671"/>
        <v>0</v>
      </c>
      <c r="AB4091" s="107">
        <f t="shared" si="1672"/>
        <v>0</v>
      </c>
      <c r="AC4091" s="107">
        <f t="shared" si="1673"/>
        <v>0</v>
      </c>
    </row>
    <row r="4092" spans="1:29" ht="12.75" customHeight="1">
      <c r="A4092" s="69"/>
      <c r="B4092" s="70"/>
      <c r="C4092" s="70"/>
      <c r="D4092" s="200"/>
      <c r="E4092" s="127"/>
      <c r="F4092" s="155"/>
      <c r="G4092" s="74"/>
      <c r="H4092" s="75"/>
      <c r="I4092" s="76">
        <f t="shared" si="1667"/>
        <v>32</v>
      </c>
      <c r="J4092" s="100">
        <f>$AN$36</f>
        <v>41106</v>
      </c>
      <c r="K4092" s="101">
        <v>2</v>
      </c>
      <c r="L4092" s="261">
        <v>11</v>
      </c>
      <c r="M4092" s="232">
        <f t="shared" si="1682"/>
        <v>0.83333333333333337</v>
      </c>
      <c r="N4092" s="241">
        <f t="shared" si="1674"/>
        <v>1.2083333333333333</v>
      </c>
      <c r="O4092" s="244">
        <f t="shared" si="1668"/>
        <v>8.9999999999999964</v>
      </c>
      <c r="P4092" s="245" t="str">
        <f t="shared" si="1680"/>
        <v>1</v>
      </c>
      <c r="Q4092" s="257">
        <f t="shared" si="1669"/>
        <v>7.9999999999999964</v>
      </c>
      <c r="R4092" s="102">
        <f t="shared" si="1681"/>
        <v>3.0000000000000036</v>
      </c>
      <c r="S4092" s="103">
        <f t="shared" si="1675"/>
        <v>1</v>
      </c>
      <c r="T4092" s="104">
        <f t="shared" si="1676"/>
        <v>2.0000000000000036</v>
      </c>
      <c r="U4092" s="104">
        <f t="shared" si="1677"/>
        <v>0</v>
      </c>
      <c r="V4092" s="104">
        <f t="shared" si="1678"/>
        <v>0</v>
      </c>
      <c r="W4092" s="105">
        <f t="shared" si="1679"/>
        <v>3.0000000000000036</v>
      </c>
      <c r="X4092" s="96"/>
      <c r="Y4092" s="106" t="str">
        <f>$AO$36</f>
        <v>D</v>
      </c>
      <c r="Z4092" s="262" t="str">
        <f t="shared" si="1670"/>
        <v>Mon</v>
      </c>
      <c r="AA4092" s="107">
        <f t="shared" si="1671"/>
        <v>0</v>
      </c>
      <c r="AB4092" s="107">
        <f t="shared" si="1672"/>
        <v>0</v>
      </c>
      <c r="AC4092" s="107">
        <f t="shared" si="1673"/>
        <v>0</v>
      </c>
    </row>
    <row r="4093" spans="1:29" ht="12.75" customHeight="1">
      <c r="A4093" s="69"/>
      <c r="B4093" s="181" t="s">
        <v>34</v>
      </c>
      <c r="C4093" s="181"/>
      <c r="D4093" s="72"/>
      <c r="E4093" s="73"/>
      <c r="F4093" s="72"/>
      <c r="G4093" s="181" t="s">
        <v>35</v>
      </c>
      <c r="H4093" s="99"/>
      <c r="I4093" s="76">
        <f t="shared" si="1667"/>
        <v>33</v>
      </c>
      <c r="J4093" s="100">
        <f>$AN$37</f>
        <v>41107</v>
      </c>
      <c r="K4093" s="101">
        <v>2</v>
      </c>
      <c r="L4093" s="261">
        <v>11</v>
      </c>
      <c r="M4093" s="232">
        <f t="shared" si="1682"/>
        <v>0.83333333333333337</v>
      </c>
      <c r="N4093" s="241">
        <f t="shared" si="1674"/>
        <v>1.2083333333333333</v>
      </c>
      <c r="O4093" s="244">
        <f t="shared" si="1668"/>
        <v>8.9999999999999964</v>
      </c>
      <c r="P4093" s="245" t="str">
        <f t="shared" si="1680"/>
        <v>1</v>
      </c>
      <c r="Q4093" s="257">
        <f t="shared" si="1669"/>
        <v>7.9999999999999964</v>
      </c>
      <c r="R4093" s="102">
        <f t="shared" si="1681"/>
        <v>3.0000000000000036</v>
      </c>
      <c r="S4093" s="103">
        <f t="shared" si="1675"/>
        <v>1</v>
      </c>
      <c r="T4093" s="104">
        <f t="shared" si="1676"/>
        <v>2.0000000000000036</v>
      </c>
      <c r="U4093" s="104">
        <f t="shared" si="1677"/>
        <v>0</v>
      </c>
      <c r="V4093" s="104">
        <f t="shared" si="1678"/>
        <v>0</v>
      </c>
      <c r="W4093" s="105">
        <f t="shared" si="1679"/>
        <v>3.0000000000000036</v>
      </c>
      <c r="X4093" s="96"/>
      <c r="Y4093" s="106" t="str">
        <f>$AO$37</f>
        <v>D</v>
      </c>
      <c r="Z4093" s="207" t="str">
        <f t="shared" si="1670"/>
        <v>Tue</v>
      </c>
      <c r="AA4093" s="107">
        <f t="shared" si="1671"/>
        <v>0</v>
      </c>
      <c r="AB4093" s="107">
        <f t="shared" si="1672"/>
        <v>0</v>
      </c>
      <c r="AC4093" s="107">
        <f t="shared" si="1673"/>
        <v>0</v>
      </c>
    </row>
    <row r="4094" spans="1:29" ht="12.75" customHeight="1">
      <c r="A4094" s="69"/>
      <c r="B4094" s="181"/>
      <c r="C4094" s="181"/>
      <c r="D4094" s="72"/>
      <c r="E4094" s="73"/>
      <c r="F4094" s="72"/>
      <c r="G4094" s="181"/>
      <c r="H4094" s="99"/>
      <c r="I4094" s="76">
        <f t="shared" si="1667"/>
        <v>34</v>
      </c>
      <c r="J4094" s="100">
        <f>$AN$38</f>
        <v>41108</v>
      </c>
      <c r="K4094" s="101">
        <v>2</v>
      </c>
      <c r="L4094" s="261">
        <v>11</v>
      </c>
      <c r="M4094" s="232">
        <f t="shared" si="1682"/>
        <v>0.83333333333333337</v>
      </c>
      <c r="N4094" s="241">
        <f t="shared" si="1674"/>
        <v>1.2083333333333333</v>
      </c>
      <c r="O4094" s="244">
        <f t="shared" si="1668"/>
        <v>8.9999999999999964</v>
      </c>
      <c r="P4094" s="245" t="str">
        <f t="shared" si="1680"/>
        <v>1</v>
      </c>
      <c r="Q4094" s="257">
        <f t="shared" si="1669"/>
        <v>7.9999999999999964</v>
      </c>
      <c r="R4094" s="102">
        <f t="shared" si="1681"/>
        <v>3.0000000000000036</v>
      </c>
      <c r="S4094" s="103">
        <f t="shared" si="1675"/>
        <v>1</v>
      </c>
      <c r="T4094" s="104">
        <f t="shared" si="1676"/>
        <v>2.0000000000000036</v>
      </c>
      <c r="U4094" s="104">
        <f t="shared" si="1677"/>
        <v>0</v>
      </c>
      <c r="V4094" s="104">
        <f t="shared" si="1678"/>
        <v>0</v>
      </c>
      <c r="W4094" s="105">
        <f t="shared" si="1679"/>
        <v>3.0000000000000036</v>
      </c>
      <c r="X4094" s="96"/>
      <c r="Y4094" s="106" t="str">
        <f>$AO$38</f>
        <v>D</v>
      </c>
      <c r="Z4094" s="207" t="str">
        <f t="shared" si="1670"/>
        <v>Wed</v>
      </c>
      <c r="AA4094" s="107">
        <f t="shared" si="1671"/>
        <v>0</v>
      </c>
      <c r="AB4094" s="107">
        <f t="shared" si="1672"/>
        <v>0</v>
      </c>
      <c r="AC4094" s="107">
        <f t="shared" si="1673"/>
        <v>0</v>
      </c>
    </row>
    <row r="4095" spans="1:29" ht="12.75" customHeight="1">
      <c r="A4095" s="69"/>
      <c r="B4095" s="181"/>
      <c r="C4095" s="181"/>
      <c r="D4095" s="72"/>
      <c r="E4095" s="73"/>
      <c r="F4095" s="72"/>
      <c r="G4095" s="181"/>
      <c r="H4095" s="99"/>
      <c r="I4095" s="76">
        <f t="shared" si="1667"/>
        <v>35</v>
      </c>
      <c r="J4095" s="100"/>
      <c r="K4095" s="101"/>
      <c r="L4095" s="261"/>
      <c r="M4095" s="232"/>
      <c r="N4095" s="241"/>
      <c r="O4095" s="244"/>
      <c r="P4095" s="245"/>
      <c r="Q4095" s="257"/>
      <c r="R4095" s="102"/>
      <c r="S4095" s="103"/>
      <c r="T4095" s="104"/>
      <c r="U4095" s="104"/>
      <c r="V4095" s="104"/>
      <c r="W4095" s="105"/>
      <c r="X4095" s="96"/>
      <c r="Y4095" s="106"/>
      <c r="Z4095" s="207" t="str">
        <f t="shared" si="1670"/>
        <v>Sat</v>
      </c>
      <c r="AA4095" s="107">
        <f>COUNTIF(K4095,"S")</f>
        <v>0</v>
      </c>
      <c r="AB4095" s="107">
        <f>COUNTIF(K4095,"I")</f>
        <v>0</v>
      </c>
      <c r="AC4095" s="107">
        <f>COUNTIF(K4095,"A")</f>
        <v>0</v>
      </c>
    </row>
    <row r="4096" spans="1:29" ht="12.75" customHeight="1">
      <c r="A4096" s="69"/>
      <c r="B4096" s="181"/>
      <c r="C4096" s="181"/>
      <c r="D4096" s="72"/>
      <c r="E4096" s="73"/>
      <c r="F4096" s="72"/>
      <c r="G4096" s="181"/>
      <c r="H4096" s="99"/>
      <c r="I4096" s="76">
        <f t="shared" si="1667"/>
        <v>36</v>
      </c>
      <c r="J4096" s="210" t="s">
        <v>19</v>
      </c>
      <c r="K4096" s="211"/>
      <c r="L4096" s="251"/>
      <c r="M4096" s="212" t="s">
        <v>45</v>
      </c>
      <c r="N4096" s="212" t="s">
        <v>46</v>
      </c>
      <c r="O4096" s="242"/>
      <c r="P4096" s="243"/>
      <c r="Q4096" s="258"/>
      <c r="R4096" s="212"/>
      <c r="S4096" s="213"/>
      <c r="T4096" s="214"/>
      <c r="U4096" s="214"/>
      <c r="V4096" s="215"/>
      <c r="W4096" s="216" t="s">
        <v>36</v>
      </c>
      <c r="X4096" s="182"/>
      <c r="Y4096" s="183" t="s">
        <v>37</v>
      </c>
      <c r="Z4096" s="83"/>
      <c r="AA4096" s="84"/>
      <c r="AB4096" s="84"/>
      <c r="AC4096" s="96"/>
    </row>
    <row r="4097" spans="1:29" ht="12.75" customHeight="1">
      <c r="A4097" s="69"/>
      <c r="B4097" s="184" t="str">
        <f>C4061</f>
        <v>ADE</v>
      </c>
      <c r="C4097" s="181"/>
      <c r="D4097" s="72"/>
      <c r="E4097" s="73"/>
      <c r="F4097" s="72"/>
      <c r="G4097" s="181" t="s">
        <v>38</v>
      </c>
      <c r="H4097" s="99"/>
      <c r="I4097" s="76">
        <f t="shared" si="1667"/>
        <v>37</v>
      </c>
      <c r="J4097" s="333">
        <f>+K4097+L4097</f>
        <v>21</v>
      </c>
      <c r="K4097" s="334">
        <f>+COUNTIF(K4064:K4095,"1")+COUNTIF(K4064:K4095,"2")+COUNTIF(K4064:K4095,"L2")+COUNTIF(K4064:K4095,"L1")</f>
        <v>13</v>
      </c>
      <c r="L4097" s="334">
        <f>+COUNTIF(K4064:K4095,"2")+COUNTIF(K4064:K4095,"L2")</f>
        <v>8</v>
      </c>
      <c r="M4097" s="334">
        <f>+COUNTIF(K4064:K4095,"1")+COUNTIF(K4064:K4095,"L1")</f>
        <v>5</v>
      </c>
      <c r="N4097" s="185"/>
      <c r="O4097" s="185"/>
      <c r="P4097" s="101"/>
      <c r="Q4097" s="259"/>
      <c r="R4097" s="185">
        <f>+COUNTIF(K4065:K4095,"S2")</f>
        <v>0</v>
      </c>
      <c r="S4097" s="102">
        <f>SUM(S4065:S4095)</f>
        <v>7</v>
      </c>
      <c r="T4097" s="102">
        <f>SUM(T4065:T4095)</f>
        <v>14.00000000000002</v>
      </c>
      <c r="U4097" s="102">
        <f>SUM(U4065:U4095)</f>
        <v>0</v>
      </c>
      <c r="V4097" s="102">
        <f>SUM(V4065:V4095)</f>
        <v>0</v>
      </c>
      <c r="W4097" s="105">
        <f>+(S4097*1.5)+(T4097*2)+(U4097*3)+(V4097*4)</f>
        <v>38.500000000000043</v>
      </c>
      <c r="X4097" s="186"/>
      <c r="Y4097" s="187">
        <f>+COUNTIF(Y4065:Y4095,"D")</f>
        <v>22</v>
      </c>
      <c r="Z4097" s="83"/>
      <c r="AA4097" s="102">
        <f>SUM(AA4065:AA4095)</f>
        <v>0</v>
      </c>
      <c r="AB4097" s="102">
        <f>SUM(AB4065:AB4095)</f>
        <v>0</v>
      </c>
      <c r="AC4097" s="102">
        <f>SUM(AC4065:AC4095)</f>
        <v>0</v>
      </c>
    </row>
    <row r="4098" spans="1:29" ht="12.75" customHeight="1">
      <c r="A4098" s="69"/>
      <c r="B4098" s="263"/>
      <c r="C4098" s="189" t="s">
        <v>57</v>
      </c>
      <c r="D4098" s="189"/>
      <c r="E4098" s="190"/>
      <c r="F4098" s="72"/>
      <c r="G4098" s="72"/>
      <c r="H4098" s="99"/>
      <c r="I4098" s="76">
        <f t="shared" si="1667"/>
        <v>38</v>
      </c>
      <c r="J4098" s="191"/>
      <c r="K4098" s="192"/>
      <c r="L4098" s="252"/>
      <c r="M4098" s="193"/>
      <c r="N4098" s="193"/>
      <c r="O4098" s="193"/>
      <c r="P4098" s="239"/>
      <c r="Q4098" s="260"/>
      <c r="R4098" s="194">
        <f>S4097+T4097+U4097+V4097</f>
        <v>21.000000000000021</v>
      </c>
      <c r="S4098" s="103"/>
      <c r="T4098" s="103"/>
      <c r="U4098" s="103"/>
      <c r="V4098" s="103"/>
      <c r="W4098" s="103"/>
      <c r="X4098" s="195"/>
      <c r="Y4098" s="187"/>
      <c r="Z4098" s="196"/>
      <c r="AA4098" s="196"/>
      <c r="AB4098" s="196"/>
      <c r="AC4098" s="197"/>
    </row>
    <row r="4100" spans="1:29" ht="12.75" customHeight="1">
      <c r="A4100" s="52">
        <f>A4061+1</f>
        <v>106</v>
      </c>
      <c r="B4100" s="53" t="s">
        <v>2</v>
      </c>
      <c r="C4100" s="54" t="s">
        <v>201</v>
      </c>
      <c r="D4100" s="55"/>
      <c r="E4100" s="56" t="s">
        <v>55</v>
      </c>
      <c r="F4100" s="209" t="s">
        <v>181</v>
      </c>
      <c r="G4100" s="57"/>
      <c r="H4100" s="58"/>
      <c r="I4100" s="59">
        <v>1</v>
      </c>
      <c r="J4100" s="486" t="str">
        <f>+C4100</f>
        <v>ADE</v>
      </c>
      <c r="K4100" s="486"/>
      <c r="L4100" s="486"/>
      <c r="M4100" s="486"/>
      <c r="N4100" s="486"/>
      <c r="O4100" s="486"/>
      <c r="P4100" s="486"/>
      <c r="Q4100" s="486"/>
      <c r="R4100" s="486"/>
      <c r="S4100" s="486"/>
      <c r="T4100" s="486"/>
      <c r="U4100" s="486"/>
      <c r="V4100" s="486"/>
      <c r="W4100" s="486"/>
      <c r="X4100" s="60"/>
      <c r="Y4100" s="61"/>
      <c r="Z4100" s="62"/>
      <c r="AA4100" s="63"/>
      <c r="AB4100" s="63"/>
      <c r="AC4100" s="64"/>
    </row>
    <row r="4101" spans="1:29" ht="12.75" customHeight="1">
      <c r="A4101" s="69"/>
      <c r="B4101" s="70" t="s">
        <v>3</v>
      </c>
      <c r="C4101" s="71" t="s">
        <v>62</v>
      </c>
      <c r="D4101" s="72"/>
      <c r="E4101" s="73"/>
      <c r="F4101" s="72"/>
      <c r="G4101" s="74"/>
      <c r="H4101" s="75"/>
      <c r="I4101" s="76">
        <f t="shared" ref="I4101:I4137" si="1683">+I4100+1</f>
        <v>2</v>
      </c>
      <c r="J4101" s="77" t="s">
        <v>4</v>
      </c>
      <c r="K4101" s="78"/>
      <c r="L4101" s="248"/>
      <c r="M4101" s="79"/>
      <c r="N4101" s="79"/>
      <c r="O4101" s="79"/>
      <c r="P4101" s="236"/>
      <c r="Q4101" s="254"/>
      <c r="R4101" s="79"/>
      <c r="S4101" s="79"/>
      <c r="T4101" s="79"/>
      <c r="U4101" s="79"/>
      <c r="V4101" s="79"/>
      <c r="W4101" s="80" t="str">
        <f>$Y$1</f>
        <v>Period: 1 May 2012 - 31 May 2012</v>
      </c>
      <c r="X4101" s="81"/>
      <c r="Y4101" s="82"/>
      <c r="Z4101" s="83"/>
      <c r="AA4101" s="84"/>
      <c r="AB4101" s="84"/>
      <c r="AC4101" s="85"/>
    </row>
    <row r="4102" spans="1:29" ht="12.75" customHeight="1">
      <c r="A4102" s="69"/>
      <c r="B4102" s="70" t="s">
        <v>6</v>
      </c>
      <c r="C4102" s="71" t="s">
        <v>5</v>
      </c>
      <c r="D4102" s="72"/>
      <c r="E4102" s="73"/>
      <c r="F4102" s="91"/>
      <c r="G4102" s="91"/>
      <c r="H4102" s="92"/>
      <c r="I4102" s="76">
        <f t="shared" si="1683"/>
        <v>3</v>
      </c>
      <c r="J4102" s="487" t="s">
        <v>7</v>
      </c>
      <c r="K4102" s="488" t="s">
        <v>8</v>
      </c>
      <c r="L4102" s="249"/>
      <c r="M4102" s="489" t="s">
        <v>49</v>
      </c>
      <c r="N4102" s="490"/>
      <c r="O4102" s="220"/>
      <c r="P4102" s="237"/>
      <c r="Q4102" s="255"/>
      <c r="R4102" s="491" t="s">
        <v>64</v>
      </c>
      <c r="S4102" s="493" t="s">
        <v>9</v>
      </c>
      <c r="T4102" s="493"/>
      <c r="U4102" s="493"/>
      <c r="V4102" s="493"/>
      <c r="W4102" s="494" t="s">
        <v>10</v>
      </c>
      <c r="X4102" s="93"/>
      <c r="Y4102" s="94"/>
      <c r="Z4102" s="83"/>
      <c r="AA4102" s="84"/>
      <c r="AB4102" s="84"/>
      <c r="AC4102" s="85"/>
    </row>
    <row r="4103" spans="1:29" ht="12.75" customHeight="1">
      <c r="A4103" s="69"/>
      <c r="B4103" s="70" t="s">
        <v>48</v>
      </c>
      <c r="C4103" s="71"/>
      <c r="D4103" s="72"/>
      <c r="E4103" s="73"/>
      <c r="F4103" s="91"/>
      <c r="G4103" s="91"/>
      <c r="H4103" s="92"/>
      <c r="I4103" s="76">
        <f t="shared" si="1683"/>
        <v>4</v>
      </c>
      <c r="J4103" s="487"/>
      <c r="K4103" s="488"/>
      <c r="L4103" s="250"/>
      <c r="M4103" s="231" t="s">
        <v>11</v>
      </c>
      <c r="N4103" s="231" t="s">
        <v>12</v>
      </c>
      <c r="O4103" s="231"/>
      <c r="P4103" s="238"/>
      <c r="Q4103" s="256" t="s">
        <v>67</v>
      </c>
      <c r="R4103" s="492"/>
      <c r="S4103" s="201">
        <v>1.5</v>
      </c>
      <c r="T4103" s="201">
        <v>2</v>
      </c>
      <c r="U4103" s="201">
        <v>3</v>
      </c>
      <c r="V4103" s="201">
        <v>4</v>
      </c>
      <c r="W4103" s="494"/>
      <c r="X4103" s="93"/>
      <c r="Y4103" s="94"/>
      <c r="Z4103" s="83"/>
      <c r="AA4103" s="95" t="s">
        <v>13</v>
      </c>
      <c r="AB4103" s="95" t="s">
        <v>14</v>
      </c>
      <c r="AC4103" s="96" t="s">
        <v>15</v>
      </c>
    </row>
    <row r="4104" spans="1:29" ht="12.75" customHeight="1">
      <c r="A4104" s="69"/>
      <c r="B4104" s="70" t="s">
        <v>16</v>
      </c>
      <c r="C4104" s="71"/>
      <c r="D4104" s="72"/>
      <c r="E4104" s="73"/>
      <c r="F4104" s="98"/>
      <c r="G4104" s="72"/>
      <c r="H4104" s="99"/>
      <c r="I4104" s="76">
        <f t="shared" si="1683"/>
        <v>5</v>
      </c>
      <c r="J4104" s="100">
        <f>$AN$9</f>
        <v>41079</v>
      </c>
      <c r="K4104" s="101"/>
      <c r="L4104" s="261"/>
      <c r="M4104" s="232">
        <f>VLOOKUP(K4104,$AE$23:$AG$30,2,0)</f>
        <v>0</v>
      </c>
      <c r="N4104" s="241">
        <f>VLOOKUP(K4104,$AE$23:$AG$30,3,0)</f>
        <v>0</v>
      </c>
      <c r="O4104" s="244">
        <f t="shared" ref="O4104:O4133" si="1684">(N4104-M4104)*24</f>
        <v>0</v>
      </c>
      <c r="P4104" s="245">
        <f>+IF(((N4104-M4104)*24)&gt;4,"1",0)</f>
        <v>0</v>
      </c>
      <c r="Q4104" s="257">
        <f t="shared" ref="Q4104:Q4133" si="1685">O4104-P4104</f>
        <v>0</v>
      </c>
      <c r="R4104" s="102">
        <f>+L4104-Q4104</f>
        <v>0</v>
      </c>
      <c r="S4104" s="103">
        <f>IF(AND(Y4104="d",W4104&gt;0),1,0)</f>
        <v>0</v>
      </c>
      <c r="T4104" s="104">
        <f>IF(AND(Y4104="D",W4104-S4104&lt;0),0,IF(AND(Y4104="M",W4104&gt;=7),7,IF(AND(Y4104="M",W4104&lt;7),W4104,IF(W4104-S4104&lt;0,0,IF(AND(Y4104="D",W4104-S4104&gt;=7),7,IF(AND(Y4104="D",W4104-S4104&lt;7),W4104-S4104,0))))))</f>
        <v>0</v>
      </c>
      <c r="U4104" s="104">
        <f>IF(AND(Y4104="D",W4104&lt;1),0,IF(AND(Y4104="D",W4104-S4104-T4104&gt;0,W4104-S4104-T4104&lt;1),W4104-S4104-T4104,IF(AND(Y4104="D",W4104-S4104-T4104&gt;=1),1,IF(AND(Y4104="M",W4104-T4104&gt;=1),1,IF(AND(Y4104="M",W4104-T4104&lt;1),W4104-T4104,0)))))</f>
        <v>0</v>
      </c>
      <c r="V4104" s="104">
        <f>IF(AND(Y4104="D",W4104&lt;1),0,IF(AND(Y4104="D",W4104-S4104-T4104-U4104&gt;0),W4104-S4104-T4104-U4104,IF(AND(Y4104="M",W4104-T4104-U4104&gt;0),W4104-T4104-U4104,0)))</f>
        <v>0</v>
      </c>
      <c r="W4104" s="105">
        <f>+R4104</f>
        <v>0</v>
      </c>
      <c r="X4104" s="96"/>
      <c r="Y4104" s="106" t="str">
        <f>$AO$9</f>
        <v>D</v>
      </c>
      <c r="Z4104" s="207" t="str">
        <f t="shared" ref="Z4104:Z4134" si="1686">TEXT(WEEKDAY(J4104),"ddd")</f>
        <v>Tue</v>
      </c>
      <c r="AA4104" s="107">
        <f t="shared" ref="AA4104:AA4133" si="1687">COUNTIF(K4104,"S")</f>
        <v>0</v>
      </c>
      <c r="AB4104" s="107">
        <f t="shared" ref="AB4104:AB4133" si="1688">COUNTIF(K4104,"I")</f>
        <v>0</v>
      </c>
      <c r="AC4104" s="107">
        <f t="shared" ref="AC4104:AC4133" si="1689">COUNTIF(K4104,"A")</f>
        <v>0</v>
      </c>
    </row>
    <row r="4105" spans="1:29" ht="12.75" customHeight="1">
      <c r="A4105" s="69"/>
      <c r="B4105" s="70" t="s">
        <v>18</v>
      </c>
      <c r="C4105" s="108" t="s">
        <v>61</v>
      </c>
      <c r="D4105" s="109"/>
      <c r="E4105" s="73"/>
      <c r="F4105" s="110"/>
      <c r="G4105" s="72"/>
      <c r="H4105" s="99"/>
      <c r="I4105" s="76">
        <f t="shared" si="1683"/>
        <v>6</v>
      </c>
      <c r="J4105" s="100">
        <f>$AN$10</f>
        <v>41080</v>
      </c>
      <c r="K4105" s="101"/>
      <c r="L4105" s="261"/>
      <c r="M4105" s="232">
        <f>VLOOKUP(K4105,$AE$23:$AG$30,2,0)</f>
        <v>0</v>
      </c>
      <c r="N4105" s="241">
        <f t="shared" ref="N4105:N4133" si="1690">VLOOKUP(K4105,$AE$23:$AG$30,3,0)</f>
        <v>0</v>
      </c>
      <c r="O4105" s="244">
        <f t="shared" si="1684"/>
        <v>0</v>
      </c>
      <c r="P4105" s="245">
        <f>+IF(((N4105-M4105)*24)&gt;4,"1",0)</f>
        <v>0</v>
      </c>
      <c r="Q4105" s="257">
        <f t="shared" si="1685"/>
        <v>0</v>
      </c>
      <c r="R4105" s="102">
        <f>+L4105-Q4105</f>
        <v>0</v>
      </c>
      <c r="S4105" s="103">
        <f t="shared" ref="S4105:S4133" si="1691">IF(AND(Y4105="d",W4105&gt;0),1,0)</f>
        <v>0</v>
      </c>
      <c r="T4105" s="104">
        <f t="shared" ref="T4105:T4133" si="1692">IF(AND(Y4105="D",W4105-S4105&lt;0),0,IF(AND(Y4105="M",W4105&gt;=7),7,IF(AND(Y4105="M",W4105&lt;7),W4105,IF(W4105-S4105&lt;0,0,IF(AND(Y4105="D",W4105-S4105&gt;=7),7,IF(AND(Y4105="D",W4105-S4105&lt;7),W4105-S4105,0))))))</f>
        <v>0</v>
      </c>
      <c r="U4105" s="104">
        <f t="shared" ref="U4105:U4133" si="1693">IF(AND(Y4105="D",W4105&lt;1),0,IF(AND(Y4105="D",W4105-S4105-T4105&gt;0,W4105-S4105-T4105&lt;1),W4105-S4105-T4105,IF(AND(Y4105="D",W4105-S4105-T4105&gt;=1),1,IF(AND(Y4105="M",W4105-T4105&gt;=1),1,IF(AND(Y4105="M",W4105-T4105&lt;1),W4105-T4105,0)))))</f>
        <v>0</v>
      </c>
      <c r="V4105" s="104">
        <f t="shared" ref="V4105:V4133" si="1694">IF(AND(Y4105="D",W4105&lt;1),0,IF(AND(Y4105="D",W4105-S4105-T4105-U4105&gt;0),W4105-S4105-T4105-U4105,IF(AND(Y4105="M",W4105-T4105-U4105&gt;0),W4105-T4105-U4105,0)))</f>
        <v>0</v>
      </c>
      <c r="W4105" s="105">
        <f t="shared" ref="W4105:W4133" si="1695">+R4105</f>
        <v>0</v>
      </c>
      <c r="X4105" s="96"/>
      <c r="Y4105" s="106" t="str">
        <f>$AO$10</f>
        <v>D</v>
      </c>
      <c r="Z4105" s="207" t="str">
        <f t="shared" si="1686"/>
        <v>Wed</v>
      </c>
      <c r="AA4105" s="107">
        <f t="shared" si="1687"/>
        <v>0</v>
      </c>
      <c r="AB4105" s="107">
        <f t="shared" si="1688"/>
        <v>0</v>
      </c>
      <c r="AC4105" s="107">
        <f t="shared" si="1689"/>
        <v>0</v>
      </c>
    </row>
    <row r="4106" spans="1:29" ht="12.75" customHeight="1">
      <c r="A4106" s="69"/>
      <c r="B4106" s="98" t="s">
        <v>20</v>
      </c>
      <c r="C4106" s="199">
        <v>40245</v>
      </c>
      <c r="D4106" s="199">
        <v>41340</v>
      </c>
      <c r="E4106" s="73"/>
      <c r="F4106" s="72"/>
      <c r="G4106" s="72"/>
      <c r="H4106" s="99"/>
      <c r="I4106" s="76">
        <f t="shared" si="1683"/>
        <v>7</v>
      </c>
      <c r="J4106" s="100">
        <f>$AN$11</f>
        <v>41081</v>
      </c>
      <c r="K4106" s="101"/>
      <c r="L4106" s="261"/>
      <c r="M4106" s="232">
        <f>VLOOKUP(K4106,$AE$23:$AG$30,2,0)</f>
        <v>0</v>
      </c>
      <c r="N4106" s="241">
        <f t="shared" si="1690"/>
        <v>0</v>
      </c>
      <c r="O4106" s="244">
        <f t="shared" si="1684"/>
        <v>0</v>
      </c>
      <c r="P4106" s="245">
        <f t="shared" ref="P4106:P4133" si="1696">+IF(((N4106-M4106)*24)&gt;4,"1",0)</f>
        <v>0</v>
      </c>
      <c r="Q4106" s="257">
        <f t="shared" si="1685"/>
        <v>0</v>
      </c>
      <c r="R4106" s="102">
        <f t="shared" ref="R4106:R4133" si="1697">+L4106-Q4106</f>
        <v>0</v>
      </c>
      <c r="S4106" s="103">
        <f t="shared" si="1691"/>
        <v>0</v>
      </c>
      <c r="T4106" s="104">
        <f t="shared" si="1692"/>
        <v>0</v>
      </c>
      <c r="U4106" s="104">
        <f t="shared" si="1693"/>
        <v>0</v>
      </c>
      <c r="V4106" s="104">
        <f t="shared" si="1694"/>
        <v>0</v>
      </c>
      <c r="W4106" s="105">
        <f t="shared" si="1695"/>
        <v>0</v>
      </c>
      <c r="X4106" s="96"/>
      <c r="Y4106" s="106" t="str">
        <f>$AO$11</f>
        <v>D</v>
      </c>
      <c r="Z4106" s="207" t="str">
        <f t="shared" si="1686"/>
        <v>Thu</v>
      </c>
      <c r="AA4106" s="107">
        <f t="shared" si="1687"/>
        <v>0</v>
      </c>
      <c r="AB4106" s="107">
        <f t="shared" si="1688"/>
        <v>0</v>
      </c>
      <c r="AC4106" s="107">
        <f t="shared" si="1689"/>
        <v>0</v>
      </c>
    </row>
    <row r="4107" spans="1:29" ht="12.75" customHeight="1">
      <c r="A4107" s="69"/>
      <c r="B4107" s="98"/>
      <c r="C4107" s="98"/>
      <c r="D4107" s="72"/>
      <c r="E4107" s="73"/>
      <c r="F4107" s="72"/>
      <c r="G4107" s="72"/>
      <c r="H4107" s="99"/>
      <c r="I4107" s="76">
        <f t="shared" si="1683"/>
        <v>8</v>
      </c>
      <c r="J4107" s="100">
        <f>$AN$12</f>
        <v>41082</v>
      </c>
      <c r="K4107" s="101"/>
      <c r="L4107" s="261"/>
      <c r="M4107" s="232">
        <f t="shared" ref="M4107:M4133" si="1698">VLOOKUP(K4107,$AE$23:$AG$30,2,0)</f>
        <v>0</v>
      </c>
      <c r="N4107" s="241">
        <f t="shared" si="1690"/>
        <v>0</v>
      </c>
      <c r="O4107" s="244">
        <f t="shared" si="1684"/>
        <v>0</v>
      </c>
      <c r="P4107" s="245">
        <f t="shared" si="1696"/>
        <v>0</v>
      </c>
      <c r="Q4107" s="257">
        <f t="shared" si="1685"/>
        <v>0</v>
      </c>
      <c r="R4107" s="102">
        <f t="shared" si="1697"/>
        <v>0</v>
      </c>
      <c r="S4107" s="103">
        <f t="shared" si="1691"/>
        <v>0</v>
      </c>
      <c r="T4107" s="104">
        <f t="shared" si="1692"/>
        <v>0</v>
      </c>
      <c r="U4107" s="104">
        <f t="shared" si="1693"/>
        <v>0</v>
      </c>
      <c r="V4107" s="104">
        <f t="shared" si="1694"/>
        <v>0</v>
      </c>
      <c r="W4107" s="105">
        <f t="shared" si="1695"/>
        <v>0</v>
      </c>
      <c r="X4107" s="96"/>
      <c r="Y4107" s="106" t="str">
        <f>$AO$12</f>
        <v>D</v>
      </c>
      <c r="Z4107" s="207" t="str">
        <f t="shared" si="1686"/>
        <v>Fri</v>
      </c>
      <c r="AA4107" s="107">
        <f t="shared" si="1687"/>
        <v>0</v>
      </c>
      <c r="AB4107" s="107">
        <f t="shared" si="1688"/>
        <v>0</v>
      </c>
      <c r="AC4107" s="107">
        <f t="shared" si="1689"/>
        <v>0</v>
      </c>
    </row>
    <row r="4108" spans="1:29" ht="12.75" customHeight="1">
      <c r="A4108" s="69"/>
      <c r="B4108" s="98"/>
      <c r="C4108" s="98"/>
      <c r="D4108" s="72"/>
      <c r="E4108" s="73"/>
      <c r="F4108" s="198"/>
      <c r="G4108" s="72"/>
      <c r="H4108" s="99"/>
      <c r="I4108" s="76">
        <f t="shared" si="1683"/>
        <v>9</v>
      </c>
      <c r="J4108" s="100">
        <f>$AN$13</f>
        <v>41083</v>
      </c>
      <c r="K4108" s="101"/>
      <c r="L4108" s="261"/>
      <c r="M4108" s="232">
        <f t="shared" si="1698"/>
        <v>0</v>
      </c>
      <c r="N4108" s="241">
        <f t="shared" si="1690"/>
        <v>0</v>
      </c>
      <c r="O4108" s="244">
        <f t="shared" si="1684"/>
        <v>0</v>
      </c>
      <c r="P4108" s="245">
        <f t="shared" si="1696"/>
        <v>0</v>
      </c>
      <c r="Q4108" s="257">
        <f t="shared" si="1685"/>
        <v>0</v>
      </c>
      <c r="R4108" s="102">
        <f t="shared" si="1697"/>
        <v>0</v>
      </c>
      <c r="S4108" s="103">
        <f t="shared" si="1691"/>
        <v>0</v>
      </c>
      <c r="T4108" s="104">
        <f t="shared" si="1692"/>
        <v>0</v>
      </c>
      <c r="U4108" s="104">
        <f t="shared" si="1693"/>
        <v>0</v>
      </c>
      <c r="V4108" s="104">
        <f t="shared" si="1694"/>
        <v>0</v>
      </c>
      <c r="W4108" s="105">
        <f t="shared" si="1695"/>
        <v>0</v>
      </c>
      <c r="X4108" s="96"/>
      <c r="Y4108" s="106" t="str">
        <f>$AO$13</f>
        <v>M</v>
      </c>
      <c r="Z4108" s="207" t="str">
        <f t="shared" si="1686"/>
        <v>Sat</v>
      </c>
      <c r="AA4108" s="107">
        <f t="shared" si="1687"/>
        <v>0</v>
      </c>
      <c r="AB4108" s="107">
        <f t="shared" si="1688"/>
        <v>0</v>
      </c>
      <c r="AC4108" s="107">
        <f t="shared" si="1689"/>
        <v>0</v>
      </c>
    </row>
    <row r="4109" spans="1:29" ht="12.75" customHeight="1">
      <c r="A4109" s="69"/>
      <c r="B4109" s="124" t="s">
        <v>21</v>
      </c>
      <c r="C4109" s="125" t="s">
        <v>22</v>
      </c>
      <c r="D4109" s="126"/>
      <c r="E4109" s="127"/>
      <c r="F4109" s="198">
        <v>1244560</v>
      </c>
      <c r="G4109" s="129" t="s">
        <v>22</v>
      </c>
      <c r="H4109" s="130">
        <f>+F4109</f>
        <v>1244560</v>
      </c>
      <c r="I4109" s="76">
        <f t="shared" si="1683"/>
        <v>10</v>
      </c>
      <c r="J4109" s="100">
        <f>$AN$14</f>
        <v>41084</v>
      </c>
      <c r="K4109" s="101"/>
      <c r="L4109" s="261"/>
      <c r="M4109" s="232">
        <f t="shared" si="1698"/>
        <v>0</v>
      </c>
      <c r="N4109" s="241">
        <f t="shared" si="1690"/>
        <v>0</v>
      </c>
      <c r="O4109" s="244">
        <f t="shared" si="1684"/>
        <v>0</v>
      </c>
      <c r="P4109" s="245">
        <f t="shared" si="1696"/>
        <v>0</v>
      </c>
      <c r="Q4109" s="257">
        <f t="shared" si="1685"/>
        <v>0</v>
      </c>
      <c r="R4109" s="102">
        <f t="shared" si="1697"/>
        <v>0</v>
      </c>
      <c r="S4109" s="103">
        <f t="shared" si="1691"/>
        <v>0</v>
      </c>
      <c r="T4109" s="104">
        <f t="shared" si="1692"/>
        <v>0</v>
      </c>
      <c r="U4109" s="104">
        <f t="shared" si="1693"/>
        <v>0</v>
      </c>
      <c r="V4109" s="104">
        <f t="shared" si="1694"/>
        <v>0</v>
      </c>
      <c r="W4109" s="105">
        <f t="shared" si="1695"/>
        <v>0</v>
      </c>
      <c r="X4109" s="96"/>
      <c r="Y4109" s="106" t="str">
        <f>$AO$14</f>
        <v>M</v>
      </c>
      <c r="Z4109" s="262" t="str">
        <f t="shared" si="1686"/>
        <v>Sun</v>
      </c>
      <c r="AA4109" s="107">
        <f t="shared" si="1687"/>
        <v>0</v>
      </c>
      <c r="AB4109" s="107">
        <f t="shared" si="1688"/>
        <v>0</v>
      </c>
      <c r="AC4109" s="107">
        <f t="shared" si="1689"/>
        <v>0</v>
      </c>
    </row>
    <row r="4110" spans="1:29" ht="12.75" customHeight="1">
      <c r="A4110" s="69"/>
      <c r="B4110" s="124" t="s">
        <v>23</v>
      </c>
      <c r="C4110" s="125" t="s">
        <v>22</v>
      </c>
      <c r="D4110" s="133">
        <f>+F4109/173</f>
        <v>7193.9884393063585</v>
      </c>
      <c r="E4110" s="127" t="s">
        <v>24</v>
      </c>
      <c r="F4110" s="128">
        <f>+W4136</f>
        <v>76.999999999999986</v>
      </c>
      <c r="G4110" s="134" t="s">
        <v>22</v>
      </c>
      <c r="H4110" s="130">
        <f>F4110*D4110</f>
        <v>553937.10982658947</v>
      </c>
      <c r="I4110" s="76">
        <f t="shared" si="1683"/>
        <v>11</v>
      </c>
      <c r="J4110" s="100">
        <f>$AN$15</f>
        <v>41085</v>
      </c>
      <c r="K4110" s="101"/>
      <c r="L4110" s="261"/>
      <c r="M4110" s="232">
        <f t="shared" si="1698"/>
        <v>0</v>
      </c>
      <c r="N4110" s="241">
        <f t="shared" si="1690"/>
        <v>0</v>
      </c>
      <c r="O4110" s="244">
        <f t="shared" si="1684"/>
        <v>0</v>
      </c>
      <c r="P4110" s="245">
        <f t="shared" si="1696"/>
        <v>0</v>
      </c>
      <c r="Q4110" s="257">
        <f t="shared" si="1685"/>
        <v>0</v>
      </c>
      <c r="R4110" s="102">
        <f t="shared" si="1697"/>
        <v>0</v>
      </c>
      <c r="S4110" s="103">
        <f t="shared" si="1691"/>
        <v>0</v>
      </c>
      <c r="T4110" s="104">
        <f t="shared" si="1692"/>
        <v>0</v>
      </c>
      <c r="U4110" s="104">
        <f t="shared" si="1693"/>
        <v>0</v>
      </c>
      <c r="V4110" s="104">
        <f t="shared" si="1694"/>
        <v>0</v>
      </c>
      <c r="W4110" s="105">
        <f t="shared" si="1695"/>
        <v>0</v>
      </c>
      <c r="X4110" s="96"/>
      <c r="Y4110" s="106" t="str">
        <f>$AO$15</f>
        <v>D</v>
      </c>
      <c r="Z4110" s="262" t="str">
        <f t="shared" si="1686"/>
        <v>Mon</v>
      </c>
      <c r="AA4110" s="107">
        <f t="shared" si="1687"/>
        <v>0</v>
      </c>
      <c r="AB4110" s="107">
        <f t="shared" si="1688"/>
        <v>0</v>
      </c>
      <c r="AC4110" s="107">
        <f t="shared" si="1689"/>
        <v>0</v>
      </c>
    </row>
    <row r="4111" spans="1:29" ht="12.75" customHeight="1">
      <c r="A4111" s="69"/>
      <c r="B4111" s="124" t="s">
        <v>65</v>
      </c>
      <c r="C4111" s="125" t="s">
        <v>22</v>
      </c>
      <c r="D4111" s="133">
        <v>6000</v>
      </c>
      <c r="E4111" s="127" t="s">
        <v>24</v>
      </c>
      <c r="F4111" s="203">
        <f>+K4136</f>
        <v>14</v>
      </c>
      <c r="G4111" s="134" t="s">
        <v>22</v>
      </c>
      <c r="H4111" s="130">
        <f>F4111*D4111</f>
        <v>84000</v>
      </c>
      <c r="I4111" s="76">
        <f t="shared" si="1683"/>
        <v>12</v>
      </c>
      <c r="J4111" s="100">
        <f>$AN$16</f>
        <v>41086</v>
      </c>
      <c r="K4111" s="101"/>
      <c r="L4111" s="261"/>
      <c r="M4111" s="232">
        <f t="shared" si="1698"/>
        <v>0</v>
      </c>
      <c r="N4111" s="241">
        <f t="shared" si="1690"/>
        <v>0</v>
      </c>
      <c r="O4111" s="244">
        <f t="shared" si="1684"/>
        <v>0</v>
      </c>
      <c r="P4111" s="245">
        <f t="shared" si="1696"/>
        <v>0</v>
      </c>
      <c r="Q4111" s="257">
        <f t="shared" si="1685"/>
        <v>0</v>
      </c>
      <c r="R4111" s="102">
        <f t="shared" si="1697"/>
        <v>0</v>
      </c>
      <c r="S4111" s="103">
        <f t="shared" si="1691"/>
        <v>0</v>
      </c>
      <c r="T4111" s="104">
        <f t="shared" si="1692"/>
        <v>0</v>
      </c>
      <c r="U4111" s="104">
        <f t="shared" si="1693"/>
        <v>0</v>
      </c>
      <c r="V4111" s="104">
        <f t="shared" si="1694"/>
        <v>0</v>
      </c>
      <c r="W4111" s="105">
        <f t="shared" si="1695"/>
        <v>0</v>
      </c>
      <c r="X4111" s="96"/>
      <c r="Y4111" s="106" t="str">
        <f>$AO$16</f>
        <v>D</v>
      </c>
      <c r="Z4111" s="207" t="str">
        <f t="shared" si="1686"/>
        <v>Tue</v>
      </c>
      <c r="AA4111" s="107">
        <f t="shared" si="1687"/>
        <v>0</v>
      </c>
      <c r="AB4111" s="107">
        <f t="shared" si="1688"/>
        <v>0</v>
      </c>
      <c r="AC4111" s="107">
        <f t="shared" si="1689"/>
        <v>0</v>
      </c>
    </row>
    <row r="4112" spans="1:29" ht="12.75" customHeight="1">
      <c r="A4112" s="69"/>
      <c r="B4112" s="124" t="s">
        <v>66</v>
      </c>
      <c r="C4112" s="125" t="s">
        <v>22</v>
      </c>
      <c r="D4112" s="200">
        <v>4000</v>
      </c>
      <c r="E4112" s="127" t="s">
        <v>24</v>
      </c>
      <c r="F4112" s="139">
        <f>+L4136</f>
        <v>0</v>
      </c>
      <c r="G4112" s="134" t="s">
        <v>22</v>
      </c>
      <c r="H4112" s="130">
        <f>F4112*D4112</f>
        <v>0</v>
      </c>
      <c r="I4112" s="76">
        <f t="shared" si="1683"/>
        <v>13</v>
      </c>
      <c r="J4112" s="100">
        <f>$AN$17</f>
        <v>41087</v>
      </c>
      <c r="K4112" s="101"/>
      <c r="L4112" s="261"/>
      <c r="M4112" s="232">
        <f t="shared" si="1698"/>
        <v>0</v>
      </c>
      <c r="N4112" s="241">
        <f t="shared" si="1690"/>
        <v>0</v>
      </c>
      <c r="O4112" s="244">
        <f t="shared" si="1684"/>
        <v>0</v>
      </c>
      <c r="P4112" s="245">
        <f t="shared" si="1696"/>
        <v>0</v>
      </c>
      <c r="Q4112" s="257">
        <f t="shared" si="1685"/>
        <v>0</v>
      </c>
      <c r="R4112" s="102">
        <f t="shared" si="1697"/>
        <v>0</v>
      </c>
      <c r="S4112" s="103">
        <f t="shared" si="1691"/>
        <v>0</v>
      </c>
      <c r="T4112" s="104">
        <f t="shared" si="1692"/>
        <v>0</v>
      </c>
      <c r="U4112" s="104">
        <f t="shared" si="1693"/>
        <v>0</v>
      </c>
      <c r="V4112" s="104">
        <f t="shared" si="1694"/>
        <v>0</v>
      </c>
      <c r="W4112" s="105">
        <f t="shared" si="1695"/>
        <v>0</v>
      </c>
      <c r="X4112" s="96"/>
      <c r="Y4112" s="106" t="str">
        <f>$AO$17</f>
        <v>D</v>
      </c>
      <c r="Z4112" s="207" t="str">
        <f t="shared" si="1686"/>
        <v>Wed</v>
      </c>
      <c r="AA4112" s="107">
        <f t="shared" si="1687"/>
        <v>0</v>
      </c>
      <c r="AB4112" s="107">
        <f t="shared" si="1688"/>
        <v>0</v>
      </c>
      <c r="AC4112" s="107">
        <f t="shared" si="1689"/>
        <v>0</v>
      </c>
    </row>
    <row r="4113" spans="1:29" ht="12.75" customHeight="1">
      <c r="A4113" s="69"/>
      <c r="B4113" s="335" t="s">
        <v>75</v>
      </c>
      <c r="C4113" s="336" t="s">
        <v>22</v>
      </c>
      <c r="D4113" s="337"/>
      <c r="E4113" s="127" t="s">
        <v>24</v>
      </c>
      <c r="F4113" s="338">
        <f>+M4136</f>
        <v>14</v>
      </c>
      <c r="G4113" s="142" t="s">
        <v>22</v>
      </c>
      <c r="H4113" s="143">
        <f>+F4113*D4113</f>
        <v>0</v>
      </c>
      <c r="I4113" s="76">
        <f t="shared" si="1683"/>
        <v>14</v>
      </c>
      <c r="J4113" s="100">
        <f>$AN$18</f>
        <v>41088</v>
      </c>
      <c r="K4113" s="101"/>
      <c r="L4113" s="261"/>
      <c r="M4113" s="232">
        <f t="shared" si="1698"/>
        <v>0</v>
      </c>
      <c r="N4113" s="241">
        <f t="shared" si="1690"/>
        <v>0</v>
      </c>
      <c r="O4113" s="244">
        <f t="shared" si="1684"/>
        <v>0</v>
      </c>
      <c r="P4113" s="245">
        <f t="shared" si="1696"/>
        <v>0</v>
      </c>
      <c r="Q4113" s="257">
        <f t="shared" si="1685"/>
        <v>0</v>
      </c>
      <c r="R4113" s="102">
        <f t="shared" si="1697"/>
        <v>0</v>
      </c>
      <c r="S4113" s="103">
        <f t="shared" si="1691"/>
        <v>0</v>
      </c>
      <c r="T4113" s="104">
        <f t="shared" si="1692"/>
        <v>0</v>
      </c>
      <c r="U4113" s="104">
        <f t="shared" si="1693"/>
        <v>0</v>
      </c>
      <c r="V4113" s="104">
        <f t="shared" si="1694"/>
        <v>0</v>
      </c>
      <c r="W4113" s="105">
        <f t="shared" si="1695"/>
        <v>0</v>
      </c>
      <c r="X4113" s="96"/>
      <c r="Y4113" s="106" t="str">
        <f>$AO$18</f>
        <v>D</v>
      </c>
      <c r="Z4113" s="207" t="str">
        <f t="shared" si="1686"/>
        <v>Thu</v>
      </c>
      <c r="AA4113" s="107">
        <f t="shared" si="1687"/>
        <v>0</v>
      </c>
      <c r="AB4113" s="107">
        <f t="shared" si="1688"/>
        <v>0</v>
      </c>
      <c r="AC4113" s="107">
        <f t="shared" si="1689"/>
        <v>0</v>
      </c>
    </row>
    <row r="4114" spans="1:29" ht="12.75" customHeight="1">
      <c r="A4114" s="69"/>
      <c r="B4114" s="124"/>
      <c r="C4114" s="70"/>
      <c r="D4114" s="202"/>
      <c r="E4114" s="140"/>
      <c r="F4114" s="141"/>
      <c r="G4114" s="74" t="s">
        <v>22</v>
      </c>
      <c r="H4114" s="99">
        <f>+D4114*F4114</f>
        <v>0</v>
      </c>
      <c r="I4114" s="76">
        <f t="shared" si="1683"/>
        <v>15</v>
      </c>
      <c r="J4114" s="100">
        <f>$AN$19</f>
        <v>41089</v>
      </c>
      <c r="K4114" s="101"/>
      <c r="L4114" s="261"/>
      <c r="M4114" s="232">
        <f t="shared" si="1698"/>
        <v>0</v>
      </c>
      <c r="N4114" s="241">
        <f t="shared" si="1690"/>
        <v>0</v>
      </c>
      <c r="O4114" s="244">
        <f t="shared" si="1684"/>
        <v>0</v>
      </c>
      <c r="P4114" s="245">
        <f t="shared" si="1696"/>
        <v>0</v>
      </c>
      <c r="Q4114" s="257">
        <f t="shared" si="1685"/>
        <v>0</v>
      </c>
      <c r="R4114" s="102">
        <f t="shared" si="1697"/>
        <v>0</v>
      </c>
      <c r="S4114" s="103">
        <f t="shared" si="1691"/>
        <v>0</v>
      </c>
      <c r="T4114" s="104">
        <f t="shared" si="1692"/>
        <v>0</v>
      </c>
      <c r="U4114" s="104">
        <f t="shared" si="1693"/>
        <v>0</v>
      </c>
      <c r="V4114" s="104">
        <f t="shared" si="1694"/>
        <v>0</v>
      </c>
      <c r="W4114" s="105">
        <f t="shared" si="1695"/>
        <v>0</v>
      </c>
      <c r="X4114" s="96"/>
      <c r="Y4114" s="106" t="str">
        <f>$AO$19</f>
        <v>D</v>
      </c>
      <c r="Z4114" s="207" t="str">
        <f t="shared" si="1686"/>
        <v>Fri</v>
      </c>
      <c r="AA4114" s="107">
        <f t="shared" si="1687"/>
        <v>0</v>
      </c>
      <c r="AB4114" s="107">
        <f t="shared" si="1688"/>
        <v>0</v>
      </c>
      <c r="AC4114" s="107">
        <f t="shared" si="1689"/>
        <v>0</v>
      </c>
    </row>
    <row r="4115" spans="1:29" ht="12.75" customHeight="1">
      <c r="A4115" s="69"/>
      <c r="B4115" s="124"/>
      <c r="C4115" s="70"/>
      <c r="D4115" s="202"/>
      <c r="E4115" s="140"/>
      <c r="F4115" s="139"/>
      <c r="G4115" s="74" t="s">
        <v>22</v>
      </c>
      <c r="H4115" s="99">
        <f>+D4115*F4115</f>
        <v>0</v>
      </c>
      <c r="I4115" s="76">
        <f t="shared" si="1683"/>
        <v>16</v>
      </c>
      <c r="J4115" s="100">
        <f>$AN$20</f>
        <v>41090</v>
      </c>
      <c r="K4115" s="101"/>
      <c r="L4115" s="261"/>
      <c r="M4115" s="232">
        <f t="shared" si="1698"/>
        <v>0</v>
      </c>
      <c r="N4115" s="241">
        <f t="shared" si="1690"/>
        <v>0</v>
      </c>
      <c r="O4115" s="244">
        <f t="shared" si="1684"/>
        <v>0</v>
      </c>
      <c r="P4115" s="245">
        <f t="shared" si="1696"/>
        <v>0</v>
      </c>
      <c r="Q4115" s="257">
        <f t="shared" si="1685"/>
        <v>0</v>
      </c>
      <c r="R4115" s="102">
        <f t="shared" si="1697"/>
        <v>0</v>
      </c>
      <c r="S4115" s="103">
        <f t="shared" si="1691"/>
        <v>0</v>
      </c>
      <c r="T4115" s="104">
        <f t="shared" si="1692"/>
        <v>0</v>
      </c>
      <c r="U4115" s="104">
        <f t="shared" si="1693"/>
        <v>0</v>
      </c>
      <c r="V4115" s="104">
        <f t="shared" si="1694"/>
        <v>0</v>
      </c>
      <c r="W4115" s="105">
        <f t="shared" si="1695"/>
        <v>0</v>
      </c>
      <c r="X4115" s="96"/>
      <c r="Y4115" s="106" t="str">
        <f>$AO$20</f>
        <v>M</v>
      </c>
      <c r="Z4115" s="207" t="str">
        <f t="shared" si="1686"/>
        <v>Sat</v>
      </c>
      <c r="AA4115" s="107">
        <f t="shared" si="1687"/>
        <v>0</v>
      </c>
      <c r="AB4115" s="107">
        <f t="shared" si="1688"/>
        <v>0</v>
      </c>
      <c r="AC4115" s="107">
        <f t="shared" si="1689"/>
        <v>0</v>
      </c>
    </row>
    <row r="4116" spans="1:29" ht="12.75" customHeight="1">
      <c r="A4116" s="69"/>
      <c r="B4116" s="124" t="s">
        <v>56</v>
      </c>
      <c r="C4116" s="70" t="s">
        <v>22</v>
      </c>
      <c r="D4116" s="202"/>
      <c r="E4116" s="140"/>
      <c r="F4116" s="141"/>
      <c r="G4116" s="74" t="s">
        <v>22</v>
      </c>
      <c r="H4116" s="99">
        <v>0</v>
      </c>
      <c r="I4116" s="76">
        <f t="shared" si="1683"/>
        <v>17</v>
      </c>
      <c r="J4116" s="100">
        <f>$AN$21</f>
        <v>41091</v>
      </c>
      <c r="K4116" s="101"/>
      <c r="L4116" s="261"/>
      <c r="M4116" s="232">
        <f t="shared" si="1698"/>
        <v>0</v>
      </c>
      <c r="N4116" s="241">
        <f t="shared" si="1690"/>
        <v>0</v>
      </c>
      <c r="O4116" s="244">
        <f t="shared" si="1684"/>
        <v>0</v>
      </c>
      <c r="P4116" s="245">
        <f t="shared" si="1696"/>
        <v>0</v>
      </c>
      <c r="Q4116" s="257">
        <f t="shared" si="1685"/>
        <v>0</v>
      </c>
      <c r="R4116" s="102">
        <f t="shared" si="1697"/>
        <v>0</v>
      </c>
      <c r="S4116" s="103">
        <f t="shared" si="1691"/>
        <v>0</v>
      </c>
      <c r="T4116" s="104">
        <f t="shared" si="1692"/>
        <v>0</v>
      </c>
      <c r="U4116" s="104">
        <f t="shared" si="1693"/>
        <v>0</v>
      </c>
      <c r="V4116" s="104">
        <f t="shared" si="1694"/>
        <v>0</v>
      </c>
      <c r="W4116" s="105">
        <f t="shared" si="1695"/>
        <v>0</v>
      </c>
      <c r="X4116" s="96"/>
      <c r="Y4116" s="106" t="str">
        <f>$AO$21</f>
        <v>M</v>
      </c>
      <c r="Z4116" s="262" t="str">
        <f t="shared" si="1686"/>
        <v>Sun</v>
      </c>
      <c r="AA4116" s="107">
        <f t="shared" si="1687"/>
        <v>0</v>
      </c>
      <c r="AB4116" s="107">
        <f t="shared" si="1688"/>
        <v>0</v>
      </c>
      <c r="AC4116" s="107">
        <f t="shared" si="1689"/>
        <v>0</v>
      </c>
    </row>
    <row r="4117" spans="1:29" ht="12.75" customHeight="1">
      <c r="A4117" s="69"/>
      <c r="B4117" s="124"/>
      <c r="C4117" s="70"/>
      <c r="D4117" s="202"/>
      <c r="E4117" s="140"/>
      <c r="F4117" s="139"/>
      <c r="G4117" s="74" t="s">
        <v>22</v>
      </c>
      <c r="H4117" s="99">
        <f>+D4117*F4117</f>
        <v>0</v>
      </c>
      <c r="I4117" s="76">
        <f t="shared" si="1683"/>
        <v>18</v>
      </c>
      <c r="J4117" s="100">
        <f>$AN$22</f>
        <v>41092</v>
      </c>
      <c r="K4117" s="101">
        <v>1</v>
      </c>
      <c r="L4117" s="261">
        <v>11</v>
      </c>
      <c r="M4117" s="232">
        <f t="shared" si="1698"/>
        <v>0.33333333333333331</v>
      </c>
      <c r="N4117" s="241">
        <f t="shared" si="1690"/>
        <v>0.70833333333333337</v>
      </c>
      <c r="O4117" s="244">
        <f t="shared" si="1684"/>
        <v>9.0000000000000018</v>
      </c>
      <c r="P4117" s="245" t="str">
        <f t="shared" si="1696"/>
        <v>1</v>
      </c>
      <c r="Q4117" s="257">
        <f t="shared" si="1685"/>
        <v>8.0000000000000018</v>
      </c>
      <c r="R4117" s="102">
        <f t="shared" si="1697"/>
        <v>2.9999999999999982</v>
      </c>
      <c r="S4117" s="103">
        <f t="shared" si="1691"/>
        <v>1</v>
      </c>
      <c r="T4117" s="104">
        <f t="shared" si="1692"/>
        <v>1.9999999999999982</v>
      </c>
      <c r="U4117" s="104">
        <f t="shared" si="1693"/>
        <v>0</v>
      </c>
      <c r="V4117" s="104">
        <f t="shared" si="1694"/>
        <v>0</v>
      </c>
      <c r="W4117" s="105">
        <f t="shared" si="1695"/>
        <v>2.9999999999999982</v>
      </c>
      <c r="X4117" s="96"/>
      <c r="Y4117" s="106" t="str">
        <f>$AO$22</f>
        <v>D</v>
      </c>
      <c r="Z4117" s="262" t="str">
        <f t="shared" si="1686"/>
        <v>Mon</v>
      </c>
      <c r="AA4117" s="107">
        <f t="shared" si="1687"/>
        <v>0</v>
      </c>
      <c r="AB4117" s="107">
        <f t="shared" si="1688"/>
        <v>0</v>
      </c>
      <c r="AC4117" s="107">
        <f t="shared" si="1689"/>
        <v>0</v>
      </c>
    </row>
    <row r="4118" spans="1:29" ht="12.75" customHeight="1">
      <c r="A4118" s="69"/>
      <c r="B4118" s="150" t="s">
        <v>19</v>
      </c>
      <c r="C4118" s="150"/>
      <c r="D4118" s="200"/>
      <c r="E4118" s="127"/>
      <c r="F4118" s="151"/>
      <c r="G4118" s="134" t="s">
        <v>22</v>
      </c>
      <c r="H4118" s="152">
        <f>SUM(H4109:H4117)</f>
        <v>1882497.1098265895</v>
      </c>
      <c r="I4118" s="76">
        <f t="shared" si="1683"/>
        <v>19</v>
      </c>
      <c r="J4118" s="100">
        <f>$AN$23</f>
        <v>41093</v>
      </c>
      <c r="K4118" s="101">
        <v>1</v>
      </c>
      <c r="L4118" s="261">
        <v>8</v>
      </c>
      <c r="M4118" s="232">
        <f t="shared" si="1698"/>
        <v>0.33333333333333331</v>
      </c>
      <c r="N4118" s="241">
        <f t="shared" si="1690"/>
        <v>0.70833333333333337</v>
      </c>
      <c r="O4118" s="244">
        <f t="shared" si="1684"/>
        <v>9.0000000000000018</v>
      </c>
      <c r="P4118" s="245" t="str">
        <f t="shared" si="1696"/>
        <v>1</v>
      </c>
      <c r="Q4118" s="257">
        <f t="shared" si="1685"/>
        <v>8.0000000000000018</v>
      </c>
      <c r="R4118" s="102">
        <f t="shared" si="1697"/>
        <v>0</v>
      </c>
      <c r="S4118" s="103">
        <f t="shared" si="1691"/>
        <v>0</v>
      </c>
      <c r="T4118" s="104">
        <f t="shared" si="1692"/>
        <v>0</v>
      </c>
      <c r="U4118" s="104">
        <f t="shared" si="1693"/>
        <v>0</v>
      </c>
      <c r="V4118" s="104">
        <f t="shared" si="1694"/>
        <v>0</v>
      </c>
      <c r="W4118" s="105">
        <f t="shared" si="1695"/>
        <v>0</v>
      </c>
      <c r="X4118" s="96"/>
      <c r="Y4118" s="106" t="str">
        <f>$AO$23</f>
        <v>D</v>
      </c>
      <c r="Z4118" s="207" t="str">
        <f t="shared" si="1686"/>
        <v>Tue</v>
      </c>
      <c r="AA4118" s="107">
        <f t="shared" si="1687"/>
        <v>0</v>
      </c>
      <c r="AB4118" s="107">
        <f t="shared" si="1688"/>
        <v>0</v>
      </c>
      <c r="AC4118" s="107">
        <f t="shared" si="1689"/>
        <v>0</v>
      </c>
    </row>
    <row r="4119" spans="1:29" ht="12.75" customHeight="1">
      <c r="A4119" s="69"/>
      <c r="B4119" s="131" t="s">
        <v>25</v>
      </c>
      <c r="C4119" s="70"/>
      <c r="D4119" s="200"/>
      <c r="E4119" s="127"/>
      <c r="F4119" s="151"/>
      <c r="G4119" s="74"/>
      <c r="H4119" s="75"/>
      <c r="I4119" s="76">
        <f t="shared" si="1683"/>
        <v>20</v>
      </c>
      <c r="J4119" s="100">
        <f>$AN$24</f>
        <v>41094</v>
      </c>
      <c r="K4119" s="101">
        <v>1</v>
      </c>
      <c r="L4119" s="261">
        <v>11</v>
      </c>
      <c r="M4119" s="232">
        <f t="shared" si="1698"/>
        <v>0.33333333333333331</v>
      </c>
      <c r="N4119" s="241">
        <f t="shared" si="1690"/>
        <v>0.70833333333333337</v>
      </c>
      <c r="O4119" s="244">
        <f t="shared" si="1684"/>
        <v>9.0000000000000018</v>
      </c>
      <c r="P4119" s="245" t="str">
        <f t="shared" si="1696"/>
        <v>1</v>
      </c>
      <c r="Q4119" s="257">
        <f t="shared" si="1685"/>
        <v>8.0000000000000018</v>
      </c>
      <c r="R4119" s="102">
        <f t="shared" si="1697"/>
        <v>2.9999999999999982</v>
      </c>
      <c r="S4119" s="103">
        <f t="shared" si="1691"/>
        <v>1</v>
      </c>
      <c r="T4119" s="104">
        <f t="shared" si="1692"/>
        <v>1.9999999999999982</v>
      </c>
      <c r="U4119" s="104">
        <f t="shared" si="1693"/>
        <v>0</v>
      </c>
      <c r="V4119" s="104">
        <f t="shared" si="1694"/>
        <v>0</v>
      </c>
      <c r="W4119" s="105">
        <f t="shared" si="1695"/>
        <v>2.9999999999999982</v>
      </c>
      <c r="X4119" s="96"/>
      <c r="Y4119" s="106" t="str">
        <f>$AO$24</f>
        <v>D</v>
      </c>
      <c r="Z4119" s="207" t="str">
        <f t="shared" si="1686"/>
        <v>Wed</v>
      </c>
      <c r="AA4119" s="107">
        <f t="shared" si="1687"/>
        <v>0</v>
      </c>
      <c r="AB4119" s="107">
        <f t="shared" si="1688"/>
        <v>0</v>
      </c>
      <c r="AC4119" s="107">
        <f t="shared" si="1689"/>
        <v>0</v>
      </c>
    </row>
    <row r="4120" spans="1:29" ht="12.75" customHeight="1">
      <c r="A4120" s="69"/>
      <c r="B4120" s="124" t="s">
        <v>26</v>
      </c>
      <c r="C4120" s="125" t="s">
        <v>22</v>
      </c>
      <c r="D4120" s="153">
        <f>-H4109</f>
        <v>-1244560</v>
      </c>
      <c r="E4120" s="127" t="s">
        <v>24</v>
      </c>
      <c r="F4120" s="149">
        <v>0.02</v>
      </c>
      <c r="G4120" s="134" t="s">
        <v>22</v>
      </c>
      <c r="H4120" s="130">
        <f>F4120*D4120</f>
        <v>-24891.200000000001</v>
      </c>
      <c r="I4120" s="76">
        <f t="shared" si="1683"/>
        <v>21</v>
      </c>
      <c r="J4120" s="100">
        <f>$AN$25</f>
        <v>41095</v>
      </c>
      <c r="K4120" s="101">
        <v>1</v>
      </c>
      <c r="L4120" s="261">
        <v>11</v>
      </c>
      <c r="M4120" s="232">
        <f t="shared" si="1698"/>
        <v>0.33333333333333331</v>
      </c>
      <c r="N4120" s="241">
        <f t="shared" si="1690"/>
        <v>0.70833333333333337</v>
      </c>
      <c r="O4120" s="244">
        <f t="shared" si="1684"/>
        <v>9.0000000000000018</v>
      </c>
      <c r="P4120" s="245" t="str">
        <f t="shared" si="1696"/>
        <v>1</v>
      </c>
      <c r="Q4120" s="257">
        <f t="shared" si="1685"/>
        <v>8.0000000000000018</v>
      </c>
      <c r="R4120" s="102">
        <f t="shared" si="1697"/>
        <v>2.9999999999999982</v>
      </c>
      <c r="S4120" s="103">
        <f t="shared" si="1691"/>
        <v>1</v>
      </c>
      <c r="T4120" s="104">
        <f t="shared" si="1692"/>
        <v>1.9999999999999982</v>
      </c>
      <c r="U4120" s="104">
        <f t="shared" si="1693"/>
        <v>0</v>
      </c>
      <c r="V4120" s="104">
        <f t="shared" si="1694"/>
        <v>0</v>
      </c>
      <c r="W4120" s="105">
        <f t="shared" si="1695"/>
        <v>2.9999999999999982</v>
      </c>
      <c r="X4120" s="96"/>
      <c r="Y4120" s="106" t="str">
        <f>$AO$25</f>
        <v>D</v>
      </c>
      <c r="Z4120" s="207" t="str">
        <f t="shared" si="1686"/>
        <v>Thu</v>
      </c>
      <c r="AA4120" s="107">
        <f t="shared" si="1687"/>
        <v>0</v>
      </c>
      <c r="AB4120" s="107">
        <f t="shared" si="1688"/>
        <v>0</v>
      </c>
      <c r="AC4120" s="107">
        <f t="shared" si="1689"/>
        <v>0</v>
      </c>
    </row>
    <row r="4121" spans="1:29" ht="12.75" customHeight="1">
      <c r="A4121" s="69"/>
      <c r="B4121" s="124" t="s">
        <v>47</v>
      </c>
      <c r="C4121" s="125" t="s">
        <v>22</v>
      </c>
      <c r="D4121" s="200"/>
      <c r="E4121" s="127"/>
      <c r="F4121" s="155"/>
      <c r="G4121" s="134" t="s">
        <v>22</v>
      </c>
      <c r="H4121" s="130">
        <f>SUM(AA4136:AC4136)*-F4109/21</f>
        <v>0</v>
      </c>
      <c r="I4121" s="76">
        <f t="shared" si="1683"/>
        <v>22</v>
      </c>
      <c r="J4121" s="100">
        <f>$AN$26</f>
        <v>41096</v>
      </c>
      <c r="K4121" s="101">
        <v>1</v>
      </c>
      <c r="L4121" s="261">
        <v>11</v>
      </c>
      <c r="M4121" s="232">
        <f t="shared" si="1698"/>
        <v>0.33333333333333331</v>
      </c>
      <c r="N4121" s="241">
        <f t="shared" si="1690"/>
        <v>0.70833333333333337</v>
      </c>
      <c r="O4121" s="244">
        <f t="shared" si="1684"/>
        <v>9.0000000000000018</v>
      </c>
      <c r="P4121" s="245" t="str">
        <f t="shared" si="1696"/>
        <v>1</v>
      </c>
      <c r="Q4121" s="257">
        <f t="shared" si="1685"/>
        <v>8.0000000000000018</v>
      </c>
      <c r="R4121" s="102">
        <f t="shared" si="1697"/>
        <v>2.9999999999999982</v>
      </c>
      <c r="S4121" s="103">
        <f t="shared" si="1691"/>
        <v>1</v>
      </c>
      <c r="T4121" s="104">
        <f t="shared" si="1692"/>
        <v>1.9999999999999982</v>
      </c>
      <c r="U4121" s="104">
        <f t="shared" si="1693"/>
        <v>0</v>
      </c>
      <c r="V4121" s="104">
        <f t="shared" si="1694"/>
        <v>0</v>
      </c>
      <c r="W4121" s="105">
        <f t="shared" si="1695"/>
        <v>2.9999999999999982</v>
      </c>
      <c r="X4121" s="96"/>
      <c r="Y4121" s="106" t="str">
        <f>$AO$26</f>
        <v>D</v>
      </c>
      <c r="Z4121" s="207" t="str">
        <f t="shared" si="1686"/>
        <v>Fri</v>
      </c>
      <c r="AA4121" s="107">
        <f t="shared" si="1687"/>
        <v>0</v>
      </c>
      <c r="AB4121" s="107">
        <f t="shared" si="1688"/>
        <v>0</v>
      </c>
      <c r="AC4121" s="107">
        <f t="shared" si="1689"/>
        <v>0</v>
      </c>
    </row>
    <row r="4122" spans="1:29" ht="12.75" customHeight="1">
      <c r="A4122" s="69"/>
      <c r="B4122" s="124" t="s">
        <v>27</v>
      </c>
      <c r="C4122" s="125" t="s">
        <v>22</v>
      </c>
      <c r="D4122" s="200"/>
      <c r="E4122" s="127"/>
      <c r="F4122" s="155"/>
      <c r="G4122" s="134" t="s">
        <v>22</v>
      </c>
      <c r="H4122" s="156">
        <f>+F4128</f>
        <v>-22510.100000000002</v>
      </c>
      <c r="I4122" s="76">
        <f t="shared" si="1683"/>
        <v>23</v>
      </c>
      <c r="J4122" s="100">
        <f>$AN$27</f>
        <v>41097</v>
      </c>
      <c r="K4122" s="339" t="s">
        <v>63</v>
      </c>
      <c r="L4122" s="261">
        <v>8</v>
      </c>
      <c r="M4122" s="232">
        <f t="shared" si="1698"/>
        <v>0</v>
      </c>
      <c r="N4122" s="241">
        <f t="shared" si="1690"/>
        <v>0</v>
      </c>
      <c r="O4122" s="244">
        <f t="shared" si="1684"/>
        <v>0</v>
      </c>
      <c r="P4122" s="245">
        <f t="shared" si="1696"/>
        <v>0</v>
      </c>
      <c r="Q4122" s="257">
        <f t="shared" si="1685"/>
        <v>0</v>
      </c>
      <c r="R4122" s="102">
        <f t="shared" si="1697"/>
        <v>8</v>
      </c>
      <c r="S4122" s="103">
        <f t="shared" si="1691"/>
        <v>0</v>
      </c>
      <c r="T4122" s="104">
        <f t="shared" si="1692"/>
        <v>7</v>
      </c>
      <c r="U4122" s="104">
        <f t="shared" si="1693"/>
        <v>1</v>
      </c>
      <c r="V4122" s="104">
        <f t="shared" si="1694"/>
        <v>0</v>
      </c>
      <c r="W4122" s="105">
        <f t="shared" si="1695"/>
        <v>8</v>
      </c>
      <c r="X4122" s="96"/>
      <c r="Y4122" s="106" t="str">
        <f>$AO$27</f>
        <v>M</v>
      </c>
      <c r="Z4122" s="207" t="str">
        <f t="shared" si="1686"/>
        <v>Sat</v>
      </c>
      <c r="AA4122" s="107">
        <f t="shared" si="1687"/>
        <v>0</v>
      </c>
      <c r="AB4122" s="107">
        <f t="shared" si="1688"/>
        <v>0</v>
      </c>
      <c r="AC4122" s="107">
        <f t="shared" si="1689"/>
        <v>0</v>
      </c>
    </row>
    <row r="4123" spans="1:29" ht="12.75" customHeight="1">
      <c r="A4123" s="69"/>
      <c r="B4123" s="98"/>
      <c r="C4123" s="98"/>
      <c r="D4123" s="158" t="s">
        <v>28</v>
      </c>
      <c r="E4123" s="159"/>
      <c r="F4123" s="160">
        <f>VLOOKUP(C4102,$AD$1:$AG$6,2)</f>
        <v>-1320000</v>
      </c>
      <c r="G4123" s="160"/>
      <c r="H4123" s="99"/>
      <c r="I4123" s="76">
        <f t="shared" si="1683"/>
        <v>24</v>
      </c>
      <c r="J4123" s="100">
        <f>$AN$28</f>
        <v>41098</v>
      </c>
      <c r="K4123" s="339" t="s">
        <v>50</v>
      </c>
      <c r="L4123" s="261"/>
      <c r="M4123" s="232">
        <f t="shared" si="1698"/>
        <v>0</v>
      </c>
      <c r="N4123" s="241">
        <f t="shared" si="1690"/>
        <v>0</v>
      </c>
      <c r="O4123" s="244">
        <f t="shared" si="1684"/>
        <v>0</v>
      </c>
      <c r="P4123" s="245">
        <f t="shared" si="1696"/>
        <v>0</v>
      </c>
      <c r="Q4123" s="257">
        <f t="shared" si="1685"/>
        <v>0</v>
      </c>
      <c r="R4123" s="102">
        <f t="shared" si="1697"/>
        <v>0</v>
      </c>
      <c r="S4123" s="103">
        <f t="shared" si="1691"/>
        <v>0</v>
      </c>
      <c r="T4123" s="104">
        <f t="shared" si="1692"/>
        <v>0</v>
      </c>
      <c r="U4123" s="104">
        <f t="shared" si="1693"/>
        <v>0</v>
      </c>
      <c r="V4123" s="104">
        <f t="shared" si="1694"/>
        <v>0</v>
      </c>
      <c r="W4123" s="105">
        <f t="shared" si="1695"/>
        <v>0</v>
      </c>
      <c r="X4123" s="96"/>
      <c r="Y4123" s="106" t="str">
        <f>$AO$28</f>
        <v>M</v>
      </c>
      <c r="Z4123" s="262" t="str">
        <f t="shared" si="1686"/>
        <v>Sun</v>
      </c>
      <c r="AA4123" s="107">
        <f t="shared" si="1687"/>
        <v>0</v>
      </c>
      <c r="AB4123" s="107">
        <f t="shared" si="1688"/>
        <v>0</v>
      </c>
      <c r="AC4123" s="107">
        <f t="shared" si="1689"/>
        <v>0</v>
      </c>
    </row>
    <row r="4124" spans="1:29" ht="12.75" customHeight="1">
      <c r="A4124" s="69"/>
      <c r="B4124" s="98"/>
      <c r="C4124" s="98"/>
      <c r="D4124" s="162" t="s">
        <v>26</v>
      </c>
      <c r="E4124" s="159"/>
      <c r="F4124" s="163">
        <f>+(H4109)*0.54%</f>
        <v>6720.6240000000007</v>
      </c>
      <c r="G4124" s="163"/>
      <c r="H4124" s="99"/>
      <c r="I4124" s="76">
        <f t="shared" si="1683"/>
        <v>25</v>
      </c>
      <c r="J4124" s="100">
        <f>$AN$29</f>
        <v>41099</v>
      </c>
      <c r="K4124" s="101">
        <v>1</v>
      </c>
      <c r="L4124" s="261">
        <v>11</v>
      </c>
      <c r="M4124" s="232">
        <f t="shared" si="1698"/>
        <v>0.33333333333333331</v>
      </c>
      <c r="N4124" s="241">
        <f t="shared" si="1690"/>
        <v>0.70833333333333337</v>
      </c>
      <c r="O4124" s="244">
        <f t="shared" si="1684"/>
        <v>9.0000000000000018</v>
      </c>
      <c r="P4124" s="245" t="str">
        <f t="shared" si="1696"/>
        <v>1</v>
      </c>
      <c r="Q4124" s="257">
        <f t="shared" si="1685"/>
        <v>8.0000000000000018</v>
      </c>
      <c r="R4124" s="102">
        <f t="shared" si="1697"/>
        <v>2.9999999999999982</v>
      </c>
      <c r="S4124" s="103">
        <f t="shared" si="1691"/>
        <v>1</v>
      </c>
      <c r="T4124" s="104">
        <f t="shared" si="1692"/>
        <v>1.9999999999999982</v>
      </c>
      <c r="U4124" s="104">
        <f t="shared" si="1693"/>
        <v>0</v>
      </c>
      <c r="V4124" s="104">
        <f t="shared" si="1694"/>
        <v>0</v>
      </c>
      <c r="W4124" s="105">
        <f t="shared" si="1695"/>
        <v>2.9999999999999982</v>
      </c>
      <c r="X4124" s="96"/>
      <c r="Y4124" s="106" t="str">
        <f>$AO$29</f>
        <v>D</v>
      </c>
      <c r="Z4124" s="262" t="str">
        <f t="shared" si="1686"/>
        <v>Mon</v>
      </c>
      <c r="AA4124" s="107">
        <f t="shared" si="1687"/>
        <v>0</v>
      </c>
      <c r="AB4124" s="107">
        <f t="shared" si="1688"/>
        <v>0</v>
      </c>
      <c r="AC4124" s="107">
        <f t="shared" si="1689"/>
        <v>0</v>
      </c>
    </row>
    <row r="4125" spans="1:29" ht="12.75" customHeight="1">
      <c r="A4125" s="69"/>
      <c r="B4125" s="98"/>
      <c r="C4125" s="98"/>
      <c r="D4125" s="162" t="s">
        <v>29</v>
      </c>
      <c r="E4125" s="159"/>
      <c r="F4125" s="160">
        <f>-IF(H4118*5%&gt;500000,500000,H4118*5%)</f>
        <v>-94124.855491329479</v>
      </c>
      <c r="G4125" s="160"/>
      <c r="H4125" s="99"/>
      <c r="I4125" s="76">
        <f t="shared" si="1683"/>
        <v>26</v>
      </c>
      <c r="J4125" s="100">
        <f>$AN$30</f>
        <v>41100</v>
      </c>
      <c r="K4125" s="101">
        <v>1</v>
      </c>
      <c r="L4125" s="261">
        <v>10</v>
      </c>
      <c r="M4125" s="232">
        <f t="shared" si="1698"/>
        <v>0.33333333333333331</v>
      </c>
      <c r="N4125" s="241">
        <f t="shared" si="1690"/>
        <v>0.70833333333333337</v>
      </c>
      <c r="O4125" s="244">
        <f t="shared" si="1684"/>
        <v>9.0000000000000018</v>
      </c>
      <c r="P4125" s="245" t="str">
        <f t="shared" si="1696"/>
        <v>1</v>
      </c>
      <c r="Q4125" s="257">
        <f t="shared" si="1685"/>
        <v>8.0000000000000018</v>
      </c>
      <c r="R4125" s="102">
        <f t="shared" si="1697"/>
        <v>1.9999999999999982</v>
      </c>
      <c r="S4125" s="103">
        <f t="shared" si="1691"/>
        <v>1</v>
      </c>
      <c r="T4125" s="104">
        <f t="shared" si="1692"/>
        <v>0.99999999999999822</v>
      </c>
      <c r="U4125" s="104">
        <f t="shared" si="1693"/>
        <v>0</v>
      </c>
      <c r="V4125" s="104">
        <f t="shared" si="1694"/>
        <v>0</v>
      </c>
      <c r="W4125" s="105">
        <f t="shared" si="1695"/>
        <v>1.9999999999999982</v>
      </c>
      <c r="X4125" s="96"/>
      <c r="Y4125" s="106" t="str">
        <f>$AO$30</f>
        <v>D</v>
      </c>
      <c r="Z4125" s="207" t="str">
        <f t="shared" si="1686"/>
        <v>Tue</v>
      </c>
      <c r="AA4125" s="107">
        <f t="shared" si="1687"/>
        <v>0</v>
      </c>
      <c r="AB4125" s="107">
        <f t="shared" si="1688"/>
        <v>0</v>
      </c>
      <c r="AC4125" s="107">
        <f t="shared" si="1689"/>
        <v>0</v>
      </c>
    </row>
    <row r="4126" spans="1:29" ht="12.75" customHeight="1">
      <c r="A4126" s="69"/>
      <c r="B4126" s="98"/>
      <c r="C4126" s="98"/>
      <c r="D4126" s="162" t="s">
        <v>30</v>
      </c>
      <c r="E4126" s="159"/>
      <c r="F4126" s="163">
        <f>ROUND(H4118+H4120+F4124+F4125,0)*12</f>
        <v>21242424</v>
      </c>
      <c r="G4126" s="163"/>
      <c r="H4126" s="99"/>
      <c r="I4126" s="76">
        <f t="shared" si="1683"/>
        <v>27</v>
      </c>
      <c r="J4126" s="100">
        <f>$AN$31</f>
        <v>41101</v>
      </c>
      <c r="K4126" s="101">
        <v>1</v>
      </c>
      <c r="L4126" s="261">
        <v>13</v>
      </c>
      <c r="M4126" s="232">
        <f t="shared" si="1698"/>
        <v>0.33333333333333331</v>
      </c>
      <c r="N4126" s="241">
        <f t="shared" si="1690"/>
        <v>0.70833333333333337</v>
      </c>
      <c r="O4126" s="244">
        <f t="shared" si="1684"/>
        <v>9.0000000000000018</v>
      </c>
      <c r="P4126" s="245" t="str">
        <f t="shared" si="1696"/>
        <v>1</v>
      </c>
      <c r="Q4126" s="257">
        <f t="shared" si="1685"/>
        <v>8.0000000000000018</v>
      </c>
      <c r="R4126" s="102">
        <f t="shared" si="1697"/>
        <v>4.9999999999999982</v>
      </c>
      <c r="S4126" s="103">
        <f t="shared" si="1691"/>
        <v>1</v>
      </c>
      <c r="T4126" s="104">
        <f t="shared" si="1692"/>
        <v>3.9999999999999982</v>
      </c>
      <c r="U4126" s="104">
        <f t="shared" si="1693"/>
        <v>0</v>
      </c>
      <c r="V4126" s="104">
        <f t="shared" si="1694"/>
        <v>0</v>
      </c>
      <c r="W4126" s="105">
        <f t="shared" si="1695"/>
        <v>4.9999999999999982</v>
      </c>
      <c r="X4126" s="96"/>
      <c r="Y4126" s="106" t="str">
        <f>$AO$31</f>
        <v>D</v>
      </c>
      <c r="Z4126" s="207" t="str">
        <f t="shared" si="1686"/>
        <v>Wed</v>
      </c>
      <c r="AA4126" s="107">
        <f t="shared" si="1687"/>
        <v>0</v>
      </c>
      <c r="AB4126" s="107">
        <f t="shared" si="1688"/>
        <v>0</v>
      </c>
      <c r="AC4126" s="107">
        <f t="shared" si="1689"/>
        <v>0</v>
      </c>
    </row>
    <row r="4127" spans="1:29" ht="12.75" customHeight="1">
      <c r="A4127" s="69"/>
      <c r="B4127" s="98"/>
      <c r="C4127" s="98"/>
      <c r="D4127" s="168" t="s">
        <v>31</v>
      </c>
      <c r="E4127" s="159"/>
      <c r="F4127" s="169">
        <f>(F4126)+(F4123*12)</f>
        <v>5402424</v>
      </c>
      <c r="G4127" s="169"/>
      <c r="H4127" s="99"/>
      <c r="I4127" s="76">
        <f t="shared" si="1683"/>
        <v>28</v>
      </c>
      <c r="J4127" s="100">
        <f>$AN$32</f>
        <v>41102</v>
      </c>
      <c r="K4127" s="101">
        <v>1</v>
      </c>
      <c r="L4127" s="261">
        <v>10</v>
      </c>
      <c r="M4127" s="232">
        <f t="shared" si="1698"/>
        <v>0.33333333333333331</v>
      </c>
      <c r="N4127" s="241">
        <f t="shared" si="1690"/>
        <v>0.70833333333333337</v>
      </c>
      <c r="O4127" s="244">
        <f t="shared" si="1684"/>
        <v>9.0000000000000018</v>
      </c>
      <c r="P4127" s="245" t="str">
        <f t="shared" si="1696"/>
        <v>1</v>
      </c>
      <c r="Q4127" s="257">
        <f t="shared" si="1685"/>
        <v>8.0000000000000018</v>
      </c>
      <c r="R4127" s="102">
        <f t="shared" si="1697"/>
        <v>1.9999999999999982</v>
      </c>
      <c r="S4127" s="103">
        <f t="shared" si="1691"/>
        <v>1</v>
      </c>
      <c r="T4127" s="104">
        <f t="shared" si="1692"/>
        <v>0.99999999999999822</v>
      </c>
      <c r="U4127" s="104">
        <f t="shared" si="1693"/>
        <v>0</v>
      </c>
      <c r="V4127" s="104">
        <f t="shared" si="1694"/>
        <v>0</v>
      </c>
      <c r="W4127" s="105">
        <f t="shared" si="1695"/>
        <v>1.9999999999999982</v>
      </c>
      <c r="X4127" s="96"/>
      <c r="Y4127" s="106" t="str">
        <f>$AO$32</f>
        <v>D</v>
      </c>
      <c r="Z4127" s="207" t="str">
        <f t="shared" si="1686"/>
        <v>Thu</v>
      </c>
      <c r="AA4127" s="107">
        <f t="shared" si="1687"/>
        <v>0</v>
      </c>
      <c r="AB4127" s="107">
        <f t="shared" si="1688"/>
        <v>0</v>
      </c>
      <c r="AC4127" s="107">
        <f t="shared" si="1689"/>
        <v>0</v>
      </c>
    </row>
    <row r="4128" spans="1:29" ht="12.75" customHeight="1">
      <c r="A4128" s="69"/>
      <c r="B4128" s="98"/>
      <c r="C4128" s="98"/>
      <c r="D4128" s="168" t="s">
        <v>32</v>
      </c>
      <c r="E4128" s="159"/>
      <c r="F4128" s="170">
        <f>-(IF(F4127&lt;=0,0,IF(F4127&lt;=50000000,F4127*0.05,IF(F4127&lt;=200000000,(F4127-50000000)*0.15+2500000,IF(F4127&lt;=500000000,(F4127-250000000)*0.25+32500000,(F4127-500000000)*0.3+95000000)))))/12</f>
        <v>-22510.100000000002</v>
      </c>
      <c r="G4128" s="171">
        <f>-(IF(F4128&lt;=0,0,IF(F4128&lt;=50000000,F4128*0.05,IF(F4128&lt;=200000000,(F4128-50000000)*0.15+2500000,IF(F4128&lt;=500000000,(F4128-250000000)*0.25+32500000,(F4128-500000000)*0.3+95000000)))))/12</f>
        <v>0</v>
      </c>
      <c r="H4128" s="99"/>
      <c r="I4128" s="76">
        <f t="shared" si="1683"/>
        <v>29</v>
      </c>
      <c r="J4128" s="100">
        <f>$AN$33</f>
        <v>41103</v>
      </c>
      <c r="K4128" s="101">
        <v>1</v>
      </c>
      <c r="L4128" s="261">
        <v>11</v>
      </c>
      <c r="M4128" s="232">
        <f t="shared" si="1698"/>
        <v>0.33333333333333331</v>
      </c>
      <c r="N4128" s="241">
        <f t="shared" si="1690"/>
        <v>0.70833333333333337</v>
      </c>
      <c r="O4128" s="244">
        <f t="shared" si="1684"/>
        <v>9.0000000000000018</v>
      </c>
      <c r="P4128" s="245" t="str">
        <f t="shared" si="1696"/>
        <v>1</v>
      </c>
      <c r="Q4128" s="257">
        <f t="shared" si="1685"/>
        <v>8.0000000000000018</v>
      </c>
      <c r="R4128" s="102">
        <f t="shared" si="1697"/>
        <v>2.9999999999999982</v>
      </c>
      <c r="S4128" s="103">
        <f t="shared" si="1691"/>
        <v>1</v>
      </c>
      <c r="T4128" s="104">
        <f t="shared" si="1692"/>
        <v>1.9999999999999982</v>
      </c>
      <c r="U4128" s="104">
        <f t="shared" si="1693"/>
        <v>0</v>
      </c>
      <c r="V4128" s="104">
        <f t="shared" si="1694"/>
        <v>0</v>
      </c>
      <c r="W4128" s="105">
        <f t="shared" si="1695"/>
        <v>2.9999999999999982</v>
      </c>
      <c r="X4128" s="96"/>
      <c r="Y4128" s="106" t="str">
        <f>$AO$33</f>
        <v>D</v>
      </c>
      <c r="Z4128" s="207" t="str">
        <f t="shared" si="1686"/>
        <v>Fri</v>
      </c>
      <c r="AA4128" s="107">
        <f t="shared" si="1687"/>
        <v>0</v>
      </c>
      <c r="AB4128" s="107">
        <f t="shared" si="1688"/>
        <v>0</v>
      </c>
      <c r="AC4128" s="107">
        <f t="shared" si="1689"/>
        <v>0</v>
      </c>
    </row>
    <row r="4129" spans="1:29" ht="12.75" customHeight="1">
      <c r="A4129" s="69"/>
      <c r="B4129" s="98"/>
      <c r="C4129" s="125"/>
      <c r="D4129" s="172"/>
      <c r="E4129" s="173"/>
      <c r="F4129" s="174"/>
      <c r="G4129" s="72"/>
      <c r="H4129" s="175"/>
      <c r="I4129" s="76">
        <f t="shared" si="1683"/>
        <v>30</v>
      </c>
      <c r="J4129" s="100">
        <f>$AN$34</f>
        <v>41104</v>
      </c>
      <c r="K4129" s="339" t="s">
        <v>50</v>
      </c>
      <c r="L4129" s="261"/>
      <c r="M4129" s="232">
        <f t="shared" si="1698"/>
        <v>0</v>
      </c>
      <c r="N4129" s="241">
        <f t="shared" si="1690"/>
        <v>0</v>
      </c>
      <c r="O4129" s="244">
        <f t="shared" si="1684"/>
        <v>0</v>
      </c>
      <c r="P4129" s="245">
        <f t="shared" si="1696"/>
        <v>0</v>
      </c>
      <c r="Q4129" s="257">
        <f t="shared" si="1685"/>
        <v>0</v>
      </c>
      <c r="R4129" s="102">
        <f t="shared" si="1697"/>
        <v>0</v>
      </c>
      <c r="S4129" s="103">
        <f t="shared" si="1691"/>
        <v>0</v>
      </c>
      <c r="T4129" s="104">
        <f t="shared" si="1692"/>
        <v>0</v>
      </c>
      <c r="U4129" s="104">
        <f t="shared" si="1693"/>
        <v>0</v>
      </c>
      <c r="V4129" s="104">
        <f t="shared" si="1694"/>
        <v>0</v>
      </c>
      <c r="W4129" s="105">
        <f t="shared" si="1695"/>
        <v>0</v>
      </c>
      <c r="X4129" s="96"/>
      <c r="Y4129" s="106" t="str">
        <f>$AO$34</f>
        <v>M</v>
      </c>
      <c r="Z4129" s="207" t="str">
        <f t="shared" si="1686"/>
        <v>Sat</v>
      </c>
      <c r="AA4129" s="107">
        <f t="shared" si="1687"/>
        <v>0</v>
      </c>
      <c r="AB4129" s="107">
        <f t="shared" si="1688"/>
        <v>0</v>
      </c>
      <c r="AC4129" s="107">
        <f t="shared" si="1689"/>
        <v>0</v>
      </c>
    </row>
    <row r="4130" spans="1:29" ht="12.75" customHeight="1">
      <c r="A4130" s="69"/>
      <c r="B4130" s="176" t="s">
        <v>33</v>
      </c>
      <c r="C4130" s="177"/>
      <c r="D4130" s="178"/>
      <c r="E4130" s="127"/>
      <c r="F4130" s="179"/>
      <c r="G4130" s="180" t="s">
        <v>22</v>
      </c>
      <c r="H4130" s="152">
        <f>+H4118+H4120+H4121+H4122</f>
        <v>1835095.8098265894</v>
      </c>
      <c r="I4130" s="76">
        <f t="shared" si="1683"/>
        <v>31</v>
      </c>
      <c r="J4130" s="100">
        <f>$AN$35</f>
        <v>41105</v>
      </c>
      <c r="K4130" s="339" t="s">
        <v>50</v>
      </c>
      <c r="L4130" s="261"/>
      <c r="M4130" s="232">
        <f t="shared" si="1698"/>
        <v>0</v>
      </c>
      <c r="N4130" s="241">
        <f t="shared" si="1690"/>
        <v>0</v>
      </c>
      <c r="O4130" s="244">
        <f t="shared" si="1684"/>
        <v>0</v>
      </c>
      <c r="P4130" s="245">
        <f t="shared" si="1696"/>
        <v>0</v>
      </c>
      <c r="Q4130" s="257">
        <f t="shared" si="1685"/>
        <v>0</v>
      </c>
      <c r="R4130" s="102">
        <f t="shared" si="1697"/>
        <v>0</v>
      </c>
      <c r="S4130" s="103">
        <f t="shared" si="1691"/>
        <v>0</v>
      </c>
      <c r="T4130" s="104">
        <f t="shared" si="1692"/>
        <v>0</v>
      </c>
      <c r="U4130" s="104">
        <f t="shared" si="1693"/>
        <v>0</v>
      </c>
      <c r="V4130" s="104">
        <f t="shared" si="1694"/>
        <v>0</v>
      </c>
      <c r="W4130" s="105">
        <f t="shared" si="1695"/>
        <v>0</v>
      </c>
      <c r="X4130" s="96"/>
      <c r="Y4130" s="106" t="str">
        <f>$AO$35</f>
        <v>M</v>
      </c>
      <c r="Z4130" s="262" t="str">
        <f t="shared" si="1686"/>
        <v>Sun</v>
      </c>
      <c r="AA4130" s="107">
        <f t="shared" si="1687"/>
        <v>0</v>
      </c>
      <c r="AB4130" s="107">
        <f t="shared" si="1688"/>
        <v>0</v>
      </c>
      <c r="AC4130" s="107">
        <f t="shared" si="1689"/>
        <v>0</v>
      </c>
    </row>
    <row r="4131" spans="1:29" ht="12.75" customHeight="1">
      <c r="A4131" s="69"/>
      <c r="B4131" s="70"/>
      <c r="C4131" s="70"/>
      <c r="D4131" s="200"/>
      <c r="E4131" s="127"/>
      <c r="F4131" s="155"/>
      <c r="G4131" s="74"/>
      <c r="H4131" s="75"/>
      <c r="I4131" s="76">
        <f t="shared" si="1683"/>
        <v>32</v>
      </c>
      <c r="J4131" s="100">
        <f>$AN$36</f>
        <v>41106</v>
      </c>
      <c r="K4131" s="101">
        <v>1</v>
      </c>
      <c r="L4131" s="261">
        <v>10</v>
      </c>
      <c r="M4131" s="232">
        <f t="shared" si="1698"/>
        <v>0.33333333333333331</v>
      </c>
      <c r="N4131" s="241">
        <f t="shared" si="1690"/>
        <v>0.70833333333333337</v>
      </c>
      <c r="O4131" s="244">
        <f t="shared" si="1684"/>
        <v>9.0000000000000018</v>
      </c>
      <c r="P4131" s="245" t="str">
        <f t="shared" si="1696"/>
        <v>1</v>
      </c>
      <c r="Q4131" s="257">
        <f t="shared" si="1685"/>
        <v>8.0000000000000018</v>
      </c>
      <c r="R4131" s="102">
        <f t="shared" si="1697"/>
        <v>1.9999999999999982</v>
      </c>
      <c r="S4131" s="103">
        <f t="shared" si="1691"/>
        <v>1</v>
      </c>
      <c r="T4131" s="104">
        <f t="shared" si="1692"/>
        <v>0.99999999999999822</v>
      </c>
      <c r="U4131" s="104">
        <f t="shared" si="1693"/>
        <v>0</v>
      </c>
      <c r="V4131" s="104">
        <f t="shared" si="1694"/>
        <v>0</v>
      </c>
      <c r="W4131" s="105">
        <f t="shared" si="1695"/>
        <v>1.9999999999999982</v>
      </c>
      <c r="X4131" s="96"/>
      <c r="Y4131" s="106" t="str">
        <f>$AO$36</f>
        <v>D</v>
      </c>
      <c r="Z4131" s="262" t="str">
        <f t="shared" si="1686"/>
        <v>Mon</v>
      </c>
      <c r="AA4131" s="107">
        <f t="shared" si="1687"/>
        <v>0</v>
      </c>
      <c r="AB4131" s="107">
        <f t="shared" si="1688"/>
        <v>0</v>
      </c>
      <c r="AC4131" s="107">
        <f t="shared" si="1689"/>
        <v>0</v>
      </c>
    </row>
    <row r="4132" spans="1:29" ht="12.75" customHeight="1">
      <c r="A4132" s="69"/>
      <c r="B4132" s="181" t="s">
        <v>34</v>
      </c>
      <c r="C4132" s="181"/>
      <c r="D4132" s="72"/>
      <c r="E4132" s="73"/>
      <c r="F4132" s="72"/>
      <c r="G4132" s="181" t="s">
        <v>35</v>
      </c>
      <c r="H4132" s="99"/>
      <c r="I4132" s="76">
        <f t="shared" si="1683"/>
        <v>33</v>
      </c>
      <c r="J4132" s="100">
        <f>$AN$37</f>
        <v>41107</v>
      </c>
      <c r="K4132" s="101">
        <v>1</v>
      </c>
      <c r="L4132" s="261">
        <v>10</v>
      </c>
      <c r="M4132" s="232">
        <f t="shared" si="1698"/>
        <v>0.33333333333333331</v>
      </c>
      <c r="N4132" s="241">
        <f t="shared" si="1690"/>
        <v>0.70833333333333337</v>
      </c>
      <c r="O4132" s="244">
        <f t="shared" si="1684"/>
        <v>9.0000000000000018</v>
      </c>
      <c r="P4132" s="245" t="str">
        <f t="shared" si="1696"/>
        <v>1</v>
      </c>
      <c r="Q4132" s="257">
        <f t="shared" si="1685"/>
        <v>8.0000000000000018</v>
      </c>
      <c r="R4132" s="102">
        <f t="shared" si="1697"/>
        <v>1.9999999999999982</v>
      </c>
      <c r="S4132" s="103">
        <f t="shared" si="1691"/>
        <v>1</v>
      </c>
      <c r="T4132" s="104">
        <f t="shared" si="1692"/>
        <v>0.99999999999999822</v>
      </c>
      <c r="U4132" s="104">
        <f t="shared" si="1693"/>
        <v>0</v>
      </c>
      <c r="V4132" s="104">
        <f t="shared" si="1694"/>
        <v>0</v>
      </c>
      <c r="W4132" s="105">
        <f t="shared" si="1695"/>
        <v>1.9999999999999982</v>
      </c>
      <c r="X4132" s="96"/>
      <c r="Y4132" s="106" t="str">
        <f>$AO$37</f>
        <v>D</v>
      </c>
      <c r="Z4132" s="207" t="str">
        <f t="shared" si="1686"/>
        <v>Tue</v>
      </c>
      <c r="AA4132" s="107">
        <f t="shared" si="1687"/>
        <v>0</v>
      </c>
      <c r="AB4132" s="107">
        <f t="shared" si="1688"/>
        <v>0</v>
      </c>
      <c r="AC4132" s="107">
        <f t="shared" si="1689"/>
        <v>0</v>
      </c>
    </row>
    <row r="4133" spans="1:29" ht="12.75" customHeight="1">
      <c r="A4133" s="69"/>
      <c r="B4133" s="181"/>
      <c r="C4133" s="181"/>
      <c r="D4133" s="72"/>
      <c r="E4133" s="73"/>
      <c r="F4133" s="72"/>
      <c r="G4133" s="181"/>
      <c r="H4133" s="99"/>
      <c r="I4133" s="76">
        <f t="shared" si="1683"/>
        <v>34</v>
      </c>
      <c r="J4133" s="100">
        <f>$AN$38</f>
        <v>41108</v>
      </c>
      <c r="K4133" s="101">
        <v>1</v>
      </c>
      <c r="L4133" s="261">
        <v>10</v>
      </c>
      <c r="M4133" s="232">
        <f t="shared" si="1698"/>
        <v>0.33333333333333331</v>
      </c>
      <c r="N4133" s="241">
        <f t="shared" si="1690"/>
        <v>0.70833333333333337</v>
      </c>
      <c r="O4133" s="244">
        <f t="shared" si="1684"/>
        <v>9.0000000000000018</v>
      </c>
      <c r="P4133" s="245" t="str">
        <f t="shared" si="1696"/>
        <v>1</v>
      </c>
      <c r="Q4133" s="257">
        <f t="shared" si="1685"/>
        <v>8.0000000000000018</v>
      </c>
      <c r="R4133" s="102">
        <f t="shared" si="1697"/>
        <v>1.9999999999999982</v>
      </c>
      <c r="S4133" s="103">
        <f t="shared" si="1691"/>
        <v>1</v>
      </c>
      <c r="T4133" s="104">
        <f t="shared" si="1692"/>
        <v>0.99999999999999822</v>
      </c>
      <c r="U4133" s="104">
        <f t="shared" si="1693"/>
        <v>0</v>
      </c>
      <c r="V4133" s="104">
        <f t="shared" si="1694"/>
        <v>0</v>
      </c>
      <c r="W4133" s="105">
        <f t="shared" si="1695"/>
        <v>1.9999999999999982</v>
      </c>
      <c r="X4133" s="96"/>
      <c r="Y4133" s="106" t="str">
        <f>$AO$38</f>
        <v>D</v>
      </c>
      <c r="Z4133" s="207" t="str">
        <f t="shared" si="1686"/>
        <v>Wed</v>
      </c>
      <c r="AA4133" s="107">
        <f t="shared" si="1687"/>
        <v>0</v>
      </c>
      <c r="AB4133" s="107">
        <f t="shared" si="1688"/>
        <v>0</v>
      </c>
      <c r="AC4133" s="107">
        <f t="shared" si="1689"/>
        <v>0</v>
      </c>
    </row>
    <row r="4134" spans="1:29" ht="12.75" customHeight="1">
      <c r="A4134" s="69"/>
      <c r="B4134" s="181"/>
      <c r="C4134" s="181"/>
      <c r="D4134" s="72"/>
      <c r="E4134" s="73"/>
      <c r="F4134" s="72"/>
      <c r="G4134" s="181"/>
      <c r="H4134" s="99"/>
      <c r="I4134" s="76">
        <f t="shared" si="1683"/>
        <v>35</v>
      </c>
      <c r="J4134" s="100"/>
      <c r="K4134" s="101"/>
      <c r="L4134" s="261"/>
      <c r="M4134" s="232"/>
      <c r="N4134" s="241"/>
      <c r="O4134" s="244"/>
      <c r="P4134" s="245"/>
      <c r="Q4134" s="257"/>
      <c r="R4134" s="102"/>
      <c r="S4134" s="103"/>
      <c r="T4134" s="104"/>
      <c r="U4134" s="104"/>
      <c r="V4134" s="104"/>
      <c r="W4134" s="105"/>
      <c r="X4134" s="96"/>
      <c r="Y4134" s="106"/>
      <c r="Z4134" s="207" t="str">
        <f t="shared" si="1686"/>
        <v>Sat</v>
      </c>
      <c r="AA4134" s="107">
        <f>COUNTIF(K4134,"S")</f>
        <v>0</v>
      </c>
      <c r="AB4134" s="107">
        <f>COUNTIF(K4134,"I")</f>
        <v>0</v>
      </c>
      <c r="AC4134" s="107">
        <f>COUNTIF(K4134,"A")</f>
        <v>0</v>
      </c>
    </row>
    <row r="4135" spans="1:29" ht="12.75" customHeight="1">
      <c r="A4135" s="69"/>
      <c r="B4135" s="181"/>
      <c r="C4135" s="181"/>
      <c r="D4135" s="72"/>
      <c r="E4135" s="73"/>
      <c r="F4135" s="72"/>
      <c r="G4135" s="181"/>
      <c r="H4135" s="99"/>
      <c r="I4135" s="76">
        <f t="shared" si="1683"/>
        <v>36</v>
      </c>
      <c r="J4135" s="210" t="s">
        <v>19</v>
      </c>
      <c r="K4135" s="211"/>
      <c r="L4135" s="251"/>
      <c r="M4135" s="212" t="s">
        <v>45</v>
      </c>
      <c r="N4135" s="212" t="s">
        <v>46</v>
      </c>
      <c r="O4135" s="242"/>
      <c r="P4135" s="243"/>
      <c r="Q4135" s="258"/>
      <c r="R4135" s="212"/>
      <c r="S4135" s="213"/>
      <c r="T4135" s="214"/>
      <c r="U4135" s="214"/>
      <c r="V4135" s="215"/>
      <c r="W4135" s="216" t="s">
        <v>36</v>
      </c>
      <c r="X4135" s="182"/>
      <c r="Y4135" s="183" t="s">
        <v>37</v>
      </c>
      <c r="Z4135" s="83"/>
      <c r="AA4135" s="84"/>
      <c r="AB4135" s="84"/>
      <c r="AC4135" s="96"/>
    </row>
    <row r="4136" spans="1:29" ht="12.75" customHeight="1">
      <c r="A4136" s="69"/>
      <c r="B4136" s="184" t="str">
        <f>C4100</f>
        <v>ADE</v>
      </c>
      <c r="C4136" s="181"/>
      <c r="D4136" s="72"/>
      <c r="E4136" s="73"/>
      <c r="F4136" s="72"/>
      <c r="G4136" s="181" t="s">
        <v>38</v>
      </c>
      <c r="H4136" s="99"/>
      <c r="I4136" s="76">
        <f t="shared" si="1683"/>
        <v>37</v>
      </c>
      <c r="J4136" s="333">
        <f>+K4136+L4136</f>
        <v>14</v>
      </c>
      <c r="K4136" s="334">
        <f>+COUNTIF(K4103:K4134,"1")+COUNTIF(K4103:K4134,"2")+COUNTIF(K4103:K4134,"L2")+COUNTIF(K4103:K4134,"L1")</f>
        <v>14</v>
      </c>
      <c r="L4136" s="334">
        <f>+COUNTIF(K4103:K4134,"2")+COUNTIF(K4103:K4134,"L2")</f>
        <v>0</v>
      </c>
      <c r="M4136" s="334">
        <f>+COUNTIF(K4103:K4134,"1")+COUNTIF(K4103:K4134,"L1")</f>
        <v>14</v>
      </c>
      <c r="N4136" s="185"/>
      <c r="O4136" s="185"/>
      <c r="P4136" s="101"/>
      <c r="Q4136" s="259"/>
      <c r="R4136" s="185">
        <f>+COUNTIF(K4104:K4134,"S2")</f>
        <v>0</v>
      </c>
      <c r="S4136" s="102">
        <f>SUM(S4104:S4134)</f>
        <v>12</v>
      </c>
      <c r="T4136" s="102">
        <f>SUM(T4104:T4134)</f>
        <v>27.999999999999993</v>
      </c>
      <c r="U4136" s="102">
        <f>SUM(U4104:U4134)</f>
        <v>1</v>
      </c>
      <c r="V4136" s="102">
        <f>SUM(V4104:V4134)</f>
        <v>0</v>
      </c>
      <c r="W4136" s="105">
        <f>+(S4136*1.5)+(T4136*2)+(U4136*3)+(V4136*4)</f>
        <v>76.999999999999986</v>
      </c>
      <c r="X4136" s="186"/>
      <c r="Y4136" s="187">
        <f>+COUNTIF(Y4104:Y4134,"D")</f>
        <v>22</v>
      </c>
      <c r="Z4136" s="83"/>
      <c r="AA4136" s="102">
        <f>SUM(AA4104:AA4134)</f>
        <v>0</v>
      </c>
      <c r="AB4136" s="102">
        <f>SUM(AB4104:AB4134)</f>
        <v>0</v>
      </c>
      <c r="AC4136" s="102">
        <f>SUM(AC4104:AC4134)</f>
        <v>0</v>
      </c>
    </row>
    <row r="4137" spans="1:29" ht="12.75" customHeight="1">
      <c r="A4137" s="69"/>
      <c r="B4137" s="263"/>
      <c r="C4137" s="189" t="s">
        <v>57</v>
      </c>
      <c r="D4137" s="189"/>
      <c r="E4137" s="190"/>
      <c r="F4137" s="72"/>
      <c r="G4137" s="72"/>
      <c r="H4137" s="99"/>
      <c r="I4137" s="76">
        <f t="shared" si="1683"/>
        <v>38</v>
      </c>
      <c r="J4137" s="191"/>
      <c r="K4137" s="192"/>
      <c r="L4137" s="252"/>
      <c r="M4137" s="193"/>
      <c r="N4137" s="193"/>
      <c r="O4137" s="193"/>
      <c r="P4137" s="239"/>
      <c r="Q4137" s="260"/>
      <c r="R4137" s="194">
        <f>S4136+T4136+U4136+V4136</f>
        <v>40.999999999999993</v>
      </c>
      <c r="S4137" s="103"/>
      <c r="T4137" s="103"/>
      <c r="U4137" s="103"/>
      <c r="V4137" s="103"/>
      <c r="W4137" s="103"/>
      <c r="X4137" s="195"/>
      <c r="Y4137" s="187"/>
      <c r="Z4137" s="196"/>
      <c r="AA4137" s="196"/>
      <c r="AB4137" s="196"/>
      <c r="AC4137" s="197"/>
    </row>
    <row r="4139" spans="1:29" ht="12.75" customHeight="1">
      <c r="A4139" s="52">
        <f>A4100+1</f>
        <v>107</v>
      </c>
      <c r="B4139" s="53" t="s">
        <v>2</v>
      </c>
      <c r="C4139" s="54" t="s">
        <v>201</v>
      </c>
      <c r="D4139" s="55"/>
      <c r="E4139" s="56" t="s">
        <v>55</v>
      </c>
      <c r="F4139" s="209" t="s">
        <v>182</v>
      </c>
      <c r="G4139" s="57"/>
      <c r="H4139" s="58"/>
      <c r="I4139" s="59">
        <v>1</v>
      </c>
      <c r="J4139" s="486" t="str">
        <f>+C4139</f>
        <v>ADE</v>
      </c>
      <c r="K4139" s="486"/>
      <c r="L4139" s="486"/>
      <c r="M4139" s="486"/>
      <c r="N4139" s="486"/>
      <c r="O4139" s="486"/>
      <c r="P4139" s="486"/>
      <c r="Q4139" s="486"/>
      <c r="R4139" s="486"/>
      <c r="S4139" s="486"/>
      <c r="T4139" s="486"/>
      <c r="U4139" s="486"/>
      <c r="V4139" s="486"/>
      <c r="W4139" s="486"/>
      <c r="X4139" s="60"/>
      <c r="Y4139" s="61"/>
      <c r="Z4139" s="62"/>
      <c r="AA4139" s="63"/>
      <c r="AB4139" s="63"/>
      <c r="AC4139" s="64"/>
    </row>
    <row r="4140" spans="1:29" ht="12.75" customHeight="1">
      <c r="A4140" s="69"/>
      <c r="B4140" s="70" t="s">
        <v>3</v>
      </c>
      <c r="C4140" s="71" t="s">
        <v>62</v>
      </c>
      <c r="D4140" s="72"/>
      <c r="E4140" s="73"/>
      <c r="F4140" s="72"/>
      <c r="G4140" s="74"/>
      <c r="H4140" s="75"/>
      <c r="I4140" s="76">
        <f t="shared" ref="I4140:I4176" si="1699">+I4139+1</f>
        <v>2</v>
      </c>
      <c r="J4140" s="77" t="s">
        <v>4</v>
      </c>
      <c r="K4140" s="78"/>
      <c r="L4140" s="248"/>
      <c r="M4140" s="79"/>
      <c r="N4140" s="79"/>
      <c r="O4140" s="79"/>
      <c r="P4140" s="236"/>
      <c r="Q4140" s="254"/>
      <c r="R4140" s="79"/>
      <c r="S4140" s="79"/>
      <c r="T4140" s="79"/>
      <c r="U4140" s="79"/>
      <c r="V4140" s="79"/>
      <c r="W4140" s="80" t="str">
        <f>$Y$1</f>
        <v>Period: 1 May 2012 - 31 May 2012</v>
      </c>
      <c r="X4140" s="81"/>
      <c r="Y4140" s="82"/>
      <c r="Z4140" s="83"/>
      <c r="AA4140" s="84"/>
      <c r="AB4140" s="84"/>
      <c r="AC4140" s="85"/>
    </row>
    <row r="4141" spans="1:29" ht="12.75" customHeight="1">
      <c r="A4141" s="69"/>
      <c r="B4141" s="70" t="s">
        <v>6</v>
      </c>
      <c r="C4141" s="71" t="s">
        <v>5</v>
      </c>
      <c r="D4141" s="72"/>
      <c r="E4141" s="73"/>
      <c r="F4141" s="91"/>
      <c r="G4141" s="91"/>
      <c r="H4141" s="92"/>
      <c r="I4141" s="76">
        <f t="shared" si="1699"/>
        <v>3</v>
      </c>
      <c r="J4141" s="487" t="s">
        <v>7</v>
      </c>
      <c r="K4141" s="488" t="s">
        <v>8</v>
      </c>
      <c r="L4141" s="249"/>
      <c r="M4141" s="489" t="s">
        <v>49</v>
      </c>
      <c r="N4141" s="490"/>
      <c r="O4141" s="220"/>
      <c r="P4141" s="237"/>
      <c r="Q4141" s="255"/>
      <c r="R4141" s="491" t="s">
        <v>64</v>
      </c>
      <c r="S4141" s="493" t="s">
        <v>9</v>
      </c>
      <c r="T4141" s="493"/>
      <c r="U4141" s="493"/>
      <c r="V4141" s="493"/>
      <c r="W4141" s="494" t="s">
        <v>10</v>
      </c>
      <c r="X4141" s="93"/>
      <c r="Y4141" s="94"/>
      <c r="Z4141" s="83"/>
      <c r="AA4141" s="84"/>
      <c r="AB4141" s="84"/>
      <c r="AC4141" s="85"/>
    </row>
    <row r="4142" spans="1:29" ht="12.75" customHeight="1">
      <c r="A4142" s="69"/>
      <c r="B4142" s="70" t="s">
        <v>48</v>
      </c>
      <c r="C4142" s="71"/>
      <c r="D4142" s="72"/>
      <c r="E4142" s="73"/>
      <c r="F4142" s="91"/>
      <c r="G4142" s="91"/>
      <c r="H4142" s="92"/>
      <c r="I4142" s="76">
        <f t="shared" si="1699"/>
        <v>4</v>
      </c>
      <c r="J4142" s="487"/>
      <c r="K4142" s="488"/>
      <c r="L4142" s="250"/>
      <c r="M4142" s="231" t="s">
        <v>11</v>
      </c>
      <c r="N4142" s="231" t="s">
        <v>12</v>
      </c>
      <c r="O4142" s="231"/>
      <c r="P4142" s="238"/>
      <c r="Q4142" s="256" t="s">
        <v>67</v>
      </c>
      <c r="R4142" s="492"/>
      <c r="S4142" s="201">
        <v>1.5</v>
      </c>
      <c r="T4142" s="201">
        <v>2</v>
      </c>
      <c r="U4142" s="201">
        <v>3</v>
      </c>
      <c r="V4142" s="201">
        <v>4</v>
      </c>
      <c r="W4142" s="494"/>
      <c r="X4142" s="93"/>
      <c r="Y4142" s="94"/>
      <c r="Z4142" s="83"/>
      <c r="AA4142" s="95" t="s">
        <v>13</v>
      </c>
      <c r="AB4142" s="95" t="s">
        <v>14</v>
      </c>
      <c r="AC4142" s="96" t="s">
        <v>15</v>
      </c>
    </row>
    <row r="4143" spans="1:29" ht="12.75" customHeight="1">
      <c r="A4143" s="69"/>
      <c r="B4143" s="70" t="s">
        <v>16</v>
      </c>
      <c r="C4143" s="71"/>
      <c r="D4143" s="72"/>
      <c r="E4143" s="73"/>
      <c r="F4143" s="98"/>
      <c r="G4143" s="72"/>
      <c r="H4143" s="99"/>
      <c r="I4143" s="76">
        <f t="shared" si="1699"/>
        <v>5</v>
      </c>
      <c r="J4143" s="100">
        <f>$AN$9</f>
        <v>41079</v>
      </c>
      <c r="K4143" s="101"/>
      <c r="L4143" s="261"/>
      <c r="M4143" s="232">
        <f>VLOOKUP(K4143,$AE$23:$AG$30,2,0)</f>
        <v>0</v>
      </c>
      <c r="N4143" s="241">
        <f>VLOOKUP(K4143,$AE$23:$AG$30,3,0)</f>
        <v>0</v>
      </c>
      <c r="O4143" s="244">
        <f t="shared" ref="O4143:O4172" si="1700">(N4143-M4143)*24</f>
        <v>0</v>
      </c>
      <c r="P4143" s="245">
        <f>+IF(((N4143-M4143)*24)&gt;4,"1",0)</f>
        <v>0</v>
      </c>
      <c r="Q4143" s="257">
        <f t="shared" ref="Q4143:Q4172" si="1701">O4143-P4143</f>
        <v>0</v>
      </c>
      <c r="R4143" s="102">
        <f>+L4143-Q4143</f>
        <v>0</v>
      </c>
      <c r="S4143" s="103">
        <f>IF(AND(Y4143="d",W4143&gt;0),1,0)</f>
        <v>0</v>
      </c>
      <c r="T4143" s="104">
        <f>IF(AND(Y4143="D",W4143-S4143&lt;0),0,IF(AND(Y4143="M",W4143&gt;=7),7,IF(AND(Y4143="M",W4143&lt;7),W4143,IF(W4143-S4143&lt;0,0,IF(AND(Y4143="D",W4143-S4143&gt;=7),7,IF(AND(Y4143="D",W4143-S4143&lt;7),W4143-S4143,0))))))</f>
        <v>0</v>
      </c>
      <c r="U4143" s="104">
        <f>IF(AND(Y4143="D",W4143&lt;1),0,IF(AND(Y4143="D",W4143-S4143-T4143&gt;0,W4143-S4143-T4143&lt;1),W4143-S4143-T4143,IF(AND(Y4143="D",W4143-S4143-T4143&gt;=1),1,IF(AND(Y4143="M",W4143-T4143&gt;=1),1,IF(AND(Y4143="M",W4143-T4143&lt;1),W4143-T4143,0)))))</f>
        <v>0</v>
      </c>
      <c r="V4143" s="104">
        <f>IF(AND(Y4143="D",W4143&lt;1),0,IF(AND(Y4143="D",W4143-S4143-T4143-U4143&gt;0),W4143-S4143-T4143-U4143,IF(AND(Y4143="M",W4143-T4143-U4143&gt;0),W4143-T4143-U4143,0)))</f>
        <v>0</v>
      </c>
      <c r="W4143" s="105">
        <f>+R4143</f>
        <v>0</v>
      </c>
      <c r="X4143" s="96"/>
      <c r="Y4143" s="106" t="str">
        <f>$AO$9</f>
        <v>D</v>
      </c>
      <c r="Z4143" s="207" t="str">
        <f t="shared" ref="Z4143:Z4173" si="1702">TEXT(WEEKDAY(J4143),"ddd")</f>
        <v>Tue</v>
      </c>
      <c r="AA4143" s="107">
        <f t="shared" ref="AA4143:AA4172" si="1703">COUNTIF(K4143,"S")</f>
        <v>0</v>
      </c>
      <c r="AB4143" s="107">
        <f t="shared" ref="AB4143:AB4172" si="1704">COUNTIF(K4143,"I")</f>
        <v>0</v>
      </c>
      <c r="AC4143" s="107">
        <f t="shared" ref="AC4143:AC4172" si="1705">COUNTIF(K4143,"A")</f>
        <v>0</v>
      </c>
    </row>
    <row r="4144" spans="1:29" ht="12.75" customHeight="1">
      <c r="A4144" s="69"/>
      <c r="B4144" s="70" t="s">
        <v>18</v>
      </c>
      <c r="C4144" s="108" t="s">
        <v>61</v>
      </c>
      <c r="D4144" s="109"/>
      <c r="E4144" s="73"/>
      <c r="F4144" s="110"/>
      <c r="G4144" s="72"/>
      <c r="H4144" s="99"/>
      <c r="I4144" s="76">
        <f t="shared" si="1699"/>
        <v>6</v>
      </c>
      <c r="J4144" s="100">
        <f>$AN$10</f>
        <v>41080</v>
      </c>
      <c r="K4144" s="101"/>
      <c r="L4144" s="261"/>
      <c r="M4144" s="232">
        <f>VLOOKUP(K4144,$AE$23:$AG$30,2,0)</f>
        <v>0</v>
      </c>
      <c r="N4144" s="241">
        <f t="shared" ref="N4144:N4172" si="1706">VLOOKUP(K4144,$AE$23:$AG$30,3,0)</f>
        <v>0</v>
      </c>
      <c r="O4144" s="244">
        <f t="shared" si="1700"/>
        <v>0</v>
      </c>
      <c r="P4144" s="245">
        <f>+IF(((N4144-M4144)*24)&gt;4,"1",0)</f>
        <v>0</v>
      </c>
      <c r="Q4144" s="257">
        <f t="shared" si="1701"/>
        <v>0</v>
      </c>
      <c r="R4144" s="102">
        <f>+L4144-Q4144</f>
        <v>0</v>
      </c>
      <c r="S4144" s="103">
        <f t="shared" ref="S4144:S4172" si="1707">IF(AND(Y4144="d",W4144&gt;0),1,0)</f>
        <v>0</v>
      </c>
      <c r="T4144" s="104">
        <f t="shared" ref="T4144:T4172" si="1708">IF(AND(Y4144="D",W4144-S4144&lt;0),0,IF(AND(Y4144="M",W4144&gt;=7),7,IF(AND(Y4144="M",W4144&lt;7),W4144,IF(W4144-S4144&lt;0,0,IF(AND(Y4144="D",W4144-S4144&gt;=7),7,IF(AND(Y4144="D",W4144-S4144&lt;7),W4144-S4144,0))))))</f>
        <v>0</v>
      </c>
      <c r="U4144" s="104">
        <f t="shared" ref="U4144:U4172" si="1709">IF(AND(Y4144="D",W4144&lt;1),0,IF(AND(Y4144="D",W4144-S4144-T4144&gt;0,W4144-S4144-T4144&lt;1),W4144-S4144-T4144,IF(AND(Y4144="D",W4144-S4144-T4144&gt;=1),1,IF(AND(Y4144="M",W4144-T4144&gt;=1),1,IF(AND(Y4144="M",W4144-T4144&lt;1),W4144-T4144,0)))))</f>
        <v>0</v>
      </c>
      <c r="V4144" s="104">
        <f t="shared" ref="V4144:V4172" si="1710">IF(AND(Y4144="D",W4144&lt;1),0,IF(AND(Y4144="D",W4144-S4144-T4144-U4144&gt;0),W4144-S4144-T4144-U4144,IF(AND(Y4144="M",W4144-T4144-U4144&gt;0),W4144-T4144-U4144,0)))</f>
        <v>0</v>
      </c>
      <c r="W4144" s="105">
        <f t="shared" ref="W4144:W4172" si="1711">+R4144</f>
        <v>0</v>
      </c>
      <c r="X4144" s="96"/>
      <c r="Y4144" s="106" t="str">
        <f>$AO$10</f>
        <v>D</v>
      </c>
      <c r="Z4144" s="207" t="str">
        <f t="shared" si="1702"/>
        <v>Wed</v>
      </c>
      <c r="AA4144" s="107">
        <f t="shared" si="1703"/>
        <v>0</v>
      </c>
      <c r="AB4144" s="107">
        <f t="shared" si="1704"/>
        <v>0</v>
      </c>
      <c r="AC4144" s="107">
        <f t="shared" si="1705"/>
        <v>0</v>
      </c>
    </row>
    <row r="4145" spans="1:29" ht="12.75" customHeight="1">
      <c r="A4145" s="69"/>
      <c r="B4145" s="98" t="s">
        <v>20</v>
      </c>
      <c r="C4145" s="199">
        <v>40245</v>
      </c>
      <c r="D4145" s="199">
        <v>41340</v>
      </c>
      <c r="E4145" s="73"/>
      <c r="F4145" s="72"/>
      <c r="G4145" s="72"/>
      <c r="H4145" s="99"/>
      <c r="I4145" s="76">
        <f t="shared" si="1699"/>
        <v>7</v>
      </c>
      <c r="J4145" s="100">
        <f>$AN$11</f>
        <v>41081</v>
      </c>
      <c r="K4145" s="101"/>
      <c r="L4145" s="261"/>
      <c r="M4145" s="232">
        <f>VLOOKUP(K4145,$AE$23:$AG$30,2,0)</f>
        <v>0</v>
      </c>
      <c r="N4145" s="241">
        <f t="shared" si="1706"/>
        <v>0</v>
      </c>
      <c r="O4145" s="244">
        <f t="shared" si="1700"/>
        <v>0</v>
      </c>
      <c r="P4145" s="245">
        <f t="shared" ref="P4145:P4172" si="1712">+IF(((N4145-M4145)*24)&gt;4,"1",0)</f>
        <v>0</v>
      </c>
      <c r="Q4145" s="257">
        <f t="shared" si="1701"/>
        <v>0</v>
      </c>
      <c r="R4145" s="102">
        <f t="shared" ref="R4145:R4172" si="1713">+L4145-Q4145</f>
        <v>0</v>
      </c>
      <c r="S4145" s="103">
        <f t="shared" si="1707"/>
        <v>0</v>
      </c>
      <c r="T4145" s="104">
        <f t="shared" si="1708"/>
        <v>0</v>
      </c>
      <c r="U4145" s="104">
        <f t="shared" si="1709"/>
        <v>0</v>
      </c>
      <c r="V4145" s="104">
        <f t="shared" si="1710"/>
        <v>0</v>
      </c>
      <c r="W4145" s="105">
        <f t="shared" si="1711"/>
        <v>0</v>
      </c>
      <c r="X4145" s="96"/>
      <c r="Y4145" s="106" t="str">
        <f>$AO$11</f>
        <v>D</v>
      </c>
      <c r="Z4145" s="207" t="str">
        <f t="shared" si="1702"/>
        <v>Thu</v>
      </c>
      <c r="AA4145" s="107">
        <f t="shared" si="1703"/>
        <v>0</v>
      </c>
      <c r="AB4145" s="107">
        <f t="shared" si="1704"/>
        <v>0</v>
      </c>
      <c r="AC4145" s="107">
        <f t="shared" si="1705"/>
        <v>0</v>
      </c>
    </row>
    <row r="4146" spans="1:29" ht="12.75" customHeight="1">
      <c r="A4146" s="69"/>
      <c r="B4146" s="98"/>
      <c r="C4146" s="98"/>
      <c r="D4146" s="72"/>
      <c r="E4146" s="73"/>
      <c r="F4146" s="72"/>
      <c r="G4146" s="72"/>
      <c r="H4146" s="99"/>
      <c r="I4146" s="76">
        <f t="shared" si="1699"/>
        <v>8</v>
      </c>
      <c r="J4146" s="100">
        <f>$AN$12</f>
        <v>41082</v>
      </c>
      <c r="K4146" s="101"/>
      <c r="L4146" s="261"/>
      <c r="M4146" s="232">
        <f t="shared" ref="M4146:M4172" si="1714">VLOOKUP(K4146,$AE$23:$AG$30,2,0)</f>
        <v>0</v>
      </c>
      <c r="N4146" s="241">
        <f t="shared" si="1706"/>
        <v>0</v>
      </c>
      <c r="O4146" s="244">
        <f t="shared" si="1700"/>
        <v>0</v>
      </c>
      <c r="P4146" s="245">
        <f t="shared" si="1712"/>
        <v>0</v>
      </c>
      <c r="Q4146" s="257">
        <f t="shared" si="1701"/>
        <v>0</v>
      </c>
      <c r="R4146" s="102">
        <f t="shared" si="1713"/>
        <v>0</v>
      </c>
      <c r="S4146" s="103">
        <f t="shared" si="1707"/>
        <v>0</v>
      </c>
      <c r="T4146" s="104">
        <f t="shared" si="1708"/>
        <v>0</v>
      </c>
      <c r="U4146" s="104">
        <f t="shared" si="1709"/>
        <v>0</v>
      </c>
      <c r="V4146" s="104">
        <f t="shared" si="1710"/>
        <v>0</v>
      </c>
      <c r="W4146" s="105">
        <f t="shared" si="1711"/>
        <v>0</v>
      </c>
      <c r="X4146" s="96"/>
      <c r="Y4146" s="106" t="str">
        <f>$AO$12</f>
        <v>D</v>
      </c>
      <c r="Z4146" s="207" t="str">
        <f t="shared" si="1702"/>
        <v>Fri</v>
      </c>
      <c r="AA4146" s="107">
        <f t="shared" si="1703"/>
        <v>0</v>
      </c>
      <c r="AB4146" s="107">
        <f t="shared" si="1704"/>
        <v>0</v>
      </c>
      <c r="AC4146" s="107">
        <f t="shared" si="1705"/>
        <v>0</v>
      </c>
    </row>
    <row r="4147" spans="1:29" ht="12.75" customHeight="1">
      <c r="A4147" s="69"/>
      <c r="B4147" s="98"/>
      <c r="C4147" s="98"/>
      <c r="D4147" s="72"/>
      <c r="E4147" s="73"/>
      <c r="F4147" s="198"/>
      <c r="G4147" s="72"/>
      <c r="H4147" s="99"/>
      <c r="I4147" s="76">
        <f t="shared" si="1699"/>
        <v>9</v>
      </c>
      <c r="J4147" s="100">
        <f>$AN$13</f>
        <v>41083</v>
      </c>
      <c r="K4147" s="101"/>
      <c r="L4147" s="261"/>
      <c r="M4147" s="232">
        <f t="shared" si="1714"/>
        <v>0</v>
      </c>
      <c r="N4147" s="241">
        <f t="shared" si="1706"/>
        <v>0</v>
      </c>
      <c r="O4147" s="244">
        <f t="shared" si="1700"/>
        <v>0</v>
      </c>
      <c r="P4147" s="245">
        <f t="shared" si="1712"/>
        <v>0</v>
      </c>
      <c r="Q4147" s="257">
        <f t="shared" si="1701"/>
        <v>0</v>
      </c>
      <c r="R4147" s="102">
        <f t="shared" si="1713"/>
        <v>0</v>
      </c>
      <c r="S4147" s="103">
        <f t="shared" si="1707"/>
        <v>0</v>
      </c>
      <c r="T4147" s="104">
        <f t="shared" si="1708"/>
        <v>0</v>
      </c>
      <c r="U4147" s="104">
        <f t="shared" si="1709"/>
        <v>0</v>
      </c>
      <c r="V4147" s="104">
        <f t="shared" si="1710"/>
        <v>0</v>
      </c>
      <c r="W4147" s="105">
        <f t="shared" si="1711"/>
        <v>0</v>
      </c>
      <c r="X4147" s="96"/>
      <c r="Y4147" s="106" t="str">
        <f>$AO$13</f>
        <v>M</v>
      </c>
      <c r="Z4147" s="207" t="str">
        <f t="shared" si="1702"/>
        <v>Sat</v>
      </c>
      <c r="AA4147" s="107">
        <f t="shared" si="1703"/>
        <v>0</v>
      </c>
      <c r="AB4147" s="107">
        <f t="shared" si="1704"/>
        <v>0</v>
      </c>
      <c r="AC4147" s="107">
        <f t="shared" si="1705"/>
        <v>0</v>
      </c>
    </row>
    <row r="4148" spans="1:29" ht="12.75" customHeight="1">
      <c r="A4148" s="69"/>
      <c r="B4148" s="124" t="s">
        <v>21</v>
      </c>
      <c r="C4148" s="125" t="s">
        <v>22</v>
      </c>
      <c r="D4148" s="126"/>
      <c r="E4148" s="127"/>
      <c r="F4148" s="198">
        <v>1244560</v>
      </c>
      <c r="G4148" s="129" t="s">
        <v>22</v>
      </c>
      <c r="H4148" s="130">
        <f>+F4148</f>
        <v>1244560</v>
      </c>
      <c r="I4148" s="76">
        <f t="shared" si="1699"/>
        <v>10</v>
      </c>
      <c r="J4148" s="100">
        <f>$AN$14</f>
        <v>41084</v>
      </c>
      <c r="K4148" s="101"/>
      <c r="L4148" s="261"/>
      <c r="M4148" s="232">
        <f t="shared" si="1714"/>
        <v>0</v>
      </c>
      <c r="N4148" s="241">
        <f t="shared" si="1706"/>
        <v>0</v>
      </c>
      <c r="O4148" s="244">
        <f t="shared" si="1700"/>
        <v>0</v>
      </c>
      <c r="P4148" s="245">
        <f t="shared" si="1712"/>
        <v>0</v>
      </c>
      <c r="Q4148" s="257">
        <f t="shared" si="1701"/>
        <v>0</v>
      </c>
      <c r="R4148" s="102">
        <f t="shared" si="1713"/>
        <v>0</v>
      </c>
      <c r="S4148" s="103">
        <f t="shared" si="1707"/>
        <v>0</v>
      </c>
      <c r="T4148" s="104">
        <f t="shared" si="1708"/>
        <v>0</v>
      </c>
      <c r="U4148" s="104">
        <f t="shared" si="1709"/>
        <v>0</v>
      </c>
      <c r="V4148" s="104">
        <f t="shared" si="1710"/>
        <v>0</v>
      </c>
      <c r="W4148" s="105">
        <f t="shared" si="1711"/>
        <v>0</v>
      </c>
      <c r="X4148" s="96"/>
      <c r="Y4148" s="106" t="str">
        <f>$AO$14</f>
        <v>M</v>
      </c>
      <c r="Z4148" s="262" t="str">
        <f t="shared" si="1702"/>
        <v>Sun</v>
      </c>
      <c r="AA4148" s="107">
        <f t="shared" si="1703"/>
        <v>0</v>
      </c>
      <c r="AB4148" s="107">
        <f t="shared" si="1704"/>
        <v>0</v>
      </c>
      <c r="AC4148" s="107">
        <f t="shared" si="1705"/>
        <v>0</v>
      </c>
    </row>
    <row r="4149" spans="1:29" ht="12.75" customHeight="1">
      <c r="A4149" s="69"/>
      <c r="B4149" s="124" t="s">
        <v>23</v>
      </c>
      <c r="C4149" s="125" t="s">
        <v>22</v>
      </c>
      <c r="D4149" s="133">
        <f>+F4148/173</f>
        <v>7193.9884393063585</v>
      </c>
      <c r="E4149" s="127" t="s">
        <v>24</v>
      </c>
      <c r="F4149" s="128">
        <f>+W4175</f>
        <v>15.499999999999993</v>
      </c>
      <c r="G4149" s="134" t="s">
        <v>22</v>
      </c>
      <c r="H4149" s="130">
        <f>F4149*D4149</f>
        <v>111506.8208092485</v>
      </c>
      <c r="I4149" s="76">
        <f t="shared" si="1699"/>
        <v>11</v>
      </c>
      <c r="J4149" s="100">
        <f>$AN$15</f>
        <v>41085</v>
      </c>
      <c r="K4149" s="101"/>
      <c r="L4149" s="261"/>
      <c r="M4149" s="232">
        <f t="shared" si="1714"/>
        <v>0</v>
      </c>
      <c r="N4149" s="241">
        <f t="shared" si="1706"/>
        <v>0</v>
      </c>
      <c r="O4149" s="244">
        <f t="shared" si="1700"/>
        <v>0</v>
      </c>
      <c r="P4149" s="245">
        <f t="shared" si="1712"/>
        <v>0</v>
      </c>
      <c r="Q4149" s="257">
        <f t="shared" si="1701"/>
        <v>0</v>
      </c>
      <c r="R4149" s="102">
        <f t="shared" si="1713"/>
        <v>0</v>
      </c>
      <c r="S4149" s="103">
        <f t="shared" si="1707"/>
        <v>0</v>
      </c>
      <c r="T4149" s="104">
        <f t="shared" si="1708"/>
        <v>0</v>
      </c>
      <c r="U4149" s="104">
        <f t="shared" si="1709"/>
        <v>0</v>
      </c>
      <c r="V4149" s="104">
        <f t="shared" si="1710"/>
        <v>0</v>
      </c>
      <c r="W4149" s="105">
        <f t="shared" si="1711"/>
        <v>0</v>
      </c>
      <c r="X4149" s="96"/>
      <c r="Y4149" s="106" t="str">
        <f>$AO$15</f>
        <v>D</v>
      </c>
      <c r="Z4149" s="262" t="str">
        <f t="shared" si="1702"/>
        <v>Mon</v>
      </c>
      <c r="AA4149" s="107">
        <f t="shared" si="1703"/>
        <v>0</v>
      </c>
      <c r="AB4149" s="107">
        <f t="shared" si="1704"/>
        <v>0</v>
      </c>
      <c r="AC4149" s="107">
        <f t="shared" si="1705"/>
        <v>0</v>
      </c>
    </row>
    <row r="4150" spans="1:29" ht="12.75" customHeight="1">
      <c r="A4150" s="69"/>
      <c r="B4150" s="124" t="s">
        <v>65</v>
      </c>
      <c r="C4150" s="125" t="s">
        <v>22</v>
      </c>
      <c r="D4150" s="133">
        <v>6000</v>
      </c>
      <c r="E4150" s="127" t="s">
        <v>24</v>
      </c>
      <c r="F4150" s="203">
        <f>+K4175</f>
        <v>13</v>
      </c>
      <c r="G4150" s="134" t="s">
        <v>22</v>
      </c>
      <c r="H4150" s="130">
        <f>F4150*D4150</f>
        <v>78000</v>
      </c>
      <c r="I4150" s="76">
        <f t="shared" si="1699"/>
        <v>12</v>
      </c>
      <c r="J4150" s="100">
        <f>$AN$16</f>
        <v>41086</v>
      </c>
      <c r="K4150" s="101"/>
      <c r="L4150" s="261"/>
      <c r="M4150" s="232">
        <f t="shared" si="1714"/>
        <v>0</v>
      </c>
      <c r="N4150" s="241">
        <f t="shared" si="1706"/>
        <v>0</v>
      </c>
      <c r="O4150" s="244">
        <f t="shared" si="1700"/>
        <v>0</v>
      </c>
      <c r="P4150" s="245">
        <f t="shared" si="1712"/>
        <v>0</v>
      </c>
      <c r="Q4150" s="257">
        <f t="shared" si="1701"/>
        <v>0</v>
      </c>
      <c r="R4150" s="102">
        <f t="shared" si="1713"/>
        <v>0</v>
      </c>
      <c r="S4150" s="103">
        <f t="shared" si="1707"/>
        <v>0</v>
      </c>
      <c r="T4150" s="104">
        <f t="shared" si="1708"/>
        <v>0</v>
      </c>
      <c r="U4150" s="104">
        <f t="shared" si="1709"/>
        <v>0</v>
      </c>
      <c r="V4150" s="104">
        <f t="shared" si="1710"/>
        <v>0</v>
      </c>
      <c r="W4150" s="105">
        <f t="shared" si="1711"/>
        <v>0</v>
      </c>
      <c r="X4150" s="96"/>
      <c r="Y4150" s="106" t="str">
        <f>$AO$16</f>
        <v>D</v>
      </c>
      <c r="Z4150" s="207" t="str">
        <f t="shared" si="1702"/>
        <v>Tue</v>
      </c>
      <c r="AA4150" s="107">
        <f t="shared" si="1703"/>
        <v>0</v>
      </c>
      <c r="AB4150" s="107">
        <f t="shared" si="1704"/>
        <v>0</v>
      </c>
      <c r="AC4150" s="107">
        <f t="shared" si="1705"/>
        <v>0</v>
      </c>
    </row>
    <row r="4151" spans="1:29" ht="12.75" customHeight="1">
      <c r="A4151" s="69"/>
      <c r="B4151" s="124" t="s">
        <v>66</v>
      </c>
      <c r="C4151" s="125" t="s">
        <v>22</v>
      </c>
      <c r="D4151" s="200">
        <v>4000</v>
      </c>
      <c r="E4151" s="127" t="s">
        <v>24</v>
      </c>
      <c r="F4151" s="139">
        <f>+L4175</f>
        <v>0</v>
      </c>
      <c r="G4151" s="134" t="s">
        <v>22</v>
      </c>
      <c r="H4151" s="130">
        <f>F4151*D4151</f>
        <v>0</v>
      </c>
      <c r="I4151" s="76">
        <f t="shared" si="1699"/>
        <v>13</v>
      </c>
      <c r="J4151" s="100">
        <f>$AN$17</f>
        <v>41087</v>
      </c>
      <c r="K4151" s="101"/>
      <c r="L4151" s="261"/>
      <c r="M4151" s="232">
        <f t="shared" si="1714"/>
        <v>0</v>
      </c>
      <c r="N4151" s="241">
        <f t="shared" si="1706"/>
        <v>0</v>
      </c>
      <c r="O4151" s="244">
        <f t="shared" si="1700"/>
        <v>0</v>
      </c>
      <c r="P4151" s="245">
        <f t="shared" si="1712"/>
        <v>0</v>
      </c>
      <c r="Q4151" s="257">
        <f t="shared" si="1701"/>
        <v>0</v>
      </c>
      <c r="R4151" s="102">
        <f t="shared" si="1713"/>
        <v>0</v>
      </c>
      <c r="S4151" s="103">
        <f t="shared" si="1707"/>
        <v>0</v>
      </c>
      <c r="T4151" s="104">
        <f t="shared" si="1708"/>
        <v>0</v>
      </c>
      <c r="U4151" s="104">
        <f t="shared" si="1709"/>
        <v>0</v>
      </c>
      <c r="V4151" s="104">
        <f t="shared" si="1710"/>
        <v>0</v>
      </c>
      <c r="W4151" s="105">
        <f t="shared" si="1711"/>
        <v>0</v>
      </c>
      <c r="X4151" s="96"/>
      <c r="Y4151" s="106" t="str">
        <f>$AO$17</f>
        <v>D</v>
      </c>
      <c r="Z4151" s="207" t="str">
        <f t="shared" si="1702"/>
        <v>Wed</v>
      </c>
      <c r="AA4151" s="107">
        <f t="shared" si="1703"/>
        <v>0</v>
      </c>
      <c r="AB4151" s="107">
        <f t="shared" si="1704"/>
        <v>0</v>
      </c>
      <c r="AC4151" s="107">
        <f t="shared" si="1705"/>
        <v>0</v>
      </c>
    </row>
    <row r="4152" spans="1:29" ht="12.75" customHeight="1">
      <c r="A4152" s="69"/>
      <c r="B4152" s="335" t="s">
        <v>75</v>
      </c>
      <c r="C4152" s="336" t="s">
        <v>22</v>
      </c>
      <c r="D4152" s="337"/>
      <c r="E4152" s="127" t="s">
        <v>24</v>
      </c>
      <c r="F4152" s="338">
        <f>+M4175</f>
        <v>13</v>
      </c>
      <c r="G4152" s="142" t="s">
        <v>22</v>
      </c>
      <c r="H4152" s="143">
        <f>+F4152*D4152</f>
        <v>0</v>
      </c>
      <c r="I4152" s="76">
        <f t="shared" si="1699"/>
        <v>14</v>
      </c>
      <c r="J4152" s="100">
        <f>$AN$18</f>
        <v>41088</v>
      </c>
      <c r="K4152" s="101"/>
      <c r="L4152" s="261"/>
      <c r="M4152" s="232">
        <f t="shared" si="1714"/>
        <v>0</v>
      </c>
      <c r="N4152" s="241">
        <f t="shared" si="1706"/>
        <v>0</v>
      </c>
      <c r="O4152" s="244">
        <f t="shared" si="1700"/>
        <v>0</v>
      </c>
      <c r="P4152" s="245">
        <f t="shared" si="1712"/>
        <v>0</v>
      </c>
      <c r="Q4152" s="257">
        <f t="shared" si="1701"/>
        <v>0</v>
      </c>
      <c r="R4152" s="102">
        <f t="shared" si="1713"/>
        <v>0</v>
      </c>
      <c r="S4152" s="103">
        <f t="shared" si="1707"/>
        <v>0</v>
      </c>
      <c r="T4152" s="104">
        <f t="shared" si="1708"/>
        <v>0</v>
      </c>
      <c r="U4152" s="104">
        <f t="shared" si="1709"/>
        <v>0</v>
      </c>
      <c r="V4152" s="104">
        <f t="shared" si="1710"/>
        <v>0</v>
      </c>
      <c r="W4152" s="105">
        <f t="shared" si="1711"/>
        <v>0</v>
      </c>
      <c r="X4152" s="96"/>
      <c r="Y4152" s="106" t="str">
        <f>$AO$18</f>
        <v>D</v>
      </c>
      <c r="Z4152" s="207" t="str">
        <f t="shared" si="1702"/>
        <v>Thu</v>
      </c>
      <c r="AA4152" s="107">
        <f t="shared" si="1703"/>
        <v>0</v>
      </c>
      <c r="AB4152" s="107">
        <f t="shared" si="1704"/>
        <v>0</v>
      </c>
      <c r="AC4152" s="107">
        <f t="shared" si="1705"/>
        <v>0</v>
      </c>
    </row>
    <row r="4153" spans="1:29" ht="12.75" customHeight="1">
      <c r="A4153" s="69"/>
      <c r="B4153" s="124"/>
      <c r="C4153" s="70"/>
      <c r="D4153" s="202"/>
      <c r="E4153" s="140"/>
      <c r="F4153" s="141"/>
      <c r="G4153" s="74" t="s">
        <v>22</v>
      </c>
      <c r="H4153" s="99">
        <f>+D4153*F4153</f>
        <v>0</v>
      </c>
      <c r="I4153" s="76">
        <f t="shared" si="1699"/>
        <v>15</v>
      </c>
      <c r="J4153" s="100">
        <f>$AN$19</f>
        <v>41089</v>
      </c>
      <c r="K4153" s="101"/>
      <c r="L4153" s="261"/>
      <c r="M4153" s="232">
        <f t="shared" si="1714"/>
        <v>0</v>
      </c>
      <c r="N4153" s="241">
        <f t="shared" si="1706"/>
        <v>0</v>
      </c>
      <c r="O4153" s="244">
        <f t="shared" si="1700"/>
        <v>0</v>
      </c>
      <c r="P4153" s="245">
        <f t="shared" si="1712"/>
        <v>0</v>
      </c>
      <c r="Q4153" s="257">
        <f t="shared" si="1701"/>
        <v>0</v>
      </c>
      <c r="R4153" s="102">
        <f t="shared" si="1713"/>
        <v>0</v>
      </c>
      <c r="S4153" s="103">
        <f t="shared" si="1707"/>
        <v>0</v>
      </c>
      <c r="T4153" s="104">
        <f t="shared" si="1708"/>
        <v>0</v>
      </c>
      <c r="U4153" s="104">
        <f t="shared" si="1709"/>
        <v>0</v>
      </c>
      <c r="V4153" s="104">
        <f t="shared" si="1710"/>
        <v>0</v>
      </c>
      <c r="W4153" s="105">
        <f t="shared" si="1711"/>
        <v>0</v>
      </c>
      <c r="X4153" s="96"/>
      <c r="Y4153" s="106" t="str">
        <f>$AO$19</f>
        <v>D</v>
      </c>
      <c r="Z4153" s="207" t="str">
        <f t="shared" si="1702"/>
        <v>Fri</v>
      </c>
      <c r="AA4153" s="107">
        <f t="shared" si="1703"/>
        <v>0</v>
      </c>
      <c r="AB4153" s="107">
        <f t="shared" si="1704"/>
        <v>0</v>
      </c>
      <c r="AC4153" s="107">
        <f t="shared" si="1705"/>
        <v>0</v>
      </c>
    </row>
    <row r="4154" spans="1:29" ht="12.75" customHeight="1">
      <c r="A4154" s="69"/>
      <c r="B4154" s="124"/>
      <c r="C4154" s="70"/>
      <c r="D4154" s="202"/>
      <c r="E4154" s="140"/>
      <c r="F4154" s="139"/>
      <c r="G4154" s="74" t="s">
        <v>22</v>
      </c>
      <c r="H4154" s="99">
        <f>+D4154*F4154</f>
        <v>0</v>
      </c>
      <c r="I4154" s="76">
        <f t="shared" si="1699"/>
        <v>16</v>
      </c>
      <c r="J4154" s="100">
        <f>$AN$20</f>
        <v>41090</v>
      </c>
      <c r="K4154" s="101"/>
      <c r="L4154" s="261"/>
      <c r="M4154" s="232">
        <f t="shared" si="1714"/>
        <v>0</v>
      </c>
      <c r="N4154" s="241">
        <f t="shared" si="1706"/>
        <v>0</v>
      </c>
      <c r="O4154" s="244">
        <f t="shared" si="1700"/>
        <v>0</v>
      </c>
      <c r="P4154" s="245">
        <f t="shared" si="1712"/>
        <v>0</v>
      </c>
      <c r="Q4154" s="257">
        <f t="shared" si="1701"/>
        <v>0</v>
      </c>
      <c r="R4154" s="102">
        <f t="shared" si="1713"/>
        <v>0</v>
      </c>
      <c r="S4154" s="103">
        <f t="shared" si="1707"/>
        <v>0</v>
      </c>
      <c r="T4154" s="104">
        <f t="shared" si="1708"/>
        <v>0</v>
      </c>
      <c r="U4154" s="104">
        <f t="shared" si="1709"/>
        <v>0</v>
      </c>
      <c r="V4154" s="104">
        <f t="shared" si="1710"/>
        <v>0</v>
      </c>
      <c r="W4154" s="105">
        <f t="shared" si="1711"/>
        <v>0</v>
      </c>
      <c r="X4154" s="96"/>
      <c r="Y4154" s="106" t="str">
        <f>$AO$20</f>
        <v>M</v>
      </c>
      <c r="Z4154" s="207" t="str">
        <f t="shared" si="1702"/>
        <v>Sat</v>
      </c>
      <c r="AA4154" s="107">
        <f t="shared" si="1703"/>
        <v>0</v>
      </c>
      <c r="AB4154" s="107">
        <f t="shared" si="1704"/>
        <v>0</v>
      </c>
      <c r="AC4154" s="107">
        <f t="shared" si="1705"/>
        <v>0</v>
      </c>
    </row>
    <row r="4155" spans="1:29" ht="12.75" customHeight="1">
      <c r="A4155" s="69"/>
      <c r="B4155" s="124" t="s">
        <v>56</v>
      </c>
      <c r="C4155" s="70" t="s">
        <v>22</v>
      </c>
      <c r="D4155" s="202"/>
      <c r="E4155" s="140"/>
      <c r="F4155" s="141"/>
      <c r="G4155" s="74" t="s">
        <v>22</v>
      </c>
      <c r="H4155" s="99">
        <v>0</v>
      </c>
      <c r="I4155" s="76">
        <f t="shared" si="1699"/>
        <v>17</v>
      </c>
      <c r="J4155" s="100">
        <f>$AN$21</f>
        <v>41091</v>
      </c>
      <c r="K4155" s="101"/>
      <c r="L4155" s="261"/>
      <c r="M4155" s="232">
        <f t="shared" si="1714"/>
        <v>0</v>
      </c>
      <c r="N4155" s="241">
        <f t="shared" si="1706"/>
        <v>0</v>
      </c>
      <c r="O4155" s="244">
        <f t="shared" si="1700"/>
        <v>0</v>
      </c>
      <c r="P4155" s="245">
        <f t="shared" si="1712"/>
        <v>0</v>
      </c>
      <c r="Q4155" s="257">
        <f t="shared" si="1701"/>
        <v>0</v>
      </c>
      <c r="R4155" s="102">
        <f t="shared" si="1713"/>
        <v>0</v>
      </c>
      <c r="S4155" s="103">
        <f t="shared" si="1707"/>
        <v>0</v>
      </c>
      <c r="T4155" s="104">
        <f t="shared" si="1708"/>
        <v>0</v>
      </c>
      <c r="U4155" s="104">
        <f t="shared" si="1709"/>
        <v>0</v>
      </c>
      <c r="V4155" s="104">
        <f t="shared" si="1710"/>
        <v>0</v>
      </c>
      <c r="W4155" s="105">
        <f t="shared" si="1711"/>
        <v>0</v>
      </c>
      <c r="X4155" s="96"/>
      <c r="Y4155" s="106" t="str">
        <f>$AO$21</f>
        <v>M</v>
      </c>
      <c r="Z4155" s="262" t="str">
        <f t="shared" si="1702"/>
        <v>Sun</v>
      </c>
      <c r="AA4155" s="107">
        <f t="shared" si="1703"/>
        <v>0</v>
      </c>
      <c r="AB4155" s="107">
        <f t="shared" si="1704"/>
        <v>0</v>
      </c>
      <c r="AC4155" s="107">
        <f t="shared" si="1705"/>
        <v>0</v>
      </c>
    </row>
    <row r="4156" spans="1:29" ht="12.75" customHeight="1">
      <c r="A4156" s="69"/>
      <c r="B4156" s="124"/>
      <c r="C4156" s="70"/>
      <c r="D4156" s="202"/>
      <c r="E4156" s="140"/>
      <c r="F4156" s="139"/>
      <c r="G4156" s="74" t="s">
        <v>22</v>
      </c>
      <c r="H4156" s="99">
        <f>+D4156*F4156</f>
        <v>0</v>
      </c>
      <c r="I4156" s="76">
        <f t="shared" si="1699"/>
        <v>18</v>
      </c>
      <c r="J4156" s="100">
        <f>$AN$22</f>
        <v>41092</v>
      </c>
      <c r="K4156" s="101">
        <v>1</v>
      </c>
      <c r="L4156" s="261">
        <v>8</v>
      </c>
      <c r="M4156" s="232">
        <f t="shared" si="1714"/>
        <v>0.33333333333333331</v>
      </c>
      <c r="N4156" s="241">
        <f t="shared" si="1706"/>
        <v>0.70833333333333337</v>
      </c>
      <c r="O4156" s="244">
        <f t="shared" si="1700"/>
        <v>9.0000000000000018</v>
      </c>
      <c r="P4156" s="245" t="str">
        <f t="shared" si="1712"/>
        <v>1</v>
      </c>
      <c r="Q4156" s="257">
        <f t="shared" si="1701"/>
        <v>8.0000000000000018</v>
      </c>
      <c r="R4156" s="102">
        <f t="shared" si="1713"/>
        <v>0</v>
      </c>
      <c r="S4156" s="103">
        <f t="shared" si="1707"/>
        <v>0</v>
      </c>
      <c r="T4156" s="104">
        <f t="shared" si="1708"/>
        <v>0</v>
      </c>
      <c r="U4156" s="104">
        <f t="shared" si="1709"/>
        <v>0</v>
      </c>
      <c r="V4156" s="104">
        <f t="shared" si="1710"/>
        <v>0</v>
      </c>
      <c r="W4156" s="105">
        <f t="shared" si="1711"/>
        <v>0</v>
      </c>
      <c r="X4156" s="96"/>
      <c r="Y4156" s="106" t="str">
        <f>$AO$22</f>
        <v>D</v>
      </c>
      <c r="Z4156" s="262" t="str">
        <f t="shared" si="1702"/>
        <v>Mon</v>
      </c>
      <c r="AA4156" s="107">
        <f t="shared" si="1703"/>
        <v>0</v>
      </c>
      <c r="AB4156" s="107">
        <f t="shared" si="1704"/>
        <v>0</v>
      </c>
      <c r="AC4156" s="107">
        <f t="shared" si="1705"/>
        <v>0</v>
      </c>
    </row>
    <row r="4157" spans="1:29" ht="12.75" customHeight="1">
      <c r="A4157" s="69"/>
      <c r="B4157" s="150" t="s">
        <v>19</v>
      </c>
      <c r="C4157" s="150"/>
      <c r="D4157" s="200"/>
      <c r="E4157" s="127"/>
      <c r="F4157" s="151"/>
      <c r="G4157" s="134" t="s">
        <v>22</v>
      </c>
      <c r="H4157" s="152">
        <f>SUM(H4148:H4156)</f>
        <v>1434066.8208092486</v>
      </c>
      <c r="I4157" s="76">
        <f t="shared" si="1699"/>
        <v>19</v>
      </c>
      <c r="J4157" s="100">
        <f>$AN$23</f>
        <v>41093</v>
      </c>
      <c r="K4157" s="101">
        <v>1</v>
      </c>
      <c r="L4157" s="261">
        <v>8</v>
      </c>
      <c r="M4157" s="232">
        <f t="shared" si="1714"/>
        <v>0.33333333333333331</v>
      </c>
      <c r="N4157" s="241">
        <f t="shared" si="1706"/>
        <v>0.70833333333333337</v>
      </c>
      <c r="O4157" s="244">
        <f t="shared" si="1700"/>
        <v>9.0000000000000018</v>
      </c>
      <c r="P4157" s="245" t="str">
        <f t="shared" si="1712"/>
        <v>1</v>
      </c>
      <c r="Q4157" s="257">
        <f t="shared" si="1701"/>
        <v>8.0000000000000018</v>
      </c>
      <c r="R4157" s="102">
        <f t="shared" si="1713"/>
        <v>0</v>
      </c>
      <c r="S4157" s="103">
        <f t="shared" si="1707"/>
        <v>0</v>
      </c>
      <c r="T4157" s="104">
        <f t="shared" si="1708"/>
        <v>0</v>
      </c>
      <c r="U4157" s="104">
        <f t="shared" si="1709"/>
        <v>0</v>
      </c>
      <c r="V4157" s="104">
        <f t="shared" si="1710"/>
        <v>0</v>
      </c>
      <c r="W4157" s="105">
        <f t="shared" si="1711"/>
        <v>0</v>
      </c>
      <c r="X4157" s="96"/>
      <c r="Y4157" s="106" t="str">
        <f>$AO$23</f>
        <v>D</v>
      </c>
      <c r="Z4157" s="207" t="str">
        <f t="shared" si="1702"/>
        <v>Tue</v>
      </c>
      <c r="AA4157" s="107">
        <f t="shared" si="1703"/>
        <v>0</v>
      </c>
      <c r="AB4157" s="107">
        <f t="shared" si="1704"/>
        <v>0</v>
      </c>
      <c r="AC4157" s="107">
        <f t="shared" si="1705"/>
        <v>0</v>
      </c>
    </row>
    <row r="4158" spans="1:29" ht="12.75" customHeight="1">
      <c r="A4158" s="69"/>
      <c r="B4158" s="131" t="s">
        <v>25</v>
      </c>
      <c r="C4158" s="70"/>
      <c r="D4158" s="200"/>
      <c r="E4158" s="127"/>
      <c r="F4158" s="151"/>
      <c r="G4158" s="74"/>
      <c r="H4158" s="75"/>
      <c r="I4158" s="76">
        <f t="shared" si="1699"/>
        <v>20</v>
      </c>
      <c r="J4158" s="100">
        <f>$AN$24</f>
        <v>41094</v>
      </c>
      <c r="K4158" s="101">
        <v>1</v>
      </c>
      <c r="L4158" s="261">
        <v>9</v>
      </c>
      <c r="M4158" s="232">
        <f t="shared" si="1714"/>
        <v>0.33333333333333331</v>
      </c>
      <c r="N4158" s="241">
        <f t="shared" si="1706"/>
        <v>0.70833333333333337</v>
      </c>
      <c r="O4158" s="244">
        <f t="shared" si="1700"/>
        <v>9.0000000000000018</v>
      </c>
      <c r="P4158" s="245" t="str">
        <f t="shared" si="1712"/>
        <v>1</v>
      </c>
      <c r="Q4158" s="257">
        <f t="shared" si="1701"/>
        <v>8.0000000000000018</v>
      </c>
      <c r="R4158" s="102">
        <f t="shared" si="1713"/>
        <v>0.99999999999999822</v>
      </c>
      <c r="S4158" s="103">
        <f t="shared" si="1707"/>
        <v>1</v>
      </c>
      <c r="T4158" s="104">
        <f t="shared" si="1708"/>
        <v>0</v>
      </c>
      <c r="U4158" s="104">
        <f t="shared" si="1709"/>
        <v>0</v>
      </c>
      <c r="V4158" s="104">
        <f t="shared" si="1710"/>
        <v>0</v>
      </c>
      <c r="W4158" s="105">
        <f t="shared" si="1711"/>
        <v>0.99999999999999822</v>
      </c>
      <c r="X4158" s="96"/>
      <c r="Y4158" s="106" t="str">
        <f>$AO$24</f>
        <v>D</v>
      </c>
      <c r="Z4158" s="207" t="str">
        <f t="shared" si="1702"/>
        <v>Wed</v>
      </c>
      <c r="AA4158" s="107">
        <f t="shared" si="1703"/>
        <v>0</v>
      </c>
      <c r="AB4158" s="107">
        <f t="shared" si="1704"/>
        <v>0</v>
      </c>
      <c r="AC4158" s="107">
        <f t="shared" si="1705"/>
        <v>0</v>
      </c>
    </row>
    <row r="4159" spans="1:29" ht="12.75" customHeight="1">
      <c r="A4159" s="69"/>
      <c r="B4159" s="124" t="s">
        <v>26</v>
      </c>
      <c r="C4159" s="125" t="s">
        <v>22</v>
      </c>
      <c r="D4159" s="153">
        <f>-H4148</f>
        <v>-1244560</v>
      </c>
      <c r="E4159" s="127" t="s">
        <v>24</v>
      </c>
      <c r="F4159" s="149">
        <v>0.02</v>
      </c>
      <c r="G4159" s="134" t="s">
        <v>22</v>
      </c>
      <c r="H4159" s="130">
        <f>F4159*D4159</f>
        <v>-24891.200000000001</v>
      </c>
      <c r="I4159" s="76">
        <f t="shared" si="1699"/>
        <v>21</v>
      </c>
      <c r="J4159" s="100">
        <f>$AN$25</f>
        <v>41095</v>
      </c>
      <c r="K4159" s="101">
        <v>1</v>
      </c>
      <c r="L4159" s="261">
        <v>11</v>
      </c>
      <c r="M4159" s="232">
        <f t="shared" si="1714"/>
        <v>0.33333333333333331</v>
      </c>
      <c r="N4159" s="241">
        <f t="shared" si="1706"/>
        <v>0.70833333333333337</v>
      </c>
      <c r="O4159" s="244">
        <f t="shared" si="1700"/>
        <v>9.0000000000000018</v>
      </c>
      <c r="P4159" s="245" t="str">
        <f t="shared" si="1712"/>
        <v>1</v>
      </c>
      <c r="Q4159" s="257">
        <f t="shared" si="1701"/>
        <v>8.0000000000000018</v>
      </c>
      <c r="R4159" s="102">
        <f t="shared" si="1713"/>
        <v>2.9999999999999982</v>
      </c>
      <c r="S4159" s="103">
        <f t="shared" si="1707"/>
        <v>1</v>
      </c>
      <c r="T4159" s="104">
        <f t="shared" si="1708"/>
        <v>1.9999999999999982</v>
      </c>
      <c r="U4159" s="104">
        <f t="shared" si="1709"/>
        <v>0</v>
      </c>
      <c r="V4159" s="104">
        <f t="shared" si="1710"/>
        <v>0</v>
      </c>
      <c r="W4159" s="105">
        <f t="shared" si="1711"/>
        <v>2.9999999999999982</v>
      </c>
      <c r="X4159" s="96"/>
      <c r="Y4159" s="106" t="str">
        <f>$AO$25</f>
        <v>D</v>
      </c>
      <c r="Z4159" s="207" t="str">
        <f t="shared" si="1702"/>
        <v>Thu</v>
      </c>
      <c r="AA4159" s="107">
        <f t="shared" si="1703"/>
        <v>0</v>
      </c>
      <c r="AB4159" s="107">
        <f t="shared" si="1704"/>
        <v>0</v>
      </c>
      <c r="AC4159" s="107">
        <f t="shared" si="1705"/>
        <v>0</v>
      </c>
    </row>
    <row r="4160" spans="1:29" ht="12.75" customHeight="1">
      <c r="A4160" s="69"/>
      <c r="B4160" s="124" t="s">
        <v>47</v>
      </c>
      <c r="C4160" s="125" t="s">
        <v>22</v>
      </c>
      <c r="D4160" s="200"/>
      <c r="E4160" s="127"/>
      <c r="F4160" s="155"/>
      <c r="G4160" s="134" t="s">
        <v>22</v>
      </c>
      <c r="H4160" s="130">
        <f>SUM(AA4175:AC4175)*-F4148/21</f>
        <v>0</v>
      </c>
      <c r="I4160" s="76">
        <f t="shared" si="1699"/>
        <v>22</v>
      </c>
      <c r="J4160" s="100">
        <f>$AN$26</f>
        <v>41096</v>
      </c>
      <c r="K4160" s="101">
        <v>1</v>
      </c>
      <c r="L4160" s="261">
        <v>11</v>
      </c>
      <c r="M4160" s="232">
        <f t="shared" si="1714"/>
        <v>0.33333333333333331</v>
      </c>
      <c r="N4160" s="241">
        <f t="shared" si="1706"/>
        <v>0.70833333333333337</v>
      </c>
      <c r="O4160" s="244">
        <f t="shared" si="1700"/>
        <v>9.0000000000000018</v>
      </c>
      <c r="P4160" s="245" t="str">
        <f t="shared" si="1712"/>
        <v>1</v>
      </c>
      <c r="Q4160" s="257">
        <f t="shared" si="1701"/>
        <v>8.0000000000000018</v>
      </c>
      <c r="R4160" s="102">
        <f t="shared" si="1713"/>
        <v>2.9999999999999982</v>
      </c>
      <c r="S4160" s="103">
        <f t="shared" si="1707"/>
        <v>1</v>
      </c>
      <c r="T4160" s="104">
        <f t="shared" si="1708"/>
        <v>1.9999999999999982</v>
      </c>
      <c r="U4160" s="104">
        <f t="shared" si="1709"/>
        <v>0</v>
      </c>
      <c r="V4160" s="104">
        <f t="shared" si="1710"/>
        <v>0</v>
      </c>
      <c r="W4160" s="105">
        <f t="shared" si="1711"/>
        <v>2.9999999999999982</v>
      </c>
      <c r="X4160" s="96"/>
      <c r="Y4160" s="106" t="str">
        <f>$AO$26</f>
        <v>D</v>
      </c>
      <c r="Z4160" s="207" t="str">
        <f t="shared" si="1702"/>
        <v>Fri</v>
      </c>
      <c r="AA4160" s="107">
        <f t="shared" si="1703"/>
        <v>0</v>
      </c>
      <c r="AB4160" s="107">
        <f t="shared" si="1704"/>
        <v>0</v>
      </c>
      <c r="AC4160" s="107">
        <f t="shared" si="1705"/>
        <v>0</v>
      </c>
    </row>
    <row r="4161" spans="1:29" ht="12.75" customHeight="1">
      <c r="A4161" s="69"/>
      <c r="B4161" s="124" t="s">
        <v>27</v>
      </c>
      <c r="C4161" s="125" t="s">
        <v>22</v>
      </c>
      <c r="D4161" s="200"/>
      <c r="E4161" s="127"/>
      <c r="F4161" s="155"/>
      <c r="G4161" s="134" t="s">
        <v>22</v>
      </c>
      <c r="H4161" s="156">
        <f>+F4167</f>
        <v>-1209.6500000000001</v>
      </c>
      <c r="I4161" s="76">
        <f t="shared" si="1699"/>
        <v>23</v>
      </c>
      <c r="J4161" s="100">
        <f>$AN$27</f>
        <v>41097</v>
      </c>
      <c r="K4161" s="339" t="s">
        <v>50</v>
      </c>
      <c r="L4161" s="261"/>
      <c r="M4161" s="232">
        <f t="shared" si="1714"/>
        <v>0</v>
      </c>
      <c r="N4161" s="241">
        <f t="shared" si="1706"/>
        <v>0</v>
      </c>
      <c r="O4161" s="244">
        <f t="shared" si="1700"/>
        <v>0</v>
      </c>
      <c r="P4161" s="245">
        <f t="shared" si="1712"/>
        <v>0</v>
      </c>
      <c r="Q4161" s="257">
        <f t="shared" si="1701"/>
        <v>0</v>
      </c>
      <c r="R4161" s="102">
        <f t="shared" si="1713"/>
        <v>0</v>
      </c>
      <c r="S4161" s="103">
        <f t="shared" si="1707"/>
        <v>0</v>
      </c>
      <c r="T4161" s="104">
        <f t="shared" si="1708"/>
        <v>0</v>
      </c>
      <c r="U4161" s="104">
        <f t="shared" si="1709"/>
        <v>0</v>
      </c>
      <c r="V4161" s="104">
        <f t="shared" si="1710"/>
        <v>0</v>
      </c>
      <c r="W4161" s="105">
        <f t="shared" si="1711"/>
        <v>0</v>
      </c>
      <c r="X4161" s="96"/>
      <c r="Y4161" s="106" t="str">
        <f>$AO$27</f>
        <v>M</v>
      </c>
      <c r="Z4161" s="207" t="str">
        <f t="shared" si="1702"/>
        <v>Sat</v>
      </c>
      <c r="AA4161" s="107">
        <f t="shared" si="1703"/>
        <v>0</v>
      </c>
      <c r="AB4161" s="107">
        <f t="shared" si="1704"/>
        <v>0</v>
      </c>
      <c r="AC4161" s="107">
        <f t="shared" si="1705"/>
        <v>0</v>
      </c>
    </row>
    <row r="4162" spans="1:29" ht="12.75" customHeight="1">
      <c r="A4162" s="69"/>
      <c r="B4162" s="98"/>
      <c r="C4162" s="98"/>
      <c r="D4162" s="158" t="s">
        <v>28</v>
      </c>
      <c r="E4162" s="159"/>
      <c r="F4162" s="160">
        <f>VLOOKUP(C4141,$AD$1:$AG$6,2)</f>
        <v>-1320000</v>
      </c>
      <c r="G4162" s="160"/>
      <c r="H4162" s="99"/>
      <c r="I4162" s="76">
        <f t="shared" si="1699"/>
        <v>24</v>
      </c>
      <c r="J4162" s="100">
        <f>$AN$28</f>
        <v>41098</v>
      </c>
      <c r="K4162" s="339" t="s">
        <v>50</v>
      </c>
      <c r="L4162" s="261"/>
      <c r="M4162" s="232">
        <f t="shared" si="1714"/>
        <v>0</v>
      </c>
      <c r="N4162" s="241">
        <f t="shared" si="1706"/>
        <v>0</v>
      </c>
      <c r="O4162" s="244">
        <f t="shared" si="1700"/>
        <v>0</v>
      </c>
      <c r="P4162" s="245">
        <f t="shared" si="1712"/>
        <v>0</v>
      </c>
      <c r="Q4162" s="257">
        <f t="shared" si="1701"/>
        <v>0</v>
      </c>
      <c r="R4162" s="102">
        <f t="shared" si="1713"/>
        <v>0</v>
      </c>
      <c r="S4162" s="103">
        <f t="shared" si="1707"/>
        <v>0</v>
      </c>
      <c r="T4162" s="104">
        <f t="shared" si="1708"/>
        <v>0</v>
      </c>
      <c r="U4162" s="104">
        <f t="shared" si="1709"/>
        <v>0</v>
      </c>
      <c r="V4162" s="104">
        <f t="shared" si="1710"/>
        <v>0</v>
      </c>
      <c r="W4162" s="105">
        <f t="shared" si="1711"/>
        <v>0</v>
      </c>
      <c r="X4162" s="96"/>
      <c r="Y4162" s="106" t="str">
        <f>$AO$28</f>
        <v>M</v>
      </c>
      <c r="Z4162" s="262" t="str">
        <f t="shared" si="1702"/>
        <v>Sun</v>
      </c>
      <c r="AA4162" s="107">
        <f t="shared" si="1703"/>
        <v>0</v>
      </c>
      <c r="AB4162" s="107">
        <f t="shared" si="1704"/>
        <v>0</v>
      </c>
      <c r="AC4162" s="107">
        <f t="shared" si="1705"/>
        <v>0</v>
      </c>
    </row>
    <row r="4163" spans="1:29" ht="12.75" customHeight="1">
      <c r="A4163" s="69"/>
      <c r="B4163" s="98"/>
      <c r="C4163" s="98"/>
      <c r="D4163" s="162" t="s">
        <v>26</v>
      </c>
      <c r="E4163" s="159"/>
      <c r="F4163" s="163">
        <f>+(H4148)*0.54%</f>
        <v>6720.6240000000007</v>
      </c>
      <c r="G4163" s="163"/>
      <c r="H4163" s="99"/>
      <c r="I4163" s="76">
        <f t="shared" si="1699"/>
        <v>25</v>
      </c>
      <c r="J4163" s="100">
        <f>$AN$29</f>
        <v>41099</v>
      </c>
      <c r="K4163" s="101">
        <v>1</v>
      </c>
      <c r="L4163" s="261">
        <v>8</v>
      </c>
      <c r="M4163" s="232">
        <f t="shared" si="1714"/>
        <v>0.33333333333333331</v>
      </c>
      <c r="N4163" s="241">
        <f t="shared" si="1706"/>
        <v>0.70833333333333337</v>
      </c>
      <c r="O4163" s="244">
        <f t="shared" si="1700"/>
        <v>9.0000000000000018</v>
      </c>
      <c r="P4163" s="245" t="str">
        <f t="shared" si="1712"/>
        <v>1</v>
      </c>
      <c r="Q4163" s="257">
        <f t="shared" si="1701"/>
        <v>8.0000000000000018</v>
      </c>
      <c r="R4163" s="102">
        <f t="shared" si="1713"/>
        <v>0</v>
      </c>
      <c r="S4163" s="103">
        <f t="shared" si="1707"/>
        <v>0</v>
      </c>
      <c r="T4163" s="104">
        <f t="shared" si="1708"/>
        <v>0</v>
      </c>
      <c r="U4163" s="104">
        <f t="shared" si="1709"/>
        <v>0</v>
      </c>
      <c r="V4163" s="104">
        <f t="shared" si="1710"/>
        <v>0</v>
      </c>
      <c r="W4163" s="105">
        <f t="shared" si="1711"/>
        <v>0</v>
      </c>
      <c r="X4163" s="96"/>
      <c r="Y4163" s="106" t="str">
        <f>$AO$29</f>
        <v>D</v>
      </c>
      <c r="Z4163" s="262" t="str">
        <f t="shared" si="1702"/>
        <v>Mon</v>
      </c>
      <c r="AA4163" s="107">
        <f t="shared" si="1703"/>
        <v>0</v>
      </c>
      <c r="AB4163" s="107">
        <f t="shared" si="1704"/>
        <v>0</v>
      </c>
      <c r="AC4163" s="107">
        <f t="shared" si="1705"/>
        <v>0</v>
      </c>
    </row>
    <row r="4164" spans="1:29" ht="12.75" customHeight="1">
      <c r="A4164" s="69"/>
      <c r="B4164" s="98"/>
      <c r="C4164" s="98"/>
      <c r="D4164" s="162" t="s">
        <v>29</v>
      </c>
      <c r="E4164" s="159"/>
      <c r="F4164" s="160">
        <f>-IF(H4157*5%&gt;500000,500000,H4157*5%)</f>
        <v>-71703.34104046243</v>
      </c>
      <c r="G4164" s="160"/>
      <c r="H4164" s="99"/>
      <c r="I4164" s="76">
        <f t="shared" si="1699"/>
        <v>26</v>
      </c>
      <c r="J4164" s="100">
        <f>$AN$30</f>
        <v>41100</v>
      </c>
      <c r="K4164" s="101">
        <v>1</v>
      </c>
      <c r="L4164" s="261">
        <v>8</v>
      </c>
      <c r="M4164" s="232">
        <f t="shared" si="1714"/>
        <v>0.33333333333333331</v>
      </c>
      <c r="N4164" s="241">
        <f t="shared" si="1706"/>
        <v>0.70833333333333337</v>
      </c>
      <c r="O4164" s="244">
        <f t="shared" si="1700"/>
        <v>9.0000000000000018</v>
      </c>
      <c r="P4164" s="245" t="str">
        <f t="shared" si="1712"/>
        <v>1</v>
      </c>
      <c r="Q4164" s="257">
        <f t="shared" si="1701"/>
        <v>8.0000000000000018</v>
      </c>
      <c r="R4164" s="102">
        <f t="shared" si="1713"/>
        <v>0</v>
      </c>
      <c r="S4164" s="103">
        <f t="shared" si="1707"/>
        <v>0</v>
      </c>
      <c r="T4164" s="104">
        <f t="shared" si="1708"/>
        <v>0</v>
      </c>
      <c r="U4164" s="104">
        <f t="shared" si="1709"/>
        <v>0</v>
      </c>
      <c r="V4164" s="104">
        <f t="shared" si="1710"/>
        <v>0</v>
      </c>
      <c r="W4164" s="105">
        <f t="shared" si="1711"/>
        <v>0</v>
      </c>
      <c r="X4164" s="96"/>
      <c r="Y4164" s="106" t="str">
        <f>$AO$30</f>
        <v>D</v>
      </c>
      <c r="Z4164" s="207" t="str">
        <f t="shared" si="1702"/>
        <v>Tue</v>
      </c>
      <c r="AA4164" s="107">
        <f t="shared" si="1703"/>
        <v>0</v>
      </c>
      <c r="AB4164" s="107">
        <f t="shared" si="1704"/>
        <v>0</v>
      </c>
      <c r="AC4164" s="107">
        <f t="shared" si="1705"/>
        <v>0</v>
      </c>
    </row>
    <row r="4165" spans="1:29" ht="12.75" customHeight="1">
      <c r="A4165" s="69"/>
      <c r="B4165" s="98"/>
      <c r="C4165" s="98"/>
      <c r="D4165" s="162" t="s">
        <v>30</v>
      </c>
      <c r="E4165" s="159"/>
      <c r="F4165" s="163">
        <f>ROUND(H4157+H4159+F4163+F4164,0)*12</f>
        <v>16130316</v>
      </c>
      <c r="G4165" s="163"/>
      <c r="H4165" s="99"/>
      <c r="I4165" s="76">
        <f t="shared" si="1699"/>
        <v>27</v>
      </c>
      <c r="J4165" s="100">
        <f>$AN$31</f>
        <v>41101</v>
      </c>
      <c r="K4165" s="101">
        <v>1</v>
      </c>
      <c r="L4165" s="261">
        <v>9</v>
      </c>
      <c r="M4165" s="232">
        <f t="shared" si="1714"/>
        <v>0.33333333333333331</v>
      </c>
      <c r="N4165" s="241">
        <f t="shared" si="1706"/>
        <v>0.70833333333333337</v>
      </c>
      <c r="O4165" s="244">
        <f t="shared" si="1700"/>
        <v>9.0000000000000018</v>
      </c>
      <c r="P4165" s="245" t="str">
        <f t="shared" si="1712"/>
        <v>1</v>
      </c>
      <c r="Q4165" s="257">
        <f t="shared" si="1701"/>
        <v>8.0000000000000018</v>
      </c>
      <c r="R4165" s="102">
        <f t="shared" si="1713"/>
        <v>0.99999999999999822</v>
      </c>
      <c r="S4165" s="103">
        <f t="shared" si="1707"/>
        <v>1</v>
      </c>
      <c r="T4165" s="104">
        <f t="shared" si="1708"/>
        <v>0</v>
      </c>
      <c r="U4165" s="104">
        <f t="shared" si="1709"/>
        <v>0</v>
      </c>
      <c r="V4165" s="104">
        <f t="shared" si="1710"/>
        <v>0</v>
      </c>
      <c r="W4165" s="105">
        <f t="shared" si="1711"/>
        <v>0.99999999999999822</v>
      </c>
      <c r="X4165" s="96"/>
      <c r="Y4165" s="106" t="str">
        <f>$AO$31</f>
        <v>D</v>
      </c>
      <c r="Z4165" s="207" t="str">
        <f t="shared" si="1702"/>
        <v>Wed</v>
      </c>
      <c r="AA4165" s="107">
        <f t="shared" si="1703"/>
        <v>0</v>
      </c>
      <c r="AB4165" s="107">
        <f t="shared" si="1704"/>
        <v>0</v>
      </c>
      <c r="AC4165" s="107">
        <f t="shared" si="1705"/>
        <v>0</v>
      </c>
    </row>
    <row r="4166" spans="1:29" ht="12.75" customHeight="1">
      <c r="A4166" s="69"/>
      <c r="B4166" s="98"/>
      <c r="C4166" s="98"/>
      <c r="D4166" s="168" t="s">
        <v>31</v>
      </c>
      <c r="E4166" s="159"/>
      <c r="F4166" s="169">
        <f>(F4165)+(F4162*12)</f>
        <v>290316</v>
      </c>
      <c r="G4166" s="169"/>
      <c r="H4166" s="99"/>
      <c r="I4166" s="76">
        <f t="shared" si="1699"/>
        <v>28</v>
      </c>
      <c r="J4166" s="100">
        <f>$AN$32</f>
        <v>41102</v>
      </c>
      <c r="K4166" s="101">
        <v>1</v>
      </c>
      <c r="L4166" s="261">
        <v>8</v>
      </c>
      <c r="M4166" s="232">
        <f t="shared" si="1714"/>
        <v>0.33333333333333331</v>
      </c>
      <c r="N4166" s="241">
        <f t="shared" si="1706"/>
        <v>0.70833333333333337</v>
      </c>
      <c r="O4166" s="244">
        <f t="shared" si="1700"/>
        <v>9.0000000000000018</v>
      </c>
      <c r="P4166" s="245" t="str">
        <f t="shared" si="1712"/>
        <v>1</v>
      </c>
      <c r="Q4166" s="257">
        <f t="shared" si="1701"/>
        <v>8.0000000000000018</v>
      </c>
      <c r="R4166" s="102">
        <f t="shared" si="1713"/>
        <v>0</v>
      </c>
      <c r="S4166" s="103">
        <f t="shared" si="1707"/>
        <v>0</v>
      </c>
      <c r="T4166" s="104">
        <f t="shared" si="1708"/>
        <v>0</v>
      </c>
      <c r="U4166" s="104">
        <f t="shared" si="1709"/>
        <v>0</v>
      </c>
      <c r="V4166" s="104">
        <f t="shared" si="1710"/>
        <v>0</v>
      </c>
      <c r="W4166" s="105">
        <f t="shared" si="1711"/>
        <v>0</v>
      </c>
      <c r="X4166" s="96"/>
      <c r="Y4166" s="106" t="str">
        <f>$AO$32</f>
        <v>D</v>
      </c>
      <c r="Z4166" s="207" t="str">
        <f t="shared" si="1702"/>
        <v>Thu</v>
      </c>
      <c r="AA4166" s="107">
        <f t="shared" si="1703"/>
        <v>0</v>
      </c>
      <c r="AB4166" s="107">
        <f t="shared" si="1704"/>
        <v>0</v>
      </c>
      <c r="AC4166" s="107">
        <f t="shared" si="1705"/>
        <v>0</v>
      </c>
    </row>
    <row r="4167" spans="1:29" ht="12.75" customHeight="1">
      <c r="A4167" s="69"/>
      <c r="B4167" s="98"/>
      <c r="C4167" s="98"/>
      <c r="D4167" s="168" t="s">
        <v>32</v>
      </c>
      <c r="E4167" s="159"/>
      <c r="F4167" s="170">
        <f>-(IF(F4166&lt;=0,0,IF(F4166&lt;=50000000,F4166*0.05,IF(F4166&lt;=200000000,(F4166-50000000)*0.15+2500000,IF(F4166&lt;=500000000,(F4166-250000000)*0.25+32500000,(F4166-500000000)*0.3+95000000)))))/12</f>
        <v>-1209.6500000000001</v>
      </c>
      <c r="G4167" s="171">
        <f>-(IF(F4167&lt;=0,0,IF(F4167&lt;=50000000,F4167*0.05,IF(F4167&lt;=200000000,(F4167-50000000)*0.15+2500000,IF(F4167&lt;=500000000,(F4167-250000000)*0.25+32500000,(F4167-500000000)*0.3+95000000)))))/12</f>
        <v>0</v>
      </c>
      <c r="H4167" s="99"/>
      <c r="I4167" s="76">
        <f t="shared" si="1699"/>
        <v>29</v>
      </c>
      <c r="J4167" s="100">
        <f>$AN$33</f>
        <v>41103</v>
      </c>
      <c r="K4167" s="101">
        <v>1</v>
      </c>
      <c r="L4167" s="261">
        <v>8</v>
      </c>
      <c r="M4167" s="232">
        <f t="shared" si="1714"/>
        <v>0.33333333333333331</v>
      </c>
      <c r="N4167" s="241">
        <f t="shared" si="1706"/>
        <v>0.70833333333333337</v>
      </c>
      <c r="O4167" s="244">
        <f t="shared" si="1700"/>
        <v>9.0000000000000018</v>
      </c>
      <c r="P4167" s="245" t="str">
        <f t="shared" si="1712"/>
        <v>1</v>
      </c>
      <c r="Q4167" s="257">
        <f t="shared" si="1701"/>
        <v>8.0000000000000018</v>
      </c>
      <c r="R4167" s="102">
        <f t="shared" si="1713"/>
        <v>0</v>
      </c>
      <c r="S4167" s="103">
        <f t="shared" si="1707"/>
        <v>0</v>
      </c>
      <c r="T4167" s="104">
        <f t="shared" si="1708"/>
        <v>0</v>
      </c>
      <c r="U4167" s="104">
        <f t="shared" si="1709"/>
        <v>0</v>
      </c>
      <c r="V4167" s="104">
        <f t="shared" si="1710"/>
        <v>0</v>
      </c>
      <c r="W4167" s="105">
        <f t="shared" si="1711"/>
        <v>0</v>
      </c>
      <c r="X4167" s="96"/>
      <c r="Y4167" s="106" t="str">
        <f>$AO$33</f>
        <v>D</v>
      </c>
      <c r="Z4167" s="207" t="str">
        <f t="shared" si="1702"/>
        <v>Fri</v>
      </c>
      <c r="AA4167" s="107">
        <f t="shared" si="1703"/>
        <v>0</v>
      </c>
      <c r="AB4167" s="107">
        <f t="shared" si="1704"/>
        <v>0</v>
      </c>
      <c r="AC4167" s="107">
        <f t="shared" si="1705"/>
        <v>0</v>
      </c>
    </row>
    <row r="4168" spans="1:29" ht="12.75" customHeight="1">
      <c r="A4168" s="69"/>
      <c r="B4168" s="98"/>
      <c r="C4168" s="125"/>
      <c r="D4168" s="172"/>
      <c r="E4168" s="173"/>
      <c r="F4168" s="174"/>
      <c r="G4168" s="72"/>
      <c r="H4168" s="175"/>
      <c r="I4168" s="76">
        <f t="shared" si="1699"/>
        <v>30</v>
      </c>
      <c r="J4168" s="100">
        <f>$AN$34</f>
        <v>41104</v>
      </c>
      <c r="K4168" s="339" t="s">
        <v>50</v>
      </c>
      <c r="L4168" s="261"/>
      <c r="M4168" s="232">
        <f t="shared" si="1714"/>
        <v>0</v>
      </c>
      <c r="N4168" s="241">
        <f t="shared" si="1706"/>
        <v>0</v>
      </c>
      <c r="O4168" s="244">
        <f t="shared" si="1700"/>
        <v>0</v>
      </c>
      <c r="P4168" s="245">
        <f t="shared" si="1712"/>
        <v>0</v>
      </c>
      <c r="Q4168" s="257">
        <f t="shared" si="1701"/>
        <v>0</v>
      </c>
      <c r="R4168" s="102">
        <f t="shared" si="1713"/>
        <v>0</v>
      </c>
      <c r="S4168" s="103">
        <f t="shared" si="1707"/>
        <v>0</v>
      </c>
      <c r="T4168" s="104">
        <f t="shared" si="1708"/>
        <v>0</v>
      </c>
      <c r="U4168" s="104">
        <f t="shared" si="1709"/>
        <v>0</v>
      </c>
      <c r="V4168" s="104">
        <f t="shared" si="1710"/>
        <v>0</v>
      </c>
      <c r="W4168" s="105">
        <f t="shared" si="1711"/>
        <v>0</v>
      </c>
      <c r="X4168" s="96"/>
      <c r="Y4168" s="106" t="str">
        <f>$AO$34</f>
        <v>M</v>
      </c>
      <c r="Z4168" s="207" t="str">
        <f t="shared" si="1702"/>
        <v>Sat</v>
      </c>
      <c r="AA4168" s="107">
        <f t="shared" si="1703"/>
        <v>0</v>
      </c>
      <c r="AB4168" s="107">
        <f t="shared" si="1704"/>
        <v>0</v>
      </c>
      <c r="AC4168" s="107">
        <f t="shared" si="1705"/>
        <v>0</v>
      </c>
    </row>
    <row r="4169" spans="1:29" ht="12.75" customHeight="1">
      <c r="A4169" s="69"/>
      <c r="B4169" s="176" t="s">
        <v>33</v>
      </c>
      <c r="C4169" s="177"/>
      <c r="D4169" s="178"/>
      <c r="E4169" s="127"/>
      <c r="F4169" s="179"/>
      <c r="G4169" s="180" t="s">
        <v>22</v>
      </c>
      <c r="H4169" s="152">
        <f>+H4157+H4159+H4160+H4161</f>
        <v>1407965.9708092487</v>
      </c>
      <c r="I4169" s="76">
        <f t="shared" si="1699"/>
        <v>31</v>
      </c>
      <c r="J4169" s="100">
        <f>$AN$35</f>
        <v>41105</v>
      </c>
      <c r="K4169" s="339" t="s">
        <v>50</v>
      </c>
      <c r="L4169" s="261"/>
      <c r="M4169" s="232">
        <f t="shared" si="1714"/>
        <v>0</v>
      </c>
      <c r="N4169" s="241">
        <f t="shared" si="1706"/>
        <v>0</v>
      </c>
      <c r="O4169" s="244">
        <f t="shared" si="1700"/>
        <v>0</v>
      </c>
      <c r="P4169" s="245">
        <f t="shared" si="1712"/>
        <v>0</v>
      </c>
      <c r="Q4169" s="257">
        <f t="shared" si="1701"/>
        <v>0</v>
      </c>
      <c r="R4169" s="102">
        <f t="shared" si="1713"/>
        <v>0</v>
      </c>
      <c r="S4169" s="103">
        <f t="shared" si="1707"/>
        <v>0</v>
      </c>
      <c r="T4169" s="104">
        <f t="shared" si="1708"/>
        <v>0</v>
      </c>
      <c r="U4169" s="104">
        <f t="shared" si="1709"/>
        <v>0</v>
      </c>
      <c r="V4169" s="104">
        <f t="shared" si="1710"/>
        <v>0</v>
      </c>
      <c r="W4169" s="105">
        <f t="shared" si="1711"/>
        <v>0</v>
      </c>
      <c r="X4169" s="96"/>
      <c r="Y4169" s="106" t="str">
        <f>$AO$35</f>
        <v>M</v>
      </c>
      <c r="Z4169" s="262" t="str">
        <f t="shared" si="1702"/>
        <v>Sun</v>
      </c>
      <c r="AA4169" s="107">
        <f t="shared" si="1703"/>
        <v>0</v>
      </c>
      <c r="AB4169" s="107">
        <f t="shared" si="1704"/>
        <v>0</v>
      </c>
      <c r="AC4169" s="107">
        <f t="shared" si="1705"/>
        <v>0</v>
      </c>
    </row>
    <row r="4170" spans="1:29" ht="12.75" customHeight="1">
      <c r="A4170" s="69"/>
      <c r="B4170" s="70"/>
      <c r="C4170" s="70"/>
      <c r="D4170" s="200"/>
      <c r="E4170" s="127"/>
      <c r="F4170" s="155"/>
      <c r="G4170" s="74"/>
      <c r="H4170" s="75"/>
      <c r="I4170" s="76">
        <f t="shared" si="1699"/>
        <v>32</v>
      </c>
      <c r="J4170" s="100">
        <f>$AN$36</f>
        <v>41106</v>
      </c>
      <c r="K4170" s="101">
        <v>1</v>
      </c>
      <c r="L4170" s="261">
        <v>8</v>
      </c>
      <c r="M4170" s="232">
        <f t="shared" si="1714"/>
        <v>0.33333333333333331</v>
      </c>
      <c r="N4170" s="241">
        <f t="shared" si="1706"/>
        <v>0.70833333333333337</v>
      </c>
      <c r="O4170" s="244">
        <f t="shared" si="1700"/>
        <v>9.0000000000000018</v>
      </c>
      <c r="P4170" s="245" t="str">
        <f t="shared" si="1712"/>
        <v>1</v>
      </c>
      <c r="Q4170" s="257">
        <f t="shared" si="1701"/>
        <v>8.0000000000000018</v>
      </c>
      <c r="R4170" s="102">
        <f t="shared" si="1713"/>
        <v>0</v>
      </c>
      <c r="S4170" s="103">
        <f t="shared" si="1707"/>
        <v>0</v>
      </c>
      <c r="T4170" s="104">
        <f t="shared" si="1708"/>
        <v>0</v>
      </c>
      <c r="U4170" s="104">
        <f t="shared" si="1709"/>
        <v>0</v>
      </c>
      <c r="V4170" s="104">
        <f t="shared" si="1710"/>
        <v>0</v>
      </c>
      <c r="W4170" s="105">
        <f t="shared" si="1711"/>
        <v>0</v>
      </c>
      <c r="X4170" s="96"/>
      <c r="Y4170" s="106" t="str">
        <f>$AO$36</f>
        <v>D</v>
      </c>
      <c r="Z4170" s="262" t="str">
        <f t="shared" si="1702"/>
        <v>Mon</v>
      </c>
      <c r="AA4170" s="107">
        <f t="shared" si="1703"/>
        <v>0</v>
      </c>
      <c r="AB4170" s="107">
        <f t="shared" si="1704"/>
        <v>0</v>
      </c>
      <c r="AC4170" s="107">
        <f t="shared" si="1705"/>
        <v>0</v>
      </c>
    </row>
    <row r="4171" spans="1:29" ht="12.75" customHeight="1">
      <c r="A4171" s="69"/>
      <c r="B4171" s="181" t="s">
        <v>34</v>
      </c>
      <c r="C4171" s="181"/>
      <c r="D4171" s="72"/>
      <c r="E4171" s="73"/>
      <c r="F4171" s="72"/>
      <c r="G4171" s="181" t="s">
        <v>35</v>
      </c>
      <c r="H4171" s="99"/>
      <c r="I4171" s="76">
        <f t="shared" si="1699"/>
        <v>33</v>
      </c>
      <c r="J4171" s="100">
        <f>$AN$37</f>
        <v>41107</v>
      </c>
      <c r="K4171" s="101">
        <v>1</v>
      </c>
      <c r="L4171" s="261">
        <v>8</v>
      </c>
      <c r="M4171" s="232">
        <f t="shared" si="1714"/>
        <v>0.33333333333333331</v>
      </c>
      <c r="N4171" s="241">
        <f t="shared" si="1706"/>
        <v>0.70833333333333337</v>
      </c>
      <c r="O4171" s="244">
        <f t="shared" si="1700"/>
        <v>9.0000000000000018</v>
      </c>
      <c r="P4171" s="245" t="str">
        <f t="shared" si="1712"/>
        <v>1</v>
      </c>
      <c r="Q4171" s="257">
        <f t="shared" si="1701"/>
        <v>8.0000000000000018</v>
      </c>
      <c r="R4171" s="102">
        <f t="shared" si="1713"/>
        <v>0</v>
      </c>
      <c r="S4171" s="103">
        <f t="shared" si="1707"/>
        <v>0</v>
      </c>
      <c r="T4171" s="104">
        <f t="shared" si="1708"/>
        <v>0</v>
      </c>
      <c r="U4171" s="104">
        <f t="shared" si="1709"/>
        <v>0</v>
      </c>
      <c r="V4171" s="104">
        <f t="shared" si="1710"/>
        <v>0</v>
      </c>
      <c r="W4171" s="105">
        <f t="shared" si="1711"/>
        <v>0</v>
      </c>
      <c r="X4171" s="96"/>
      <c r="Y4171" s="106" t="str">
        <f>$AO$37</f>
        <v>D</v>
      </c>
      <c r="Z4171" s="207" t="str">
        <f t="shared" si="1702"/>
        <v>Tue</v>
      </c>
      <c r="AA4171" s="107">
        <f t="shared" si="1703"/>
        <v>0</v>
      </c>
      <c r="AB4171" s="107">
        <f t="shared" si="1704"/>
        <v>0</v>
      </c>
      <c r="AC4171" s="107">
        <f t="shared" si="1705"/>
        <v>0</v>
      </c>
    </row>
    <row r="4172" spans="1:29" ht="12.75" customHeight="1">
      <c r="A4172" s="69"/>
      <c r="B4172" s="181"/>
      <c r="C4172" s="181"/>
      <c r="D4172" s="72"/>
      <c r="E4172" s="73"/>
      <c r="F4172" s="72"/>
      <c r="G4172" s="181"/>
      <c r="H4172" s="99"/>
      <c r="I4172" s="76">
        <f t="shared" si="1699"/>
        <v>34</v>
      </c>
      <c r="J4172" s="100">
        <f>$AN$38</f>
        <v>41108</v>
      </c>
      <c r="K4172" s="101">
        <v>1</v>
      </c>
      <c r="L4172" s="261">
        <v>9</v>
      </c>
      <c r="M4172" s="232">
        <f t="shared" si="1714"/>
        <v>0.33333333333333331</v>
      </c>
      <c r="N4172" s="241">
        <f t="shared" si="1706"/>
        <v>0.70833333333333337</v>
      </c>
      <c r="O4172" s="244">
        <f t="shared" si="1700"/>
        <v>9.0000000000000018</v>
      </c>
      <c r="P4172" s="245" t="str">
        <f t="shared" si="1712"/>
        <v>1</v>
      </c>
      <c r="Q4172" s="257">
        <f t="shared" si="1701"/>
        <v>8.0000000000000018</v>
      </c>
      <c r="R4172" s="102">
        <f t="shared" si="1713"/>
        <v>0.99999999999999822</v>
      </c>
      <c r="S4172" s="103">
        <f t="shared" si="1707"/>
        <v>1</v>
      </c>
      <c r="T4172" s="104">
        <f t="shared" si="1708"/>
        <v>0</v>
      </c>
      <c r="U4172" s="104">
        <f t="shared" si="1709"/>
        <v>0</v>
      </c>
      <c r="V4172" s="104">
        <f t="shared" si="1710"/>
        <v>0</v>
      </c>
      <c r="W4172" s="105">
        <f t="shared" si="1711"/>
        <v>0.99999999999999822</v>
      </c>
      <c r="X4172" s="96"/>
      <c r="Y4172" s="106" t="str">
        <f>$AO$38</f>
        <v>D</v>
      </c>
      <c r="Z4172" s="207" t="str">
        <f t="shared" si="1702"/>
        <v>Wed</v>
      </c>
      <c r="AA4172" s="107">
        <f t="shared" si="1703"/>
        <v>0</v>
      </c>
      <c r="AB4172" s="107">
        <f t="shared" si="1704"/>
        <v>0</v>
      </c>
      <c r="AC4172" s="107">
        <f t="shared" si="1705"/>
        <v>0</v>
      </c>
    </row>
    <row r="4173" spans="1:29" ht="12.75" customHeight="1">
      <c r="A4173" s="69"/>
      <c r="B4173" s="181"/>
      <c r="C4173" s="181"/>
      <c r="D4173" s="72"/>
      <c r="E4173" s="73"/>
      <c r="F4173" s="72"/>
      <c r="G4173" s="181"/>
      <c r="H4173" s="99"/>
      <c r="I4173" s="76">
        <f t="shared" si="1699"/>
        <v>35</v>
      </c>
      <c r="J4173" s="100"/>
      <c r="K4173" s="101"/>
      <c r="L4173" s="261"/>
      <c r="M4173" s="232"/>
      <c r="N4173" s="241"/>
      <c r="O4173" s="244"/>
      <c r="P4173" s="245"/>
      <c r="Q4173" s="257"/>
      <c r="R4173" s="102"/>
      <c r="S4173" s="103"/>
      <c r="T4173" s="104"/>
      <c r="U4173" s="104"/>
      <c r="V4173" s="104"/>
      <c r="W4173" s="105"/>
      <c r="X4173" s="96"/>
      <c r="Y4173" s="106"/>
      <c r="Z4173" s="207" t="str">
        <f t="shared" si="1702"/>
        <v>Sat</v>
      </c>
      <c r="AA4173" s="107">
        <f>COUNTIF(K4173,"S")</f>
        <v>0</v>
      </c>
      <c r="AB4173" s="107">
        <f>COUNTIF(K4173,"I")</f>
        <v>0</v>
      </c>
      <c r="AC4173" s="107">
        <f>COUNTIF(K4173,"A")</f>
        <v>0</v>
      </c>
    </row>
    <row r="4174" spans="1:29" ht="12.75" customHeight="1">
      <c r="A4174" s="69"/>
      <c r="B4174" s="181"/>
      <c r="C4174" s="181"/>
      <c r="D4174" s="72"/>
      <c r="E4174" s="73"/>
      <c r="F4174" s="72"/>
      <c r="G4174" s="181"/>
      <c r="H4174" s="99"/>
      <c r="I4174" s="76">
        <f t="shared" si="1699"/>
        <v>36</v>
      </c>
      <c r="J4174" s="210" t="s">
        <v>19</v>
      </c>
      <c r="K4174" s="211"/>
      <c r="L4174" s="251"/>
      <c r="M4174" s="212" t="s">
        <v>45</v>
      </c>
      <c r="N4174" s="212" t="s">
        <v>46</v>
      </c>
      <c r="O4174" s="242"/>
      <c r="P4174" s="243"/>
      <c r="Q4174" s="258"/>
      <c r="R4174" s="212"/>
      <c r="S4174" s="213"/>
      <c r="T4174" s="214"/>
      <c r="U4174" s="214"/>
      <c r="V4174" s="215"/>
      <c r="W4174" s="216" t="s">
        <v>36</v>
      </c>
      <c r="X4174" s="182"/>
      <c r="Y4174" s="183" t="s">
        <v>37</v>
      </c>
      <c r="Z4174" s="83"/>
      <c r="AA4174" s="84"/>
      <c r="AB4174" s="84"/>
      <c r="AC4174" s="96"/>
    </row>
    <row r="4175" spans="1:29" ht="12.75" customHeight="1">
      <c r="A4175" s="69"/>
      <c r="B4175" s="184" t="str">
        <f>C4139</f>
        <v>ADE</v>
      </c>
      <c r="C4175" s="181"/>
      <c r="D4175" s="72"/>
      <c r="E4175" s="73"/>
      <c r="F4175" s="72"/>
      <c r="G4175" s="181" t="s">
        <v>38</v>
      </c>
      <c r="H4175" s="99"/>
      <c r="I4175" s="76">
        <f t="shared" si="1699"/>
        <v>37</v>
      </c>
      <c r="J4175" s="333">
        <f>+K4175+L4175</f>
        <v>13</v>
      </c>
      <c r="K4175" s="334">
        <f>+COUNTIF(K4142:K4173,"1")+COUNTIF(K4142:K4173,"2")+COUNTIF(K4142:K4173,"L2")+COUNTIF(K4142:K4173,"L1")</f>
        <v>13</v>
      </c>
      <c r="L4175" s="334">
        <f>+COUNTIF(K4142:K4173,"2")+COUNTIF(K4142:K4173,"L2")</f>
        <v>0</v>
      </c>
      <c r="M4175" s="334">
        <f>+COUNTIF(K4142:K4173,"1")+COUNTIF(K4142:K4173,"L1")</f>
        <v>13</v>
      </c>
      <c r="N4175" s="185"/>
      <c r="O4175" s="185"/>
      <c r="P4175" s="101"/>
      <c r="Q4175" s="259"/>
      <c r="R4175" s="185">
        <f>+COUNTIF(K4143:K4173,"S2")</f>
        <v>0</v>
      </c>
      <c r="S4175" s="102">
        <f>SUM(S4143:S4173)</f>
        <v>5</v>
      </c>
      <c r="T4175" s="102">
        <f>SUM(T4143:T4173)</f>
        <v>3.9999999999999964</v>
      </c>
      <c r="U4175" s="102">
        <f>SUM(U4143:U4173)</f>
        <v>0</v>
      </c>
      <c r="V4175" s="102">
        <f>SUM(V4143:V4173)</f>
        <v>0</v>
      </c>
      <c r="W4175" s="105">
        <f>+(S4175*1.5)+(T4175*2)+(U4175*3)+(V4175*4)</f>
        <v>15.499999999999993</v>
      </c>
      <c r="X4175" s="186"/>
      <c r="Y4175" s="187">
        <f>+COUNTIF(Y4143:Y4173,"D")</f>
        <v>22</v>
      </c>
      <c r="Z4175" s="83"/>
      <c r="AA4175" s="102">
        <f>SUM(AA4143:AA4173)</f>
        <v>0</v>
      </c>
      <c r="AB4175" s="102">
        <f>SUM(AB4143:AB4173)</f>
        <v>0</v>
      </c>
      <c r="AC4175" s="102">
        <f>SUM(AC4143:AC4173)</f>
        <v>0</v>
      </c>
    </row>
    <row r="4176" spans="1:29" ht="12.75" customHeight="1">
      <c r="A4176" s="69"/>
      <c r="B4176" s="263"/>
      <c r="C4176" s="189" t="s">
        <v>57</v>
      </c>
      <c r="D4176" s="189"/>
      <c r="E4176" s="190"/>
      <c r="F4176" s="72"/>
      <c r="G4176" s="72"/>
      <c r="H4176" s="99"/>
      <c r="I4176" s="76">
        <f t="shared" si="1699"/>
        <v>38</v>
      </c>
      <c r="J4176" s="191"/>
      <c r="K4176" s="192"/>
      <c r="L4176" s="252"/>
      <c r="M4176" s="193"/>
      <c r="N4176" s="193"/>
      <c r="O4176" s="193"/>
      <c r="P4176" s="239"/>
      <c r="Q4176" s="260"/>
      <c r="R4176" s="194">
        <f>S4175+T4175+U4175+V4175</f>
        <v>8.9999999999999964</v>
      </c>
      <c r="S4176" s="103"/>
      <c r="T4176" s="103"/>
      <c r="U4176" s="103"/>
      <c r="V4176" s="103"/>
      <c r="W4176" s="103"/>
      <c r="X4176" s="195"/>
      <c r="Y4176" s="187"/>
      <c r="Z4176" s="196"/>
      <c r="AA4176" s="196"/>
      <c r="AB4176" s="196"/>
      <c r="AC4176" s="197"/>
    </row>
    <row r="4178" spans="1:29" ht="12.75" customHeight="1">
      <c r="A4178" s="52">
        <f>A4139+1</f>
        <v>108</v>
      </c>
      <c r="B4178" s="53" t="s">
        <v>2</v>
      </c>
      <c r="C4178" s="54" t="s">
        <v>201</v>
      </c>
      <c r="D4178" s="55"/>
      <c r="E4178" s="56" t="s">
        <v>55</v>
      </c>
      <c r="F4178" s="209" t="s">
        <v>183</v>
      </c>
      <c r="G4178" s="57"/>
      <c r="H4178" s="58"/>
      <c r="I4178" s="59">
        <v>1</v>
      </c>
      <c r="J4178" s="486" t="str">
        <f>+C4178</f>
        <v>ADE</v>
      </c>
      <c r="K4178" s="486"/>
      <c r="L4178" s="486"/>
      <c r="M4178" s="486"/>
      <c r="N4178" s="486"/>
      <c r="O4178" s="486"/>
      <c r="P4178" s="486"/>
      <c r="Q4178" s="486"/>
      <c r="R4178" s="486"/>
      <c r="S4178" s="486"/>
      <c r="T4178" s="486"/>
      <c r="U4178" s="486"/>
      <c r="V4178" s="486"/>
      <c r="W4178" s="486"/>
      <c r="X4178" s="60"/>
      <c r="Y4178" s="61"/>
      <c r="Z4178" s="62"/>
      <c r="AA4178" s="63"/>
      <c r="AB4178" s="63"/>
      <c r="AC4178" s="64"/>
    </row>
    <row r="4179" spans="1:29" ht="12.75" customHeight="1">
      <c r="A4179" s="69"/>
      <c r="B4179" s="70" t="s">
        <v>3</v>
      </c>
      <c r="C4179" s="71" t="s">
        <v>62</v>
      </c>
      <c r="D4179" s="72"/>
      <c r="E4179" s="73"/>
      <c r="F4179" s="72"/>
      <c r="G4179" s="74"/>
      <c r="H4179" s="75"/>
      <c r="I4179" s="76">
        <f t="shared" ref="I4179:I4215" si="1715">+I4178+1</f>
        <v>2</v>
      </c>
      <c r="J4179" s="77" t="s">
        <v>4</v>
      </c>
      <c r="K4179" s="78"/>
      <c r="L4179" s="248"/>
      <c r="M4179" s="79"/>
      <c r="N4179" s="79"/>
      <c r="O4179" s="79"/>
      <c r="P4179" s="236"/>
      <c r="Q4179" s="254"/>
      <c r="R4179" s="79"/>
      <c r="S4179" s="79"/>
      <c r="T4179" s="79"/>
      <c r="U4179" s="79"/>
      <c r="V4179" s="79"/>
      <c r="W4179" s="80" t="str">
        <f>$Y$1</f>
        <v>Period: 1 May 2012 - 31 May 2012</v>
      </c>
      <c r="X4179" s="81"/>
      <c r="Y4179" s="82"/>
      <c r="Z4179" s="83"/>
      <c r="AA4179" s="84"/>
      <c r="AB4179" s="84"/>
      <c r="AC4179" s="85"/>
    </row>
    <row r="4180" spans="1:29" ht="12.75" customHeight="1">
      <c r="A4180" s="69"/>
      <c r="B4180" s="70" t="s">
        <v>6</v>
      </c>
      <c r="C4180" s="71" t="s">
        <v>5</v>
      </c>
      <c r="D4180" s="72"/>
      <c r="E4180" s="73"/>
      <c r="F4180" s="91"/>
      <c r="G4180" s="91"/>
      <c r="H4180" s="92"/>
      <c r="I4180" s="76">
        <f t="shared" si="1715"/>
        <v>3</v>
      </c>
      <c r="J4180" s="487" t="s">
        <v>7</v>
      </c>
      <c r="K4180" s="488" t="s">
        <v>8</v>
      </c>
      <c r="L4180" s="249"/>
      <c r="M4180" s="489" t="s">
        <v>49</v>
      </c>
      <c r="N4180" s="490"/>
      <c r="O4180" s="220"/>
      <c r="P4180" s="237"/>
      <c r="Q4180" s="255"/>
      <c r="R4180" s="491" t="s">
        <v>64</v>
      </c>
      <c r="S4180" s="493" t="s">
        <v>9</v>
      </c>
      <c r="T4180" s="493"/>
      <c r="U4180" s="493"/>
      <c r="V4180" s="493"/>
      <c r="W4180" s="494" t="s">
        <v>10</v>
      </c>
      <c r="X4180" s="93"/>
      <c r="Y4180" s="94"/>
      <c r="Z4180" s="83"/>
      <c r="AA4180" s="84"/>
      <c r="AB4180" s="84"/>
      <c r="AC4180" s="85"/>
    </row>
    <row r="4181" spans="1:29" ht="12.75" customHeight="1">
      <c r="A4181" s="69"/>
      <c r="B4181" s="70" t="s">
        <v>48</v>
      </c>
      <c r="C4181" s="71"/>
      <c r="D4181" s="72"/>
      <c r="E4181" s="73"/>
      <c r="F4181" s="91"/>
      <c r="G4181" s="91"/>
      <c r="H4181" s="92"/>
      <c r="I4181" s="76">
        <f t="shared" si="1715"/>
        <v>4</v>
      </c>
      <c r="J4181" s="487"/>
      <c r="K4181" s="488"/>
      <c r="L4181" s="250"/>
      <c r="M4181" s="231" t="s">
        <v>11</v>
      </c>
      <c r="N4181" s="231" t="s">
        <v>12</v>
      </c>
      <c r="O4181" s="231"/>
      <c r="P4181" s="238"/>
      <c r="Q4181" s="256" t="s">
        <v>67</v>
      </c>
      <c r="R4181" s="492"/>
      <c r="S4181" s="201">
        <v>1.5</v>
      </c>
      <c r="T4181" s="201">
        <v>2</v>
      </c>
      <c r="U4181" s="201">
        <v>3</v>
      </c>
      <c r="V4181" s="201">
        <v>4</v>
      </c>
      <c r="W4181" s="494"/>
      <c r="X4181" s="93"/>
      <c r="Y4181" s="94"/>
      <c r="Z4181" s="83"/>
      <c r="AA4181" s="95" t="s">
        <v>13</v>
      </c>
      <c r="AB4181" s="95" t="s">
        <v>14</v>
      </c>
      <c r="AC4181" s="96" t="s">
        <v>15</v>
      </c>
    </row>
    <row r="4182" spans="1:29" ht="12.75" customHeight="1">
      <c r="A4182" s="69"/>
      <c r="B4182" s="70" t="s">
        <v>16</v>
      </c>
      <c r="C4182" s="71"/>
      <c r="D4182" s="72"/>
      <c r="E4182" s="73"/>
      <c r="F4182" s="98"/>
      <c r="G4182" s="72"/>
      <c r="H4182" s="99"/>
      <c r="I4182" s="76">
        <f t="shared" si="1715"/>
        <v>5</v>
      </c>
      <c r="J4182" s="100">
        <f>$AN$9</f>
        <v>41079</v>
      </c>
      <c r="K4182" s="101"/>
      <c r="L4182" s="261"/>
      <c r="M4182" s="232">
        <f>VLOOKUP(K4182,$AE$23:$AG$30,2,0)</f>
        <v>0</v>
      </c>
      <c r="N4182" s="241">
        <f>VLOOKUP(K4182,$AE$23:$AG$30,3,0)</f>
        <v>0</v>
      </c>
      <c r="O4182" s="244">
        <f t="shared" ref="O4182:O4211" si="1716">(N4182-M4182)*24</f>
        <v>0</v>
      </c>
      <c r="P4182" s="245">
        <f>+IF(((N4182-M4182)*24)&gt;4,"1",0)</f>
        <v>0</v>
      </c>
      <c r="Q4182" s="257">
        <f t="shared" ref="Q4182:Q4211" si="1717">O4182-P4182</f>
        <v>0</v>
      </c>
      <c r="R4182" s="102">
        <f>+L4182-Q4182</f>
        <v>0</v>
      </c>
      <c r="S4182" s="103">
        <f>IF(AND(Y4182="d",W4182&gt;0),1,0)</f>
        <v>0</v>
      </c>
      <c r="T4182" s="104">
        <f>IF(AND(Y4182="D",W4182-S4182&lt;0),0,IF(AND(Y4182="M",W4182&gt;=7),7,IF(AND(Y4182="M",W4182&lt;7),W4182,IF(W4182-S4182&lt;0,0,IF(AND(Y4182="D",W4182-S4182&gt;=7),7,IF(AND(Y4182="D",W4182-S4182&lt;7),W4182-S4182,0))))))</f>
        <v>0</v>
      </c>
      <c r="U4182" s="104">
        <f>IF(AND(Y4182="D",W4182&lt;1),0,IF(AND(Y4182="D",W4182-S4182-T4182&gt;0,W4182-S4182-T4182&lt;1),W4182-S4182-T4182,IF(AND(Y4182="D",W4182-S4182-T4182&gt;=1),1,IF(AND(Y4182="M",W4182-T4182&gt;=1),1,IF(AND(Y4182="M",W4182-T4182&lt;1),W4182-T4182,0)))))</f>
        <v>0</v>
      </c>
      <c r="V4182" s="104">
        <f>IF(AND(Y4182="D",W4182&lt;1),0,IF(AND(Y4182="D",W4182-S4182-T4182-U4182&gt;0),W4182-S4182-T4182-U4182,IF(AND(Y4182="M",W4182-T4182-U4182&gt;0),W4182-T4182-U4182,0)))</f>
        <v>0</v>
      </c>
      <c r="W4182" s="105">
        <f>+R4182</f>
        <v>0</v>
      </c>
      <c r="X4182" s="96"/>
      <c r="Y4182" s="106" t="str">
        <f>$AO$9</f>
        <v>D</v>
      </c>
      <c r="Z4182" s="207" t="str">
        <f t="shared" ref="Z4182:Z4212" si="1718">TEXT(WEEKDAY(J4182),"ddd")</f>
        <v>Tue</v>
      </c>
      <c r="AA4182" s="107">
        <f t="shared" ref="AA4182:AA4211" si="1719">COUNTIF(K4182,"S")</f>
        <v>0</v>
      </c>
      <c r="AB4182" s="107">
        <f t="shared" ref="AB4182:AB4211" si="1720">COUNTIF(K4182,"I")</f>
        <v>0</v>
      </c>
      <c r="AC4182" s="107">
        <f t="shared" ref="AC4182:AC4211" si="1721">COUNTIF(K4182,"A")</f>
        <v>0</v>
      </c>
    </row>
    <row r="4183" spans="1:29" ht="12.75" customHeight="1">
      <c r="A4183" s="69"/>
      <c r="B4183" s="70" t="s">
        <v>18</v>
      </c>
      <c r="C4183" s="108" t="s">
        <v>61</v>
      </c>
      <c r="D4183" s="109"/>
      <c r="E4183" s="73"/>
      <c r="F4183" s="110"/>
      <c r="G4183" s="72"/>
      <c r="H4183" s="99"/>
      <c r="I4183" s="76">
        <f t="shared" si="1715"/>
        <v>6</v>
      </c>
      <c r="J4183" s="100">
        <f>$AN$10</f>
        <v>41080</v>
      </c>
      <c r="K4183" s="101"/>
      <c r="L4183" s="261"/>
      <c r="M4183" s="232">
        <f>VLOOKUP(K4183,$AE$23:$AG$30,2,0)</f>
        <v>0</v>
      </c>
      <c r="N4183" s="241">
        <f t="shared" ref="N4183:N4211" si="1722">VLOOKUP(K4183,$AE$23:$AG$30,3,0)</f>
        <v>0</v>
      </c>
      <c r="O4183" s="244">
        <f t="shared" si="1716"/>
        <v>0</v>
      </c>
      <c r="P4183" s="245">
        <f>+IF(((N4183-M4183)*24)&gt;4,"1",0)</f>
        <v>0</v>
      </c>
      <c r="Q4183" s="257">
        <f t="shared" si="1717"/>
        <v>0</v>
      </c>
      <c r="R4183" s="102">
        <f>+L4183-Q4183</f>
        <v>0</v>
      </c>
      <c r="S4183" s="103">
        <f t="shared" ref="S4183:S4211" si="1723">IF(AND(Y4183="d",W4183&gt;0),1,0)</f>
        <v>0</v>
      </c>
      <c r="T4183" s="104">
        <f t="shared" ref="T4183:T4211" si="1724">IF(AND(Y4183="D",W4183-S4183&lt;0),0,IF(AND(Y4183="M",W4183&gt;=7),7,IF(AND(Y4183="M",W4183&lt;7),W4183,IF(W4183-S4183&lt;0,0,IF(AND(Y4183="D",W4183-S4183&gt;=7),7,IF(AND(Y4183="D",W4183-S4183&lt;7),W4183-S4183,0))))))</f>
        <v>0</v>
      </c>
      <c r="U4183" s="104">
        <f t="shared" ref="U4183:U4211" si="1725">IF(AND(Y4183="D",W4183&lt;1),0,IF(AND(Y4183="D",W4183-S4183-T4183&gt;0,W4183-S4183-T4183&lt;1),W4183-S4183-T4183,IF(AND(Y4183="D",W4183-S4183-T4183&gt;=1),1,IF(AND(Y4183="M",W4183-T4183&gt;=1),1,IF(AND(Y4183="M",W4183-T4183&lt;1),W4183-T4183,0)))))</f>
        <v>0</v>
      </c>
      <c r="V4183" s="104">
        <f t="shared" ref="V4183:V4211" si="1726">IF(AND(Y4183="D",W4183&lt;1),0,IF(AND(Y4183="D",W4183-S4183-T4183-U4183&gt;0),W4183-S4183-T4183-U4183,IF(AND(Y4183="M",W4183-T4183-U4183&gt;0),W4183-T4183-U4183,0)))</f>
        <v>0</v>
      </c>
      <c r="W4183" s="105">
        <f t="shared" ref="W4183:W4211" si="1727">+R4183</f>
        <v>0</v>
      </c>
      <c r="X4183" s="96"/>
      <c r="Y4183" s="106" t="str">
        <f>$AO$10</f>
        <v>D</v>
      </c>
      <c r="Z4183" s="207" t="str">
        <f t="shared" si="1718"/>
        <v>Wed</v>
      </c>
      <c r="AA4183" s="107">
        <f t="shared" si="1719"/>
        <v>0</v>
      </c>
      <c r="AB4183" s="107">
        <f t="shared" si="1720"/>
        <v>0</v>
      </c>
      <c r="AC4183" s="107">
        <f t="shared" si="1721"/>
        <v>0</v>
      </c>
    </row>
    <row r="4184" spans="1:29" ht="12.75" customHeight="1">
      <c r="A4184" s="69"/>
      <c r="B4184" s="98" t="s">
        <v>20</v>
      </c>
      <c r="C4184" s="199">
        <v>40245</v>
      </c>
      <c r="D4184" s="199">
        <v>41340</v>
      </c>
      <c r="E4184" s="73"/>
      <c r="F4184" s="72"/>
      <c r="G4184" s="72"/>
      <c r="H4184" s="99"/>
      <c r="I4184" s="76">
        <f t="shared" si="1715"/>
        <v>7</v>
      </c>
      <c r="J4184" s="100">
        <f>$AN$11</f>
        <v>41081</v>
      </c>
      <c r="K4184" s="101"/>
      <c r="L4184" s="261"/>
      <c r="M4184" s="232">
        <f>VLOOKUP(K4184,$AE$23:$AG$30,2,0)</f>
        <v>0</v>
      </c>
      <c r="N4184" s="241">
        <f t="shared" si="1722"/>
        <v>0</v>
      </c>
      <c r="O4184" s="244">
        <f t="shared" si="1716"/>
        <v>0</v>
      </c>
      <c r="P4184" s="245">
        <f t="shared" ref="P4184:P4211" si="1728">+IF(((N4184-M4184)*24)&gt;4,"1",0)</f>
        <v>0</v>
      </c>
      <c r="Q4184" s="257">
        <f t="shared" si="1717"/>
        <v>0</v>
      </c>
      <c r="R4184" s="102">
        <f t="shared" ref="R4184:R4211" si="1729">+L4184-Q4184</f>
        <v>0</v>
      </c>
      <c r="S4184" s="103">
        <f t="shared" si="1723"/>
        <v>0</v>
      </c>
      <c r="T4184" s="104">
        <f t="shared" si="1724"/>
        <v>0</v>
      </c>
      <c r="U4184" s="104">
        <f t="shared" si="1725"/>
        <v>0</v>
      </c>
      <c r="V4184" s="104">
        <f t="shared" si="1726"/>
        <v>0</v>
      </c>
      <c r="W4184" s="105">
        <f t="shared" si="1727"/>
        <v>0</v>
      </c>
      <c r="X4184" s="96"/>
      <c r="Y4184" s="106" t="str">
        <f>$AO$11</f>
        <v>D</v>
      </c>
      <c r="Z4184" s="207" t="str">
        <f t="shared" si="1718"/>
        <v>Thu</v>
      </c>
      <c r="AA4184" s="107">
        <f t="shared" si="1719"/>
        <v>0</v>
      </c>
      <c r="AB4184" s="107">
        <f t="shared" si="1720"/>
        <v>0</v>
      </c>
      <c r="AC4184" s="107">
        <f t="shared" si="1721"/>
        <v>0</v>
      </c>
    </row>
    <row r="4185" spans="1:29" ht="12.75" customHeight="1">
      <c r="A4185" s="69"/>
      <c r="B4185" s="98"/>
      <c r="C4185" s="98"/>
      <c r="D4185" s="72"/>
      <c r="E4185" s="73"/>
      <c r="F4185" s="72"/>
      <c r="G4185" s="72"/>
      <c r="H4185" s="99"/>
      <c r="I4185" s="76">
        <f t="shared" si="1715"/>
        <v>8</v>
      </c>
      <c r="J4185" s="100">
        <f>$AN$12</f>
        <v>41082</v>
      </c>
      <c r="K4185" s="101"/>
      <c r="L4185" s="261"/>
      <c r="M4185" s="232">
        <f t="shared" ref="M4185:M4211" si="1730">VLOOKUP(K4185,$AE$23:$AG$30,2,0)</f>
        <v>0</v>
      </c>
      <c r="N4185" s="241">
        <f t="shared" si="1722"/>
        <v>0</v>
      </c>
      <c r="O4185" s="244">
        <f t="shared" si="1716"/>
        <v>0</v>
      </c>
      <c r="P4185" s="245">
        <f t="shared" si="1728"/>
        <v>0</v>
      </c>
      <c r="Q4185" s="257">
        <f t="shared" si="1717"/>
        <v>0</v>
      </c>
      <c r="R4185" s="102">
        <f t="shared" si="1729"/>
        <v>0</v>
      </c>
      <c r="S4185" s="103">
        <f t="shared" si="1723"/>
        <v>0</v>
      </c>
      <c r="T4185" s="104">
        <f t="shared" si="1724"/>
        <v>0</v>
      </c>
      <c r="U4185" s="104">
        <f t="shared" si="1725"/>
        <v>0</v>
      </c>
      <c r="V4185" s="104">
        <f t="shared" si="1726"/>
        <v>0</v>
      </c>
      <c r="W4185" s="105">
        <f t="shared" si="1727"/>
        <v>0</v>
      </c>
      <c r="X4185" s="96"/>
      <c r="Y4185" s="106" t="str">
        <f>$AO$12</f>
        <v>D</v>
      </c>
      <c r="Z4185" s="207" t="str">
        <f t="shared" si="1718"/>
        <v>Fri</v>
      </c>
      <c r="AA4185" s="107">
        <f t="shared" si="1719"/>
        <v>0</v>
      </c>
      <c r="AB4185" s="107">
        <f t="shared" si="1720"/>
        <v>0</v>
      </c>
      <c r="AC4185" s="107">
        <f t="shared" si="1721"/>
        <v>0</v>
      </c>
    </row>
    <row r="4186" spans="1:29" ht="12.75" customHeight="1">
      <c r="A4186" s="69"/>
      <c r="B4186" s="98"/>
      <c r="C4186" s="98"/>
      <c r="D4186" s="72"/>
      <c r="E4186" s="73"/>
      <c r="F4186" s="198"/>
      <c r="G4186" s="72"/>
      <c r="H4186" s="99"/>
      <c r="I4186" s="76">
        <f t="shared" si="1715"/>
        <v>9</v>
      </c>
      <c r="J4186" s="100">
        <f>$AN$13</f>
        <v>41083</v>
      </c>
      <c r="K4186" s="101"/>
      <c r="L4186" s="261"/>
      <c r="M4186" s="232">
        <f t="shared" si="1730"/>
        <v>0</v>
      </c>
      <c r="N4186" s="241">
        <f t="shared" si="1722"/>
        <v>0</v>
      </c>
      <c r="O4186" s="244">
        <f t="shared" si="1716"/>
        <v>0</v>
      </c>
      <c r="P4186" s="245">
        <f t="shared" si="1728"/>
        <v>0</v>
      </c>
      <c r="Q4186" s="257">
        <f t="shared" si="1717"/>
        <v>0</v>
      </c>
      <c r="R4186" s="102">
        <f t="shared" si="1729"/>
        <v>0</v>
      </c>
      <c r="S4186" s="103">
        <f t="shared" si="1723"/>
        <v>0</v>
      </c>
      <c r="T4186" s="104">
        <f t="shared" si="1724"/>
        <v>0</v>
      </c>
      <c r="U4186" s="104">
        <f t="shared" si="1725"/>
        <v>0</v>
      </c>
      <c r="V4186" s="104">
        <f t="shared" si="1726"/>
        <v>0</v>
      </c>
      <c r="W4186" s="105">
        <f t="shared" si="1727"/>
        <v>0</v>
      </c>
      <c r="X4186" s="96"/>
      <c r="Y4186" s="106" t="str">
        <f>$AO$13</f>
        <v>M</v>
      </c>
      <c r="Z4186" s="207" t="str">
        <f t="shared" si="1718"/>
        <v>Sat</v>
      </c>
      <c r="AA4186" s="107">
        <f t="shared" si="1719"/>
        <v>0</v>
      </c>
      <c r="AB4186" s="107">
        <f t="shared" si="1720"/>
        <v>0</v>
      </c>
      <c r="AC4186" s="107">
        <f t="shared" si="1721"/>
        <v>0</v>
      </c>
    </row>
    <row r="4187" spans="1:29" ht="12.75" customHeight="1">
      <c r="A4187" s="69"/>
      <c r="B4187" s="124" t="s">
        <v>21</v>
      </c>
      <c r="C4187" s="125" t="s">
        <v>22</v>
      </c>
      <c r="D4187" s="126"/>
      <c r="E4187" s="127"/>
      <c r="F4187" s="198">
        <v>1244560</v>
      </c>
      <c r="G4187" s="129" t="s">
        <v>22</v>
      </c>
      <c r="H4187" s="130">
        <f>+F4187</f>
        <v>1244560</v>
      </c>
      <c r="I4187" s="76">
        <f t="shared" si="1715"/>
        <v>10</v>
      </c>
      <c r="J4187" s="100">
        <f>$AN$14</f>
        <v>41084</v>
      </c>
      <c r="K4187" s="101"/>
      <c r="L4187" s="261"/>
      <c r="M4187" s="232">
        <f t="shared" si="1730"/>
        <v>0</v>
      </c>
      <c r="N4187" s="241">
        <f t="shared" si="1722"/>
        <v>0</v>
      </c>
      <c r="O4187" s="244">
        <f t="shared" si="1716"/>
        <v>0</v>
      </c>
      <c r="P4187" s="245">
        <f t="shared" si="1728"/>
        <v>0</v>
      </c>
      <c r="Q4187" s="257">
        <f t="shared" si="1717"/>
        <v>0</v>
      </c>
      <c r="R4187" s="102">
        <f t="shared" si="1729"/>
        <v>0</v>
      </c>
      <c r="S4187" s="103">
        <f t="shared" si="1723"/>
        <v>0</v>
      </c>
      <c r="T4187" s="104">
        <f t="shared" si="1724"/>
        <v>0</v>
      </c>
      <c r="U4187" s="104">
        <f t="shared" si="1725"/>
        <v>0</v>
      </c>
      <c r="V4187" s="104">
        <f t="shared" si="1726"/>
        <v>0</v>
      </c>
      <c r="W4187" s="105">
        <f t="shared" si="1727"/>
        <v>0</v>
      </c>
      <c r="X4187" s="96"/>
      <c r="Y4187" s="106" t="str">
        <f>$AO$14</f>
        <v>M</v>
      </c>
      <c r="Z4187" s="262" t="str">
        <f t="shared" si="1718"/>
        <v>Sun</v>
      </c>
      <c r="AA4187" s="107">
        <f t="shared" si="1719"/>
        <v>0</v>
      </c>
      <c r="AB4187" s="107">
        <f t="shared" si="1720"/>
        <v>0</v>
      </c>
      <c r="AC4187" s="107">
        <f t="shared" si="1721"/>
        <v>0</v>
      </c>
    </row>
    <row r="4188" spans="1:29" ht="12.75" customHeight="1">
      <c r="A4188" s="69"/>
      <c r="B4188" s="124" t="s">
        <v>23</v>
      </c>
      <c r="C4188" s="125" t="s">
        <v>22</v>
      </c>
      <c r="D4188" s="133">
        <f>+F4187/173</f>
        <v>7193.9884393063585</v>
      </c>
      <c r="E4188" s="127" t="s">
        <v>24</v>
      </c>
      <c r="F4188" s="128">
        <f>+W4214</f>
        <v>35.999999999999986</v>
      </c>
      <c r="G4188" s="134" t="s">
        <v>22</v>
      </c>
      <c r="H4188" s="130">
        <f>F4188*D4188</f>
        <v>258983.5838150288</v>
      </c>
      <c r="I4188" s="76">
        <f t="shared" si="1715"/>
        <v>11</v>
      </c>
      <c r="J4188" s="100">
        <f>$AN$15</f>
        <v>41085</v>
      </c>
      <c r="K4188" s="101"/>
      <c r="L4188" s="261"/>
      <c r="M4188" s="232">
        <f t="shared" si="1730"/>
        <v>0</v>
      </c>
      <c r="N4188" s="241">
        <f t="shared" si="1722"/>
        <v>0</v>
      </c>
      <c r="O4188" s="244">
        <f t="shared" si="1716"/>
        <v>0</v>
      </c>
      <c r="P4188" s="245">
        <f t="shared" si="1728"/>
        <v>0</v>
      </c>
      <c r="Q4188" s="257">
        <f t="shared" si="1717"/>
        <v>0</v>
      </c>
      <c r="R4188" s="102">
        <f t="shared" si="1729"/>
        <v>0</v>
      </c>
      <c r="S4188" s="103">
        <f t="shared" si="1723"/>
        <v>0</v>
      </c>
      <c r="T4188" s="104">
        <f t="shared" si="1724"/>
        <v>0</v>
      </c>
      <c r="U4188" s="104">
        <f t="shared" si="1725"/>
        <v>0</v>
      </c>
      <c r="V4188" s="104">
        <f t="shared" si="1726"/>
        <v>0</v>
      </c>
      <c r="W4188" s="105">
        <f t="shared" si="1727"/>
        <v>0</v>
      </c>
      <c r="X4188" s="96"/>
      <c r="Y4188" s="106" t="str">
        <f>$AO$15</f>
        <v>D</v>
      </c>
      <c r="Z4188" s="262" t="str">
        <f t="shared" si="1718"/>
        <v>Mon</v>
      </c>
      <c r="AA4188" s="107">
        <f t="shared" si="1719"/>
        <v>0</v>
      </c>
      <c r="AB4188" s="107">
        <f t="shared" si="1720"/>
        <v>0</v>
      </c>
      <c r="AC4188" s="107">
        <f t="shared" si="1721"/>
        <v>0</v>
      </c>
    </row>
    <row r="4189" spans="1:29" ht="12.75" customHeight="1">
      <c r="A4189" s="69"/>
      <c r="B4189" s="124" t="s">
        <v>65</v>
      </c>
      <c r="C4189" s="125" t="s">
        <v>22</v>
      </c>
      <c r="D4189" s="133">
        <v>6000</v>
      </c>
      <c r="E4189" s="127" t="s">
        <v>24</v>
      </c>
      <c r="F4189" s="203">
        <f>+K4214</f>
        <v>12</v>
      </c>
      <c r="G4189" s="134" t="s">
        <v>22</v>
      </c>
      <c r="H4189" s="130">
        <f>F4189*D4189</f>
        <v>72000</v>
      </c>
      <c r="I4189" s="76">
        <f t="shared" si="1715"/>
        <v>12</v>
      </c>
      <c r="J4189" s="100">
        <f>$AN$16</f>
        <v>41086</v>
      </c>
      <c r="K4189" s="101"/>
      <c r="L4189" s="261"/>
      <c r="M4189" s="232">
        <f t="shared" si="1730"/>
        <v>0</v>
      </c>
      <c r="N4189" s="241">
        <f t="shared" si="1722"/>
        <v>0</v>
      </c>
      <c r="O4189" s="244">
        <f t="shared" si="1716"/>
        <v>0</v>
      </c>
      <c r="P4189" s="245">
        <f t="shared" si="1728"/>
        <v>0</v>
      </c>
      <c r="Q4189" s="257">
        <f t="shared" si="1717"/>
        <v>0</v>
      </c>
      <c r="R4189" s="102">
        <f t="shared" si="1729"/>
        <v>0</v>
      </c>
      <c r="S4189" s="103">
        <f t="shared" si="1723"/>
        <v>0</v>
      </c>
      <c r="T4189" s="104">
        <f t="shared" si="1724"/>
        <v>0</v>
      </c>
      <c r="U4189" s="104">
        <f t="shared" si="1725"/>
        <v>0</v>
      </c>
      <c r="V4189" s="104">
        <f t="shared" si="1726"/>
        <v>0</v>
      </c>
      <c r="W4189" s="105">
        <f t="shared" si="1727"/>
        <v>0</v>
      </c>
      <c r="X4189" s="96"/>
      <c r="Y4189" s="106" t="str">
        <f>$AO$16</f>
        <v>D</v>
      </c>
      <c r="Z4189" s="207" t="str">
        <f t="shared" si="1718"/>
        <v>Tue</v>
      </c>
      <c r="AA4189" s="107">
        <f t="shared" si="1719"/>
        <v>0</v>
      </c>
      <c r="AB4189" s="107">
        <f t="shared" si="1720"/>
        <v>0</v>
      </c>
      <c r="AC4189" s="107">
        <f t="shared" si="1721"/>
        <v>0</v>
      </c>
    </row>
    <row r="4190" spans="1:29" ht="12.75" customHeight="1">
      <c r="A4190" s="69"/>
      <c r="B4190" s="124" t="s">
        <v>66</v>
      </c>
      <c r="C4190" s="125" t="s">
        <v>22</v>
      </c>
      <c r="D4190" s="200">
        <v>4000</v>
      </c>
      <c r="E4190" s="127" t="s">
        <v>24</v>
      </c>
      <c r="F4190" s="139">
        <f>+L4214</f>
        <v>0</v>
      </c>
      <c r="G4190" s="134" t="s">
        <v>22</v>
      </c>
      <c r="H4190" s="130">
        <f>F4190*D4190</f>
        <v>0</v>
      </c>
      <c r="I4190" s="76">
        <f t="shared" si="1715"/>
        <v>13</v>
      </c>
      <c r="J4190" s="100">
        <f>$AN$17</f>
        <v>41087</v>
      </c>
      <c r="K4190" s="101"/>
      <c r="L4190" s="261"/>
      <c r="M4190" s="232">
        <f t="shared" si="1730"/>
        <v>0</v>
      </c>
      <c r="N4190" s="241">
        <f t="shared" si="1722"/>
        <v>0</v>
      </c>
      <c r="O4190" s="244">
        <f t="shared" si="1716"/>
        <v>0</v>
      </c>
      <c r="P4190" s="245">
        <f t="shared" si="1728"/>
        <v>0</v>
      </c>
      <c r="Q4190" s="257">
        <f t="shared" si="1717"/>
        <v>0</v>
      </c>
      <c r="R4190" s="102">
        <f t="shared" si="1729"/>
        <v>0</v>
      </c>
      <c r="S4190" s="103">
        <f t="shared" si="1723"/>
        <v>0</v>
      </c>
      <c r="T4190" s="104">
        <f t="shared" si="1724"/>
        <v>0</v>
      </c>
      <c r="U4190" s="104">
        <f t="shared" si="1725"/>
        <v>0</v>
      </c>
      <c r="V4190" s="104">
        <f t="shared" si="1726"/>
        <v>0</v>
      </c>
      <c r="W4190" s="105">
        <f t="shared" si="1727"/>
        <v>0</v>
      </c>
      <c r="X4190" s="96"/>
      <c r="Y4190" s="106" t="str">
        <f>$AO$17</f>
        <v>D</v>
      </c>
      <c r="Z4190" s="207" t="str">
        <f t="shared" si="1718"/>
        <v>Wed</v>
      </c>
      <c r="AA4190" s="107">
        <f t="shared" si="1719"/>
        <v>0</v>
      </c>
      <c r="AB4190" s="107">
        <f t="shared" si="1720"/>
        <v>0</v>
      </c>
      <c r="AC4190" s="107">
        <f t="shared" si="1721"/>
        <v>0</v>
      </c>
    </row>
    <row r="4191" spans="1:29" ht="12.75" customHeight="1">
      <c r="A4191" s="69"/>
      <c r="B4191" s="335" t="s">
        <v>75</v>
      </c>
      <c r="C4191" s="336" t="s">
        <v>22</v>
      </c>
      <c r="D4191" s="337"/>
      <c r="E4191" s="127" t="s">
        <v>24</v>
      </c>
      <c r="F4191" s="338">
        <f>+M4214</f>
        <v>12</v>
      </c>
      <c r="G4191" s="142" t="s">
        <v>22</v>
      </c>
      <c r="H4191" s="143">
        <f>+F4191*D4191</f>
        <v>0</v>
      </c>
      <c r="I4191" s="76">
        <f t="shared" si="1715"/>
        <v>14</v>
      </c>
      <c r="J4191" s="100">
        <f>$AN$18</f>
        <v>41088</v>
      </c>
      <c r="K4191" s="101"/>
      <c r="L4191" s="261"/>
      <c r="M4191" s="232">
        <f t="shared" si="1730"/>
        <v>0</v>
      </c>
      <c r="N4191" s="241">
        <f t="shared" si="1722"/>
        <v>0</v>
      </c>
      <c r="O4191" s="244">
        <f t="shared" si="1716"/>
        <v>0</v>
      </c>
      <c r="P4191" s="245">
        <f t="shared" si="1728"/>
        <v>0</v>
      </c>
      <c r="Q4191" s="257">
        <f t="shared" si="1717"/>
        <v>0</v>
      </c>
      <c r="R4191" s="102">
        <f t="shared" si="1729"/>
        <v>0</v>
      </c>
      <c r="S4191" s="103">
        <f t="shared" si="1723"/>
        <v>0</v>
      </c>
      <c r="T4191" s="104">
        <f t="shared" si="1724"/>
        <v>0</v>
      </c>
      <c r="U4191" s="104">
        <f t="shared" si="1725"/>
        <v>0</v>
      </c>
      <c r="V4191" s="104">
        <f t="shared" si="1726"/>
        <v>0</v>
      </c>
      <c r="W4191" s="105">
        <f t="shared" si="1727"/>
        <v>0</v>
      </c>
      <c r="X4191" s="96"/>
      <c r="Y4191" s="106" t="str">
        <f>$AO$18</f>
        <v>D</v>
      </c>
      <c r="Z4191" s="207" t="str">
        <f t="shared" si="1718"/>
        <v>Thu</v>
      </c>
      <c r="AA4191" s="107">
        <f t="shared" si="1719"/>
        <v>0</v>
      </c>
      <c r="AB4191" s="107">
        <f t="shared" si="1720"/>
        <v>0</v>
      </c>
      <c r="AC4191" s="107">
        <f t="shared" si="1721"/>
        <v>0</v>
      </c>
    </row>
    <row r="4192" spans="1:29" ht="12.75" customHeight="1">
      <c r="A4192" s="69"/>
      <c r="B4192" s="124"/>
      <c r="C4192" s="70"/>
      <c r="D4192" s="202"/>
      <c r="E4192" s="140"/>
      <c r="F4192" s="141"/>
      <c r="G4192" s="74" t="s">
        <v>22</v>
      </c>
      <c r="H4192" s="99">
        <f>+D4192*F4192</f>
        <v>0</v>
      </c>
      <c r="I4192" s="76">
        <f t="shared" si="1715"/>
        <v>15</v>
      </c>
      <c r="J4192" s="100">
        <f>$AN$19</f>
        <v>41089</v>
      </c>
      <c r="K4192" s="101"/>
      <c r="L4192" s="261"/>
      <c r="M4192" s="232">
        <f t="shared" si="1730"/>
        <v>0</v>
      </c>
      <c r="N4192" s="241">
        <f t="shared" si="1722"/>
        <v>0</v>
      </c>
      <c r="O4192" s="244">
        <f t="shared" si="1716"/>
        <v>0</v>
      </c>
      <c r="P4192" s="245">
        <f t="shared" si="1728"/>
        <v>0</v>
      </c>
      <c r="Q4192" s="257">
        <f t="shared" si="1717"/>
        <v>0</v>
      </c>
      <c r="R4192" s="102">
        <f t="shared" si="1729"/>
        <v>0</v>
      </c>
      <c r="S4192" s="103">
        <f t="shared" si="1723"/>
        <v>0</v>
      </c>
      <c r="T4192" s="104">
        <f t="shared" si="1724"/>
        <v>0</v>
      </c>
      <c r="U4192" s="104">
        <f t="shared" si="1725"/>
        <v>0</v>
      </c>
      <c r="V4192" s="104">
        <f t="shared" si="1726"/>
        <v>0</v>
      </c>
      <c r="W4192" s="105">
        <f t="shared" si="1727"/>
        <v>0</v>
      </c>
      <c r="X4192" s="96"/>
      <c r="Y4192" s="106" t="str">
        <f>$AO$19</f>
        <v>D</v>
      </c>
      <c r="Z4192" s="207" t="str">
        <f t="shared" si="1718"/>
        <v>Fri</v>
      </c>
      <c r="AA4192" s="107">
        <f t="shared" si="1719"/>
        <v>0</v>
      </c>
      <c r="AB4192" s="107">
        <f t="shared" si="1720"/>
        <v>0</v>
      </c>
      <c r="AC4192" s="107">
        <f t="shared" si="1721"/>
        <v>0</v>
      </c>
    </row>
    <row r="4193" spans="1:29" ht="12.75" customHeight="1">
      <c r="A4193" s="69"/>
      <c r="B4193" s="124"/>
      <c r="C4193" s="70"/>
      <c r="D4193" s="202"/>
      <c r="E4193" s="140"/>
      <c r="F4193" s="139"/>
      <c r="G4193" s="74" t="s">
        <v>22</v>
      </c>
      <c r="H4193" s="99">
        <f>+D4193*F4193</f>
        <v>0</v>
      </c>
      <c r="I4193" s="76">
        <f t="shared" si="1715"/>
        <v>16</v>
      </c>
      <c r="J4193" s="100">
        <f>$AN$20</f>
        <v>41090</v>
      </c>
      <c r="K4193" s="101"/>
      <c r="L4193" s="261"/>
      <c r="M4193" s="232">
        <f t="shared" si="1730"/>
        <v>0</v>
      </c>
      <c r="N4193" s="241">
        <f t="shared" si="1722"/>
        <v>0</v>
      </c>
      <c r="O4193" s="244">
        <f t="shared" si="1716"/>
        <v>0</v>
      </c>
      <c r="P4193" s="245">
        <f t="shared" si="1728"/>
        <v>0</v>
      </c>
      <c r="Q4193" s="257">
        <f t="shared" si="1717"/>
        <v>0</v>
      </c>
      <c r="R4193" s="102">
        <f t="shared" si="1729"/>
        <v>0</v>
      </c>
      <c r="S4193" s="103">
        <f t="shared" si="1723"/>
        <v>0</v>
      </c>
      <c r="T4193" s="104">
        <f t="shared" si="1724"/>
        <v>0</v>
      </c>
      <c r="U4193" s="104">
        <f t="shared" si="1725"/>
        <v>0</v>
      </c>
      <c r="V4193" s="104">
        <f t="shared" si="1726"/>
        <v>0</v>
      </c>
      <c r="W4193" s="105">
        <f t="shared" si="1727"/>
        <v>0</v>
      </c>
      <c r="X4193" s="96"/>
      <c r="Y4193" s="106" t="str">
        <f>$AO$20</f>
        <v>M</v>
      </c>
      <c r="Z4193" s="207" t="str">
        <f t="shared" si="1718"/>
        <v>Sat</v>
      </c>
      <c r="AA4193" s="107">
        <f t="shared" si="1719"/>
        <v>0</v>
      </c>
      <c r="AB4193" s="107">
        <f t="shared" si="1720"/>
        <v>0</v>
      </c>
      <c r="AC4193" s="107">
        <f t="shared" si="1721"/>
        <v>0</v>
      </c>
    </row>
    <row r="4194" spans="1:29" ht="12.75" customHeight="1">
      <c r="A4194" s="69"/>
      <c r="B4194" s="124" t="s">
        <v>56</v>
      </c>
      <c r="C4194" s="70" t="s">
        <v>22</v>
      </c>
      <c r="D4194" s="202"/>
      <c r="E4194" s="140"/>
      <c r="F4194" s="141"/>
      <c r="G4194" s="74" t="s">
        <v>22</v>
      </c>
      <c r="H4194" s="99">
        <v>0</v>
      </c>
      <c r="I4194" s="76">
        <f t="shared" si="1715"/>
        <v>17</v>
      </c>
      <c r="J4194" s="100">
        <f>$AN$21</f>
        <v>41091</v>
      </c>
      <c r="K4194" s="101"/>
      <c r="L4194" s="261"/>
      <c r="M4194" s="232">
        <f t="shared" si="1730"/>
        <v>0</v>
      </c>
      <c r="N4194" s="241">
        <f t="shared" si="1722"/>
        <v>0</v>
      </c>
      <c r="O4194" s="244">
        <f t="shared" si="1716"/>
        <v>0</v>
      </c>
      <c r="P4194" s="245">
        <f t="shared" si="1728"/>
        <v>0</v>
      </c>
      <c r="Q4194" s="257">
        <f t="shared" si="1717"/>
        <v>0</v>
      </c>
      <c r="R4194" s="102">
        <f t="shared" si="1729"/>
        <v>0</v>
      </c>
      <c r="S4194" s="103">
        <f t="shared" si="1723"/>
        <v>0</v>
      </c>
      <c r="T4194" s="104">
        <f t="shared" si="1724"/>
        <v>0</v>
      </c>
      <c r="U4194" s="104">
        <f t="shared" si="1725"/>
        <v>0</v>
      </c>
      <c r="V4194" s="104">
        <f t="shared" si="1726"/>
        <v>0</v>
      </c>
      <c r="W4194" s="105">
        <f t="shared" si="1727"/>
        <v>0</v>
      </c>
      <c r="X4194" s="96"/>
      <c r="Y4194" s="106" t="str">
        <f>$AO$21</f>
        <v>M</v>
      </c>
      <c r="Z4194" s="262" t="str">
        <f t="shared" si="1718"/>
        <v>Sun</v>
      </c>
      <c r="AA4194" s="107">
        <f t="shared" si="1719"/>
        <v>0</v>
      </c>
      <c r="AB4194" s="107">
        <f t="shared" si="1720"/>
        <v>0</v>
      </c>
      <c r="AC4194" s="107">
        <f t="shared" si="1721"/>
        <v>0</v>
      </c>
    </row>
    <row r="4195" spans="1:29" ht="12.75" customHeight="1">
      <c r="A4195" s="69"/>
      <c r="B4195" s="124"/>
      <c r="C4195" s="70"/>
      <c r="D4195" s="202"/>
      <c r="E4195" s="140"/>
      <c r="F4195" s="139"/>
      <c r="G4195" s="74" t="s">
        <v>22</v>
      </c>
      <c r="H4195" s="99">
        <f>+D4195*F4195</f>
        <v>0</v>
      </c>
      <c r="I4195" s="76">
        <f t="shared" si="1715"/>
        <v>18</v>
      </c>
      <c r="J4195" s="100">
        <f>$AN$22</f>
        <v>41092</v>
      </c>
      <c r="K4195" s="101">
        <v>1</v>
      </c>
      <c r="L4195" s="261">
        <v>10</v>
      </c>
      <c r="M4195" s="232">
        <f t="shared" si="1730"/>
        <v>0.33333333333333331</v>
      </c>
      <c r="N4195" s="241">
        <f t="shared" si="1722"/>
        <v>0.70833333333333337</v>
      </c>
      <c r="O4195" s="244">
        <f t="shared" si="1716"/>
        <v>9.0000000000000018</v>
      </c>
      <c r="P4195" s="245" t="str">
        <f t="shared" si="1728"/>
        <v>1</v>
      </c>
      <c r="Q4195" s="257">
        <f t="shared" si="1717"/>
        <v>8.0000000000000018</v>
      </c>
      <c r="R4195" s="102">
        <f t="shared" si="1729"/>
        <v>1.9999999999999982</v>
      </c>
      <c r="S4195" s="103">
        <f t="shared" si="1723"/>
        <v>1</v>
      </c>
      <c r="T4195" s="104">
        <f t="shared" si="1724"/>
        <v>0.99999999999999822</v>
      </c>
      <c r="U4195" s="104">
        <f t="shared" si="1725"/>
        <v>0</v>
      </c>
      <c r="V4195" s="104">
        <f t="shared" si="1726"/>
        <v>0</v>
      </c>
      <c r="W4195" s="105">
        <f t="shared" si="1727"/>
        <v>1.9999999999999982</v>
      </c>
      <c r="X4195" s="96"/>
      <c r="Y4195" s="106" t="str">
        <f>$AO$22</f>
        <v>D</v>
      </c>
      <c r="Z4195" s="262" t="str">
        <f t="shared" si="1718"/>
        <v>Mon</v>
      </c>
      <c r="AA4195" s="107">
        <f t="shared" si="1719"/>
        <v>0</v>
      </c>
      <c r="AB4195" s="107">
        <f t="shared" si="1720"/>
        <v>0</v>
      </c>
      <c r="AC4195" s="107">
        <f t="shared" si="1721"/>
        <v>0</v>
      </c>
    </row>
    <row r="4196" spans="1:29" ht="12.75" customHeight="1">
      <c r="A4196" s="69"/>
      <c r="B4196" s="150" t="s">
        <v>19</v>
      </c>
      <c r="C4196" s="150"/>
      <c r="D4196" s="200"/>
      <c r="E4196" s="127"/>
      <c r="F4196" s="151"/>
      <c r="G4196" s="134" t="s">
        <v>22</v>
      </c>
      <c r="H4196" s="152">
        <f>SUM(H4187:H4195)</f>
        <v>1575543.5838150289</v>
      </c>
      <c r="I4196" s="76">
        <f t="shared" si="1715"/>
        <v>19</v>
      </c>
      <c r="J4196" s="100">
        <f>$AN$23</f>
        <v>41093</v>
      </c>
      <c r="K4196" s="101">
        <v>1</v>
      </c>
      <c r="L4196" s="261">
        <v>8</v>
      </c>
      <c r="M4196" s="232">
        <f t="shared" si="1730"/>
        <v>0.33333333333333331</v>
      </c>
      <c r="N4196" s="241">
        <f t="shared" si="1722"/>
        <v>0.70833333333333337</v>
      </c>
      <c r="O4196" s="244">
        <f t="shared" si="1716"/>
        <v>9.0000000000000018</v>
      </c>
      <c r="P4196" s="245" t="str">
        <f t="shared" si="1728"/>
        <v>1</v>
      </c>
      <c r="Q4196" s="257">
        <f t="shared" si="1717"/>
        <v>8.0000000000000018</v>
      </c>
      <c r="R4196" s="102">
        <f t="shared" si="1729"/>
        <v>0</v>
      </c>
      <c r="S4196" s="103">
        <f t="shared" si="1723"/>
        <v>0</v>
      </c>
      <c r="T4196" s="104">
        <f t="shared" si="1724"/>
        <v>0</v>
      </c>
      <c r="U4196" s="104">
        <f t="shared" si="1725"/>
        <v>0</v>
      </c>
      <c r="V4196" s="104">
        <f t="shared" si="1726"/>
        <v>0</v>
      </c>
      <c r="W4196" s="105">
        <f t="shared" si="1727"/>
        <v>0</v>
      </c>
      <c r="X4196" s="96"/>
      <c r="Y4196" s="106" t="str">
        <f>$AO$23</f>
        <v>D</v>
      </c>
      <c r="Z4196" s="207" t="str">
        <f t="shared" si="1718"/>
        <v>Tue</v>
      </c>
      <c r="AA4196" s="107">
        <f t="shared" si="1719"/>
        <v>0</v>
      </c>
      <c r="AB4196" s="107">
        <f t="shared" si="1720"/>
        <v>0</v>
      </c>
      <c r="AC4196" s="107">
        <f t="shared" si="1721"/>
        <v>0</v>
      </c>
    </row>
    <row r="4197" spans="1:29" ht="12.75" customHeight="1">
      <c r="A4197" s="69"/>
      <c r="B4197" s="131" t="s">
        <v>25</v>
      </c>
      <c r="C4197" s="70"/>
      <c r="D4197" s="200"/>
      <c r="E4197" s="127"/>
      <c r="F4197" s="151"/>
      <c r="G4197" s="74"/>
      <c r="H4197" s="75"/>
      <c r="I4197" s="76">
        <f t="shared" si="1715"/>
        <v>20</v>
      </c>
      <c r="J4197" s="100">
        <f>$AN$24</f>
        <v>41094</v>
      </c>
      <c r="K4197" s="101">
        <v>1</v>
      </c>
      <c r="L4197" s="261">
        <v>9</v>
      </c>
      <c r="M4197" s="232">
        <f t="shared" si="1730"/>
        <v>0.33333333333333331</v>
      </c>
      <c r="N4197" s="241">
        <f t="shared" si="1722"/>
        <v>0.70833333333333337</v>
      </c>
      <c r="O4197" s="244">
        <f t="shared" si="1716"/>
        <v>9.0000000000000018</v>
      </c>
      <c r="P4197" s="245" t="str">
        <f t="shared" si="1728"/>
        <v>1</v>
      </c>
      <c r="Q4197" s="257">
        <f t="shared" si="1717"/>
        <v>8.0000000000000018</v>
      </c>
      <c r="R4197" s="102">
        <f t="shared" si="1729"/>
        <v>0.99999999999999822</v>
      </c>
      <c r="S4197" s="103">
        <f t="shared" si="1723"/>
        <v>1</v>
      </c>
      <c r="T4197" s="104">
        <f t="shared" si="1724"/>
        <v>0</v>
      </c>
      <c r="U4197" s="104">
        <f t="shared" si="1725"/>
        <v>0</v>
      </c>
      <c r="V4197" s="104">
        <f t="shared" si="1726"/>
        <v>0</v>
      </c>
      <c r="W4197" s="105">
        <f t="shared" si="1727"/>
        <v>0.99999999999999822</v>
      </c>
      <c r="X4197" s="96"/>
      <c r="Y4197" s="106" t="str">
        <f>$AO$24</f>
        <v>D</v>
      </c>
      <c r="Z4197" s="207" t="str">
        <f t="shared" si="1718"/>
        <v>Wed</v>
      </c>
      <c r="AA4197" s="107">
        <f t="shared" si="1719"/>
        <v>0</v>
      </c>
      <c r="AB4197" s="107">
        <f t="shared" si="1720"/>
        <v>0</v>
      </c>
      <c r="AC4197" s="107">
        <f t="shared" si="1721"/>
        <v>0</v>
      </c>
    </row>
    <row r="4198" spans="1:29" ht="12.75" customHeight="1">
      <c r="A4198" s="69"/>
      <c r="B4198" s="124" t="s">
        <v>26</v>
      </c>
      <c r="C4198" s="125" t="s">
        <v>22</v>
      </c>
      <c r="D4198" s="153">
        <f>-H4187</f>
        <v>-1244560</v>
      </c>
      <c r="E4198" s="127" t="s">
        <v>24</v>
      </c>
      <c r="F4198" s="149">
        <v>0.02</v>
      </c>
      <c r="G4198" s="134" t="s">
        <v>22</v>
      </c>
      <c r="H4198" s="130">
        <f>F4198*D4198</f>
        <v>-24891.200000000001</v>
      </c>
      <c r="I4198" s="76">
        <f t="shared" si="1715"/>
        <v>21</v>
      </c>
      <c r="J4198" s="100">
        <f>$AN$25</f>
        <v>41095</v>
      </c>
      <c r="K4198" s="101">
        <v>1</v>
      </c>
      <c r="L4198" s="261">
        <v>11</v>
      </c>
      <c r="M4198" s="232">
        <f t="shared" si="1730"/>
        <v>0.33333333333333331</v>
      </c>
      <c r="N4198" s="241">
        <f t="shared" si="1722"/>
        <v>0.70833333333333337</v>
      </c>
      <c r="O4198" s="244">
        <f t="shared" si="1716"/>
        <v>9.0000000000000018</v>
      </c>
      <c r="P4198" s="245" t="str">
        <f t="shared" si="1728"/>
        <v>1</v>
      </c>
      <c r="Q4198" s="257">
        <f t="shared" si="1717"/>
        <v>8.0000000000000018</v>
      </c>
      <c r="R4198" s="102">
        <f t="shared" si="1729"/>
        <v>2.9999999999999982</v>
      </c>
      <c r="S4198" s="103">
        <f t="shared" si="1723"/>
        <v>1</v>
      </c>
      <c r="T4198" s="104">
        <f t="shared" si="1724"/>
        <v>1.9999999999999982</v>
      </c>
      <c r="U4198" s="104">
        <f t="shared" si="1725"/>
        <v>0</v>
      </c>
      <c r="V4198" s="104">
        <f t="shared" si="1726"/>
        <v>0</v>
      </c>
      <c r="W4198" s="105">
        <f t="shared" si="1727"/>
        <v>2.9999999999999982</v>
      </c>
      <c r="X4198" s="96"/>
      <c r="Y4198" s="106" t="str">
        <f>$AO$25</f>
        <v>D</v>
      </c>
      <c r="Z4198" s="207" t="str">
        <f t="shared" si="1718"/>
        <v>Thu</v>
      </c>
      <c r="AA4198" s="107">
        <f t="shared" si="1719"/>
        <v>0</v>
      </c>
      <c r="AB4198" s="107">
        <f t="shared" si="1720"/>
        <v>0</v>
      </c>
      <c r="AC4198" s="107">
        <f t="shared" si="1721"/>
        <v>0</v>
      </c>
    </row>
    <row r="4199" spans="1:29" ht="12.75" customHeight="1">
      <c r="A4199" s="69"/>
      <c r="B4199" s="124" t="s">
        <v>47</v>
      </c>
      <c r="C4199" s="125" t="s">
        <v>22</v>
      </c>
      <c r="D4199" s="200"/>
      <c r="E4199" s="127"/>
      <c r="F4199" s="155"/>
      <c r="G4199" s="134" t="s">
        <v>22</v>
      </c>
      <c r="H4199" s="130">
        <f>SUM(AA4214:AC4214)*-F4187/21</f>
        <v>-118529.52380952382</v>
      </c>
      <c r="I4199" s="76">
        <f t="shared" si="1715"/>
        <v>22</v>
      </c>
      <c r="J4199" s="100">
        <f>$AN$26</f>
        <v>41096</v>
      </c>
      <c r="K4199" s="101">
        <v>1</v>
      </c>
      <c r="L4199" s="261">
        <v>11</v>
      </c>
      <c r="M4199" s="232">
        <f t="shared" si="1730"/>
        <v>0.33333333333333331</v>
      </c>
      <c r="N4199" s="241">
        <f t="shared" si="1722"/>
        <v>0.70833333333333337</v>
      </c>
      <c r="O4199" s="244">
        <f t="shared" si="1716"/>
        <v>9.0000000000000018</v>
      </c>
      <c r="P4199" s="245" t="str">
        <f t="shared" si="1728"/>
        <v>1</v>
      </c>
      <c r="Q4199" s="257">
        <f t="shared" si="1717"/>
        <v>8.0000000000000018</v>
      </c>
      <c r="R4199" s="102">
        <f t="shared" si="1729"/>
        <v>2.9999999999999982</v>
      </c>
      <c r="S4199" s="103">
        <f t="shared" si="1723"/>
        <v>1</v>
      </c>
      <c r="T4199" s="104">
        <f t="shared" si="1724"/>
        <v>1.9999999999999982</v>
      </c>
      <c r="U4199" s="104">
        <f t="shared" si="1725"/>
        <v>0</v>
      </c>
      <c r="V4199" s="104">
        <f t="shared" si="1726"/>
        <v>0</v>
      </c>
      <c r="W4199" s="105">
        <f t="shared" si="1727"/>
        <v>2.9999999999999982</v>
      </c>
      <c r="X4199" s="96"/>
      <c r="Y4199" s="106" t="str">
        <f>$AO$26</f>
        <v>D</v>
      </c>
      <c r="Z4199" s="207" t="str">
        <f t="shared" si="1718"/>
        <v>Fri</v>
      </c>
      <c r="AA4199" s="107">
        <f t="shared" si="1719"/>
        <v>0</v>
      </c>
      <c r="AB4199" s="107">
        <f t="shared" si="1720"/>
        <v>0</v>
      </c>
      <c r="AC4199" s="107">
        <f t="shared" si="1721"/>
        <v>0</v>
      </c>
    </row>
    <row r="4200" spans="1:29" ht="12.75" customHeight="1">
      <c r="A4200" s="69"/>
      <c r="B4200" s="124" t="s">
        <v>27</v>
      </c>
      <c r="C4200" s="125" t="s">
        <v>22</v>
      </c>
      <c r="D4200" s="200"/>
      <c r="E4200" s="127"/>
      <c r="F4200" s="155"/>
      <c r="G4200" s="134" t="s">
        <v>22</v>
      </c>
      <c r="H4200" s="156">
        <f>+F4206</f>
        <v>-7929.8</v>
      </c>
      <c r="I4200" s="76">
        <f t="shared" si="1715"/>
        <v>23</v>
      </c>
      <c r="J4200" s="100">
        <f>$AN$27</f>
        <v>41097</v>
      </c>
      <c r="K4200" s="339" t="s">
        <v>63</v>
      </c>
      <c r="L4200" s="261">
        <v>8</v>
      </c>
      <c r="M4200" s="232">
        <f t="shared" si="1730"/>
        <v>0</v>
      </c>
      <c r="N4200" s="241">
        <f t="shared" si="1722"/>
        <v>0</v>
      </c>
      <c r="O4200" s="244">
        <f t="shared" si="1716"/>
        <v>0</v>
      </c>
      <c r="P4200" s="245">
        <f t="shared" si="1728"/>
        <v>0</v>
      </c>
      <c r="Q4200" s="257">
        <f t="shared" si="1717"/>
        <v>0</v>
      </c>
      <c r="R4200" s="102">
        <f t="shared" si="1729"/>
        <v>8</v>
      </c>
      <c r="S4200" s="103">
        <f t="shared" si="1723"/>
        <v>0</v>
      </c>
      <c r="T4200" s="104">
        <f t="shared" si="1724"/>
        <v>7</v>
      </c>
      <c r="U4200" s="104">
        <f t="shared" si="1725"/>
        <v>1</v>
      </c>
      <c r="V4200" s="104">
        <f t="shared" si="1726"/>
        <v>0</v>
      </c>
      <c r="W4200" s="105">
        <f t="shared" si="1727"/>
        <v>8</v>
      </c>
      <c r="X4200" s="96"/>
      <c r="Y4200" s="106" t="str">
        <f>$AO$27</f>
        <v>M</v>
      </c>
      <c r="Z4200" s="207" t="str">
        <f t="shared" si="1718"/>
        <v>Sat</v>
      </c>
      <c r="AA4200" s="107">
        <f t="shared" si="1719"/>
        <v>0</v>
      </c>
      <c r="AB4200" s="107">
        <f t="shared" si="1720"/>
        <v>0</v>
      </c>
      <c r="AC4200" s="107">
        <f t="shared" si="1721"/>
        <v>0</v>
      </c>
    </row>
    <row r="4201" spans="1:29" ht="12.75" customHeight="1">
      <c r="A4201" s="69"/>
      <c r="B4201" s="98"/>
      <c r="C4201" s="98"/>
      <c r="D4201" s="158" t="s">
        <v>28</v>
      </c>
      <c r="E4201" s="159"/>
      <c r="F4201" s="160">
        <f>VLOOKUP(C4180,$AD$1:$AG$6,2)</f>
        <v>-1320000</v>
      </c>
      <c r="G4201" s="160"/>
      <c r="H4201" s="99"/>
      <c r="I4201" s="76">
        <f t="shared" si="1715"/>
        <v>24</v>
      </c>
      <c r="J4201" s="100">
        <f>$AN$28</f>
        <v>41098</v>
      </c>
      <c r="K4201" s="339" t="s">
        <v>50</v>
      </c>
      <c r="L4201" s="261"/>
      <c r="M4201" s="232">
        <f t="shared" si="1730"/>
        <v>0</v>
      </c>
      <c r="N4201" s="241">
        <f t="shared" si="1722"/>
        <v>0</v>
      </c>
      <c r="O4201" s="244">
        <f t="shared" si="1716"/>
        <v>0</v>
      </c>
      <c r="P4201" s="245">
        <f t="shared" si="1728"/>
        <v>0</v>
      </c>
      <c r="Q4201" s="257">
        <f t="shared" si="1717"/>
        <v>0</v>
      </c>
      <c r="R4201" s="102">
        <f t="shared" si="1729"/>
        <v>0</v>
      </c>
      <c r="S4201" s="103">
        <f t="shared" si="1723"/>
        <v>0</v>
      </c>
      <c r="T4201" s="104">
        <f t="shared" si="1724"/>
        <v>0</v>
      </c>
      <c r="U4201" s="104">
        <f t="shared" si="1725"/>
        <v>0</v>
      </c>
      <c r="V4201" s="104">
        <f t="shared" si="1726"/>
        <v>0</v>
      </c>
      <c r="W4201" s="105">
        <f t="shared" si="1727"/>
        <v>0</v>
      </c>
      <c r="X4201" s="96"/>
      <c r="Y4201" s="106" t="str">
        <f>$AO$28</f>
        <v>M</v>
      </c>
      <c r="Z4201" s="262" t="str">
        <f t="shared" si="1718"/>
        <v>Sun</v>
      </c>
      <c r="AA4201" s="107">
        <f t="shared" si="1719"/>
        <v>0</v>
      </c>
      <c r="AB4201" s="107">
        <f t="shared" si="1720"/>
        <v>0</v>
      </c>
      <c r="AC4201" s="107">
        <f t="shared" si="1721"/>
        <v>0</v>
      </c>
    </row>
    <row r="4202" spans="1:29" ht="12.75" customHeight="1">
      <c r="A4202" s="69"/>
      <c r="B4202" s="98"/>
      <c r="C4202" s="98"/>
      <c r="D4202" s="162" t="s">
        <v>26</v>
      </c>
      <c r="E4202" s="159"/>
      <c r="F4202" s="163">
        <f>+(H4187)*0.54%</f>
        <v>6720.6240000000007</v>
      </c>
      <c r="G4202" s="163"/>
      <c r="H4202" s="99"/>
      <c r="I4202" s="76">
        <f t="shared" si="1715"/>
        <v>25</v>
      </c>
      <c r="J4202" s="100">
        <f>$AN$29</f>
        <v>41099</v>
      </c>
      <c r="K4202" s="101">
        <v>1</v>
      </c>
      <c r="L4202" s="261">
        <v>8</v>
      </c>
      <c r="M4202" s="232">
        <f t="shared" si="1730"/>
        <v>0.33333333333333331</v>
      </c>
      <c r="N4202" s="241">
        <f t="shared" si="1722"/>
        <v>0.70833333333333337</v>
      </c>
      <c r="O4202" s="244">
        <f t="shared" si="1716"/>
        <v>9.0000000000000018</v>
      </c>
      <c r="P4202" s="245" t="str">
        <f t="shared" si="1728"/>
        <v>1</v>
      </c>
      <c r="Q4202" s="257">
        <f t="shared" si="1717"/>
        <v>8.0000000000000018</v>
      </c>
      <c r="R4202" s="102">
        <f t="shared" si="1729"/>
        <v>0</v>
      </c>
      <c r="S4202" s="103">
        <f t="shared" si="1723"/>
        <v>0</v>
      </c>
      <c r="T4202" s="104">
        <f t="shared" si="1724"/>
        <v>0</v>
      </c>
      <c r="U4202" s="104">
        <f t="shared" si="1725"/>
        <v>0</v>
      </c>
      <c r="V4202" s="104">
        <f t="shared" si="1726"/>
        <v>0</v>
      </c>
      <c r="W4202" s="105">
        <f t="shared" si="1727"/>
        <v>0</v>
      </c>
      <c r="X4202" s="96"/>
      <c r="Y4202" s="106" t="str">
        <f>$AO$29</f>
        <v>D</v>
      </c>
      <c r="Z4202" s="262" t="str">
        <f t="shared" si="1718"/>
        <v>Mon</v>
      </c>
      <c r="AA4202" s="107">
        <f t="shared" si="1719"/>
        <v>0</v>
      </c>
      <c r="AB4202" s="107">
        <f t="shared" si="1720"/>
        <v>0</v>
      </c>
      <c r="AC4202" s="107">
        <f t="shared" si="1721"/>
        <v>0</v>
      </c>
    </row>
    <row r="4203" spans="1:29" ht="12.75" customHeight="1">
      <c r="A4203" s="69"/>
      <c r="B4203" s="98"/>
      <c r="C4203" s="98"/>
      <c r="D4203" s="162" t="s">
        <v>29</v>
      </c>
      <c r="E4203" s="159"/>
      <c r="F4203" s="160">
        <f>-IF(H4196*5%&gt;500000,500000,H4196*5%)</f>
        <v>-78777.179190751456</v>
      </c>
      <c r="G4203" s="160"/>
      <c r="H4203" s="99"/>
      <c r="I4203" s="76">
        <f t="shared" si="1715"/>
        <v>26</v>
      </c>
      <c r="J4203" s="100">
        <f>$AN$30</f>
        <v>41100</v>
      </c>
      <c r="K4203" s="101">
        <v>1</v>
      </c>
      <c r="L4203" s="261">
        <v>8</v>
      </c>
      <c r="M4203" s="232">
        <f t="shared" si="1730"/>
        <v>0.33333333333333331</v>
      </c>
      <c r="N4203" s="241">
        <f t="shared" si="1722"/>
        <v>0.70833333333333337</v>
      </c>
      <c r="O4203" s="244">
        <f t="shared" si="1716"/>
        <v>9.0000000000000018</v>
      </c>
      <c r="P4203" s="245" t="str">
        <f t="shared" si="1728"/>
        <v>1</v>
      </c>
      <c r="Q4203" s="257">
        <f t="shared" si="1717"/>
        <v>8.0000000000000018</v>
      </c>
      <c r="R4203" s="102">
        <f t="shared" si="1729"/>
        <v>0</v>
      </c>
      <c r="S4203" s="103">
        <f t="shared" si="1723"/>
        <v>0</v>
      </c>
      <c r="T4203" s="104">
        <f t="shared" si="1724"/>
        <v>0</v>
      </c>
      <c r="U4203" s="104">
        <f t="shared" si="1725"/>
        <v>0</v>
      </c>
      <c r="V4203" s="104">
        <f t="shared" si="1726"/>
        <v>0</v>
      </c>
      <c r="W4203" s="105">
        <f t="shared" si="1727"/>
        <v>0</v>
      </c>
      <c r="X4203" s="96"/>
      <c r="Y4203" s="106" t="str">
        <f>$AO$30</f>
        <v>D</v>
      </c>
      <c r="Z4203" s="207" t="str">
        <f t="shared" si="1718"/>
        <v>Tue</v>
      </c>
      <c r="AA4203" s="107">
        <f t="shared" si="1719"/>
        <v>0</v>
      </c>
      <c r="AB4203" s="107">
        <f t="shared" si="1720"/>
        <v>0</v>
      </c>
      <c r="AC4203" s="107">
        <f t="shared" si="1721"/>
        <v>0</v>
      </c>
    </row>
    <row r="4204" spans="1:29" ht="12.75" customHeight="1">
      <c r="A4204" s="69"/>
      <c r="B4204" s="98"/>
      <c r="C4204" s="98"/>
      <c r="D4204" s="162" t="s">
        <v>30</v>
      </c>
      <c r="E4204" s="159"/>
      <c r="F4204" s="163">
        <f>ROUND(H4196+H4198+F4202+F4203,0)*12</f>
        <v>17743152</v>
      </c>
      <c r="G4204" s="163"/>
      <c r="H4204" s="99"/>
      <c r="I4204" s="76">
        <f t="shared" si="1715"/>
        <v>27</v>
      </c>
      <c r="J4204" s="100">
        <f>$AN$31</f>
        <v>41101</v>
      </c>
      <c r="K4204" s="101">
        <v>1</v>
      </c>
      <c r="L4204" s="261">
        <v>9</v>
      </c>
      <c r="M4204" s="232">
        <f t="shared" si="1730"/>
        <v>0.33333333333333331</v>
      </c>
      <c r="N4204" s="241">
        <f t="shared" si="1722"/>
        <v>0.70833333333333337</v>
      </c>
      <c r="O4204" s="244">
        <f t="shared" si="1716"/>
        <v>9.0000000000000018</v>
      </c>
      <c r="P4204" s="245" t="str">
        <f t="shared" si="1728"/>
        <v>1</v>
      </c>
      <c r="Q4204" s="257">
        <f t="shared" si="1717"/>
        <v>8.0000000000000018</v>
      </c>
      <c r="R4204" s="102">
        <f t="shared" si="1729"/>
        <v>0.99999999999999822</v>
      </c>
      <c r="S4204" s="103">
        <f t="shared" si="1723"/>
        <v>1</v>
      </c>
      <c r="T4204" s="104">
        <f t="shared" si="1724"/>
        <v>0</v>
      </c>
      <c r="U4204" s="104">
        <f t="shared" si="1725"/>
        <v>0</v>
      </c>
      <c r="V4204" s="104">
        <f t="shared" si="1726"/>
        <v>0</v>
      </c>
      <c r="W4204" s="105">
        <f t="shared" si="1727"/>
        <v>0.99999999999999822</v>
      </c>
      <c r="X4204" s="96"/>
      <c r="Y4204" s="106" t="str">
        <f>$AO$31</f>
        <v>D</v>
      </c>
      <c r="Z4204" s="207" t="str">
        <f t="shared" si="1718"/>
        <v>Wed</v>
      </c>
      <c r="AA4204" s="107">
        <f t="shared" si="1719"/>
        <v>0</v>
      </c>
      <c r="AB4204" s="107">
        <f t="shared" si="1720"/>
        <v>0</v>
      </c>
      <c r="AC4204" s="107">
        <f t="shared" si="1721"/>
        <v>0</v>
      </c>
    </row>
    <row r="4205" spans="1:29" ht="12.75" customHeight="1">
      <c r="A4205" s="69"/>
      <c r="B4205" s="98"/>
      <c r="C4205" s="98"/>
      <c r="D4205" s="168" t="s">
        <v>31</v>
      </c>
      <c r="E4205" s="159"/>
      <c r="F4205" s="169">
        <f>(F4204)+(F4201*12)</f>
        <v>1903152</v>
      </c>
      <c r="G4205" s="169"/>
      <c r="H4205" s="99"/>
      <c r="I4205" s="76">
        <f t="shared" si="1715"/>
        <v>28</v>
      </c>
      <c r="J4205" s="100">
        <f>$AN$32</f>
        <v>41102</v>
      </c>
      <c r="K4205" s="101">
        <v>1</v>
      </c>
      <c r="L4205" s="261">
        <v>8</v>
      </c>
      <c r="M4205" s="232">
        <f t="shared" si="1730"/>
        <v>0.33333333333333331</v>
      </c>
      <c r="N4205" s="241">
        <f t="shared" si="1722"/>
        <v>0.70833333333333337</v>
      </c>
      <c r="O4205" s="244">
        <f t="shared" si="1716"/>
        <v>9.0000000000000018</v>
      </c>
      <c r="P4205" s="245" t="str">
        <f t="shared" si="1728"/>
        <v>1</v>
      </c>
      <c r="Q4205" s="257">
        <f t="shared" si="1717"/>
        <v>8.0000000000000018</v>
      </c>
      <c r="R4205" s="102">
        <f t="shared" si="1729"/>
        <v>0</v>
      </c>
      <c r="S4205" s="103">
        <f t="shared" si="1723"/>
        <v>0</v>
      </c>
      <c r="T4205" s="104">
        <f t="shared" si="1724"/>
        <v>0</v>
      </c>
      <c r="U4205" s="104">
        <f t="shared" si="1725"/>
        <v>0</v>
      </c>
      <c r="V4205" s="104">
        <f t="shared" si="1726"/>
        <v>0</v>
      </c>
      <c r="W4205" s="105">
        <f t="shared" si="1727"/>
        <v>0</v>
      </c>
      <c r="X4205" s="96"/>
      <c r="Y4205" s="106" t="str">
        <f>$AO$32</f>
        <v>D</v>
      </c>
      <c r="Z4205" s="207" t="str">
        <f t="shared" si="1718"/>
        <v>Thu</v>
      </c>
      <c r="AA4205" s="107">
        <f t="shared" si="1719"/>
        <v>0</v>
      </c>
      <c r="AB4205" s="107">
        <f t="shared" si="1720"/>
        <v>0</v>
      </c>
      <c r="AC4205" s="107">
        <f t="shared" si="1721"/>
        <v>0</v>
      </c>
    </row>
    <row r="4206" spans="1:29" ht="12.75" customHeight="1">
      <c r="A4206" s="69"/>
      <c r="B4206" s="98"/>
      <c r="C4206" s="98"/>
      <c r="D4206" s="168" t="s">
        <v>32</v>
      </c>
      <c r="E4206" s="159"/>
      <c r="F4206" s="170">
        <f>-(IF(F4205&lt;=0,0,IF(F4205&lt;=50000000,F4205*0.05,IF(F4205&lt;=200000000,(F4205-50000000)*0.15+2500000,IF(F4205&lt;=500000000,(F4205-250000000)*0.25+32500000,(F4205-500000000)*0.3+95000000)))))/12</f>
        <v>-7929.8</v>
      </c>
      <c r="G4206" s="171">
        <f>-(IF(F4206&lt;=0,0,IF(F4206&lt;=50000000,F4206*0.05,IF(F4206&lt;=200000000,(F4206-50000000)*0.15+2500000,IF(F4206&lt;=500000000,(F4206-250000000)*0.25+32500000,(F4206-500000000)*0.3+95000000)))))/12</f>
        <v>0</v>
      </c>
      <c r="H4206" s="99"/>
      <c r="I4206" s="76">
        <f t="shared" si="1715"/>
        <v>29</v>
      </c>
      <c r="J4206" s="100">
        <f>$AN$33</f>
        <v>41103</v>
      </c>
      <c r="K4206" s="101">
        <v>1</v>
      </c>
      <c r="L4206" s="261">
        <v>8</v>
      </c>
      <c r="M4206" s="232">
        <f t="shared" si="1730"/>
        <v>0.33333333333333331</v>
      </c>
      <c r="N4206" s="241">
        <f t="shared" si="1722"/>
        <v>0.70833333333333337</v>
      </c>
      <c r="O4206" s="244">
        <f t="shared" si="1716"/>
        <v>9.0000000000000018</v>
      </c>
      <c r="P4206" s="245" t="str">
        <f t="shared" si="1728"/>
        <v>1</v>
      </c>
      <c r="Q4206" s="257">
        <f t="shared" si="1717"/>
        <v>8.0000000000000018</v>
      </c>
      <c r="R4206" s="102">
        <f t="shared" si="1729"/>
        <v>0</v>
      </c>
      <c r="S4206" s="103">
        <f t="shared" si="1723"/>
        <v>0</v>
      </c>
      <c r="T4206" s="104">
        <f t="shared" si="1724"/>
        <v>0</v>
      </c>
      <c r="U4206" s="104">
        <f t="shared" si="1725"/>
        <v>0</v>
      </c>
      <c r="V4206" s="104">
        <f t="shared" si="1726"/>
        <v>0</v>
      </c>
      <c r="W4206" s="105">
        <f t="shared" si="1727"/>
        <v>0</v>
      </c>
      <c r="X4206" s="96"/>
      <c r="Y4206" s="106" t="str">
        <f>$AO$33</f>
        <v>D</v>
      </c>
      <c r="Z4206" s="207" t="str">
        <f t="shared" si="1718"/>
        <v>Fri</v>
      </c>
      <c r="AA4206" s="107">
        <f t="shared" si="1719"/>
        <v>0</v>
      </c>
      <c r="AB4206" s="107">
        <f t="shared" si="1720"/>
        <v>0</v>
      </c>
      <c r="AC4206" s="107">
        <f t="shared" si="1721"/>
        <v>0</v>
      </c>
    </row>
    <row r="4207" spans="1:29" ht="12.75" customHeight="1">
      <c r="A4207" s="69"/>
      <c r="B4207" s="98"/>
      <c r="C4207" s="125"/>
      <c r="D4207" s="172"/>
      <c r="E4207" s="173"/>
      <c r="F4207" s="174"/>
      <c r="G4207" s="72"/>
      <c r="H4207" s="175"/>
      <c r="I4207" s="76">
        <f t="shared" si="1715"/>
        <v>30</v>
      </c>
      <c r="J4207" s="100">
        <f>$AN$34</f>
        <v>41104</v>
      </c>
      <c r="K4207" s="339" t="s">
        <v>50</v>
      </c>
      <c r="L4207" s="261"/>
      <c r="M4207" s="232">
        <f t="shared" si="1730"/>
        <v>0</v>
      </c>
      <c r="N4207" s="241">
        <f t="shared" si="1722"/>
        <v>0</v>
      </c>
      <c r="O4207" s="244">
        <f t="shared" si="1716"/>
        <v>0</v>
      </c>
      <c r="P4207" s="245">
        <f t="shared" si="1728"/>
        <v>0</v>
      </c>
      <c r="Q4207" s="257">
        <f t="shared" si="1717"/>
        <v>0</v>
      </c>
      <c r="R4207" s="102">
        <f t="shared" si="1729"/>
        <v>0</v>
      </c>
      <c r="S4207" s="103">
        <f t="shared" si="1723"/>
        <v>0</v>
      </c>
      <c r="T4207" s="104">
        <f t="shared" si="1724"/>
        <v>0</v>
      </c>
      <c r="U4207" s="104">
        <f t="shared" si="1725"/>
        <v>0</v>
      </c>
      <c r="V4207" s="104">
        <f t="shared" si="1726"/>
        <v>0</v>
      </c>
      <c r="W4207" s="105">
        <f t="shared" si="1727"/>
        <v>0</v>
      </c>
      <c r="X4207" s="96"/>
      <c r="Y4207" s="106" t="str">
        <f>$AO$34</f>
        <v>M</v>
      </c>
      <c r="Z4207" s="207" t="str">
        <f t="shared" si="1718"/>
        <v>Sat</v>
      </c>
      <c r="AA4207" s="107">
        <f t="shared" si="1719"/>
        <v>0</v>
      </c>
      <c r="AB4207" s="107">
        <f t="shared" si="1720"/>
        <v>0</v>
      </c>
      <c r="AC4207" s="107">
        <f t="shared" si="1721"/>
        <v>0</v>
      </c>
    </row>
    <row r="4208" spans="1:29" ht="12.75" customHeight="1">
      <c r="A4208" s="69"/>
      <c r="B4208" s="176" t="s">
        <v>33</v>
      </c>
      <c r="C4208" s="177"/>
      <c r="D4208" s="178"/>
      <c r="E4208" s="127"/>
      <c r="F4208" s="179"/>
      <c r="G4208" s="180" t="s">
        <v>22</v>
      </c>
      <c r="H4208" s="152">
        <f>+H4196+H4198+H4199+H4200</f>
        <v>1424193.0600055051</v>
      </c>
      <c r="I4208" s="76">
        <f t="shared" si="1715"/>
        <v>31</v>
      </c>
      <c r="J4208" s="100">
        <f>$AN$35</f>
        <v>41105</v>
      </c>
      <c r="K4208" s="339" t="s">
        <v>50</v>
      </c>
      <c r="L4208" s="261"/>
      <c r="M4208" s="232">
        <f t="shared" si="1730"/>
        <v>0</v>
      </c>
      <c r="N4208" s="241">
        <f t="shared" si="1722"/>
        <v>0</v>
      </c>
      <c r="O4208" s="244">
        <f t="shared" si="1716"/>
        <v>0</v>
      </c>
      <c r="P4208" s="245">
        <f t="shared" si="1728"/>
        <v>0</v>
      </c>
      <c r="Q4208" s="257">
        <f t="shared" si="1717"/>
        <v>0</v>
      </c>
      <c r="R4208" s="102">
        <f t="shared" si="1729"/>
        <v>0</v>
      </c>
      <c r="S4208" s="103">
        <f t="shared" si="1723"/>
        <v>0</v>
      </c>
      <c r="T4208" s="104">
        <f t="shared" si="1724"/>
        <v>0</v>
      </c>
      <c r="U4208" s="104">
        <f t="shared" si="1725"/>
        <v>0</v>
      </c>
      <c r="V4208" s="104">
        <f t="shared" si="1726"/>
        <v>0</v>
      </c>
      <c r="W4208" s="105">
        <f t="shared" si="1727"/>
        <v>0</v>
      </c>
      <c r="X4208" s="96"/>
      <c r="Y4208" s="106" t="str">
        <f>$AO$35</f>
        <v>M</v>
      </c>
      <c r="Z4208" s="262" t="str">
        <f t="shared" si="1718"/>
        <v>Sun</v>
      </c>
      <c r="AA4208" s="107">
        <f t="shared" si="1719"/>
        <v>0</v>
      </c>
      <c r="AB4208" s="107">
        <f t="shared" si="1720"/>
        <v>0</v>
      </c>
      <c r="AC4208" s="107">
        <f t="shared" si="1721"/>
        <v>0</v>
      </c>
    </row>
    <row r="4209" spans="1:29" ht="12.75" customHeight="1">
      <c r="A4209" s="69"/>
      <c r="B4209" s="70"/>
      <c r="C4209" s="70"/>
      <c r="D4209" s="200"/>
      <c r="E4209" s="127"/>
      <c r="F4209" s="155"/>
      <c r="G4209" s="74"/>
      <c r="H4209" s="75"/>
      <c r="I4209" s="76">
        <f t="shared" si="1715"/>
        <v>32</v>
      </c>
      <c r="J4209" s="100">
        <f>$AN$36</f>
        <v>41106</v>
      </c>
      <c r="K4209" s="101"/>
      <c r="L4209" s="261"/>
      <c r="M4209" s="232">
        <f t="shared" si="1730"/>
        <v>0</v>
      </c>
      <c r="N4209" s="241">
        <f t="shared" si="1722"/>
        <v>0</v>
      </c>
      <c r="O4209" s="244">
        <f t="shared" si="1716"/>
        <v>0</v>
      </c>
      <c r="P4209" s="245">
        <f t="shared" si="1728"/>
        <v>0</v>
      </c>
      <c r="Q4209" s="257">
        <f t="shared" si="1717"/>
        <v>0</v>
      </c>
      <c r="R4209" s="102">
        <f t="shared" si="1729"/>
        <v>0</v>
      </c>
      <c r="S4209" s="103">
        <f t="shared" si="1723"/>
        <v>0</v>
      </c>
      <c r="T4209" s="104">
        <f t="shared" si="1724"/>
        <v>0</v>
      </c>
      <c r="U4209" s="104">
        <f t="shared" si="1725"/>
        <v>0</v>
      </c>
      <c r="V4209" s="104">
        <f t="shared" si="1726"/>
        <v>0</v>
      </c>
      <c r="W4209" s="105">
        <f t="shared" si="1727"/>
        <v>0</v>
      </c>
      <c r="X4209" s="96"/>
      <c r="Y4209" s="106" t="str">
        <f>$AO$36</f>
        <v>D</v>
      </c>
      <c r="Z4209" s="262" t="str">
        <f t="shared" si="1718"/>
        <v>Mon</v>
      </c>
      <c r="AA4209" s="107">
        <v>1</v>
      </c>
      <c r="AB4209" s="107">
        <f t="shared" si="1720"/>
        <v>0</v>
      </c>
      <c r="AC4209" s="107">
        <f t="shared" si="1721"/>
        <v>0</v>
      </c>
    </row>
    <row r="4210" spans="1:29" ht="12.75" customHeight="1">
      <c r="A4210" s="69"/>
      <c r="B4210" s="181" t="s">
        <v>34</v>
      </c>
      <c r="C4210" s="181"/>
      <c r="D4210" s="72"/>
      <c r="E4210" s="73"/>
      <c r="F4210" s="72"/>
      <c r="G4210" s="181" t="s">
        <v>35</v>
      </c>
      <c r="H4210" s="99"/>
      <c r="I4210" s="76">
        <f t="shared" si="1715"/>
        <v>33</v>
      </c>
      <c r="J4210" s="100">
        <f>$AN$37</f>
        <v>41107</v>
      </c>
      <c r="K4210" s="101"/>
      <c r="L4210" s="261"/>
      <c r="M4210" s="232">
        <f t="shared" si="1730"/>
        <v>0</v>
      </c>
      <c r="N4210" s="241">
        <f t="shared" si="1722"/>
        <v>0</v>
      </c>
      <c r="O4210" s="244">
        <f t="shared" si="1716"/>
        <v>0</v>
      </c>
      <c r="P4210" s="245">
        <f t="shared" si="1728"/>
        <v>0</v>
      </c>
      <c r="Q4210" s="257">
        <f t="shared" si="1717"/>
        <v>0</v>
      </c>
      <c r="R4210" s="102">
        <f t="shared" si="1729"/>
        <v>0</v>
      </c>
      <c r="S4210" s="103">
        <f t="shared" si="1723"/>
        <v>0</v>
      </c>
      <c r="T4210" s="104">
        <f t="shared" si="1724"/>
        <v>0</v>
      </c>
      <c r="U4210" s="104">
        <f t="shared" si="1725"/>
        <v>0</v>
      </c>
      <c r="V4210" s="104">
        <f t="shared" si="1726"/>
        <v>0</v>
      </c>
      <c r="W4210" s="105">
        <f t="shared" si="1727"/>
        <v>0</v>
      </c>
      <c r="X4210" s="96"/>
      <c r="Y4210" s="106" t="str">
        <f>$AO$37</f>
        <v>D</v>
      </c>
      <c r="Z4210" s="207" t="str">
        <f t="shared" si="1718"/>
        <v>Tue</v>
      </c>
      <c r="AA4210" s="107">
        <v>1</v>
      </c>
      <c r="AB4210" s="107">
        <f t="shared" si="1720"/>
        <v>0</v>
      </c>
      <c r="AC4210" s="107">
        <f t="shared" si="1721"/>
        <v>0</v>
      </c>
    </row>
    <row r="4211" spans="1:29" ht="12.75" customHeight="1">
      <c r="A4211" s="69"/>
      <c r="B4211" s="181"/>
      <c r="C4211" s="181"/>
      <c r="D4211" s="72"/>
      <c r="E4211" s="73"/>
      <c r="F4211" s="72"/>
      <c r="G4211" s="181"/>
      <c r="H4211" s="99"/>
      <c r="I4211" s="76">
        <f t="shared" si="1715"/>
        <v>34</v>
      </c>
      <c r="J4211" s="100">
        <f>$AN$38</f>
        <v>41108</v>
      </c>
      <c r="K4211" s="101">
        <v>1</v>
      </c>
      <c r="L4211" s="261">
        <v>9</v>
      </c>
      <c r="M4211" s="232">
        <f t="shared" si="1730"/>
        <v>0.33333333333333331</v>
      </c>
      <c r="N4211" s="241">
        <f t="shared" si="1722"/>
        <v>0.70833333333333337</v>
      </c>
      <c r="O4211" s="244">
        <f t="shared" si="1716"/>
        <v>9.0000000000000018</v>
      </c>
      <c r="P4211" s="245" t="str">
        <f t="shared" si="1728"/>
        <v>1</v>
      </c>
      <c r="Q4211" s="257">
        <f t="shared" si="1717"/>
        <v>8.0000000000000018</v>
      </c>
      <c r="R4211" s="102">
        <f t="shared" si="1729"/>
        <v>0.99999999999999822</v>
      </c>
      <c r="S4211" s="103">
        <f t="shared" si="1723"/>
        <v>1</v>
      </c>
      <c r="T4211" s="104">
        <f t="shared" si="1724"/>
        <v>0</v>
      </c>
      <c r="U4211" s="104">
        <f t="shared" si="1725"/>
        <v>0</v>
      </c>
      <c r="V4211" s="104">
        <f t="shared" si="1726"/>
        <v>0</v>
      </c>
      <c r="W4211" s="105">
        <f t="shared" si="1727"/>
        <v>0.99999999999999822</v>
      </c>
      <c r="X4211" s="96"/>
      <c r="Y4211" s="106" t="str">
        <f>$AO$38</f>
        <v>D</v>
      </c>
      <c r="Z4211" s="207" t="str">
        <f t="shared" si="1718"/>
        <v>Wed</v>
      </c>
      <c r="AA4211" s="107">
        <f t="shared" si="1719"/>
        <v>0</v>
      </c>
      <c r="AB4211" s="107">
        <f t="shared" si="1720"/>
        <v>0</v>
      </c>
      <c r="AC4211" s="107">
        <f t="shared" si="1721"/>
        <v>0</v>
      </c>
    </row>
    <row r="4212" spans="1:29" ht="12.75" customHeight="1">
      <c r="A4212" s="69"/>
      <c r="B4212" s="181"/>
      <c r="C4212" s="181"/>
      <c r="D4212" s="72"/>
      <c r="E4212" s="73"/>
      <c r="F4212" s="72"/>
      <c r="G4212" s="181"/>
      <c r="H4212" s="99"/>
      <c r="I4212" s="76">
        <f t="shared" si="1715"/>
        <v>35</v>
      </c>
      <c r="J4212" s="100"/>
      <c r="K4212" s="101"/>
      <c r="L4212" s="261"/>
      <c r="M4212" s="232"/>
      <c r="N4212" s="241"/>
      <c r="O4212" s="244"/>
      <c r="P4212" s="245"/>
      <c r="Q4212" s="257"/>
      <c r="R4212" s="102"/>
      <c r="S4212" s="103"/>
      <c r="T4212" s="104"/>
      <c r="U4212" s="104"/>
      <c r="V4212" s="104"/>
      <c r="W4212" s="105"/>
      <c r="X4212" s="96"/>
      <c r="Y4212" s="106"/>
      <c r="Z4212" s="207" t="str">
        <f t="shared" si="1718"/>
        <v>Sat</v>
      </c>
      <c r="AA4212" s="107">
        <f>COUNTIF(K4212,"S")</f>
        <v>0</v>
      </c>
      <c r="AB4212" s="107">
        <f>COUNTIF(K4212,"I")</f>
        <v>0</v>
      </c>
      <c r="AC4212" s="107">
        <f>COUNTIF(K4212,"A")</f>
        <v>0</v>
      </c>
    </row>
    <row r="4213" spans="1:29" ht="12.75" customHeight="1">
      <c r="A4213" s="69"/>
      <c r="B4213" s="181"/>
      <c r="C4213" s="181"/>
      <c r="D4213" s="72"/>
      <c r="E4213" s="73"/>
      <c r="F4213" s="72"/>
      <c r="G4213" s="181"/>
      <c r="H4213" s="99"/>
      <c r="I4213" s="76">
        <f t="shared" si="1715"/>
        <v>36</v>
      </c>
      <c r="J4213" s="210" t="s">
        <v>19</v>
      </c>
      <c r="K4213" s="211"/>
      <c r="L4213" s="251"/>
      <c r="M4213" s="212" t="s">
        <v>45</v>
      </c>
      <c r="N4213" s="212" t="s">
        <v>46</v>
      </c>
      <c r="O4213" s="242"/>
      <c r="P4213" s="243"/>
      <c r="Q4213" s="258"/>
      <c r="R4213" s="212"/>
      <c r="S4213" s="213"/>
      <c r="T4213" s="214"/>
      <c r="U4213" s="214"/>
      <c r="V4213" s="215"/>
      <c r="W4213" s="216" t="s">
        <v>36</v>
      </c>
      <c r="X4213" s="182"/>
      <c r="Y4213" s="183" t="s">
        <v>37</v>
      </c>
      <c r="Z4213" s="83"/>
      <c r="AA4213" s="84"/>
      <c r="AB4213" s="84"/>
      <c r="AC4213" s="96"/>
    </row>
    <row r="4214" spans="1:29" ht="12.75" customHeight="1">
      <c r="A4214" s="69"/>
      <c r="B4214" s="184" t="str">
        <f>C4178</f>
        <v>ADE</v>
      </c>
      <c r="C4214" s="181"/>
      <c r="D4214" s="72"/>
      <c r="E4214" s="73"/>
      <c r="F4214" s="72"/>
      <c r="G4214" s="181" t="s">
        <v>38</v>
      </c>
      <c r="H4214" s="99"/>
      <c r="I4214" s="76">
        <f t="shared" si="1715"/>
        <v>37</v>
      </c>
      <c r="J4214" s="333">
        <f>+K4214+L4214</f>
        <v>12</v>
      </c>
      <c r="K4214" s="334">
        <f>+COUNTIF(K4181:K4212,"1")+COUNTIF(K4181:K4212,"2")+COUNTIF(K4181:K4212,"L2")+COUNTIF(K4181:K4212,"L1")</f>
        <v>12</v>
      </c>
      <c r="L4214" s="334">
        <f>+COUNTIF(K4181:K4212,"2")+COUNTIF(K4181:K4212,"L2")</f>
        <v>0</v>
      </c>
      <c r="M4214" s="334">
        <f>+COUNTIF(K4181:K4212,"1")+COUNTIF(K4181:K4212,"L1")</f>
        <v>12</v>
      </c>
      <c r="N4214" s="185"/>
      <c r="O4214" s="185"/>
      <c r="P4214" s="101"/>
      <c r="Q4214" s="259"/>
      <c r="R4214" s="185">
        <f>+COUNTIF(K4182:K4212,"S2")</f>
        <v>0</v>
      </c>
      <c r="S4214" s="102">
        <f>SUM(S4182:S4212)</f>
        <v>6</v>
      </c>
      <c r="T4214" s="102">
        <f>SUM(T4182:T4212)</f>
        <v>11.999999999999995</v>
      </c>
      <c r="U4214" s="102">
        <f>SUM(U4182:U4212)</f>
        <v>1</v>
      </c>
      <c r="V4214" s="102">
        <f>SUM(V4182:V4212)</f>
        <v>0</v>
      </c>
      <c r="W4214" s="105">
        <f>+(S4214*1.5)+(T4214*2)+(U4214*3)+(V4214*4)</f>
        <v>35.999999999999986</v>
      </c>
      <c r="X4214" s="186"/>
      <c r="Y4214" s="187">
        <f>+COUNTIF(Y4182:Y4212,"D")</f>
        <v>22</v>
      </c>
      <c r="Z4214" s="83"/>
      <c r="AA4214" s="102">
        <f>SUM(AA4182:AA4212)</f>
        <v>2</v>
      </c>
      <c r="AB4214" s="102">
        <f>SUM(AB4182:AB4212)</f>
        <v>0</v>
      </c>
      <c r="AC4214" s="102">
        <f>SUM(AC4182:AC4212)</f>
        <v>0</v>
      </c>
    </row>
    <row r="4215" spans="1:29" ht="12.75" customHeight="1">
      <c r="A4215" s="69"/>
      <c r="B4215" s="263"/>
      <c r="C4215" s="189" t="s">
        <v>57</v>
      </c>
      <c r="D4215" s="189"/>
      <c r="E4215" s="190"/>
      <c r="F4215" s="72"/>
      <c r="G4215" s="72"/>
      <c r="H4215" s="99"/>
      <c r="I4215" s="76">
        <f t="shared" si="1715"/>
        <v>38</v>
      </c>
      <c r="J4215" s="191"/>
      <c r="K4215" s="192"/>
      <c r="L4215" s="252"/>
      <c r="M4215" s="193"/>
      <c r="N4215" s="193"/>
      <c r="O4215" s="193"/>
      <c r="P4215" s="239"/>
      <c r="Q4215" s="260"/>
      <c r="R4215" s="194">
        <f>S4214+T4214+U4214+V4214</f>
        <v>18.999999999999993</v>
      </c>
      <c r="S4215" s="103"/>
      <c r="T4215" s="103"/>
      <c r="U4215" s="103"/>
      <c r="V4215" s="103"/>
      <c r="W4215" s="103"/>
      <c r="X4215" s="195"/>
      <c r="Y4215" s="187"/>
      <c r="Z4215" s="196"/>
      <c r="AA4215" s="196"/>
      <c r="AB4215" s="196"/>
      <c r="AC4215" s="197"/>
    </row>
    <row r="4217" spans="1:29" ht="12.75" customHeight="1">
      <c r="A4217" s="52">
        <f>A4178+1</f>
        <v>109</v>
      </c>
      <c r="B4217" s="53" t="s">
        <v>2</v>
      </c>
      <c r="C4217" s="54" t="s">
        <v>201</v>
      </c>
      <c r="D4217" s="55"/>
      <c r="E4217" s="56" t="s">
        <v>55</v>
      </c>
      <c r="F4217" s="209" t="s">
        <v>184</v>
      </c>
      <c r="G4217" s="57"/>
      <c r="H4217" s="58"/>
      <c r="I4217" s="59">
        <v>1</v>
      </c>
      <c r="J4217" s="486" t="str">
        <f>+C4217</f>
        <v>ADE</v>
      </c>
      <c r="K4217" s="486"/>
      <c r="L4217" s="486"/>
      <c r="M4217" s="486"/>
      <c r="N4217" s="486"/>
      <c r="O4217" s="486"/>
      <c r="P4217" s="486"/>
      <c r="Q4217" s="486"/>
      <c r="R4217" s="486"/>
      <c r="S4217" s="486"/>
      <c r="T4217" s="486"/>
      <c r="U4217" s="486"/>
      <c r="V4217" s="486"/>
      <c r="W4217" s="486"/>
      <c r="X4217" s="60"/>
      <c r="Y4217" s="61"/>
      <c r="Z4217" s="62"/>
      <c r="AA4217" s="63"/>
      <c r="AB4217" s="63"/>
      <c r="AC4217" s="64"/>
    </row>
    <row r="4218" spans="1:29" ht="12.75" customHeight="1">
      <c r="A4218" s="69"/>
      <c r="B4218" s="70" t="s">
        <v>3</v>
      </c>
      <c r="C4218" s="71" t="s">
        <v>62</v>
      </c>
      <c r="D4218" s="72"/>
      <c r="E4218" s="73"/>
      <c r="F4218" s="72"/>
      <c r="G4218" s="74"/>
      <c r="H4218" s="75"/>
      <c r="I4218" s="76">
        <f t="shared" ref="I4218:I4254" si="1731">+I4217+1</f>
        <v>2</v>
      </c>
      <c r="J4218" s="77" t="s">
        <v>4</v>
      </c>
      <c r="K4218" s="78"/>
      <c r="L4218" s="248"/>
      <c r="M4218" s="79"/>
      <c r="N4218" s="79"/>
      <c r="O4218" s="79"/>
      <c r="P4218" s="236"/>
      <c r="Q4218" s="254"/>
      <c r="R4218" s="79"/>
      <c r="S4218" s="79"/>
      <c r="T4218" s="79"/>
      <c r="U4218" s="79"/>
      <c r="V4218" s="79"/>
      <c r="W4218" s="80" t="str">
        <f>$Y$1</f>
        <v>Period: 1 May 2012 - 31 May 2012</v>
      </c>
      <c r="X4218" s="81"/>
      <c r="Y4218" s="82"/>
      <c r="Z4218" s="83"/>
      <c r="AA4218" s="84"/>
      <c r="AB4218" s="84"/>
      <c r="AC4218" s="85"/>
    </row>
    <row r="4219" spans="1:29" ht="12.75" customHeight="1">
      <c r="A4219" s="69"/>
      <c r="B4219" s="70" t="s">
        <v>6</v>
      </c>
      <c r="C4219" s="71" t="s">
        <v>5</v>
      </c>
      <c r="D4219" s="72"/>
      <c r="E4219" s="73"/>
      <c r="F4219" s="91"/>
      <c r="G4219" s="91"/>
      <c r="H4219" s="92"/>
      <c r="I4219" s="76">
        <f t="shared" si="1731"/>
        <v>3</v>
      </c>
      <c r="J4219" s="487" t="s">
        <v>7</v>
      </c>
      <c r="K4219" s="488" t="s">
        <v>8</v>
      </c>
      <c r="L4219" s="249"/>
      <c r="M4219" s="489" t="s">
        <v>49</v>
      </c>
      <c r="N4219" s="490"/>
      <c r="O4219" s="220"/>
      <c r="P4219" s="237"/>
      <c r="Q4219" s="255"/>
      <c r="R4219" s="491" t="s">
        <v>64</v>
      </c>
      <c r="S4219" s="493" t="s">
        <v>9</v>
      </c>
      <c r="T4219" s="493"/>
      <c r="U4219" s="493"/>
      <c r="V4219" s="493"/>
      <c r="W4219" s="494" t="s">
        <v>10</v>
      </c>
      <c r="X4219" s="93"/>
      <c r="Y4219" s="94"/>
      <c r="Z4219" s="83"/>
      <c r="AA4219" s="84"/>
      <c r="AB4219" s="84"/>
      <c r="AC4219" s="85"/>
    </row>
    <row r="4220" spans="1:29" ht="12.75" customHeight="1">
      <c r="A4220" s="69"/>
      <c r="B4220" s="70" t="s">
        <v>48</v>
      </c>
      <c r="C4220" s="71"/>
      <c r="D4220" s="72"/>
      <c r="E4220" s="73"/>
      <c r="F4220" s="91"/>
      <c r="G4220" s="91"/>
      <c r="H4220" s="92"/>
      <c r="I4220" s="76">
        <f t="shared" si="1731"/>
        <v>4</v>
      </c>
      <c r="J4220" s="487"/>
      <c r="K4220" s="488"/>
      <c r="L4220" s="250"/>
      <c r="M4220" s="231" t="s">
        <v>11</v>
      </c>
      <c r="N4220" s="231" t="s">
        <v>12</v>
      </c>
      <c r="O4220" s="231"/>
      <c r="P4220" s="238"/>
      <c r="Q4220" s="256" t="s">
        <v>67</v>
      </c>
      <c r="R4220" s="492"/>
      <c r="S4220" s="201">
        <v>1.5</v>
      </c>
      <c r="T4220" s="201">
        <v>2</v>
      </c>
      <c r="U4220" s="201">
        <v>3</v>
      </c>
      <c r="V4220" s="201">
        <v>4</v>
      </c>
      <c r="W4220" s="494"/>
      <c r="X4220" s="93"/>
      <c r="Y4220" s="94"/>
      <c r="Z4220" s="83"/>
      <c r="AA4220" s="95" t="s">
        <v>13</v>
      </c>
      <c r="AB4220" s="95" t="s">
        <v>14</v>
      </c>
      <c r="AC4220" s="96" t="s">
        <v>15</v>
      </c>
    </row>
    <row r="4221" spans="1:29" ht="12.75" customHeight="1">
      <c r="A4221" s="69"/>
      <c r="B4221" s="70" t="s">
        <v>16</v>
      </c>
      <c r="C4221" s="71"/>
      <c r="D4221" s="72"/>
      <c r="E4221" s="73"/>
      <c r="F4221" s="98"/>
      <c r="G4221" s="72"/>
      <c r="H4221" s="99"/>
      <c r="I4221" s="76">
        <f t="shared" si="1731"/>
        <v>5</v>
      </c>
      <c r="J4221" s="100">
        <f>$AN$9</f>
        <v>41079</v>
      </c>
      <c r="K4221" s="101"/>
      <c r="L4221" s="261"/>
      <c r="M4221" s="232">
        <f>VLOOKUP(K4221,$AE$23:$AG$30,2,0)</f>
        <v>0</v>
      </c>
      <c r="N4221" s="241">
        <f>VLOOKUP(K4221,$AE$23:$AG$30,3,0)</f>
        <v>0</v>
      </c>
      <c r="O4221" s="244">
        <f t="shared" ref="O4221:O4250" si="1732">(N4221-M4221)*24</f>
        <v>0</v>
      </c>
      <c r="P4221" s="245">
        <f>+IF(((N4221-M4221)*24)&gt;4,"1",0)</f>
        <v>0</v>
      </c>
      <c r="Q4221" s="257">
        <f t="shared" ref="Q4221:Q4250" si="1733">O4221-P4221</f>
        <v>0</v>
      </c>
      <c r="R4221" s="102">
        <f>+L4221-Q4221</f>
        <v>0</v>
      </c>
      <c r="S4221" s="103">
        <f>IF(AND(Y4221="d",W4221&gt;0),1,0)</f>
        <v>0</v>
      </c>
      <c r="T4221" s="104">
        <f>IF(AND(Y4221="D",W4221-S4221&lt;0),0,IF(AND(Y4221="M",W4221&gt;=7),7,IF(AND(Y4221="M",W4221&lt;7),W4221,IF(W4221-S4221&lt;0,0,IF(AND(Y4221="D",W4221-S4221&gt;=7),7,IF(AND(Y4221="D",W4221-S4221&lt;7),W4221-S4221,0))))))</f>
        <v>0</v>
      </c>
      <c r="U4221" s="104">
        <f>IF(AND(Y4221="D",W4221&lt;1),0,IF(AND(Y4221="D",W4221-S4221-T4221&gt;0,W4221-S4221-T4221&lt;1),W4221-S4221-T4221,IF(AND(Y4221="D",W4221-S4221-T4221&gt;=1),1,IF(AND(Y4221="M",W4221-T4221&gt;=1),1,IF(AND(Y4221="M",W4221-T4221&lt;1),W4221-T4221,0)))))</f>
        <v>0</v>
      </c>
      <c r="V4221" s="104">
        <f>IF(AND(Y4221="D",W4221&lt;1),0,IF(AND(Y4221="D",W4221-S4221-T4221-U4221&gt;0),W4221-S4221-T4221-U4221,IF(AND(Y4221="M",W4221-T4221-U4221&gt;0),W4221-T4221-U4221,0)))</f>
        <v>0</v>
      </c>
      <c r="W4221" s="105">
        <f>+R4221</f>
        <v>0</v>
      </c>
      <c r="X4221" s="96"/>
      <c r="Y4221" s="106" t="str">
        <f>$AO$9</f>
        <v>D</v>
      </c>
      <c r="Z4221" s="207" t="str">
        <f t="shared" ref="Z4221:Z4251" si="1734">TEXT(WEEKDAY(J4221),"ddd")</f>
        <v>Tue</v>
      </c>
      <c r="AA4221" s="107">
        <f t="shared" ref="AA4221:AA4250" si="1735">COUNTIF(K4221,"S")</f>
        <v>0</v>
      </c>
      <c r="AB4221" s="107">
        <f t="shared" ref="AB4221:AB4250" si="1736">COUNTIF(K4221,"I")</f>
        <v>0</v>
      </c>
      <c r="AC4221" s="107">
        <f t="shared" ref="AC4221:AC4250" si="1737">COUNTIF(K4221,"A")</f>
        <v>0</v>
      </c>
    </row>
    <row r="4222" spans="1:29" ht="12.75" customHeight="1">
      <c r="A4222" s="69"/>
      <c r="B4222" s="70" t="s">
        <v>18</v>
      </c>
      <c r="C4222" s="108" t="s">
        <v>61</v>
      </c>
      <c r="D4222" s="109"/>
      <c r="E4222" s="73"/>
      <c r="F4222" s="110"/>
      <c r="G4222" s="72"/>
      <c r="H4222" s="99"/>
      <c r="I4222" s="76">
        <f t="shared" si="1731"/>
        <v>6</v>
      </c>
      <c r="J4222" s="100">
        <f>$AN$10</f>
        <v>41080</v>
      </c>
      <c r="K4222" s="101"/>
      <c r="L4222" s="261"/>
      <c r="M4222" s="232">
        <f>VLOOKUP(K4222,$AE$23:$AG$30,2,0)</f>
        <v>0</v>
      </c>
      <c r="N4222" s="241">
        <f t="shared" ref="N4222:N4250" si="1738">VLOOKUP(K4222,$AE$23:$AG$30,3,0)</f>
        <v>0</v>
      </c>
      <c r="O4222" s="244">
        <f t="shared" si="1732"/>
        <v>0</v>
      </c>
      <c r="P4222" s="245">
        <f>+IF(((N4222-M4222)*24)&gt;4,"1",0)</f>
        <v>0</v>
      </c>
      <c r="Q4222" s="257">
        <f t="shared" si="1733"/>
        <v>0</v>
      </c>
      <c r="R4222" s="102">
        <f>+L4222-Q4222</f>
        <v>0</v>
      </c>
      <c r="S4222" s="103">
        <f t="shared" ref="S4222:S4250" si="1739">IF(AND(Y4222="d",W4222&gt;0),1,0)</f>
        <v>0</v>
      </c>
      <c r="T4222" s="104">
        <f t="shared" ref="T4222:T4250" si="1740">IF(AND(Y4222="D",W4222-S4222&lt;0),0,IF(AND(Y4222="M",W4222&gt;=7),7,IF(AND(Y4222="M",W4222&lt;7),W4222,IF(W4222-S4222&lt;0,0,IF(AND(Y4222="D",W4222-S4222&gt;=7),7,IF(AND(Y4222="D",W4222-S4222&lt;7),W4222-S4222,0))))))</f>
        <v>0</v>
      </c>
      <c r="U4222" s="104">
        <f t="shared" ref="U4222:U4250" si="1741">IF(AND(Y4222="D",W4222&lt;1),0,IF(AND(Y4222="D",W4222-S4222-T4222&gt;0,W4222-S4222-T4222&lt;1),W4222-S4222-T4222,IF(AND(Y4222="D",W4222-S4222-T4222&gt;=1),1,IF(AND(Y4222="M",W4222-T4222&gt;=1),1,IF(AND(Y4222="M",W4222-T4222&lt;1),W4222-T4222,0)))))</f>
        <v>0</v>
      </c>
      <c r="V4222" s="104">
        <f t="shared" ref="V4222:V4250" si="1742">IF(AND(Y4222="D",W4222&lt;1),0,IF(AND(Y4222="D",W4222-S4222-T4222-U4222&gt;0),W4222-S4222-T4222-U4222,IF(AND(Y4222="M",W4222-T4222-U4222&gt;0),W4222-T4222-U4222,0)))</f>
        <v>0</v>
      </c>
      <c r="W4222" s="105">
        <f t="shared" ref="W4222:W4250" si="1743">+R4222</f>
        <v>0</v>
      </c>
      <c r="X4222" s="96"/>
      <c r="Y4222" s="106" t="str">
        <f>$AO$10</f>
        <v>D</v>
      </c>
      <c r="Z4222" s="207" t="str">
        <f t="shared" si="1734"/>
        <v>Wed</v>
      </c>
      <c r="AA4222" s="107">
        <f t="shared" si="1735"/>
        <v>0</v>
      </c>
      <c r="AB4222" s="107">
        <f t="shared" si="1736"/>
        <v>0</v>
      </c>
      <c r="AC4222" s="107">
        <f t="shared" si="1737"/>
        <v>0</v>
      </c>
    </row>
    <row r="4223" spans="1:29" ht="12.75" customHeight="1">
      <c r="A4223" s="69"/>
      <c r="B4223" s="98" t="s">
        <v>20</v>
      </c>
      <c r="C4223" s="199">
        <v>40245</v>
      </c>
      <c r="D4223" s="199">
        <v>41340</v>
      </c>
      <c r="E4223" s="73"/>
      <c r="F4223" s="72"/>
      <c r="G4223" s="72"/>
      <c r="H4223" s="99"/>
      <c r="I4223" s="76">
        <f t="shared" si="1731"/>
        <v>7</v>
      </c>
      <c r="J4223" s="100">
        <f>$AN$11</f>
        <v>41081</v>
      </c>
      <c r="K4223" s="101"/>
      <c r="L4223" s="261"/>
      <c r="M4223" s="232">
        <f>VLOOKUP(K4223,$AE$23:$AG$30,2,0)</f>
        <v>0</v>
      </c>
      <c r="N4223" s="241">
        <f t="shared" si="1738"/>
        <v>0</v>
      </c>
      <c r="O4223" s="244">
        <f t="shared" si="1732"/>
        <v>0</v>
      </c>
      <c r="P4223" s="245">
        <f t="shared" ref="P4223:P4250" si="1744">+IF(((N4223-M4223)*24)&gt;4,"1",0)</f>
        <v>0</v>
      </c>
      <c r="Q4223" s="257">
        <f t="shared" si="1733"/>
        <v>0</v>
      </c>
      <c r="R4223" s="102">
        <f t="shared" ref="R4223:R4250" si="1745">+L4223-Q4223</f>
        <v>0</v>
      </c>
      <c r="S4223" s="103">
        <f t="shared" si="1739"/>
        <v>0</v>
      </c>
      <c r="T4223" s="104">
        <f t="shared" si="1740"/>
        <v>0</v>
      </c>
      <c r="U4223" s="104">
        <f t="shared" si="1741"/>
        <v>0</v>
      </c>
      <c r="V4223" s="104">
        <f t="shared" si="1742"/>
        <v>0</v>
      </c>
      <c r="W4223" s="105">
        <f t="shared" si="1743"/>
        <v>0</v>
      </c>
      <c r="X4223" s="96"/>
      <c r="Y4223" s="106" t="str">
        <f>$AO$11</f>
        <v>D</v>
      </c>
      <c r="Z4223" s="207" t="str">
        <f t="shared" si="1734"/>
        <v>Thu</v>
      </c>
      <c r="AA4223" s="107">
        <f t="shared" si="1735"/>
        <v>0</v>
      </c>
      <c r="AB4223" s="107">
        <f t="shared" si="1736"/>
        <v>0</v>
      </c>
      <c r="AC4223" s="107">
        <f t="shared" si="1737"/>
        <v>0</v>
      </c>
    </row>
    <row r="4224" spans="1:29" ht="12.75" customHeight="1">
      <c r="A4224" s="69"/>
      <c r="B4224" s="98"/>
      <c r="C4224" s="98"/>
      <c r="D4224" s="72"/>
      <c r="E4224" s="73"/>
      <c r="F4224" s="72"/>
      <c r="G4224" s="72"/>
      <c r="H4224" s="99"/>
      <c r="I4224" s="76">
        <f t="shared" si="1731"/>
        <v>8</v>
      </c>
      <c r="J4224" s="100">
        <f>$AN$12</f>
        <v>41082</v>
      </c>
      <c r="K4224" s="101"/>
      <c r="L4224" s="261"/>
      <c r="M4224" s="232">
        <f t="shared" ref="M4224:M4250" si="1746">VLOOKUP(K4224,$AE$23:$AG$30,2,0)</f>
        <v>0</v>
      </c>
      <c r="N4224" s="241">
        <f t="shared" si="1738"/>
        <v>0</v>
      </c>
      <c r="O4224" s="244">
        <f t="shared" si="1732"/>
        <v>0</v>
      </c>
      <c r="P4224" s="245">
        <f t="shared" si="1744"/>
        <v>0</v>
      </c>
      <c r="Q4224" s="257">
        <f t="shared" si="1733"/>
        <v>0</v>
      </c>
      <c r="R4224" s="102">
        <f t="shared" si="1745"/>
        <v>0</v>
      </c>
      <c r="S4224" s="103">
        <f t="shared" si="1739"/>
        <v>0</v>
      </c>
      <c r="T4224" s="104">
        <f t="shared" si="1740"/>
        <v>0</v>
      </c>
      <c r="U4224" s="104">
        <f t="shared" si="1741"/>
        <v>0</v>
      </c>
      <c r="V4224" s="104">
        <f t="shared" si="1742"/>
        <v>0</v>
      </c>
      <c r="W4224" s="105">
        <f t="shared" si="1743"/>
        <v>0</v>
      </c>
      <c r="X4224" s="96"/>
      <c r="Y4224" s="106" t="str">
        <f>$AO$12</f>
        <v>D</v>
      </c>
      <c r="Z4224" s="207" t="str">
        <f t="shared" si="1734"/>
        <v>Fri</v>
      </c>
      <c r="AA4224" s="107">
        <f t="shared" si="1735"/>
        <v>0</v>
      </c>
      <c r="AB4224" s="107">
        <f t="shared" si="1736"/>
        <v>0</v>
      </c>
      <c r="AC4224" s="107">
        <f t="shared" si="1737"/>
        <v>0</v>
      </c>
    </row>
    <row r="4225" spans="1:29" ht="12.75" customHeight="1">
      <c r="A4225" s="69"/>
      <c r="B4225" s="98"/>
      <c r="C4225" s="98"/>
      <c r="D4225" s="72"/>
      <c r="E4225" s="73"/>
      <c r="F4225" s="198"/>
      <c r="G4225" s="72"/>
      <c r="H4225" s="99"/>
      <c r="I4225" s="76">
        <f t="shared" si="1731"/>
        <v>9</v>
      </c>
      <c r="J4225" s="100">
        <f>$AN$13</f>
        <v>41083</v>
      </c>
      <c r="K4225" s="101"/>
      <c r="L4225" s="261"/>
      <c r="M4225" s="232">
        <f t="shared" si="1746"/>
        <v>0</v>
      </c>
      <c r="N4225" s="241">
        <f t="shared" si="1738"/>
        <v>0</v>
      </c>
      <c r="O4225" s="244">
        <f t="shared" si="1732"/>
        <v>0</v>
      </c>
      <c r="P4225" s="245">
        <f t="shared" si="1744"/>
        <v>0</v>
      </c>
      <c r="Q4225" s="257">
        <f t="shared" si="1733"/>
        <v>0</v>
      </c>
      <c r="R4225" s="102">
        <f t="shared" si="1745"/>
        <v>0</v>
      </c>
      <c r="S4225" s="103">
        <f t="shared" si="1739"/>
        <v>0</v>
      </c>
      <c r="T4225" s="104">
        <f t="shared" si="1740"/>
        <v>0</v>
      </c>
      <c r="U4225" s="104">
        <f t="shared" si="1741"/>
        <v>0</v>
      </c>
      <c r="V4225" s="104">
        <f t="shared" si="1742"/>
        <v>0</v>
      </c>
      <c r="W4225" s="105">
        <f t="shared" si="1743"/>
        <v>0</v>
      </c>
      <c r="X4225" s="96"/>
      <c r="Y4225" s="106" t="str">
        <f>$AO$13</f>
        <v>M</v>
      </c>
      <c r="Z4225" s="207" t="str">
        <f t="shared" si="1734"/>
        <v>Sat</v>
      </c>
      <c r="AA4225" s="107">
        <f t="shared" si="1735"/>
        <v>0</v>
      </c>
      <c r="AB4225" s="107">
        <f t="shared" si="1736"/>
        <v>0</v>
      </c>
      <c r="AC4225" s="107">
        <f t="shared" si="1737"/>
        <v>0</v>
      </c>
    </row>
    <row r="4226" spans="1:29" ht="12.75" customHeight="1">
      <c r="A4226" s="69"/>
      <c r="B4226" s="124" t="s">
        <v>21</v>
      </c>
      <c r="C4226" s="125" t="s">
        <v>22</v>
      </c>
      <c r="D4226" s="126"/>
      <c r="E4226" s="127"/>
      <c r="F4226" s="198">
        <v>1244560</v>
      </c>
      <c r="G4226" s="129" t="s">
        <v>22</v>
      </c>
      <c r="H4226" s="130">
        <f>+F4226</f>
        <v>1244560</v>
      </c>
      <c r="I4226" s="76">
        <f t="shared" si="1731"/>
        <v>10</v>
      </c>
      <c r="J4226" s="100">
        <f>$AN$14</f>
        <v>41084</v>
      </c>
      <c r="K4226" s="101"/>
      <c r="L4226" s="261"/>
      <c r="M4226" s="232">
        <f t="shared" si="1746"/>
        <v>0</v>
      </c>
      <c r="N4226" s="241">
        <f t="shared" si="1738"/>
        <v>0</v>
      </c>
      <c r="O4226" s="244">
        <f t="shared" si="1732"/>
        <v>0</v>
      </c>
      <c r="P4226" s="245">
        <f t="shared" si="1744"/>
        <v>0</v>
      </c>
      <c r="Q4226" s="257">
        <f t="shared" si="1733"/>
        <v>0</v>
      </c>
      <c r="R4226" s="102">
        <f t="shared" si="1745"/>
        <v>0</v>
      </c>
      <c r="S4226" s="103">
        <f t="shared" si="1739"/>
        <v>0</v>
      </c>
      <c r="T4226" s="104">
        <f t="shared" si="1740"/>
        <v>0</v>
      </c>
      <c r="U4226" s="104">
        <f t="shared" si="1741"/>
        <v>0</v>
      </c>
      <c r="V4226" s="104">
        <f t="shared" si="1742"/>
        <v>0</v>
      </c>
      <c r="W4226" s="105">
        <f t="shared" si="1743"/>
        <v>0</v>
      </c>
      <c r="X4226" s="96"/>
      <c r="Y4226" s="106" t="str">
        <f>$AO$14</f>
        <v>M</v>
      </c>
      <c r="Z4226" s="262" t="str">
        <f t="shared" si="1734"/>
        <v>Sun</v>
      </c>
      <c r="AA4226" s="107">
        <f t="shared" si="1735"/>
        <v>0</v>
      </c>
      <c r="AB4226" s="107">
        <f t="shared" si="1736"/>
        <v>0</v>
      </c>
      <c r="AC4226" s="107">
        <f t="shared" si="1737"/>
        <v>0</v>
      </c>
    </row>
    <row r="4227" spans="1:29" ht="12.75" customHeight="1">
      <c r="A4227" s="69"/>
      <c r="B4227" s="124" t="s">
        <v>23</v>
      </c>
      <c r="C4227" s="125" t="s">
        <v>22</v>
      </c>
      <c r="D4227" s="133">
        <f>+F4226/173</f>
        <v>7193.9884393063585</v>
      </c>
      <c r="E4227" s="127" t="s">
        <v>24</v>
      </c>
      <c r="F4227" s="128">
        <f>+W4253</f>
        <v>32.499999999999993</v>
      </c>
      <c r="G4227" s="134" t="s">
        <v>22</v>
      </c>
      <c r="H4227" s="130">
        <f>F4227*D4227</f>
        <v>233804.62427745661</v>
      </c>
      <c r="I4227" s="76">
        <f t="shared" si="1731"/>
        <v>11</v>
      </c>
      <c r="J4227" s="100">
        <f>$AN$15</f>
        <v>41085</v>
      </c>
      <c r="K4227" s="101"/>
      <c r="L4227" s="261"/>
      <c r="M4227" s="232">
        <f t="shared" si="1746"/>
        <v>0</v>
      </c>
      <c r="N4227" s="241">
        <f t="shared" si="1738"/>
        <v>0</v>
      </c>
      <c r="O4227" s="244">
        <f t="shared" si="1732"/>
        <v>0</v>
      </c>
      <c r="P4227" s="245">
        <f t="shared" si="1744"/>
        <v>0</v>
      </c>
      <c r="Q4227" s="257">
        <f t="shared" si="1733"/>
        <v>0</v>
      </c>
      <c r="R4227" s="102">
        <f t="shared" si="1745"/>
        <v>0</v>
      </c>
      <c r="S4227" s="103">
        <f t="shared" si="1739"/>
        <v>0</v>
      </c>
      <c r="T4227" s="104">
        <f t="shared" si="1740"/>
        <v>0</v>
      </c>
      <c r="U4227" s="104">
        <f t="shared" si="1741"/>
        <v>0</v>
      </c>
      <c r="V4227" s="104">
        <f t="shared" si="1742"/>
        <v>0</v>
      </c>
      <c r="W4227" s="105">
        <f t="shared" si="1743"/>
        <v>0</v>
      </c>
      <c r="X4227" s="96"/>
      <c r="Y4227" s="106" t="str">
        <f>$AO$15</f>
        <v>D</v>
      </c>
      <c r="Z4227" s="262" t="str">
        <f t="shared" si="1734"/>
        <v>Mon</v>
      </c>
      <c r="AA4227" s="107">
        <f t="shared" si="1735"/>
        <v>0</v>
      </c>
      <c r="AB4227" s="107">
        <f t="shared" si="1736"/>
        <v>0</v>
      </c>
      <c r="AC4227" s="107">
        <f t="shared" si="1737"/>
        <v>0</v>
      </c>
    </row>
    <row r="4228" spans="1:29" ht="12.75" customHeight="1">
      <c r="A4228" s="69"/>
      <c r="B4228" s="124" t="s">
        <v>65</v>
      </c>
      <c r="C4228" s="125" t="s">
        <v>22</v>
      </c>
      <c r="D4228" s="133">
        <v>6000</v>
      </c>
      <c r="E4228" s="127" t="s">
        <v>24</v>
      </c>
      <c r="F4228" s="203">
        <f>+K4253</f>
        <v>14</v>
      </c>
      <c r="G4228" s="134" t="s">
        <v>22</v>
      </c>
      <c r="H4228" s="130">
        <f>F4228*D4228</f>
        <v>84000</v>
      </c>
      <c r="I4228" s="76">
        <f t="shared" si="1731"/>
        <v>12</v>
      </c>
      <c r="J4228" s="100">
        <f>$AN$16</f>
        <v>41086</v>
      </c>
      <c r="K4228" s="101"/>
      <c r="L4228" s="261"/>
      <c r="M4228" s="232">
        <f t="shared" si="1746"/>
        <v>0</v>
      </c>
      <c r="N4228" s="241">
        <f t="shared" si="1738"/>
        <v>0</v>
      </c>
      <c r="O4228" s="244">
        <f t="shared" si="1732"/>
        <v>0</v>
      </c>
      <c r="P4228" s="245">
        <f t="shared" si="1744"/>
        <v>0</v>
      </c>
      <c r="Q4228" s="257">
        <f t="shared" si="1733"/>
        <v>0</v>
      </c>
      <c r="R4228" s="102">
        <f t="shared" si="1745"/>
        <v>0</v>
      </c>
      <c r="S4228" s="103">
        <f t="shared" si="1739"/>
        <v>0</v>
      </c>
      <c r="T4228" s="104">
        <f t="shared" si="1740"/>
        <v>0</v>
      </c>
      <c r="U4228" s="104">
        <f t="shared" si="1741"/>
        <v>0</v>
      </c>
      <c r="V4228" s="104">
        <f t="shared" si="1742"/>
        <v>0</v>
      </c>
      <c r="W4228" s="105">
        <f t="shared" si="1743"/>
        <v>0</v>
      </c>
      <c r="X4228" s="96"/>
      <c r="Y4228" s="106" t="str">
        <f>$AO$16</f>
        <v>D</v>
      </c>
      <c r="Z4228" s="207" t="str">
        <f t="shared" si="1734"/>
        <v>Tue</v>
      </c>
      <c r="AA4228" s="107">
        <f t="shared" si="1735"/>
        <v>0</v>
      </c>
      <c r="AB4228" s="107">
        <f t="shared" si="1736"/>
        <v>0</v>
      </c>
      <c r="AC4228" s="107">
        <f t="shared" si="1737"/>
        <v>0</v>
      </c>
    </row>
    <row r="4229" spans="1:29" ht="12.75" customHeight="1">
      <c r="A4229" s="69"/>
      <c r="B4229" s="124" t="s">
        <v>66</v>
      </c>
      <c r="C4229" s="125" t="s">
        <v>22</v>
      </c>
      <c r="D4229" s="200">
        <v>4000</v>
      </c>
      <c r="E4229" s="127" t="s">
        <v>24</v>
      </c>
      <c r="F4229" s="139">
        <f>+L4253</f>
        <v>0</v>
      </c>
      <c r="G4229" s="134" t="s">
        <v>22</v>
      </c>
      <c r="H4229" s="130">
        <f>F4229*D4229</f>
        <v>0</v>
      </c>
      <c r="I4229" s="76">
        <f t="shared" si="1731"/>
        <v>13</v>
      </c>
      <c r="J4229" s="100">
        <f>$AN$17</f>
        <v>41087</v>
      </c>
      <c r="K4229" s="101"/>
      <c r="L4229" s="261"/>
      <c r="M4229" s="232">
        <f t="shared" si="1746"/>
        <v>0</v>
      </c>
      <c r="N4229" s="241">
        <f t="shared" si="1738"/>
        <v>0</v>
      </c>
      <c r="O4229" s="244">
        <f t="shared" si="1732"/>
        <v>0</v>
      </c>
      <c r="P4229" s="245">
        <f t="shared" si="1744"/>
        <v>0</v>
      </c>
      <c r="Q4229" s="257">
        <f t="shared" si="1733"/>
        <v>0</v>
      </c>
      <c r="R4229" s="102">
        <f t="shared" si="1745"/>
        <v>0</v>
      </c>
      <c r="S4229" s="103">
        <f t="shared" si="1739"/>
        <v>0</v>
      </c>
      <c r="T4229" s="104">
        <f t="shared" si="1740"/>
        <v>0</v>
      </c>
      <c r="U4229" s="104">
        <f t="shared" si="1741"/>
        <v>0</v>
      </c>
      <c r="V4229" s="104">
        <f t="shared" si="1742"/>
        <v>0</v>
      </c>
      <c r="W4229" s="105">
        <f t="shared" si="1743"/>
        <v>0</v>
      </c>
      <c r="X4229" s="96"/>
      <c r="Y4229" s="106" t="str">
        <f>$AO$17</f>
        <v>D</v>
      </c>
      <c r="Z4229" s="207" t="str">
        <f t="shared" si="1734"/>
        <v>Wed</v>
      </c>
      <c r="AA4229" s="107">
        <f t="shared" si="1735"/>
        <v>0</v>
      </c>
      <c r="AB4229" s="107">
        <f t="shared" si="1736"/>
        <v>0</v>
      </c>
      <c r="AC4229" s="107">
        <f t="shared" si="1737"/>
        <v>0</v>
      </c>
    </row>
    <row r="4230" spans="1:29" ht="12.75" customHeight="1">
      <c r="A4230" s="69"/>
      <c r="B4230" s="335" t="s">
        <v>75</v>
      </c>
      <c r="C4230" s="336" t="s">
        <v>22</v>
      </c>
      <c r="D4230" s="337"/>
      <c r="E4230" s="127" t="s">
        <v>24</v>
      </c>
      <c r="F4230" s="338">
        <f>+M4253</f>
        <v>14</v>
      </c>
      <c r="G4230" s="142" t="s">
        <v>22</v>
      </c>
      <c r="H4230" s="143">
        <f>+F4230*D4230</f>
        <v>0</v>
      </c>
      <c r="I4230" s="76">
        <f t="shared" si="1731"/>
        <v>14</v>
      </c>
      <c r="J4230" s="100">
        <f>$AN$18</f>
        <v>41088</v>
      </c>
      <c r="K4230" s="101"/>
      <c r="L4230" s="261"/>
      <c r="M4230" s="232">
        <f t="shared" si="1746"/>
        <v>0</v>
      </c>
      <c r="N4230" s="241">
        <f t="shared" si="1738"/>
        <v>0</v>
      </c>
      <c r="O4230" s="244">
        <f t="shared" si="1732"/>
        <v>0</v>
      </c>
      <c r="P4230" s="245">
        <f t="shared" si="1744"/>
        <v>0</v>
      </c>
      <c r="Q4230" s="257">
        <f t="shared" si="1733"/>
        <v>0</v>
      </c>
      <c r="R4230" s="102">
        <f t="shared" si="1745"/>
        <v>0</v>
      </c>
      <c r="S4230" s="103">
        <f t="shared" si="1739"/>
        <v>0</v>
      </c>
      <c r="T4230" s="104">
        <f t="shared" si="1740"/>
        <v>0</v>
      </c>
      <c r="U4230" s="104">
        <f t="shared" si="1741"/>
        <v>0</v>
      </c>
      <c r="V4230" s="104">
        <f t="shared" si="1742"/>
        <v>0</v>
      </c>
      <c r="W4230" s="105">
        <f t="shared" si="1743"/>
        <v>0</v>
      </c>
      <c r="X4230" s="96"/>
      <c r="Y4230" s="106" t="str">
        <f>$AO$18</f>
        <v>D</v>
      </c>
      <c r="Z4230" s="207" t="str">
        <f t="shared" si="1734"/>
        <v>Thu</v>
      </c>
      <c r="AA4230" s="107">
        <f t="shared" si="1735"/>
        <v>0</v>
      </c>
      <c r="AB4230" s="107">
        <f t="shared" si="1736"/>
        <v>0</v>
      </c>
      <c r="AC4230" s="107">
        <f t="shared" si="1737"/>
        <v>0</v>
      </c>
    </row>
    <row r="4231" spans="1:29" ht="12.75" customHeight="1">
      <c r="A4231" s="69"/>
      <c r="B4231" s="124"/>
      <c r="C4231" s="70"/>
      <c r="D4231" s="202"/>
      <c r="E4231" s="140"/>
      <c r="F4231" s="141"/>
      <c r="G4231" s="74" t="s">
        <v>22</v>
      </c>
      <c r="H4231" s="99">
        <f>+D4231*F4231</f>
        <v>0</v>
      </c>
      <c r="I4231" s="76">
        <f t="shared" si="1731"/>
        <v>15</v>
      </c>
      <c r="J4231" s="100">
        <f>$AN$19</f>
        <v>41089</v>
      </c>
      <c r="K4231" s="101"/>
      <c r="L4231" s="261"/>
      <c r="M4231" s="232">
        <f t="shared" si="1746"/>
        <v>0</v>
      </c>
      <c r="N4231" s="241">
        <f t="shared" si="1738"/>
        <v>0</v>
      </c>
      <c r="O4231" s="244">
        <f t="shared" si="1732"/>
        <v>0</v>
      </c>
      <c r="P4231" s="245">
        <f t="shared" si="1744"/>
        <v>0</v>
      </c>
      <c r="Q4231" s="257">
        <f t="shared" si="1733"/>
        <v>0</v>
      </c>
      <c r="R4231" s="102">
        <f t="shared" si="1745"/>
        <v>0</v>
      </c>
      <c r="S4231" s="103">
        <f t="shared" si="1739"/>
        <v>0</v>
      </c>
      <c r="T4231" s="104">
        <f t="shared" si="1740"/>
        <v>0</v>
      </c>
      <c r="U4231" s="104">
        <f t="shared" si="1741"/>
        <v>0</v>
      </c>
      <c r="V4231" s="104">
        <f t="shared" si="1742"/>
        <v>0</v>
      </c>
      <c r="W4231" s="105">
        <f t="shared" si="1743"/>
        <v>0</v>
      </c>
      <c r="X4231" s="96"/>
      <c r="Y4231" s="106" t="str">
        <f>$AO$19</f>
        <v>D</v>
      </c>
      <c r="Z4231" s="207" t="str">
        <f t="shared" si="1734"/>
        <v>Fri</v>
      </c>
      <c r="AA4231" s="107">
        <f t="shared" si="1735"/>
        <v>0</v>
      </c>
      <c r="AB4231" s="107">
        <f t="shared" si="1736"/>
        <v>0</v>
      </c>
      <c r="AC4231" s="107">
        <f t="shared" si="1737"/>
        <v>0</v>
      </c>
    </row>
    <row r="4232" spans="1:29" ht="12.75" customHeight="1">
      <c r="A4232" s="69"/>
      <c r="B4232" s="124"/>
      <c r="C4232" s="70"/>
      <c r="D4232" s="202"/>
      <c r="E4232" s="140"/>
      <c r="F4232" s="139"/>
      <c r="G4232" s="74" t="s">
        <v>22</v>
      </c>
      <c r="H4232" s="99">
        <f>+D4232*F4232</f>
        <v>0</v>
      </c>
      <c r="I4232" s="76">
        <f t="shared" si="1731"/>
        <v>16</v>
      </c>
      <c r="J4232" s="100">
        <f>$AN$20</f>
        <v>41090</v>
      </c>
      <c r="K4232" s="101"/>
      <c r="L4232" s="261"/>
      <c r="M4232" s="232">
        <f t="shared" si="1746"/>
        <v>0</v>
      </c>
      <c r="N4232" s="241">
        <f t="shared" si="1738"/>
        <v>0</v>
      </c>
      <c r="O4232" s="244">
        <f t="shared" si="1732"/>
        <v>0</v>
      </c>
      <c r="P4232" s="245">
        <f t="shared" si="1744"/>
        <v>0</v>
      </c>
      <c r="Q4232" s="257">
        <f t="shared" si="1733"/>
        <v>0</v>
      </c>
      <c r="R4232" s="102">
        <f t="shared" si="1745"/>
        <v>0</v>
      </c>
      <c r="S4232" s="103">
        <f t="shared" si="1739"/>
        <v>0</v>
      </c>
      <c r="T4232" s="104">
        <f t="shared" si="1740"/>
        <v>0</v>
      </c>
      <c r="U4232" s="104">
        <f t="shared" si="1741"/>
        <v>0</v>
      </c>
      <c r="V4232" s="104">
        <f t="shared" si="1742"/>
        <v>0</v>
      </c>
      <c r="W4232" s="105">
        <f t="shared" si="1743"/>
        <v>0</v>
      </c>
      <c r="X4232" s="96"/>
      <c r="Y4232" s="106" t="str">
        <f>$AO$20</f>
        <v>M</v>
      </c>
      <c r="Z4232" s="207" t="str">
        <f t="shared" si="1734"/>
        <v>Sat</v>
      </c>
      <c r="AA4232" s="107">
        <f t="shared" si="1735"/>
        <v>0</v>
      </c>
      <c r="AB4232" s="107">
        <f t="shared" si="1736"/>
        <v>0</v>
      </c>
      <c r="AC4232" s="107">
        <f t="shared" si="1737"/>
        <v>0</v>
      </c>
    </row>
    <row r="4233" spans="1:29" ht="12.75" customHeight="1">
      <c r="A4233" s="69"/>
      <c r="B4233" s="124" t="s">
        <v>56</v>
      </c>
      <c r="C4233" s="70" t="s">
        <v>22</v>
      </c>
      <c r="D4233" s="202"/>
      <c r="E4233" s="140"/>
      <c r="F4233" s="141"/>
      <c r="G4233" s="74" t="s">
        <v>22</v>
      </c>
      <c r="H4233" s="99">
        <v>0</v>
      </c>
      <c r="I4233" s="76">
        <f t="shared" si="1731"/>
        <v>17</v>
      </c>
      <c r="J4233" s="100">
        <f>$AN$21</f>
        <v>41091</v>
      </c>
      <c r="K4233" s="101"/>
      <c r="L4233" s="261"/>
      <c r="M4233" s="232">
        <f t="shared" si="1746"/>
        <v>0</v>
      </c>
      <c r="N4233" s="241">
        <f t="shared" si="1738"/>
        <v>0</v>
      </c>
      <c r="O4233" s="244">
        <f t="shared" si="1732"/>
        <v>0</v>
      </c>
      <c r="P4233" s="245">
        <f t="shared" si="1744"/>
        <v>0</v>
      </c>
      <c r="Q4233" s="257">
        <f t="shared" si="1733"/>
        <v>0</v>
      </c>
      <c r="R4233" s="102">
        <f t="shared" si="1745"/>
        <v>0</v>
      </c>
      <c r="S4233" s="103">
        <f t="shared" si="1739"/>
        <v>0</v>
      </c>
      <c r="T4233" s="104">
        <f t="shared" si="1740"/>
        <v>0</v>
      </c>
      <c r="U4233" s="104">
        <f t="shared" si="1741"/>
        <v>0</v>
      </c>
      <c r="V4233" s="104">
        <f t="shared" si="1742"/>
        <v>0</v>
      </c>
      <c r="W4233" s="105">
        <f t="shared" si="1743"/>
        <v>0</v>
      </c>
      <c r="X4233" s="96"/>
      <c r="Y4233" s="106" t="str">
        <f>$AO$21</f>
        <v>M</v>
      </c>
      <c r="Z4233" s="262" t="str">
        <f t="shared" si="1734"/>
        <v>Sun</v>
      </c>
      <c r="AA4233" s="107">
        <f t="shared" si="1735"/>
        <v>0</v>
      </c>
      <c r="AB4233" s="107">
        <f t="shared" si="1736"/>
        <v>0</v>
      </c>
      <c r="AC4233" s="107">
        <f t="shared" si="1737"/>
        <v>0</v>
      </c>
    </row>
    <row r="4234" spans="1:29" ht="12.75" customHeight="1">
      <c r="A4234" s="69"/>
      <c r="B4234" s="124"/>
      <c r="C4234" s="70"/>
      <c r="D4234" s="202"/>
      <c r="E4234" s="140"/>
      <c r="F4234" s="139"/>
      <c r="G4234" s="74" t="s">
        <v>22</v>
      </c>
      <c r="H4234" s="99">
        <f>+D4234*F4234</f>
        <v>0</v>
      </c>
      <c r="I4234" s="76">
        <f t="shared" si="1731"/>
        <v>18</v>
      </c>
      <c r="J4234" s="100">
        <f>$AN$22</f>
        <v>41092</v>
      </c>
      <c r="K4234" s="101">
        <v>1</v>
      </c>
      <c r="L4234" s="261">
        <v>8</v>
      </c>
      <c r="M4234" s="232">
        <f t="shared" si="1746"/>
        <v>0.33333333333333331</v>
      </c>
      <c r="N4234" s="241">
        <f t="shared" si="1738"/>
        <v>0.70833333333333337</v>
      </c>
      <c r="O4234" s="244">
        <f t="shared" si="1732"/>
        <v>9.0000000000000018</v>
      </c>
      <c r="P4234" s="245" t="str">
        <f t="shared" si="1744"/>
        <v>1</v>
      </c>
      <c r="Q4234" s="257">
        <f t="shared" si="1733"/>
        <v>8.0000000000000018</v>
      </c>
      <c r="R4234" s="102">
        <f t="shared" si="1745"/>
        <v>0</v>
      </c>
      <c r="S4234" s="103">
        <f t="shared" si="1739"/>
        <v>0</v>
      </c>
      <c r="T4234" s="104">
        <f t="shared" si="1740"/>
        <v>0</v>
      </c>
      <c r="U4234" s="104">
        <f t="shared" si="1741"/>
        <v>0</v>
      </c>
      <c r="V4234" s="104">
        <f t="shared" si="1742"/>
        <v>0</v>
      </c>
      <c r="W4234" s="105">
        <f t="shared" si="1743"/>
        <v>0</v>
      </c>
      <c r="X4234" s="96"/>
      <c r="Y4234" s="106" t="str">
        <f>$AO$22</f>
        <v>D</v>
      </c>
      <c r="Z4234" s="262" t="str">
        <f t="shared" si="1734"/>
        <v>Mon</v>
      </c>
      <c r="AA4234" s="107">
        <f t="shared" si="1735"/>
        <v>0</v>
      </c>
      <c r="AB4234" s="107">
        <f t="shared" si="1736"/>
        <v>0</v>
      </c>
      <c r="AC4234" s="107">
        <f t="shared" si="1737"/>
        <v>0</v>
      </c>
    </row>
    <row r="4235" spans="1:29" ht="12.75" customHeight="1">
      <c r="A4235" s="69"/>
      <c r="B4235" s="150" t="s">
        <v>19</v>
      </c>
      <c r="C4235" s="150"/>
      <c r="D4235" s="200"/>
      <c r="E4235" s="127"/>
      <c r="F4235" s="151"/>
      <c r="G4235" s="134" t="s">
        <v>22</v>
      </c>
      <c r="H4235" s="152">
        <f>SUM(H4226:H4234)</f>
        <v>1562364.6242774567</v>
      </c>
      <c r="I4235" s="76">
        <f t="shared" si="1731"/>
        <v>19</v>
      </c>
      <c r="J4235" s="100">
        <f>$AN$23</f>
        <v>41093</v>
      </c>
      <c r="K4235" s="101">
        <v>1</v>
      </c>
      <c r="L4235" s="261">
        <v>8</v>
      </c>
      <c r="M4235" s="232">
        <f t="shared" si="1746"/>
        <v>0.33333333333333331</v>
      </c>
      <c r="N4235" s="241">
        <f t="shared" si="1738"/>
        <v>0.70833333333333337</v>
      </c>
      <c r="O4235" s="244">
        <f t="shared" si="1732"/>
        <v>9.0000000000000018</v>
      </c>
      <c r="P4235" s="245" t="str">
        <f t="shared" si="1744"/>
        <v>1</v>
      </c>
      <c r="Q4235" s="257">
        <f t="shared" si="1733"/>
        <v>8.0000000000000018</v>
      </c>
      <c r="R4235" s="102">
        <f t="shared" si="1745"/>
        <v>0</v>
      </c>
      <c r="S4235" s="103">
        <f t="shared" si="1739"/>
        <v>0</v>
      </c>
      <c r="T4235" s="104">
        <f t="shared" si="1740"/>
        <v>0</v>
      </c>
      <c r="U4235" s="104">
        <f t="shared" si="1741"/>
        <v>0</v>
      </c>
      <c r="V4235" s="104">
        <f t="shared" si="1742"/>
        <v>0</v>
      </c>
      <c r="W4235" s="105">
        <f t="shared" si="1743"/>
        <v>0</v>
      </c>
      <c r="X4235" s="96"/>
      <c r="Y4235" s="106" t="str">
        <f>$AO$23</f>
        <v>D</v>
      </c>
      <c r="Z4235" s="207" t="str">
        <f t="shared" si="1734"/>
        <v>Tue</v>
      </c>
      <c r="AA4235" s="107">
        <f t="shared" si="1735"/>
        <v>0</v>
      </c>
      <c r="AB4235" s="107">
        <f t="shared" si="1736"/>
        <v>0</v>
      </c>
      <c r="AC4235" s="107">
        <f t="shared" si="1737"/>
        <v>0</v>
      </c>
    </row>
    <row r="4236" spans="1:29" ht="12.75" customHeight="1">
      <c r="A4236" s="69"/>
      <c r="B4236" s="131" t="s">
        <v>25</v>
      </c>
      <c r="C4236" s="70"/>
      <c r="D4236" s="200"/>
      <c r="E4236" s="127"/>
      <c r="F4236" s="151"/>
      <c r="G4236" s="74"/>
      <c r="H4236" s="75"/>
      <c r="I4236" s="76">
        <f t="shared" si="1731"/>
        <v>20</v>
      </c>
      <c r="J4236" s="100">
        <f>$AN$24</f>
        <v>41094</v>
      </c>
      <c r="K4236" s="101">
        <v>1</v>
      </c>
      <c r="L4236" s="261">
        <v>9</v>
      </c>
      <c r="M4236" s="232">
        <f t="shared" si="1746"/>
        <v>0.33333333333333331</v>
      </c>
      <c r="N4236" s="241">
        <f t="shared" si="1738"/>
        <v>0.70833333333333337</v>
      </c>
      <c r="O4236" s="244">
        <f t="shared" si="1732"/>
        <v>9.0000000000000018</v>
      </c>
      <c r="P4236" s="245" t="str">
        <f t="shared" si="1744"/>
        <v>1</v>
      </c>
      <c r="Q4236" s="257">
        <f t="shared" si="1733"/>
        <v>8.0000000000000018</v>
      </c>
      <c r="R4236" s="102">
        <f t="shared" si="1745"/>
        <v>0.99999999999999822</v>
      </c>
      <c r="S4236" s="103">
        <f t="shared" si="1739"/>
        <v>1</v>
      </c>
      <c r="T4236" s="104">
        <f t="shared" si="1740"/>
        <v>0</v>
      </c>
      <c r="U4236" s="104">
        <f t="shared" si="1741"/>
        <v>0</v>
      </c>
      <c r="V4236" s="104">
        <f t="shared" si="1742"/>
        <v>0</v>
      </c>
      <c r="W4236" s="105">
        <f t="shared" si="1743"/>
        <v>0.99999999999999822</v>
      </c>
      <c r="X4236" s="96"/>
      <c r="Y4236" s="106" t="str">
        <f>$AO$24</f>
        <v>D</v>
      </c>
      <c r="Z4236" s="207" t="str">
        <f t="shared" si="1734"/>
        <v>Wed</v>
      </c>
      <c r="AA4236" s="107">
        <f t="shared" si="1735"/>
        <v>0</v>
      </c>
      <c r="AB4236" s="107">
        <f t="shared" si="1736"/>
        <v>0</v>
      </c>
      <c r="AC4236" s="107">
        <f t="shared" si="1737"/>
        <v>0</v>
      </c>
    </row>
    <row r="4237" spans="1:29" ht="12.75" customHeight="1">
      <c r="A4237" s="69"/>
      <c r="B4237" s="124" t="s">
        <v>26</v>
      </c>
      <c r="C4237" s="125" t="s">
        <v>22</v>
      </c>
      <c r="D4237" s="153">
        <f>-H4226</f>
        <v>-1244560</v>
      </c>
      <c r="E4237" s="127" t="s">
        <v>24</v>
      </c>
      <c r="F4237" s="149">
        <v>0.02</v>
      </c>
      <c r="G4237" s="134" t="s">
        <v>22</v>
      </c>
      <c r="H4237" s="130">
        <f>F4237*D4237</f>
        <v>-24891.200000000001</v>
      </c>
      <c r="I4237" s="76">
        <f t="shared" si="1731"/>
        <v>21</v>
      </c>
      <c r="J4237" s="100">
        <f>$AN$25</f>
        <v>41095</v>
      </c>
      <c r="K4237" s="101">
        <v>1</v>
      </c>
      <c r="L4237" s="261">
        <v>11</v>
      </c>
      <c r="M4237" s="232">
        <f t="shared" si="1746"/>
        <v>0.33333333333333331</v>
      </c>
      <c r="N4237" s="241">
        <f t="shared" si="1738"/>
        <v>0.70833333333333337</v>
      </c>
      <c r="O4237" s="244">
        <f t="shared" si="1732"/>
        <v>9.0000000000000018</v>
      </c>
      <c r="P4237" s="245" t="str">
        <f t="shared" si="1744"/>
        <v>1</v>
      </c>
      <c r="Q4237" s="257">
        <f t="shared" si="1733"/>
        <v>8.0000000000000018</v>
      </c>
      <c r="R4237" s="102">
        <f t="shared" si="1745"/>
        <v>2.9999999999999982</v>
      </c>
      <c r="S4237" s="103">
        <f t="shared" si="1739"/>
        <v>1</v>
      </c>
      <c r="T4237" s="104">
        <f t="shared" si="1740"/>
        <v>1.9999999999999982</v>
      </c>
      <c r="U4237" s="104">
        <f t="shared" si="1741"/>
        <v>0</v>
      </c>
      <c r="V4237" s="104">
        <f t="shared" si="1742"/>
        <v>0</v>
      </c>
      <c r="W4237" s="105">
        <f t="shared" si="1743"/>
        <v>2.9999999999999982</v>
      </c>
      <c r="X4237" s="96"/>
      <c r="Y4237" s="106" t="str">
        <f>$AO$25</f>
        <v>D</v>
      </c>
      <c r="Z4237" s="207" t="str">
        <f t="shared" si="1734"/>
        <v>Thu</v>
      </c>
      <c r="AA4237" s="107">
        <f t="shared" si="1735"/>
        <v>0</v>
      </c>
      <c r="AB4237" s="107">
        <f t="shared" si="1736"/>
        <v>0</v>
      </c>
      <c r="AC4237" s="107">
        <f t="shared" si="1737"/>
        <v>0</v>
      </c>
    </row>
    <row r="4238" spans="1:29" ht="12.75" customHeight="1">
      <c r="A4238" s="69"/>
      <c r="B4238" s="124" t="s">
        <v>47</v>
      </c>
      <c r="C4238" s="125" t="s">
        <v>22</v>
      </c>
      <c r="D4238" s="200"/>
      <c r="E4238" s="127"/>
      <c r="F4238" s="155"/>
      <c r="G4238" s="134" t="s">
        <v>22</v>
      </c>
      <c r="H4238" s="130">
        <f>SUM(AA4253:AC4253)*-F4226/21</f>
        <v>0</v>
      </c>
      <c r="I4238" s="76">
        <f t="shared" si="1731"/>
        <v>22</v>
      </c>
      <c r="J4238" s="100">
        <f>$AN$26</f>
        <v>41096</v>
      </c>
      <c r="K4238" s="101">
        <v>1</v>
      </c>
      <c r="L4238" s="261">
        <v>11</v>
      </c>
      <c r="M4238" s="232">
        <f t="shared" si="1746"/>
        <v>0.33333333333333331</v>
      </c>
      <c r="N4238" s="241">
        <f t="shared" si="1738"/>
        <v>0.70833333333333337</v>
      </c>
      <c r="O4238" s="244">
        <f t="shared" si="1732"/>
        <v>9.0000000000000018</v>
      </c>
      <c r="P4238" s="245" t="str">
        <f t="shared" si="1744"/>
        <v>1</v>
      </c>
      <c r="Q4238" s="257">
        <f t="shared" si="1733"/>
        <v>8.0000000000000018</v>
      </c>
      <c r="R4238" s="102">
        <f t="shared" si="1745"/>
        <v>2.9999999999999982</v>
      </c>
      <c r="S4238" s="103">
        <f t="shared" si="1739"/>
        <v>1</v>
      </c>
      <c r="T4238" s="104">
        <f t="shared" si="1740"/>
        <v>1.9999999999999982</v>
      </c>
      <c r="U4238" s="104">
        <f t="shared" si="1741"/>
        <v>0</v>
      </c>
      <c r="V4238" s="104">
        <f t="shared" si="1742"/>
        <v>0</v>
      </c>
      <c r="W4238" s="105">
        <f t="shared" si="1743"/>
        <v>2.9999999999999982</v>
      </c>
      <c r="X4238" s="96"/>
      <c r="Y4238" s="106" t="str">
        <f>$AO$26</f>
        <v>D</v>
      </c>
      <c r="Z4238" s="207" t="str">
        <f t="shared" si="1734"/>
        <v>Fri</v>
      </c>
      <c r="AA4238" s="107">
        <f t="shared" si="1735"/>
        <v>0</v>
      </c>
      <c r="AB4238" s="107">
        <f t="shared" si="1736"/>
        <v>0</v>
      </c>
      <c r="AC4238" s="107">
        <f t="shared" si="1737"/>
        <v>0</v>
      </c>
    </row>
    <row r="4239" spans="1:29" ht="12.75" customHeight="1">
      <c r="A4239" s="69"/>
      <c r="B4239" s="124" t="s">
        <v>27</v>
      </c>
      <c r="C4239" s="125" t="s">
        <v>22</v>
      </c>
      <c r="D4239" s="200"/>
      <c r="E4239" s="127"/>
      <c r="F4239" s="155"/>
      <c r="G4239" s="134" t="s">
        <v>22</v>
      </c>
      <c r="H4239" s="156">
        <f>+F4245</f>
        <v>-7303.8</v>
      </c>
      <c r="I4239" s="76">
        <f t="shared" si="1731"/>
        <v>23</v>
      </c>
      <c r="J4239" s="100">
        <f>$AN$27</f>
        <v>41097</v>
      </c>
      <c r="K4239" s="339" t="s">
        <v>63</v>
      </c>
      <c r="L4239" s="261">
        <v>8</v>
      </c>
      <c r="M4239" s="232">
        <f t="shared" si="1746"/>
        <v>0</v>
      </c>
      <c r="N4239" s="241">
        <f t="shared" si="1738"/>
        <v>0</v>
      </c>
      <c r="O4239" s="244">
        <f t="shared" si="1732"/>
        <v>0</v>
      </c>
      <c r="P4239" s="245">
        <f t="shared" si="1744"/>
        <v>0</v>
      </c>
      <c r="Q4239" s="257">
        <f t="shared" si="1733"/>
        <v>0</v>
      </c>
      <c r="R4239" s="102">
        <f t="shared" si="1745"/>
        <v>8</v>
      </c>
      <c r="S4239" s="103">
        <f t="shared" si="1739"/>
        <v>0</v>
      </c>
      <c r="T4239" s="104">
        <f t="shared" si="1740"/>
        <v>7</v>
      </c>
      <c r="U4239" s="104">
        <f t="shared" si="1741"/>
        <v>1</v>
      </c>
      <c r="V4239" s="104">
        <f t="shared" si="1742"/>
        <v>0</v>
      </c>
      <c r="W4239" s="105">
        <f t="shared" si="1743"/>
        <v>8</v>
      </c>
      <c r="X4239" s="96"/>
      <c r="Y4239" s="106" t="str">
        <f>$AO$27</f>
        <v>M</v>
      </c>
      <c r="Z4239" s="207" t="str">
        <f t="shared" si="1734"/>
        <v>Sat</v>
      </c>
      <c r="AA4239" s="107">
        <f t="shared" si="1735"/>
        <v>0</v>
      </c>
      <c r="AB4239" s="107">
        <f t="shared" si="1736"/>
        <v>0</v>
      </c>
      <c r="AC4239" s="107">
        <f t="shared" si="1737"/>
        <v>0</v>
      </c>
    </row>
    <row r="4240" spans="1:29" ht="12.75" customHeight="1">
      <c r="A4240" s="69"/>
      <c r="B4240" s="98"/>
      <c r="C4240" s="98"/>
      <c r="D4240" s="158" t="s">
        <v>28</v>
      </c>
      <c r="E4240" s="159"/>
      <c r="F4240" s="160">
        <f>VLOOKUP(C4219,$AD$1:$AG$6,2)</f>
        <v>-1320000</v>
      </c>
      <c r="G4240" s="160"/>
      <c r="H4240" s="99"/>
      <c r="I4240" s="76">
        <f t="shared" si="1731"/>
        <v>24</v>
      </c>
      <c r="J4240" s="100">
        <f>$AN$28</f>
        <v>41098</v>
      </c>
      <c r="K4240" s="339" t="s">
        <v>50</v>
      </c>
      <c r="L4240" s="261"/>
      <c r="M4240" s="232">
        <f t="shared" si="1746"/>
        <v>0</v>
      </c>
      <c r="N4240" s="241">
        <f t="shared" si="1738"/>
        <v>0</v>
      </c>
      <c r="O4240" s="244">
        <f t="shared" si="1732"/>
        <v>0</v>
      </c>
      <c r="P4240" s="245">
        <f t="shared" si="1744"/>
        <v>0</v>
      </c>
      <c r="Q4240" s="257">
        <f t="shared" si="1733"/>
        <v>0</v>
      </c>
      <c r="R4240" s="102">
        <f t="shared" si="1745"/>
        <v>0</v>
      </c>
      <c r="S4240" s="103">
        <f t="shared" si="1739"/>
        <v>0</v>
      </c>
      <c r="T4240" s="104">
        <f t="shared" si="1740"/>
        <v>0</v>
      </c>
      <c r="U4240" s="104">
        <f t="shared" si="1741"/>
        <v>0</v>
      </c>
      <c r="V4240" s="104">
        <f t="shared" si="1742"/>
        <v>0</v>
      </c>
      <c r="W4240" s="105">
        <f t="shared" si="1743"/>
        <v>0</v>
      </c>
      <c r="X4240" s="96"/>
      <c r="Y4240" s="106" t="str">
        <f>$AO$28</f>
        <v>M</v>
      </c>
      <c r="Z4240" s="262" t="str">
        <f t="shared" si="1734"/>
        <v>Sun</v>
      </c>
      <c r="AA4240" s="107">
        <f t="shared" si="1735"/>
        <v>0</v>
      </c>
      <c r="AB4240" s="107">
        <f t="shared" si="1736"/>
        <v>0</v>
      </c>
      <c r="AC4240" s="107">
        <f t="shared" si="1737"/>
        <v>0</v>
      </c>
    </row>
    <row r="4241" spans="1:29" ht="12.75" customHeight="1">
      <c r="A4241" s="69"/>
      <c r="B4241" s="98"/>
      <c r="C4241" s="98"/>
      <c r="D4241" s="162" t="s">
        <v>26</v>
      </c>
      <c r="E4241" s="159"/>
      <c r="F4241" s="163">
        <f>+(H4226)*0.54%</f>
        <v>6720.6240000000007</v>
      </c>
      <c r="G4241" s="163"/>
      <c r="H4241" s="99"/>
      <c r="I4241" s="76">
        <f t="shared" si="1731"/>
        <v>25</v>
      </c>
      <c r="J4241" s="100">
        <f>$AN$29</f>
        <v>41099</v>
      </c>
      <c r="K4241" s="101">
        <v>1</v>
      </c>
      <c r="L4241" s="261">
        <v>8</v>
      </c>
      <c r="M4241" s="232">
        <f t="shared" si="1746"/>
        <v>0.33333333333333331</v>
      </c>
      <c r="N4241" s="241">
        <f t="shared" si="1738"/>
        <v>0.70833333333333337</v>
      </c>
      <c r="O4241" s="244">
        <f t="shared" si="1732"/>
        <v>9.0000000000000018</v>
      </c>
      <c r="P4241" s="245" t="str">
        <f t="shared" si="1744"/>
        <v>1</v>
      </c>
      <c r="Q4241" s="257">
        <f t="shared" si="1733"/>
        <v>8.0000000000000018</v>
      </c>
      <c r="R4241" s="102">
        <f t="shared" si="1745"/>
        <v>0</v>
      </c>
      <c r="S4241" s="103">
        <f t="shared" si="1739"/>
        <v>0</v>
      </c>
      <c r="T4241" s="104">
        <f t="shared" si="1740"/>
        <v>0</v>
      </c>
      <c r="U4241" s="104">
        <f t="shared" si="1741"/>
        <v>0</v>
      </c>
      <c r="V4241" s="104">
        <f t="shared" si="1742"/>
        <v>0</v>
      </c>
      <c r="W4241" s="105">
        <f t="shared" si="1743"/>
        <v>0</v>
      </c>
      <c r="X4241" s="96"/>
      <c r="Y4241" s="106" t="str">
        <f>$AO$29</f>
        <v>D</v>
      </c>
      <c r="Z4241" s="262" t="str">
        <f t="shared" si="1734"/>
        <v>Mon</v>
      </c>
      <c r="AA4241" s="107">
        <f t="shared" si="1735"/>
        <v>0</v>
      </c>
      <c r="AB4241" s="107">
        <f t="shared" si="1736"/>
        <v>0</v>
      </c>
      <c r="AC4241" s="107">
        <f t="shared" si="1737"/>
        <v>0</v>
      </c>
    </row>
    <row r="4242" spans="1:29" ht="12.75" customHeight="1">
      <c r="A4242" s="69"/>
      <c r="B4242" s="98"/>
      <c r="C4242" s="98"/>
      <c r="D4242" s="162" t="s">
        <v>29</v>
      </c>
      <c r="E4242" s="159"/>
      <c r="F4242" s="160">
        <f>-IF(H4235*5%&gt;500000,500000,H4235*5%)</f>
        <v>-78118.23121387283</v>
      </c>
      <c r="G4242" s="160"/>
      <c r="H4242" s="99"/>
      <c r="I4242" s="76">
        <f t="shared" si="1731"/>
        <v>26</v>
      </c>
      <c r="J4242" s="100">
        <f>$AN$30</f>
        <v>41100</v>
      </c>
      <c r="K4242" s="101">
        <v>1</v>
      </c>
      <c r="L4242" s="261">
        <v>8</v>
      </c>
      <c r="M4242" s="232">
        <f t="shared" si="1746"/>
        <v>0.33333333333333331</v>
      </c>
      <c r="N4242" s="241">
        <f t="shared" si="1738"/>
        <v>0.70833333333333337</v>
      </c>
      <c r="O4242" s="244">
        <f t="shared" si="1732"/>
        <v>9.0000000000000018</v>
      </c>
      <c r="P4242" s="245" t="str">
        <f t="shared" si="1744"/>
        <v>1</v>
      </c>
      <c r="Q4242" s="257">
        <f t="shared" si="1733"/>
        <v>8.0000000000000018</v>
      </c>
      <c r="R4242" s="102">
        <f t="shared" si="1745"/>
        <v>0</v>
      </c>
      <c r="S4242" s="103">
        <f t="shared" si="1739"/>
        <v>0</v>
      </c>
      <c r="T4242" s="104">
        <f t="shared" si="1740"/>
        <v>0</v>
      </c>
      <c r="U4242" s="104">
        <f t="shared" si="1741"/>
        <v>0</v>
      </c>
      <c r="V4242" s="104">
        <f t="shared" si="1742"/>
        <v>0</v>
      </c>
      <c r="W4242" s="105">
        <f t="shared" si="1743"/>
        <v>0</v>
      </c>
      <c r="X4242" s="96"/>
      <c r="Y4242" s="106" t="str">
        <f>$AO$30</f>
        <v>D</v>
      </c>
      <c r="Z4242" s="207" t="str">
        <f t="shared" si="1734"/>
        <v>Tue</v>
      </c>
      <c r="AA4242" s="107">
        <f t="shared" si="1735"/>
        <v>0</v>
      </c>
      <c r="AB4242" s="107">
        <f t="shared" si="1736"/>
        <v>0</v>
      </c>
      <c r="AC4242" s="107">
        <f t="shared" si="1737"/>
        <v>0</v>
      </c>
    </row>
    <row r="4243" spans="1:29" ht="12.75" customHeight="1">
      <c r="A4243" s="69"/>
      <c r="B4243" s="98"/>
      <c r="C4243" s="98"/>
      <c r="D4243" s="162" t="s">
        <v>30</v>
      </c>
      <c r="E4243" s="159"/>
      <c r="F4243" s="163">
        <f>ROUND(H4235+H4237+F4241+F4242,0)*12</f>
        <v>17592912</v>
      </c>
      <c r="G4243" s="163"/>
      <c r="H4243" s="99"/>
      <c r="I4243" s="76">
        <f t="shared" si="1731"/>
        <v>27</v>
      </c>
      <c r="J4243" s="100">
        <f>$AN$31</f>
        <v>41101</v>
      </c>
      <c r="K4243" s="101">
        <v>1</v>
      </c>
      <c r="L4243" s="261">
        <v>9</v>
      </c>
      <c r="M4243" s="232">
        <f t="shared" si="1746"/>
        <v>0.33333333333333331</v>
      </c>
      <c r="N4243" s="241">
        <f t="shared" si="1738"/>
        <v>0.70833333333333337</v>
      </c>
      <c r="O4243" s="244">
        <f t="shared" si="1732"/>
        <v>9.0000000000000018</v>
      </c>
      <c r="P4243" s="245" t="str">
        <f t="shared" si="1744"/>
        <v>1</v>
      </c>
      <c r="Q4243" s="257">
        <f t="shared" si="1733"/>
        <v>8.0000000000000018</v>
      </c>
      <c r="R4243" s="102">
        <f t="shared" si="1745"/>
        <v>0.99999999999999822</v>
      </c>
      <c r="S4243" s="103">
        <f t="shared" si="1739"/>
        <v>1</v>
      </c>
      <c r="T4243" s="104">
        <f t="shared" si="1740"/>
        <v>0</v>
      </c>
      <c r="U4243" s="104">
        <f t="shared" si="1741"/>
        <v>0</v>
      </c>
      <c r="V4243" s="104">
        <f t="shared" si="1742"/>
        <v>0</v>
      </c>
      <c r="W4243" s="105">
        <f t="shared" si="1743"/>
        <v>0.99999999999999822</v>
      </c>
      <c r="X4243" s="96"/>
      <c r="Y4243" s="106" t="str">
        <f>$AO$31</f>
        <v>D</v>
      </c>
      <c r="Z4243" s="207" t="str">
        <f t="shared" si="1734"/>
        <v>Wed</v>
      </c>
      <c r="AA4243" s="107">
        <f t="shared" si="1735"/>
        <v>0</v>
      </c>
      <c r="AB4243" s="107">
        <f t="shared" si="1736"/>
        <v>0</v>
      </c>
      <c r="AC4243" s="107">
        <f t="shared" si="1737"/>
        <v>0</v>
      </c>
    </row>
    <row r="4244" spans="1:29" ht="12.75" customHeight="1">
      <c r="A4244" s="69"/>
      <c r="B4244" s="98"/>
      <c r="C4244" s="98"/>
      <c r="D4244" s="168" t="s">
        <v>31</v>
      </c>
      <c r="E4244" s="159"/>
      <c r="F4244" s="169">
        <f>(F4243)+(F4240*12)</f>
        <v>1752912</v>
      </c>
      <c r="G4244" s="169"/>
      <c r="H4244" s="99"/>
      <c r="I4244" s="76">
        <f t="shared" si="1731"/>
        <v>28</v>
      </c>
      <c r="J4244" s="100">
        <f>$AN$32</f>
        <v>41102</v>
      </c>
      <c r="K4244" s="101">
        <v>1</v>
      </c>
      <c r="L4244" s="261">
        <v>8</v>
      </c>
      <c r="M4244" s="232">
        <f t="shared" si="1746"/>
        <v>0.33333333333333331</v>
      </c>
      <c r="N4244" s="241">
        <f t="shared" si="1738"/>
        <v>0.70833333333333337</v>
      </c>
      <c r="O4244" s="244">
        <f t="shared" si="1732"/>
        <v>9.0000000000000018</v>
      </c>
      <c r="P4244" s="245" t="str">
        <f t="shared" si="1744"/>
        <v>1</v>
      </c>
      <c r="Q4244" s="257">
        <f t="shared" si="1733"/>
        <v>8.0000000000000018</v>
      </c>
      <c r="R4244" s="102">
        <f t="shared" si="1745"/>
        <v>0</v>
      </c>
      <c r="S4244" s="103">
        <f t="shared" si="1739"/>
        <v>0</v>
      </c>
      <c r="T4244" s="104">
        <f t="shared" si="1740"/>
        <v>0</v>
      </c>
      <c r="U4244" s="104">
        <f t="shared" si="1741"/>
        <v>0</v>
      </c>
      <c r="V4244" s="104">
        <f t="shared" si="1742"/>
        <v>0</v>
      </c>
      <c r="W4244" s="105">
        <f t="shared" si="1743"/>
        <v>0</v>
      </c>
      <c r="X4244" s="96"/>
      <c r="Y4244" s="106" t="str">
        <f>$AO$32</f>
        <v>D</v>
      </c>
      <c r="Z4244" s="207" t="str">
        <f t="shared" si="1734"/>
        <v>Thu</v>
      </c>
      <c r="AA4244" s="107">
        <f t="shared" si="1735"/>
        <v>0</v>
      </c>
      <c r="AB4244" s="107">
        <f t="shared" si="1736"/>
        <v>0</v>
      </c>
      <c r="AC4244" s="107">
        <f t="shared" si="1737"/>
        <v>0</v>
      </c>
    </row>
    <row r="4245" spans="1:29" ht="12.75" customHeight="1">
      <c r="A4245" s="69"/>
      <c r="B4245" s="98"/>
      <c r="C4245" s="98"/>
      <c r="D4245" s="168" t="s">
        <v>32</v>
      </c>
      <c r="E4245" s="159"/>
      <c r="F4245" s="170">
        <f>-(IF(F4244&lt;=0,0,IF(F4244&lt;=50000000,F4244*0.05,IF(F4244&lt;=200000000,(F4244-50000000)*0.15+2500000,IF(F4244&lt;=500000000,(F4244-250000000)*0.25+32500000,(F4244-500000000)*0.3+95000000)))))/12</f>
        <v>-7303.8</v>
      </c>
      <c r="G4245" s="171">
        <f>-(IF(F4245&lt;=0,0,IF(F4245&lt;=50000000,F4245*0.05,IF(F4245&lt;=200000000,(F4245-50000000)*0.15+2500000,IF(F4245&lt;=500000000,(F4245-250000000)*0.25+32500000,(F4245-500000000)*0.3+95000000)))))/12</f>
        <v>0</v>
      </c>
      <c r="H4245" s="99"/>
      <c r="I4245" s="76">
        <f t="shared" si="1731"/>
        <v>29</v>
      </c>
      <c r="J4245" s="100">
        <f>$AN$33</f>
        <v>41103</v>
      </c>
      <c r="K4245" s="101">
        <v>1</v>
      </c>
      <c r="L4245" s="261">
        <v>8</v>
      </c>
      <c r="M4245" s="232">
        <f t="shared" si="1746"/>
        <v>0.33333333333333331</v>
      </c>
      <c r="N4245" s="241">
        <f t="shared" si="1738"/>
        <v>0.70833333333333337</v>
      </c>
      <c r="O4245" s="244">
        <f t="shared" si="1732"/>
        <v>9.0000000000000018</v>
      </c>
      <c r="P4245" s="245" t="str">
        <f t="shared" si="1744"/>
        <v>1</v>
      </c>
      <c r="Q4245" s="257">
        <f t="shared" si="1733"/>
        <v>8.0000000000000018</v>
      </c>
      <c r="R4245" s="102">
        <f t="shared" si="1745"/>
        <v>0</v>
      </c>
      <c r="S4245" s="103">
        <f t="shared" si="1739"/>
        <v>0</v>
      </c>
      <c r="T4245" s="104">
        <f t="shared" si="1740"/>
        <v>0</v>
      </c>
      <c r="U4245" s="104">
        <f t="shared" si="1741"/>
        <v>0</v>
      </c>
      <c r="V4245" s="104">
        <f t="shared" si="1742"/>
        <v>0</v>
      </c>
      <c r="W4245" s="105">
        <f t="shared" si="1743"/>
        <v>0</v>
      </c>
      <c r="X4245" s="96"/>
      <c r="Y4245" s="106" t="str">
        <f>$AO$33</f>
        <v>D</v>
      </c>
      <c r="Z4245" s="207" t="str">
        <f t="shared" si="1734"/>
        <v>Fri</v>
      </c>
      <c r="AA4245" s="107">
        <f t="shared" si="1735"/>
        <v>0</v>
      </c>
      <c r="AB4245" s="107">
        <f t="shared" si="1736"/>
        <v>0</v>
      </c>
      <c r="AC4245" s="107">
        <f t="shared" si="1737"/>
        <v>0</v>
      </c>
    </row>
    <row r="4246" spans="1:29" ht="12.75" customHeight="1">
      <c r="A4246" s="69"/>
      <c r="B4246" s="98"/>
      <c r="C4246" s="125"/>
      <c r="D4246" s="172"/>
      <c r="E4246" s="173"/>
      <c r="F4246" s="174"/>
      <c r="G4246" s="72"/>
      <c r="H4246" s="175"/>
      <c r="I4246" s="76">
        <f t="shared" si="1731"/>
        <v>30</v>
      </c>
      <c r="J4246" s="100">
        <f>$AN$34</f>
        <v>41104</v>
      </c>
      <c r="K4246" s="339" t="s">
        <v>50</v>
      </c>
      <c r="L4246" s="261"/>
      <c r="M4246" s="232">
        <f t="shared" si="1746"/>
        <v>0</v>
      </c>
      <c r="N4246" s="241">
        <f t="shared" si="1738"/>
        <v>0</v>
      </c>
      <c r="O4246" s="244">
        <f t="shared" si="1732"/>
        <v>0</v>
      </c>
      <c r="P4246" s="245">
        <f t="shared" si="1744"/>
        <v>0</v>
      </c>
      <c r="Q4246" s="257">
        <f t="shared" si="1733"/>
        <v>0</v>
      </c>
      <c r="R4246" s="102">
        <f t="shared" si="1745"/>
        <v>0</v>
      </c>
      <c r="S4246" s="103">
        <f t="shared" si="1739"/>
        <v>0</v>
      </c>
      <c r="T4246" s="104">
        <f t="shared" si="1740"/>
        <v>0</v>
      </c>
      <c r="U4246" s="104">
        <f t="shared" si="1741"/>
        <v>0</v>
      </c>
      <c r="V4246" s="104">
        <f t="shared" si="1742"/>
        <v>0</v>
      </c>
      <c r="W4246" s="105">
        <f t="shared" si="1743"/>
        <v>0</v>
      </c>
      <c r="X4246" s="96"/>
      <c r="Y4246" s="106" t="str">
        <f>$AO$34</f>
        <v>M</v>
      </c>
      <c r="Z4246" s="207" t="str">
        <f t="shared" si="1734"/>
        <v>Sat</v>
      </c>
      <c r="AA4246" s="107">
        <f t="shared" si="1735"/>
        <v>0</v>
      </c>
      <c r="AB4246" s="107">
        <f t="shared" si="1736"/>
        <v>0</v>
      </c>
      <c r="AC4246" s="107">
        <f t="shared" si="1737"/>
        <v>0</v>
      </c>
    </row>
    <row r="4247" spans="1:29" ht="12.75" customHeight="1">
      <c r="A4247" s="69"/>
      <c r="B4247" s="176" t="s">
        <v>33</v>
      </c>
      <c r="C4247" s="177"/>
      <c r="D4247" s="178"/>
      <c r="E4247" s="127"/>
      <c r="F4247" s="179"/>
      <c r="G4247" s="180" t="s">
        <v>22</v>
      </c>
      <c r="H4247" s="152">
        <f>+H4235+H4237+H4238+H4239</f>
        <v>1530169.6242774567</v>
      </c>
      <c r="I4247" s="76">
        <f t="shared" si="1731"/>
        <v>31</v>
      </c>
      <c r="J4247" s="100">
        <f>$AN$35</f>
        <v>41105</v>
      </c>
      <c r="K4247" s="339" t="s">
        <v>50</v>
      </c>
      <c r="L4247" s="261"/>
      <c r="M4247" s="232">
        <f t="shared" si="1746"/>
        <v>0</v>
      </c>
      <c r="N4247" s="241">
        <f t="shared" si="1738"/>
        <v>0</v>
      </c>
      <c r="O4247" s="244">
        <f t="shared" si="1732"/>
        <v>0</v>
      </c>
      <c r="P4247" s="245">
        <f t="shared" si="1744"/>
        <v>0</v>
      </c>
      <c r="Q4247" s="257">
        <f t="shared" si="1733"/>
        <v>0</v>
      </c>
      <c r="R4247" s="102">
        <f t="shared" si="1745"/>
        <v>0</v>
      </c>
      <c r="S4247" s="103">
        <f t="shared" si="1739"/>
        <v>0</v>
      </c>
      <c r="T4247" s="104">
        <f t="shared" si="1740"/>
        <v>0</v>
      </c>
      <c r="U4247" s="104">
        <f t="shared" si="1741"/>
        <v>0</v>
      </c>
      <c r="V4247" s="104">
        <f t="shared" si="1742"/>
        <v>0</v>
      </c>
      <c r="W4247" s="105">
        <f t="shared" si="1743"/>
        <v>0</v>
      </c>
      <c r="X4247" s="96"/>
      <c r="Y4247" s="106" t="str">
        <f>$AO$35</f>
        <v>M</v>
      </c>
      <c r="Z4247" s="262" t="str">
        <f t="shared" si="1734"/>
        <v>Sun</v>
      </c>
      <c r="AA4247" s="107">
        <f t="shared" si="1735"/>
        <v>0</v>
      </c>
      <c r="AB4247" s="107">
        <f t="shared" si="1736"/>
        <v>0</v>
      </c>
      <c r="AC4247" s="107">
        <f t="shared" si="1737"/>
        <v>0</v>
      </c>
    </row>
    <row r="4248" spans="1:29" ht="12.75" customHeight="1">
      <c r="A4248" s="69"/>
      <c r="B4248" s="70"/>
      <c r="C4248" s="70"/>
      <c r="D4248" s="200"/>
      <c r="E4248" s="127"/>
      <c r="F4248" s="155"/>
      <c r="G4248" s="74"/>
      <c r="H4248" s="75"/>
      <c r="I4248" s="76">
        <f t="shared" si="1731"/>
        <v>32</v>
      </c>
      <c r="J4248" s="100">
        <f>$AN$36</f>
        <v>41106</v>
      </c>
      <c r="K4248" s="101">
        <v>1</v>
      </c>
      <c r="L4248" s="261">
        <v>8</v>
      </c>
      <c r="M4248" s="232">
        <f t="shared" si="1746"/>
        <v>0.33333333333333331</v>
      </c>
      <c r="N4248" s="241">
        <f t="shared" si="1738"/>
        <v>0.70833333333333337</v>
      </c>
      <c r="O4248" s="244">
        <f t="shared" si="1732"/>
        <v>9.0000000000000018</v>
      </c>
      <c r="P4248" s="245" t="str">
        <f t="shared" si="1744"/>
        <v>1</v>
      </c>
      <c r="Q4248" s="257">
        <f t="shared" si="1733"/>
        <v>8.0000000000000018</v>
      </c>
      <c r="R4248" s="102">
        <f t="shared" si="1745"/>
        <v>0</v>
      </c>
      <c r="S4248" s="103">
        <f t="shared" si="1739"/>
        <v>0</v>
      </c>
      <c r="T4248" s="104">
        <f t="shared" si="1740"/>
        <v>0</v>
      </c>
      <c r="U4248" s="104">
        <f t="shared" si="1741"/>
        <v>0</v>
      </c>
      <c r="V4248" s="104">
        <f t="shared" si="1742"/>
        <v>0</v>
      </c>
      <c r="W4248" s="105">
        <f t="shared" si="1743"/>
        <v>0</v>
      </c>
      <c r="X4248" s="96"/>
      <c r="Y4248" s="106" t="str">
        <f>$AO$36</f>
        <v>D</v>
      </c>
      <c r="Z4248" s="262" t="str">
        <f t="shared" si="1734"/>
        <v>Mon</v>
      </c>
      <c r="AA4248" s="107">
        <f t="shared" si="1735"/>
        <v>0</v>
      </c>
      <c r="AB4248" s="107">
        <f t="shared" si="1736"/>
        <v>0</v>
      </c>
      <c r="AC4248" s="107">
        <f t="shared" si="1737"/>
        <v>0</v>
      </c>
    </row>
    <row r="4249" spans="1:29" ht="12.75" customHeight="1">
      <c r="A4249" s="69"/>
      <c r="B4249" s="181" t="s">
        <v>34</v>
      </c>
      <c r="C4249" s="181"/>
      <c r="D4249" s="72"/>
      <c r="E4249" s="73"/>
      <c r="F4249" s="72"/>
      <c r="G4249" s="181" t="s">
        <v>35</v>
      </c>
      <c r="H4249" s="99"/>
      <c r="I4249" s="76">
        <f t="shared" si="1731"/>
        <v>33</v>
      </c>
      <c r="J4249" s="100">
        <f>$AN$37</f>
        <v>41107</v>
      </c>
      <c r="K4249" s="101">
        <v>1</v>
      </c>
      <c r="L4249" s="261">
        <v>8</v>
      </c>
      <c r="M4249" s="232">
        <f t="shared" si="1746"/>
        <v>0.33333333333333331</v>
      </c>
      <c r="N4249" s="241">
        <f t="shared" si="1738"/>
        <v>0.70833333333333337</v>
      </c>
      <c r="O4249" s="244">
        <f t="shared" si="1732"/>
        <v>9.0000000000000018</v>
      </c>
      <c r="P4249" s="245" t="str">
        <f t="shared" si="1744"/>
        <v>1</v>
      </c>
      <c r="Q4249" s="257">
        <f t="shared" si="1733"/>
        <v>8.0000000000000018</v>
      </c>
      <c r="R4249" s="102">
        <f t="shared" si="1745"/>
        <v>0</v>
      </c>
      <c r="S4249" s="103">
        <f t="shared" si="1739"/>
        <v>0</v>
      </c>
      <c r="T4249" s="104">
        <f t="shared" si="1740"/>
        <v>0</v>
      </c>
      <c r="U4249" s="104">
        <f t="shared" si="1741"/>
        <v>0</v>
      </c>
      <c r="V4249" s="104">
        <f t="shared" si="1742"/>
        <v>0</v>
      </c>
      <c r="W4249" s="105">
        <f t="shared" si="1743"/>
        <v>0</v>
      </c>
      <c r="X4249" s="96"/>
      <c r="Y4249" s="106" t="str">
        <f>$AO$37</f>
        <v>D</v>
      </c>
      <c r="Z4249" s="207" t="str">
        <f t="shared" si="1734"/>
        <v>Tue</v>
      </c>
      <c r="AA4249" s="107">
        <f t="shared" si="1735"/>
        <v>0</v>
      </c>
      <c r="AB4249" s="107">
        <f t="shared" si="1736"/>
        <v>0</v>
      </c>
      <c r="AC4249" s="107">
        <f t="shared" si="1737"/>
        <v>0</v>
      </c>
    </row>
    <row r="4250" spans="1:29" ht="12.75" customHeight="1">
      <c r="A4250" s="69"/>
      <c r="B4250" s="181"/>
      <c r="C4250" s="181"/>
      <c r="D4250" s="72"/>
      <c r="E4250" s="73"/>
      <c r="F4250" s="72"/>
      <c r="G4250" s="181"/>
      <c r="H4250" s="99"/>
      <c r="I4250" s="76">
        <f t="shared" si="1731"/>
        <v>34</v>
      </c>
      <c r="J4250" s="100">
        <f>$AN$38</f>
        <v>41108</v>
      </c>
      <c r="K4250" s="101">
        <v>1</v>
      </c>
      <c r="L4250" s="261">
        <v>9</v>
      </c>
      <c r="M4250" s="232">
        <f t="shared" si="1746"/>
        <v>0.33333333333333331</v>
      </c>
      <c r="N4250" s="241">
        <f t="shared" si="1738"/>
        <v>0.70833333333333337</v>
      </c>
      <c r="O4250" s="244">
        <f t="shared" si="1732"/>
        <v>9.0000000000000018</v>
      </c>
      <c r="P4250" s="245" t="str">
        <f t="shared" si="1744"/>
        <v>1</v>
      </c>
      <c r="Q4250" s="257">
        <f t="shared" si="1733"/>
        <v>8.0000000000000018</v>
      </c>
      <c r="R4250" s="102">
        <f t="shared" si="1745"/>
        <v>0.99999999999999822</v>
      </c>
      <c r="S4250" s="103">
        <f t="shared" si="1739"/>
        <v>1</v>
      </c>
      <c r="T4250" s="104">
        <f t="shared" si="1740"/>
        <v>0</v>
      </c>
      <c r="U4250" s="104">
        <f t="shared" si="1741"/>
        <v>0</v>
      </c>
      <c r="V4250" s="104">
        <f t="shared" si="1742"/>
        <v>0</v>
      </c>
      <c r="W4250" s="105">
        <f t="shared" si="1743"/>
        <v>0.99999999999999822</v>
      </c>
      <c r="X4250" s="96"/>
      <c r="Y4250" s="106" t="str">
        <f>$AO$38</f>
        <v>D</v>
      </c>
      <c r="Z4250" s="207" t="str">
        <f t="shared" si="1734"/>
        <v>Wed</v>
      </c>
      <c r="AA4250" s="107">
        <f t="shared" si="1735"/>
        <v>0</v>
      </c>
      <c r="AB4250" s="107">
        <f t="shared" si="1736"/>
        <v>0</v>
      </c>
      <c r="AC4250" s="107">
        <f t="shared" si="1737"/>
        <v>0</v>
      </c>
    </row>
    <row r="4251" spans="1:29" ht="12.75" customHeight="1">
      <c r="A4251" s="69"/>
      <c r="B4251" s="181"/>
      <c r="C4251" s="181"/>
      <c r="D4251" s="72"/>
      <c r="E4251" s="73"/>
      <c r="F4251" s="72"/>
      <c r="G4251" s="181"/>
      <c r="H4251" s="99"/>
      <c r="I4251" s="76">
        <f t="shared" si="1731"/>
        <v>35</v>
      </c>
      <c r="J4251" s="100"/>
      <c r="K4251" s="101"/>
      <c r="L4251" s="261"/>
      <c r="M4251" s="232"/>
      <c r="N4251" s="241"/>
      <c r="O4251" s="244"/>
      <c r="P4251" s="245"/>
      <c r="Q4251" s="257"/>
      <c r="R4251" s="102"/>
      <c r="S4251" s="103"/>
      <c r="T4251" s="104"/>
      <c r="U4251" s="104"/>
      <c r="V4251" s="104"/>
      <c r="W4251" s="105"/>
      <c r="X4251" s="96"/>
      <c r="Y4251" s="106"/>
      <c r="Z4251" s="207" t="str">
        <f t="shared" si="1734"/>
        <v>Sat</v>
      </c>
      <c r="AA4251" s="107">
        <f>COUNTIF(K4251,"S")</f>
        <v>0</v>
      </c>
      <c r="AB4251" s="107">
        <f>COUNTIF(K4251,"I")</f>
        <v>0</v>
      </c>
      <c r="AC4251" s="107">
        <f>COUNTIF(K4251,"A")</f>
        <v>0</v>
      </c>
    </row>
    <row r="4252" spans="1:29" ht="12.75" customHeight="1">
      <c r="A4252" s="69"/>
      <c r="B4252" s="181"/>
      <c r="C4252" s="181"/>
      <c r="D4252" s="72"/>
      <c r="E4252" s="73"/>
      <c r="F4252" s="72"/>
      <c r="G4252" s="181"/>
      <c r="H4252" s="99"/>
      <c r="I4252" s="76">
        <f t="shared" si="1731"/>
        <v>36</v>
      </c>
      <c r="J4252" s="210" t="s">
        <v>19</v>
      </c>
      <c r="K4252" s="211"/>
      <c r="L4252" s="251"/>
      <c r="M4252" s="212" t="s">
        <v>45</v>
      </c>
      <c r="N4252" s="212" t="s">
        <v>46</v>
      </c>
      <c r="O4252" s="242"/>
      <c r="P4252" s="243"/>
      <c r="Q4252" s="258"/>
      <c r="R4252" s="212"/>
      <c r="S4252" s="213"/>
      <c r="T4252" s="214"/>
      <c r="U4252" s="214"/>
      <c r="V4252" s="215"/>
      <c r="W4252" s="216" t="s">
        <v>36</v>
      </c>
      <c r="X4252" s="182"/>
      <c r="Y4252" s="183" t="s">
        <v>37</v>
      </c>
      <c r="Z4252" s="83"/>
      <c r="AA4252" s="84"/>
      <c r="AB4252" s="84"/>
      <c r="AC4252" s="96"/>
    </row>
    <row r="4253" spans="1:29" ht="12.75" customHeight="1">
      <c r="A4253" s="69"/>
      <c r="B4253" s="184" t="str">
        <f>C4217</f>
        <v>ADE</v>
      </c>
      <c r="C4253" s="181"/>
      <c r="D4253" s="72"/>
      <c r="E4253" s="73"/>
      <c r="F4253" s="72"/>
      <c r="G4253" s="181" t="s">
        <v>38</v>
      </c>
      <c r="H4253" s="99"/>
      <c r="I4253" s="76">
        <f t="shared" si="1731"/>
        <v>37</v>
      </c>
      <c r="J4253" s="333">
        <f>+K4253+L4253</f>
        <v>14</v>
      </c>
      <c r="K4253" s="334">
        <f>+COUNTIF(K4220:K4251,"1")+COUNTIF(K4220:K4251,"2")+COUNTIF(K4220:K4251,"L2")+COUNTIF(K4220:K4251,"L1")</f>
        <v>14</v>
      </c>
      <c r="L4253" s="334">
        <f>+COUNTIF(K4220:K4251,"2")+COUNTIF(K4220:K4251,"L2")</f>
        <v>0</v>
      </c>
      <c r="M4253" s="334">
        <f>+COUNTIF(K4220:K4251,"1")+COUNTIF(K4220:K4251,"L1")</f>
        <v>14</v>
      </c>
      <c r="N4253" s="185"/>
      <c r="O4253" s="185"/>
      <c r="P4253" s="101"/>
      <c r="Q4253" s="259"/>
      <c r="R4253" s="185">
        <f>+COUNTIF(K4221:K4251,"S2")</f>
        <v>0</v>
      </c>
      <c r="S4253" s="102">
        <f>SUM(S4221:S4251)</f>
        <v>5</v>
      </c>
      <c r="T4253" s="102">
        <f>SUM(T4221:T4251)</f>
        <v>10.999999999999996</v>
      </c>
      <c r="U4253" s="102">
        <f>SUM(U4221:U4251)</f>
        <v>1</v>
      </c>
      <c r="V4253" s="102">
        <f>SUM(V4221:V4251)</f>
        <v>0</v>
      </c>
      <c r="W4253" s="105">
        <f>+(S4253*1.5)+(T4253*2)+(U4253*3)+(V4253*4)</f>
        <v>32.499999999999993</v>
      </c>
      <c r="X4253" s="186"/>
      <c r="Y4253" s="187">
        <f>+COUNTIF(Y4221:Y4251,"D")</f>
        <v>22</v>
      </c>
      <c r="Z4253" s="83"/>
      <c r="AA4253" s="102">
        <f>SUM(AA4221:AA4251)</f>
        <v>0</v>
      </c>
      <c r="AB4253" s="102">
        <f>SUM(AB4221:AB4251)</f>
        <v>0</v>
      </c>
      <c r="AC4253" s="102">
        <f>SUM(AC4221:AC4251)</f>
        <v>0</v>
      </c>
    </row>
    <row r="4254" spans="1:29" ht="12.75" customHeight="1">
      <c r="A4254" s="69"/>
      <c r="B4254" s="263"/>
      <c r="C4254" s="189" t="s">
        <v>57</v>
      </c>
      <c r="D4254" s="189"/>
      <c r="E4254" s="190"/>
      <c r="F4254" s="72"/>
      <c r="G4254" s="72"/>
      <c r="H4254" s="99"/>
      <c r="I4254" s="76">
        <f t="shared" si="1731"/>
        <v>38</v>
      </c>
      <c r="J4254" s="191"/>
      <c r="K4254" s="192"/>
      <c r="L4254" s="252"/>
      <c r="M4254" s="193"/>
      <c r="N4254" s="193"/>
      <c r="O4254" s="193"/>
      <c r="P4254" s="239"/>
      <c r="Q4254" s="260"/>
      <c r="R4254" s="194">
        <f>S4253+T4253+U4253+V4253</f>
        <v>16.999999999999996</v>
      </c>
      <c r="S4254" s="103"/>
      <c r="T4254" s="103"/>
      <c r="U4254" s="103"/>
      <c r="V4254" s="103"/>
      <c r="W4254" s="103"/>
      <c r="X4254" s="195"/>
      <c r="Y4254" s="187"/>
      <c r="Z4254" s="196"/>
      <c r="AA4254" s="196"/>
      <c r="AB4254" s="196"/>
      <c r="AC4254" s="197"/>
    </row>
    <row r="4256" spans="1:29" ht="12.75" customHeight="1">
      <c r="A4256" s="52">
        <f>A4217+1</f>
        <v>110</v>
      </c>
      <c r="B4256" s="53" t="s">
        <v>2</v>
      </c>
      <c r="C4256" s="54" t="s">
        <v>201</v>
      </c>
      <c r="D4256" s="55"/>
      <c r="E4256" s="56" t="s">
        <v>55</v>
      </c>
      <c r="F4256" s="209" t="s">
        <v>185</v>
      </c>
      <c r="G4256" s="57"/>
      <c r="H4256" s="58"/>
      <c r="I4256" s="59">
        <v>1</v>
      </c>
      <c r="J4256" s="486" t="str">
        <f>+C4256</f>
        <v>ADE</v>
      </c>
      <c r="K4256" s="486"/>
      <c r="L4256" s="486"/>
      <c r="M4256" s="486"/>
      <c r="N4256" s="486"/>
      <c r="O4256" s="486"/>
      <c r="P4256" s="486"/>
      <c r="Q4256" s="486"/>
      <c r="R4256" s="486"/>
      <c r="S4256" s="486"/>
      <c r="T4256" s="486"/>
      <c r="U4256" s="486"/>
      <c r="V4256" s="486"/>
      <c r="W4256" s="486"/>
      <c r="X4256" s="60"/>
      <c r="Y4256" s="61"/>
      <c r="Z4256" s="62"/>
      <c r="AA4256" s="63"/>
      <c r="AB4256" s="63"/>
      <c r="AC4256" s="64"/>
    </row>
    <row r="4257" spans="1:29" ht="12.75" customHeight="1">
      <c r="A4257" s="69"/>
      <c r="B4257" s="70" t="s">
        <v>3</v>
      </c>
      <c r="C4257" s="71" t="s">
        <v>62</v>
      </c>
      <c r="D4257" s="72"/>
      <c r="E4257" s="73"/>
      <c r="F4257" s="72"/>
      <c r="G4257" s="74"/>
      <c r="H4257" s="75"/>
      <c r="I4257" s="76">
        <f t="shared" ref="I4257:I4293" si="1747">+I4256+1</f>
        <v>2</v>
      </c>
      <c r="J4257" s="77" t="s">
        <v>4</v>
      </c>
      <c r="K4257" s="78"/>
      <c r="L4257" s="248"/>
      <c r="M4257" s="79"/>
      <c r="N4257" s="79"/>
      <c r="O4257" s="79"/>
      <c r="P4257" s="236"/>
      <c r="Q4257" s="254"/>
      <c r="R4257" s="79"/>
      <c r="S4257" s="79"/>
      <c r="T4257" s="79"/>
      <c r="U4257" s="79"/>
      <c r="V4257" s="79"/>
      <c r="W4257" s="80" t="str">
        <f>$Y$1</f>
        <v>Period: 1 May 2012 - 31 May 2012</v>
      </c>
      <c r="X4257" s="81"/>
      <c r="Y4257" s="82"/>
      <c r="Z4257" s="83"/>
      <c r="AA4257" s="84"/>
      <c r="AB4257" s="84"/>
      <c r="AC4257" s="85"/>
    </row>
    <row r="4258" spans="1:29" ht="12.75" customHeight="1">
      <c r="A4258" s="69"/>
      <c r="B4258" s="70" t="s">
        <v>6</v>
      </c>
      <c r="C4258" s="71" t="s">
        <v>5</v>
      </c>
      <c r="D4258" s="72"/>
      <c r="E4258" s="73"/>
      <c r="F4258" s="91"/>
      <c r="G4258" s="91"/>
      <c r="H4258" s="92"/>
      <c r="I4258" s="76">
        <f t="shared" si="1747"/>
        <v>3</v>
      </c>
      <c r="J4258" s="487" t="s">
        <v>7</v>
      </c>
      <c r="K4258" s="488" t="s">
        <v>8</v>
      </c>
      <c r="L4258" s="249"/>
      <c r="M4258" s="489" t="s">
        <v>49</v>
      </c>
      <c r="N4258" s="490"/>
      <c r="O4258" s="220"/>
      <c r="P4258" s="237"/>
      <c r="Q4258" s="255"/>
      <c r="R4258" s="491" t="s">
        <v>64</v>
      </c>
      <c r="S4258" s="493" t="s">
        <v>9</v>
      </c>
      <c r="T4258" s="493"/>
      <c r="U4258" s="493"/>
      <c r="V4258" s="493"/>
      <c r="W4258" s="494" t="s">
        <v>10</v>
      </c>
      <c r="X4258" s="93"/>
      <c r="Y4258" s="94"/>
      <c r="Z4258" s="83"/>
      <c r="AA4258" s="84"/>
      <c r="AB4258" s="84"/>
      <c r="AC4258" s="85"/>
    </row>
    <row r="4259" spans="1:29" ht="12.75" customHeight="1">
      <c r="A4259" s="69"/>
      <c r="B4259" s="70" t="s">
        <v>48</v>
      </c>
      <c r="C4259" s="71"/>
      <c r="D4259" s="72"/>
      <c r="E4259" s="73"/>
      <c r="F4259" s="91"/>
      <c r="G4259" s="91"/>
      <c r="H4259" s="92"/>
      <c r="I4259" s="76">
        <f t="shared" si="1747"/>
        <v>4</v>
      </c>
      <c r="J4259" s="487"/>
      <c r="K4259" s="488"/>
      <c r="L4259" s="250"/>
      <c r="M4259" s="231" t="s">
        <v>11</v>
      </c>
      <c r="N4259" s="231" t="s">
        <v>12</v>
      </c>
      <c r="O4259" s="231"/>
      <c r="P4259" s="238"/>
      <c r="Q4259" s="256" t="s">
        <v>67</v>
      </c>
      <c r="R4259" s="492"/>
      <c r="S4259" s="201">
        <v>1.5</v>
      </c>
      <c r="T4259" s="201">
        <v>2</v>
      </c>
      <c r="U4259" s="201">
        <v>3</v>
      </c>
      <c r="V4259" s="201">
        <v>4</v>
      </c>
      <c r="W4259" s="494"/>
      <c r="X4259" s="93"/>
      <c r="Y4259" s="94"/>
      <c r="Z4259" s="83"/>
      <c r="AA4259" s="95" t="s">
        <v>13</v>
      </c>
      <c r="AB4259" s="95" t="s">
        <v>14</v>
      </c>
      <c r="AC4259" s="96" t="s">
        <v>15</v>
      </c>
    </row>
    <row r="4260" spans="1:29" ht="12.75" customHeight="1">
      <c r="A4260" s="69"/>
      <c r="B4260" s="70" t="s">
        <v>16</v>
      </c>
      <c r="C4260" s="71"/>
      <c r="D4260" s="72"/>
      <c r="E4260" s="73"/>
      <c r="F4260" s="98"/>
      <c r="G4260" s="72"/>
      <c r="H4260" s="99"/>
      <c r="I4260" s="76">
        <f t="shared" si="1747"/>
        <v>5</v>
      </c>
      <c r="J4260" s="100">
        <f>$AN$9</f>
        <v>41079</v>
      </c>
      <c r="K4260" s="101"/>
      <c r="L4260" s="261"/>
      <c r="M4260" s="232">
        <f>VLOOKUP(K4260,$AE$23:$AG$30,2,0)</f>
        <v>0</v>
      </c>
      <c r="N4260" s="241">
        <f>VLOOKUP(K4260,$AE$23:$AG$30,3,0)</f>
        <v>0</v>
      </c>
      <c r="O4260" s="244">
        <f t="shared" ref="O4260:O4289" si="1748">(N4260-M4260)*24</f>
        <v>0</v>
      </c>
      <c r="P4260" s="245">
        <f>+IF(((N4260-M4260)*24)&gt;4,"1",0)</f>
        <v>0</v>
      </c>
      <c r="Q4260" s="257">
        <f t="shared" ref="Q4260:Q4289" si="1749">O4260-P4260</f>
        <v>0</v>
      </c>
      <c r="R4260" s="102">
        <f>+L4260-Q4260</f>
        <v>0</v>
      </c>
      <c r="S4260" s="103">
        <f>IF(AND(Y4260="d",W4260&gt;0),1,0)</f>
        <v>0</v>
      </c>
      <c r="T4260" s="104">
        <f>IF(AND(Y4260="D",W4260-S4260&lt;0),0,IF(AND(Y4260="M",W4260&gt;=7),7,IF(AND(Y4260="M",W4260&lt;7),W4260,IF(W4260-S4260&lt;0,0,IF(AND(Y4260="D",W4260-S4260&gt;=7),7,IF(AND(Y4260="D",W4260-S4260&lt;7),W4260-S4260,0))))))</f>
        <v>0</v>
      </c>
      <c r="U4260" s="104">
        <f>IF(AND(Y4260="D",W4260&lt;1),0,IF(AND(Y4260="D",W4260-S4260-T4260&gt;0,W4260-S4260-T4260&lt;1),W4260-S4260-T4260,IF(AND(Y4260="D",W4260-S4260-T4260&gt;=1),1,IF(AND(Y4260="M",W4260-T4260&gt;=1),1,IF(AND(Y4260="M",W4260-T4260&lt;1),W4260-T4260,0)))))</f>
        <v>0</v>
      </c>
      <c r="V4260" s="104">
        <f>IF(AND(Y4260="D",W4260&lt;1),0,IF(AND(Y4260="D",W4260-S4260-T4260-U4260&gt;0),W4260-S4260-T4260-U4260,IF(AND(Y4260="M",W4260-T4260-U4260&gt;0),W4260-T4260-U4260,0)))</f>
        <v>0</v>
      </c>
      <c r="W4260" s="105">
        <f>+R4260</f>
        <v>0</v>
      </c>
      <c r="X4260" s="96"/>
      <c r="Y4260" s="106" t="str">
        <f>$AO$9</f>
        <v>D</v>
      </c>
      <c r="Z4260" s="207" t="str">
        <f t="shared" ref="Z4260:Z4290" si="1750">TEXT(WEEKDAY(J4260),"ddd")</f>
        <v>Tue</v>
      </c>
      <c r="AA4260" s="107">
        <f t="shared" ref="AA4260:AA4289" si="1751">COUNTIF(K4260,"S")</f>
        <v>0</v>
      </c>
      <c r="AB4260" s="107">
        <f t="shared" ref="AB4260:AB4289" si="1752">COUNTIF(K4260,"I")</f>
        <v>0</v>
      </c>
      <c r="AC4260" s="107">
        <f t="shared" ref="AC4260:AC4289" si="1753">COUNTIF(K4260,"A")</f>
        <v>0</v>
      </c>
    </row>
    <row r="4261" spans="1:29" ht="12.75" customHeight="1">
      <c r="A4261" s="69"/>
      <c r="B4261" s="70" t="s">
        <v>18</v>
      </c>
      <c r="C4261" s="108" t="s">
        <v>61</v>
      </c>
      <c r="D4261" s="109"/>
      <c r="E4261" s="73"/>
      <c r="F4261" s="110"/>
      <c r="G4261" s="72"/>
      <c r="H4261" s="99"/>
      <c r="I4261" s="76">
        <f t="shared" si="1747"/>
        <v>6</v>
      </c>
      <c r="J4261" s="100">
        <f>$AN$10</f>
        <v>41080</v>
      </c>
      <c r="K4261" s="101"/>
      <c r="L4261" s="261"/>
      <c r="M4261" s="232">
        <f>VLOOKUP(K4261,$AE$23:$AG$30,2,0)</f>
        <v>0</v>
      </c>
      <c r="N4261" s="241">
        <f t="shared" ref="N4261:N4289" si="1754">VLOOKUP(K4261,$AE$23:$AG$30,3,0)</f>
        <v>0</v>
      </c>
      <c r="O4261" s="244">
        <f t="shared" si="1748"/>
        <v>0</v>
      </c>
      <c r="P4261" s="245">
        <f>+IF(((N4261-M4261)*24)&gt;4,"1",0)</f>
        <v>0</v>
      </c>
      <c r="Q4261" s="257">
        <f t="shared" si="1749"/>
        <v>0</v>
      </c>
      <c r="R4261" s="102">
        <f>+L4261-Q4261</f>
        <v>0</v>
      </c>
      <c r="S4261" s="103">
        <f t="shared" ref="S4261:S4289" si="1755">IF(AND(Y4261="d",W4261&gt;0),1,0)</f>
        <v>0</v>
      </c>
      <c r="T4261" s="104">
        <f t="shared" ref="T4261:T4289" si="1756">IF(AND(Y4261="D",W4261-S4261&lt;0),0,IF(AND(Y4261="M",W4261&gt;=7),7,IF(AND(Y4261="M",W4261&lt;7),W4261,IF(W4261-S4261&lt;0,0,IF(AND(Y4261="D",W4261-S4261&gt;=7),7,IF(AND(Y4261="D",W4261-S4261&lt;7),W4261-S4261,0))))))</f>
        <v>0</v>
      </c>
      <c r="U4261" s="104">
        <f t="shared" ref="U4261:U4289" si="1757">IF(AND(Y4261="D",W4261&lt;1),0,IF(AND(Y4261="D",W4261-S4261-T4261&gt;0,W4261-S4261-T4261&lt;1),W4261-S4261-T4261,IF(AND(Y4261="D",W4261-S4261-T4261&gt;=1),1,IF(AND(Y4261="M",W4261-T4261&gt;=1),1,IF(AND(Y4261="M",W4261-T4261&lt;1),W4261-T4261,0)))))</f>
        <v>0</v>
      </c>
      <c r="V4261" s="104">
        <f t="shared" ref="V4261:V4289" si="1758">IF(AND(Y4261="D",W4261&lt;1),0,IF(AND(Y4261="D",W4261-S4261-T4261-U4261&gt;0),W4261-S4261-T4261-U4261,IF(AND(Y4261="M",W4261-T4261-U4261&gt;0),W4261-T4261-U4261,0)))</f>
        <v>0</v>
      </c>
      <c r="W4261" s="105">
        <f t="shared" ref="W4261:W4289" si="1759">+R4261</f>
        <v>0</v>
      </c>
      <c r="X4261" s="96"/>
      <c r="Y4261" s="106" t="str">
        <f>$AO$10</f>
        <v>D</v>
      </c>
      <c r="Z4261" s="207" t="str">
        <f t="shared" si="1750"/>
        <v>Wed</v>
      </c>
      <c r="AA4261" s="107">
        <f t="shared" si="1751"/>
        <v>0</v>
      </c>
      <c r="AB4261" s="107">
        <f t="shared" si="1752"/>
        <v>0</v>
      </c>
      <c r="AC4261" s="107">
        <f t="shared" si="1753"/>
        <v>0</v>
      </c>
    </row>
    <row r="4262" spans="1:29" ht="12.75" customHeight="1">
      <c r="A4262" s="69"/>
      <c r="B4262" s="98" t="s">
        <v>20</v>
      </c>
      <c r="C4262" s="199">
        <v>40245</v>
      </c>
      <c r="D4262" s="199">
        <v>41340</v>
      </c>
      <c r="E4262" s="73"/>
      <c r="F4262" s="72"/>
      <c r="G4262" s="72"/>
      <c r="H4262" s="99"/>
      <c r="I4262" s="76">
        <f t="shared" si="1747"/>
        <v>7</v>
      </c>
      <c r="J4262" s="100">
        <f>$AN$11</f>
        <v>41081</v>
      </c>
      <c r="K4262" s="101"/>
      <c r="L4262" s="261"/>
      <c r="M4262" s="232">
        <f>VLOOKUP(K4262,$AE$23:$AG$30,2,0)</f>
        <v>0</v>
      </c>
      <c r="N4262" s="241">
        <f t="shared" si="1754"/>
        <v>0</v>
      </c>
      <c r="O4262" s="244">
        <f t="shared" si="1748"/>
        <v>0</v>
      </c>
      <c r="P4262" s="245">
        <f t="shared" ref="P4262:P4289" si="1760">+IF(((N4262-M4262)*24)&gt;4,"1",0)</f>
        <v>0</v>
      </c>
      <c r="Q4262" s="257">
        <f t="shared" si="1749"/>
        <v>0</v>
      </c>
      <c r="R4262" s="102">
        <f t="shared" ref="R4262:R4289" si="1761">+L4262-Q4262</f>
        <v>0</v>
      </c>
      <c r="S4262" s="103">
        <f t="shared" si="1755"/>
        <v>0</v>
      </c>
      <c r="T4262" s="104">
        <f t="shared" si="1756"/>
        <v>0</v>
      </c>
      <c r="U4262" s="104">
        <f t="shared" si="1757"/>
        <v>0</v>
      </c>
      <c r="V4262" s="104">
        <f t="shared" si="1758"/>
        <v>0</v>
      </c>
      <c r="W4262" s="105">
        <f t="shared" si="1759"/>
        <v>0</v>
      </c>
      <c r="X4262" s="96"/>
      <c r="Y4262" s="106" t="str">
        <f>$AO$11</f>
        <v>D</v>
      </c>
      <c r="Z4262" s="207" t="str">
        <f t="shared" si="1750"/>
        <v>Thu</v>
      </c>
      <c r="AA4262" s="107">
        <f t="shared" si="1751"/>
        <v>0</v>
      </c>
      <c r="AB4262" s="107">
        <f t="shared" si="1752"/>
        <v>0</v>
      </c>
      <c r="AC4262" s="107">
        <f t="shared" si="1753"/>
        <v>0</v>
      </c>
    </row>
    <row r="4263" spans="1:29" ht="12.75" customHeight="1">
      <c r="A4263" s="69"/>
      <c r="B4263" s="98"/>
      <c r="C4263" s="98"/>
      <c r="D4263" s="72"/>
      <c r="E4263" s="73"/>
      <c r="F4263" s="72"/>
      <c r="G4263" s="72"/>
      <c r="H4263" s="99"/>
      <c r="I4263" s="76">
        <f t="shared" si="1747"/>
        <v>8</v>
      </c>
      <c r="J4263" s="100">
        <f>$AN$12</f>
        <v>41082</v>
      </c>
      <c r="K4263" s="101"/>
      <c r="L4263" s="261"/>
      <c r="M4263" s="232">
        <f t="shared" ref="M4263:M4289" si="1762">VLOOKUP(K4263,$AE$23:$AG$30,2,0)</f>
        <v>0</v>
      </c>
      <c r="N4263" s="241">
        <f t="shared" si="1754"/>
        <v>0</v>
      </c>
      <c r="O4263" s="244">
        <f t="shared" si="1748"/>
        <v>0</v>
      </c>
      <c r="P4263" s="245">
        <f t="shared" si="1760"/>
        <v>0</v>
      </c>
      <c r="Q4263" s="257">
        <f t="shared" si="1749"/>
        <v>0</v>
      </c>
      <c r="R4263" s="102">
        <f t="shared" si="1761"/>
        <v>0</v>
      </c>
      <c r="S4263" s="103">
        <f t="shared" si="1755"/>
        <v>0</v>
      </c>
      <c r="T4263" s="104">
        <f t="shared" si="1756"/>
        <v>0</v>
      </c>
      <c r="U4263" s="104">
        <f t="shared" si="1757"/>
        <v>0</v>
      </c>
      <c r="V4263" s="104">
        <f t="shared" si="1758"/>
        <v>0</v>
      </c>
      <c r="W4263" s="105">
        <f t="shared" si="1759"/>
        <v>0</v>
      </c>
      <c r="X4263" s="96"/>
      <c r="Y4263" s="106" t="str">
        <f>$AO$12</f>
        <v>D</v>
      </c>
      <c r="Z4263" s="207" t="str">
        <f t="shared" si="1750"/>
        <v>Fri</v>
      </c>
      <c r="AA4263" s="107">
        <f t="shared" si="1751"/>
        <v>0</v>
      </c>
      <c r="AB4263" s="107">
        <f t="shared" si="1752"/>
        <v>0</v>
      </c>
      <c r="AC4263" s="107">
        <f t="shared" si="1753"/>
        <v>0</v>
      </c>
    </row>
    <row r="4264" spans="1:29" ht="12.75" customHeight="1">
      <c r="A4264" s="69"/>
      <c r="B4264" s="98"/>
      <c r="C4264" s="98"/>
      <c r="D4264" s="72"/>
      <c r="E4264" s="73"/>
      <c r="F4264" s="198"/>
      <c r="G4264" s="72"/>
      <c r="H4264" s="99"/>
      <c r="I4264" s="76">
        <f t="shared" si="1747"/>
        <v>9</v>
      </c>
      <c r="J4264" s="100">
        <f>$AN$13</f>
        <v>41083</v>
      </c>
      <c r="K4264" s="101"/>
      <c r="L4264" s="261"/>
      <c r="M4264" s="232">
        <f t="shared" si="1762"/>
        <v>0</v>
      </c>
      <c r="N4264" s="241">
        <f t="shared" si="1754"/>
        <v>0</v>
      </c>
      <c r="O4264" s="244">
        <f t="shared" si="1748"/>
        <v>0</v>
      </c>
      <c r="P4264" s="245">
        <f t="shared" si="1760"/>
        <v>0</v>
      </c>
      <c r="Q4264" s="257">
        <f t="shared" si="1749"/>
        <v>0</v>
      </c>
      <c r="R4264" s="102">
        <f t="shared" si="1761"/>
        <v>0</v>
      </c>
      <c r="S4264" s="103">
        <f t="shared" si="1755"/>
        <v>0</v>
      </c>
      <c r="T4264" s="104">
        <f t="shared" si="1756"/>
        <v>0</v>
      </c>
      <c r="U4264" s="104">
        <f t="shared" si="1757"/>
        <v>0</v>
      </c>
      <c r="V4264" s="104">
        <f t="shared" si="1758"/>
        <v>0</v>
      </c>
      <c r="W4264" s="105">
        <f t="shared" si="1759"/>
        <v>0</v>
      </c>
      <c r="X4264" s="96"/>
      <c r="Y4264" s="106" t="str">
        <f>$AO$13</f>
        <v>M</v>
      </c>
      <c r="Z4264" s="207" t="str">
        <f t="shared" si="1750"/>
        <v>Sat</v>
      </c>
      <c r="AA4264" s="107">
        <f t="shared" si="1751"/>
        <v>0</v>
      </c>
      <c r="AB4264" s="107">
        <f t="shared" si="1752"/>
        <v>0</v>
      </c>
      <c r="AC4264" s="107">
        <f t="shared" si="1753"/>
        <v>0</v>
      </c>
    </row>
    <row r="4265" spans="1:29" ht="12.75" customHeight="1">
      <c r="A4265" s="69"/>
      <c r="B4265" s="124" t="s">
        <v>21</v>
      </c>
      <c r="C4265" s="125" t="s">
        <v>22</v>
      </c>
      <c r="D4265" s="126"/>
      <c r="E4265" s="127"/>
      <c r="F4265" s="198">
        <v>1244560</v>
      </c>
      <c r="G4265" s="129" t="s">
        <v>22</v>
      </c>
      <c r="H4265" s="130">
        <f>+F4265</f>
        <v>1244560</v>
      </c>
      <c r="I4265" s="76">
        <f t="shared" si="1747"/>
        <v>10</v>
      </c>
      <c r="J4265" s="100">
        <f>$AN$14</f>
        <v>41084</v>
      </c>
      <c r="K4265" s="101"/>
      <c r="L4265" s="261"/>
      <c r="M4265" s="232">
        <f t="shared" si="1762"/>
        <v>0</v>
      </c>
      <c r="N4265" s="241">
        <f t="shared" si="1754"/>
        <v>0</v>
      </c>
      <c r="O4265" s="244">
        <f t="shared" si="1748"/>
        <v>0</v>
      </c>
      <c r="P4265" s="245">
        <f t="shared" si="1760"/>
        <v>0</v>
      </c>
      <c r="Q4265" s="257">
        <f t="shared" si="1749"/>
        <v>0</v>
      </c>
      <c r="R4265" s="102">
        <f t="shared" si="1761"/>
        <v>0</v>
      </c>
      <c r="S4265" s="103">
        <f t="shared" si="1755"/>
        <v>0</v>
      </c>
      <c r="T4265" s="104">
        <f t="shared" si="1756"/>
        <v>0</v>
      </c>
      <c r="U4265" s="104">
        <f t="shared" si="1757"/>
        <v>0</v>
      </c>
      <c r="V4265" s="104">
        <f t="shared" si="1758"/>
        <v>0</v>
      </c>
      <c r="W4265" s="105">
        <f t="shared" si="1759"/>
        <v>0</v>
      </c>
      <c r="X4265" s="96"/>
      <c r="Y4265" s="106" t="str">
        <f>$AO$14</f>
        <v>M</v>
      </c>
      <c r="Z4265" s="262" t="str">
        <f t="shared" si="1750"/>
        <v>Sun</v>
      </c>
      <c r="AA4265" s="107">
        <f t="shared" si="1751"/>
        <v>0</v>
      </c>
      <c r="AB4265" s="107">
        <f t="shared" si="1752"/>
        <v>0</v>
      </c>
      <c r="AC4265" s="107">
        <f t="shared" si="1753"/>
        <v>0</v>
      </c>
    </row>
    <row r="4266" spans="1:29" ht="12.75" customHeight="1">
      <c r="A4266" s="69"/>
      <c r="B4266" s="124" t="s">
        <v>23</v>
      </c>
      <c r="C4266" s="125" t="s">
        <v>22</v>
      </c>
      <c r="D4266" s="133">
        <f>+F4265/173</f>
        <v>7193.9884393063585</v>
      </c>
      <c r="E4266" s="127" t="s">
        <v>24</v>
      </c>
      <c r="F4266" s="128">
        <f>+W4292</f>
        <v>124.5</v>
      </c>
      <c r="G4266" s="134" t="s">
        <v>22</v>
      </c>
      <c r="H4266" s="130">
        <f>F4266*D4266</f>
        <v>895651.56069364166</v>
      </c>
      <c r="I4266" s="76">
        <f t="shared" si="1747"/>
        <v>11</v>
      </c>
      <c r="J4266" s="100">
        <f>$AN$15</f>
        <v>41085</v>
      </c>
      <c r="K4266" s="101"/>
      <c r="L4266" s="261"/>
      <c r="M4266" s="232">
        <f t="shared" si="1762"/>
        <v>0</v>
      </c>
      <c r="N4266" s="241">
        <f t="shared" si="1754"/>
        <v>0</v>
      </c>
      <c r="O4266" s="244">
        <f t="shared" si="1748"/>
        <v>0</v>
      </c>
      <c r="P4266" s="245">
        <f t="shared" si="1760"/>
        <v>0</v>
      </c>
      <c r="Q4266" s="257">
        <f t="shared" si="1749"/>
        <v>0</v>
      </c>
      <c r="R4266" s="102">
        <f t="shared" si="1761"/>
        <v>0</v>
      </c>
      <c r="S4266" s="103">
        <f t="shared" si="1755"/>
        <v>0</v>
      </c>
      <c r="T4266" s="104">
        <f t="shared" si="1756"/>
        <v>0</v>
      </c>
      <c r="U4266" s="104">
        <f t="shared" si="1757"/>
        <v>0</v>
      </c>
      <c r="V4266" s="104">
        <f t="shared" si="1758"/>
        <v>0</v>
      </c>
      <c r="W4266" s="105">
        <f t="shared" si="1759"/>
        <v>0</v>
      </c>
      <c r="X4266" s="96"/>
      <c r="Y4266" s="106" t="str">
        <f>$AO$15</f>
        <v>D</v>
      </c>
      <c r="Z4266" s="262" t="str">
        <f t="shared" si="1750"/>
        <v>Mon</v>
      </c>
      <c r="AA4266" s="107">
        <f t="shared" si="1751"/>
        <v>0</v>
      </c>
      <c r="AB4266" s="107">
        <f t="shared" si="1752"/>
        <v>0</v>
      </c>
      <c r="AC4266" s="107">
        <f t="shared" si="1753"/>
        <v>0</v>
      </c>
    </row>
    <row r="4267" spans="1:29" ht="12.75" customHeight="1">
      <c r="A4267" s="69"/>
      <c r="B4267" s="124" t="s">
        <v>65</v>
      </c>
      <c r="C4267" s="125" t="s">
        <v>22</v>
      </c>
      <c r="D4267" s="133">
        <v>6000</v>
      </c>
      <c r="E4267" s="127" t="s">
        <v>24</v>
      </c>
      <c r="F4267" s="203">
        <f>+K4292</f>
        <v>16</v>
      </c>
      <c r="G4267" s="134" t="s">
        <v>22</v>
      </c>
      <c r="H4267" s="130">
        <f>F4267*D4267</f>
        <v>96000</v>
      </c>
      <c r="I4267" s="76">
        <f t="shared" si="1747"/>
        <v>12</v>
      </c>
      <c r="J4267" s="100">
        <f>$AN$16</f>
        <v>41086</v>
      </c>
      <c r="K4267" s="101"/>
      <c r="L4267" s="261"/>
      <c r="M4267" s="232">
        <f t="shared" si="1762"/>
        <v>0</v>
      </c>
      <c r="N4267" s="241">
        <f t="shared" si="1754"/>
        <v>0</v>
      </c>
      <c r="O4267" s="244">
        <f t="shared" si="1748"/>
        <v>0</v>
      </c>
      <c r="P4267" s="245">
        <f t="shared" si="1760"/>
        <v>0</v>
      </c>
      <c r="Q4267" s="257">
        <f t="shared" si="1749"/>
        <v>0</v>
      </c>
      <c r="R4267" s="102">
        <f t="shared" si="1761"/>
        <v>0</v>
      </c>
      <c r="S4267" s="103">
        <f t="shared" si="1755"/>
        <v>0</v>
      </c>
      <c r="T4267" s="104">
        <f t="shared" si="1756"/>
        <v>0</v>
      </c>
      <c r="U4267" s="104">
        <f t="shared" si="1757"/>
        <v>0</v>
      </c>
      <c r="V4267" s="104">
        <f t="shared" si="1758"/>
        <v>0</v>
      </c>
      <c r="W4267" s="105">
        <f t="shared" si="1759"/>
        <v>0</v>
      </c>
      <c r="X4267" s="96"/>
      <c r="Y4267" s="106" t="str">
        <f>$AO$16</f>
        <v>D</v>
      </c>
      <c r="Z4267" s="207" t="str">
        <f t="shared" si="1750"/>
        <v>Tue</v>
      </c>
      <c r="AA4267" s="107">
        <f t="shared" si="1751"/>
        <v>0</v>
      </c>
      <c r="AB4267" s="107">
        <f t="shared" si="1752"/>
        <v>0</v>
      </c>
      <c r="AC4267" s="107">
        <f t="shared" si="1753"/>
        <v>0</v>
      </c>
    </row>
    <row r="4268" spans="1:29" ht="12.75" customHeight="1">
      <c r="A4268" s="69"/>
      <c r="B4268" s="124" t="s">
        <v>66</v>
      </c>
      <c r="C4268" s="125" t="s">
        <v>22</v>
      </c>
      <c r="D4268" s="200">
        <v>4000</v>
      </c>
      <c r="E4268" s="127" t="s">
        <v>24</v>
      </c>
      <c r="F4268" s="139">
        <f>+L4292</f>
        <v>4</v>
      </c>
      <c r="G4268" s="134" t="s">
        <v>22</v>
      </c>
      <c r="H4268" s="130">
        <f>F4268*D4268</f>
        <v>16000</v>
      </c>
      <c r="I4268" s="76">
        <f t="shared" si="1747"/>
        <v>13</v>
      </c>
      <c r="J4268" s="100">
        <f>$AN$17</f>
        <v>41087</v>
      </c>
      <c r="K4268" s="101"/>
      <c r="L4268" s="261"/>
      <c r="M4268" s="232">
        <f t="shared" si="1762"/>
        <v>0</v>
      </c>
      <c r="N4268" s="241">
        <f t="shared" si="1754"/>
        <v>0</v>
      </c>
      <c r="O4268" s="244">
        <f t="shared" si="1748"/>
        <v>0</v>
      </c>
      <c r="P4268" s="245">
        <f t="shared" si="1760"/>
        <v>0</v>
      </c>
      <c r="Q4268" s="257">
        <f t="shared" si="1749"/>
        <v>0</v>
      </c>
      <c r="R4268" s="102">
        <f t="shared" si="1761"/>
        <v>0</v>
      </c>
      <c r="S4268" s="103">
        <f t="shared" si="1755"/>
        <v>0</v>
      </c>
      <c r="T4268" s="104">
        <f t="shared" si="1756"/>
        <v>0</v>
      </c>
      <c r="U4268" s="104">
        <f t="shared" si="1757"/>
        <v>0</v>
      </c>
      <c r="V4268" s="104">
        <f t="shared" si="1758"/>
        <v>0</v>
      </c>
      <c r="W4268" s="105">
        <f t="shared" si="1759"/>
        <v>0</v>
      </c>
      <c r="X4268" s="96"/>
      <c r="Y4268" s="106" t="str">
        <f>$AO$17</f>
        <v>D</v>
      </c>
      <c r="Z4268" s="207" t="str">
        <f t="shared" si="1750"/>
        <v>Wed</v>
      </c>
      <c r="AA4268" s="107">
        <f t="shared" si="1751"/>
        <v>0</v>
      </c>
      <c r="AB4268" s="107">
        <f t="shared" si="1752"/>
        <v>0</v>
      </c>
      <c r="AC4268" s="107">
        <f t="shared" si="1753"/>
        <v>0</v>
      </c>
    </row>
    <row r="4269" spans="1:29" ht="12.75" customHeight="1">
      <c r="A4269" s="69"/>
      <c r="B4269" s="335" t="s">
        <v>75</v>
      </c>
      <c r="C4269" s="336" t="s">
        <v>22</v>
      </c>
      <c r="D4269" s="337"/>
      <c r="E4269" s="127" t="s">
        <v>24</v>
      </c>
      <c r="F4269" s="338">
        <f>+M4292</f>
        <v>12</v>
      </c>
      <c r="G4269" s="142" t="s">
        <v>22</v>
      </c>
      <c r="H4269" s="143">
        <f>+F4269*D4269</f>
        <v>0</v>
      </c>
      <c r="I4269" s="76">
        <f t="shared" si="1747"/>
        <v>14</v>
      </c>
      <c r="J4269" s="100">
        <f>$AN$18</f>
        <v>41088</v>
      </c>
      <c r="K4269" s="101"/>
      <c r="L4269" s="261"/>
      <c r="M4269" s="232">
        <f t="shared" si="1762"/>
        <v>0</v>
      </c>
      <c r="N4269" s="241">
        <f t="shared" si="1754"/>
        <v>0</v>
      </c>
      <c r="O4269" s="244">
        <f t="shared" si="1748"/>
        <v>0</v>
      </c>
      <c r="P4269" s="245">
        <f t="shared" si="1760"/>
        <v>0</v>
      </c>
      <c r="Q4269" s="257">
        <f t="shared" si="1749"/>
        <v>0</v>
      </c>
      <c r="R4269" s="102">
        <f t="shared" si="1761"/>
        <v>0</v>
      </c>
      <c r="S4269" s="103">
        <f t="shared" si="1755"/>
        <v>0</v>
      </c>
      <c r="T4269" s="104">
        <f t="shared" si="1756"/>
        <v>0</v>
      </c>
      <c r="U4269" s="104">
        <f t="shared" si="1757"/>
        <v>0</v>
      </c>
      <c r="V4269" s="104">
        <f t="shared" si="1758"/>
        <v>0</v>
      </c>
      <c r="W4269" s="105">
        <f t="shared" si="1759"/>
        <v>0</v>
      </c>
      <c r="X4269" s="96"/>
      <c r="Y4269" s="106" t="str">
        <f>$AO$18</f>
        <v>D</v>
      </c>
      <c r="Z4269" s="207" t="str">
        <f t="shared" si="1750"/>
        <v>Thu</v>
      </c>
      <c r="AA4269" s="107">
        <f t="shared" si="1751"/>
        <v>0</v>
      </c>
      <c r="AB4269" s="107">
        <f t="shared" si="1752"/>
        <v>0</v>
      </c>
      <c r="AC4269" s="107">
        <f t="shared" si="1753"/>
        <v>0</v>
      </c>
    </row>
    <row r="4270" spans="1:29" ht="12.75" customHeight="1">
      <c r="A4270" s="69"/>
      <c r="B4270" s="124"/>
      <c r="C4270" s="70"/>
      <c r="D4270" s="202"/>
      <c r="E4270" s="140"/>
      <c r="F4270" s="141"/>
      <c r="G4270" s="74" t="s">
        <v>22</v>
      </c>
      <c r="H4270" s="99">
        <f>+D4270*F4270</f>
        <v>0</v>
      </c>
      <c r="I4270" s="76">
        <f t="shared" si="1747"/>
        <v>15</v>
      </c>
      <c r="J4270" s="100">
        <f>$AN$19</f>
        <v>41089</v>
      </c>
      <c r="K4270" s="101"/>
      <c r="L4270" s="261"/>
      <c r="M4270" s="232">
        <f t="shared" si="1762"/>
        <v>0</v>
      </c>
      <c r="N4270" s="241">
        <f t="shared" si="1754"/>
        <v>0</v>
      </c>
      <c r="O4270" s="244">
        <f t="shared" si="1748"/>
        <v>0</v>
      </c>
      <c r="P4270" s="245">
        <f t="shared" si="1760"/>
        <v>0</v>
      </c>
      <c r="Q4270" s="257">
        <f t="shared" si="1749"/>
        <v>0</v>
      </c>
      <c r="R4270" s="102">
        <f t="shared" si="1761"/>
        <v>0</v>
      </c>
      <c r="S4270" s="103">
        <f t="shared" si="1755"/>
        <v>0</v>
      </c>
      <c r="T4270" s="104">
        <f t="shared" si="1756"/>
        <v>0</v>
      </c>
      <c r="U4270" s="104">
        <f t="shared" si="1757"/>
        <v>0</v>
      </c>
      <c r="V4270" s="104">
        <f t="shared" si="1758"/>
        <v>0</v>
      </c>
      <c r="W4270" s="105">
        <f t="shared" si="1759"/>
        <v>0</v>
      </c>
      <c r="X4270" s="96"/>
      <c r="Y4270" s="106" t="str">
        <f>$AO$19</f>
        <v>D</v>
      </c>
      <c r="Z4270" s="207" t="str">
        <f t="shared" si="1750"/>
        <v>Fri</v>
      </c>
      <c r="AA4270" s="107">
        <f t="shared" si="1751"/>
        <v>0</v>
      </c>
      <c r="AB4270" s="107">
        <f t="shared" si="1752"/>
        <v>0</v>
      </c>
      <c r="AC4270" s="107">
        <f t="shared" si="1753"/>
        <v>0</v>
      </c>
    </row>
    <row r="4271" spans="1:29" ht="12.75" customHeight="1">
      <c r="A4271" s="69"/>
      <c r="B4271" s="124"/>
      <c r="C4271" s="70"/>
      <c r="D4271" s="202"/>
      <c r="E4271" s="140"/>
      <c r="F4271" s="139"/>
      <c r="G4271" s="74" t="s">
        <v>22</v>
      </c>
      <c r="H4271" s="99">
        <f>+D4271*F4271</f>
        <v>0</v>
      </c>
      <c r="I4271" s="76">
        <f t="shared" si="1747"/>
        <v>16</v>
      </c>
      <c r="J4271" s="100">
        <f>$AN$20</f>
        <v>41090</v>
      </c>
      <c r="K4271" s="101"/>
      <c r="L4271" s="261"/>
      <c r="M4271" s="232">
        <f t="shared" si="1762"/>
        <v>0</v>
      </c>
      <c r="N4271" s="241">
        <f t="shared" si="1754"/>
        <v>0</v>
      </c>
      <c r="O4271" s="244">
        <f t="shared" si="1748"/>
        <v>0</v>
      </c>
      <c r="P4271" s="245">
        <f t="shared" si="1760"/>
        <v>0</v>
      </c>
      <c r="Q4271" s="257">
        <f t="shared" si="1749"/>
        <v>0</v>
      </c>
      <c r="R4271" s="102">
        <f t="shared" si="1761"/>
        <v>0</v>
      </c>
      <c r="S4271" s="103">
        <f t="shared" si="1755"/>
        <v>0</v>
      </c>
      <c r="T4271" s="104">
        <f t="shared" si="1756"/>
        <v>0</v>
      </c>
      <c r="U4271" s="104">
        <f t="shared" si="1757"/>
        <v>0</v>
      </c>
      <c r="V4271" s="104">
        <f t="shared" si="1758"/>
        <v>0</v>
      </c>
      <c r="W4271" s="105">
        <f t="shared" si="1759"/>
        <v>0</v>
      </c>
      <c r="X4271" s="96"/>
      <c r="Y4271" s="106" t="str">
        <f>$AO$20</f>
        <v>M</v>
      </c>
      <c r="Z4271" s="207" t="str">
        <f t="shared" si="1750"/>
        <v>Sat</v>
      </c>
      <c r="AA4271" s="107">
        <f t="shared" si="1751"/>
        <v>0</v>
      </c>
      <c r="AB4271" s="107">
        <f t="shared" si="1752"/>
        <v>0</v>
      </c>
      <c r="AC4271" s="107">
        <f t="shared" si="1753"/>
        <v>0</v>
      </c>
    </row>
    <row r="4272" spans="1:29" ht="12.75" customHeight="1">
      <c r="A4272" s="69"/>
      <c r="B4272" s="124" t="s">
        <v>56</v>
      </c>
      <c r="C4272" s="70" t="s">
        <v>22</v>
      </c>
      <c r="D4272" s="202"/>
      <c r="E4272" s="140"/>
      <c r="F4272" s="141"/>
      <c r="G4272" s="74" t="s">
        <v>22</v>
      </c>
      <c r="H4272" s="99">
        <v>0</v>
      </c>
      <c r="I4272" s="76">
        <f t="shared" si="1747"/>
        <v>17</v>
      </c>
      <c r="J4272" s="100">
        <f>$AN$21</f>
        <v>41091</v>
      </c>
      <c r="K4272" s="101"/>
      <c r="L4272" s="261"/>
      <c r="M4272" s="232">
        <f t="shared" si="1762"/>
        <v>0</v>
      </c>
      <c r="N4272" s="241">
        <f t="shared" si="1754"/>
        <v>0</v>
      </c>
      <c r="O4272" s="244">
        <f t="shared" si="1748"/>
        <v>0</v>
      </c>
      <c r="P4272" s="245">
        <f t="shared" si="1760"/>
        <v>0</v>
      </c>
      <c r="Q4272" s="257">
        <f t="shared" si="1749"/>
        <v>0</v>
      </c>
      <c r="R4272" s="102">
        <f t="shared" si="1761"/>
        <v>0</v>
      </c>
      <c r="S4272" s="103">
        <f t="shared" si="1755"/>
        <v>0</v>
      </c>
      <c r="T4272" s="104">
        <f t="shared" si="1756"/>
        <v>0</v>
      </c>
      <c r="U4272" s="104">
        <f t="shared" si="1757"/>
        <v>0</v>
      </c>
      <c r="V4272" s="104">
        <f t="shared" si="1758"/>
        <v>0</v>
      </c>
      <c r="W4272" s="105">
        <f t="shared" si="1759"/>
        <v>0</v>
      </c>
      <c r="X4272" s="96"/>
      <c r="Y4272" s="106" t="str">
        <f>$AO$21</f>
        <v>M</v>
      </c>
      <c r="Z4272" s="262" t="str">
        <f t="shared" si="1750"/>
        <v>Sun</v>
      </c>
      <c r="AA4272" s="107">
        <f t="shared" si="1751"/>
        <v>0</v>
      </c>
      <c r="AB4272" s="107">
        <f t="shared" si="1752"/>
        <v>0</v>
      </c>
      <c r="AC4272" s="107">
        <f t="shared" si="1753"/>
        <v>0</v>
      </c>
    </row>
    <row r="4273" spans="1:29" ht="12.75" customHeight="1">
      <c r="A4273" s="69"/>
      <c r="B4273" s="124"/>
      <c r="C4273" s="70"/>
      <c r="D4273" s="202"/>
      <c r="E4273" s="140"/>
      <c r="F4273" s="139"/>
      <c r="G4273" s="74" t="s">
        <v>22</v>
      </c>
      <c r="H4273" s="99">
        <f>+D4273*F4273</f>
        <v>0</v>
      </c>
      <c r="I4273" s="76">
        <f t="shared" si="1747"/>
        <v>18</v>
      </c>
      <c r="J4273" s="100">
        <f>$AN$22</f>
        <v>41092</v>
      </c>
      <c r="K4273" s="101">
        <v>1</v>
      </c>
      <c r="L4273" s="261">
        <v>8</v>
      </c>
      <c r="M4273" s="232">
        <f t="shared" si="1762"/>
        <v>0.33333333333333331</v>
      </c>
      <c r="N4273" s="241">
        <f t="shared" si="1754"/>
        <v>0.70833333333333337</v>
      </c>
      <c r="O4273" s="244">
        <f t="shared" si="1748"/>
        <v>9.0000000000000018</v>
      </c>
      <c r="P4273" s="245" t="str">
        <f t="shared" si="1760"/>
        <v>1</v>
      </c>
      <c r="Q4273" s="257">
        <f t="shared" si="1749"/>
        <v>8.0000000000000018</v>
      </c>
      <c r="R4273" s="102">
        <f t="shared" si="1761"/>
        <v>0</v>
      </c>
      <c r="S4273" s="103">
        <f t="shared" si="1755"/>
        <v>0</v>
      </c>
      <c r="T4273" s="104">
        <f t="shared" si="1756"/>
        <v>0</v>
      </c>
      <c r="U4273" s="104">
        <f t="shared" si="1757"/>
        <v>0</v>
      </c>
      <c r="V4273" s="104">
        <f t="shared" si="1758"/>
        <v>0</v>
      </c>
      <c r="W4273" s="105">
        <f t="shared" si="1759"/>
        <v>0</v>
      </c>
      <c r="X4273" s="96"/>
      <c r="Y4273" s="106" t="str">
        <f>$AO$22</f>
        <v>D</v>
      </c>
      <c r="Z4273" s="262" t="str">
        <f t="shared" si="1750"/>
        <v>Mon</v>
      </c>
      <c r="AA4273" s="107">
        <f t="shared" si="1751"/>
        <v>0</v>
      </c>
      <c r="AB4273" s="107">
        <f t="shared" si="1752"/>
        <v>0</v>
      </c>
      <c r="AC4273" s="107">
        <f t="shared" si="1753"/>
        <v>0</v>
      </c>
    </row>
    <row r="4274" spans="1:29" ht="12.75" customHeight="1">
      <c r="A4274" s="69"/>
      <c r="B4274" s="150" t="s">
        <v>19</v>
      </c>
      <c r="C4274" s="150"/>
      <c r="D4274" s="200"/>
      <c r="E4274" s="127"/>
      <c r="F4274" s="151"/>
      <c r="G4274" s="134" t="s">
        <v>22</v>
      </c>
      <c r="H4274" s="152">
        <f>SUM(H4265:H4273)</f>
        <v>2252211.5606936417</v>
      </c>
      <c r="I4274" s="76">
        <f t="shared" si="1747"/>
        <v>19</v>
      </c>
      <c r="J4274" s="100">
        <f>$AN$23</f>
        <v>41093</v>
      </c>
      <c r="K4274" s="101">
        <v>1</v>
      </c>
      <c r="L4274" s="261">
        <v>8</v>
      </c>
      <c r="M4274" s="232">
        <f t="shared" si="1762"/>
        <v>0.33333333333333331</v>
      </c>
      <c r="N4274" s="241">
        <f t="shared" si="1754"/>
        <v>0.70833333333333337</v>
      </c>
      <c r="O4274" s="244">
        <f t="shared" si="1748"/>
        <v>9.0000000000000018</v>
      </c>
      <c r="P4274" s="245" t="str">
        <f t="shared" si="1760"/>
        <v>1</v>
      </c>
      <c r="Q4274" s="257">
        <f t="shared" si="1749"/>
        <v>8.0000000000000018</v>
      </c>
      <c r="R4274" s="102">
        <f t="shared" si="1761"/>
        <v>0</v>
      </c>
      <c r="S4274" s="103">
        <f t="shared" si="1755"/>
        <v>0</v>
      </c>
      <c r="T4274" s="104">
        <f t="shared" si="1756"/>
        <v>0</v>
      </c>
      <c r="U4274" s="104">
        <f t="shared" si="1757"/>
        <v>0</v>
      </c>
      <c r="V4274" s="104">
        <f t="shared" si="1758"/>
        <v>0</v>
      </c>
      <c r="W4274" s="105">
        <f t="shared" si="1759"/>
        <v>0</v>
      </c>
      <c r="X4274" s="96"/>
      <c r="Y4274" s="106" t="str">
        <f>$AO$23</f>
        <v>D</v>
      </c>
      <c r="Z4274" s="207" t="str">
        <f t="shared" si="1750"/>
        <v>Tue</v>
      </c>
      <c r="AA4274" s="107">
        <f t="shared" si="1751"/>
        <v>0</v>
      </c>
      <c r="AB4274" s="107">
        <f t="shared" si="1752"/>
        <v>0</v>
      </c>
      <c r="AC4274" s="107">
        <f t="shared" si="1753"/>
        <v>0</v>
      </c>
    </row>
    <row r="4275" spans="1:29" ht="12.75" customHeight="1">
      <c r="A4275" s="69"/>
      <c r="B4275" s="131" t="s">
        <v>25</v>
      </c>
      <c r="C4275" s="70"/>
      <c r="D4275" s="200"/>
      <c r="E4275" s="127"/>
      <c r="F4275" s="151"/>
      <c r="G4275" s="74"/>
      <c r="H4275" s="75"/>
      <c r="I4275" s="76">
        <f t="shared" si="1747"/>
        <v>20</v>
      </c>
      <c r="J4275" s="100">
        <f>$AN$24</f>
        <v>41094</v>
      </c>
      <c r="K4275" s="101">
        <v>1</v>
      </c>
      <c r="L4275" s="261">
        <v>9</v>
      </c>
      <c r="M4275" s="232">
        <f t="shared" si="1762"/>
        <v>0.33333333333333331</v>
      </c>
      <c r="N4275" s="241">
        <f t="shared" si="1754"/>
        <v>0.70833333333333337</v>
      </c>
      <c r="O4275" s="244">
        <f t="shared" si="1748"/>
        <v>9.0000000000000018</v>
      </c>
      <c r="P4275" s="245" t="str">
        <f t="shared" si="1760"/>
        <v>1</v>
      </c>
      <c r="Q4275" s="257">
        <f t="shared" si="1749"/>
        <v>8.0000000000000018</v>
      </c>
      <c r="R4275" s="102">
        <f t="shared" si="1761"/>
        <v>0.99999999999999822</v>
      </c>
      <c r="S4275" s="103">
        <f t="shared" si="1755"/>
        <v>1</v>
      </c>
      <c r="T4275" s="104">
        <f t="shared" si="1756"/>
        <v>0</v>
      </c>
      <c r="U4275" s="104">
        <f t="shared" si="1757"/>
        <v>0</v>
      </c>
      <c r="V4275" s="104">
        <f t="shared" si="1758"/>
        <v>0</v>
      </c>
      <c r="W4275" s="105">
        <f t="shared" si="1759"/>
        <v>0.99999999999999822</v>
      </c>
      <c r="X4275" s="96"/>
      <c r="Y4275" s="106" t="str">
        <f>$AO$24</f>
        <v>D</v>
      </c>
      <c r="Z4275" s="207" t="str">
        <f t="shared" si="1750"/>
        <v>Wed</v>
      </c>
      <c r="AA4275" s="107">
        <f t="shared" si="1751"/>
        <v>0</v>
      </c>
      <c r="AB4275" s="107">
        <f t="shared" si="1752"/>
        <v>0</v>
      </c>
      <c r="AC4275" s="107">
        <f t="shared" si="1753"/>
        <v>0</v>
      </c>
    </row>
    <row r="4276" spans="1:29" ht="12.75" customHeight="1">
      <c r="A4276" s="69"/>
      <c r="B4276" s="124" t="s">
        <v>26</v>
      </c>
      <c r="C4276" s="125" t="s">
        <v>22</v>
      </c>
      <c r="D4276" s="153">
        <f>-H4265</f>
        <v>-1244560</v>
      </c>
      <c r="E4276" s="127" t="s">
        <v>24</v>
      </c>
      <c r="F4276" s="149">
        <v>0.02</v>
      </c>
      <c r="G4276" s="134" t="s">
        <v>22</v>
      </c>
      <c r="H4276" s="130">
        <f>F4276*D4276</f>
        <v>-24891.200000000001</v>
      </c>
      <c r="I4276" s="76">
        <f t="shared" si="1747"/>
        <v>21</v>
      </c>
      <c r="J4276" s="100">
        <f>$AN$25</f>
        <v>41095</v>
      </c>
      <c r="K4276" s="101">
        <v>1</v>
      </c>
      <c r="L4276" s="261">
        <v>11</v>
      </c>
      <c r="M4276" s="232">
        <f t="shared" si="1762"/>
        <v>0.33333333333333331</v>
      </c>
      <c r="N4276" s="241">
        <f t="shared" si="1754"/>
        <v>0.70833333333333337</v>
      </c>
      <c r="O4276" s="244">
        <f t="shared" si="1748"/>
        <v>9.0000000000000018</v>
      </c>
      <c r="P4276" s="245" t="str">
        <f t="shared" si="1760"/>
        <v>1</v>
      </c>
      <c r="Q4276" s="257">
        <f t="shared" si="1749"/>
        <v>8.0000000000000018</v>
      </c>
      <c r="R4276" s="102">
        <f t="shared" si="1761"/>
        <v>2.9999999999999982</v>
      </c>
      <c r="S4276" s="103">
        <f t="shared" si="1755"/>
        <v>1</v>
      </c>
      <c r="T4276" s="104">
        <f t="shared" si="1756"/>
        <v>1.9999999999999982</v>
      </c>
      <c r="U4276" s="104">
        <f t="shared" si="1757"/>
        <v>0</v>
      </c>
      <c r="V4276" s="104">
        <f t="shared" si="1758"/>
        <v>0</v>
      </c>
      <c r="W4276" s="105">
        <f t="shared" si="1759"/>
        <v>2.9999999999999982</v>
      </c>
      <c r="X4276" s="96"/>
      <c r="Y4276" s="106" t="str">
        <f>$AO$25</f>
        <v>D</v>
      </c>
      <c r="Z4276" s="207" t="str">
        <f t="shared" si="1750"/>
        <v>Thu</v>
      </c>
      <c r="AA4276" s="107">
        <f t="shared" si="1751"/>
        <v>0</v>
      </c>
      <c r="AB4276" s="107">
        <f t="shared" si="1752"/>
        <v>0</v>
      </c>
      <c r="AC4276" s="107">
        <f t="shared" si="1753"/>
        <v>0</v>
      </c>
    </row>
    <row r="4277" spans="1:29" ht="12.75" customHeight="1">
      <c r="A4277" s="69"/>
      <c r="B4277" s="124" t="s">
        <v>47</v>
      </c>
      <c r="C4277" s="125" t="s">
        <v>22</v>
      </c>
      <c r="D4277" s="200"/>
      <c r="E4277" s="127"/>
      <c r="F4277" s="155"/>
      <c r="G4277" s="134" t="s">
        <v>22</v>
      </c>
      <c r="H4277" s="130">
        <f>SUM(AA4292:AC4292)*-F4265/21</f>
        <v>0</v>
      </c>
      <c r="I4277" s="76">
        <f t="shared" si="1747"/>
        <v>22</v>
      </c>
      <c r="J4277" s="100">
        <f>$AN$26</f>
        <v>41096</v>
      </c>
      <c r="K4277" s="101">
        <v>1</v>
      </c>
      <c r="L4277" s="261">
        <v>8</v>
      </c>
      <c r="M4277" s="232">
        <f t="shared" si="1762"/>
        <v>0.33333333333333331</v>
      </c>
      <c r="N4277" s="241">
        <f t="shared" si="1754"/>
        <v>0.70833333333333337</v>
      </c>
      <c r="O4277" s="244">
        <f t="shared" si="1748"/>
        <v>9.0000000000000018</v>
      </c>
      <c r="P4277" s="245" t="str">
        <f t="shared" si="1760"/>
        <v>1</v>
      </c>
      <c r="Q4277" s="257">
        <f t="shared" si="1749"/>
        <v>8.0000000000000018</v>
      </c>
      <c r="R4277" s="102">
        <f t="shared" si="1761"/>
        <v>0</v>
      </c>
      <c r="S4277" s="103">
        <f t="shared" si="1755"/>
        <v>0</v>
      </c>
      <c r="T4277" s="104">
        <f t="shared" si="1756"/>
        <v>0</v>
      </c>
      <c r="U4277" s="104">
        <f t="shared" si="1757"/>
        <v>0</v>
      </c>
      <c r="V4277" s="104">
        <f t="shared" si="1758"/>
        <v>0</v>
      </c>
      <c r="W4277" s="105">
        <f t="shared" si="1759"/>
        <v>0</v>
      </c>
      <c r="X4277" s="96"/>
      <c r="Y4277" s="106" t="str">
        <f>$AO$26</f>
        <v>D</v>
      </c>
      <c r="Z4277" s="207" t="str">
        <f t="shared" si="1750"/>
        <v>Fri</v>
      </c>
      <c r="AA4277" s="107">
        <f t="shared" si="1751"/>
        <v>0</v>
      </c>
      <c r="AB4277" s="107">
        <f t="shared" si="1752"/>
        <v>0</v>
      </c>
      <c r="AC4277" s="107">
        <f t="shared" si="1753"/>
        <v>0</v>
      </c>
    </row>
    <row r="4278" spans="1:29" ht="12.75" customHeight="1">
      <c r="A4278" s="69"/>
      <c r="B4278" s="124" t="s">
        <v>27</v>
      </c>
      <c r="C4278" s="125" t="s">
        <v>22</v>
      </c>
      <c r="D4278" s="200"/>
      <c r="E4278" s="127"/>
      <c r="F4278" s="155"/>
      <c r="G4278" s="134" t="s">
        <v>22</v>
      </c>
      <c r="H4278" s="156">
        <f>+F4284</f>
        <v>-40071.5</v>
      </c>
      <c r="I4278" s="76">
        <f t="shared" si="1747"/>
        <v>23</v>
      </c>
      <c r="J4278" s="100">
        <f>$AN$27</f>
        <v>41097</v>
      </c>
      <c r="K4278" s="339" t="s">
        <v>63</v>
      </c>
      <c r="L4278" s="261">
        <v>11</v>
      </c>
      <c r="M4278" s="232">
        <f t="shared" si="1762"/>
        <v>0</v>
      </c>
      <c r="N4278" s="241">
        <f t="shared" si="1754"/>
        <v>0</v>
      </c>
      <c r="O4278" s="244">
        <f t="shared" si="1748"/>
        <v>0</v>
      </c>
      <c r="P4278" s="245">
        <f t="shared" si="1760"/>
        <v>0</v>
      </c>
      <c r="Q4278" s="257">
        <f t="shared" si="1749"/>
        <v>0</v>
      </c>
      <c r="R4278" s="102">
        <f t="shared" si="1761"/>
        <v>11</v>
      </c>
      <c r="S4278" s="103">
        <f t="shared" si="1755"/>
        <v>0</v>
      </c>
      <c r="T4278" s="104">
        <f t="shared" si="1756"/>
        <v>7</v>
      </c>
      <c r="U4278" s="104">
        <f t="shared" si="1757"/>
        <v>1</v>
      </c>
      <c r="V4278" s="104">
        <f t="shared" si="1758"/>
        <v>3</v>
      </c>
      <c r="W4278" s="105">
        <f t="shared" si="1759"/>
        <v>11</v>
      </c>
      <c r="X4278" s="96"/>
      <c r="Y4278" s="106" t="str">
        <f>$AO$27</f>
        <v>M</v>
      </c>
      <c r="Z4278" s="207" t="str">
        <f t="shared" si="1750"/>
        <v>Sat</v>
      </c>
      <c r="AA4278" s="107">
        <f t="shared" si="1751"/>
        <v>0</v>
      </c>
      <c r="AB4278" s="107">
        <f t="shared" si="1752"/>
        <v>0</v>
      </c>
      <c r="AC4278" s="107">
        <f t="shared" si="1753"/>
        <v>0</v>
      </c>
    </row>
    <row r="4279" spans="1:29" ht="12.75" customHeight="1">
      <c r="A4279" s="69"/>
      <c r="B4279" s="98"/>
      <c r="C4279" s="98"/>
      <c r="D4279" s="158" t="s">
        <v>28</v>
      </c>
      <c r="E4279" s="159"/>
      <c r="F4279" s="160">
        <f>VLOOKUP(C4258,$AD$1:$AG$6,2)</f>
        <v>-1320000</v>
      </c>
      <c r="G4279" s="160"/>
      <c r="H4279" s="99"/>
      <c r="I4279" s="76">
        <f t="shared" si="1747"/>
        <v>24</v>
      </c>
      <c r="J4279" s="100">
        <f>$AN$28</f>
        <v>41098</v>
      </c>
      <c r="K4279" s="339" t="s">
        <v>63</v>
      </c>
      <c r="L4279" s="261">
        <v>10.5</v>
      </c>
      <c r="M4279" s="232">
        <f t="shared" si="1762"/>
        <v>0</v>
      </c>
      <c r="N4279" s="241">
        <f t="shared" si="1754"/>
        <v>0</v>
      </c>
      <c r="O4279" s="244">
        <f t="shared" si="1748"/>
        <v>0</v>
      </c>
      <c r="P4279" s="245">
        <f t="shared" si="1760"/>
        <v>0</v>
      </c>
      <c r="Q4279" s="257">
        <f t="shared" si="1749"/>
        <v>0</v>
      </c>
      <c r="R4279" s="102">
        <f t="shared" si="1761"/>
        <v>10.5</v>
      </c>
      <c r="S4279" s="103">
        <f t="shared" si="1755"/>
        <v>0</v>
      </c>
      <c r="T4279" s="104">
        <f t="shared" si="1756"/>
        <v>7</v>
      </c>
      <c r="U4279" s="104">
        <f t="shared" si="1757"/>
        <v>1</v>
      </c>
      <c r="V4279" s="104">
        <f t="shared" si="1758"/>
        <v>2.5</v>
      </c>
      <c r="W4279" s="105">
        <f t="shared" si="1759"/>
        <v>10.5</v>
      </c>
      <c r="X4279" s="96"/>
      <c r="Y4279" s="106" t="str">
        <f>$AO$28</f>
        <v>M</v>
      </c>
      <c r="Z4279" s="262" t="str">
        <f t="shared" si="1750"/>
        <v>Sun</v>
      </c>
      <c r="AA4279" s="107">
        <f t="shared" si="1751"/>
        <v>0</v>
      </c>
      <c r="AB4279" s="107">
        <f t="shared" si="1752"/>
        <v>0</v>
      </c>
      <c r="AC4279" s="107">
        <f t="shared" si="1753"/>
        <v>0</v>
      </c>
    </row>
    <row r="4280" spans="1:29" ht="12.75" customHeight="1">
      <c r="A4280" s="69"/>
      <c r="B4280" s="98"/>
      <c r="C4280" s="98"/>
      <c r="D4280" s="162" t="s">
        <v>26</v>
      </c>
      <c r="E4280" s="159"/>
      <c r="F4280" s="163">
        <f>+(H4265)*0.54%</f>
        <v>6720.6240000000007</v>
      </c>
      <c r="G4280" s="163"/>
      <c r="H4280" s="99"/>
      <c r="I4280" s="76">
        <f t="shared" si="1747"/>
        <v>25</v>
      </c>
      <c r="J4280" s="100">
        <f>$AN$29</f>
        <v>41099</v>
      </c>
      <c r="K4280" s="101">
        <v>1</v>
      </c>
      <c r="L4280" s="261">
        <v>9</v>
      </c>
      <c r="M4280" s="232">
        <f t="shared" si="1762"/>
        <v>0.33333333333333331</v>
      </c>
      <c r="N4280" s="241">
        <f t="shared" si="1754"/>
        <v>0.70833333333333337</v>
      </c>
      <c r="O4280" s="244">
        <f t="shared" si="1748"/>
        <v>9.0000000000000018</v>
      </c>
      <c r="P4280" s="245" t="str">
        <f t="shared" si="1760"/>
        <v>1</v>
      </c>
      <c r="Q4280" s="257">
        <f t="shared" si="1749"/>
        <v>8.0000000000000018</v>
      </c>
      <c r="R4280" s="102">
        <f t="shared" si="1761"/>
        <v>0.99999999999999822</v>
      </c>
      <c r="S4280" s="103">
        <f t="shared" si="1755"/>
        <v>1</v>
      </c>
      <c r="T4280" s="104">
        <f t="shared" si="1756"/>
        <v>0</v>
      </c>
      <c r="U4280" s="104">
        <f t="shared" si="1757"/>
        <v>0</v>
      </c>
      <c r="V4280" s="104">
        <f t="shared" si="1758"/>
        <v>0</v>
      </c>
      <c r="W4280" s="105">
        <f t="shared" si="1759"/>
        <v>0.99999999999999822</v>
      </c>
      <c r="X4280" s="96"/>
      <c r="Y4280" s="106" t="str">
        <f>$AO$29</f>
        <v>D</v>
      </c>
      <c r="Z4280" s="262" t="str">
        <f t="shared" si="1750"/>
        <v>Mon</v>
      </c>
      <c r="AA4280" s="107">
        <f t="shared" si="1751"/>
        <v>0</v>
      </c>
      <c r="AB4280" s="107">
        <f t="shared" si="1752"/>
        <v>0</v>
      </c>
      <c r="AC4280" s="107">
        <f t="shared" si="1753"/>
        <v>0</v>
      </c>
    </row>
    <row r="4281" spans="1:29" ht="12.75" customHeight="1">
      <c r="A4281" s="69"/>
      <c r="B4281" s="98"/>
      <c r="C4281" s="98"/>
      <c r="D4281" s="162" t="s">
        <v>29</v>
      </c>
      <c r="E4281" s="159"/>
      <c r="F4281" s="160">
        <f>-IF(H4274*5%&gt;500000,500000,H4274*5%)</f>
        <v>-112610.57803468208</v>
      </c>
      <c r="G4281" s="160"/>
      <c r="H4281" s="99"/>
      <c r="I4281" s="76">
        <f t="shared" si="1747"/>
        <v>26</v>
      </c>
      <c r="J4281" s="100">
        <f>$AN$30</f>
        <v>41100</v>
      </c>
      <c r="K4281" s="101">
        <v>1</v>
      </c>
      <c r="L4281" s="261">
        <v>10</v>
      </c>
      <c r="M4281" s="232">
        <f t="shared" si="1762"/>
        <v>0.33333333333333331</v>
      </c>
      <c r="N4281" s="241">
        <f t="shared" si="1754"/>
        <v>0.70833333333333337</v>
      </c>
      <c r="O4281" s="244">
        <f t="shared" si="1748"/>
        <v>9.0000000000000018</v>
      </c>
      <c r="P4281" s="245" t="str">
        <f t="shared" si="1760"/>
        <v>1</v>
      </c>
      <c r="Q4281" s="257">
        <f t="shared" si="1749"/>
        <v>8.0000000000000018</v>
      </c>
      <c r="R4281" s="102">
        <f t="shared" si="1761"/>
        <v>1.9999999999999982</v>
      </c>
      <c r="S4281" s="103">
        <f t="shared" si="1755"/>
        <v>1</v>
      </c>
      <c r="T4281" s="104">
        <f t="shared" si="1756"/>
        <v>0.99999999999999822</v>
      </c>
      <c r="U4281" s="104">
        <f t="shared" si="1757"/>
        <v>0</v>
      </c>
      <c r="V4281" s="104">
        <f t="shared" si="1758"/>
        <v>0</v>
      </c>
      <c r="W4281" s="105">
        <f t="shared" si="1759"/>
        <v>1.9999999999999982</v>
      </c>
      <c r="X4281" s="96"/>
      <c r="Y4281" s="106" t="str">
        <f>$AO$30</f>
        <v>D</v>
      </c>
      <c r="Z4281" s="207" t="str">
        <f t="shared" si="1750"/>
        <v>Tue</v>
      </c>
      <c r="AA4281" s="107">
        <f t="shared" si="1751"/>
        <v>0</v>
      </c>
      <c r="AB4281" s="107">
        <f t="shared" si="1752"/>
        <v>0</v>
      </c>
      <c r="AC4281" s="107">
        <f t="shared" si="1753"/>
        <v>0</v>
      </c>
    </row>
    <row r="4282" spans="1:29" ht="12.75" customHeight="1">
      <c r="A4282" s="69"/>
      <c r="B4282" s="98"/>
      <c r="C4282" s="98"/>
      <c r="D4282" s="162" t="s">
        <v>30</v>
      </c>
      <c r="E4282" s="159"/>
      <c r="F4282" s="163">
        <f>ROUND(H4274+H4276+F4280+F4281,0)*12</f>
        <v>25457160</v>
      </c>
      <c r="G4282" s="163"/>
      <c r="H4282" s="99"/>
      <c r="I4282" s="76">
        <f t="shared" si="1747"/>
        <v>27</v>
      </c>
      <c r="J4282" s="100">
        <f>$AN$31</f>
        <v>41101</v>
      </c>
      <c r="K4282" s="101">
        <v>1</v>
      </c>
      <c r="L4282" s="261">
        <v>11</v>
      </c>
      <c r="M4282" s="232">
        <f t="shared" si="1762"/>
        <v>0.33333333333333331</v>
      </c>
      <c r="N4282" s="241">
        <f t="shared" si="1754"/>
        <v>0.70833333333333337</v>
      </c>
      <c r="O4282" s="244">
        <f t="shared" si="1748"/>
        <v>9.0000000000000018</v>
      </c>
      <c r="P4282" s="245" t="str">
        <f t="shared" si="1760"/>
        <v>1</v>
      </c>
      <c r="Q4282" s="257">
        <f t="shared" si="1749"/>
        <v>8.0000000000000018</v>
      </c>
      <c r="R4282" s="102">
        <f t="shared" si="1761"/>
        <v>2.9999999999999982</v>
      </c>
      <c r="S4282" s="103">
        <f t="shared" si="1755"/>
        <v>1</v>
      </c>
      <c r="T4282" s="104">
        <f t="shared" si="1756"/>
        <v>1.9999999999999982</v>
      </c>
      <c r="U4282" s="104">
        <f t="shared" si="1757"/>
        <v>0</v>
      </c>
      <c r="V4282" s="104">
        <f t="shared" si="1758"/>
        <v>0</v>
      </c>
      <c r="W4282" s="105">
        <f t="shared" si="1759"/>
        <v>2.9999999999999982</v>
      </c>
      <c r="X4282" s="96"/>
      <c r="Y4282" s="106" t="str">
        <f>$AO$31</f>
        <v>D</v>
      </c>
      <c r="Z4282" s="207" t="str">
        <f t="shared" si="1750"/>
        <v>Wed</v>
      </c>
      <c r="AA4282" s="107">
        <f t="shared" si="1751"/>
        <v>0</v>
      </c>
      <c r="AB4282" s="107">
        <f t="shared" si="1752"/>
        <v>0</v>
      </c>
      <c r="AC4282" s="107">
        <f t="shared" si="1753"/>
        <v>0</v>
      </c>
    </row>
    <row r="4283" spans="1:29" ht="12.75" customHeight="1">
      <c r="A4283" s="69"/>
      <c r="B4283" s="98"/>
      <c r="C4283" s="98"/>
      <c r="D4283" s="168" t="s">
        <v>31</v>
      </c>
      <c r="E4283" s="159"/>
      <c r="F4283" s="169">
        <f>(F4282)+(F4279*12)</f>
        <v>9617160</v>
      </c>
      <c r="G4283" s="169"/>
      <c r="H4283" s="99"/>
      <c r="I4283" s="76">
        <f t="shared" si="1747"/>
        <v>28</v>
      </c>
      <c r="J4283" s="100">
        <f>$AN$32</f>
        <v>41102</v>
      </c>
      <c r="K4283" s="101">
        <v>1</v>
      </c>
      <c r="L4283" s="261">
        <v>8</v>
      </c>
      <c r="M4283" s="232">
        <f t="shared" si="1762"/>
        <v>0.33333333333333331</v>
      </c>
      <c r="N4283" s="241">
        <f t="shared" si="1754"/>
        <v>0.70833333333333337</v>
      </c>
      <c r="O4283" s="244">
        <f t="shared" si="1748"/>
        <v>9.0000000000000018</v>
      </c>
      <c r="P4283" s="245" t="str">
        <f t="shared" si="1760"/>
        <v>1</v>
      </c>
      <c r="Q4283" s="257">
        <f t="shared" si="1749"/>
        <v>8.0000000000000018</v>
      </c>
      <c r="R4283" s="102">
        <f t="shared" si="1761"/>
        <v>0</v>
      </c>
      <c r="S4283" s="103">
        <f t="shared" si="1755"/>
        <v>0</v>
      </c>
      <c r="T4283" s="104">
        <f t="shared" si="1756"/>
        <v>0</v>
      </c>
      <c r="U4283" s="104">
        <f t="shared" si="1757"/>
        <v>0</v>
      </c>
      <c r="V4283" s="104">
        <f t="shared" si="1758"/>
        <v>0</v>
      </c>
      <c r="W4283" s="105">
        <f t="shared" si="1759"/>
        <v>0</v>
      </c>
      <c r="X4283" s="96"/>
      <c r="Y4283" s="106" t="str">
        <f>$AO$32</f>
        <v>D</v>
      </c>
      <c r="Z4283" s="207" t="str">
        <f t="shared" si="1750"/>
        <v>Thu</v>
      </c>
      <c r="AA4283" s="107">
        <f t="shared" si="1751"/>
        <v>0</v>
      </c>
      <c r="AB4283" s="107">
        <f t="shared" si="1752"/>
        <v>0</v>
      </c>
      <c r="AC4283" s="107">
        <f t="shared" si="1753"/>
        <v>0</v>
      </c>
    </row>
    <row r="4284" spans="1:29" ht="12.75" customHeight="1">
      <c r="A4284" s="69"/>
      <c r="B4284" s="98"/>
      <c r="C4284" s="98"/>
      <c r="D4284" s="168" t="s">
        <v>32</v>
      </c>
      <c r="E4284" s="159"/>
      <c r="F4284" s="170">
        <f>-(IF(F4283&lt;=0,0,IF(F4283&lt;=50000000,F4283*0.05,IF(F4283&lt;=200000000,(F4283-50000000)*0.15+2500000,IF(F4283&lt;=500000000,(F4283-250000000)*0.25+32500000,(F4283-500000000)*0.3+95000000)))))/12</f>
        <v>-40071.5</v>
      </c>
      <c r="G4284" s="171">
        <f>-(IF(F4284&lt;=0,0,IF(F4284&lt;=50000000,F4284*0.05,IF(F4284&lt;=200000000,(F4284-50000000)*0.15+2500000,IF(F4284&lt;=500000000,(F4284-250000000)*0.25+32500000,(F4284-500000000)*0.3+95000000)))))/12</f>
        <v>0</v>
      </c>
      <c r="H4284" s="99"/>
      <c r="I4284" s="76">
        <f t="shared" si="1747"/>
        <v>29</v>
      </c>
      <c r="J4284" s="100">
        <f>$AN$33</f>
        <v>41103</v>
      </c>
      <c r="K4284" s="101">
        <v>1</v>
      </c>
      <c r="L4284" s="261">
        <v>11</v>
      </c>
      <c r="M4284" s="232">
        <f t="shared" si="1762"/>
        <v>0.33333333333333331</v>
      </c>
      <c r="N4284" s="241">
        <f t="shared" si="1754"/>
        <v>0.70833333333333337</v>
      </c>
      <c r="O4284" s="244">
        <f t="shared" si="1748"/>
        <v>9.0000000000000018</v>
      </c>
      <c r="P4284" s="245" t="str">
        <f t="shared" si="1760"/>
        <v>1</v>
      </c>
      <c r="Q4284" s="257">
        <f t="shared" si="1749"/>
        <v>8.0000000000000018</v>
      </c>
      <c r="R4284" s="102">
        <f t="shared" si="1761"/>
        <v>2.9999999999999982</v>
      </c>
      <c r="S4284" s="103">
        <f t="shared" si="1755"/>
        <v>1</v>
      </c>
      <c r="T4284" s="104">
        <f t="shared" si="1756"/>
        <v>1.9999999999999982</v>
      </c>
      <c r="U4284" s="104">
        <f t="shared" si="1757"/>
        <v>0</v>
      </c>
      <c r="V4284" s="104">
        <f t="shared" si="1758"/>
        <v>0</v>
      </c>
      <c r="W4284" s="105">
        <f t="shared" si="1759"/>
        <v>2.9999999999999982</v>
      </c>
      <c r="X4284" s="96"/>
      <c r="Y4284" s="106" t="str">
        <f>$AO$33</f>
        <v>D</v>
      </c>
      <c r="Z4284" s="207" t="str">
        <f t="shared" si="1750"/>
        <v>Fri</v>
      </c>
      <c r="AA4284" s="107">
        <f t="shared" si="1751"/>
        <v>0</v>
      </c>
      <c r="AB4284" s="107">
        <f t="shared" si="1752"/>
        <v>0</v>
      </c>
      <c r="AC4284" s="107">
        <f t="shared" si="1753"/>
        <v>0</v>
      </c>
    </row>
    <row r="4285" spans="1:29" ht="12.75" customHeight="1">
      <c r="A4285" s="69"/>
      <c r="B4285" s="98"/>
      <c r="C4285" s="125"/>
      <c r="D4285" s="172"/>
      <c r="E4285" s="173"/>
      <c r="F4285" s="174"/>
      <c r="G4285" s="72"/>
      <c r="H4285" s="175"/>
      <c r="I4285" s="76">
        <f t="shared" si="1747"/>
        <v>30</v>
      </c>
      <c r="J4285" s="100">
        <f>$AN$34</f>
        <v>41104</v>
      </c>
      <c r="K4285" s="339" t="s">
        <v>50</v>
      </c>
      <c r="L4285" s="261"/>
      <c r="M4285" s="232">
        <f t="shared" si="1762"/>
        <v>0</v>
      </c>
      <c r="N4285" s="241">
        <f t="shared" si="1754"/>
        <v>0</v>
      </c>
      <c r="O4285" s="244">
        <f t="shared" si="1748"/>
        <v>0</v>
      </c>
      <c r="P4285" s="245">
        <f t="shared" si="1760"/>
        <v>0</v>
      </c>
      <c r="Q4285" s="257">
        <f t="shared" si="1749"/>
        <v>0</v>
      </c>
      <c r="R4285" s="102">
        <f t="shared" si="1761"/>
        <v>0</v>
      </c>
      <c r="S4285" s="103">
        <f t="shared" si="1755"/>
        <v>0</v>
      </c>
      <c r="T4285" s="104">
        <f t="shared" si="1756"/>
        <v>0</v>
      </c>
      <c r="U4285" s="104">
        <f t="shared" si="1757"/>
        <v>0</v>
      </c>
      <c r="V4285" s="104">
        <f t="shared" si="1758"/>
        <v>0</v>
      </c>
      <c r="W4285" s="105">
        <f t="shared" si="1759"/>
        <v>0</v>
      </c>
      <c r="X4285" s="96"/>
      <c r="Y4285" s="106" t="str">
        <f>$AO$34</f>
        <v>M</v>
      </c>
      <c r="Z4285" s="207" t="str">
        <f t="shared" si="1750"/>
        <v>Sat</v>
      </c>
      <c r="AA4285" s="107">
        <f t="shared" si="1751"/>
        <v>0</v>
      </c>
      <c r="AB4285" s="107">
        <f t="shared" si="1752"/>
        <v>0</v>
      </c>
      <c r="AC4285" s="107">
        <f t="shared" si="1753"/>
        <v>0</v>
      </c>
    </row>
    <row r="4286" spans="1:29" ht="12.75" customHeight="1">
      <c r="A4286" s="69"/>
      <c r="B4286" s="176" t="s">
        <v>33</v>
      </c>
      <c r="C4286" s="177"/>
      <c r="D4286" s="178"/>
      <c r="E4286" s="127"/>
      <c r="F4286" s="179"/>
      <c r="G4286" s="180" t="s">
        <v>22</v>
      </c>
      <c r="H4286" s="152">
        <f>+H4274+H4276+H4277+H4278</f>
        <v>2187248.8606936415</v>
      </c>
      <c r="I4286" s="76">
        <f t="shared" si="1747"/>
        <v>31</v>
      </c>
      <c r="J4286" s="100">
        <f>$AN$35</f>
        <v>41105</v>
      </c>
      <c r="K4286" s="339" t="s">
        <v>72</v>
      </c>
      <c r="L4286" s="261">
        <v>11</v>
      </c>
      <c r="M4286" s="232">
        <f t="shared" si="1762"/>
        <v>0</v>
      </c>
      <c r="N4286" s="241">
        <f t="shared" si="1754"/>
        <v>0</v>
      </c>
      <c r="O4286" s="244">
        <f t="shared" si="1748"/>
        <v>0</v>
      </c>
      <c r="P4286" s="245">
        <f t="shared" si="1760"/>
        <v>0</v>
      </c>
      <c r="Q4286" s="257">
        <f t="shared" si="1749"/>
        <v>0</v>
      </c>
      <c r="R4286" s="102">
        <f t="shared" si="1761"/>
        <v>11</v>
      </c>
      <c r="S4286" s="103">
        <f t="shared" si="1755"/>
        <v>0</v>
      </c>
      <c r="T4286" s="104">
        <f t="shared" si="1756"/>
        <v>7</v>
      </c>
      <c r="U4286" s="104">
        <f t="shared" si="1757"/>
        <v>1</v>
      </c>
      <c r="V4286" s="104">
        <f t="shared" si="1758"/>
        <v>3</v>
      </c>
      <c r="W4286" s="105">
        <f t="shared" si="1759"/>
        <v>11</v>
      </c>
      <c r="X4286" s="96"/>
      <c r="Y4286" s="106" t="str">
        <f>$AO$35</f>
        <v>M</v>
      </c>
      <c r="Z4286" s="262" t="str">
        <f t="shared" si="1750"/>
        <v>Sun</v>
      </c>
      <c r="AA4286" s="107">
        <f t="shared" si="1751"/>
        <v>0</v>
      </c>
      <c r="AB4286" s="107">
        <f t="shared" si="1752"/>
        <v>0</v>
      </c>
      <c r="AC4286" s="107">
        <f t="shared" si="1753"/>
        <v>0</v>
      </c>
    </row>
    <row r="4287" spans="1:29" ht="12.75" customHeight="1">
      <c r="A4287" s="69"/>
      <c r="B4287" s="70"/>
      <c r="C4287" s="70"/>
      <c r="D4287" s="200"/>
      <c r="E4287" s="127"/>
      <c r="F4287" s="155"/>
      <c r="G4287" s="74"/>
      <c r="H4287" s="75"/>
      <c r="I4287" s="76">
        <f t="shared" si="1747"/>
        <v>32</v>
      </c>
      <c r="J4287" s="100">
        <f>$AN$36</f>
        <v>41106</v>
      </c>
      <c r="K4287" s="101">
        <v>2</v>
      </c>
      <c r="L4287" s="261">
        <v>11</v>
      </c>
      <c r="M4287" s="232">
        <f t="shared" si="1762"/>
        <v>0.83333333333333337</v>
      </c>
      <c r="N4287" s="241">
        <f t="shared" si="1754"/>
        <v>1.2083333333333333</v>
      </c>
      <c r="O4287" s="244">
        <f t="shared" si="1748"/>
        <v>8.9999999999999964</v>
      </c>
      <c r="P4287" s="245" t="str">
        <f t="shared" si="1760"/>
        <v>1</v>
      </c>
      <c r="Q4287" s="257">
        <f t="shared" si="1749"/>
        <v>7.9999999999999964</v>
      </c>
      <c r="R4287" s="102">
        <f t="shared" si="1761"/>
        <v>3.0000000000000036</v>
      </c>
      <c r="S4287" s="103">
        <f t="shared" si="1755"/>
        <v>1</v>
      </c>
      <c r="T4287" s="104">
        <f t="shared" si="1756"/>
        <v>2.0000000000000036</v>
      </c>
      <c r="U4287" s="104">
        <f t="shared" si="1757"/>
        <v>0</v>
      </c>
      <c r="V4287" s="104">
        <f t="shared" si="1758"/>
        <v>0</v>
      </c>
      <c r="W4287" s="105">
        <f t="shared" si="1759"/>
        <v>3.0000000000000036</v>
      </c>
      <c r="X4287" s="96"/>
      <c r="Y4287" s="106" t="str">
        <f>$AO$36</f>
        <v>D</v>
      </c>
      <c r="Z4287" s="262" t="str">
        <f t="shared" si="1750"/>
        <v>Mon</v>
      </c>
      <c r="AA4287" s="107">
        <f t="shared" si="1751"/>
        <v>0</v>
      </c>
      <c r="AB4287" s="107">
        <f t="shared" si="1752"/>
        <v>0</v>
      </c>
      <c r="AC4287" s="107">
        <f t="shared" si="1753"/>
        <v>0</v>
      </c>
    </row>
    <row r="4288" spans="1:29" ht="12.75" customHeight="1">
      <c r="A4288" s="69"/>
      <c r="B4288" s="181" t="s">
        <v>34</v>
      </c>
      <c r="C4288" s="181"/>
      <c r="D4288" s="72"/>
      <c r="E4288" s="73"/>
      <c r="F4288" s="72"/>
      <c r="G4288" s="181" t="s">
        <v>35</v>
      </c>
      <c r="H4288" s="99"/>
      <c r="I4288" s="76">
        <f t="shared" si="1747"/>
        <v>33</v>
      </c>
      <c r="J4288" s="100">
        <f>$AN$37</f>
        <v>41107</v>
      </c>
      <c r="K4288" s="101">
        <v>2</v>
      </c>
      <c r="L4288" s="261">
        <v>11</v>
      </c>
      <c r="M4288" s="232">
        <f t="shared" si="1762"/>
        <v>0.83333333333333337</v>
      </c>
      <c r="N4288" s="241">
        <f t="shared" si="1754"/>
        <v>1.2083333333333333</v>
      </c>
      <c r="O4288" s="244">
        <f t="shared" si="1748"/>
        <v>8.9999999999999964</v>
      </c>
      <c r="P4288" s="245" t="str">
        <f t="shared" si="1760"/>
        <v>1</v>
      </c>
      <c r="Q4288" s="257">
        <f t="shared" si="1749"/>
        <v>7.9999999999999964</v>
      </c>
      <c r="R4288" s="102">
        <f t="shared" si="1761"/>
        <v>3.0000000000000036</v>
      </c>
      <c r="S4288" s="103">
        <f t="shared" si="1755"/>
        <v>1</v>
      </c>
      <c r="T4288" s="104">
        <f t="shared" si="1756"/>
        <v>2.0000000000000036</v>
      </c>
      <c r="U4288" s="104">
        <f t="shared" si="1757"/>
        <v>0</v>
      </c>
      <c r="V4288" s="104">
        <f t="shared" si="1758"/>
        <v>0</v>
      </c>
      <c r="W4288" s="105">
        <f t="shared" si="1759"/>
        <v>3.0000000000000036</v>
      </c>
      <c r="X4288" s="96"/>
      <c r="Y4288" s="106" t="str">
        <f>$AO$37</f>
        <v>D</v>
      </c>
      <c r="Z4288" s="207" t="str">
        <f t="shared" si="1750"/>
        <v>Tue</v>
      </c>
      <c r="AA4288" s="107">
        <f t="shared" si="1751"/>
        <v>0</v>
      </c>
      <c r="AB4288" s="107">
        <f t="shared" si="1752"/>
        <v>0</v>
      </c>
      <c r="AC4288" s="107">
        <f t="shared" si="1753"/>
        <v>0</v>
      </c>
    </row>
    <row r="4289" spans="1:29" ht="12.75" customHeight="1">
      <c r="A4289" s="69"/>
      <c r="B4289" s="181"/>
      <c r="C4289" s="181"/>
      <c r="D4289" s="72"/>
      <c r="E4289" s="73"/>
      <c r="F4289" s="72"/>
      <c r="G4289" s="181"/>
      <c r="H4289" s="99"/>
      <c r="I4289" s="76">
        <f t="shared" si="1747"/>
        <v>34</v>
      </c>
      <c r="J4289" s="100">
        <f>$AN$38</f>
        <v>41108</v>
      </c>
      <c r="K4289" s="101">
        <v>2</v>
      </c>
      <c r="L4289" s="261">
        <v>11</v>
      </c>
      <c r="M4289" s="232">
        <f t="shared" si="1762"/>
        <v>0.83333333333333337</v>
      </c>
      <c r="N4289" s="241">
        <f t="shared" si="1754"/>
        <v>1.2083333333333333</v>
      </c>
      <c r="O4289" s="244">
        <f t="shared" si="1748"/>
        <v>8.9999999999999964</v>
      </c>
      <c r="P4289" s="245" t="str">
        <f t="shared" si="1760"/>
        <v>1</v>
      </c>
      <c r="Q4289" s="257">
        <f t="shared" si="1749"/>
        <v>7.9999999999999964</v>
      </c>
      <c r="R4289" s="102">
        <f t="shared" si="1761"/>
        <v>3.0000000000000036</v>
      </c>
      <c r="S4289" s="103">
        <f t="shared" si="1755"/>
        <v>1</v>
      </c>
      <c r="T4289" s="104">
        <f t="shared" si="1756"/>
        <v>2.0000000000000036</v>
      </c>
      <c r="U4289" s="104">
        <f t="shared" si="1757"/>
        <v>0</v>
      </c>
      <c r="V4289" s="104">
        <f t="shared" si="1758"/>
        <v>0</v>
      </c>
      <c r="W4289" s="105">
        <f t="shared" si="1759"/>
        <v>3.0000000000000036</v>
      </c>
      <c r="X4289" s="96"/>
      <c r="Y4289" s="106" t="str">
        <f>$AO$38</f>
        <v>D</v>
      </c>
      <c r="Z4289" s="207" t="str">
        <f t="shared" si="1750"/>
        <v>Wed</v>
      </c>
      <c r="AA4289" s="107">
        <f t="shared" si="1751"/>
        <v>0</v>
      </c>
      <c r="AB4289" s="107">
        <f t="shared" si="1752"/>
        <v>0</v>
      </c>
      <c r="AC4289" s="107">
        <f t="shared" si="1753"/>
        <v>0</v>
      </c>
    </row>
    <row r="4290" spans="1:29" ht="12.75" customHeight="1">
      <c r="A4290" s="69"/>
      <c r="B4290" s="181"/>
      <c r="C4290" s="181"/>
      <c r="D4290" s="72"/>
      <c r="E4290" s="73"/>
      <c r="F4290" s="72"/>
      <c r="G4290" s="181"/>
      <c r="H4290" s="99"/>
      <c r="I4290" s="76">
        <f t="shared" si="1747"/>
        <v>35</v>
      </c>
      <c r="J4290" s="100"/>
      <c r="K4290" s="101"/>
      <c r="L4290" s="261"/>
      <c r="M4290" s="232"/>
      <c r="N4290" s="241"/>
      <c r="O4290" s="244"/>
      <c r="P4290" s="245"/>
      <c r="Q4290" s="257"/>
      <c r="R4290" s="102"/>
      <c r="S4290" s="103"/>
      <c r="T4290" s="104"/>
      <c r="U4290" s="104"/>
      <c r="V4290" s="104"/>
      <c r="W4290" s="105"/>
      <c r="X4290" s="96"/>
      <c r="Y4290" s="106"/>
      <c r="Z4290" s="207" t="str">
        <f t="shared" si="1750"/>
        <v>Sat</v>
      </c>
      <c r="AA4290" s="107">
        <f>COUNTIF(K4290,"S")</f>
        <v>0</v>
      </c>
      <c r="AB4290" s="107">
        <f>COUNTIF(K4290,"I")</f>
        <v>0</v>
      </c>
      <c r="AC4290" s="107">
        <f>COUNTIF(K4290,"A")</f>
        <v>0</v>
      </c>
    </row>
    <row r="4291" spans="1:29" ht="12.75" customHeight="1">
      <c r="A4291" s="69"/>
      <c r="B4291" s="181"/>
      <c r="C4291" s="181"/>
      <c r="D4291" s="72"/>
      <c r="E4291" s="73"/>
      <c r="F4291" s="72"/>
      <c r="G4291" s="181"/>
      <c r="H4291" s="99"/>
      <c r="I4291" s="76">
        <f t="shared" si="1747"/>
        <v>36</v>
      </c>
      <c r="J4291" s="210" t="s">
        <v>19</v>
      </c>
      <c r="K4291" s="211"/>
      <c r="L4291" s="251"/>
      <c r="M4291" s="212" t="s">
        <v>45</v>
      </c>
      <c r="N4291" s="212" t="s">
        <v>46</v>
      </c>
      <c r="O4291" s="242"/>
      <c r="P4291" s="243"/>
      <c r="Q4291" s="258"/>
      <c r="R4291" s="212"/>
      <c r="S4291" s="213"/>
      <c r="T4291" s="214"/>
      <c r="U4291" s="214"/>
      <c r="V4291" s="215"/>
      <c r="W4291" s="216" t="s">
        <v>36</v>
      </c>
      <c r="X4291" s="182"/>
      <c r="Y4291" s="183" t="s">
        <v>37</v>
      </c>
      <c r="Z4291" s="83"/>
      <c r="AA4291" s="84"/>
      <c r="AB4291" s="84"/>
      <c r="AC4291" s="96"/>
    </row>
    <row r="4292" spans="1:29" ht="12.75" customHeight="1">
      <c r="A4292" s="69"/>
      <c r="B4292" s="184" t="str">
        <f>C4256</f>
        <v>ADE</v>
      </c>
      <c r="C4292" s="181"/>
      <c r="D4292" s="72"/>
      <c r="E4292" s="73"/>
      <c r="F4292" s="72"/>
      <c r="G4292" s="181" t="s">
        <v>38</v>
      </c>
      <c r="H4292" s="99"/>
      <c r="I4292" s="76">
        <f t="shared" si="1747"/>
        <v>37</v>
      </c>
      <c r="J4292" s="333">
        <f>+K4292+L4292</f>
        <v>20</v>
      </c>
      <c r="K4292" s="334">
        <f>+COUNTIF(K4259:K4290,"1")+COUNTIF(K4259:K4290,"2")+COUNTIF(K4259:K4290,"L2")+COUNTIF(K4259:K4290,"L1")</f>
        <v>16</v>
      </c>
      <c r="L4292" s="334">
        <f>+COUNTIF(K4259:K4290,"2")+COUNTIF(K4259:K4290,"L2")</f>
        <v>4</v>
      </c>
      <c r="M4292" s="334">
        <f>+COUNTIF(K4259:K4290,"1")+COUNTIF(K4259:K4290,"L1")</f>
        <v>12</v>
      </c>
      <c r="N4292" s="185"/>
      <c r="O4292" s="185"/>
      <c r="P4292" s="101"/>
      <c r="Q4292" s="259"/>
      <c r="R4292" s="185">
        <f>+COUNTIF(K4260:K4290,"S2")</f>
        <v>0</v>
      </c>
      <c r="S4292" s="102">
        <f>SUM(S4260:S4290)</f>
        <v>9</v>
      </c>
      <c r="T4292" s="102">
        <f>SUM(T4260:T4290)</f>
        <v>34</v>
      </c>
      <c r="U4292" s="102">
        <f>SUM(U4260:U4290)</f>
        <v>3</v>
      </c>
      <c r="V4292" s="102">
        <f>SUM(V4260:V4290)</f>
        <v>8.5</v>
      </c>
      <c r="W4292" s="105">
        <f>+(S4292*1.5)+(T4292*2)+(U4292*3)+(V4292*4)</f>
        <v>124.5</v>
      </c>
      <c r="X4292" s="186"/>
      <c r="Y4292" s="187">
        <f>+COUNTIF(Y4260:Y4290,"D")</f>
        <v>22</v>
      </c>
      <c r="Z4292" s="83"/>
      <c r="AA4292" s="102">
        <f>SUM(AA4260:AA4290)</f>
        <v>0</v>
      </c>
      <c r="AB4292" s="102">
        <f>SUM(AB4260:AB4290)</f>
        <v>0</v>
      </c>
      <c r="AC4292" s="102">
        <f>SUM(AC4260:AC4290)</f>
        <v>0</v>
      </c>
    </row>
    <row r="4293" spans="1:29" ht="12.75" customHeight="1">
      <c r="A4293" s="69"/>
      <c r="B4293" s="263"/>
      <c r="C4293" s="189" t="s">
        <v>57</v>
      </c>
      <c r="D4293" s="189"/>
      <c r="E4293" s="190"/>
      <c r="F4293" s="72"/>
      <c r="G4293" s="72"/>
      <c r="H4293" s="99"/>
      <c r="I4293" s="76">
        <f t="shared" si="1747"/>
        <v>38</v>
      </c>
      <c r="J4293" s="191"/>
      <c r="K4293" s="192"/>
      <c r="L4293" s="252"/>
      <c r="M4293" s="193"/>
      <c r="N4293" s="193"/>
      <c r="O4293" s="193"/>
      <c r="P4293" s="239"/>
      <c r="Q4293" s="260"/>
      <c r="R4293" s="194">
        <f>S4292+T4292+U4292+V4292</f>
        <v>54.5</v>
      </c>
      <c r="S4293" s="103"/>
      <c r="T4293" s="103"/>
      <c r="U4293" s="103"/>
      <c r="V4293" s="103"/>
      <c r="W4293" s="103"/>
      <c r="X4293" s="195"/>
      <c r="Y4293" s="187"/>
      <c r="Z4293" s="196"/>
      <c r="AA4293" s="196"/>
      <c r="AB4293" s="196"/>
      <c r="AC4293" s="197"/>
    </row>
    <row r="4295" spans="1:29" ht="12.75" customHeight="1">
      <c r="A4295" s="52">
        <f>A4256+1</f>
        <v>111</v>
      </c>
      <c r="B4295" s="53" t="s">
        <v>2</v>
      </c>
      <c r="C4295" s="54" t="s">
        <v>201</v>
      </c>
      <c r="D4295" s="55"/>
      <c r="E4295" s="56" t="s">
        <v>55</v>
      </c>
      <c r="F4295" s="209" t="s">
        <v>186</v>
      </c>
      <c r="G4295" s="57"/>
      <c r="H4295" s="58"/>
      <c r="I4295" s="59">
        <v>1</v>
      </c>
      <c r="J4295" s="486" t="str">
        <f>+C4295</f>
        <v>ADE</v>
      </c>
      <c r="K4295" s="486"/>
      <c r="L4295" s="486"/>
      <c r="M4295" s="486"/>
      <c r="N4295" s="486"/>
      <c r="O4295" s="486"/>
      <c r="P4295" s="486"/>
      <c r="Q4295" s="486"/>
      <c r="R4295" s="486"/>
      <c r="S4295" s="486"/>
      <c r="T4295" s="486"/>
      <c r="U4295" s="486"/>
      <c r="V4295" s="486"/>
      <c r="W4295" s="486"/>
      <c r="X4295" s="60"/>
      <c r="Y4295" s="61"/>
      <c r="Z4295" s="62"/>
      <c r="AA4295" s="63"/>
      <c r="AB4295" s="63"/>
      <c r="AC4295" s="64"/>
    </row>
    <row r="4296" spans="1:29" ht="12.75" customHeight="1">
      <c r="A4296" s="69"/>
      <c r="B4296" s="70" t="s">
        <v>3</v>
      </c>
      <c r="C4296" s="71" t="s">
        <v>62</v>
      </c>
      <c r="D4296" s="72"/>
      <c r="E4296" s="73"/>
      <c r="F4296" s="72"/>
      <c r="G4296" s="74"/>
      <c r="H4296" s="75"/>
      <c r="I4296" s="76">
        <f t="shared" ref="I4296:I4332" si="1763">+I4295+1</f>
        <v>2</v>
      </c>
      <c r="J4296" s="77" t="s">
        <v>4</v>
      </c>
      <c r="K4296" s="78"/>
      <c r="L4296" s="248"/>
      <c r="M4296" s="79"/>
      <c r="N4296" s="79"/>
      <c r="O4296" s="79"/>
      <c r="P4296" s="236"/>
      <c r="Q4296" s="254"/>
      <c r="R4296" s="79"/>
      <c r="S4296" s="79"/>
      <c r="T4296" s="79"/>
      <c r="U4296" s="79"/>
      <c r="V4296" s="79"/>
      <c r="W4296" s="80" t="str">
        <f>$Y$1</f>
        <v>Period: 1 May 2012 - 31 May 2012</v>
      </c>
      <c r="X4296" s="81"/>
      <c r="Y4296" s="82"/>
      <c r="Z4296" s="83"/>
      <c r="AA4296" s="84"/>
      <c r="AB4296" s="84"/>
      <c r="AC4296" s="85"/>
    </row>
    <row r="4297" spans="1:29" ht="12.75" customHeight="1">
      <c r="A4297" s="69"/>
      <c r="B4297" s="70" t="s">
        <v>6</v>
      </c>
      <c r="C4297" s="71" t="s">
        <v>5</v>
      </c>
      <c r="D4297" s="72"/>
      <c r="E4297" s="73"/>
      <c r="F4297" s="91"/>
      <c r="G4297" s="91"/>
      <c r="H4297" s="92"/>
      <c r="I4297" s="76">
        <f t="shared" si="1763"/>
        <v>3</v>
      </c>
      <c r="J4297" s="487" t="s">
        <v>7</v>
      </c>
      <c r="K4297" s="488" t="s">
        <v>8</v>
      </c>
      <c r="L4297" s="249"/>
      <c r="M4297" s="489" t="s">
        <v>49</v>
      </c>
      <c r="N4297" s="490"/>
      <c r="O4297" s="220"/>
      <c r="P4297" s="237"/>
      <c r="Q4297" s="255"/>
      <c r="R4297" s="491" t="s">
        <v>64</v>
      </c>
      <c r="S4297" s="493" t="s">
        <v>9</v>
      </c>
      <c r="T4297" s="493"/>
      <c r="U4297" s="493"/>
      <c r="V4297" s="493"/>
      <c r="W4297" s="494" t="s">
        <v>10</v>
      </c>
      <c r="X4297" s="93"/>
      <c r="Y4297" s="94"/>
      <c r="Z4297" s="83"/>
      <c r="AA4297" s="84"/>
      <c r="AB4297" s="84"/>
      <c r="AC4297" s="85"/>
    </row>
    <row r="4298" spans="1:29" ht="12.75" customHeight="1">
      <c r="A4298" s="69"/>
      <c r="B4298" s="70" t="s">
        <v>48</v>
      </c>
      <c r="C4298" s="71"/>
      <c r="D4298" s="72"/>
      <c r="E4298" s="73"/>
      <c r="F4298" s="91"/>
      <c r="G4298" s="91"/>
      <c r="H4298" s="92"/>
      <c r="I4298" s="76">
        <f t="shared" si="1763"/>
        <v>4</v>
      </c>
      <c r="J4298" s="487"/>
      <c r="K4298" s="488"/>
      <c r="L4298" s="250"/>
      <c r="M4298" s="231" t="s">
        <v>11</v>
      </c>
      <c r="N4298" s="231" t="s">
        <v>12</v>
      </c>
      <c r="O4298" s="231"/>
      <c r="P4298" s="238"/>
      <c r="Q4298" s="256" t="s">
        <v>67</v>
      </c>
      <c r="R4298" s="492"/>
      <c r="S4298" s="201">
        <v>1.5</v>
      </c>
      <c r="T4298" s="201">
        <v>2</v>
      </c>
      <c r="U4298" s="201">
        <v>3</v>
      </c>
      <c r="V4298" s="201">
        <v>4</v>
      </c>
      <c r="W4298" s="494"/>
      <c r="X4298" s="93"/>
      <c r="Y4298" s="94"/>
      <c r="Z4298" s="83"/>
      <c r="AA4298" s="95" t="s">
        <v>13</v>
      </c>
      <c r="AB4298" s="95" t="s">
        <v>14</v>
      </c>
      <c r="AC4298" s="96" t="s">
        <v>15</v>
      </c>
    </row>
    <row r="4299" spans="1:29" ht="12.75" customHeight="1">
      <c r="A4299" s="69"/>
      <c r="B4299" s="70" t="s">
        <v>16</v>
      </c>
      <c r="C4299" s="71"/>
      <c r="D4299" s="72"/>
      <c r="E4299" s="73"/>
      <c r="F4299" s="98"/>
      <c r="G4299" s="72"/>
      <c r="H4299" s="99"/>
      <c r="I4299" s="76">
        <f t="shared" si="1763"/>
        <v>5</v>
      </c>
      <c r="J4299" s="100">
        <f>$AN$9</f>
        <v>41079</v>
      </c>
      <c r="K4299" s="101"/>
      <c r="L4299" s="261"/>
      <c r="M4299" s="232">
        <f>VLOOKUP(K4299,$AE$23:$AG$30,2,0)</f>
        <v>0</v>
      </c>
      <c r="N4299" s="241">
        <f>VLOOKUP(K4299,$AE$23:$AG$30,3,0)</f>
        <v>0</v>
      </c>
      <c r="O4299" s="244">
        <f t="shared" ref="O4299:O4328" si="1764">(N4299-M4299)*24</f>
        <v>0</v>
      </c>
      <c r="P4299" s="245">
        <f>+IF(((N4299-M4299)*24)&gt;4,"1",0)</f>
        <v>0</v>
      </c>
      <c r="Q4299" s="257">
        <f t="shared" ref="Q4299:Q4328" si="1765">O4299-P4299</f>
        <v>0</v>
      </c>
      <c r="R4299" s="102">
        <f>+L4299-Q4299</f>
        <v>0</v>
      </c>
      <c r="S4299" s="103">
        <f>IF(AND(Y4299="d",W4299&gt;0),1,0)</f>
        <v>0</v>
      </c>
      <c r="T4299" s="104">
        <f>IF(AND(Y4299="D",W4299-S4299&lt;0),0,IF(AND(Y4299="M",W4299&gt;=7),7,IF(AND(Y4299="M",W4299&lt;7),W4299,IF(W4299-S4299&lt;0,0,IF(AND(Y4299="D",W4299-S4299&gt;=7),7,IF(AND(Y4299="D",W4299-S4299&lt;7),W4299-S4299,0))))))</f>
        <v>0</v>
      </c>
      <c r="U4299" s="104">
        <f>IF(AND(Y4299="D",W4299&lt;1),0,IF(AND(Y4299="D",W4299-S4299-T4299&gt;0,W4299-S4299-T4299&lt;1),W4299-S4299-T4299,IF(AND(Y4299="D",W4299-S4299-T4299&gt;=1),1,IF(AND(Y4299="M",W4299-T4299&gt;=1),1,IF(AND(Y4299="M",W4299-T4299&lt;1),W4299-T4299,0)))))</f>
        <v>0</v>
      </c>
      <c r="V4299" s="104">
        <f>IF(AND(Y4299="D",W4299&lt;1),0,IF(AND(Y4299="D",W4299-S4299-T4299-U4299&gt;0),W4299-S4299-T4299-U4299,IF(AND(Y4299="M",W4299-T4299-U4299&gt;0),W4299-T4299-U4299,0)))</f>
        <v>0</v>
      </c>
      <c r="W4299" s="105">
        <f>+R4299</f>
        <v>0</v>
      </c>
      <c r="X4299" s="96"/>
      <c r="Y4299" s="106" t="str">
        <f>$AO$9</f>
        <v>D</v>
      </c>
      <c r="Z4299" s="207" t="str">
        <f t="shared" ref="Z4299:Z4329" si="1766">TEXT(WEEKDAY(J4299),"ddd")</f>
        <v>Tue</v>
      </c>
      <c r="AA4299" s="107">
        <f t="shared" ref="AA4299:AA4321" si="1767">COUNTIF(K4299,"S")</f>
        <v>0</v>
      </c>
      <c r="AB4299" s="107">
        <f t="shared" ref="AB4299:AB4328" si="1768">COUNTIF(K4299,"I")</f>
        <v>0</v>
      </c>
      <c r="AC4299" s="107">
        <f t="shared" ref="AC4299:AC4328" si="1769">COUNTIF(K4299,"A")</f>
        <v>0</v>
      </c>
    </row>
    <row r="4300" spans="1:29" ht="12.75" customHeight="1">
      <c r="A4300" s="69"/>
      <c r="B4300" s="70" t="s">
        <v>18</v>
      </c>
      <c r="C4300" s="108" t="s">
        <v>61</v>
      </c>
      <c r="D4300" s="109"/>
      <c r="E4300" s="73"/>
      <c r="F4300" s="110"/>
      <c r="G4300" s="72"/>
      <c r="H4300" s="99"/>
      <c r="I4300" s="76">
        <f t="shared" si="1763"/>
        <v>6</v>
      </c>
      <c r="J4300" s="100">
        <f>$AN$10</f>
        <v>41080</v>
      </c>
      <c r="K4300" s="101"/>
      <c r="L4300" s="261"/>
      <c r="M4300" s="232">
        <f>VLOOKUP(K4300,$AE$23:$AG$30,2,0)</f>
        <v>0</v>
      </c>
      <c r="N4300" s="241">
        <f t="shared" ref="N4300:N4328" si="1770">VLOOKUP(K4300,$AE$23:$AG$30,3,0)</f>
        <v>0</v>
      </c>
      <c r="O4300" s="244">
        <f t="shared" si="1764"/>
        <v>0</v>
      </c>
      <c r="P4300" s="245">
        <f>+IF(((N4300-M4300)*24)&gt;4,"1",0)</f>
        <v>0</v>
      </c>
      <c r="Q4300" s="257">
        <f t="shared" si="1765"/>
        <v>0</v>
      </c>
      <c r="R4300" s="102">
        <f>+L4300-Q4300</f>
        <v>0</v>
      </c>
      <c r="S4300" s="103">
        <f t="shared" ref="S4300:S4328" si="1771">IF(AND(Y4300="d",W4300&gt;0),1,0)</f>
        <v>0</v>
      </c>
      <c r="T4300" s="104">
        <f t="shared" ref="T4300:T4328" si="1772">IF(AND(Y4300="D",W4300-S4300&lt;0),0,IF(AND(Y4300="M",W4300&gt;=7),7,IF(AND(Y4300="M",W4300&lt;7),W4300,IF(W4300-S4300&lt;0,0,IF(AND(Y4300="D",W4300-S4300&gt;=7),7,IF(AND(Y4300="D",W4300-S4300&lt;7),W4300-S4300,0))))))</f>
        <v>0</v>
      </c>
      <c r="U4300" s="104">
        <f t="shared" ref="U4300:U4328" si="1773">IF(AND(Y4300="D",W4300&lt;1),0,IF(AND(Y4300="D",W4300-S4300-T4300&gt;0,W4300-S4300-T4300&lt;1),W4300-S4300-T4300,IF(AND(Y4300="D",W4300-S4300-T4300&gt;=1),1,IF(AND(Y4300="M",W4300-T4300&gt;=1),1,IF(AND(Y4300="M",W4300-T4300&lt;1),W4300-T4300,0)))))</f>
        <v>0</v>
      </c>
      <c r="V4300" s="104">
        <f t="shared" ref="V4300:V4328" si="1774">IF(AND(Y4300="D",W4300&lt;1),0,IF(AND(Y4300="D",W4300-S4300-T4300-U4300&gt;0),W4300-S4300-T4300-U4300,IF(AND(Y4300="M",W4300-T4300-U4300&gt;0),W4300-T4300-U4300,0)))</f>
        <v>0</v>
      </c>
      <c r="W4300" s="105">
        <f t="shared" ref="W4300:W4328" si="1775">+R4300</f>
        <v>0</v>
      </c>
      <c r="X4300" s="96"/>
      <c r="Y4300" s="106" t="str">
        <f>$AO$10</f>
        <v>D</v>
      </c>
      <c r="Z4300" s="207" t="str">
        <f t="shared" si="1766"/>
        <v>Wed</v>
      </c>
      <c r="AA4300" s="107">
        <f t="shared" si="1767"/>
        <v>0</v>
      </c>
      <c r="AB4300" s="107">
        <f t="shared" si="1768"/>
        <v>0</v>
      </c>
      <c r="AC4300" s="107">
        <f t="shared" si="1769"/>
        <v>0</v>
      </c>
    </row>
    <row r="4301" spans="1:29" ht="12.75" customHeight="1">
      <c r="A4301" s="69"/>
      <c r="B4301" s="98" t="s">
        <v>20</v>
      </c>
      <c r="C4301" s="199">
        <v>40245</v>
      </c>
      <c r="D4301" s="199">
        <v>41340</v>
      </c>
      <c r="E4301" s="73"/>
      <c r="F4301" s="72"/>
      <c r="G4301" s="72"/>
      <c r="H4301" s="99"/>
      <c r="I4301" s="76">
        <f t="shared" si="1763"/>
        <v>7</v>
      </c>
      <c r="J4301" s="100">
        <f>$AN$11</f>
        <v>41081</v>
      </c>
      <c r="K4301" s="101"/>
      <c r="L4301" s="261"/>
      <c r="M4301" s="232">
        <f>VLOOKUP(K4301,$AE$23:$AG$30,2,0)</f>
        <v>0</v>
      </c>
      <c r="N4301" s="241">
        <f t="shared" si="1770"/>
        <v>0</v>
      </c>
      <c r="O4301" s="244">
        <f t="shared" si="1764"/>
        <v>0</v>
      </c>
      <c r="P4301" s="245">
        <f t="shared" ref="P4301:P4328" si="1776">+IF(((N4301-M4301)*24)&gt;4,"1",0)</f>
        <v>0</v>
      </c>
      <c r="Q4301" s="257">
        <f t="shared" si="1765"/>
        <v>0</v>
      </c>
      <c r="R4301" s="102">
        <f t="shared" ref="R4301:R4328" si="1777">+L4301-Q4301</f>
        <v>0</v>
      </c>
      <c r="S4301" s="103">
        <f t="shared" si="1771"/>
        <v>0</v>
      </c>
      <c r="T4301" s="104">
        <f t="shared" si="1772"/>
        <v>0</v>
      </c>
      <c r="U4301" s="104">
        <f t="shared" si="1773"/>
        <v>0</v>
      </c>
      <c r="V4301" s="104">
        <f t="shared" si="1774"/>
        <v>0</v>
      </c>
      <c r="W4301" s="105">
        <f t="shared" si="1775"/>
        <v>0</v>
      </c>
      <c r="X4301" s="96"/>
      <c r="Y4301" s="106" t="str">
        <f>$AO$11</f>
        <v>D</v>
      </c>
      <c r="Z4301" s="207" t="str">
        <f t="shared" si="1766"/>
        <v>Thu</v>
      </c>
      <c r="AA4301" s="107">
        <f t="shared" si="1767"/>
        <v>0</v>
      </c>
      <c r="AB4301" s="107">
        <f t="shared" si="1768"/>
        <v>0</v>
      </c>
      <c r="AC4301" s="107">
        <f t="shared" si="1769"/>
        <v>0</v>
      </c>
    </row>
    <row r="4302" spans="1:29" ht="12.75" customHeight="1">
      <c r="A4302" s="69"/>
      <c r="B4302" s="98"/>
      <c r="C4302" s="98"/>
      <c r="D4302" s="72"/>
      <c r="E4302" s="73"/>
      <c r="F4302" s="72"/>
      <c r="G4302" s="72"/>
      <c r="H4302" s="99"/>
      <c r="I4302" s="76">
        <f t="shared" si="1763"/>
        <v>8</v>
      </c>
      <c r="J4302" s="100">
        <f>$AN$12</f>
        <v>41082</v>
      </c>
      <c r="K4302" s="101"/>
      <c r="L4302" s="261"/>
      <c r="M4302" s="232">
        <f t="shared" ref="M4302:M4328" si="1778">VLOOKUP(K4302,$AE$23:$AG$30,2,0)</f>
        <v>0</v>
      </c>
      <c r="N4302" s="241">
        <f t="shared" si="1770"/>
        <v>0</v>
      </c>
      <c r="O4302" s="244">
        <f t="shared" si="1764"/>
        <v>0</v>
      </c>
      <c r="P4302" s="245">
        <f t="shared" si="1776"/>
        <v>0</v>
      </c>
      <c r="Q4302" s="257">
        <f t="shared" si="1765"/>
        <v>0</v>
      </c>
      <c r="R4302" s="102">
        <f t="shared" si="1777"/>
        <v>0</v>
      </c>
      <c r="S4302" s="103">
        <f t="shared" si="1771"/>
        <v>0</v>
      </c>
      <c r="T4302" s="104">
        <f t="shared" si="1772"/>
        <v>0</v>
      </c>
      <c r="U4302" s="104">
        <f t="shared" si="1773"/>
        <v>0</v>
      </c>
      <c r="V4302" s="104">
        <f t="shared" si="1774"/>
        <v>0</v>
      </c>
      <c r="W4302" s="105">
        <f t="shared" si="1775"/>
        <v>0</v>
      </c>
      <c r="X4302" s="96"/>
      <c r="Y4302" s="106" t="str">
        <f>$AO$12</f>
        <v>D</v>
      </c>
      <c r="Z4302" s="207" t="str">
        <f t="shared" si="1766"/>
        <v>Fri</v>
      </c>
      <c r="AA4302" s="107">
        <f t="shared" si="1767"/>
        <v>0</v>
      </c>
      <c r="AB4302" s="107">
        <f t="shared" si="1768"/>
        <v>0</v>
      </c>
      <c r="AC4302" s="107">
        <f t="shared" si="1769"/>
        <v>0</v>
      </c>
    </row>
    <row r="4303" spans="1:29" ht="12.75" customHeight="1">
      <c r="A4303" s="69"/>
      <c r="B4303" s="98"/>
      <c r="C4303" s="98"/>
      <c r="D4303" s="72"/>
      <c r="E4303" s="73"/>
      <c r="F4303" s="198"/>
      <c r="G4303" s="72"/>
      <c r="H4303" s="99"/>
      <c r="I4303" s="76">
        <f t="shared" si="1763"/>
        <v>9</v>
      </c>
      <c r="J4303" s="100">
        <f>$AN$13</f>
        <v>41083</v>
      </c>
      <c r="K4303" s="101"/>
      <c r="L4303" s="261"/>
      <c r="M4303" s="232">
        <f t="shared" si="1778"/>
        <v>0</v>
      </c>
      <c r="N4303" s="241">
        <f t="shared" si="1770"/>
        <v>0</v>
      </c>
      <c r="O4303" s="244">
        <f t="shared" si="1764"/>
        <v>0</v>
      </c>
      <c r="P4303" s="245">
        <f t="shared" si="1776"/>
        <v>0</v>
      </c>
      <c r="Q4303" s="257">
        <f t="shared" si="1765"/>
        <v>0</v>
      </c>
      <c r="R4303" s="102">
        <f t="shared" si="1777"/>
        <v>0</v>
      </c>
      <c r="S4303" s="103">
        <f t="shared" si="1771"/>
        <v>0</v>
      </c>
      <c r="T4303" s="104">
        <f t="shared" si="1772"/>
        <v>0</v>
      </c>
      <c r="U4303" s="104">
        <f t="shared" si="1773"/>
        <v>0</v>
      </c>
      <c r="V4303" s="104">
        <f t="shared" si="1774"/>
        <v>0</v>
      </c>
      <c r="W4303" s="105">
        <f t="shared" si="1775"/>
        <v>0</v>
      </c>
      <c r="X4303" s="96"/>
      <c r="Y4303" s="106" t="str">
        <f>$AO$13</f>
        <v>M</v>
      </c>
      <c r="Z4303" s="207" t="str">
        <f t="shared" si="1766"/>
        <v>Sat</v>
      </c>
      <c r="AA4303" s="107">
        <f t="shared" si="1767"/>
        <v>0</v>
      </c>
      <c r="AB4303" s="107">
        <f t="shared" si="1768"/>
        <v>0</v>
      </c>
      <c r="AC4303" s="107">
        <f t="shared" si="1769"/>
        <v>0</v>
      </c>
    </row>
    <row r="4304" spans="1:29" ht="12.75" customHeight="1">
      <c r="A4304" s="69"/>
      <c r="B4304" s="124" t="s">
        <v>21</v>
      </c>
      <c r="C4304" s="125" t="s">
        <v>22</v>
      </c>
      <c r="D4304" s="126"/>
      <c r="E4304" s="127"/>
      <c r="F4304" s="198">
        <v>1244560</v>
      </c>
      <c r="G4304" s="129" t="s">
        <v>22</v>
      </c>
      <c r="H4304" s="130">
        <f>+F4304</f>
        <v>1244560</v>
      </c>
      <c r="I4304" s="76">
        <f t="shared" si="1763"/>
        <v>10</v>
      </c>
      <c r="J4304" s="100">
        <f>$AN$14</f>
        <v>41084</v>
      </c>
      <c r="K4304" s="101"/>
      <c r="L4304" s="261"/>
      <c r="M4304" s="232">
        <f t="shared" si="1778"/>
        <v>0</v>
      </c>
      <c r="N4304" s="241">
        <f t="shared" si="1770"/>
        <v>0</v>
      </c>
      <c r="O4304" s="244">
        <f t="shared" si="1764"/>
        <v>0</v>
      </c>
      <c r="P4304" s="245">
        <f t="shared" si="1776"/>
        <v>0</v>
      </c>
      <c r="Q4304" s="257">
        <f t="shared" si="1765"/>
        <v>0</v>
      </c>
      <c r="R4304" s="102">
        <f t="shared" si="1777"/>
        <v>0</v>
      </c>
      <c r="S4304" s="103">
        <f t="shared" si="1771"/>
        <v>0</v>
      </c>
      <c r="T4304" s="104">
        <f t="shared" si="1772"/>
        <v>0</v>
      </c>
      <c r="U4304" s="104">
        <f t="shared" si="1773"/>
        <v>0</v>
      </c>
      <c r="V4304" s="104">
        <f t="shared" si="1774"/>
        <v>0</v>
      </c>
      <c r="W4304" s="105">
        <f t="shared" si="1775"/>
        <v>0</v>
      </c>
      <c r="X4304" s="96"/>
      <c r="Y4304" s="106" t="str">
        <f>$AO$14</f>
        <v>M</v>
      </c>
      <c r="Z4304" s="262" t="str">
        <f t="shared" si="1766"/>
        <v>Sun</v>
      </c>
      <c r="AA4304" s="107">
        <f t="shared" si="1767"/>
        <v>0</v>
      </c>
      <c r="AB4304" s="107">
        <f t="shared" si="1768"/>
        <v>0</v>
      </c>
      <c r="AC4304" s="107">
        <f t="shared" si="1769"/>
        <v>0</v>
      </c>
    </row>
    <row r="4305" spans="1:29" ht="12.75" customHeight="1">
      <c r="A4305" s="69"/>
      <c r="B4305" s="124" t="s">
        <v>23</v>
      </c>
      <c r="C4305" s="125" t="s">
        <v>22</v>
      </c>
      <c r="D4305" s="133">
        <f>+F4304/173</f>
        <v>7193.9884393063585</v>
      </c>
      <c r="E4305" s="127" t="s">
        <v>24</v>
      </c>
      <c r="F4305" s="128">
        <f>+W4331</f>
        <v>33.499999999999986</v>
      </c>
      <c r="G4305" s="134" t="s">
        <v>22</v>
      </c>
      <c r="H4305" s="130">
        <f>F4305*D4305</f>
        <v>240998.6127167629</v>
      </c>
      <c r="I4305" s="76">
        <f t="shared" si="1763"/>
        <v>11</v>
      </c>
      <c r="J4305" s="100">
        <f>$AN$15</f>
        <v>41085</v>
      </c>
      <c r="K4305" s="101"/>
      <c r="L4305" s="261"/>
      <c r="M4305" s="232">
        <f t="shared" si="1778"/>
        <v>0</v>
      </c>
      <c r="N4305" s="241">
        <f t="shared" si="1770"/>
        <v>0</v>
      </c>
      <c r="O4305" s="244">
        <f t="shared" si="1764"/>
        <v>0</v>
      </c>
      <c r="P4305" s="245">
        <f t="shared" si="1776"/>
        <v>0</v>
      </c>
      <c r="Q4305" s="257">
        <f t="shared" si="1765"/>
        <v>0</v>
      </c>
      <c r="R4305" s="102">
        <f t="shared" si="1777"/>
        <v>0</v>
      </c>
      <c r="S4305" s="103">
        <f t="shared" si="1771"/>
        <v>0</v>
      </c>
      <c r="T4305" s="104">
        <f t="shared" si="1772"/>
        <v>0</v>
      </c>
      <c r="U4305" s="104">
        <f t="shared" si="1773"/>
        <v>0</v>
      </c>
      <c r="V4305" s="104">
        <f t="shared" si="1774"/>
        <v>0</v>
      </c>
      <c r="W4305" s="105">
        <f t="shared" si="1775"/>
        <v>0</v>
      </c>
      <c r="X4305" s="96"/>
      <c r="Y4305" s="106" t="str">
        <f>$AO$15</f>
        <v>D</v>
      </c>
      <c r="Z4305" s="262" t="str">
        <f t="shared" si="1766"/>
        <v>Mon</v>
      </c>
      <c r="AA4305" s="107">
        <f t="shared" si="1767"/>
        <v>0</v>
      </c>
      <c r="AB4305" s="107">
        <f t="shared" si="1768"/>
        <v>0</v>
      </c>
      <c r="AC4305" s="107">
        <f t="shared" si="1769"/>
        <v>0</v>
      </c>
    </row>
    <row r="4306" spans="1:29" ht="12.75" customHeight="1">
      <c r="A4306" s="69"/>
      <c r="B4306" s="124" t="s">
        <v>65</v>
      </c>
      <c r="C4306" s="125" t="s">
        <v>22</v>
      </c>
      <c r="D4306" s="133">
        <v>6000</v>
      </c>
      <c r="E4306" s="127" t="s">
        <v>24</v>
      </c>
      <c r="F4306" s="203">
        <f>+K4331</f>
        <v>13</v>
      </c>
      <c r="G4306" s="134" t="s">
        <v>22</v>
      </c>
      <c r="H4306" s="130">
        <f>F4306*D4306</f>
        <v>78000</v>
      </c>
      <c r="I4306" s="76">
        <f t="shared" si="1763"/>
        <v>12</v>
      </c>
      <c r="J4306" s="100">
        <f>$AN$16</f>
        <v>41086</v>
      </c>
      <c r="K4306" s="101"/>
      <c r="L4306" s="261"/>
      <c r="M4306" s="232">
        <f t="shared" si="1778"/>
        <v>0</v>
      </c>
      <c r="N4306" s="241">
        <f t="shared" si="1770"/>
        <v>0</v>
      </c>
      <c r="O4306" s="244">
        <f t="shared" si="1764"/>
        <v>0</v>
      </c>
      <c r="P4306" s="245">
        <f t="shared" si="1776"/>
        <v>0</v>
      </c>
      <c r="Q4306" s="257">
        <f t="shared" si="1765"/>
        <v>0</v>
      </c>
      <c r="R4306" s="102">
        <f t="shared" si="1777"/>
        <v>0</v>
      </c>
      <c r="S4306" s="103">
        <f t="shared" si="1771"/>
        <v>0</v>
      </c>
      <c r="T4306" s="104">
        <f t="shared" si="1772"/>
        <v>0</v>
      </c>
      <c r="U4306" s="104">
        <f t="shared" si="1773"/>
        <v>0</v>
      </c>
      <c r="V4306" s="104">
        <f t="shared" si="1774"/>
        <v>0</v>
      </c>
      <c r="W4306" s="105">
        <f t="shared" si="1775"/>
        <v>0</v>
      </c>
      <c r="X4306" s="96"/>
      <c r="Y4306" s="106" t="str">
        <f>$AO$16</f>
        <v>D</v>
      </c>
      <c r="Z4306" s="207" t="str">
        <f t="shared" si="1766"/>
        <v>Tue</v>
      </c>
      <c r="AA4306" s="107">
        <f t="shared" si="1767"/>
        <v>0</v>
      </c>
      <c r="AB4306" s="107">
        <f t="shared" si="1768"/>
        <v>0</v>
      </c>
      <c r="AC4306" s="107">
        <f t="shared" si="1769"/>
        <v>0</v>
      </c>
    </row>
    <row r="4307" spans="1:29" ht="12.75" customHeight="1">
      <c r="A4307" s="69"/>
      <c r="B4307" s="124" t="s">
        <v>66</v>
      </c>
      <c r="C4307" s="125" t="s">
        <v>22</v>
      </c>
      <c r="D4307" s="200">
        <v>4000</v>
      </c>
      <c r="E4307" s="127" t="s">
        <v>24</v>
      </c>
      <c r="F4307" s="139">
        <f>+L4331</f>
        <v>3</v>
      </c>
      <c r="G4307" s="134" t="s">
        <v>22</v>
      </c>
      <c r="H4307" s="130">
        <f>F4307*D4307</f>
        <v>12000</v>
      </c>
      <c r="I4307" s="76">
        <f t="shared" si="1763"/>
        <v>13</v>
      </c>
      <c r="J4307" s="100">
        <f>$AN$17</f>
        <v>41087</v>
      </c>
      <c r="K4307" s="101"/>
      <c r="L4307" s="261"/>
      <c r="M4307" s="232">
        <f t="shared" si="1778"/>
        <v>0</v>
      </c>
      <c r="N4307" s="241">
        <f t="shared" si="1770"/>
        <v>0</v>
      </c>
      <c r="O4307" s="244">
        <f t="shared" si="1764"/>
        <v>0</v>
      </c>
      <c r="P4307" s="245">
        <f t="shared" si="1776"/>
        <v>0</v>
      </c>
      <c r="Q4307" s="257">
        <f t="shared" si="1765"/>
        <v>0</v>
      </c>
      <c r="R4307" s="102">
        <f t="shared" si="1777"/>
        <v>0</v>
      </c>
      <c r="S4307" s="103">
        <f t="shared" si="1771"/>
        <v>0</v>
      </c>
      <c r="T4307" s="104">
        <f t="shared" si="1772"/>
        <v>0</v>
      </c>
      <c r="U4307" s="104">
        <f t="shared" si="1773"/>
        <v>0</v>
      </c>
      <c r="V4307" s="104">
        <f t="shared" si="1774"/>
        <v>0</v>
      </c>
      <c r="W4307" s="105">
        <f t="shared" si="1775"/>
        <v>0</v>
      </c>
      <c r="X4307" s="96"/>
      <c r="Y4307" s="106" t="str">
        <f>$AO$17</f>
        <v>D</v>
      </c>
      <c r="Z4307" s="207" t="str">
        <f t="shared" si="1766"/>
        <v>Wed</v>
      </c>
      <c r="AA4307" s="107">
        <f t="shared" si="1767"/>
        <v>0</v>
      </c>
      <c r="AB4307" s="107">
        <f t="shared" si="1768"/>
        <v>0</v>
      </c>
      <c r="AC4307" s="107">
        <f t="shared" si="1769"/>
        <v>0</v>
      </c>
    </row>
    <row r="4308" spans="1:29" ht="12.75" customHeight="1">
      <c r="A4308" s="69"/>
      <c r="B4308" s="335" t="s">
        <v>75</v>
      </c>
      <c r="C4308" s="336" t="s">
        <v>22</v>
      </c>
      <c r="D4308" s="337"/>
      <c r="E4308" s="127" t="s">
        <v>24</v>
      </c>
      <c r="F4308" s="338">
        <f>+M4331</f>
        <v>10</v>
      </c>
      <c r="G4308" s="142" t="s">
        <v>22</v>
      </c>
      <c r="H4308" s="143">
        <f>+F4308*D4308</f>
        <v>0</v>
      </c>
      <c r="I4308" s="76">
        <f t="shared" si="1763"/>
        <v>14</v>
      </c>
      <c r="J4308" s="100">
        <f>$AN$18</f>
        <v>41088</v>
      </c>
      <c r="K4308" s="101"/>
      <c r="L4308" s="261"/>
      <c r="M4308" s="232">
        <f t="shared" si="1778"/>
        <v>0</v>
      </c>
      <c r="N4308" s="241">
        <f t="shared" si="1770"/>
        <v>0</v>
      </c>
      <c r="O4308" s="244">
        <f t="shared" si="1764"/>
        <v>0</v>
      </c>
      <c r="P4308" s="245">
        <f t="shared" si="1776"/>
        <v>0</v>
      </c>
      <c r="Q4308" s="257">
        <f t="shared" si="1765"/>
        <v>0</v>
      </c>
      <c r="R4308" s="102">
        <f t="shared" si="1777"/>
        <v>0</v>
      </c>
      <c r="S4308" s="103">
        <f t="shared" si="1771"/>
        <v>0</v>
      </c>
      <c r="T4308" s="104">
        <f t="shared" si="1772"/>
        <v>0</v>
      </c>
      <c r="U4308" s="104">
        <f t="shared" si="1773"/>
        <v>0</v>
      </c>
      <c r="V4308" s="104">
        <f t="shared" si="1774"/>
        <v>0</v>
      </c>
      <c r="W4308" s="105">
        <f t="shared" si="1775"/>
        <v>0</v>
      </c>
      <c r="X4308" s="96"/>
      <c r="Y4308" s="106" t="str">
        <f>$AO$18</f>
        <v>D</v>
      </c>
      <c r="Z4308" s="207" t="str">
        <f t="shared" si="1766"/>
        <v>Thu</v>
      </c>
      <c r="AA4308" s="107">
        <f t="shared" si="1767"/>
        <v>0</v>
      </c>
      <c r="AB4308" s="107">
        <f t="shared" si="1768"/>
        <v>0</v>
      </c>
      <c r="AC4308" s="107">
        <f t="shared" si="1769"/>
        <v>0</v>
      </c>
    </row>
    <row r="4309" spans="1:29" ht="12.75" customHeight="1">
      <c r="A4309" s="69"/>
      <c r="B4309" s="124"/>
      <c r="C4309" s="70"/>
      <c r="D4309" s="202"/>
      <c r="E4309" s="140"/>
      <c r="F4309" s="141"/>
      <c r="G4309" s="74" t="s">
        <v>22</v>
      </c>
      <c r="H4309" s="99">
        <f>+D4309*F4309</f>
        <v>0</v>
      </c>
      <c r="I4309" s="76">
        <f t="shared" si="1763"/>
        <v>15</v>
      </c>
      <c r="J4309" s="100">
        <f>$AN$19</f>
        <v>41089</v>
      </c>
      <c r="K4309" s="101"/>
      <c r="L4309" s="261"/>
      <c r="M4309" s="232">
        <f t="shared" si="1778"/>
        <v>0</v>
      </c>
      <c r="N4309" s="241">
        <f t="shared" si="1770"/>
        <v>0</v>
      </c>
      <c r="O4309" s="244">
        <f t="shared" si="1764"/>
        <v>0</v>
      </c>
      <c r="P4309" s="245">
        <f t="shared" si="1776"/>
        <v>0</v>
      </c>
      <c r="Q4309" s="257">
        <f t="shared" si="1765"/>
        <v>0</v>
      </c>
      <c r="R4309" s="102">
        <f t="shared" si="1777"/>
        <v>0</v>
      </c>
      <c r="S4309" s="103">
        <f t="shared" si="1771"/>
        <v>0</v>
      </c>
      <c r="T4309" s="104">
        <f t="shared" si="1772"/>
        <v>0</v>
      </c>
      <c r="U4309" s="104">
        <f t="shared" si="1773"/>
        <v>0</v>
      </c>
      <c r="V4309" s="104">
        <f t="shared" si="1774"/>
        <v>0</v>
      </c>
      <c r="W4309" s="105">
        <f t="shared" si="1775"/>
        <v>0</v>
      </c>
      <c r="X4309" s="96"/>
      <c r="Y4309" s="106" t="str">
        <f>$AO$19</f>
        <v>D</v>
      </c>
      <c r="Z4309" s="207" t="str">
        <f t="shared" si="1766"/>
        <v>Fri</v>
      </c>
      <c r="AA4309" s="107">
        <f t="shared" si="1767"/>
        <v>0</v>
      </c>
      <c r="AB4309" s="107">
        <f t="shared" si="1768"/>
        <v>0</v>
      </c>
      <c r="AC4309" s="107">
        <f t="shared" si="1769"/>
        <v>0</v>
      </c>
    </row>
    <row r="4310" spans="1:29" ht="12.75" customHeight="1">
      <c r="A4310" s="69"/>
      <c r="B4310" s="124"/>
      <c r="C4310" s="70"/>
      <c r="D4310" s="202"/>
      <c r="E4310" s="140"/>
      <c r="F4310" s="139"/>
      <c r="G4310" s="74" t="s">
        <v>22</v>
      </c>
      <c r="H4310" s="99">
        <f>+D4310*F4310</f>
        <v>0</v>
      </c>
      <c r="I4310" s="76">
        <f t="shared" si="1763"/>
        <v>16</v>
      </c>
      <c r="J4310" s="100">
        <f>$AN$20</f>
        <v>41090</v>
      </c>
      <c r="K4310" s="101"/>
      <c r="L4310" s="261"/>
      <c r="M4310" s="232">
        <f t="shared" si="1778"/>
        <v>0</v>
      </c>
      <c r="N4310" s="241">
        <f t="shared" si="1770"/>
        <v>0</v>
      </c>
      <c r="O4310" s="244">
        <f t="shared" si="1764"/>
        <v>0</v>
      </c>
      <c r="P4310" s="245">
        <f t="shared" si="1776"/>
        <v>0</v>
      </c>
      <c r="Q4310" s="257">
        <f t="shared" si="1765"/>
        <v>0</v>
      </c>
      <c r="R4310" s="102">
        <f t="shared" si="1777"/>
        <v>0</v>
      </c>
      <c r="S4310" s="103">
        <f t="shared" si="1771"/>
        <v>0</v>
      </c>
      <c r="T4310" s="104">
        <f t="shared" si="1772"/>
        <v>0</v>
      </c>
      <c r="U4310" s="104">
        <f t="shared" si="1773"/>
        <v>0</v>
      </c>
      <c r="V4310" s="104">
        <f t="shared" si="1774"/>
        <v>0</v>
      </c>
      <c r="W4310" s="105">
        <f t="shared" si="1775"/>
        <v>0</v>
      </c>
      <c r="X4310" s="96"/>
      <c r="Y4310" s="106" t="str">
        <f>$AO$20</f>
        <v>M</v>
      </c>
      <c r="Z4310" s="207" t="str">
        <f t="shared" si="1766"/>
        <v>Sat</v>
      </c>
      <c r="AA4310" s="107">
        <f t="shared" si="1767"/>
        <v>0</v>
      </c>
      <c r="AB4310" s="107">
        <f t="shared" si="1768"/>
        <v>0</v>
      </c>
      <c r="AC4310" s="107">
        <f t="shared" si="1769"/>
        <v>0</v>
      </c>
    </row>
    <row r="4311" spans="1:29" ht="12.75" customHeight="1">
      <c r="A4311" s="69"/>
      <c r="B4311" s="124" t="s">
        <v>56</v>
      </c>
      <c r="C4311" s="70" t="s">
        <v>22</v>
      </c>
      <c r="D4311" s="202"/>
      <c r="E4311" s="140"/>
      <c r="F4311" s="141"/>
      <c r="G4311" s="74" t="s">
        <v>22</v>
      </c>
      <c r="H4311" s="99">
        <v>0</v>
      </c>
      <c r="I4311" s="76">
        <f t="shared" si="1763"/>
        <v>17</v>
      </c>
      <c r="J4311" s="100">
        <f>$AN$21</f>
        <v>41091</v>
      </c>
      <c r="K4311" s="339" t="s">
        <v>50</v>
      </c>
      <c r="L4311" s="261"/>
      <c r="M4311" s="232">
        <f t="shared" si="1778"/>
        <v>0</v>
      </c>
      <c r="N4311" s="241">
        <f t="shared" si="1770"/>
        <v>0</v>
      </c>
      <c r="O4311" s="244">
        <f t="shared" si="1764"/>
        <v>0</v>
      </c>
      <c r="P4311" s="245">
        <f t="shared" si="1776"/>
        <v>0</v>
      </c>
      <c r="Q4311" s="257">
        <f t="shared" si="1765"/>
        <v>0</v>
      </c>
      <c r="R4311" s="102">
        <f t="shared" si="1777"/>
        <v>0</v>
      </c>
      <c r="S4311" s="103">
        <f t="shared" si="1771"/>
        <v>0</v>
      </c>
      <c r="T4311" s="104">
        <f t="shared" si="1772"/>
        <v>0</v>
      </c>
      <c r="U4311" s="104">
        <f t="shared" si="1773"/>
        <v>0</v>
      </c>
      <c r="V4311" s="104">
        <f t="shared" si="1774"/>
        <v>0</v>
      </c>
      <c r="W4311" s="105">
        <f t="shared" si="1775"/>
        <v>0</v>
      </c>
      <c r="X4311" s="96"/>
      <c r="Y4311" s="106" t="str">
        <f>$AO$21</f>
        <v>M</v>
      </c>
      <c r="Z4311" s="262" t="str">
        <f t="shared" si="1766"/>
        <v>Sun</v>
      </c>
      <c r="AA4311" s="107">
        <f t="shared" si="1767"/>
        <v>0</v>
      </c>
      <c r="AB4311" s="107">
        <f t="shared" si="1768"/>
        <v>0</v>
      </c>
      <c r="AC4311" s="107">
        <f t="shared" si="1769"/>
        <v>0</v>
      </c>
    </row>
    <row r="4312" spans="1:29" ht="12.75" customHeight="1">
      <c r="A4312" s="69"/>
      <c r="B4312" s="124"/>
      <c r="C4312" s="70"/>
      <c r="D4312" s="202"/>
      <c r="E4312" s="140"/>
      <c r="F4312" s="139"/>
      <c r="G4312" s="74" t="s">
        <v>22</v>
      </c>
      <c r="H4312" s="99">
        <f>+D4312*F4312</f>
        <v>0</v>
      </c>
      <c r="I4312" s="76">
        <f t="shared" si="1763"/>
        <v>18</v>
      </c>
      <c r="J4312" s="100">
        <f>$AN$22</f>
        <v>41092</v>
      </c>
      <c r="K4312" s="101">
        <v>1</v>
      </c>
      <c r="L4312" s="261">
        <v>8</v>
      </c>
      <c r="M4312" s="232">
        <f t="shared" si="1778"/>
        <v>0.33333333333333331</v>
      </c>
      <c r="N4312" s="241">
        <f t="shared" si="1770"/>
        <v>0.70833333333333337</v>
      </c>
      <c r="O4312" s="244">
        <f t="shared" si="1764"/>
        <v>9.0000000000000018</v>
      </c>
      <c r="P4312" s="245" t="str">
        <f t="shared" si="1776"/>
        <v>1</v>
      </c>
      <c r="Q4312" s="257">
        <f t="shared" si="1765"/>
        <v>8.0000000000000018</v>
      </c>
      <c r="R4312" s="102">
        <f t="shared" si="1777"/>
        <v>0</v>
      </c>
      <c r="S4312" s="103">
        <f t="shared" si="1771"/>
        <v>0</v>
      </c>
      <c r="T4312" s="104">
        <f t="shared" si="1772"/>
        <v>0</v>
      </c>
      <c r="U4312" s="104">
        <f t="shared" si="1773"/>
        <v>0</v>
      </c>
      <c r="V4312" s="104">
        <f t="shared" si="1774"/>
        <v>0</v>
      </c>
      <c r="W4312" s="105">
        <f t="shared" si="1775"/>
        <v>0</v>
      </c>
      <c r="X4312" s="96"/>
      <c r="Y4312" s="106" t="str">
        <f>$AO$22</f>
        <v>D</v>
      </c>
      <c r="Z4312" s="262" t="str">
        <f t="shared" si="1766"/>
        <v>Mon</v>
      </c>
      <c r="AA4312" s="107">
        <f t="shared" si="1767"/>
        <v>0</v>
      </c>
      <c r="AB4312" s="107">
        <f t="shared" si="1768"/>
        <v>0</v>
      </c>
      <c r="AC4312" s="107">
        <f t="shared" si="1769"/>
        <v>0</v>
      </c>
    </row>
    <row r="4313" spans="1:29" ht="12.75" customHeight="1">
      <c r="A4313" s="69"/>
      <c r="B4313" s="150" t="s">
        <v>19</v>
      </c>
      <c r="C4313" s="150"/>
      <c r="D4313" s="200"/>
      <c r="E4313" s="127"/>
      <c r="F4313" s="151"/>
      <c r="G4313" s="134" t="s">
        <v>22</v>
      </c>
      <c r="H4313" s="152">
        <f>SUM(H4304:H4312)</f>
        <v>1575558.6127167628</v>
      </c>
      <c r="I4313" s="76">
        <f t="shared" si="1763"/>
        <v>19</v>
      </c>
      <c r="J4313" s="100">
        <f>$AN$23</f>
        <v>41093</v>
      </c>
      <c r="K4313" s="101">
        <v>1</v>
      </c>
      <c r="L4313" s="261">
        <v>8</v>
      </c>
      <c r="M4313" s="232">
        <f t="shared" si="1778"/>
        <v>0.33333333333333331</v>
      </c>
      <c r="N4313" s="241">
        <f t="shared" si="1770"/>
        <v>0.70833333333333337</v>
      </c>
      <c r="O4313" s="244">
        <f t="shared" si="1764"/>
        <v>9.0000000000000018</v>
      </c>
      <c r="P4313" s="245" t="str">
        <f t="shared" si="1776"/>
        <v>1</v>
      </c>
      <c r="Q4313" s="257">
        <f t="shared" si="1765"/>
        <v>8.0000000000000018</v>
      </c>
      <c r="R4313" s="102">
        <f t="shared" si="1777"/>
        <v>0</v>
      </c>
      <c r="S4313" s="103">
        <f t="shared" si="1771"/>
        <v>0</v>
      </c>
      <c r="T4313" s="104">
        <f t="shared" si="1772"/>
        <v>0</v>
      </c>
      <c r="U4313" s="104">
        <f t="shared" si="1773"/>
        <v>0</v>
      </c>
      <c r="V4313" s="104">
        <f t="shared" si="1774"/>
        <v>0</v>
      </c>
      <c r="W4313" s="105">
        <f t="shared" si="1775"/>
        <v>0</v>
      </c>
      <c r="X4313" s="96"/>
      <c r="Y4313" s="106" t="str">
        <f>$AO$23</f>
        <v>D</v>
      </c>
      <c r="Z4313" s="207" t="str">
        <f t="shared" si="1766"/>
        <v>Tue</v>
      </c>
      <c r="AA4313" s="107">
        <f t="shared" si="1767"/>
        <v>0</v>
      </c>
      <c r="AB4313" s="107">
        <f t="shared" si="1768"/>
        <v>0</v>
      </c>
      <c r="AC4313" s="107">
        <f t="shared" si="1769"/>
        <v>0</v>
      </c>
    </row>
    <row r="4314" spans="1:29" ht="12.75" customHeight="1">
      <c r="A4314" s="69"/>
      <c r="B4314" s="131" t="s">
        <v>25</v>
      </c>
      <c r="C4314" s="70"/>
      <c r="D4314" s="200"/>
      <c r="E4314" s="127"/>
      <c r="F4314" s="151"/>
      <c r="G4314" s="74"/>
      <c r="H4314" s="75"/>
      <c r="I4314" s="76">
        <f t="shared" si="1763"/>
        <v>20</v>
      </c>
      <c r="J4314" s="100">
        <f>$AN$24</f>
        <v>41094</v>
      </c>
      <c r="K4314" s="101">
        <v>1</v>
      </c>
      <c r="L4314" s="261">
        <v>9</v>
      </c>
      <c r="M4314" s="232">
        <f t="shared" si="1778"/>
        <v>0.33333333333333331</v>
      </c>
      <c r="N4314" s="241">
        <f t="shared" si="1770"/>
        <v>0.70833333333333337</v>
      </c>
      <c r="O4314" s="244">
        <f t="shared" si="1764"/>
        <v>9.0000000000000018</v>
      </c>
      <c r="P4314" s="245" t="str">
        <f t="shared" si="1776"/>
        <v>1</v>
      </c>
      <c r="Q4314" s="257">
        <f t="shared" si="1765"/>
        <v>8.0000000000000018</v>
      </c>
      <c r="R4314" s="102">
        <f t="shared" si="1777"/>
        <v>0.99999999999999822</v>
      </c>
      <c r="S4314" s="103">
        <f t="shared" si="1771"/>
        <v>1</v>
      </c>
      <c r="T4314" s="104">
        <f t="shared" si="1772"/>
        <v>0</v>
      </c>
      <c r="U4314" s="104">
        <f t="shared" si="1773"/>
        <v>0</v>
      </c>
      <c r="V4314" s="104">
        <f t="shared" si="1774"/>
        <v>0</v>
      </c>
      <c r="W4314" s="105">
        <f t="shared" si="1775"/>
        <v>0.99999999999999822</v>
      </c>
      <c r="X4314" s="96"/>
      <c r="Y4314" s="106" t="str">
        <f>$AO$24</f>
        <v>D</v>
      </c>
      <c r="Z4314" s="207" t="str">
        <f t="shared" si="1766"/>
        <v>Wed</v>
      </c>
      <c r="AA4314" s="107">
        <f t="shared" si="1767"/>
        <v>0</v>
      </c>
      <c r="AB4314" s="107">
        <f t="shared" si="1768"/>
        <v>0</v>
      </c>
      <c r="AC4314" s="107">
        <f t="shared" si="1769"/>
        <v>0</v>
      </c>
    </row>
    <row r="4315" spans="1:29" ht="12.75" customHeight="1">
      <c r="A4315" s="69"/>
      <c r="B4315" s="124" t="s">
        <v>26</v>
      </c>
      <c r="C4315" s="125" t="s">
        <v>22</v>
      </c>
      <c r="D4315" s="153">
        <f>-H4304</f>
        <v>-1244560</v>
      </c>
      <c r="E4315" s="127" t="s">
        <v>24</v>
      </c>
      <c r="F4315" s="149">
        <v>0.02</v>
      </c>
      <c r="G4315" s="134" t="s">
        <v>22</v>
      </c>
      <c r="H4315" s="130">
        <f>F4315*D4315</f>
        <v>-24891.200000000001</v>
      </c>
      <c r="I4315" s="76">
        <f t="shared" si="1763"/>
        <v>21</v>
      </c>
      <c r="J4315" s="100">
        <f>$AN$25</f>
        <v>41095</v>
      </c>
      <c r="K4315" s="101">
        <v>1</v>
      </c>
      <c r="L4315" s="261">
        <v>11</v>
      </c>
      <c r="M4315" s="232">
        <f t="shared" si="1778"/>
        <v>0.33333333333333331</v>
      </c>
      <c r="N4315" s="241">
        <f t="shared" si="1770"/>
        <v>0.70833333333333337</v>
      </c>
      <c r="O4315" s="244">
        <f t="shared" si="1764"/>
        <v>9.0000000000000018</v>
      </c>
      <c r="P4315" s="245" t="str">
        <f t="shared" si="1776"/>
        <v>1</v>
      </c>
      <c r="Q4315" s="257">
        <f t="shared" si="1765"/>
        <v>8.0000000000000018</v>
      </c>
      <c r="R4315" s="102">
        <f t="shared" si="1777"/>
        <v>2.9999999999999982</v>
      </c>
      <c r="S4315" s="103">
        <f t="shared" si="1771"/>
        <v>1</v>
      </c>
      <c r="T4315" s="104">
        <f t="shared" si="1772"/>
        <v>1.9999999999999982</v>
      </c>
      <c r="U4315" s="104">
        <f t="shared" si="1773"/>
        <v>0</v>
      </c>
      <c r="V4315" s="104">
        <f t="shared" si="1774"/>
        <v>0</v>
      </c>
      <c r="W4315" s="105">
        <f t="shared" si="1775"/>
        <v>2.9999999999999982</v>
      </c>
      <c r="X4315" s="96"/>
      <c r="Y4315" s="106" t="str">
        <f>$AO$25</f>
        <v>D</v>
      </c>
      <c r="Z4315" s="207" t="str">
        <f t="shared" si="1766"/>
        <v>Thu</v>
      </c>
      <c r="AA4315" s="107">
        <f t="shared" si="1767"/>
        <v>0</v>
      </c>
      <c r="AB4315" s="107">
        <f t="shared" si="1768"/>
        <v>0</v>
      </c>
      <c r="AC4315" s="107">
        <f t="shared" si="1769"/>
        <v>0</v>
      </c>
    </row>
    <row r="4316" spans="1:29" ht="12.75" customHeight="1">
      <c r="A4316" s="69"/>
      <c r="B4316" s="124" t="s">
        <v>47</v>
      </c>
      <c r="C4316" s="125" t="s">
        <v>22</v>
      </c>
      <c r="D4316" s="200"/>
      <c r="E4316" s="127"/>
      <c r="F4316" s="155"/>
      <c r="G4316" s="134" t="s">
        <v>22</v>
      </c>
      <c r="H4316" s="130">
        <f>SUM(AA4331:AC4331)*-F4304/21</f>
        <v>-118529.52380952382</v>
      </c>
      <c r="I4316" s="76">
        <f t="shared" si="1763"/>
        <v>22</v>
      </c>
      <c r="J4316" s="100">
        <f>$AN$26</f>
        <v>41096</v>
      </c>
      <c r="K4316" s="101">
        <v>1</v>
      </c>
      <c r="L4316" s="261">
        <v>10</v>
      </c>
      <c r="M4316" s="232">
        <f t="shared" si="1778"/>
        <v>0.33333333333333331</v>
      </c>
      <c r="N4316" s="241">
        <f t="shared" si="1770"/>
        <v>0.70833333333333337</v>
      </c>
      <c r="O4316" s="244">
        <f t="shared" si="1764"/>
        <v>9.0000000000000018</v>
      </c>
      <c r="P4316" s="245" t="str">
        <f t="shared" si="1776"/>
        <v>1</v>
      </c>
      <c r="Q4316" s="257">
        <f t="shared" si="1765"/>
        <v>8.0000000000000018</v>
      </c>
      <c r="R4316" s="102">
        <f t="shared" si="1777"/>
        <v>1.9999999999999982</v>
      </c>
      <c r="S4316" s="103">
        <f t="shared" si="1771"/>
        <v>1</v>
      </c>
      <c r="T4316" s="104">
        <f t="shared" si="1772"/>
        <v>0.99999999999999822</v>
      </c>
      <c r="U4316" s="104">
        <f t="shared" si="1773"/>
        <v>0</v>
      </c>
      <c r="V4316" s="104">
        <f t="shared" si="1774"/>
        <v>0</v>
      </c>
      <c r="W4316" s="105">
        <f t="shared" si="1775"/>
        <v>1.9999999999999982</v>
      </c>
      <c r="X4316" s="96"/>
      <c r="Y4316" s="106" t="str">
        <f>$AO$26</f>
        <v>D</v>
      </c>
      <c r="Z4316" s="207" t="str">
        <f t="shared" si="1766"/>
        <v>Fri</v>
      </c>
      <c r="AA4316" s="107">
        <f t="shared" si="1767"/>
        <v>0</v>
      </c>
      <c r="AB4316" s="107">
        <f t="shared" si="1768"/>
        <v>0</v>
      </c>
      <c r="AC4316" s="107">
        <f t="shared" si="1769"/>
        <v>0</v>
      </c>
    </row>
    <row r="4317" spans="1:29" ht="12.75" customHeight="1">
      <c r="A4317" s="69"/>
      <c r="B4317" s="124" t="s">
        <v>27</v>
      </c>
      <c r="C4317" s="125" t="s">
        <v>22</v>
      </c>
      <c r="D4317" s="200"/>
      <c r="E4317" s="127"/>
      <c r="F4317" s="155"/>
      <c r="G4317" s="134" t="s">
        <v>22</v>
      </c>
      <c r="H4317" s="156">
        <f>+F4323</f>
        <v>-7930.5</v>
      </c>
      <c r="I4317" s="76">
        <f t="shared" si="1763"/>
        <v>23</v>
      </c>
      <c r="J4317" s="100">
        <f>$AN$27</f>
        <v>41097</v>
      </c>
      <c r="K4317" s="339" t="s">
        <v>50</v>
      </c>
      <c r="L4317" s="261"/>
      <c r="M4317" s="232">
        <f t="shared" si="1778"/>
        <v>0</v>
      </c>
      <c r="N4317" s="241">
        <f t="shared" si="1770"/>
        <v>0</v>
      </c>
      <c r="O4317" s="244">
        <f t="shared" si="1764"/>
        <v>0</v>
      </c>
      <c r="P4317" s="245">
        <f t="shared" si="1776"/>
        <v>0</v>
      </c>
      <c r="Q4317" s="257">
        <f t="shared" si="1765"/>
        <v>0</v>
      </c>
      <c r="R4317" s="102">
        <f t="shared" si="1777"/>
        <v>0</v>
      </c>
      <c r="S4317" s="103">
        <f t="shared" si="1771"/>
        <v>0</v>
      </c>
      <c r="T4317" s="104">
        <f t="shared" si="1772"/>
        <v>0</v>
      </c>
      <c r="U4317" s="104">
        <f t="shared" si="1773"/>
        <v>0</v>
      </c>
      <c r="V4317" s="104">
        <f t="shared" si="1774"/>
        <v>0</v>
      </c>
      <c r="W4317" s="105">
        <f t="shared" si="1775"/>
        <v>0</v>
      </c>
      <c r="X4317" s="96"/>
      <c r="Y4317" s="106" t="str">
        <f>$AO$27</f>
        <v>M</v>
      </c>
      <c r="Z4317" s="207" t="str">
        <f t="shared" si="1766"/>
        <v>Sat</v>
      </c>
      <c r="AA4317" s="107">
        <f t="shared" si="1767"/>
        <v>0</v>
      </c>
      <c r="AB4317" s="107">
        <f t="shared" si="1768"/>
        <v>0</v>
      </c>
      <c r="AC4317" s="107">
        <f t="shared" si="1769"/>
        <v>0</v>
      </c>
    </row>
    <row r="4318" spans="1:29" ht="12.75" customHeight="1">
      <c r="A4318" s="69"/>
      <c r="B4318" s="98"/>
      <c r="C4318" s="98"/>
      <c r="D4318" s="158" t="s">
        <v>28</v>
      </c>
      <c r="E4318" s="159"/>
      <c r="F4318" s="160">
        <f>VLOOKUP(C4297,$AD$1:$AG$6,2)</f>
        <v>-1320000</v>
      </c>
      <c r="G4318" s="160"/>
      <c r="H4318" s="99"/>
      <c r="I4318" s="76">
        <f t="shared" si="1763"/>
        <v>24</v>
      </c>
      <c r="J4318" s="100">
        <f>$AN$28</f>
        <v>41098</v>
      </c>
      <c r="K4318" s="339" t="s">
        <v>50</v>
      </c>
      <c r="L4318" s="261"/>
      <c r="M4318" s="232">
        <f t="shared" si="1778"/>
        <v>0</v>
      </c>
      <c r="N4318" s="241">
        <f t="shared" si="1770"/>
        <v>0</v>
      </c>
      <c r="O4318" s="244">
        <f t="shared" si="1764"/>
        <v>0</v>
      </c>
      <c r="P4318" s="245">
        <f t="shared" si="1776"/>
        <v>0</v>
      </c>
      <c r="Q4318" s="257">
        <f t="shared" si="1765"/>
        <v>0</v>
      </c>
      <c r="R4318" s="102">
        <f t="shared" si="1777"/>
        <v>0</v>
      </c>
      <c r="S4318" s="103">
        <f t="shared" si="1771"/>
        <v>0</v>
      </c>
      <c r="T4318" s="104">
        <f t="shared" si="1772"/>
        <v>0</v>
      </c>
      <c r="U4318" s="104">
        <f t="shared" si="1773"/>
        <v>0</v>
      </c>
      <c r="V4318" s="104">
        <f t="shared" si="1774"/>
        <v>0</v>
      </c>
      <c r="W4318" s="105">
        <f t="shared" si="1775"/>
        <v>0</v>
      </c>
      <c r="X4318" s="96"/>
      <c r="Y4318" s="106" t="str">
        <f>$AO$28</f>
        <v>M</v>
      </c>
      <c r="Z4318" s="262" t="str">
        <f t="shared" si="1766"/>
        <v>Sun</v>
      </c>
      <c r="AA4318" s="107">
        <f t="shared" si="1767"/>
        <v>0</v>
      </c>
      <c r="AB4318" s="107">
        <f t="shared" si="1768"/>
        <v>0</v>
      </c>
      <c r="AC4318" s="107">
        <f t="shared" si="1769"/>
        <v>0</v>
      </c>
    </row>
    <row r="4319" spans="1:29" ht="12.75" customHeight="1">
      <c r="A4319" s="69"/>
      <c r="B4319" s="98"/>
      <c r="C4319" s="98"/>
      <c r="D4319" s="162" t="s">
        <v>26</v>
      </c>
      <c r="E4319" s="159"/>
      <c r="F4319" s="163">
        <f>+(H4304)*0.54%</f>
        <v>6720.6240000000007</v>
      </c>
      <c r="G4319" s="163"/>
      <c r="H4319" s="99"/>
      <c r="I4319" s="76">
        <f t="shared" si="1763"/>
        <v>25</v>
      </c>
      <c r="J4319" s="100">
        <f>$AN$29</f>
        <v>41099</v>
      </c>
      <c r="K4319" s="101">
        <v>1</v>
      </c>
      <c r="L4319" s="261">
        <v>10</v>
      </c>
      <c r="M4319" s="232">
        <f t="shared" si="1778"/>
        <v>0.33333333333333331</v>
      </c>
      <c r="N4319" s="241">
        <f t="shared" si="1770"/>
        <v>0.70833333333333337</v>
      </c>
      <c r="O4319" s="244">
        <f t="shared" si="1764"/>
        <v>9.0000000000000018</v>
      </c>
      <c r="P4319" s="245" t="str">
        <f t="shared" si="1776"/>
        <v>1</v>
      </c>
      <c r="Q4319" s="257">
        <f t="shared" si="1765"/>
        <v>8.0000000000000018</v>
      </c>
      <c r="R4319" s="102">
        <f t="shared" si="1777"/>
        <v>1.9999999999999982</v>
      </c>
      <c r="S4319" s="103">
        <f t="shared" si="1771"/>
        <v>1</v>
      </c>
      <c r="T4319" s="104">
        <f t="shared" si="1772"/>
        <v>0.99999999999999822</v>
      </c>
      <c r="U4319" s="104">
        <f t="shared" si="1773"/>
        <v>0</v>
      </c>
      <c r="V4319" s="104">
        <f t="shared" si="1774"/>
        <v>0</v>
      </c>
      <c r="W4319" s="105">
        <f t="shared" si="1775"/>
        <v>1.9999999999999982</v>
      </c>
      <c r="X4319" s="96"/>
      <c r="Y4319" s="106" t="str">
        <f>$AO$29</f>
        <v>D</v>
      </c>
      <c r="Z4319" s="262" t="str">
        <f t="shared" si="1766"/>
        <v>Mon</v>
      </c>
      <c r="AA4319" s="107">
        <f t="shared" si="1767"/>
        <v>0</v>
      </c>
      <c r="AB4319" s="107">
        <f t="shared" si="1768"/>
        <v>0</v>
      </c>
      <c r="AC4319" s="107">
        <f t="shared" si="1769"/>
        <v>0</v>
      </c>
    </row>
    <row r="4320" spans="1:29" ht="12.75" customHeight="1">
      <c r="A4320" s="69"/>
      <c r="B4320" s="98"/>
      <c r="C4320" s="98"/>
      <c r="D4320" s="162" t="s">
        <v>29</v>
      </c>
      <c r="E4320" s="159"/>
      <c r="F4320" s="160">
        <f>-IF(H4313*5%&gt;500000,500000,H4313*5%)</f>
        <v>-78777.930635838144</v>
      </c>
      <c r="G4320" s="160"/>
      <c r="H4320" s="99"/>
      <c r="I4320" s="76">
        <f t="shared" si="1763"/>
        <v>26</v>
      </c>
      <c r="J4320" s="100">
        <f>$AN$30</f>
        <v>41100</v>
      </c>
      <c r="K4320" s="101">
        <v>1</v>
      </c>
      <c r="L4320" s="261">
        <v>10</v>
      </c>
      <c r="M4320" s="232">
        <f t="shared" si="1778"/>
        <v>0.33333333333333331</v>
      </c>
      <c r="N4320" s="241">
        <f t="shared" si="1770"/>
        <v>0.70833333333333337</v>
      </c>
      <c r="O4320" s="244">
        <f t="shared" si="1764"/>
        <v>9.0000000000000018</v>
      </c>
      <c r="P4320" s="245" t="str">
        <f t="shared" si="1776"/>
        <v>1</v>
      </c>
      <c r="Q4320" s="257">
        <f t="shared" si="1765"/>
        <v>8.0000000000000018</v>
      </c>
      <c r="R4320" s="102">
        <f t="shared" si="1777"/>
        <v>1.9999999999999982</v>
      </c>
      <c r="S4320" s="103">
        <f t="shared" si="1771"/>
        <v>1</v>
      </c>
      <c r="T4320" s="104">
        <f t="shared" si="1772"/>
        <v>0.99999999999999822</v>
      </c>
      <c r="U4320" s="104">
        <f t="shared" si="1773"/>
        <v>0</v>
      </c>
      <c r="V4320" s="104">
        <f t="shared" si="1774"/>
        <v>0</v>
      </c>
      <c r="W4320" s="105">
        <f t="shared" si="1775"/>
        <v>1.9999999999999982</v>
      </c>
      <c r="X4320" s="96"/>
      <c r="Y4320" s="106" t="str">
        <f>$AO$30</f>
        <v>D</v>
      </c>
      <c r="Z4320" s="207" t="str">
        <f t="shared" si="1766"/>
        <v>Tue</v>
      </c>
      <c r="AA4320" s="107">
        <f t="shared" si="1767"/>
        <v>0</v>
      </c>
      <c r="AB4320" s="107">
        <f t="shared" si="1768"/>
        <v>0</v>
      </c>
      <c r="AC4320" s="107">
        <f t="shared" si="1769"/>
        <v>0</v>
      </c>
    </row>
    <row r="4321" spans="1:29" ht="12.75" customHeight="1">
      <c r="A4321" s="69"/>
      <c r="B4321" s="98"/>
      <c r="C4321" s="98"/>
      <c r="D4321" s="162" t="s">
        <v>30</v>
      </c>
      <c r="E4321" s="159"/>
      <c r="F4321" s="163">
        <f>ROUND(H4313+H4315+F4319+F4320,0)*12</f>
        <v>17743320</v>
      </c>
      <c r="G4321" s="163"/>
      <c r="H4321" s="99"/>
      <c r="I4321" s="76">
        <f t="shared" si="1763"/>
        <v>27</v>
      </c>
      <c r="J4321" s="100">
        <f>$AN$31</f>
        <v>41101</v>
      </c>
      <c r="K4321" s="101">
        <v>1</v>
      </c>
      <c r="L4321" s="261">
        <v>10</v>
      </c>
      <c r="M4321" s="232">
        <f t="shared" si="1778"/>
        <v>0.33333333333333331</v>
      </c>
      <c r="N4321" s="241">
        <f t="shared" si="1770"/>
        <v>0.70833333333333337</v>
      </c>
      <c r="O4321" s="244">
        <f t="shared" si="1764"/>
        <v>9.0000000000000018</v>
      </c>
      <c r="P4321" s="245" t="str">
        <f t="shared" si="1776"/>
        <v>1</v>
      </c>
      <c r="Q4321" s="257">
        <f t="shared" si="1765"/>
        <v>8.0000000000000018</v>
      </c>
      <c r="R4321" s="102">
        <f t="shared" si="1777"/>
        <v>1.9999999999999982</v>
      </c>
      <c r="S4321" s="103">
        <f t="shared" si="1771"/>
        <v>1</v>
      </c>
      <c r="T4321" s="104">
        <f t="shared" si="1772"/>
        <v>0.99999999999999822</v>
      </c>
      <c r="U4321" s="104">
        <f t="shared" si="1773"/>
        <v>0</v>
      </c>
      <c r="V4321" s="104">
        <f t="shared" si="1774"/>
        <v>0</v>
      </c>
      <c r="W4321" s="105">
        <f t="shared" si="1775"/>
        <v>1.9999999999999982</v>
      </c>
      <c r="X4321" s="96"/>
      <c r="Y4321" s="106" t="str">
        <f>$AO$31</f>
        <v>D</v>
      </c>
      <c r="Z4321" s="207" t="str">
        <f t="shared" si="1766"/>
        <v>Wed</v>
      </c>
      <c r="AA4321" s="107">
        <f t="shared" si="1767"/>
        <v>0</v>
      </c>
      <c r="AB4321" s="107">
        <f t="shared" si="1768"/>
        <v>0</v>
      </c>
      <c r="AC4321" s="107">
        <f t="shared" si="1769"/>
        <v>0</v>
      </c>
    </row>
    <row r="4322" spans="1:29" ht="12.75" customHeight="1">
      <c r="A4322" s="69"/>
      <c r="B4322" s="98"/>
      <c r="C4322" s="98"/>
      <c r="D4322" s="168" t="s">
        <v>31</v>
      </c>
      <c r="E4322" s="159"/>
      <c r="F4322" s="169">
        <f>(F4321)+(F4318*12)</f>
        <v>1903320</v>
      </c>
      <c r="G4322" s="169"/>
      <c r="H4322" s="99"/>
      <c r="I4322" s="76">
        <f t="shared" si="1763"/>
        <v>28</v>
      </c>
      <c r="J4322" s="100">
        <f>$AN$32</f>
        <v>41102</v>
      </c>
      <c r="K4322" s="101">
        <v>1</v>
      </c>
      <c r="L4322" s="261">
        <v>10</v>
      </c>
      <c r="M4322" s="232">
        <f t="shared" si="1778"/>
        <v>0.33333333333333331</v>
      </c>
      <c r="N4322" s="241">
        <f t="shared" si="1770"/>
        <v>0.70833333333333337</v>
      </c>
      <c r="O4322" s="244">
        <f t="shared" si="1764"/>
        <v>9.0000000000000018</v>
      </c>
      <c r="P4322" s="245" t="str">
        <f t="shared" si="1776"/>
        <v>1</v>
      </c>
      <c r="Q4322" s="257">
        <f t="shared" si="1765"/>
        <v>8.0000000000000018</v>
      </c>
      <c r="R4322" s="102">
        <f t="shared" si="1777"/>
        <v>1.9999999999999982</v>
      </c>
      <c r="S4322" s="103">
        <f t="shared" si="1771"/>
        <v>1</v>
      </c>
      <c r="T4322" s="104">
        <f t="shared" si="1772"/>
        <v>0.99999999999999822</v>
      </c>
      <c r="U4322" s="104">
        <f t="shared" si="1773"/>
        <v>0</v>
      </c>
      <c r="V4322" s="104">
        <f t="shared" si="1774"/>
        <v>0</v>
      </c>
      <c r="W4322" s="105">
        <f t="shared" si="1775"/>
        <v>1.9999999999999982</v>
      </c>
      <c r="X4322" s="96"/>
      <c r="Y4322" s="106" t="str">
        <f>$AO$32</f>
        <v>D</v>
      </c>
      <c r="Z4322" s="207" t="str">
        <f t="shared" si="1766"/>
        <v>Thu</v>
      </c>
      <c r="AA4322" s="107">
        <v>1</v>
      </c>
      <c r="AB4322" s="107">
        <f t="shared" si="1768"/>
        <v>0</v>
      </c>
      <c r="AC4322" s="107">
        <f t="shared" si="1769"/>
        <v>0</v>
      </c>
    </row>
    <row r="4323" spans="1:29" ht="12.75" customHeight="1">
      <c r="A4323" s="69"/>
      <c r="B4323" s="98"/>
      <c r="C4323" s="98"/>
      <c r="D4323" s="168" t="s">
        <v>32</v>
      </c>
      <c r="E4323" s="159"/>
      <c r="F4323" s="170">
        <f>-(IF(F4322&lt;=0,0,IF(F4322&lt;=50000000,F4322*0.05,IF(F4322&lt;=200000000,(F4322-50000000)*0.15+2500000,IF(F4322&lt;=500000000,(F4322-250000000)*0.25+32500000,(F4322-500000000)*0.3+95000000)))))/12</f>
        <v>-7930.5</v>
      </c>
      <c r="G4323" s="171">
        <f>-(IF(F4323&lt;=0,0,IF(F4323&lt;=50000000,F4323*0.05,IF(F4323&lt;=200000000,(F4323-50000000)*0.15+2500000,IF(F4323&lt;=500000000,(F4323-250000000)*0.25+32500000,(F4323-500000000)*0.3+95000000)))))/12</f>
        <v>0</v>
      </c>
      <c r="H4323" s="99"/>
      <c r="I4323" s="76">
        <f t="shared" si="1763"/>
        <v>29</v>
      </c>
      <c r="J4323" s="100">
        <f>$AN$33</f>
        <v>41103</v>
      </c>
      <c r="K4323" s="101">
        <v>1</v>
      </c>
      <c r="L4323" s="261">
        <v>11</v>
      </c>
      <c r="M4323" s="232">
        <f t="shared" si="1778"/>
        <v>0.33333333333333331</v>
      </c>
      <c r="N4323" s="241">
        <f t="shared" si="1770"/>
        <v>0.70833333333333337</v>
      </c>
      <c r="O4323" s="244">
        <f t="shared" si="1764"/>
        <v>9.0000000000000018</v>
      </c>
      <c r="P4323" s="245" t="str">
        <f t="shared" si="1776"/>
        <v>1</v>
      </c>
      <c r="Q4323" s="257">
        <f t="shared" si="1765"/>
        <v>8.0000000000000018</v>
      </c>
      <c r="R4323" s="102">
        <f t="shared" si="1777"/>
        <v>2.9999999999999982</v>
      </c>
      <c r="S4323" s="103">
        <f t="shared" si="1771"/>
        <v>1</v>
      </c>
      <c r="T4323" s="104">
        <f t="shared" si="1772"/>
        <v>1.9999999999999982</v>
      </c>
      <c r="U4323" s="104">
        <f t="shared" si="1773"/>
        <v>0</v>
      </c>
      <c r="V4323" s="104">
        <f t="shared" si="1774"/>
        <v>0</v>
      </c>
      <c r="W4323" s="105">
        <f t="shared" si="1775"/>
        <v>2.9999999999999982</v>
      </c>
      <c r="X4323" s="96"/>
      <c r="Y4323" s="106" t="str">
        <f>$AO$33</f>
        <v>D</v>
      </c>
      <c r="Z4323" s="207" t="str">
        <f t="shared" si="1766"/>
        <v>Fri</v>
      </c>
      <c r="AA4323" s="107">
        <v>1</v>
      </c>
      <c r="AB4323" s="107">
        <f t="shared" si="1768"/>
        <v>0</v>
      </c>
      <c r="AC4323" s="107">
        <f t="shared" si="1769"/>
        <v>0</v>
      </c>
    </row>
    <row r="4324" spans="1:29" ht="12.75" customHeight="1">
      <c r="A4324" s="69"/>
      <c r="B4324" s="98"/>
      <c r="C4324" s="125"/>
      <c r="D4324" s="172"/>
      <c r="E4324" s="173"/>
      <c r="F4324" s="174"/>
      <c r="G4324" s="72"/>
      <c r="H4324" s="175"/>
      <c r="I4324" s="76">
        <f t="shared" si="1763"/>
        <v>30</v>
      </c>
      <c r="J4324" s="100">
        <f>$AN$34</f>
        <v>41104</v>
      </c>
      <c r="K4324" s="339" t="s">
        <v>50</v>
      </c>
      <c r="L4324" s="261"/>
      <c r="M4324" s="232">
        <f t="shared" si="1778"/>
        <v>0</v>
      </c>
      <c r="N4324" s="241">
        <f t="shared" si="1770"/>
        <v>0</v>
      </c>
      <c r="O4324" s="244">
        <f t="shared" si="1764"/>
        <v>0</v>
      </c>
      <c r="P4324" s="245">
        <f t="shared" si="1776"/>
        <v>0</v>
      </c>
      <c r="Q4324" s="257">
        <f t="shared" si="1765"/>
        <v>0</v>
      </c>
      <c r="R4324" s="102">
        <f t="shared" si="1777"/>
        <v>0</v>
      </c>
      <c r="S4324" s="103">
        <f t="shared" si="1771"/>
        <v>0</v>
      </c>
      <c r="T4324" s="104">
        <f t="shared" si="1772"/>
        <v>0</v>
      </c>
      <c r="U4324" s="104">
        <f t="shared" si="1773"/>
        <v>0</v>
      </c>
      <c r="V4324" s="104">
        <f t="shared" si="1774"/>
        <v>0</v>
      </c>
      <c r="W4324" s="105">
        <f t="shared" si="1775"/>
        <v>0</v>
      </c>
      <c r="X4324" s="96"/>
      <c r="Y4324" s="106" t="str">
        <f>$AO$34</f>
        <v>M</v>
      </c>
      <c r="Z4324" s="207" t="str">
        <f t="shared" si="1766"/>
        <v>Sat</v>
      </c>
      <c r="AA4324" s="107">
        <f t="shared" ref="AA4324:AA4329" si="1779">COUNTIF(K4324,"S")</f>
        <v>0</v>
      </c>
      <c r="AB4324" s="107">
        <f t="shared" si="1768"/>
        <v>0</v>
      </c>
      <c r="AC4324" s="107">
        <f t="shared" si="1769"/>
        <v>0</v>
      </c>
    </row>
    <row r="4325" spans="1:29" ht="12.75" customHeight="1">
      <c r="A4325" s="69"/>
      <c r="B4325" s="176" t="s">
        <v>33</v>
      </c>
      <c r="C4325" s="177"/>
      <c r="D4325" s="178"/>
      <c r="E4325" s="127"/>
      <c r="F4325" s="179"/>
      <c r="G4325" s="180" t="s">
        <v>22</v>
      </c>
      <c r="H4325" s="152">
        <f>+H4313+H4315+H4316+H4317</f>
        <v>1424207.3889072391</v>
      </c>
      <c r="I4325" s="76">
        <f t="shared" si="1763"/>
        <v>31</v>
      </c>
      <c r="J4325" s="100">
        <f>$AN$35</f>
        <v>41105</v>
      </c>
      <c r="K4325" s="339" t="s">
        <v>50</v>
      </c>
      <c r="L4325" s="261"/>
      <c r="M4325" s="232">
        <f t="shared" si="1778"/>
        <v>0</v>
      </c>
      <c r="N4325" s="241">
        <f t="shared" si="1770"/>
        <v>0</v>
      </c>
      <c r="O4325" s="244">
        <f t="shared" si="1764"/>
        <v>0</v>
      </c>
      <c r="P4325" s="245">
        <f t="shared" si="1776"/>
        <v>0</v>
      </c>
      <c r="Q4325" s="257">
        <f t="shared" si="1765"/>
        <v>0</v>
      </c>
      <c r="R4325" s="102">
        <f t="shared" si="1777"/>
        <v>0</v>
      </c>
      <c r="S4325" s="103">
        <f t="shared" si="1771"/>
        <v>0</v>
      </c>
      <c r="T4325" s="104">
        <f t="shared" si="1772"/>
        <v>0</v>
      </c>
      <c r="U4325" s="104">
        <f t="shared" si="1773"/>
        <v>0</v>
      </c>
      <c r="V4325" s="104">
        <f t="shared" si="1774"/>
        <v>0</v>
      </c>
      <c r="W4325" s="105">
        <f t="shared" si="1775"/>
        <v>0</v>
      </c>
      <c r="X4325" s="96"/>
      <c r="Y4325" s="106" t="str">
        <f>$AO$35</f>
        <v>M</v>
      </c>
      <c r="Z4325" s="262" t="str">
        <f t="shared" si="1766"/>
        <v>Sun</v>
      </c>
      <c r="AA4325" s="107">
        <f t="shared" si="1779"/>
        <v>0</v>
      </c>
      <c r="AB4325" s="107">
        <f t="shared" si="1768"/>
        <v>0</v>
      </c>
      <c r="AC4325" s="107">
        <f t="shared" si="1769"/>
        <v>0</v>
      </c>
    </row>
    <row r="4326" spans="1:29" ht="12.75" customHeight="1">
      <c r="A4326" s="69"/>
      <c r="B4326" s="70"/>
      <c r="C4326" s="70"/>
      <c r="D4326" s="200"/>
      <c r="E4326" s="127"/>
      <c r="F4326" s="155"/>
      <c r="G4326" s="74"/>
      <c r="H4326" s="75"/>
      <c r="I4326" s="76">
        <f t="shared" si="1763"/>
        <v>32</v>
      </c>
      <c r="J4326" s="100">
        <f>$AN$36</f>
        <v>41106</v>
      </c>
      <c r="K4326" s="101">
        <v>2</v>
      </c>
      <c r="L4326" s="261">
        <v>8</v>
      </c>
      <c r="M4326" s="232">
        <f t="shared" si="1778"/>
        <v>0.83333333333333337</v>
      </c>
      <c r="N4326" s="241">
        <f t="shared" si="1770"/>
        <v>1.2083333333333333</v>
      </c>
      <c r="O4326" s="244">
        <f t="shared" si="1764"/>
        <v>8.9999999999999964</v>
      </c>
      <c r="P4326" s="245" t="str">
        <f t="shared" si="1776"/>
        <v>1</v>
      </c>
      <c r="Q4326" s="257">
        <f t="shared" si="1765"/>
        <v>7.9999999999999964</v>
      </c>
      <c r="R4326" s="102">
        <f t="shared" si="1777"/>
        <v>0</v>
      </c>
      <c r="S4326" s="103">
        <f t="shared" si="1771"/>
        <v>0</v>
      </c>
      <c r="T4326" s="104">
        <f t="shared" si="1772"/>
        <v>0</v>
      </c>
      <c r="U4326" s="104">
        <f t="shared" si="1773"/>
        <v>0</v>
      </c>
      <c r="V4326" s="104">
        <f t="shared" si="1774"/>
        <v>0</v>
      </c>
      <c r="W4326" s="105">
        <f t="shared" si="1775"/>
        <v>0</v>
      </c>
      <c r="X4326" s="96"/>
      <c r="Y4326" s="106" t="str">
        <f>$AO$36</f>
        <v>D</v>
      </c>
      <c r="Z4326" s="262" t="str">
        <f t="shared" si="1766"/>
        <v>Mon</v>
      </c>
      <c r="AA4326" s="107">
        <f t="shared" si="1779"/>
        <v>0</v>
      </c>
      <c r="AB4326" s="107">
        <f t="shared" si="1768"/>
        <v>0</v>
      </c>
      <c r="AC4326" s="107">
        <f t="shared" si="1769"/>
        <v>0</v>
      </c>
    </row>
    <row r="4327" spans="1:29" ht="12.75" customHeight="1">
      <c r="A4327" s="69"/>
      <c r="B4327" s="181" t="s">
        <v>34</v>
      </c>
      <c r="C4327" s="181"/>
      <c r="D4327" s="72"/>
      <c r="E4327" s="73"/>
      <c r="F4327" s="72"/>
      <c r="G4327" s="181" t="s">
        <v>35</v>
      </c>
      <c r="H4327" s="99"/>
      <c r="I4327" s="76">
        <f t="shared" si="1763"/>
        <v>33</v>
      </c>
      <c r="J4327" s="100">
        <f>$AN$37</f>
        <v>41107</v>
      </c>
      <c r="K4327" s="101">
        <v>2</v>
      </c>
      <c r="L4327" s="261">
        <v>8</v>
      </c>
      <c r="M4327" s="232">
        <f t="shared" si="1778"/>
        <v>0.83333333333333337</v>
      </c>
      <c r="N4327" s="241">
        <f t="shared" si="1770"/>
        <v>1.2083333333333333</v>
      </c>
      <c r="O4327" s="244">
        <f t="shared" si="1764"/>
        <v>8.9999999999999964</v>
      </c>
      <c r="P4327" s="245" t="str">
        <f t="shared" si="1776"/>
        <v>1</v>
      </c>
      <c r="Q4327" s="257">
        <f t="shared" si="1765"/>
        <v>7.9999999999999964</v>
      </c>
      <c r="R4327" s="102">
        <f t="shared" si="1777"/>
        <v>0</v>
      </c>
      <c r="S4327" s="103">
        <f t="shared" si="1771"/>
        <v>0</v>
      </c>
      <c r="T4327" s="104">
        <f t="shared" si="1772"/>
        <v>0</v>
      </c>
      <c r="U4327" s="104">
        <f t="shared" si="1773"/>
        <v>0</v>
      </c>
      <c r="V4327" s="104">
        <f t="shared" si="1774"/>
        <v>0</v>
      </c>
      <c r="W4327" s="105">
        <f t="shared" si="1775"/>
        <v>0</v>
      </c>
      <c r="X4327" s="96"/>
      <c r="Y4327" s="106" t="str">
        <f>$AO$37</f>
        <v>D</v>
      </c>
      <c r="Z4327" s="207" t="str">
        <f t="shared" si="1766"/>
        <v>Tue</v>
      </c>
      <c r="AA4327" s="107">
        <f t="shared" si="1779"/>
        <v>0</v>
      </c>
      <c r="AB4327" s="107">
        <f t="shared" si="1768"/>
        <v>0</v>
      </c>
      <c r="AC4327" s="107">
        <f t="shared" si="1769"/>
        <v>0</v>
      </c>
    </row>
    <row r="4328" spans="1:29" ht="12.75" customHeight="1">
      <c r="A4328" s="69"/>
      <c r="B4328" s="181"/>
      <c r="C4328" s="181"/>
      <c r="D4328" s="72"/>
      <c r="E4328" s="73"/>
      <c r="F4328" s="72"/>
      <c r="G4328" s="181"/>
      <c r="H4328" s="99"/>
      <c r="I4328" s="76">
        <f t="shared" si="1763"/>
        <v>34</v>
      </c>
      <c r="J4328" s="100">
        <f>$AN$38</f>
        <v>41108</v>
      </c>
      <c r="K4328" s="101">
        <v>2</v>
      </c>
      <c r="L4328" s="261">
        <v>10</v>
      </c>
      <c r="M4328" s="232">
        <f t="shared" si="1778"/>
        <v>0.83333333333333337</v>
      </c>
      <c r="N4328" s="241">
        <f t="shared" si="1770"/>
        <v>1.2083333333333333</v>
      </c>
      <c r="O4328" s="244">
        <f t="shared" si="1764"/>
        <v>8.9999999999999964</v>
      </c>
      <c r="P4328" s="245" t="str">
        <f t="shared" si="1776"/>
        <v>1</v>
      </c>
      <c r="Q4328" s="257">
        <f t="shared" si="1765"/>
        <v>7.9999999999999964</v>
      </c>
      <c r="R4328" s="102">
        <f t="shared" si="1777"/>
        <v>2.0000000000000036</v>
      </c>
      <c r="S4328" s="103">
        <f t="shared" si="1771"/>
        <v>1</v>
      </c>
      <c r="T4328" s="104">
        <f t="shared" si="1772"/>
        <v>1.0000000000000036</v>
      </c>
      <c r="U4328" s="104">
        <f t="shared" si="1773"/>
        <v>0</v>
      </c>
      <c r="V4328" s="104">
        <f t="shared" si="1774"/>
        <v>0</v>
      </c>
      <c r="W4328" s="105">
        <f t="shared" si="1775"/>
        <v>2.0000000000000036</v>
      </c>
      <c r="X4328" s="96"/>
      <c r="Y4328" s="106" t="str">
        <f>$AO$38</f>
        <v>D</v>
      </c>
      <c r="Z4328" s="207" t="str">
        <f t="shared" si="1766"/>
        <v>Wed</v>
      </c>
      <c r="AA4328" s="107">
        <f t="shared" si="1779"/>
        <v>0</v>
      </c>
      <c r="AB4328" s="107">
        <f t="shared" si="1768"/>
        <v>0</v>
      </c>
      <c r="AC4328" s="107">
        <f t="shared" si="1769"/>
        <v>0</v>
      </c>
    </row>
    <row r="4329" spans="1:29" ht="12.75" customHeight="1">
      <c r="A4329" s="69"/>
      <c r="B4329" s="181"/>
      <c r="C4329" s="181"/>
      <c r="D4329" s="72"/>
      <c r="E4329" s="73"/>
      <c r="F4329" s="72"/>
      <c r="G4329" s="181"/>
      <c r="H4329" s="99"/>
      <c r="I4329" s="76">
        <f t="shared" si="1763"/>
        <v>35</v>
      </c>
      <c r="J4329" s="100"/>
      <c r="K4329" s="101"/>
      <c r="L4329" s="261"/>
      <c r="M4329" s="232"/>
      <c r="N4329" s="241"/>
      <c r="O4329" s="244"/>
      <c r="P4329" s="245"/>
      <c r="Q4329" s="257"/>
      <c r="R4329" s="102"/>
      <c r="S4329" s="103"/>
      <c r="T4329" s="104"/>
      <c r="U4329" s="104"/>
      <c r="V4329" s="104"/>
      <c r="W4329" s="105"/>
      <c r="X4329" s="96"/>
      <c r="Y4329" s="106"/>
      <c r="Z4329" s="207" t="str">
        <f t="shared" si="1766"/>
        <v>Sat</v>
      </c>
      <c r="AA4329" s="107">
        <f t="shared" si="1779"/>
        <v>0</v>
      </c>
      <c r="AB4329" s="107">
        <f>COUNTIF(K4329,"I")</f>
        <v>0</v>
      </c>
      <c r="AC4329" s="107">
        <f>COUNTIF(K4329,"A")</f>
        <v>0</v>
      </c>
    </row>
    <row r="4330" spans="1:29" ht="12.75" customHeight="1">
      <c r="A4330" s="69"/>
      <c r="B4330" s="181"/>
      <c r="C4330" s="181"/>
      <c r="D4330" s="72"/>
      <c r="E4330" s="73"/>
      <c r="F4330" s="72"/>
      <c r="G4330" s="181"/>
      <c r="H4330" s="99"/>
      <c r="I4330" s="76">
        <f t="shared" si="1763"/>
        <v>36</v>
      </c>
      <c r="J4330" s="210" t="s">
        <v>19</v>
      </c>
      <c r="K4330" s="211"/>
      <c r="L4330" s="251"/>
      <c r="M4330" s="212" t="s">
        <v>45</v>
      </c>
      <c r="N4330" s="212" t="s">
        <v>46</v>
      </c>
      <c r="O4330" s="242"/>
      <c r="P4330" s="243"/>
      <c r="Q4330" s="258"/>
      <c r="R4330" s="212"/>
      <c r="S4330" s="213"/>
      <c r="T4330" s="214"/>
      <c r="U4330" s="214"/>
      <c r="V4330" s="215"/>
      <c r="W4330" s="216" t="s">
        <v>36</v>
      </c>
      <c r="X4330" s="182"/>
      <c r="Y4330" s="183" t="s">
        <v>37</v>
      </c>
      <c r="Z4330" s="83"/>
      <c r="AA4330" s="84"/>
      <c r="AB4330" s="84"/>
      <c r="AC4330" s="96"/>
    </row>
    <row r="4331" spans="1:29" ht="12.75" customHeight="1">
      <c r="A4331" s="69"/>
      <c r="B4331" s="184" t="str">
        <f>C4295</f>
        <v>ADE</v>
      </c>
      <c r="C4331" s="181"/>
      <c r="D4331" s="72"/>
      <c r="E4331" s="73"/>
      <c r="F4331" s="72"/>
      <c r="G4331" s="181" t="s">
        <v>38</v>
      </c>
      <c r="H4331" s="99"/>
      <c r="I4331" s="76">
        <f t="shared" si="1763"/>
        <v>37</v>
      </c>
      <c r="J4331" s="333">
        <f>+K4331+L4331</f>
        <v>16</v>
      </c>
      <c r="K4331" s="334">
        <f>+COUNTIF(K4298:K4329,"1")+COUNTIF(K4298:K4329,"2")+COUNTIF(K4298:K4329,"L2")+COUNTIF(K4298:K4329,"L1")</f>
        <v>13</v>
      </c>
      <c r="L4331" s="334">
        <f>+COUNTIF(K4298:K4329,"2")+COUNTIF(K4298:K4329,"L2")</f>
        <v>3</v>
      </c>
      <c r="M4331" s="334">
        <f>+COUNTIF(K4298:K4329,"1")+COUNTIF(K4298:K4329,"L1")</f>
        <v>10</v>
      </c>
      <c r="N4331" s="185"/>
      <c r="O4331" s="185"/>
      <c r="P4331" s="101"/>
      <c r="Q4331" s="259"/>
      <c r="R4331" s="185">
        <f>+COUNTIF(K4299:K4329,"S2")</f>
        <v>0</v>
      </c>
      <c r="S4331" s="102">
        <f>SUM(S4299:S4329)</f>
        <v>9</v>
      </c>
      <c r="T4331" s="102">
        <f>SUM(T4299:T4329)</f>
        <v>9.9999999999999911</v>
      </c>
      <c r="U4331" s="102">
        <f>SUM(U4299:U4329)</f>
        <v>0</v>
      </c>
      <c r="V4331" s="102">
        <f>SUM(V4299:V4329)</f>
        <v>0</v>
      </c>
      <c r="W4331" s="105">
        <f>+(S4331*1.5)+(T4331*2)+(U4331*3)+(V4331*4)</f>
        <v>33.499999999999986</v>
      </c>
      <c r="X4331" s="186"/>
      <c r="Y4331" s="187">
        <f>+COUNTIF(Y4299:Y4329,"D")</f>
        <v>22</v>
      </c>
      <c r="Z4331" s="83"/>
      <c r="AA4331" s="102">
        <f>SUM(AA4299:AA4329)</f>
        <v>2</v>
      </c>
      <c r="AB4331" s="102">
        <f>SUM(AB4299:AB4329)</f>
        <v>0</v>
      </c>
      <c r="AC4331" s="102">
        <f>SUM(AC4299:AC4329)</f>
        <v>0</v>
      </c>
    </row>
    <row r="4332" spans="1:29" ht="12.75" customHeight="1">
      <c r="A4332" s="69"/>
      <c r="B4332" s="263"/>
      <c r="C4332" s="189" t="s">
        <v>57</v>
      </c>
      <c r="D4332" s="189"/>
      <c r="E4332" s="190"/>
      <c r="F4332" s="72"/>
      <c r="G4332" s="72"/>
      <c r="H4332" s="99"/>
      <c r="I4332" s="76">
        <f t="shared" si="1763"/>
        <v>38</v>
      </c>
      <c r="J4332" s="191"/>
      <c r="K4332" s="192"/>
      <c r="L4332" s="252"/>
      <c r="M4332" s="193"/>
      <c r="N4332" s="193"/>
      <c r="O4332" s="193"/>
      <c r="P4332" s="239"/>
      <c r="Q4332" s="260"/>
      <c r="R4332" s="194">
        <f>S4331+T4331+U4331+V4331</f>
        <v>18.999999999999993</v>
      </c>
      <c r="S4332" s="103"/>
      <c r="T4332" s="103"/>
      <c r="U4332" s="103"/>
      <c r="V4332" s="103"/>
      <c r="W4332" s="103"/>
      <c r="X4332" s="195"/>
      <c r="Y4332" s="187"/>
      <c r="Z4332" s="196"/>
      <c r="AA4332" s="196"/>
      <c r="AB4332" s="196"/>
      <c r="AC4332" s="197"/>
    </row>
    <row r="4334" spans="1:29" ht="12.75" customHeight="1">
      <c r="A4334" s="52">
        <f>A4295+1</f>
        <v>112</v>
      </c>
      <c r="B4334" s="53" t="s">
        <v>2</v>
      </c>
      <c r="C4334" s="54" t="s">
        <v>201</v>
      </c>
      <c r="D4334" s="55"/>
      <c r="E4334" s="56" t="s">
        <v>55</v>
      </c>
      <c r="F4334" s="209" t="s">
        <v>187</v>
      </c>
      <c r="G4334" s="57"/>
      <c r="H4334" s="58"/>
      <c r="I4334" s="59">
        <v>1</v>
      </c>
      <c r="J4334" s="486" t="str">
        <f>+C4334</f>
        <v>ADE</v>
      </c>
      <c r="K4334" s="486"/>
      <c r="L4334" s="486"/>
      <c r="M4334" s="486"/>
      <c r="N4334" s="486"/>
      <c r="O4334" s="486"/>
      <c r="P4334" s="486"/>
      <c r="Q4334" s="486"/>
      <c r="R4334" s="486"/>
      <c r="S4334" s="486"/>
      <c r="T4334" s="486"/>
      <c r="U4334" s="486"/>
      <c r="V4334" s="486"/>
      <c r="W4334" s="486"/>
      <c r="X4334" s="60"/>
      <c r="Y4334" s="61"/>
      <c r="Z4334" s="62"/>
      <c r="AA4334" s="63"/>
      <c r="AB4334" s="63"/>
      <c r="AC4334" s="64"/>
    </row>
    <row r="4335" spans="1:29" ht="12.75" customHeight="1">
      <c r="A4335" s="69"/>
      <c r="B4335" s="70" t="s">
        <v>3</v>
      </c>
      <c r="C4335" s="71" t="s">
        <v>62</v>
      </c>
      <c r="D4335" s="72"/>
      <c r="E4335" s="73"/>
      <c r="F4335" s="72"/>
      <c r="G4335" s="74"/>
      <c r="H4335" s="75"/>
      <c r="I4335" s="76">
        <f t="shared" ref="I4335:I4371" si="1780">+I4334+1</f>
        <v>2</v>
      </c>
      <c r="J4335" s="77" t="s">
        <v>4</v>
      </c>
      <c r="K4335" s="78"/>
      <c r="L4335" s="248"/>
      <c r="M4335" s="79"/>
      <c r="N4335" s="79"/>
      <c r="O4335" s="79"/>
      <c r="P4335" s="236"/>
      <c r="Q4335" s="254"/>
      <c r="R4335" s="79"/>
      <c r="S4335" s="79"/>
      <c r="T4335" s="79"/>
      <c r="U4335" s="79"/>
      <c r="V4335" s="79"/>
      <c r="W4335" s="80" t="str">
        <f>$Y$1</f>
        <v>Period: 1 May 2012 - 31 May 2012</v>
      </c>
      <c r="X4335" s="81"/>
      <c r="Y4335" s="82"/>
      <c r="Z4335" s="83"/>
      <c r="AA4335" s="84"/>
      <c r="AB4335" s="84"/>
      <c r="AC4335" s="85"/>
    </row>
    <row r="4336" spans="1:29" ht="12.75" customHeight="1">
      <c r="A4336" s="69"/>
      <c r="B4336" s="70" t="s">
        <v>6</v>
      </c>
      <c r="C4336" s="71" t="s">
        <v>5</v>
      </c>
      <c r="D4336" s="72"/>
      <c r="E4336" s="73"/>
      <c r="F4336" s="91"/>
      <c r="G4336" s="91"/>
      <c r="H4336" s="92"/>
      <c r="I4336" s="76">
        <f t="shared" si="1780"/>
        <v>3</v>
      </c>
      <c r="J4336" s="487" t="s">
        <v>7</v>
      </c>
      <c r="K4336" s="488" t="s">
        <v>8</v>
      </c>
      <c r="L4336" s="249"/>
      <c r="M4336" s="489" t="s">
        <v>49</v>
      </c>
      <c r="N4336" s="490"/>
      <c r="O4336" s="220"/>
      <c r="P4336" s="237"/>
      <c r="Q4336" s="255"/>
      <c r="R4336" s="491" t="s">
        <v>64</v>
      </c>
      <c r="S4336" s="493" t="s">
        <v>9</v>
      </c>
      <c r="T4336" s="493"/>
      <c r="U4336" s="493"/>
      <c r="V4336" s="493"/>
      <c r="W4336" s="494" t="s">
        <v>10</v>
      </c>
      <c r="X4336" s="93"/>
      <c r="Y4336" s="94"/>
      <c r="Z4336" s="83"/>
      <c r="AA4336" s="84"/>
      <c r="AB4336" s="84"/>
      <c r="AC4336" s="85"/>
    </row>
    <row r="4337" spans="1:29" ht="12.75" customHeight="1">
      <c r="A4337" s="69"/>
      <c r="B4337" s="70" t="s">
        <v>48</v>
      </c>
      <c r="C4337" s="71"/>
      <c r="D4337" s="72"/>
      <c r="E4337" s="73"/>
      <c r="F4337" s="91"/>
      <c r="G4337" s="91"/>
      <c r="H4337" s="92"/>
      <c r="I4337" s="76">
        <f t="shared" si="1780"/>
        <v>4</v>
      </c>
      <c r="J4337" s="487"/>
      <c r="K4337" s="488"/>
      <c r="L4337" s="250"/>
      <c r="M4337" s="231" t="s">
        <v>11</v>
      </c>
      <c r="N4337" s="231" t="s">
        <v>12</v>
      </c>
      <c r="O4337" s="231"/>
      <c r="P4337" s="238"/>
      <c r="Q4337" s="256" t="s">
        <v>67</v>
      </c>
      <c r="R4337" s="492"/>
      <c r="S4337" s="201">
        <v>1.5</v>
      </c>
      <c r="T4337" s="201">
        <v>2</v>
      </c>
      <c r="U4337" s="201">
        <v>3</v>
      </c>
      <c r="V4337" s="201">
        <v>4</v>
      </c>
      <c r="W4337" s="494"/>
      <c r="X4337" s="93"/>
      <c r="Y4337" s="94"/>
      <c r="Z4337" s="83"/>
      <c r="AA4337" s="95" t="s">
        <v>13</v>
      </c>
      <c r="AB4337" s="95" t="s">
        <v>14</v>
      </c>
      <c r="AC4337" s="96" t="s">
        <v>15</v>
      </c>
    </row>
    <row r="4338" spans="1:29" ht="12.75" customHeight="1">
      <c r="A4338" s="69"/>
      <c r="B4338" s="70" t="s">
        <v>16</v>
      </c>
      <c r="C4338" s="71"/>
      <c r="D4338" s="72"/>
      <c r="E4338" s="73"/>
      <c r="F4338" s="98"/>
      <c r="G4338" s="72"/>
      <c r="H4338" s="99"/>
      <c r="I4338" s="76">
        <f t="shared" si="1780"/>
        <v>5</v>
      </c>
      <c r="J4338" s="100">
        <f>$AN$9</f>
        <v>41079</v>
      </c>
      <c r="K4338" s="101"/>
      <c r="L4338" s="261"/>
      <c r="M4338" s="232">
        <f>VLOOKUP(K4338,$AE$23:$AG$30,2,0)</f>
        <v>0</v>
      </c>
      <c r="N4338" s="241">
        <f>VLOOKUP(K4338,$AE$23:$AG$30,3,0)</f>
        <v>0</v>
      </c>
      <c r="O4338" s="244">
        <f t="shared" ref="O4338:O4367" si="1781">(N4338-M4338)*24</f>
        <v>0</v>
      </c>
      <c r="P4338" s="245">
        <f>+IF(((N4338-M4338)*24)&gt;4,"1",0)</f>
        <v>0</v>
      </c>
      <c r="Q4338" s="257">
        <f t="shared" ref="Q4338:Q4367" si="1782">O4338-P4338</f>
        <v>0</v>
      </c>
      <c r="R4338" s="102">
        <f>+L4338-Q4338</f>
        <v>0</v>
      </c>
      <c r="S4338" s="103">
        <f>IF(AND(Y4338="d",W4338&gt;0),1,0)</f>
        <v>0</v>
      </c>
      <c r="T4338" s="104">
        <f>IF(AND(Y4338="D",W4338-S4338&lt;0),0,IF(AND(Y4338="M",W4338&gt;=7),7,IF(AND(Y4338="M",W4338&lt;7),W4338,IF(W4338-S4338&lt;0,0,IF(AND(Y4338="D",W4338-S4338&gt;=7),7,IF(AND(Y4338="D",W4338-S4338&lt;7),W4338-S4338,0))))))</f>
        <v>0</v>
      </c>
      <c r="U4338" s="104">
        <f>IF(AND(Y4338="D",W4338&lt;1),0,IF(AND(Y4338="D",W4338-S4338-T4338&gt;0,W4338-S4338-T4338&lt;1),W4338-S4338-T4338,IF(AND(Y4338="D",W4338-S4338-T4338&gt;=1),1,IF(AND(Y4338="M",W4338-T4338&gt;=1),1,IF(AND(Y4338="M",W4338-T4338&lt;1),W4338-T4338,0)))))</f>
        <v>0</v>
      </c>
      <c r="V4338" s="104">
        <f>IF(AND(Y4338="D",W4338&lt;1),0,IF(AND(Y4338="D",W4338-S4338-T4338-U4338&gt;0),W4338-S4338-T4338-U4338,IF(AND(Y4338="M",W4338-T4338-U4338&gt;0),W4338-T4338-U4338,0)))</f>
        <v>0</v>
      </c>
      <c r="W4338" s="105">
        <f>+R4338</f>
        <v>0</v>
      </c>
      <c r="X4338" s="96"/>
      <c r="Y4338" s="106" t="str">
        <f>$AO$9</f>
        <v>D</v>
      </c>
      <c r="Z4338" s="207" t="str">
        <f t="shared" ref="Z4338:Z4368" si="1783">TEXT(WEEKDAY(J4338),"ddd")</f>
        <v>Tue</v>
      </c>
      <c r="AA4338" s="107">
        <f t="shared" ref="AA4338:AA4367" si="1784">COUNTIF(K4338,"S")</f>
        <v>0</v>
      </c>
      <c r="AB4338" s="107">
        <f t="shared" ref="AB4338:AB4367" si="1785">COUNTIF(K4338,"I")</f>
        <v>0</v>
      </c>
      <c r="AC4338" s="107">
        <f t="shared" ref="AC4338:AC4367" si="1786">COUNTIF(K4338,"A")</f>
        <v>0</v>
      </c>
    </row>
    <row r="4339" spans="1:29" ht="12.75" customHeight="1">
      <c r="A4339" s="69"/>
      <c r="B4339" s="70" t="s">
        <v>18</v>
      </c>
      <c r="C4339" s="108" t="s">
        <v>61</v>
      </c>
      <c r="D4339" s="109"/>
      <c r="E4339" s="73"/>
      <c r="F4339" s="110"/>
      <c r="G4339" s="72"/>
      <c r="H4339" s="99"/>
      <c r="I4339" s="76">
        <f t="shared" si="1780"/>
        <v>6</v>
      </c>
      <c r="J4339" s="100">
        <f>$AN$10</f>
        <v>41080</v>
      </c>
      <c r="K4339" s="101"/>
      <c r="L4339" s="261"/>
      <c r="M4339" s="232">
        <f>VLOOKUP(K4339,$AE$23:$AG$30,2,0)</f>
        <v>0</v>
      </c>
      <c r="N4339" s="241">
        <f t="shared" ref="N4339:N4367" si="1787">VLOOKUP(K4339,$AE$23:$AG$30,3,0)</f>
        <v>0</v>
      </c>
      <c r="O4339" s="244">
        <f t="shared" si="1781"/>
        <v>0</v>
      </c>
      <c r="P4339" s="245">
        <f>+IF(((N4339-M4339)*24)&gt;4,"1",0)</f>
        <v>0</v>
      </c>
      <c r="Q4339" s="257">
        <f t="shared" si="1782"/>
        <v>0</v>
      </c>
      <c r="R4339" s="102">
        <f>+L4339-Q4339</f>
        <v>0</v>
      </c>
      <c r="S4339" s="103">
        <f t="shared" ref="S4339:S4367" si="1788">IF(AND(Y4339="d",W4339&gt;0),1,0)</f>
        <v>0</v>
      </c>
      <c r="T4339" s="104">
        <f t="shared" ref="T4339:T4367" si="1789">IF(AND(Y4339="D",W4339-S4339&lt;0),0,IF(AND(Y4339="M",W4339&gt;=7),7,IF(AND(Y4339="M",W4339&lt;7),W4339,IF(W4339-S4339&lt;0,0,IF(AND(Y4339="D",W4339-S4339&gt;=7),7,IF(AND(Y4339="D",W4339-S4339&lt;7),W4339-S4339,0))))))</f>
        <v>0</v>
      </c>
      <c r="U4339" s="104">
        <f t="shared" ref="U4339:U4367" si="1790">IF(AND(Y4339="D",W4339&lt;1),0,IF(AND(Y4339="D",W4339-S4339-T4339&gt;0,W4339-S4339-T4339&lt;1),W4339-S4339-T4339,IF(AND(Y4339="D",W4339-S4339-T4339&gt;=1),1,IF(AND(Y4339="M",W4339-T4339&gt;=1),1,IF(AND(Y4339="M",W4339-T4339&lt;1),W4339-T4339,0)))))</f>
        <v>0</v>
      </c>
      <c r="V4339" s="104">
        <f t="shared" ref="V4339:V4367" si="1791">IF(AND(Y4339="D",W4339&lt;1),0,IF(AND(Y4339="D",W4339-S4339-T4339-U4339&gt;0),W4339-S4339-T4339-U4339,IF(AND(Y4339="M",W4339-T4339-U4339&gt;0),W4339-T4339-U4339,0)))</f>
        <v>0</v>
      </c>
      <c r="W4339" s="105">
        <f t="shared" ref="W4339:W4367" si="1792">+R4339</f>
        <v>0</v>
      </c>
      <c r="X4339" s="96"/>
      <c r="Y4339" s="106" t="str">
        <f>$AO$10</f>
        <v>D</v>
      </c>
      <c r="Z4339" s="207" t="str">
        <f t="shared" si="1783"/>
        <v>Wed</v>
      </c>
      <c r="AA4339" s="107">
        <f t="shared" si="1784"/>
        <v>0</v>
      </c>
      <c r="AB4339" s="107">
        <f t="shared" si="1785"/>
        <v>0</v>
      </c>
      <c r="AC4339" s="107">
        <f t="shared" si="1786"/>
        <v>0</v>
      </c>
    </row>
    <row r="4340" spans="1:29" ht="12.75" customHeight="1">
      <c r="A4340" s="69"/>
      <c r="B4340" s="98" t="s">
        <v>20</v>
      </c>
      <c r="C4340" s="199">
        <v>40245</v>
      </c>
      <c r="D4340" s="199">
        <v>41340</v>
      </c>
      <c r="E4340" s="73"/>
      <c r="F4340" s="72"/>
      <c r="G4340" s="72"/>
      <c r="H4340" s="99"/>
      <c r="I4340" s="76">
        <f t="shared" si="1780"/>
        <v>7</v>
      </c>
      <c r="J4340" s="100">
        <f>$AN$11</f>
        <v>41081</v>
      </c>
      <c r="K4340" s="101"/>
      <c r="L4340" s="261"/>
      <c r="M4340" s="232">
        <f>VLOOKUP(K4340,$AE$23:$AG$30,2,0)</f>
        <v>0</v>
      </c>
      <c r="N4340" s="241">
        <f t="shared" si="1787"/>
        <v>0</v>
      </c>
      <c r="O4340" s="244">
        <f t="shared" si="1781"/>
        <v>0</v>
      </c>
      <c r="P4340" s="245">
        <f t="shared" ref="P4340:P4367" si="1793">+IF(((N4340-M4340)*24)&gt;4,"1",0)</f>
        <v>0</v>
      </c>
      <c r="Q4340" s="257">
        <f t="shared" si="1782"/>
        <v>0</v>
      </c>
      <c r="R4340" s="102">
        <f t="shared" ref="R4340:R4367" si="1794">+L4340-Q4340</f>
        <v>0</v>
      </c>
      <c r="S4340" s="103">
        <f t="shared" si="1788"/>
        <v>0</v>
      </c>
      <c r="T4340" s="104">
        <f t="shared" si="1789"/>
        <v>0</v>
      </c>
      <c r="U4340" s="104">
        <f t="shared" si="1790"/>
        <v>0</v>
      </c>
      <c r="V4340" s="104">
        <f t="shared" si="1791"/>
        <v>0</v>
      </c>
      <c r="W4340" s="105">
        <f t="shared" si="1792"/>
        <v>0</v>
      </c>
      <c r="X4340" s="96"/>
      <c r="Y4340" s="106" t="str">
        <f>$AO$11</f>
        <v>D</v>
      </c>
      <c r="Z4340" s="207" t="str">
        <f t="shared" si="1783"/>
        <v>Thu</v>
      </c>
      <c r="AA4340" s="107">
        <f t="shared" si="1784"/>
        <v>0</v>
      </c>
      <c r="AB4340" s="107">
        <f t="shared" si="1785"/>
        <v>0</v>
      </c>
      <c r="AC4340" s="107">
        <f t="shared" si="1786"/>
        <v>0</v>
      </c>
    </row>
    <row r="4341" spans="1:29" ht="12.75" customHeight="1">
      <c r="A4341" s="69"/>
      <c r="B4341" s="98"/>
      <c r="C4341" s="98"/>
      <c r="D4341" s="72"/>
      <c r="E4341" s="73"/>
      <c r="F4341" s="72"/>
      <c r="G4341" s="72"/>
      <c r="H4341" s="99"/>
      <c r="I4341" s="76">
        <f t="shared" si="1780"/>
        <v>8</v>
      </c>
      <c r="J4341" s="100">
        <f>$AN$12</f>
        <v>41082</v>
      </c>
      <c r="K4341" s="101"/>
      <c r="L4341" s="261"/>
      <c r="M4341" s="232">
        <f t="shared" ref="M4341:M4367" si="1795">VLOOKUP(K4341,$AE$23:$AG$30,2,0)</f>
        <v>0</v>
      </c>
      <c r="N4341" s="241">
        <f t="shared" si="1787"/>
        <v>0</v>
      </c>
      <c r="O4341" s="244">
        <f t="shared" si="1781"/>
        <v>0</v>
      </c>
      <c r="P4341" s="245">
        <f t="shared" si="1793"/>
        <v>0</v>
      </c>
      <c r="Q4341" s="257">
        <f t="shared" si="1782"/>
        <v>0</v>
      </c>
      <c r="R4341" s="102">
        <f t="shared" si="1794"/>
        <v>0</v>
      </c>
      <c r="S4341" s="103">
        <f t="shared" si="1788"/>
        <v>0</v>
      </c>
      <c r="T4341" s="104">
        <f t="shared" si="1789"/>
        <v>0</v>
      </c>
      <c r="U4341" s="104">
        <f t="shared" si="1790"/>
        <v>0</v>
      </c>
      <c r="V4341" s="104">
        <f t="shared" si="1791"/>
        <v>0</v>
      </c>
      <c r="W4341" s="105">
        <f t="shared" si="1792"/>
        <v>0</v>
      </c>
      <c r="X4341" s="96"/>
      <c r="Y4341" s="106" t="str">
        <f>$AO$12</f>
        <v>D</v>
      </c>
      <c r="Z4341" s="207" t="str">
        <f t="shared" si="1783"/>
        <v>Fri</v>
      </c>
      <c r="AA4341" s="107">
        <f t="shared" si="1784"/>
        <v>0</v>
      </c>
      <c r="AB4341" s="107">
        <f t="shared" si="1785"/>
        <v>0</v>
      </c>
      <c r="AC4341" s="107">
        <f t="shared" si="1786"/>
        <v>0</v>
      </c>
    </row>
    <row r="4342" spans="1:29" ht="12.75" customHeight="1">
      <c r="A4342" s="69"/>
      <c r="B4342" s="98"/>
      <c r="C4342" s="98"/>
      <c r="D4342" s="72"/>
      <c r="E4342" s="73"/>
      <c r="F4342" s="198"/>
      <c r="G4342" s="72"/>
      <c r="H4342" s="99"/>
      <c r="I4342" s="76">
        <f t="shared" si="1780"/>
        <v>9</v>
      </c>
      <c r="J4342" s="100">
        <f>$AN$13</f>
        <v>41083</v>
      </c>
      <c r="K4342" s="101"/>
      <c r="L4342" s="261"/>
      <c r="M4342" s="232">
        <f t="shared" si="1795"/>
        <v>0</v>
      </c>
      <c r="N4342" s="241">
        <f t="shared" si="1787"/>
        <v>0</v>
      </c>
      <c r="O4342" s="244">
        <f t="shared" si="1781"/>
        <v>0</v>
      </c>
      <c r="P4342" s="245">
        <f t="shared" si="1793"/>
        <v>0</v>
      </c>
      <c r="Q4342" s="257">
        <f t="shared" si="1782"/>
        <v>0</v>
      </c>
      <c r="R4342" s="102">
        <f t="shared" si="1794"/>
        <v>0</v>
      </c>
      <c r="S4342" s="103">
        <f t="shared" si="1788"/>
        <v>0</v>
      </c>
      <c r="T4342" s="104">
        <f t="shared" si="1789"/>
        <v>0</v>
      </c>
      <c r="U4342" s="104">
        <f t="shared" si="1790"/>
        <v>0</v>
      </c>
      <c r="V4342" s="104">
        <f t="shared" si="1791"/>
        <v>0</v>
      </c>
      <c r="W4342" s="105">
        <f t="shared" si="1792"/>
        <v>0</v>
      </c>
      <c r="X4342" s="96"/>
      <c r="Y4342" s="106" t="str">
        <f>$AO$13</f>
        <v>M</v>
      </c>
      <c r="Z4342" s="207" t="str">
        <f t="shared" si="1783"/>
        <v>Sat</v>
      </c>
      <c r="AA4342" s="107">
        <f t="shared" si="1784"/>
        <v>0</v>
      </c>
      <c r="AB4342" s="107">
        <f t="shared" si="1785"/>
        <v>0</v>
      </c>
      <c r="AC4342" s="107">
        <f t="shared" si="1786"/>
        <v>0</v>
      </c>
    </row>
    <row r="4343" spans="1:29" ht="12.75" customHeight="1">
      <c r="A4343" s="69"/>
      <c r="B4343" s="124" t="s">
        <v>21</v>
      </c>
      <c r="C4343" s="125" t="s">
        <v>22</v>
      </c>
      <c r="D4343" s="126"/>
      <c r="E4343" s="127"/>
      <c r="F4343" s="198">
        <v>1244560</v>
      </c>
      <c r="G4343" s="129" t="s">
        <v>22</v>
      </c>
      <c r="H4343" s="130">
        <f>+F4343</f>
        <v>1244560</v>
      </c>
      <c r="I4343" s="76">
        <f t="shared" si="1780"/>
        <v>10</v>
      </c>
      <c r="J4343" s="100">
        <f>$AN$14</f>
        <v>41084</v>
      </c>
      <c r="K4343" s="101"/>
      <c r="L4343" s="261"/>
      <c r="M4343" s="232">
        <f t="shared" si="1795"/>
        <v>0</v>
      </c>
      <c r="N4343" s="241">
        <f t="shared" si="1787"/>
        <v>0</v>
      </c>
      <c r="O4343" s="244">
        <f t="shared" si="1781"/>
        <v>0</v>
      </c>
      <c r="P4343" s="245">
        <f t="shared" si="1793"/>
        <v>0</v>
      </c>
      <c r="Q4343" s="257">
        <f t="shared" si="1782"/>
        <v>0</v>
      </c>
      <c r="R4343" s="102">
        <f t="shared" si="1794"/>
        <v>0</v>
      </c>
      <c r="S4343" s="103">
        <f t="shared" si="1788"/>
        <v>0</v>
      </c>
      <c r="T4343" s="104">
        <f t="shared" si="1789"/>
        <v>0</v>
      </c>
      <c r="U4343" s="104">
        <f t="shared" si="1790"/>
        <v>0</v>
      </c>
      <c r="V4343" s="104">
        <f t="shared" si="1791"/>
        <v>0</v>
      </c>
      <c r="W4343" s="105">
        <f t="shared" si="1792"/>
        <v>0</v>
      </c>
      <c r="X4343" s="96"/>
      <c r="Y4343" s="106" t="str">
        <f>$AO$14</f>
        <v>M</v>
      </c>
      <c r="Z4343" s="262" t="str">
        <f t="shared" si="1783"/>
        <v>Sun</v>
      </c>
      <c r="AA4343" s="107">
        <f t="shared" si="1784"/>
        <v>0</v>
      </c>
      <c r="AB4343" s="107">
        <f t="shared" si="1785"/>
        <v>0</v>
      </c>
      <c r="AC4343" s="107">
        <f t="shared" si="1786"/>
        <v>0</v>
      </c>
    </row>
    <row r="4344" spans="1:29" ht="12.75" customHeight="1">
      <c r="A4344" s="69"/>
      <c r="B4344" s="124" t="s">
        <v>23</v>
      </c>
      <c r="C4344" s="125" t="s">
        <v>22</v>
      </c>
      <c r="D4344" s="133">
        <f>+F4343/173</f>
        <v>7193.9884393063585</v>
      </c>
      <c r="E4344" s="127" t="s">
        <v>24</v>
      </c>
      <c r="F4344" s="128">
        <f>+W4370</f>
        <v>57.999999999999957</v>
      </c>
      <c r="G4344" s="134" t="s">
        <v>22</v>
      </c>
      <c r="H4344" s="130">
        <f>F4344*D4344</f>
        <v>417251.32947976846</v>
      </c>
      <c r="I4344" s="76">
        <f t="shared" si="1780"/>
        <v>11</v>
      </c>
      <c r="J4344" s="100">
        <f>$AN$15</f>
        <v>41085</v>
      </c>
      <c r="K4344" s="101"/>
      <c r="L4344" s="261"/>
      <c r="M4344" s="232">
        <f t="shared" si="1795"/>
        <v>0</v>
      </c>
      <c r="N4344" s="241">
        <f t="shared" si="1787"/>
        <v>0</v>
      </c>
      <c r="O4344" s="244">
        <f t="shared" si="1781"/>
        <v>0</v>
      </c>
      <c r="P4344" s="245">
        <f t="shared" si="1793"/>
        <v>0</v>
      </c>
      <c r="Q4344" s="257">
        <f t="shared" si="1782"/>
        <v>0</v>
      </c>
      <c r="R4344" s="102">
        <f t="shared" si="1794"/>
        <v>0</v>
      </c>
      <c r="S4344" s="103">
        <f t="shared" si="1788"/>
        <v>0</v>
      </c>
      <c r="T4344" s="104">
        <f t="shared" si="1789"/>
        <v>0</v>
      </c>
      <c r="U4344" s="104">
        <f t="shared" si="1790"/>
        <v>0</v>
      </c>
      <c r="V4344" s="104">
        <f t="shared" si="1791"/>
        <v>0</v>
      </c>
      <c r="W4344" s="105">
        <f t="shared" si="1792"/>
        <v>0</v>
      </c>
      <c r="X4344" s="96"/>
      <c r="Y4344" s="106" t="str">
        <f>$AO$15</f>
        <v>D</v>
      </c>
      <c r="Z4344" s="262" t="str">
        <f t="shared" si="1783"/>
        <v>Mon</v>
      </c>
      <c r="AA4344" s="107">
        <f t="shared" si="1784"/>
        <v>0</v>
      </c>
      <c r="AB4344" s="107">
        <f t="shared" si="1785"/>
        <v>0</v>
      </c>
      <c r="AC4344" s="107">
        <f t="shared" si="1786"/>
        <v>0</v>
      </c>
    </row>
    <row r="4345" spans="1:29" ht="12.75" customHeight="1">
      <c r="A4345" s="69"/>
      <c r="B4345" s="124" t="s">
        <v>65</v>
      </c>
      <c r="C4345" s="125" t="s">
        <v>22</v>
      </c>
      <c r="D4345" s="133">
        <v>6000</v>
      </c>
      <c r="E4345" s="127" t="s">
        <v>24</v>
      </c>
      <c r="F4345" s="203">
        <f>+K4370</f>
        <v>13</v>
      </c>
      <c r="G4345" s="134" t="s">
        <v>22</v>
      </c>
      <c r="H4345" s="130">
        <f>F4345*D4345</f>
        <v>78000</v>
      </c>
      <c r="I4345" s="76">
        <f t="shared" si="1780"/>
        <v>12</v>
      </c>
      <c r="J4345" s="100">
        <f>$AN$16</f>
        <v>41086</v>
      </c>
      <c r="K4345" s="101"/>
      <c r="L4345" s="261"/>
      <c r="M4345" s="232">
        <f t="shared" si="1795"/>
        <v>0</v>
      </c>
      <c r="N4345" s="241">
        <f t="shared" si="1787"/>
        <v>0</v>
      </c>
      <c r="O4345" s="244">
        <f t="shared" si="1781"/>
        <v>0</v>
      </c>
      <c r="P4345" s="245">
        <f t="shared" si="1793"/>
        <v>0</v>
      </c>
      <c r="Q4345" s="257">
        <f t="shared" si="1782"/>
        <v>0</v>
      </c>
      <c r="R4345" s="102">
        <f t="shared" si="1794"/>
        <v>0</v>
      </c>
      <c r="S4345" s="103">
        <f t="shared" si="1788"/>
        <v>0</v>
      </c>
      <c r="T4345" s="104">
        <f t="shared" si="1789"/>
        <v>0</v>
      </c>
      <c r="U4345" s="104">
        <f t="shared" si="1790"/>
        <v>0</v>
      </c>
      <c r="V4345" s="104">
        <f t="shared" si="1791"/>
        <v>0</v>
      </c>
      <c r="W4345" s="105">
        <f t="shared" si="1792"/>
        <v>0</v>
      </c>
      <c r="X4345" s="96"/>
      <c r="Y4345" s="106" t="str">
        <f>$AO$16</f>
        <v>D</v>
      </c>
      <c r="Z4345" s="207" t="str">
        <f t="shared" si="1783"/>
        <v>Tue</v>
      </c>
      <c r="AA4345" s="107">
        <f t="shared" si="1784"/>
        <v>0</v>
      </c>
      <c r="AB4345" s="107">
        <f t="shared" si="1785"/>
        <v>0</v>
      </c>
      <c r="AC4345" s="107">
        <f t="shared" si="1786"/>
        <v>0</v>
      </c>
    </row>
    <row r="4346" spans="1:29" ht="12.75" customHeight="1">
      <c r="A4346" s="69"/>
      <c r="B4346" s="124" t="s">
        <v>66</v>
      </c>
      <c r="C4346" s="125" t="s">
        <v>22</v>
      </c>
      <c r="D4346" s="200">
        <v>4000</v>
      </c>
      <c r="E4346" s="127" t="s">
        <v>24</v>
      </c>
      <c r="F4346" s="139">
        <f>+L4370</f>
        <v>0</v>
      </c>
      <c r="G4346" s="134" t="s">
        <v>22</v>
      </c>
      <c r="H4346" s="130">
        <f>F4346*D4346</f>
        <v>0</v>
      </c>
      <c r="I4346" s="76">
        <f t="shared" si="1780"/>
        <v>13</v>
      </c>
      <c r="J4346" s="100">
        <f>$AN$17</f>
        <v>41087</v>
      </c>
      <c r="K4346" s="101"/>
      <c r="L4346" s="261"/>
      <c r="M4346" s="232">
        <f t="shared" si="1795"/>
        <v>0</v>
      </c>
      <c r="N4346" s="241">
        <f t="shared" si="1787"/>
        <v>0</v>
      </c>
      <c r="O4346" s="244">
        <f t="shared" si="1781"/>
        <v>0</v>
      </c>
      <c r="P4346" s="245">
        <f t="shared" si="1793"/>
        <v>0</v>
      </c>
      <c r="Q4346" s="257">
        <f t="shared" si="1782"/>
        <v>0</v>
      </c>
      <c r="R4346" s="102">
        <f t="shared" si="1794"/>
        <v>0</v>
      </c>
      <c r="S4346" s="103">
        <f t="shared" si="1788"/>
        <v>0</v>
      </c>
      <c r="T4346" s="104">
        <f t="shared" si="1789"/>
        <v>0</v>
      </c>
      <c r="U4346" s="104">
        <f t="shared" si="1790"/>
        <v>0</v>
      </c>
      <c r="V4346" s="104">
        <f t="shared" si="1791"/>
        <v>0</v>
      </c>
      <c r="W4346" s="105">
        <f t="shared" si="1792"/>
        <v>0</v>
      </c>
      <c r="X4346" s="96"/>
      <c r="Y4346" s="106" t="str">
        <f>$AO$17</f>
        <v>D</v>
      </c>
      <c r="Z4346" s="207" t="str">
        <f t="shared" si="1783"/>
        <v>Wed</v>
      </c>
      <c r="AA4346" s="107">
        <f t="shared" si="1784"/>
        <v>0</v>
      </c>
      <c r="AB4346" s="107">
        <f t="shared" si="1785"/>
        <v>0</v>
      </c>
      <c r="AC4346" s="107">
        <f t="shared" si="1786"/>
        <v>0</v>
      </c>
    </row>
    <row r="4347" spans="1:29" ht="12.75" customHeight="1">
      <c r="A4347" s="69"/>
      <c r="B4347" s="335" t="s">
        <v>75</v>
      </c>
      <c r="C4347" s="336" t="s">
        <v>22</v>
      </c>
      <c r="D4347" s="337"/>
      <c r="E4347" s="127" t="s">
        <v>24</v>
      </c>
      <c r="F4347" s="338">
        <f>+M4370</f>
        <v>13</v>
      </c>
      <c r="G4347" s="142" t="s">
        <v>22</v>
      </c>
      <c r="H4347" s="143">
        <f>+F4347*D4347</f>
        <v>0</v>
      </c>
      <c r="I4347" s="76">
        <f t="shared" si="1780"/>
        <v>14</v>
      </c>
      <c r="J4347" s="100">
        <f>$AN$18</f>
        <v>41088</v>
      </c>
      <c r="K4347" s="101"/>
      <c r="L4347" s="261"/>
      <c r="M4347" s="232">
        <f t="shared" si="1795"/>
        <v>0</v>
      </c>
      <c r="N4347" s="241">
        <f t="shared" si="1787"/>
        <v>0</v>
      </c>
      <c r="O4347" s="244">
        <f t="shared" si="1781"/>
        <v>0</v>
      </c>
      <c r="P4347" s="245">
        <f t="shared" si="1793"/>
        <v>0</v>
      </c>
      <c r="Q4347" s="257">
        <f t="shared" si="1782"/>
        <v>0</v>
      </c>
      <c r="R4347" s="102">
        <f t="shared" si="1794"/>
        <v>0</v>
      </c>
      <c r="S4347" s="103">
        <f t="shared" si="1788"/>
        <v>0</v>
      </c>
      <c r="T4347" s="104">
        <f t="shared" si="1789"/>
        <v>0</v>
      </c>
      <c r="U4347" s="104">
        <f t="shared" si="1790"/>
        <v>0</v>
      </c>
      <c r="V4347" s="104">
        <f t="shared" si="1791"/>
        <v>0</v>
      </c>
      <c r="W4347" s="105">
        <f t="shared" si="1792"/>
        <v>0</v>
      </c>
      <c r="X4347" s="96"/>
      <c r="Y4347" s="106" t="str">
        <f>$AO$18</f>
        <v>D</v>
      </c>
      <c r="Z4347" s="207" t="str">
        <f t="shared" si="1783"/>
        <v>Thu</v>
      </c>
      <c r="AA4347" s="107">
        <f t="shared" si="1784"/>
        <v>0</v>
      </c>
      <c r="AB4347" s="107">
        <f t="shared" si="1785"/>
        <v>0</v>
      </c>
      <c r="AC4347" s="107">
        <f t="shared" si="1786"/>
        <v>0</v>
      </c>
    </row>
    <row r="4348" spans="1:29" ht="12.75" customHeight="1">
      <c r="A4348" s="69"/>
      <c r="B4348" s="124"/>
      <c r="C4348" s="70"/>
      <c r="D4348" s="202"/>
      <c r="E4348" s="140"/>
      <c r="F4348" s="141"/>
      <c r="G4348" s="74" t="s">
        <v>22</v>
      </c>
      <c r="H4348" s="99">
        <f>+D4348*F4348</f>
        <v>0</v>
      </c>
      <c r="I4348" s="76">
        <f t="shared" si="1780"/>
        <v>15</v>
      </c>
      <c r="J4348" s="100">
        <f>$AN$19</f>
        <v>41089</v>
      </c>
      <c r="K4348" s="101"/>
      <c r="L4348" s="261"/>
      <c r="M4348" s="232">
        <f t="shared" si="1795"/>
        <v>0</v>
      </c>
      <c r="N4348" s="241">
        <f t="shared" si="1787"/>
        <v>0</v>
      </c>
      <c r="O4348" s="244">
        <f t="shared" si="1781"/>
        <v>0</v>
      </c>
      <c r="P4348" s="245">
        <f t="shared" si="1793"/>
        <v>0</v>
      </c>
      <c r="Q4348" s="257">
        <f t="shared" si="1782"/>
        <v>0</v>
      </c>
      <c r="R4348" s="102">
        <f t="shared" si="1794"/>
        <v>0</v>
      </c>
      <c r="S4348" s="103">
        <f t="shared" si="1788"/>
        <v>0</v>
      </c>
      <c r="T4348" s="104">
        <f t="shared" si="1789"/>
        <v>0</v>
      </c>
      <c r="U4348" s="104">
        <f t="shared" si="1790"/>
        <v>0</v>
      </c>
      <c r="V4348" s="104">
        <f t="shared" si="1791"/>
        <v>0</v>
      </c>
      <c r="W4348" s="105">
        <f t="shared" si="1792"/>
        <v>0</v>
      </c>
      <c r="X4348" s="96"/>
      <c r="Y4348" s="106" t="str">
        <f>$AO$19</f>
        <v>D</v>
      </c>
      <c r="Z4348" s="207" t="str">
        <f t="shared" si="1783"/>
        <v>Fri</v>
      </c>
      <c r="AA4348" s="107">
        <f t="shared" si="1784"/>
        <v>0</v>
      </c>
      <c r="AB4348" s="107">
        <f t="shared" si="1785"/>
        <v>0</v>
      </c>
      <c r="AC4348" s="107">
        <f t="shared" si="1786"/>
        <v>0</v>
      </c>
    </row>
    <row r="4349" spans="1:29" ht="12.75" customHeight="1">
      <c r="A4349" s="69"/>
      <c r="B4349" s="124"/>
      <c r="C4349" s="70"/>
      <c r="D4349" s="202"/>
      <c r="E4349" s="140"/>
      <c r="F4349" s="139"/>
      <c r="G4349" s="74" t="s">
        <v>22</v>
      </c>
      <c r="H4349" s="99">
        <f>+D4349*F4349</f>
        <v>0</v>
      </c>
      <c r="I4349" s="76">
        <f t="shared" si="1780"/>
        <v>16</v>
      </c>
      <c r="J4349" s="100">
        <f>$AN$20</f>
        <v>41090</v>
      </c>
      <c r="K4349" s="101"/>
      <c r="L4349" s="261"/>
      <c r="M4349" s="232">
        <f t="shared" si="1795"/>
        <v>0</v>
      </c>
      <c r="N4349" s="241">
        <f t="shared" si="1787"/>
        <v>0</v>
      </c>
      <c r="O4349" s="244">
        <f t="shared" si="1781"/>
        <v>0</v>
      </c>
      <c r="P4349" s="245">
        <f t="shared" si="1793"/>
        <v>0</v>
      </c>
      <c r="Q4349" s="257">
        <f t="shared" si="1782"/>
        <v>0</v>
      </c>
      <c r="R4349" s="102">
        <f t="shared" si="1794"/>
        <v>0</v>
      </c>
      <c r="S4349" s="103">
        <f t="shared" si="1788"/>
        <v>0</v>
      </c>
      <c r="T4349" s="104">
        <f t="shared" si="1789"/>
        <v>0</v>
      </c>
      <c r="U4349" s="104">
        <f t="shared" si="1790"/>
        <v>0</v>
      </c>
      <c r="V4349" s="104">
        <f t="shared" si="1791"/>
        <v>0</v>
      </c>
      <c r="W4349" s="105">
        <f t="shared" si="1792"/>
        <v>0</v>
      </c>
      <c r="X4349" s="96"/>
      <c r="Y4349" s="106" t="str">
        <f>$AO$20</f>
        <v>M</v>
      </c>
      <c r="Z4349" s="207" t="str">
        <f t="shared" si="1783"/>
        <v>Sat</v>
      </c>
      <c r="AA4349" s="107">
        <f t="shared" si="1784"/>
        <v>0</v>
      </c>
      <c r="AB4349" s="107">
        <f t="shared" si="1785"/>
        <v>0</v>
      </c>
      <c r="AC4349" s="107">
        <f t="shared" si="1786"/>
        <v>0</v>
      </c>
    </row>
    <row r="4350" spans="1:29" ht="12.75" customHeight="1">
      <c r="A4350" s="69"/>
      <c r="B4350" s="124" t="s">
        <v>56</v>
      </c>
      <c r="C4350" s="70" t="s">
        <v>22</v>
      </c>
      <c r="D4350" s="202"/>
      <c r="E4350" s="140"/>
      <c r="F4350" s="141"/>
      <c r="G4350" s="74" t="s">
        <v>22</v>
      </c>
      <c r="H4350" s="99">
        <v>0</v>
      </c>
      <c r="I4350" s="76">
        <f t="shared" si="1780"/>
        <v>17</v>
      </c>
      <c r="J4350" s="100">
        <f>$AN$21</f>
        <v>41091</v>
      </c>
      <c r="K4350" s="101"/>
      <c r="L4350" s="261"/>
      <c r="M4350" s="232">
        <f t="shared" si="1795"/>
        <v>0</v>
      </c>
      <c r="N4350" s="241">
        <f t="shared" si="1787"/>
        <v>0</v>
      </c>
      <c r="O4350" s="244">
        <f t="shared" si="1781"/>
        <v>0</v>
      </c>
      <c r="P4350" s="245">
        <f t="shared" si="1793"/>
        <v>0</v>
      </c>
      <c r="Q4350" s="257">
        <f t="shared" si="1782"/>
        <v>0</v>
      </c>
      <c r="R4350" s="102">
        <f t="shared" si="1794"/>
        <v>0</v>
      </c>
      <c r="S4350" s="103">
        <f t="shared" si="1788"/>
        <v>0</v>
      </c>
      <c r="T4350" s="104">
        <f t="shared" si="1789"/>
        <v>0</v>
      </c>
      <c r="U4350" s="104">
        <f t="shared" si="1790"/>
        <v>0</v>
      </c>
      <c r="V4350" s="104">
        <f t="shared" si="1791"/>
        <v>0</v>
      </c>
      <c r="W4350" s="105">
        <f t="shared" si="1792"/>
        <v>0</v>
      </c>
      <c r="X4350" s="96"/>
      <c r="Y4350" s="106" t="str">
        <f>$AO$21</f>
        <v>M</v>
      </c>
      <c r="Z4350" s="262" t="str">
        <f t="shared" si="1783"/>
        <v>Sun</v>
      </c>
      <c r="AA4350" s="107">
        <f t="shared" si="1784"/>
        <v>0</v>
      </c>
      <c r="AB4350" s="107">
        <f t="shared" si="1785"/>
        <v>0</v>
      </c>
      <c r="AC4350" s="107">
        <f t="shared" si="1786"/>
        <v>0</v>
      </c>
    </row>
    <row r="4351" spans="1:29" ht="12.75" customHeight="1">
      <c r="A4351" s="69"/>
      <c r="B4351" s="124"/>
      <c r="C4351" s="70"/>
      <c r="D4351" s="202"/>
      <c r="E4351" s="140"/>
      <c r="F4351" s="139"/>
      <c r="G4351" s="74" t="s">
        <v>22</v>
      </c>
      <c r="H4351" s="99">
        <f>+D4351*F4351</f>
        <v>0</v>
      </c>
      <c r="I4351" s="76">
        <f t="shared" si="1780"/>
        <v>18</v>
      </c>
      <c r="J4351" s="100">
        <f>$AN$22</f>
        <v>41092</v>
      </c>
      <c r="K4351" s="101">
        <v>1</v>
      </c>
      <c r="L4351" s="261">
        <v>10</v>
      </c>
      <c r="M4351" s="232">
        <f t="shared" si="1795"/>
        <v>0.33333333333333331</v>
      </c>
      <c r="N4351" s="241">
        <f t="shared" si="1787"/>
        <v>0.70833333333333337</v>
      </c>
      <c r="O4351" s="244">
        <f t="shared" si="1781"/>
        <v>9.0000000000000018</v>
      </c>
      <c r="P4351" s="245" t="str">
        <f t="shared" si="1793"/>
        <v>1</v>
      </c>
      <c r="Q4351" s="257">
        <f t="shared" si="1782"/>
        <v>8.0000000000000018</v>
      </c>
      <c r="R4351" s="102">
        <f t="shared" si="1794"/>
        <v>1.9999999999999982</v>
      </c>
      <c r="S4351" s="103">
        <f t="shared" si="1788"/>
        <v>1</v>
      </c>
      <c r="T4351" s="104">
        <f t="shared" si="1789"/>
        <v>0.99999999999999822</v>
      </c>
      <c r="U4351" s="104">
        <f t="shared" si="1790"/>
        <v>0</v>
      </c>
      <c r="V4351" s="104">
        <f t="shared" si="1791"/>
        <v>0</v>
      </c>
      <c r="W4351" s="105">
        <f t="shared" si="1792"/>
        <v>1.9999999999999982</v>
      </c>
      <c r="X4351" s="96"/>
      <c r="Y4351" s="106" t="str">
        <f>$AO$22</f>
        <v>D</v>
      </c>
      <c r="Z4351" s="262" t="str">
        <f t="shared" si="1783"/>
        <v>Mon</v>
      </c>
      <c r="AA4351" s="107">
        <f t="shared" si="1784"/>
        <v>0</v>
      </c>
      <c r="AB4351" s="107">
        <f t="shared" si="1785"/>
        <v>0</v>
      </c>
      <c r="AC4351" s="107">
        <f t="shared" si="1786"/>
        <v>0</v>
      </c>
    </row>
    <row r="4352" spans="1:29" ht="12.75" customHeight="1">
      <c r="A4352" s="69"/>
      <c r="B4352" s="150" t="s">
        <v>19</v>
      </c>
      <c r="C4352" s="150"/>
      <c r="D4352" s="200"/>
      <c r="E4352" s="127"/>
      <c r="F4352" s="151"/>
      <c r="G4352" s="134" t="s">
        <v>22</v>
      </c>
      <c r="H4352" s="152">
        <f>SUM(H4343:H4351)</f>
        <v>1739811.3294797684</v>
      </c>
      <c r="I4352" s="76">
        <f t="shared" si="1780"/>
        <v>19</v>
      </c>
      <c r="J4352" s="100">
        <f>$AN$23</f>
        <v>41093</v>
      </c>
      <c r="K4352" s="101">
        <v>1</v>
      </c>
      <c r="L4352" s="261">
        <v>10</v>
      </c>
      <c r="M4352" s="232">
        <f t="shared" si="1795"/>
        <v>0.33333333333333331</v>
      </c>
      <c r="N4352" s="241">
        <f t="shared" si="1787"/>
        <v>0.70833333333333337</v>
      </c>
      <c r="O4352" s="244">
        <f t="shared" si="1781"/>
        <v>9.0000000000000018</v>
      </c>
      <c r="P4352" s="245" t="str">
        <f t="shared" si="1793"/>
        <v>1</v>
      </c>
      <c r="Q4352" s="257">
        <f t="shared" si="1782"/>
        <v>8.0000000000000018</v>
      </c>
      <c r="R4352" s="102">
        <f t="shared" si="1794"/>
        <v>1.9999999999999982</v>
      </c>
      <c r="S4352" s="103">
        <f t="shared" si="1788"/>
        <v>1</v>
      </c>
      <c r="T4352" s="104">
        <f t="shared" si="1789"/>
        <v>0.99999999999999822</v>
      </c>
      <c r="U4352" s="104">
        <f t="shared" si="1790"/>
        <v>0</v>
      </c>
      <c r="V4352" s="104">
        <f t="shared" si="1791"/>
        <v>0</v>
      </c>
      <c r="W4352" s="105">
        <f t="shared" si="1792"/>
        <v>1.9999999999999982</v>
      </c>
      <c r="X4352" s="96"/>
      <c r="Y4352" s="106" t="str">
        <f>$AO$23</f>
        <v>D</v>
      </c>
      <c r="Z4352" s="207" t="str">
        <f t="shared" si="1783"/>
        <v>Tue</v>
      </c>
      <c r="AA4352" s="107">
        <f t="shared" si="1784"/>
        <v>0</v>
      </c>
      <c r="AB4352" s="107">
        <f t="shared" si="1785"/>
        <v>0</v>
      </c>
      <c r="AC4352" s="107">
        <f t="shared" si="1786"/>
        <v>0</v>
      </c>
    </row>
    <row r="4353" spans="1:29" ht="12.75" customHeight="1">
      <c r="A4353" s="69"/>
      <c r="B4353" s="131" t="s">
        <v>25</v>
      </c>
      <c r="C4353" s="70"/>
      <c r="D4353" s="200"/>
      <c r="E4353" s="127"/>
      <c r="F4353" s="151"/>
      <c r="G4353" s="74"/>
      <c r="H4353" s="75"/>
      <c r="I4353" s="76">
        <f t="shared" si="1780"/>
        <v>20</v>
      </c>
      <c r="J4353" s="100">
        <f>$AN$24</f>
        <v>41094</v>
      </c>
      <c r="K4353" s="101">
        <v>1</v>
      </c>
      <c r="L4353" s="261">
        <v>10</v>
      </c>
      <c r="M4353" s="232">
        <f t="shared" si="1795"/>
        <v>0.33333333333333331</v>
      </c>
      <c r="N4353" s="241">
        <f t="shared" si="1787"/>
        <v>0.70833333333333337</v>
      </c>
      <c r="O4353" s="244">
        <f t="shared" si="1781"/>
        <v>9.0000000000000018</v>
      </c>
      <c r="P4353" s="245" t="str">
        <f t="shared" si="1793"/>
        <v>1</v>
      </c>
      <c r="Q4353" s="257">
        <f t="shared" si="1782"/>
        <v>8.0000000000000018</v>
      </c>
      <c r="R4353" s="102">
        <f t="shared" si="1794"/>
        <v>1.9999999999999982</v>
      </c>
      <c r="S4353" s="103">
        <f t="shared" si="1788"/>
        <v>1</v>
      </c>
      <c r="T4353" s="104">
        <f t="shared" si="1789"/>
        <v>0.99999999999999822</v>
      </c>
      <c r="U4353" s="104">
        <f t="shared" si="1790"/>
        <v>0</v>
      </c>
      <c r="V4353" s="104">
        <f t="shared" si="1791"/>
        <v>0</v>
      </c>
      <c r="W4353" s="105">
        <f t="shared" si="1792"/>
        <v>1.9999999999999982</v>
      </c>
      <c r="X4353" s="96"/>
      <c r="Y4353" s="106" t="str">
        <f>$AO$24</f>
        <v>D</v>
      </c>
      <c r="Z4353" s="207" t="str">
        <f t="shared" si="1783"/>
        <v>Wed</v>
      </c>
      <c r="AA4353" s="107">
        <f t="shared" si="1784"/>
        <v>0</v>
      </c>
      <c r="AB4353" s="107">
        <f t="shared" si="1785"/>
        <v>0</v>
      </c>
      <c r="AC4353" s="107">
        <f t="shared" si="1786"/>
        <v>0</v>
      </c>
    </row>
    <row r="4354" spans="1:29" ht="12.75" customHeight="1">
      <c r="A4354" s="69"/>
      <c r="B4354" s="124" t="s">
        <v>26</v>
      </c>
      <c r="C4354" s="125" t="s">
        <v>22</v>
      </c>
      <c r="D4354" s="153">
        <f>-H4343</f>
        <v>-1244560</v>
      </c>
      <c r="E4354" s="127" t="s">
        <v>24</v>
      </c>
      <c r="F4354" s="149">
        <v>0.02</v>
      </c>
      <c r="G4354" s="134" t="s">
        <v>22</v>
      </c>
      <c r="H4354" s="130">
        <f>F4354*D4354</f>
        <v>-24891.200000000001</v>
      </c>
      <c r="I4354" s="76">
        <f t="shared" si="1780"/>
        <v>21</v>
      </c>
      <c r="J4354" s="100">
        <f>$AN$25</f>
        <v>41095</v>
      </c>
      <c r="K4354" s="101">
        <v>1</v>
      </c>
      <c r="L4354" s="261">
        <v>11</v>
      </c>
      <c r="M4354" s="232">
        <f t="shared" si="1795"/>
        <v>0.33333333333333331</v>
      </c>
      <c r="N4354" s="241">
        <f t="shared" si="1787"/>
        <v>0.70833333333333337</v>
      </c>
      <c r="O4354" s="244">
        <f t="shared" si="1781"/>
        <v>9.0000000000000018</v>
      </c>
      <c r="P4354" s="245" t="str">
        <f t="shared" si="1793"/>
        <v>1</v>
      </c>
      <c r="Q4354" s="257">
        <f t="shared" si="1782"/>
        <v>8.0000000000000018</v>
      </c>
      <c r="R4354" s="102">
        <f t="shared" si="1794"/>
        <v>2.9999999999999982</v>
      </c>
      <c r="S4354" s="103">
        <f t="shared" si="1788"/>
        <v>1</v>
      </c>
      <c r="T4354" s="104">
        <f t="shared" si="1789"/>
        <v>1.9999999999999982</v>
      </c>
      <c r="U4354" s="104">
        <f t="shared" si="1790"/>
        <v>0</v>
      </c>
      <c r="V4354" s="104">
        <f t="shared" si="1791"/>
        <v>0</v>
      </c>
      <c r="W4354" s="105">
        <f t="shared" si="1792"/>
        <v>2.9999999999999982</v>
      </c>
      <c r="X4354" s="96"/>
      <c r="Y4354" s="106" t="str">
        <f>$AO$25</f>
        <v>D</v>
      </c>
      <c r="Z4354" s="207" t="str">
        <f t="shared" si="1783"/>
        <v>Thu</v>
      </c>
      <c r="AA4354" s="107">
        <f t="shared" si="1784"/>
        <v>0</v>
      </c>
      <c r="AB4354" s="107">
        <f t="shared" si="1785"/>
        <v>0</v>
      </c>
      <c r="AC4354" s="107">
        <f t="shared" si="1786"/>
        <v>0</v>
      </c>
    </row>
    <row r="4355" spans="1:29" ht="12.75" customHeight="1">
      <c r="A4355" s="69"/>
      <c r="B4355" s="124" t="s">
        <v>47</v>
      </c>
      <c r="C4355" s="125" t="s">
        <v>22</v>
      </c>
      <c r="D4355" s="200"/>
      <c r="E4355" s="127"/>
      <c r="F4355" s="155"/>
      <c r="G4355" s="134" t="s">
        <v>22</v>
      </c>
      <c r="H4355" s="130">
        <f>SUM(AA4370:AC4370)*-F4343/21</f>
        <v>0</v>
      </c>
      <c r="I4355" s="76">
        <f t="shared" si="1780"/>
        <v>22</v>
      </c>
      <c r="J4355" s="100">
        <f>$AN$26</f>
        <v>41096</v>
      </c>
      <c r="K4355" s="101">
        <v>1</v>
      </c>
      <c r="L4355" s="261">
        <v>11</v>
      </c>
      <c r="M4355" s="232">
        <f t="shared" si="1795"/>
        <v>0.33333333333333331</v>
      </c>
      <c r="N4355" s="241">
        <f t="shared" si="1787"/>
        <v>0.70833333333333337</v>
      </c>
      <c r="O4355" s="244">
        <f t="shared" si="1781"/>
        <v>9.0000000000000018</v>
      </c>
      <c r="P4355" s="245" t="str">
        <f t="shared" si="1793"/>
        <v>1</v>
      </c>
      <c r="Q4355" s="257">
        <f t="shared" si="1782"/>
        <v>8.0000000000000018</v>
      </c>
      <c r="R4355" s="102">
        <f t="shared" si="1794"/>
        <v>2.9999999999999982</v>
      </c>
      <c r="S4355" s="103">
        <f t="shared" si="1788"/>
        <v>1</v>
      </c>
      <c r="T4355" s="104">
        <f t="shared" si="1789"/>
        <v>1.9999999999999982</v>
      </c>
      <c r="U4355" s="104">
        <f t="shared" si="1790"/>
        <v>0</v>
      </c>
      <c r="V4355" s="104">
        <f t="shared" si="1791"/>
        <v>0</v>
      </c>
      <c r="W4355" s="105">
        <f t="shared" si="1792"/>
        <v>2.9999999999999982</v>
      </c>
      <c r="X4355" s="96"/>
      <c r="Y4355" s="106" t="str">
        <f>$AO$26</f>
        <v>D</v>
      </c>
      <c r="Z4355" s="207" t="str">
        <f t="shared" si="1783"/>
        <v>Fri</v>
      </c>
      <c r="AA4355" s="107">
        <f t="shared" si="1784"/>
        <v>0</v>
      </c>
      <c r="AB4355" s="107">
        <f t="shared" si="1785"/>
        <v>0</v>
      </c>
      <c r="AC4355" s="107">
        <f t="shared" si="1786"/>
        <v>0</v>
      </c>
    </row>
    <row r="4356" spans="1:29" ht="12.75" customHeight="1">
      <c r="A4356" s="69"/>
      <c r="B4356" s="124" t="s">
        <v>27</v>
      </c>
      <c r="C4356" s="125" t="s">
        <v>22</v>
      </c>
      <c r="D4356" s="200"/>
      <c r="E4356" s="127"/>
      <c r="F4356" s="155"/>
      <c r="G4356" s="134" t="s">
        <v>22</v>
      </c>
      <c r="H4356" s="156">
        <f>+F4362</f>
        <v>-15732.5</v>
      </c>
      <c r="I4356" s="76">
        <f t="shared" si="1780"/>
        <v>23</v>
      </c>
      <c r="J4356" s="100">
        <f>$AN$27</f>
        <v>41097</v>
      </c>
      <c r="K4356" s="339" t="s">
        <v>50</v>
      </c>
      <c r="L4356" s="261"/>
      <c r="M4356" s="232">
        <f t="shared" si="1795"/>
        <v>0</v>
      </c>
      <c r="N4356" s="241">
        <f t="shared" si="1787"/>
        <v>0</v>
      </c>
      <c r="O4356" s="244">
        <f t="shared" si="1781"/>
        <v>0</v>
      </c>
      <c r="P4356" s="245">
        <f t="shared" si="1793"/>
        <v>0</v>
      </c>
      <c r="Q4356" s="257">
        <f t="shared" si="1782"/>
        <v>0</v>
      </c>
      <c r="R4356" s="102">
        <f t="shared" si="1794"/>
        <v>0</v>
      </c>
      <c r="S4356" s="103">
        <f t="shared" si="1788"/>
        <v>0</v>
      </c>
      <c r="T4356" s="104">
        <f t="shared" si="1789"/>
        <v>0</v>
      </c>
      <c r="U4356" s="104">
        <f t="shared" si="1790"/>
        <v>0</v>
      </c>
      <c r="V4356" s="104">
        <f t="shared" si="1791"/>
        <v>0</v>
      </c>
      <c r="W4356" s="105">
        <f t="shared" si="1792"/>
        <v>0</v>
      </c>
      <c r="X4356" s="96"/>
      <c r="Y4356" s="106" t="str">
        <f>$AO$27</f>
        <v>M</v>
      </c>
      <c r="Z4356" s="207" t="str">
        <f t="shared" si="1783"/>
        <v>Sat</v>
      </c>
      <c r="AA4356" s="107">
        <f t="shared" si="1784"/>
        <v>0</v>
      </c>
      <c r="AB4356" s="107">
        <f t="shared" si="1785"/>
        <v>0</v>
      </c>
      <c r="AC4356" s="107">
        <f t="shared" si="1786"/>
        <v>0</v>
      </c>
    </row>
    <row r="4357" spans="1:29" ht="12.75" customHeight="1">
      <c r="A4357" s="69"/>
      <c r="B4357" s="98"/>
      <c r="C4357" s="98"/>
      <c r="D4357" s="158" t="s">
        <v>28</v>
      </c>
      <c r="E4357" s="159"/>
      <c r="F4357" s="160">
        <f>VLOOKUP(C4336,$AD$1:$AG$6,2)</f>
        <v>-1320000</v>
      </c>
      <c r="G4357" s="160"/>
      <c r="H4357" s="99"/>
      <c r="I4357" s="76">
        <f t="shared" si="1780"/>
        <v>24</v>
      </c>
      <c r="J4357" s="100">
        <f>$AN$28</f>
        <v>41098</v>
      </c>
      <c r="K4357" s="339" t="s">
        <v>50</v>
      </c>
      <c r="L4357" s="261"/>
      <c r="M4357" s="232">
        <f t="shared" si="1795"/>
        <v>0</v>
      </c>
      <c r="N4357" s="241">
        <f t="shared" si="1787"/>
        <v>0</v>
      </c>
      <c r="O4357" s="244">
        <f t="shared" si="1781"/>
        <v>0</v>
      </c>
      <c r="P4357" s="245">
        <f t="shared" si="1793"/>
        <v>0</v>
      </c>
      <c r="Q4357" s="257">
        <f t="shared" si="1782"/>
        <v>0</v>
      </c>
      <c r="R4357" s="102">
        <f t="shared" si="1794"/>
        <v>0</v>
      </c>
      <c r="S4357" s="103">
        <f t="shared" si="1788"/>
        <v>0</v>
      </c>
      <c r="T4357" s="104">
        <f t="shared" si="1789"/>
        <v>0</v>
      </c>
      <c r="U4357" s="104">
        <f t="shared" si="1790"/>
        <v>0</v>
      </c>
      <c r="V4357" s="104">
        <f t="shared" si="1791"/>
        <v>0</v>
      </c>
      <c r="W4357" s="105">
        <f t="shared" si="1792"/>
        <v>0</v>
      </c>
      <c r="X4357" s="96"/>
      <c r="Y4357" s="106" t="str">
        <f>$AO$28</f>
        <v>M</v>
      </c>
      <c r="Z4357" s="262" t="str">
        <f t="shared" si="1783"/>
        <v>Sun</v>
      </c>
      <c r="AA4357" s="107">
        <f t="shared" si="1784"/>
        <v>0</v>
      </c>
      <c r="AB4357" s="107">
        <f t="shared" si="1785"/>
        <v>0</v>
      </c>
      <c r="AC4357" s="107">
        <f t="shared" si="1786"/>
        <v>0</v>
      </c>
    </row>
    <row r="4358" spans="1:29" ht="12.75" customHeight="1">
      <c r="A4358" s="69"/>
      <c r="B4358" s="98"/>
      <c r="C4358" s="98"/>
      <c r="D4358" s="162" t="s">
        <v>26</v>
      </c>
      <c r="E4358" s="159"/>
      <c r="F4358" s="163">
        <f>+(H4343)*0.54%</f>
        <v>6720.6240000000007</v>
      </c>
      <c r="G4358" s="163"/>
      <c r="H4358" s="99"/>
      <c r="I4358" s="76">
        <f t="shared" si="1780"/>
        <v>25</v>
      </c>
      <c r="J4358" s="100">
        <f>$AN$29</f>
        <v>41099</v>
      </c>
      <c r="K4358" s="101">
        <v>1</v>
      </c>
      <c r="L4358" s="261">
        <v>11</v>
      </c>
      <c r="M4358" s="232">
        <f t="shared" si="1795"/>
        <v>0.33333333333333331</v>
      </c>
      <c r="N4358" s="241">
        <f t="shared" si="1787"/>
        <v>0.70833333333333337</v>
      </c>
      <c r="O4358" s="244">
        <f t="shared" si="1781"/>
        <v>9.0000000000000018</v>
      </c>
      <c r="P4358" s="245" t="str">
        <f t="shared" si="1793"/>
        <v>1</v>
      </c>
      <c r="Q4358" s="257">
        <f t="shared" si="1782"/>
        <v>8.0000000000000018</v>
      </c>
      <c r="R4358" s="102">
        <f t="shared" si="1794"/>
        <v>2.9999999999999982</v>
      </c>
      <c r="S4358" s="103">
        <f t="shared" si="1788"/>
        <v>1</v>
      </c>
      <c r="T4358" s="104">
        <f t="shared" si="1789"/>
        <v>1.9999999999999982</v>
      </c>
      <c r="U4358" s="104">
        <f t="shared" si="1790"/>
        <v>0</v>
      </c>
      <c r="V4358" s="104">
        <f t="shared" si="1791"/>
        <v>0</v>
      </c>
      <c r="W4358" s="105">
        <f t="shared" si="1792"/>
        <v>2.9999999999999982</v>
      </c>
      <c r="X4358" s="96"/>
      <c r="Y4358" s="106" t="str">
        <f>$AO$29</f>
        <v>D</v>
      </c>
      <c r="Z4358" s="262" t="str">
        <f t="shared" si="1783"/>
        <v>Mon</v>
      </c>
      <c r="AA4358" s="107">
        <f t="shared" si="1784"/>
        <v>0</v>
      </c>
      <c r="AB4358" s="107">
        <f t="shared" si="1785"/>
        <v>0</v>
      </c>
      <c r="AC4358" s="107">
        <f t="shared" si="1786"/>
        <v>0</v>
      </c>
    </row>
    <row r="4359" spans="1:29" ht="12.75" customHeight="1">
      <c r="A4359" s="69"/>
      <c r="B4359" s="98"/>
      <c r="C4359" s="98"/>
      <c r="D4359" s="162" t="s">
        <v>29</v>
      </c>
      <c r="E4359" s="159"/>
      <c r="F4359" s="160">
        <f>-IF(H4352*5%&gt;500000,500000,H4352*5%)</f>
        <v>-86990.566473988423</v>
      </c>
      <c r="G4359" s="160"/>
      <c r="H4359" s="99"/>
      <c r="I4359" s="76">
        <f t="shared" si="1780"/>
        <v>26</v>
      </c>
      <c r="J4359" s="100">
        <f>$AN$30</f>
        <v>41100</v>
      </c>
      <c r="K4359" s="101">
        <v>1</v>
      </c>
      <c r="L4359" s="261">
        <v>10</v>
      </c>
      <c r="M4359" s="232">
        <f t="shared" si="1795"/>
        <v>0.33333333333333331</v>
      </c>
      <c r="N4359" s="241">
        <f t="shared" si="1787"/>
        <v>0.70833333333333337</v>
      </c>
      <c r="O4359" s="244">
        <f t="shared" si="1781"/>
        <v>9.0000000000000018</v>
      </c>
      <c r="P4359" s="245" t="str">
        <f t="shared" si="1793"/>
        <v>1</v>
      </c>
      <c r="Q4359" s="257">
        <f t="shared" si="1782"/>
        <v>8.0000000000000018</v>
      </c>
      <c r="R4359" s="102">
        <f t="shared" si="1794"/>
        <v>1.9999999999999982</v>
      </c>
      <c r="S4359" s="103">
        <f t="shared" si="1788"/>
        <v>1</v>
      </c>
      <c r="T4359" s="104">
        <f t="shared" si="1789"/>
        <v>0.99999999999999822</v>
      </c>
      <c r="U4359" s="104">
        <f t="shared" si="1790"/>
        <v>0</v>
      </c>
      <c r="V4359" s="104">
        <f t="shared" si="1791"/>
        <v>0</v>
      </c>
      <c r="W4359" s="105">
        <f t="shared" si="1792"/>
        <v>1.9999999999999982</v>
      </c>
      <c r="X4359" s="96"/>
      <c r="Y4359" s="106" t="str">
        <f>$AO$30</f>
        <v>D</v>
      </c>
      <c r="Z4359" s="207" t="str">
        <f t="shared" si="1783"/>
        <v>Tue</v>
      </c>
      <c r="AA4359" s="107">
        <f t="shared" si="1784"/>
        <v>0</v>
      </c>
      <c r="AB4359" s="107">
        <f t="shared" si="1785"/>
        <v>0</v>
      </c>
      <c r="AC4359" s="107">
        <f t="shared" si="1786"/>
        <v>0</v>
      </c>
    </row>
    <row r="4360" spans="1:29" ht="12.75" customHeight="1">
      <c r="A4360" s="69"/>
      <c r="B4360" s="98"/>
      <c r="C4360" s="98"/>
      <c r="D4360" s="162" t="s">
        <v>30</v>
      </c>
      <c r="E4360" s="159"/>
      <c r="F4360" s="163">
        <f>ROUND(H4352+H4354+F4358+F4359,0)*12</f>
        <v>19615800</v>
      </c>
      <c r="G4360" s="163"/>
      <c r="H4360" s="99"/>
      <c r="I4360" s="76">
        <f t="shared" si="1780"/>
        <v>27</v>
      </c>
      <c r="J4360" s="100">
        <f>$AN$31</f>
        <v>41101</v>
      </c>
      <c r="K4360" s="101">
        <v>1</v>
      </c>
      <c r="L4360" s="261">
        <v>11</v>
      </c>
      <c r="M4360" s="232">
        <f t="shared" si="1795"/>
        <v>0.33333333333333331</v>
      </c>
      <c r="N4360" s="241">
        <f t="shared" si="1787"/>
        <v>0.70833333333333337</v>
      </c>
      <c r="O4360" s="244">
        <f t="shared" si="1781"/>
        <v>9.0000000000000018</v>
      </c>
      <c r="P4360" s="245" t="str">
        <f t="shared" si="1793"/>
        <v>1</v>
      </c>
      <c r="Q4360" s="257">
        <f t="shared" si="1782"/>
        <v>8.0000000000000018</v>
      </c>
      <c r="R4360" s="102">
        <f t="shared" si="1794"/>
        <v>2.9999999999999982</v>
      </c>
      <c r="S4360" s="103">
        <f t="shared" si="1788"/>
        <v>1</v>
      </c>
      <c r="T4360" s="104">
        <f t="shared" si="1789"/>
        <v>1.9999999999999982</v>
      </c>
      <c r="U4360" s="104">
        <f t="shared" si="1790"/>
        <v>0</v>
      </c>
      <c r="V4360" s="104">
        <f t="shared" si="1791"/>
        <v>0</v>
      </c>
      <c r="W4360" s="105">
        <f t="shared" si="1792"/>
        <v>2.9999999999999982</v>
      </c>
      <c r="X4360" s="96"/>
      <c r="Y4360" s="106" t="str">
        <f>$AO$31</f>
        <v>D</v>
      </c>
      <c r="Z4360" s="207" t="str">
        <f t="shared" si="1783"/>
        <v>Wed</v>
      </c>
      <c r="AA4360" s="107">
        <f t="shared" si="1784"/>
        <v>0</v>
      </c>
      <c r="AB4360" s="107">
        <f t="shared" si="1785"/>
        <v>0</v>
      </c>
      <c r="AC4360" s="107">
        <f t="shared" si="1786"/>
        <v>0</v>
      </c>
    </row>
    <row r="4361" spans="1:29" ht="12.75" customHeight="1">
      <c r="A4361" s="69"/>
      <c r="B4361" s="98"/>
      <c r="C4361" s="98"/>
      <c r="D4361" s="168" t="s">
        <v>31</v>
      </c>
      <c r="E4361" s="159"/>
      <c r="F4361" s="169">
        <f>(F4360)+(F4357*12)</f>
        <v>3775800</v>
      </c>
      <c r="G4361" s="169"/>
      <c r="H4361" s="99"/>
      <c r="I4361" s="76">
        <f t="shared" si="1780"/>
        <v>28</v>
      </c>
      <c r="J4361" s="100">
        <f>$AN$32</f>
        <v>41102</v>
      </c>
      <c r="K4361" s="101">
        <v>1</v>
      </c>
      <c r="L4361" s="261">
        <v>8</v>
      </c>
      <c r="M4361" s="232">
        <f t="shared" si="1795"/>
        <v>0.33333333333333331</v>
      </c>
      <c r="N4361" s="241">
        <f t="shared" si="1787"/>
        <v>0.70833333333333337</v>
      </c>
      <c r="O4361" s="244">
        <f t="shared" si="1781"/>
        <v>9.0000000000000018</v>
      </c>
      <c r="P4361" s="245" t="str">
        <f t="shared" si="1793"/>
        <v>1</v>
      </c>
      <c r="Q4361" s="257">
        <f t="shared" si="1782"/>
        <v>8.0000000000000018</v>
      </c>
      <c r="R4361" s="102">
        <f t="shared" si="1794"/>
        <v>0</v>
      </c>
      <c r="S4361" s="103">
        <f t="shared" si="1788"/>
        <v>0</v>
      </c>
      <c r="T4361" s="104">
        <f t="shared" si="1789"/>
        <v>0</v>
      </c>
      <c r="U4361" s="104">
        <f t="shared" si="1790"/>
        <v>0</v>
      </c>
      <c r="V4361" s="104">
        <f t="shared" si="1791"/>
        <v>0</v>
      </c>
      <c r="W4361" s="105">
        <f t="shared" si="1792"/>
        <v>0</v>
      </c>
      <c r="X4361" s="96"/>
      <c r="Y4361" s="106" t="str">
        <f>$AO$32</f>
        <v>D</v>
      </c>
      <c r="Z4361" s="207" t="str">
        <f t="shared" si="1783"/>
        <v>Thu</v>
      </c>
      <c r="AA4361" s="107">
        <f t="shared" si="1784"/>
        <v>0</v>
      </c>
      <c r="AB4361" s="107">
        <f t="shared" si="1785"/>
        <v>0</v>
      </c>
      <c r="AC4361" s="107">
        <f t="shared" si="1786"/>
        <v>0</v>
      </c>
    </row>
    <row r="4362" spans="1:29" ht="12.75" customHeight="1">
      <c r="A4362" s="69"/>
      <c r="B4362" s="98"/>
      <c r="C4362" s="98"/>
      <c r="D4362" s="168" t="s">
        <v>32</v>
      </c>
      <c r="E4362" s="159"/>
      <c r="F4362" s="170">
        <f>-(IF(F4361&lt;=0,0,IF(F4361&lt;=50000000,F4361*0.05,IF(F4361&lt;=200000000,(F4361-50000000)*0.15+2500000,IF(F4361&lt;=500000000,(F4361-250000000)*0.25+32500000,(F4361-500000000)*0.3+95000000)))))/12</f>
        <v>-15732.5</v>
      </c>
      <c r="G4362" s="171">
        <f>-(IF(F4362&lt;=0,0,IF(F4362&lt;=50000000,F4362*0.05,IF(F4362&lt;=200000000,(F4362-50000000)*0.15+2500000,IF(F4362&lt;=500000000,(F4362-250000000)*0.25+32500000,(F4362-500000000)*0.3+95000000)))))/12</f>
        <v>0</v>
      </c>
      <c r="H4362" s="99"/>
      <c r="I4362" s="76">
        <f t="shared" si="1780"/>
        <v>29</v>
      </c>
      <c r="J4362" s="100">
        <f>$AN$33</f>
        <v>41103</v>
      </c>
      <c r="K4362" s="101">
        <v>1</v>
      </c>
      <c r="L4362" s="261">
        <v>11</v>
      </c>
      <c r="M4362" s="232">
        <f t="shared" si="1795"/>
        <v>0.33333333333333331</v>
      </c>
      <c r="N4362" s="241">
        <f t="shared" si="1787"/>
        <v>0.70833333333333337</v>
      </c>
      <c r="O4362" s="244">
        <f t="shared" si="1781"/>
        <v>9.0000000000000018</v>
      </c>
      <c r="P4362" s="245" t="str">
        <f t="shared" si="1793"/>
        <v>1</v>
      </c>
      <c r="Q4362" s="257">
        <f t="shared" si="1782"/>
        <v>8.0000000000000018</v>
      </c>
      <c r="R4362" s="102">
        <f t="shared" si="1794"/>
        <v>2.9999999999999982</v>
      </c>
      <c r="S4362" s="103">
        <f t="shared" si="1788"/>
        <v>1</v>
      </c>
      <c r="T4362" s="104">
        <f t="shared" si="1789"/>
        <v>1.9999999999999982</v>
      </c>
      <c r="U4362" s="104">
        <f t="shared" si="1790"/>
        <v>0</v>
      </c>
      <c r="V4362" s="104">
        <f t="shared" si="1791"/>
        <v>0</v>
      </c>
      <c r="W4362" s="105">
        <f t="shared" si="1792"/>
        <v>2.9999999999999982</v>
      </c>
      <c r="X4362" s="96"/>
      <c r="Y4362" s="106" t="str">
        <f>$AO$33</f>
        <v>D</v>
      </c>
      <c r="Z4362" s="207" t="str">
        <f t="shared" si="1783"/>
        <v>Fri</v>
      </c>
      <c r="AA4362" s="107">
        <f t="shared" si="1784"/>
        <v>0</v>
      </c>
      <c r="AB4362" s="107">
        <f t="shared" si="1785"/>
        <v>0</v>
      </c>
      <c r="AC4362" s="107">
        <f t="shared" si="1786"/>
        <v>0</v>
      </c>
    </row>
    <row r="4363" spans="1:29" ht="12.75" customHeight="1">
      <c r="A4363" s="69"/>
      <c r="B4363" s="98"/>
      <c r="C4363" s="125"/>
      <c r="D4363" s="172"/>
      <c r="E4363" s="173"/>
      <c r="F4363" s="174"/>
      <c r="G4363" s="72"/>
      <c r="H4363" s="175"/>
      <c r="I4363" s="76">
        <f t="shared" si="1780"/>
        <v>30</v>
      </c>
      <c r="J4363" s="100">
        <f>$AN$34</f>
        <v>41104</v>
      </c>
      <c r="K4363" s="339" t="s">
        <v>50</v>
      </c>
      <c r="L4363" s="261"/>
      <c r="M4363" s="232">
        <f t="shared" si="1795"/>
        <v>0</v>
      </c>
      <c r="N4363" s="241">
        <f t="shared" si="1787"/>
        <v>0</v>
      </c>
      <c r="O4363" s="244">
        <f t="shared" si="1781"/>
        <v>0</v>
      </c>
      <c r="P4363" s="245">
        <f t="shared" si="1793"/>
        <v>0</v>
      </c>
      <c r="Q4363" s="257">
        <f t="shared" si="1782"/>
        <v>0</v>
      </c>
      <c r="R4363" s="102">
        <f t="shared" si="1794"/>
        <v>0</v>
      </c>
      <c r="S4363" s="103">
        <f t="shared" si="1788"/>
        <v>0</v>
      </c>
      <c r="T4363" s="104">
        <f t="shared" si="1789"/>
        <v>0</v>
      </c>
      <c r="U4363" s="104">
        <f t="shared" si="1790"/>
        <v>0</v>
      </c>
      <c r="V4363" s="104">
        <f t="shared" si="1791"/>
        <v>0</v>
      </c>
      <c r="W4363" s="105">
        <f t="shared" si="1792"/>
        <v>0</v>
      </c>
      <c r="X4363" s="96"/>
      <c r="Y4363" s="106" t="str">
        <f>$AO$34</f>
        <v>M</v>
      </c>
      <c r="Z4363" s="207" t="str">
        <f t="shared" si="1783"/>
        <v>Sat</v>
      </c>
      <c r="AA4363" s="107">
        <f t="shared" si="1784"/>
        <v>0</v>
      </c>
      <c r="AB4363" s="107">
        <f t="shared" si="1785"/>
        <v>0</v>
      </c>
      <c r="AC4363" s="107">
        <f t="shared" si="1786"/>
        <v>0</v>
      </c>
    </row>
    <row r="4364" spans="1:29" ht="12.75" customHeight="1">
      <c r="A4364" s="69"/>
      <c r="B4364" s="176" t="s">
        <v>33</v>
      </c>
      <c r="C4364" s="177"/>
      <c r="D4364" s="178"/>
      <c r="E4364" s="127"/>
      <c r="F4364" s="179"/>
      <c r="G4364" s="180" t="s">
        <v>22</v>
      </c>
      <c r="H4364" s="152">
        <f>+H4352+H4354+H4355+H4356</f>
        <v>1699187.6294797685</v>
      </c>
      <c r="I4364" s="76">
        <f t="shared" si="1780"/>
        <v>31</v>
      </c>
      <c r="J4364" s="100">
        <f>$AN$35</f>
        <v>41105</v>
      </c>
      <c r="K4364" s="339" t="s">
        <v>50</v>
      </c>
      <c r="L4364" s="261"/>
      <c r="M4364" s="232">
        <f t="shared" si="1795"/>
        <v>0</v>
      </c>
      <c r="N4364" s="241">
        <f t="shared" si="1787"/>
        <v>0</v>
      </c>
      <c r="O4364" s="244">
        <f t="shared" si="1781"/>
        <v>0</v>
      </c>
      <c r="P4364" s="245">
        <f t="shared" si="1793"/>
        <v>0</v>
      </c>
      <c r="Q4364" s="257">
        <f t="shared" si="1782"/>
        <v>0</v>
      </c>
      <c r="R4364" s="102">
        <f t="shared" si="1794"/>
        <v>0</v>
      </c>
      <c r="S4364" s="103">
        <f t="shared" si="1788"/>
        <v>0</v>
      </c>
      <c r="T4364" s="104">
        <f t="shared" si="1789"/>
        <v>0</v>
      </c>
      <c r="U4364" s="104">
        <f t="shared" si="1790"/>
        <v>0</v>
      </c>
      <c r="V4364" s="104">
        <f t="shared" si="1791"/>
        <v>0</v>
      </c>
      <c r="W4364" s="105">
        <f t="shared" si="1792"/>
        <v>0</v>
      </c>
      <c r="X4364" s="96"/>
      <c r="Y4364" s="106" t="str">
        <f>$AO$35</f>
        <v>M</v>
      </c>
      <c r="Z4364" s="262" t="str">
        <f t="shared" si="1783"/>
        <v>Sun</v>
      </c>
      <c r="AA4364" s="107">
        <f t="shared" si="1784"/>
        <v>0</v>
      </c>
      <c r="AB4364" s="107">
        <f t="shared" si="1785"/>
        <v>0</v>
      </c>
      <c r="AC4364" s="107">
        <f t="shared" si="1786"/>
        <v>0</v>
      </c>
    </row>
    <row r="4365" spans="1:29" ht="12.75" customHeight="1">
      <c r="A4365" s="69"/>
      <c r="B4365" s="70"/>
      <c r="C4365" s="70"/>
      <c r="D4365" s="200"/>
      <c r="E4365" s="127"/>
      <c r="F4365" s="155"/>
      <c r="G4365" s="74"/>
      <c r="H4365" s="75"/>
      <c r="I4365" s="76">
        <f t="shared" si="1780"/>
        <v>32</v>
      </c>
      <c r="J4365" s="100">
        <f>$AN$36</f>
        <v>41106</v>
      </c>
      <c r="K4365" s="101">
        <v>1</v>
      </c>
      <c r="L4365" s="261">
        <v>11</v>
      </c>
      <c r="M4365" s="232">
        <f t="shared" si="1795"/>
        <v>0.33333333333333331</v>
      </c>
      <c r="N4365" s="241">
        <f t="shared" si="1787"/>
        <v>0.70833333333333337</v>
      </c>
      <c r="O4365" s="244">
        <f t="shared" si="1781"/>
        <v>9.0000000000000018</v>
      </c>
      <c r="P4365" s="245" t="str">
        <f t="shared" si="1793"/>
        <v>1</v>
      </c>
      <c r="Q4365" s="257">
        <f t="shared" si="1782"/>
        <v>8.0000000000000018</v>
      </c>
      <c r="R4365" s="102">
        <f t="shared" si="1794"/>
        <v>2.9999999999999982</v>
      </c>
      <c r="S4365" s="103">
        <f t="shared" si="1788"/>
        <v>1</v>
      </c>
      <c r="T4365" s="104">
        <f t="shared" si="1789"/>
        <v>1.9999999999999982</v>
      </c>
      <c r="U4365" s="104">
        <f t="shared" si="1790"/>
        <v>0</v>
      </c>
      <c r="V4365" s="104">
        <f t="shared" si="1791"/>
        <v>0</v>
      </c>
      <c r="W4365" s="105">
        <f t="shared" si="1792"/>
        <v>2.9999999999999982</v>
      </c>
      <c r="X4365" s="96"/>
      <c r="Y4365" s="106" t="str">
        <f>$AO$36</f>
        <v>D</v>
      </c>
      <c r="Z4365" s="262" t="str">
        <f t="shared" si="1783"/>
        <v>Mon</v>
      </c>
      <c r="AA4365" s="107">
        <f t="shared" si="1784"/>
        <v>0</v>
      </c>
      <c r="AB4365" s="107">
        <f t="shared" si="1785"/>
        <v>0</v>
      </c>
      <c r="AC4365" s="107">
        <f t="shared" si="1786"/>
        <v>0</v>
      </c>
    </row>
    <row r="4366" spans="1:29" ht="12.75" customHeight="1">
      <c r="A4366" s="69"/>
      <c r="B4366" s="181" t="s">
        <v>34</v>
      </c>
      <c r="C4366" s="181"/>
      <c r="D4366" s="72"/>
      <c r="E4366" s="73"/>
      <c r="F4366" s="72"/>
      <c r="G4366" s="181" t="s">
        <v>35</v>
      </c>
      <c r="H4366" s="99"/>
      <c r="I4366" s="76">
        <f t="shared" si="1780"/>
        <v>33</v>
      </c>
      <c r="J4366" s="100">
        <f>$AN$37</f>
        <v>41107</v>
      </c>
      <c r="K4366" s="101">
        <v>1</v>
      </c>
      <c r="L4366" s="261">
        <v>11</v>
      </c>
      <c r="M4366" s="232">
        <f t="shared" si="1795"/>
        <v>0.33333333333333331</v>
      </c>
      <c r="N4366" s="241">
        <f t="shared" si="1787"/>
        <v>0.70833333333333337</v>
      </c>
      <c r="O4366" s="244">
        <f t="shared" si="1781"/>
        <v>9.0000000000000018</v>
      </c>
      <c r="P4366" s="245" t="str">
        <f t="shared" si="1793"/>
        <v>1</v>
      </c>
      <c r="Q4366" s="257">
        <f t="shared" si="1782"/>
        <v>8.0000000000000018</v>
      </c>
      <c r="R4366" s="102">
        <f t="shared" si="1794"/>
        <v>2.9999999999999982</v>
      </c>
      <c r="S4366" s="103">
        <f t="shared" si="1788"/>
        <v>1</v>
      </c>
      <c r="T4366" s="104">
        <f t="shared" si="1789"/>
        <v>1.9999999999999982</v>
      </c>
      <c r="U4366" s="104">
        <f t="shared" si="1790"/>
        <v>0</v>
      </c>
      <c r="V4366" s="104">
        <f t="shared" si="1791"/>
        <v>0</v>
      </c>
      <c r="W4366" s="105">
        <f t="shared" si="1792"/>
        <v>2.9999999999999982</v>
      </c>
      <c r="X4366" s="96"/>
      <c r="Y4366" s="106" t="str">
        <f>$AO$37</f>
        <v>D</v>
      </c>
      <c r="Z4366" s="207" t="str">
        <f t="shared" si="1783"/>
        <v>Tue</v>
      </c>
      <c r="AA4366" s="107">
        <f t="shared" si="1784"/>
        <v>0</v>
      </c>
      <c r="AB4366" s="107">
        <f t="shared" si="1785"/>
        <v>0</v>
      </c>
      <c r="AC4366" s="107">
        <f t="shared" si="1786"/>
        <v>0</v>
      </c>
    </row>
    <row r="4367" spans="1:29" ht="12.75" customHeight="1">
      <c r="A4367" s="69"/>
      <c r="B4367" s="181"/>
      <c r="C4367" s="181"/>
      <c r="D4367" s="72"/>
      <c r="E4367" s="73"/>
      <c r="F4367" s="72"/>
      <c r="G4367" s="181"/>
      <c r="H4367" s="99"/>
      <c r="I4367" s="76">
        <f t="shared" si="1780"/>
        <v>34</v>
      </c>
      <c r="J4367" s="100">
        <f>$AN$38</f>
        <v>41108</v>
      </c>
      <c r="K4367" s="101">
        <v>1</v>
      </c>
      <c r="L4367" s="261">
        <v>11</v>
      </c>
      <c r="M4367" s="232">
        <f t="shared" si="1795"/>
        <v>0.33333333333333331</v>
      </c>
      <c r="N4367" s="241">
        <f t="shared" si="1787"/>
        <v>0.70833333333333337</v>
      </c>
      <c r="O4367" s="244">
        <f t="shared" si="1781"/>
        <v>9.0000000000000018</v>
      </c>
      <c r="P4367" s="245" t="str">
        <f t="shared" si="1793"/>
        <v>1</v>
      </c>
      <c r="Q4367" s="257">
        <f t="shared" si="1782"/>
        <v>8.0000000000000018</v>
      </c>
      <c r="R4367" s="102">
        <f t="shared" si="1794"/>
        <v>2.9999999999999982</v>
      </c>
      <c r="S4367" s="103">
        <f t="shared" si="1788"/>
        <v>1</v>
      </c>
      <c r="T4367" s="104">
        <f t="shared" si="1789"/>
        <v>1.9999999999999982</v>
      </c>
      <c r="U4367" s="104">
        <f t="shared" si="1790"/>
        <v>0</v>
      </c>
      <c r="V4367" s="104">
        <f t="shared" si="1791"/>
        <v>0</v>
      </c>
      <c r="W4367" s="105">
        <f t="shared" si="1792"/>
        <v>2.9999999999999982</v>
      </c>
      <c r="X4367" s="96"/>
      <c r="Y4367" s="106" t="str">
        <f>$AO$38</f>
        <v>D</v>
      </c>
      <c r="Z4367" s="207" t="str">
        <f t="shared" si="1783"/>
        <v>Wed</v>
      </c>
      <c r="AA4367" s="107">
        <f t="shared" si="1784"/>
        <v>0</v>
      </c>
      <c r="AB4367" s="107">
        <f t="shared" si="1785"/>
        <v>0</v>
      </c>
      <c r="AC4367" s="107">
        <f t="shared" si="1786"/>
        <v>0</v>
      </c>
    </row>
    <row r="4368" spans="1:29" ht="12.75" customHeight="1">
      <c r="A4368" s="69"/>
      <c r="B4368" s="181"/>
      <c r="C4368" s="181"/>
      <c r="D4368" s="72"/>
      <c r="E4368" s="73"/>
      <c r="F4368" s="72"/>
      <c r="G4368" s="181"/>
      <c r="H4368" s="99"/>
      <c r="I4368" s="76">
        <f t="shared" si="1780"/>
        <v>35</v>
      </c>
      <c r="J4368" s="100"/>
      <c r="K4368" s="101"/>
      <c r="L4368" s="261"/>
      <c r="M4368" s="232"/>
      <c r="N4368" s="241"/>
      <c r="O4368" s="244"/>
      <c r="P4368" s="245"/>
      <c r="Q4368" s="257"/>
      <c r="R4368" s="102"/>
      <c r="S4368" s="103"/>
      <c r="T4368" s="104"/>
      <c r="U4368" s="104"/>
      <c r="V4368" s="104"/>
      <c r="W4368" s="105"/>
      <c r="X4368" s="96"/>
      <c r="Y4368" s="106"/>
      <c r="Z4368" s="207" t="str">
        <f t="shared" si="1783"/>
        <v>Sat</v>
      </c>
      <c r="AA4368" s="107">
        <f>COUNTIF(K4368,"S")</f>
        <v>0</v>
      </c>
      <c r="AB4368" s="107">
        <f>COUNTIF(K4368,"I")</f>
        <v>0</v>
      </c>
      <c r="AC4368" s="107">
        <f>COUNTIF(K4368,"A")</f>
        <v>0</v>
      </c>
    </row>
    <row r="4369" spans="1:29" ht="12.75" customHeight="1">
      <c r="A4369" s="69"/>
      <c r="B4369" s="181"/>
      <c r="C4369" s="181"/>
      <c r="D4369" s="72"/>
      <c r="E4369" s="73"/>
      <c r="F4369" s="72"/>
      <c r="G4369" s="181"/>
      <c r="H4369" s="99"/>
      <c r="I4369" s="76">
        <f t="shared" si="1780"/>
        <v>36</v>
      </c>
      <c r="J4369" s="210" t="s">
        <v>19</v>
      </c>
      <c r="K4369" s="211"/>
      <c r="L4369" s="251"/>
      <c r="M4369" s="212" t="s">
        <v>45</v>
      </c>
      <c r="N4369" s="212" t="s">
        <v>46</v>
      </c>
      <c r="O4369" s="242"/>
      <c r="P4369" s="243"/>
      <c r="Q4369" s="258"/>
      <c r="R4369" s="212"/>
      <c r="S4369" s="213"/>
      <c r="T4369" s="214"/>
      <c r="U4369" s="214"/>
      <c r="V4369" s="215"/>
      <c r="W4369" s="216" t="s">
        <v>36</v>
      </c>
      <c r="X4369" s="182"/>
      <c r="Y4369" s="183" t="s">
        <v>37</v>
      </c>
      <c r="Z4369" s="83"/>
      <c r="AA4369" s="84"/>
      <c r="AB4369" s="84"/>
      <c r="AC4369" s="96"/>
    </row>
    <row r="4370" spans="1:29" ht="12.75" customHeight="1">
      <c r="A4370" s="69"/>
      <c r="B4370" s="184" t="str">
        <f>C4334</f>
        <v>ADE</v>
      </c>
      <c r="C4370" s="181"/>
      <c r="D4370" s="72"/>
      <c r="E4370" s="73"/>
      <c r="F4370" s="72"/>
      <c r="G4370" s="181" t="s">
        <v>38</v>
      </c>
      <c r="H4370" s="99"/>
      <c r="I4370" s="76">
        <f t="shared" si="1780"/>
        <v>37</v>
      </c>
      <c r="J4370" s="333">
        <f>+K4370+L4370</f>
        <v>13</v>
      </c>
      <c r="K4370" s="334">
        <f>+COUNTIF(K4337:K4368,"1")+COUNTIF(K4337:K4368,"2")+COUNTIF(K4337:K4368,"L2")+COUNTIF(K4337:K4368,"L1")</f>
        <v>13</v>
      </c>
      <c r="L4370" s="334">
        <f>+COUNTIF(K4337:K4368,"2")+COUNTIF(K4337:K4368,"L2")</f>
        <v>0</v>
      </c>
      <c r="M4370" s="334">
        <f>+COUNTIF(K4337:K4368,"1")+COUNTIF(K4337:K4368,"L1")</f>
        <v>13</v>
      </c>
      <c r="N4370" s="185"/>
      <c r="O4370" s="185"/>
      <c r="P4370" s="101"/>
      <c r="Q4370" s="259"/>
      <c r="R4370" s="185">
        <f>+COUNTIF(K4338:K4368,"S2")</f>
        <v>0</v>
      </c>
      <c r="S4370" s="102">
        <f>SUM(S4338:S4368)</f>
        <v>12</v>
      </c>
      <c r="T4370" s="102">
        <f>SUM(T4338:T4368)</f>
        <v>19.999999999999979</v>
      </c>
      <c r="U4370" s="102">
        <f>SUM(U4338:U4368)</f>
        <v>0</v>
      </c>
      <c r="V4370" s="102">
        <f>SUM(V4338:V4368)</f>
        <v>0</v>
      </c>
      <c r="W4370" s="105">
        <f>+(S4370*1.5)+(T4370*2)+(U4370*3)+(V4370*4)</f>
        <v>57.999999999999957</v>
      </c>
      <c r="X4370" s="186"/>
      <c r="Y4370" s="187">
        <f>+COUNTIF(Y4338:Y4368,"D")</f>
        <v>22</v>
      </c>
      <c r="Z4370" s="83"/>
      <c r="AA4370" s="102">
        <f>SUM(AA4338:AA4368)</f>
        <v>0</v>
      </c>
      <c r="AB4370" s="102">
        <f>SUM(AB4338:AB4368)</f>
        <v>0</v>
      </c>
      <c r="AC4370" s="102">
        <f>SUM(AC4338:AC4368)</f>
        <v>0</v>
      </c>
    </row>
    <row r="4371" spans="1:29" ht="12.75" customHeight="1">
      <c r="A4371" s="69"/>
      <c r="B4371" s="263"/>
      <c r="C4371" s="189" t="s">
        <v>57</v>
      </c>
      <c r="D4371" s="189"/>
      <c r="E4371" s="190"/>
      <c r="F4371" s="72"/>
      <c r="G4371" s="72"/>
      <c r="H4371" s="99"/>
      <c r="I4371" s="76">
        <f t="shared" si="1780"/>
        <v>38</v>
      </c>
      <c r="J4371" s="191"/>
      <c r="K4371" s="192"/>
      <c r="L4371" s="252"/>
      <c r="M4371" s="193"/>
      <c r="N4371" s="193"/>
      <c r="O4371" s="193"/>
      <c r="P4371" s="239"/>
      <c r="Q4371" s="260"/>
      <c r="R4371" s="194">
        <f>S4370+T4370+U4370+V4370</f>
        <v>31.999999999999979</v>
      </c>
      <c r="S4371" s="103"/>
      <c r="T4371" s="103"/>
      <c r="U4371" s="103"/>
      <c r="V4371" s="103"/>
      <c r="W4371" s="103"/>
      <c r="X4371" s="195"/>
      <c r="Y4371" s="187"/>
      <c r="Z4371" s="196"/>
      <c r="AA4371" s="196"/>
      <c r="AB4371" s="196"/>
      <c r="AC4371" s="197"/>
    </row>
    <row r="4373" spans="1:29" ht="12.75" customHeight="1">
      <c r="A4373" s="52">
        <f>A4334+1</f>
        <v>113</v>
      </c>
      <c r="B4373" s="53" t="s">
        <v>2</v>
      </c>
      <c r="C4373" s="54" t="s">
        <v>201</v>
      </c>
      <c r="D4373" s="55"/>
      <c r="E4373" s="56" t="s">
        <v>55</v>
      </c>
      <c r="F4373" s="209" t="s">
        <v>188</v>
      </c>
      <c r="G4373" s="57"/>
      <c r="H4373" s="58"/>
      <c r="I4373" s="59">
        <v>1</v>
      </c>
      <c r="J4373" s="486" t="str">
        <f>+C4373</f>
        <v>ADE</v>
      </c>
      <c r="K4373" s="486"/>
      <c r="L4373" s="486"/>
      <c r="M4373" s="486"/>
      <c r="N4373" s="486"/>
      <c r="O4373" s="486"/>
      <c r="P4373" s="486"/>
      <c r="Q4373" s="486"/>
      <c r="R4373" s="486"/>
      <c r="S4373" s="486"/>
      <c r="T4373" s="486"/>
      <c r="U4373" s="486"/>
      <c r="V4373" s="486"/>
      <c r="W4373" s="486"/>
      <c r="X4373" s="60"/>
      <c r="Y4373" s="61"/>
      <c r="Z4373" s="62"/>
      <c r="AA4373" s="63"/>
      <c r="AB4373" s="63"/>
      <c r="AC4373" s="64"/>
    </row>
    <row r="4374" spans="1:29" ht="12.75" customHeight="1">
      <c r="A4374" s="69"/>
      <c r="B4374" s="70" t="s">
        <v>3</v>
      </c>
      <c r="C4374" s="71" t="s">
        <v>62</v>
      </c>
      <c r="D4374" s="72"/>
      <c r="E4374" s="73"/>
      <c r="F4374" s="72"/>
      <c r="G4374" s="74"/>
      <c r="H4374" s="75"/>
      <c r="I4374" s="76">
        <f t="shared" ref="I4374:I4410" si="1796">+I4373+1</f>
        <v>2</v>
      </c>
      <c r="J4374" s="77" t="s">
        <v>4</v>
      </c>
      <c r="K4374" s="78"/>
      <c r="L4374" s="248"/>
      <c r="M4374" s="79"/>
      <c r="N4374" s="79"/>
      <c r="O4374" s="79"/>
      <c r="P4374" s="236"/>
      <c r="Q4374" s="254"/>
      <c r="R4374" s="79"/>
      <c r="S4374" s="79"/>
      <c r="T4374" s="79"/>
      <c r="U4374" s="79"/>
      <c r="V4374" s="79"/>
      <c r="W4374" s="80" t="str">
        <f>$Y$1</f>
        <v>Period: 1 May 2012 - 31 May 2012</v>
      </c>
      <c r="X4374" s="81"/>
      <c r="Y4374" s="82"/>
      <c r="Z4374" s="83"/>
      <c r="AA4374" s="84"/>
      <c r="AB4374" s="84"/>
      <c r="AC4374" s="85"/>
    </row>
    <row r="4375" spans="1:29" ht="12.75" customHeight="1">
      <c r="A4375" s="69"/>
      <c r="B4375" s="70" t="s">
        <v>6</v>
      </c>
      <c r="C4375" s="71" t="s">
        <v>5</v>
      </c>
      <c r="D4375" s="72"/>
      <c r="E4375" s="73"/>
      <c r="F4375" s="91"/>
      <c r="G4375" s="91"/>
      <c r="H4375" s="92"/>
      <c r="I4375" s="76">
        <f t="shared" si="1796"/>
        <v>3</v>
      </c>
      <c r="J4375" s="487" t="s">
        <v>7</v>
      </c>
      <c r="K4375" s="488" t="s">
        <v>8</v>
      </c>
      <c r="L4375" s="249"/>
      <c r="M4375" s="489" t="s">
        <v>49</v>
      </c>
      <c r="N4375" s="490"/>
      <c r="O4375" s="220"/>
      <c r="P4375" s="237"/>
      <c r="Q4375" s="255"/>
      <c r="R4375" s="491" t="s">
        <v>64</v>
      </c>
      <c r="S4375" s="493" t="s">
        <v>9</v>
      </c>
      <c r="T4375" s="493"/>
      <c r="U4375" s="493"/>
      <c r="V4375" s="493"/>
      <c r="W4375" s="494" t="s">
        <v>10</v>
      </c>
      <c r="X4375" s="93"/>
      <c r="Y4375" s="94"/>
      <c r="Z4375" s="83"/>
      <c r="AA4375" s="84"/>
      <c r="AB4375" s="84"/>
      <c r="AC4375" s="85"/>
    </row>
    <row r="4376" spans="1:29" ht="12.75" customHeight="1">
      <c r="A4376" s="69"/>
      <c r="B4376" s="70" t="s">
        <v>48</v>
      </c>
      <c r="C4376" s="71"/>
      <c r="D4376" s="72"/>
      <c r="E4376" s="73"/>
      <c r="F4376" s="91"/>
      <c r="G4376" s="91"/>
      <c r="H4376" s="92"/>
      <c r="I4376" s="76">
        <f t="shared" si="1796"/>
        <v>4</v>
      </c>
      <c r="J4376" s="487"/>
      <c r="K4376" s="488"/>
      <c r="L4376" s="250"/>
      <c r="M4376" s="231" t="s">
        <v>11</v>
      </c>
      <c r="N4376" s="231" t="s">
        <v>12</v>
      </c>
      <c r="O4376" s="231"/>
      <c r="P4376" s="238"/>
      <c r="Q4376" s="256" t="s">
        <v>67</v>
      </c>
      <c r="R4376" s="492"/>
      <c r="S4376" s="201">
        <v>1.5</v>
      </c>
      <c r="T4376" s="201">
        <v>2</v>
      </c>
      <c r="U4376" s="201">
        <v>3</v>
      </c>
      <c r="V4376" s="201">
        <v>4</v>
      </c>
      <c r="W4376" s="494"/>
      <c r="X4376" s="93"/>
      <c r="Y4376" s="94"/>
      <c r="Z4376" s="83"/>
      <c r="AA4376" s="95" t="s">
        <v>13</v>
      </c>
      <c r="AB4376" s="95" t="s">
        <v>14</v>
      </c>
      <c r="AC4376" s="96" t="s">
        <v>15</v>
      </c>
    </row>
    <row r="4377" spans="1:29" ht="12.75" customHeight="1">
      <c r="A4377" s="69"/>
      <c r="B4377" s="70" t="s">
        <v>16</v>
      </c>
      <c r="C4377" s="71"/>
      <c r="D4377" s="72"/>
      <c r="E4377" s="73"/>
      <c r="F4377" s="98"/>
      <c r="G4377" s="72"/>
      <c r="H4377" s="99"/>
      <c r="I4377" s="76">
        <f t="shared" si="1796"/>
        <v>5</v>
      </c>
      <c r="J4377" s="100">
        <f>$AN$9</f>
        <v>41079</v>
      </c>
      <c r="K4377" s="101"/>
      <c r="L4377" s="261"/>
      <c r="M4377" s="232">
        <f>VLOOKUP(K4377,$AE$23:$AG$30,2,0)</f>
        <v>0</v>
      </c>
      <c r="N4377" s="241">
        <f>VLOOKUP(K4377,$AE$23:$AG$30,3,0)</f>
        <v>0</v>
      </c>
      <c r="O4377" s="244">
        <f t="shared" ref="O4377:O4406" si="1797">(N4377-M4377)*24</f>
        <v>0</v>
      </c>
      <c r="P4377" s="245">
        <f>+IF(((N4377-M4377)*24)&gt;4,"1",0)</f>
        <v>0</v>
      </c>
      <c r="Q4377" s="257">
        <f t="shared" ref="Q4377:Q4406" si="1798">O4377-P4377</f>
        <v>0</v>
      </c>
      <c r="R4377" s="102">
        <f>+L4377-Q4377</f>
        <v>0</v>
      </c>
      <c r="S4377" s="103">
        <f>IF(AND(Y4377="d",W4377&gt;0),1,0)</f>
        <v>0</v>
      </c>
      <c r="T4377" s="104">
        <f>IF(AND(Y4377="D",W4377-S4377&lt;0),0,IF(AND(Y4377="M",W4377&gt;=7),7,IF(AND(Y4377="M",W4377&lt;7),W4377,IF(W4377-S4377&lt;0,0,IF(AND(Y4377="D",W4377-S4377&gt;=7),7,IF(AND(Y4377="D",W4377-S4377&lt;7),W4377-S4377,0))))))</f>
        <v>0</v>
      </c>
      <c r="U4377" s="104">
        <f>IF(AND(Y4377="D",W4377&lt;1),0,IF(AND(Y4377="D",W4377-S4377-T4377&gt;0,W4377-S4377-T4377&lt;1),W4377-S4377-T4377,IF(AND(Y4377="D",W4377-S4377-T4377&gt;=1),1,IF(AND(Y4377="M",W4377-T4377&gt;=1),1,IF(AND(Y4377="M",W4377-T4377&lt;1),W4377-T4377,0)))))</f>
        <v>0</v>
      </c>
      <c r="V4377" s="104">
        <f>IF(AND(Y4377="D",W4377&lt;1),0,IF(AND(Y4377="D",W4377-S4377-T4377-U4377&gt;0),W4377-S4377-T4377-U4377,IF(AND(Y4377="M",W4377-T4377-U4377&gt;0),W4377-T4377-U4377,0)))</f>
        <v>0</v>
      </c>
      <c r="W4377" s="105">
        <f>+R4377</f>
        <v>0</v>
      </c>
      <c r="X4377" s="96"/>
      <c r="Y4377" s="106" t="str">
        <f>$AO$9</f>
        <v>D</v>
      </c>
      <c r="Z4377" s="207" t="str">
        <f t="shared" ref="Z4377:Z4407" si="1799">TEXT(WEEKDAY(J4377),"ddd")</f>
        <v>Tue</v>
      </c>
      <c r="AA4377" s="107">
        <f t="shared" ref="AA4377:AA4406" si="1800">COUNTIF(K4377,"S")</f>
        <v>0</v>
      </c>
      <c r="AB4377" s="107">
        <f t="shared" ref="AB4377:AB4406" si="1801">COUNTIF(K4377,"I")</f>
        <v>0</v>
      </c>
      <c r="AC4377" s="107">
        <f t="shared" ref="AC4377:AC4406" si="1802">COUNTIF(K4377,"A")</f>
        <v>0</v>
      </c>
    </row>
    <row r="4378" spans="1:29" ht="12.75" customHeight="1">
      <c r="A4378" s="69"/>
      <c r="B4378" s="70" t="s">
        <v>18</v>
      </c>
      <c r="C4378" s="108" t="s">
        <v>61</v>
      </c>
      <c r="D4378" s="109"/>
      <c r="E4378" s="73"/>
      <c r="F4378" s="110"/>
      <c r="G4378" s="72"/>
      <c r="H4378" s="99"/>
      <c r="I4378" s="76">
        <f t="shared" si="1796"/>
        <v>6</v>
      </c>
      <c r="J4378" s="100">
        <f>$AN$10</f>
        <v>41080</v>
      </c>
      <c r="K4378" s="101"/>
      <c r="L4378" s="261"/>
      <c r="M4378" s="232">
        <f>VLOOKUP(K4378,$AE$23:$AG$30,2,0)</f>
        <v>0</v>
      </c>
      <c r="N4378" s="241">
        <f t="shared" ref="N4378:N4406" si="1803">VLOOKUP(K4378,$AE$23:$AG$30,3,0)</f>
        <v>0</v>
      </c>
      <c r="O4378" s="244">
        <f t="shared" si="1797"/>
        <v>0</v>
      </c>
      <c r="P4378" s="245">
        <f>+IF(((N4378-M4378)*24)&gt;4,"1",0)</f>
        <v>0</v>
      </c>
      <c r="Q4378" s="257">
        <f t="shared" si="1798"/>
        <v>0</v>
      </c>
      <c r="R4378" s="102">
        <f>+L4378-Q4378</f>
        <v>0</v>
      </c>
      <c r="S4378" s="103">
        <f t="shared" ref="S4378:S4406" si="1804">IF(AND(Y4378="d",W4378&gt;0),1,0)</f>
        <v>0</v>
      </c>
      <c r="T4378" s="104">
        <f t="shared" ref="T4378:T4406" si="1805">IF(AND(Y4378="D",W4378-S4378&lt;0),0,IF(AND(Y4378="M",W4378&gt;=7),7,IF(AND(Y4378="M",W4378&lt;7),W4378,IF(W4378-S4378&lt;0,0,IF(AND(Y4378="D",W4378-S4378&gt;=7),7,IF(AND(Y4378="D",W4378-S4378&lt;7),W4378-S4378,0))))))</f>
        <v>0</v>
      </c>
      <c r="U4378" s="104">
        <f t="shared" ref="U4378:U4406" si="1806">IF(AND(Y4378="D",W4378&lt;1),0,IF(AND(Y4378="D",W4378-S4378-T4378&gt;0,W4378-S4378-T4378&lt;1),W4378-S4378-T4378,IF(AND(Y4378="D",W4378-S4378-T4378&gt;=1),1,IF(AND(Y4378="M",W4378-T4378&gt;=1),1,IF(AND(Y4378="M",W4378-T4378&lt;1),W4378-T4378,0)))))</f>
        <v>0</v>
      </c>
      <c r="V4378" s="104">
        <f t="shared" ref="V4378:V4406" si="1807">IF(AND(Y4378="D",W4378&lt;1),0,IF(AND(Y4378="D",W4378-S4378-T4378-U4378&gt;0),W4378-S4378-T4378-U4378,IF(AND(Y4378="M",W4378-T4378-U4378&gt;0),W4378-T4378-U4378,0)))</f>
        <v>0</v>
      </c>
      <c r="W4378" s="105">
        <f t="shared" ref="W4378:W4406" si="1808">+R4378</f>
        <v>0</v>
      </c>
      <c r="X4378" s="96"/>
      <c r="Y4378" s="106" t="str">
        <f>$AO$10</f>
        <v>D</v>
      </c>
      <c r="Z4378" s="207" t="str">
        <f t="shared" si="1799"/>
        <v>Wed</v>
      </c>
      <c r="AA4378" s="107">
        <f t="shared" si="1800"/>
        <v>0</v>
      </c>
      <c r="AB4378" s="107">
        <f t="shared" si="1801"/>
        <v>0</v>
      </c>
      <c r="AC4378" s="107">
        <f t="shared" si="1802"/>
        <v>0</v>
      </c>
    </row>
    <row r="4379" spans="1:29" ht="12.75" customHeight="1">
      <c r="A4379" s="69"/>
      <c r="B4379" s="98" t="s">
        <v>20</v>
      </c>
      <c r="C4379" s="199">
        <v>40245</v>
      </c>
      <c r="D4379" s="199">
        <v>41340</v>
      </c>
      <c r="E4379" s="73"/>
      <c r="F4379" s="72"/>
      <c r="G4379" s="72"/>
      <c r="H4379" s="99"/>
      <c r="I4379" s="76">
        <f t="shared" si="1796"/>
        <v>7</v>
      </c>
      <c r="J4379" s="100">
        <f>$AN$11</f>
        <v>41081</v>
      </c>
      <c r="K4379" s="101"/>
      <c r="L4379" s="261"/>
      <c r="M4379" s="232">
        <f>VLOOKUP(K4379,$AE$23:$AG$30,2,0)</f>
        <v>0</v>
      </c>
      <c r="N4379" s="241">
        <f t="shared" si="1803"/>
        <v>0</v>
      </c>
      <c r="O4379" s="244">
        <f t="shared" si="1797"/>
        <v>0</v>
      </c>
      <c r="P4379" s="245">
        <f t="shared" ref="P4379:P4406" si="1809">+IF(((N4379-M4379)*24)&gt;4,"1",0)</f>
        <v>0</v>
      </c>
      <c r="Q4379" s="257">
        <f t="shared" si="1798"/>
        <v>0</v>
      </c>
      <c r="R4379" s="102">
        <f t="shared" ref="R4379:R4406" si="1810">+L4379-Q4379</f>
        <v>0</v>
      </c>
      <c r="S4379" s="103">
        <f t="shared" si="1804"/>
        <v>0</v>
      </c>
      <c r="T4379" s="104">
        <f t="shared" si="1805"/>
        <v>0</v>
      </c>
      <c r="U4379" s="104">
        <f t="shared" si="1806"/>
        <v>0</v>
      </c>
      <c r="V4379" s="104">
        <f t="shared" si="1807"/>
        <v>0</v>
      </c>
      <c r="W4379" s="105">
        <f t="shared" si="1808"/>
        <v>0</v>
      </c>
      <c r="X4379" s="96"/>
      <c r="Y4379" s="106" t="str">
        <f>$AO$11</f>
        <v>D</v>
      </c>
      <c r="Z4379" s="207" t="str">
        <f t="shared" si="1799"/>
        <v>Thu</v>
      </c>
      <c r="AA4379" s="107">
        <f t="shared" si="1800"/>
        <v>0</v>
      </c>
      <c r="AB4379" s="107">
        <f t="shared" si="1801"/>
        <v>0</v>
      </c>
      <c r="AC4379" s="107">
        <f t="shared" si="1802"/>
        <v>0</v>
      </c>
    </row>
    <row r="4380" spans="1:29" ht="12.75" customHeight="1">
      <c r="A4380" s="69"/>
      <c r="B4380" s="98"/>
      <c r="C4380" s="98"/>
      <c r="D4380" s="72"/>
      <c r="E4380" s="73"/>
      <c r="F4380" s="72"/>
      <c r="G4380" s="72"/>
      <c r="H4380" s="99"/>
      <c r="I4380" s="76">
        <f t="shared" si="1796"/>
        <v>8</v>
      </c>
      <c r="J4380" s="100">
        <f>$AN$12</f>
        <v>41082</v>
      </c>
      <c r="K4380" s="101"/>
      <c r="L4380" s="261"/>
      <c r="M4380" s="232">
        <f t="shared" ref="M4380:M4406" si="1811">VLOOKUP(K4380,$AE$23:$AG$30,2,0)</f>
        <v>0</v>
      </c>
      <c r="N4380" s="241">
        <f t="shared" si="1803"/>
        <v>0</v>
      </c>
      <c r="O4380" s="244">
        <f t="shared" si="1797"/>
        <v>0</v>
      </c>
      <c r="P4380" s="245">
        <f t="shared" si="1809"/>
        <v>0</v>
      </c>
      <c r="Q4380" s="257">
        <f t="shared" si="1798"/>
        <v>0</v>
      </c>
      <c r="R4380" s="102">
        <f t="shared" si="1810"/>
        <v>0</v>
      </c>
      <c r="S4380" s="103">
        <f t="shared" si="1804"/>
        <v>0</v>
      </c>
      <c r="T4380" s="104">
        <f t="shared" si="1805"/>
        <v>0</v>
      </c>
      <c r="U4380" s="104">
        <f t="shared" si="1806"/>
        <v>0</v>
      </c>
      <c r="V4380" s="104">
        <f t="shared" si="1807"/>
        <v>0</v>
      </c>
      <c r="W4380" s="105">
        <f t="shared" si="1808"/>
        <v>0</v>
      </c>
      <c r="X4380" s="96"/>
      <c r="Y4380" s="106" t="str">
        <f>$AO$12</f>
        <v>D</v>
      </c>
      <c r="Z4380" s="207" t="str">
        <f t="shared" si="1799"/>
        <v>Fri</v>
      </c>
      <c r="AA4380" s="107">
        <f t="shared" si="1800"/>
        <v>0</v>
      </c>
      <c r="AB4380" s="107">
        <f t="shared" si="1801"/>
        <v>0</v>
      </c>
      <c r="AC4380" s="107">
        <f t="shared" si="1802"/>
        <v>0</v>
      </c>
    </row>
    <row r="4381" spans="1:29" ht="12.75" customHeight="1">
      <c r="A4381" s="69"/>
      <c r="B4381" s="98"/>
      <c r="C4381" s="98"/>
      <c r="D4381" s="72"/>
      <c r="E4381" s="73"/>
      <c r="F4381" s="198"/>
      <c r="G4381" s="72"/>
      <c r="H4381" s="99"/>
      <c r="I4381" s="76">
        <f t="shared" si="1796"/>
        <v>9</v>
      </c>
      <c r="J4381" s="100">
        <f>$AN$13</f>
        <v>41083</v>
      </c>
      <c r="K4381" s="101"/>
      <c r="L4381" s="261"/>
      <c r="M4381" s="232">
        <f t="shared" si="1811"/>
        <v>0</v>
      </c>
      <c r="N4381" s="241">
        <f t="shared" si="1803"/>
        <v>0</v>
      </c>
      <c r="O4381" s="244">
        <f t="shared" si="1797"/>
        <v>0</v>
      </c>
      <c r="P4381" s="245">
        <f t="shared" si="1809"/>
        <v>0</v>
      </c>
      <c r="Q4381" s="257">
        <f t="shared" si="1798"/>
        <v>0</v>
      </c>
      <c r="R4381" s="102">
        <f t="shared" si="1810"/>
        <v>0</v>
      </c>
      <c r="S4381" s="103">
        <f t="shared" si="1804"/>
        <v>0</v>
      </c>
      <c r="T4381" s="104">
        <f t="shared" si="1805"/>
        <v>0</v>
      </c>
      <c r="U4381" s="104">
        <f t="shared" si="1806"/>
        <v>0</v>
      </c>
      <c r="V4381" s="104">
        <f t="shared" si="1807"/>
        <v>0</v>
      </c>
      <c r="W4381" s="105">
        <f t="shared" si="1808"/>
        <v>0</v>
      </c>
      <c r="X4381" s="96"/>
      <c r="Y4381" s="106" t="str">
        <f>$AO$13</f>
        <v>M</v>
      </c>
      <c r="Z4381" s="207" t="str">
        <f t="shared" si="1799"/>
        <v>Sat</v>
      </c>
      <c r="AA4381" s="107">
        <f t="shared" si="1800"/>
        <v>0</v>
      </c>
      <c r="AB4381" s="107">
        <f t="shared" si="1801"/>
        <v>0</v>
      </c>
      <c r="AC4381" s="107">
        <f t="shared" si="1802"/>
        <v>0</v>
      </c>
    </row>
    <row r="4382" spans="1:29" ht="12.75" customHeight="1">
      <c r="A4382" s="69"/>
      <c r="B4382" s="124" t="s">
        <v>21</v>
      </c>
      <c r="C4382" s="125" t="s">
        <v>22</v>
      </c>
      <c r="D4382" s="126"/>
      <c r="E4382" s="127"/>
      <c r="F4382" s="198">
        <v>1244560</v>
      </c>
      <c r="G4382" s="129" t="s">
        <v>22</v>
      </c>
      <c r="H4382" s="130">
        <f>+F4382</f>
        <v>1244560</v>
      </c>
      <c r="I4382" s="76">
        <f t="shared" si="1796"/>
        <v>10</v>
      </c>
      <c r="J4382" s="100">
        <f>$AN$14</f>
        <v>41084</v>
      </c>
      <c r="K4382" s="101"/>
      <c r="L4382" s="261"/>
      <c r="M4382" s="232">
        <f t="shared" si="1811"/>
        <v>0</v>
      </c>
      <c r="N4382" s="241">
        <f t="shared" si="1803"/>
        <v>0</v>
      </c>
      <c r="O4382" s="244">
        <f t="shared" si="1797"/>
        <v>0</v>
      </c>
      <c r="P4382" s="245">
        <f t="shared" si="1809"/>
        <v>0</v>
      </c>
      <c r="Q4382" s="257">
        <f t="shared" si="1798"/>
        <v>0</v>
      </c>
      <c r="R4382" s="102">
        <f t="shared" si="1810"/>
        <v>0</v>
      </c>
      <c r="S4382" s="103">
        <f t="shared" si="1804"/>
        <v>0</v>
      </c>
      <c r="T4382" s="104">
        <f t="shared" si="1805"/>
        <v>0</v>
      </c>
      <c r="U4382" s="104">
        <f t="shared" si="1806"/>
        <v>0</v>
      </c>
      <c r="V4382" s="104">
        <f t="shared" si="1807"/>
        <v>0</v>
      </c>
      <c r="W4382" s="105">
        <f t="shared" si="1808"/>
        <v>0</v>
      </c>
      <c r="X4382" s="96"/>
      <c r="Y4382" s="106" t="str">
        <f>$AO$14</f>
        <v>M</v>
      </c>
      <c r="Z4382" s="262" t="str">
        <f t="shared" si="1799"/>
        <v>Sun</v>
      </c>
      <c r="AA4382" s="107">
        <f t="shared" si="1800"/>
        <v>0</v>
      </c>
      <c r="AB4382" s="107">
        <f t="shared" si="1801"/>
        <v>0</v>
      </c>
      <c r="AC4382" s="107">
        <f t="shared" si="1802"/>
        <v>0</v>
      </c>
    </row>
    <row r="4383" spans="1:29" ht="12.75" customHeight="1">
      <c r="A4383" s="69"/>
      <c r="B4383" s="124" t="s">
        <v>23</v>
      </c>
      <c r="C4383" s="125" t="s">
        <v>22</v>
      </c>
      <c r="D4383" s="133">
        <f>+F4382/173</f>
        <v>7193.9884393063585</v>
      </c>
      <c r="E4383" s="127" t="s">
        <v>24</v>
      </c>
      <c r="F4383" s="128">
        <f>+W4409</f>
        <v>34.999999999999986</v>
      </c>
      <c r="G4383" s="134" t="s">
        <v>22</v>
      </c>
      <c r="H4383" s="130">
        <f>F4383*D4383</f>
        <v>251789.59537572245</v>
      </c>
      <c r="I4383" s="76">
        <f t="shared" si="1796"/>
        <v>11</v>
      </c>
      <c r="J4383" s="100">
        <f>$AN$15</f>
        <v>41085</v>
      </c>
      <c r="K4383" s="101"/>
      <c r="L4383" s="261"/>
      <c r="M4383" s="232">
        <f t="shared" si="1811"/>
        <v>0</v>
      </c>
      <c r="N4383" s="241">
        <f t="shared" si="1803"/>
        <v>0</v>
      </c>
      <c r="O4383" s="244">
        <f t="shared" si="1797"/>
        <v>0</v>
      </c>
      <c r="P4383" s="245">
        <f t="shared" si="1809"/>
        <v>0</v>
      </c>
      <c r="Q4383" s="257">
        <f t="shared" si="1798"/>
        <v>0</v>
      </c>
      <c r="R4383" s="102">
        <f t="shared" si="1810"/>
        <v>0</v>
      </c>
      <c r="S4383" s="103">
        <f t="shared" si="1804"/>
        <v>0</v>
      </c>
      <c r="T4383" s="104">
        <f t="shared" si="1805"/>
        <v>0</v>
      </c>
      <c r="U4383" s="104">
        <f t="shared" si="1806"/>
        <v>0</v>
      </c>
      <c r="V4383" s="104">
        <f t="shared" si="1807"/>
        <v>0</v>
      </c>
      <c r="W4383" s="105">
        <f t="shared" si="1808"/>
        <v>0</v>
      </c>
      <c r="X4383" s="96"/>
      <c r="Y4383" s="106" t="str">
        <f>$AO$15</f>
        <v>D</v>
      </c>
      <c r="Z4383" s="262" t="str">
        <f t="shared" si="1799"/>
        <v>Mon</v>
      </c>
      <c r="AA4383" s="107">
        <f t="shared" si="1800"/>
        <v>0</v>
      </c>
      <c r="AB4383" s="107">
        <f t="shared" si="1801"/>
        <v>0</v>
      </c>
      <c r="AC4383" s="107">
        <f t="shared" si="1802"/>
        <v>0</v>
      </c>
    </row>
    <row r="4384" spans="1:29" ht="12.75" customHeight="1">
      <c r="A4384" s="69"/>
      <c r="B4384" s="124" t="s">
        <v>65</v>
      </c>
      <c r="C4384" s="125" t="s">
        <v>22</v>
      </c>
      <c r="D4384" s="133">
        <v>6000</v>
      </c>
      <c r="E4384" s="127" t="s">
        <v>24</v>
      </c>
      <c r="F4384" s="203">
        <f>+K4409</f>
        <v>14</v>
      </c>
      <c r="G4384" s="134" t="s">
        <v>22</v>
      </c>
      <c r="H4384" s="130">
        <f>F4384*D4384</f>
        <v>84000</v>
      </c>
      <c r="I4384" s="76">
        <f t="shared" si="1796"/>
        <v>12</v>
      </c>
      <c r="J4384" s="100">
        <f>$AN$16</f>
        <v>41086</v>
      </c>
      <c r="K4384" s="101"/>
      <c r="L4384" s="261"/>
      <c r="M4384" s="232">
        <f t="shared" si="1811"/>
        <v>0</v>
      </c>
      <c r="N4384" s="241">
        <f t="shared" si="1803"/>
        <v>0</v>
      </c>
      <c r="O4384" s="244">
        <f t="shared" si="1797"/>
        <v>0</v>
      </c>
      <c r="P4384" s="245">
        <f t="shared" si="1809"/>
        <v>0</v>
      </c>
      <c r="Q4384" s="257">
        <f t="shared" si="1798"/>
        <v>0</v>
      </c>
      <c r="R4384" s="102">
        <f t="shared" si="1810"/>
        <v>0</v>
      </c>
      <c r="S4384" s="103">
        <f t="shared" si="1804"/>
        <v>0</v>
      </c>
      <c r="T4384" s="104">
        <f t="shared" si="1805"/>
        <v>0</v>
      </c>
      <c r="U4384" s="104">
        <f t="shared" si="1806"/>
        <v>0</v>
      </c>
      <c r="V4384" s="104">
        <f t="shared" si="1807"/>
        <v>0</v>
      </c>
      <c r="W4384" s="105">
        <f t="shared" si="1808"/>
        <v>0</v>
      </c>
      <c r="X4384" s="96"/>
      <c r="Y4384" s="106" t="str">
        <f>$AO$16</f>
        <v>D</v>
      </c>
      <c r="Z4384" s="207" t="str">
        <f t="shared" si="1799"/>
        <v>Tue</v>
      </c>
      <c r="AA4384" s="107">
        <f t="shared" si="1800"/>
        <v>0</v>
      </c>
      <c r="AB4384" s="107">
        <f t="shared" si="1801"/>
        <v>0</v>
      </c>
      <c r="AC4384" s="107">
        <f t="shared" si="1802"/>
        <v>0</v>
      </c>
    </row>
    <row r="4385" spans="1:29" ht="12.75" customHeight="1">
      <c r="A4385" s="69"/>
      <c r="B4385" s="124" t="s">
        <v>66</v>
      </c>
      <c r="C4385" s="125" t="s">
        <v>22</v>
      </c>
      <c r="D4385" s="200">
        <v>4000</v>
      </c>
      <c r="E4385" s="127" t="s">
        <v>24</v>
      </c>
      <c r="F4385" s="139">
        <f>+L4409</f>
        <v>5</v>
      </c>
      <c r="G4385" s="134" t="s">
        <v>22</v>
      </c>
      <c r="H4385" s="130">
        <f>F4385*D4385</f>
        <v>20000</v>
      </c>
      <c r="I4385" s="76">
        <f t="shared" si="1796"/>
        <v>13</v>
      </c>
      <c r="J4385" s="100">
        <f>$AN$17</f>
        <v>41087</v>
      </c>
      <c r="K4385" s="101"/>
      <c r="L4385" s="261"/>
      <c r="M4385" s="232">
        <f t="shared" si="1811"/>
        <v>0</v>
      </c>
      <c r="N4385" s="241">
        <f t="shared" si="1803"/>
        <v>0</v>
      </c>
      <c r="O4385" s="244">
        <f t="shared" si="1797"/>
        <v>0</v>
      </c>
      <c r="P4385" s="245">
        <f t="shared" si="1809"/>
        <v>0</v>
      </c>
      <c r="Q4385" s="257">
        <f t="shared" si="1798"/>
        <v>0</v>
      </c>
      <c r="R4385" s="102">
        <f t="shared" si="1810"/>
        <v>0</v>
      </c>
      <c r="S4385" s="103">
        <f t="shared" si="1804"/>
        <v>0</v>
      </c>
      <c r="T4385" s="104">
        <f t="shared" si="1805"/>
        <v>0</v>
      </c>
      <c r="U4385" s="104">
        <f t="shared" si="1806"/>
        <v>0</v>
      </c>
      <c r="V4385" s="104">
        <f t="shared" si="1807"/>
        <v>0</v>
      </c>
      <c r="W4385" s="105">
        <f t="shared" si="1808"/>
        <v>0</v>
      </c>
      <c r="X4385" s="96"/>
      <c r="Y4385" s="106" t="str">
        <f>$AO$17</f>
        <v>D</v>
      </c>
      <c r="Z4385" s="207" t="str">
        <f t="shared" si="1799"/>
        <v>Wed</v>
      </c>
      <c r="AA4385" s="107">
        <f t="shared" si="1800"/>
        <v>0</v>
      </c>
      <c r="AB4385" s="107">
        <f t="shared" si="1801"/>
        <v>0</v>
      </c>
      <c r="AC4385" s="107">
        <f t="shared" si="1802"/>
        <v>0</v>
      </c>
    </row>
    <row r="4386" spans="1:29" ht="12.75" customHeight="1">
      <c r="A4386" s="69"/>
      <c r="B4386" s="335" t="s">
        <v>75</v>
      </c>
      <c r="C4386" s="336" t="s">
        <v>22</v>
      </c>
      <c r="D4386" s="337"/>
      <c r="E4386" s="127" t="s">
        <v>24</v>
      </c>
      <c r="F4386" s="338">
        <f>+M4409</f>
        <v>9</v>
      </c>
      <c r="G4386" s="142" t="s">
        <v>22</v>
      </c>
      <c r="H4386" s="143">
        <f>+F4386*D4386</f>
        <v>0</v>
      </c>
      <c r="I4386" s="76">
        <f t="shared" si="1796"/>
        <v>14</v>
      </c>
      <c r="J4386" s="100">
        <f>$AN$18</f>
        <v>41088</v>
      </c>
      <c r="K4386" s="101"/>
      <c r="L4386" s="261"/>
      <c r="M4386" s="232">
        <f t="shared" si="1811"/>
        <v>0</v>
      </c>
      <c r="N4386" s="241">
        <f t="shared" si="1803"/>
        <v>0</v>
      </c>
      <c r="O4386" s="244">
        <f t="shared" si="1797"/>
        <v>0</v>
      </c>
      <c r="P4386" s="245">
        <f t="shared" si="1809"/>
        <v>0</v>
      </c>
      <c r="Q4386" s="257">
        <f t="shared" si="1798"/>
        <v>0</v>
      </c>
      <c r="R4386" s="102">
        <f t="shared" si="1810"/>
        <v>0</v>
      </c>
      <c r="S4386" s="103">
        <f t="shared" si="1804"/>
        <v>0</v>
      </c>
      <c r="T4386" s="104">
        <f t="shared" si="1805"/>
        <v>0</v>
      </c>
      <c r="U4386" s="104">
        <f t="shared" si="1806"/>
        <v>0</v>
      </c>
      <c r="V4386" s="104">
        <f t="shared" si="1807"/>
        <v>0</v>
      </c>
      <c r="W4386" s="105">
        <f t="shared" si="1808"/>
        <v>0</v>
      </c>
      <c r="X4386" s="96"/>
      <c r="Y4386" s="106" t="str">
        <f>$AO$18</f>
        <v>D</v>
      </c>
      <c r="Z4386" s="207" t="str">
        <f t="shared" si="1799"/>
        <v>Thu</v>
      </c>
      <c r="AA4386" s="107">
        <f t="shared" si="1800"/>
        <v>0</v>
      </c>
      <c r="AB4386" s="107">
        <f t="shared" si="1801"/>
        <v>0</v>
      </c>
      <c r="AC4386" s="107">
        <f t="shared" si="1802"/>
        <v>0</v>
      </c>
    </row>
    <row r="4387" spans="1:29" ht="12.75" customHeight="1">
      <c r="A4387" s="69"/>
      <c r="B4387" s="124"/>
      <c r="C4387" s="70"/>
      <c r="D4387" s="202"/>
      <c r="E4387" s="140"/>
      <c r="F4387" s="141"/>
      <c r="G4387" s="74" t="s">
        <v>22</v>
      </c>
      <c r="H4387" s="99">
        <f>+D4387*F4387</f>
        <v>0</v>
      </c>
      <c r="I4387" s="76">
        <f t="shared" si="1796"/>
        <v>15</v>
      </c>
      <c r="J4387" s="100">
        <f>$AN$19</f>
        <v>41089</v>
      </c>
      <c r="K4387" s="101"/>
      <c r="L4387" s="261"/>
      <c r="M4387" s="232">
        <f t="shared" si="1811"/>
        <v>0</v>
      </c>
      <c r="N4387" s="241">
        <f t="shared" si="1803"/>
        <v>0</v>
      </c>
      <c r="O4387" s="244">
        <f t="shared" si="1797"/>
        <v>0</v>
      </c>
      <c r="P4387" s="245">
        <f t="shared" si="1809"/>
        <v>0</v>
      </c>
      <c r="Q4387" s="257">
        <f t="shared" si="1798"/>
        <v>0</v>
      </c>
      <c r="R4387" s="102">
        <f t="shared" si="1810"/>
        <v>0</v>
      </c>
      <c r="S4387" s="103">
        <f t="shared" si="1804"/>
        <v>0</v>
      </c>
      <c r="T4387" s="104">
        <f t="shared" si="1805"/>
        <v>0</v>
      </c>
      <c r="U4387" s="104">
        <f t="shared" si="1806"/>
        <v>0</v>
      </c>
      <c r="V4387" s="104">
        <f t="shared" si="1807"/>
        <v>0</v>
      </c>
      <c r="W4387" s="105">
        <f t="shared" si="1808"/>
        <v>0</v>
      </c>
      <c r="X4387" s="96"/>
      <c r="Y4387" s="106" t="str">
        <f>$AO$19</f>
        <v>D</v>
      </c>
      <c r="Z4387" s="207" t="str">
        <f t="shared" si="1799"/>
        <v>Fri</v>
      </c>
      <c r="AA4387" s="107">
        <f t="shared" si="1800"/>
        <v>0</v>
      </c>
      <c r="AB4387" s="107">
        <f t="shared" si="1801"/>
        <v>0</v>
      </c>
      <c r="AC4387" s="107">
        <f t="shared" si="1802"/>
        <v>0</v>
      </c>
    </row>
    <row r="4388" spans="1:29" ht="12.75" customHeight="1">
      <c r="A4388" s="69"/>
      <c r="B4388" s="124"/>
      <c r="C4388" s="70"/>
      <c r="D4388" s="202"/>
      <c r="E4388" s="140"/>
      <c r="F4388" s="139"/>
      <c r="G4388" s="74" t="s">
        <v>22</v>
      </c>
      <c r="H4388" s="99">
        <f>+D4388*F4388</f>
        <v>0</v>
      </c>
      <c r="I4388" s="76">
        <f t="shared" si="1796"/>
        <v>16</v>
      </c>
      <c r="J4388" s="100">
        <f>$AN$20</f>
        <v>41090</v>
      </c>
      <c r="K4388" s="101"/>
      <c r="L4388" s="261"/>
      <c r="M4388" s="232">
        <f t="shared" si="1811"/>
        <v>0</v>
      </c>
      <c r="N4388" s="241">
        <f t="shared" si="1803"/>
        <v>0</v>
      </c>
      <c r="O4388" s="244">
        <f t="shared" si="1797"/>
        <v>0</v>
      </c>
      <c r="P4388" s="245">
        <f t="shared" si="1809"/>
        <v>0</v>
      </c>
      <c r="Q4388" s="257">
        <f t="shared" si="1798"/>
        <v>0</v>
      </c>
      <c r="R4388" s="102">
        <f t="shared" si="1810"/>
        <v>0</v>
      </c>
      <c r="S4388" s="103">
        <f t="shared" si="1804"/>
        <v>0</v>
      </c>
      <c r="T4388" s="104">
        <f t="shared" si="1805"/>
        <v>0</v>
      </c>
      <c r="U4388" s="104">
        <f t="shared" si="1806"/>
        <v>0</v>
      </c>
      <c r="V4388" s="104">
        <f t="shared" si="1807"/>
        <v>0</v>
      </c>
      <c r="W4388" s="105">
        <f t="shared" si="1808"/>
        <v>0</v>
      </c>
      <c r="X4388" s="96"/>
      <c r="Y4388" s="106" t="str">
        <f>$AO$20</f>
        <v>M</v>
      </c>
      <c r="Z4388" s="207" t="str">
        <f t="shared" si="1799"/>
        <v>Sat</v>
      </c>
      <c r="AA4388" s="107">
        <f t="shared" si="1800"/>
        <v>0</v>
      </c>
      <c r="AB4388" s="107">
        <f t="shared" si="1801"/>
        <v>0</v>
      </c>
      <c r="AC4388" s="107">
        <f t="shared" si="1802"/>
        <v>0</v>
      </c>
    </row>
    <row r="4389" spans="1:29" ht="12.75" customHeight="1">
      <c r="A4389" s="69"/>
      <c r="B4389" s="124" t="s">
        <v>56</v>
      </c>
      <c r="C4389" s="70" t="s">
        <v>22</v>
      </c>
      <c r="D4389" s="202"/>
      <c r="E4389" s="140"/>
      <c r="F4389" s="141"/>
      <c r="G4389" s="74" t="s">
        <v>22</v>
      </c>
      <c r="H4389" s="99">
        <v>0</v>
      </c>
      <c r="I4389" s="76">
        <f t="shared" si="1796"/>
        <v>17</v>
      </c>
      <c r="J4389" s="100">
        <f>$AN$21</f>
        <v>41091</v>
      </c>
      <c r="K4389" s="339" t="s">
        <v>50</v>
      </c>
      <c r="L4389" s="261"/>
      <c r="M4389" s="232">
        <f t="shared" si="1811"/>
        <v>0</v>
      </c>
      <c r="N4389" s="241">
        <f t="shared" si="1803"/>
        <v>0</v>
      </c>
      <c r="O4389" s="244">
        <f t="shared" si="1797"/>
        <v>0</v>
      </c>
      <c r="P4389" s="245">
        <f t="shared" si="1809"/>
        <v>0</v>
      </c>
      <c r="Q4389" s="257">
        <f t="shared" si="1798"/>
        <v>0</v>
      </c>
      <c r="R4389" s="102">
        <f t="shared" si="1810"/>
        <v>0</v>
      </c>
      <c r="S4389" s="103">
        <f t="shared" si="1804"/>
        <v>0</v>
      </c>
      <c r="T4389" s="104">
        <f t="shared" si="1805"/>
        <v>0</v>
      </c>
      <c r="U4389" s="104">
        <f t="shared" si="1806"/>
        <v>0</v>
      </c>
      <c r="V4389" s="104">
        <f t="shared" si="1807"/>
        <v>0</v>
      </c>
      <c r="W4389" s="105">
        <f t="shared" si="1808"/>
        <v>0</v>
      </c>
      <c r="X4389" s="96"/>
      <c r="Y4389" s="106" t="str">
        <f>$AO$21</f>
        <v>M</v>
      </c>
      <c r="Z4389" s="262" t="str">
        <f t="shared" si="1799"/>
        <v>Sun</v>
      </c>
      <c r="AA4389" s="107">
        <f t="shared" si="1800"/>
        <v>0</v>
      </c>
      <c r="AB4389" s="107">
        <f t="shared" si="1801"/>
        <v>0</v>
      </c>
      <c r="AC4389" s="107">
        <f t="shared" si="1802"/>
        <v>0</v>
      </c>
    </row>
    <row r="4390" spans="1:29" ht="12.75" customHeight="1">
      <c r="A4390" s="69"/>
      <c r="B4390" s="124"/>
      <c r="C4390" s="70"/>
      <c r="D4390" s="202"/>
      <c r="E4390" s="140"/>
      <c r="F4390" s="139"/>
      <c r="G4390" s="74" t="s">
        <v>22</v>
      </c>
      <c r="H4390" s="99">
        <f>+D4390*F4390</f>
        <v>0</v>
      </c>
      <c r="I4390" s="76">
        <f t="shared" si="1796"/>
        <v>18</v>
      </c>
      <c r="J4390" s="100">
        <f>$AN$22</f>
        <v>41092</v>
      </c>
      <c r="K4390" s="101">
        <v>1</v>
      </c>
      <c r="L4390" s="261">
        <v>8</v>
      </c>
      <c r="M4390" s="232">
        <f t="shared" si="1811"/>
        <v>0.33333333333333331</v>
      </c>
      <c r="N4390" s="241">
        <f t="shared" si="1803"/>
        <v>0.70833333333333337</v>
      </c>
      <c r="O4390" s="244">
        <f t="shared" si="1797"/>
        <v>9.0000000000000018</v>
      </c>
      <c r="P4390" s="245" t="str">
        <f t="shared" si="1809"/>
        <v>1</v>
      </c>
      <c r="Q4390" s="257">
        <f t="shared" si="1798"/>
        <v>8.0000000000000018</v>
      </c>
      <c r="R4390" s="102">
        <f t="shared" si="1810"/>
        <v>0</v>
      </c>
      <c r="S4390" s="103">
        <f t="shared" si="1804"/>
        <v>0</v>
      </c>
      <c r="T4390" s="104">
        <f t="shared" si="1805"/>
        <v>0</v>
      </c>
      <c r="U4390" s="104">
        <f t="shared" si="1806"/>
        <v>0</v>
      </c>
      <c r="V4390" s="104">
        <f t="shared" si="1807"/>
        <v>0</v>
      </c>
      <c r="W4390" s="105">
        <f t="shared" si="1808"/>
        <v>0</v>
      </c>
      <c r="X4390" s="96"/>
      <c r="Y4390" s="106" t="str">
        <f>$AO$22</f>
        <v>D</v>
      </c>
      <c r="Z4390" s="262" t="str">
        <f t="shared" si="1799"/>
        <v>Mon</v>
      </c>
      <c r="AA4390" s="107">
        <f t="shared" si="1800"/>
        <v>0</v>
      </c>
      <c r="AB4390" s="107">
        <f t="shared" si="1801"/>
        <v>0</v>
      </c>
      <c r="AC4390" s="107">
        <f t="shared" si="1802"/>
        <v>0</v>
      </c>
    </row>
    <row r="4391" spans="1:29" ht="12.75" customHeight="1">
      <c r="A4391" s="69"/>
      <c r="B4391" s="150" t="s">
        <v>19</v>
      </c>
      <c r="C4391" s="150"/>
      <c r="D4391" s="200"/>
      <c r="E4391" s="127"/>
      <c r="F4391" s="151"/>
      <c r="G4391" s="134" t="s">
        <v>22</v>
      </c>
      <c r="H4391" s="152">
        <f>SUM(H4382:H4390)</f>
        <v>1600349.5953757225</v>
      </c>
      <c r="I4391" s="76">
        <f t="shared" si="1796"/>
        <v>19</v>
      </c>
      <c r="J4391" s="100">
        <f>$AN$23</f>
        <v>41093</v>
      </c>
      <c r="K4391" s="101">
        <v>1</v>
      </c>
      <c r="L4391" s="261">
        <v>8</v>
      </c>
      <c r="M4391" s="232">
        <f t="shared" si="1811"/>
        <v>0.33333333333333331</v>
      </c>
      <c r="N4391" s="241">
        <f t="shared" si="1803"/>
        <v>0.70833333333333337</v>
      </c>
      <c r="O4391" s="244">
        <f t="shared" si="1797"/>
        <v>9.0000000000000018</v>
      </c>
      <c r="P4391" s="245" t="str">
        <f t="shared" si="1809"/>
        <v>1</v>
      </c>
      <c r="Q4391" s="257">
        <f t="shared" si="1798"/>
        <v>8.0000000000000018</v>
      </c>
      <c r="R4391" s="102">
        <f t="shared" si="1810"/>
        <v>0</v>
      </c>
      <c r="S4391" s="103">
        <f t="shared" si="1804"/>
        <v>0</v>
      </c>
      <c r="T4391" s="104">
        <f t="shared" si="1805"/>
        <v>0</v>
      </c>
      <c r="U4391" s="104">
        <f t="shared" si="1806"/>
        <v>0</v>
      </c>
      <c r="V4391" s="104">
        <f t="shared" si="1807"/>
        <v>0</v>
      </c>
      <c r="W4391" s="105">
        <f t="shared" si="1808"/>
        <v>0</v>
      </c>
      <c r="X4391" s="96"/>
      <c r="Y4391" s="106" t="str">
        <f>$AO$23</f>
        <v>D</v>
      </c>
      <c r="Z4391" s="207" t="str">
        <f t="shared" si="1799"/>
        <v>Tue</v>
      </c>
      <c r="AA4391" s="107">
        <f t="shared" si="1800"/>
        <v>0</v>
      </c>
      <c r="AB4391" s="107">
        <f t="shared" si="1801"/>
        <v>0</v>
      </c>
      <c r="AC4391" s="107">
        <f t="shared" si="1802"/>
        <v>0</v>
      </c>
    </row>
    <row r="4392" spans="1:29" ht="12.75" customHeight="1">
      <c r="A4392" s="69"/>
      <c r="B4392" s="131" t="s">
        <v>25</v>
      </c>
      <c r="C4392" s="70"/>
      <c r="D4392" s="200"/>
      <c r="E4392" s="127"/>
      <c r="F4392" s="151"/>
      <c r="G4392" s="74"/>
      <c r="H4392" s="75"/>
      <c r="I4392" s="76">
        <f t="shared" si="1796"/>
        <v>20</v>
      </c>
      <c r="J4392" s="100">
        <f>$AN$24</f>
        <v>41094</v>
      </c>
      <c r="K4392" s="101">
        <v>1</v>
      </c>
      <c r="L4392" s="261">
        <v>9</v>
      </c>
      <c r="M4392" s="232">
        <f t="shared" si="1811"/>
        <v>0.33333333333333331</v>
      </c>
      <c r="N4392" s="241">
        <f t="shared" si="1803"/>
        <v>0.70833333333333337</v>
      </c>
      <c r="O4392" s="244">
        <f t="shared" si="1797"/>
        <v>9.0000000000000018</v>
      </c>
      <c r="P4392" s="245" t="str">
        <f t="shared" si="1809"/>
        <v>1</v>
      </c>
      <c r="Q4392" s="257">
        <f t="shared" si="1798"/>
        <v>8.0000000000000018</v>
      </c>
      <c r="R4392" s="102">
        <f t="shared" si="1810"/>
        <v>0.99999999999999822</v>
      </c>
      <c r="S4392" s="103">
        <f t="shared" si="1804"/>
        <v>1</v>
      </c>
      <c r="T4392" s="104">
        <f t="shared" si="1805"/>
        <v>0</v>
      </c>
      <c r="U4392" s="104">
        <f t="shared" si="1806"/>
        <v>0</v>
      </c>
      <c r="V4392" s="104">
        <f t="shared" si="1807"/>
        <v>0</v>
      </c>
      <c r="W4392" s="105">
        <f t="shared" si="1808"/>
        <v>0.99999999999999822</v>
      </c>
      <c r="X4392" s="96"/>
      <c r="Y4392" s="106" t="str">
        <f>$AO$24</f>
        <v>D</v>
      </c>
      <c r="Z4392" s="207" t="str">
        <f t="shared" si="1799"/>
        <v>Wed</v>
      </c>
      <c r="AA4392" s="107">
        <f t="shared" si="1800"/>
        <v>0</v>
      </c>
      <c r="AB4392" s="107">
        <f t="shared" si="1801"/>
        <v>0</v>
      </c>
      <c r="AC4392" s="107">
        <f t="shared" si="1802"/>
        <v>0</v>
      </c>
    </row>
    <row r="4393" spans="1:29" ht="12.75" customHeight="1">
      <c r="A4393" s="69"/>
      <c r="B4393" s="124" t="s">
        <v>26</v>
      </c>
      <c r="C4393" s="125" t="s">
        <v>22</v>
      </c>
      <c r="D4393" s="153">
        <f>-H4382</f>
        <v>-1244560</v>
      </c>
      <c r="E4393" s="127" t="s">
        <v>24</v>
      </c>
      <c r="F4393" s="149">
        <v>0.02</v>
      </c>
      <c r="G4393" s="134" t="s">
        <v>22</v>
      </c>
      <c r="H4393" s="130">
        <f>F4393*D4393</f>
        <v>-24891.200000000001</v>
      </c>
      <c r="I4393" s="76">
        <f t="shared" si="1796"/>
        <v>21</v>
      </c>
      <c r="J4393" s="100">
        <f>$AN$25</f>
        <v>41095</v>
      </c>
      <c r="K4393" s="101">
        <v>1</v>
      </c>
      <c r="L4393" s="261">
        <v>8</v>
      </c>
      <c r="M4393" s="232">
        <f t="shared" si="1811"/>
        <v>0.33333333333333331</v>
      </c>
      <c r="N4393" s="241">
        <f t="shared" si="1803"/>
        <v>0.70833333333333337</v>
      </c>
      <c r="O4393" s="244">
        <f t="shared" si="1797"/>
        <v>9.0000000000000018</v>
      </c>
      <c r="P4393" s="245" t="str">
        <f t="shared" si="1809"/>
        <v>1</v>
      </c>
      <c r="Q4393" s="257">
        <f t="shared" si="1798"/>
        <v>8.0000000000000018</v>
      </c>
      <c r="R4393" s="102">
        <f t="shared" si="1810"/>
        <v>0</v>
      </c>
      <c r="S4393" s="103">
        <f t="shared" si="1804"/>
        <v>0</v>
      </c>
      <c r="T4393" s="104">
        <f t="shared" si="1805"/>
        <v>0</v>
      </c>
      <c r="U4393" s="104">
        <f t="shared" si="1806"/>
        <v>0</v>
      </c>
      <c r="V4393" s="104">
        <f t="shared" si="1807"/>
        <v>0</v>
      </c>
      <c r="W4393" s="105">
        <f t="shared" si="1808"/>
        <v>0</v>
      </c>
      <c r="X4393" s="96"/>
      <c r="Y4393" s="106" t="str">
        <f>$AO$25</f>
        <v>D</v>
      </c>
      <c r="Z4393" s="207" t="str">
        <f t="shared" si="1799"/>
        <v>Thu</v>
      </c>
      <c r="AA4393" s="107">
        <f t="shared" si="1800"/>
        <v>0</v>
      </c>
      <c r="AB4393" s="107">
        <f t="shared" si="1801"/>
        <v>0</v>
      </c>
      <c r="AC4393" s="107">
        <f t="shared" si="1802"/>
        <v>0</v>
      </c>
    </row>
    <row r="4394" spans="1:29" ht="12.75" customHeight="1">
      <c r="A4394" s="69"/>
      <c r="B4394" s="124" t="s">
        <v>47</v>
      </c>
      <c r="C4394" s="125" t="s">
        <v>22</v>
      </c>
      <c r="D4394" s="200"/>
      <c r="E4394" s="127"/>
      <c r="F4394" s="155"/>
      <c r="G4394" s="134" t="s">
        <v>22</v>
      </c>
      <c r="H4394" s="130">
        <f>SUM(AA4409:AC4409)*-F4382/21</f>
        <v>0</v>
      </c>
      <c r="I4394" s="76">
        <f t="shared" si="1796"/>
        <v>22</v>
      </c>
      <c r="J4394" s="100">
        <f>$AN$26</f>
        <v>41096</v>
      </c>
      <c r="K4394" s="101">
        <v>1</v>
      </c>
      <c r="L4394" s="261">
        <v>8</v>
      </c>
      <c r="M4394" s="232">
        <f t="shared" si="1811"/>
        <v>0.33333333333333331</v>
      </c>
      <c r="N4394" s="241">
        <f t="shared" si="1803"/>
        <v>0.70833333333333337</v>
      </c>
      <c r="O4394" s="244">
        <f t="shared" si="1797"/>
        <v>9.0000000000000018</v>
      </c>
      <c r="P4394" s="245" t="str">
        <f t="shared" si="1809"/>
        <v>1</v>
      </c>
      <c r="Q4394" s="257">
        <f t="shared" si="1798"/>
        <v>8.0000000000000018</v>
      </c>
      <c r="R4394" s="102">
        <f t="shared" si="1810"/>
        <v>0</v>
      </c>
      <c r="S4394" s="103">
        <f t="shared" si="1804"/>
        <v>0</v>
      </c>
      <c r="T4394" s="104">
        <f t="shared" si="1805"/>
        <v>0</v>
      </c>
      <c r="U4394" s="104">
        <f t="shared" si="1806"/>
        <v>0</v>
      </c>
      <c r="V4394" s="104">
        <f t="shared" si="1807"/>
        <v>0</v>
      </c>
      <c r="W4394" s="105">
        <f t="shared" si="1808"/>
        <v>0</v>
      </c>
      <c r="X4394" s="96"/>
      <c r="Y4394" s="106" t="str">
        <f>$AO$26</f>
        <v>D</v>
      </c>
      <c r="Z4394" s="207" t="str">
        <f t="shared" si="1799"/>
        <v>Fri</v>
      </c>
      <c r="AA4394" s="107">
        <f t="shared" si="1800"/>
        <v>0</v>
      </c>
      <c r="AB4394" s="107">
        <f t="shared" si="1801"/>
        <v>0</v>
      </c>
      <c r="AC4394" s="107">
        <f t="shared" si="1802"/>
        <v>0</v>
      </c>
    </row>
    <row r="4395" spans="1:29" ht="12.75" customHeight="1">
      <c r="A4395" s="69"/>
      <c r="B4395" s="124" t="s">
        <v>27</v>
      </c>
      <c r="C4395" s="125" t="s">
        <v>22</v>
      </c>
      <c r="D4395" s="200"/>
      <c r="E4395" s="127"/>
      <c r="F4395" s="155"/>
      <c r="G4395" s="134" t="s">
        <v>22</v>
      </c>
      <c r="H4395" s="156">
        <f>+F4401</f>
        <v>-9108.1</v>
      </c>
      <c r="I4395" s="76">
        <f t="shared" si="1796"/>
        <v>23</v>
      </c>
      <c r="J4395" s="100">
        <f>$AN$27</f>
        <v>41097</v>
      </c>
      <c r="K4395" s="339" t="s">
        <v>63</v>
      </c>
      <c r="L4395" s="261">
        <v>8</v>
      </c>
      <c r="M4395" s="232">
        <f t="shared" si="1811"/>
        <v>0</v>
      </c>
      <c r="N4395" s="241">
        <f t="shared" si="1803"/>
        <v>0</v>
      </c>
      <c r="O4395" s="244">
        <f t="shared" si="1797"/>
        <v>0</v>
      </c>
      <c r="P4395" s="245">
        <f t="shared" si="1809"/>
        <v>0</v>
      </c>
      <c r="Q4395" s="257">
        <f t="shared" si="1798"/>
        <v>0</v>
      </c>
      <c r="R4395" s="102">
        <f t="shared" si="1810"/>
        <v>8</v>
      </c>
      <c r="S4395" s="103">
        <f t="shared" si="1804"/>
        <v>0</v>
      </c>
      <c r="T4395" s="104">
        <f t="shared" si="1805"/>
        <v>7</v>
      </c>
      <c r="U4395" s="104">
        <f t="shared" si="1806"/>
        <v>1</v>
      </c>
      <c r="V4395" s="104">
        <f t="shared" si="1807"/>
        <v>0</v>
      </c>
      <c r="W4395" s="105">
        <f t="shared" si="1808"/>
        <v>8</v>
      </c>
      <c r="X4395" s="96"/>
      <c r="Y4395" s="106" t="str">
        <f>$AO$27</f>
        <v>M</v>
      </c>
      <c r="Z4395" s="207" t="str">
        <f t="shared" si="1799"/>
        <v>Sat</v>
      </c>
      <c r="AA4395" s="107">
        <f t="shared" si="1800"/>
        <v>0</v>
      </c>
      <c r="AB4395" s="107">
        <f t="shared" si="1801"/>
        <v>0</v>
      </c>
      <c r="AC4395" s="107">
        <f t="shared" si="1802"/>
        <v>0</v>
      </c>
    </row>
    <row r="4396" spans="1:29" ht="12.75" customHeight="1">
      <c r="A4396" s="69"/>
      <c r="B4396" s="98"/>
      <c r="C4396" s="98"/>
      <c r="D4396" s="158" t="s">
        <v>28</v>
      </c>
      <c r="E4396" s="159"/>
      <c r="F4396" s="160">
        <f>VLOOKUP(C4375,$AD$1:$AG$6,2)</f>
        <v>-1320000</v>
      </c>
      <c r="G4396" s="160"/>
      <c r="H4396" s="99"/>
      <c r="I4396" s="76">
        <f t="shared" si="1796"/>
        <v>24</v>
      </c>
      <c r="J4396" s="100">
        <f>$AN$28</f>
        <v>41098</v>
      </c>
      <c r="K4396" s="339" t="s">
        <v>50</v>
      </c>
      <c r="L4396" s="261"/>
      <c r="M4396" s="232">
        <f t="shared" si="1811"/>
        <v>0</v>
      </c>
      <c r="N4396" s="241">
        <f t="shared" si="1803"/>
        <v>0</v>
      </c>
      <c r="O4396" s="244">
        <f t="shared" si="1797"/>
        <v>0</v>
      </c>
      <c r="P4396" s="245">
        <f t="shared" si="1809"/>
        <v>0</v>
      </c>
      <c r="Q4396" s="257">
        <f t="shared" si="1798"/>
        <v>0</v>
      </c>
      <c r="R4396" s="102">
        <f t="shared" si="1810"/>
        <v>0</v>
      </c>
      <c r="S4396" s="103">
        <f t="shared" si="1804"/>
        <v>0</v>
      </c>
      <c r="T4396" s="104">
        <f t="shared" si="1805"/>
        <v>0</v>
      </c>
      <c r="U4396" s="104">
        <f t="shared" si="1806"/>
        <v>0</v>
      </c>
      <c r="V4396" s="104">
        <f t="shared" si="1807"/>
        <v>0</v>
      </c>
      <c r="W4396" s="105">
        <f t="shared" si="1808"/>
        <v>0</v>
      </c>
      <c r="X4396" s="96"/>
      <c r="Y4396" s="106" t="str">
        <f>$AO$28</f>
        <v>M</v>
      </c>
      <c r="Z4396" s="262" t="str">
        <f t="shared" si="1799"/>
        <v>Sun</v>
      </c>
      <c r="AA4396" s="107">
        <f t="shared" si="1800"/>
        <v>0</v>
      </c>
      <c r="AB4396" s="107">
        <f t="shared" si="1801"/>
        <v>0</v>
      </c>
      <c r="AC4396" s="107">
        <f t="shared" si="1802"/>
        <v>0</v>
      </c>
    </row>
    <row r="4397" spans="1:29" ht="12.75" customHeight="1">
      <c r="A4397" s="69"/>
      <c r="B4397" s="98"/>
      <c r="C4397" s="98"/>
      <c r="D4397" s="162" t="s">
        <v>26</v>
      </c>
      <c r="E4397" s="159"/>
      <c r="F4397" s="163">
        <f>+(H4382)*0.54%</f>
        <v>6720.6240000000007</v>
      </c>
      <c r="G4397" s="163"/>
      <c r="H4397" s="99"/>
      <c r="I4397" s="76">
        <f t="shared" si="1796"/>
        <v>25</v>
      </c>
      <c r="J4397" s="100">
        <f>$AN$29</f>
        <v>41099</v>
      </c>
      <c r="K4397" s="101">
        <v>2</v>
      </c>
      <c r="L4397" s="261">
        <v>8</v>
      </c>
      <c r="M4397" s="232">
        <f t="shared" si="1811"/>
        <v>0.83333333333333337</v>
      </c>
      <c r="N4397" s="241">
        <f t="shared" si="1803"/>
        <v>1.2083333333333333</v>
      </c>
      <c r="O4397" s="244">
        <f t="shared" si="1797"/>
        <v>8.9999999999999964</v>
      </c>
      <c r="P4397" s="245" t="str">
        <f t="shared" si="1809"/>
        <v>1</v>
      </c>
      <c r="Q4397" s="257">
        <f t="shared" si="1798"/>
        <v>7.9999999999999964</v>
      </c>
      <c r="R4397" s="102">
        <f t="shared" si="1810"/>
        <v>0</v>
      </c>
      <c r="S4397" s="103">
        <f t="shared" si="1804"/>
        <v>0</v>
      </c>
      <c r="T4397" s="104">
        <f t="shared" si="1805"/>
        <v>0</v>
      </c>
      <c r="U4397" s="104">
        <f t="shared" si="1806"/>
        <v>0</v>
      </c>
      <c r="V4397" s="104">
        <f t="shared" si="1807"/>
        <v>0</v>
      </c>
      <c r="W4397" s="105">
        <f t="shared" si="1808"/>
        <v>0</v>
      </c>
      <c r="X4397" s="96"/>
      <c r="Y4397" s="106" t="str">
        <f>$AO$29</f>
        <v>D</v>
      </c>
      <c r="Z4397" s="262" t="str">
        <f t="shared" si="1799"/>
        <v>Mon</v>
      </c>
      <c r="AA4397" s="107">
        <f t="shared" si="1800"/>
        <v>0</v>
      </c>
      <c r="AB4397" s="107">
        <f t="shared" si="1801"/>
        <v>0</v>
      </c>
      <c r="AC4397" s="107">
        <f t="shared" si="1802"/>
        <v>0</v>
      </c>
    </row>
    <row r="4398" spans="1:29" ht="12.75" customHeight="1">
      <c r="A4398" s="69"/>
      <c r="B4398" s="98"/>
      <c r="C4398" s="98"/>
      <c r="D4398" s="162" t="s">
        <v>29</v>
      </c>
      <c r="E4398" s="159"/>
      <c r="F4398" s="160">
        <f>-IF(H4391*5%&gt;500000,500000,H4391*5%)</f>
        <v>-80017.479768786128</v>
      </c>
      <c r="G4398" s="160"/>
      <c r="H4398" s="99"/>
      <c r="I4398" s="76">
        <f t="shared" si="1796"/>
        <v>26</v>
      </c>
      <c r="J4398" s="100">
        <f>$AN$30</f>
        <v>41100</v>
      </c>
      <c r="K4398" s="101">
        <v>2</v>
      </c>
      <c r="L4398" s="261">
        <v>8</v>
      </c>
      <c r="M4398" s="232">
        <f t="shared" si="1811"/>
        <v>0.83333333333333337</v>
      </c>
      <c r="N4398" s="241">
        <f t="shared" si="1803"/>
        <v>1.2083333333333333</v>
      </c>
      <c r="O4398" s="244">
        <f t="shared" si="1797"/>
        <v>8.9999999999999964</v>
      </c>
      <c r="P4398" s="245" t="str">
        <f t="shared" si="1809"/>
        <v>1</v>
      </c>
      <c r="Q4398" s="257">
        <f t="shared" si="1798"/>
        <v>7.9999999999999964</v>
      </c>
      <c r="R4398" s="102">
        <f t="shared" si="1810"/>
        <v>0</v>
      </c>
      <c r="S4398" s="103">
        <f t="shared" si="1804"/>
        <v>0</v>
      </c>
      <c r="T4398" s="104">
        <f t="shared" si="1805"/>
        <v>0</v>
      </c>
      <c r="U4398" s="104">
        <f t="shared" si="1806"/>
        <v>0</v>
      </c>
      <c r="V4398" s="104">
        <f t="shared" si="1807"/>
        <v>0</v>
      </c>
      <c r="W4398" s="105">
        <f t="shared" si="1808"/>
        <v>0</v>
      </c>
      <c r="X4398" s="96"/>
      <c r="Y4398" s="106" t="str">
        <f>$AO$30</f>
        <v>D</v>
      </c>
      <c r="Z4398" s="207" t="str">
        <f t="shared" si="1799"/>
        <v>Tue</v>
      </c>
      <c r="AA4398" s="107">
        <f t="shared" si="1800"/>
        <v>0</v>
      </c>
      <c r="AB4398" s="107">
        <f t="shared" si="1801"/>
        <v>0</v>
      </c>
      <c r="AC4398" s="107">
        <f t="shared" si="1802"/>
        <v>0</v>
      </c>
    </row>
    <row r="4399" spans="1:29" ht="12.75" customHeight="1">
      <c r="A4399" s="69"/>
      <c r="B4399" s="98"/>
      <c r="C4399" s="98"/>
      <c r="D4399" s="162" t="s">
        <v>30</v>
      </c>
      <c r="E4399" s="159"/>
      <c r="F4399" s="163">
        <f>ROUND(H4391+H4393+F4397+F4398,0)*12</f>
        <v>18025944</v>
      </c>
      <c r="G4399" s="163"/>
      <c r="H4399" s="99"/>
      <c r="I4399" s="76">
        <f t="shared" si="1796"/>
        <v>27</v>
      </c>
      <c r="J4399" s="100">
        <f>$AN$31</f>
        <v>41101</v>
      </c>
      <c r="K4399" s="101">
        <v>2</v>
      </c>
      <c r="L4399" s="261">
        <v>8</v>
      </c>
      <c r="M4399" s="232">
        <f t="shared" si="1811"/>
        <v>0.83333333333333337</v>
      </c>
      <c r="N4399" s="241">
        <f t="shared" si="1803"/>
        <v>1.2083333333333333</v>
      </c>
      <c r="O4399" s="244">
        <f t="shared" si="1797"/>
        <v>8.9999999999999964</v>
      </c>
      <c r="P4399" s="245" t="str">
        <f t="shared" si="1809"/>
        <v>1</v>
      </c>
      <c r="Q4399" s="257">
        <f t="shared" si="1798"/>
        <v>7.9999999999999964</v>
      </c>
      <c r="R4399" s="102">
        <f t="shared" si="1810"/>
        <v>0</v>
      </c>
      <c r="S4399" s="103">
        <f t="shared" si="1804"/>
        <v>0</v>
      </c>
      <c r="T4399" s="104">
        <f t="shared" si="1805"/>
        <v>0</v>
      </c>
      <c r="U4399" s="104">
        <f t="shared" si="1806"/>
        <v>0</v>
      </c>
      <c r="V4399" s="104">
        <f t="shared" si="1807"/>
        <v>0</v>
      </c>
      <c r="W4399" s="105">
        <f t="shared" si="1808"/>
        <v>0</v>
      </c>
      <c r="X4399" s="96"/>
      <c r="Y4399" s="106" t="str">
        <f>$AO$31</f>
        <v>D</v>
      </c>
      <c r="Z4399" s="207" t="str">
        <f t="shared" si="1799"/>
        <v>Wed</v>
      </c>
      <c r="AA4399" s="107">
        <f t="shared" si="1800"/>
        <v>0</v>
      </c>
      <c r="AB4399" s="107">
        <f t="shared" si="1801"/>
        <v>0</v>
      </c>
      <c r="AC4399" s="107">
        <f t="shared" si="1802"/>
        <v>0</v>
      </c>
    </row>
    <row r="4400" spans="1:29" ht="12.75" customHeight="1">
      <c r="A4400" s="69"/>
      <c r="B4400" s="98"/>
      <c r="C4400" s="98"/>
      <c r="D4400" s="168" t="s">
        <v>31</v>
      </c>
      <c r="E4400" s="159"/>
      <c r="F4400" s="169">
        <f>(F4399)+(F4396*12)</f>
        <v>2185944</v>
      </c>
      <c r="G4400" s="169"/>
      <c r="H4400" s="99"/>
      <c r="I4400" s="76">
        <f t="shared" si="1796"/>
        <v>28</v>
      </c>
      <c r="J4400" s="100">
        <f>$AN$32</f>
        <v>41102</v>
      </c>
      <c r="K4400" s="101">
        <v>2</v>
      </c>
      <c r="L4400" s="261">
        <v>8</v>
      </c>
      <c r="M4400" s="232">
        <f t="shared" si="1811"/>
        <v>0.83333333333333337</v>
      </c>
      <c r="N4400" s="241">
        <f t="shared" si="1803"/>
        <v>1.2083333333333333</v>
      </c>
      <c r="O4400" s="244">
        <f t="shared" si="1797"/>
        <v>8.9999999999999964</v>
      </c>
      <c r="P4400" s="245" t="str">
        <f t="shared" si="1809"/>
        <v>1</v>
      </c>
      <c r="Q4400" s="257">
        <f t="shared" si="1798"/>
        <v>7.9999999999999964</v>
      </c>
      <c r="R4400" s="102">
        <f t="shared" si="1810"/>
        <v>0</v>
      </c>
      <c r="S4400" s="103">
        <f t="shared" si="1804"/>
        <v>0</v>
      </c>
      <c r="T4400" s="104">
        <f t="shared" si="1805"/>
        <v>0</v>
      </c>
      <c r="U4400" s="104">
        <f t="shared" si="1806"/>
        <v>0</v>
      </c>
      <c r="V4400" s="104">
        <f t="shared" si="1807"/>
        <v>0</v>
      </c>
      <c r="W4400" s="105">
        <f t="shared" si="1808"/>
        <v>0</v>
      </c>
      <c r="X4400" s="96"/>
      <c r="Y4400" s="106" t="str">
        <f>$AO$32</f>
        <v>D</v>
      </c>
      <c r="Z4400" s="207" t="str">
        <f t="shared" si="1799"/>
        <v>Thu</v>
      </c>
      <c r="AA4400" s="107">
        <f t="shared" si="1800"/>
        <v>0</v>
      </c>
      <c r="AB4400" s="107">
        <f t="shared" si="1801"/>
        <v>0</v>
      </c>
      <c r="AC4400" s="107">
        <f t="shared" si="1802"/>
        <v>0</v>
      </c>
    </row>
    <row r="4401" spans="1:29" ht="12.75" customHeight="1">
      <c r="A4401" s="69"/>
      <c r="B4401" s="98"/>
      <c r="C4401" s="98"/>
      <c r="D4401" s="168" t="s">
        <v>32</v>
      </c>
      <c r="E4401" s="159"/>
      <c r="F4401" s="170">
        <f>-(IF(F4400&lt;=0,0,IF(F4400&lt;=50000000,F4400*0.05,IF(F4400&lt;=200000000,(F4400-50000000)*0.15+2500000,IF(F4400&lt;=500000000,(F4400-250000000)*0.25+32500000,(F4400-500000000)*0.3+95000000)))))/12</f>
        <v>-9108.1</v>
      </c>
      <c r="G4401" s="171">
        <f>-(IF(F4401&lt;=0,0,IF(F4401&lt;=50000000,F4401*0.05,IF(F4401&lt;=200000000,(F4401-50000000)*0.15+2500000,IF(F4401&lt;=500000000,(F4401-250000000)*0.25+32500000,(F4401-500000000)*0.3+95000000)))))/12</f>
        <v>0</v>
      </c>
      <c r="H4401" s="99"/>
      <c r="I4401" s="76">
        <f t="shared" si="1796"/>
        <v>29</v>
      </c>
      <c r="J4401" s="100">
        <f>$AN$33</f>
        <v>41103</v>
      </c>
      <c r="K4401" s="101">
        <v>2</v>
      </c>
      <c r="L4401" s="261">
        <v>8</v>
      </c>
      <c r="M4401" s="232">
        <f t="shared" si="1811"/>
        <v>0.83333333333333337</v>
      </c>
      <c r="N4401" s="241">
        <f t="shared" si="1803"/>
        <v>1.2083333333333333</v>
      </c>
      <c r="O4401" s="244">
        <f t="shared" si="1797"/>
        <v>8.9999999999999964</v>
      </c>
      <c r="P4401" s="245" t="str">
        <f t="shared" si="1809"/>
        <v>1</v>
      </c>
      <c r="Q4401" s="257">
        <f t="shared" si="1798"/>
        <v>7.9999999999999964</v>
      </c>
      <c r="R4401" s="102">
        <f t="shared" si="1810"/>
        <v>0</v>
      </c>
      <c r="S4401" s="103">
        <f t="shared" si="1804"/>
        <v>0</v>
      </c>
      <c r="T4401" s="104">
        <f t="shared" si="1805"/>
        <v>0</v>
      </c>
      <c r="U4401" s="104">
        <f t="shared" si="1806"/>
        <v>0</v>
      </c>
      <c r="V4401" s="104">
        <f t="shared" si="1807"/>
        <v>0</v>
      </c>
      <c r="W4401" s="105">
        <f t="shared" si="1808"/>
        <v>0</v>
      </c>
      <c r="X4401" s="96"/>
      <c r="Y4401" s="106" t="str">
        <f>$AO$33</f>
        <v>D</v>
      </c>
      <c r="Z4401" s="207" t="str">
        <f t="shared" si="1799"/>
        <v>Fri</v>
      </c>
      <c r="AA4401" s="107">
        <f t="shared" si="1800"/>
        <v>0</v>
      </c>
      <c r="AB4401" s="107">
        <f t="shared" si="1801"/>
        <v>0</v>
      </c>
      <c r="AC4401" s="107">
        <f t="shared" si="1802"/>
        <v>0</v>
      </c>
    </row>
    <row r="4402" spans="1:29" ht="12.75" customHeight="1">
      <c r="A4402" s="69"/>
      <c r="B4402" s="98"/>
      <c r="C4402" s="125"/>
      <c r="D4402" s="172"/>
      <c r="E4402" s="173"/>
      <c r="F4402" s="174"/>
      <c r="G4402" s="72"/>
      <c r="H4402" s="175"/>
      <c r="I4402" s="76">
        <f t="shared" si="1796"/>
        <v>30</v>
      </c>
      <c r="J4402" s="100">
        <f>$AN$34</f>
        <v>41104</v>
      </c>
      <c r="K4402" s="339" t="s">
        <v>50</v>
      </c>
      <c r="L4402" s="261"/>
      <c r="M4402" s="232">
        <f t="shared" si="1811"/>
        <v>0</v>
      </c>
      <c r="N4402" s="241">
        <f t="shared" si="1803"/>
        <v>0</v>
      </c>
      <c r="O4402" s="244">
        <f t="shared" si="1797"/>
        <v>0</v>
      </c>
      <c r="P4402" s="245">
        <f t="shared" si="1809"/>
        <v>0</v>
      </c>
      <c r="Q4402" s="257">
        <f t="shared" si="1798"/>
        <v>0</v>
      </c>
      <c r="R4402" s="102">
        <f t="shared" si="1810"/>
        <v>0</v>
      </c>
      <c r="S4402" s="103">
        <f t="shared" si="1804"/>
        <v>0</v>
      </c>
      <c r="T4402" s="104">
        <f t="shared" si="1805"/>
        <v>0</v>
      </c>
      <c r="U4402" s="104">
        <f t="shared" si="1806"/>
        <v>0</v>
      </c>
      <c r="V4402" s="104">
        <f t="shared" si="1807"/>
        <v>0</v>
      </c>
      <c r="W4402" s="105">
        <f t="shared" si="1808"/>
        <v>0</v>
      </c>
      <c r="X4402" s="96"/>
      <c r="Y4402" s="106" t="str">
        <f>$AO$34</f>
        <v>M</v>
      </c>
      <c r="Z4402" s="207" t="str">
        <f t="shared" si="1799"/>
        <v>Sat</v>
      </c>
      <c r="AA4402" s="107">
        <f t="shared" si="1800"/>
        <v>0</v>
      </c>
      <c r="AB4402" s="107">
        <f t="shared" si="1801"/>
        <v>0</v>
      </c>
      <c r="AC4402" s="107">
        <f t="shared" si="1802"/>
        <v>0</v>
      </c>
    </row>
    <row r="4403" spans="1:29" ht="12.75" customHeight="1">
      <c r="A4403" s="69"/>
      <c r="B4403" s="176" t="s">
        <v>33</v>
      </c>
      <c r="C4403" s="177"/>
      <c r="D4403" s="178"/>
      <c r="E4403" s="127"/>
      <c r="F4403" s="179"/>
      <c r="G4403" s="180" t="s">
        <v>22</v>
      </c>
      <c r="H4403" s="152">
        <f>+H4391+H4393+H4394+H4395</f>
        <v>1566350.2953757225</v>
      </c>
      <c r="I4403" s="76">
        <f t="shared" si="1796"/>
        <v>31</v>
      </c>
      <c r="J4403" s="100">
        <f>$AN$35</f>
        <v>41105</v>
      </c>
      <c r="K4403" s="339" t="s">
        <v>50</v>
      </c>
      <c r="L4403" s="261"/>
      <c r="M4403" s="232">
        <f t="shared" si="1811"/>
        <v>0</v>
      </c>
      <c r="N4403" s="241">
        <f t="shared" si="1803"/>
        <v>0</v>
      </c>
      <c r="O4403" s="244">
        <f t="shared" si="1797"/>
        <v>0</v>
      </c>
      <c r="P4403" s="245">
        <f t="shared" si="1809"/>
        <v>0</v>
      </c>
      <c r="Q4403" s="257">
        <f t="shared" si="1798"/>
        <v>0</v>
      </c>
      <c r="R4403" s="102">
        <f t="shared" si="1810"/>
        <v>0</v>
      </c>
      <c r="S4403" s="103">
        <f t="shared" si="1804"/>
        <v>0</v>
      </c>
      <c r="T4403" s="104">
        <f t="shared" si="1805"/>
        <v>0</v>
      </c>
      <c r="U4403" s="104">
        <f t="shared" si="1806"/>
        <v>0</v>
      </c>
      <c r="V4403" s="104">
        <f t="shared" si="1807"/>
        <v>0</v>
      </c>
      <c r="W4403" s="105">
        <f t="shared" si="1808"/>
        <v>0</v>
      </c>
      <c r="X4403" s="96"/>
      <c r="Y4403" s="106" t="str">
        <f>$AO$35</f>
        <v>M</v>
      </c>
      <c r="Z4403" s="262" t="str">
        <f t="shared" si="1799"/>
        <v>Sun</v>
      </c>
      <c r="AA4403" s="107">
        <f t="shared" si="1800"/>
        <v>0</v>
      </c>
      <c r="AB4403" s="107">
        <f t="shared" si="1801"/>
        <v>0</v>
      </c>
      <c r="AC4403" s="107">
        <f t="shared" si="1802"/>
        <v>0</v>
      </c>
    </row>
    <row r="4404" spans="1:29" ht="12.75" customHeight="1">
      <c r="A4404" s="69"/>
      <c r="B4404" s="70"/>
      <c r="C4404" s="70"/>
      <c r="D4404" s="200"/>
      <c r="E4404" s="127"/>
      <c r="F4404" s="155"/>
      <c r="G4404" s="74"/>
      <c r="H4404" s="75"/>
      <c r="I4404" s="76">
        <f t="shared" si="1796"/>
        <v>32</v>
      </c>
      <c r="J4404" s="100">
        <f>$AN$36</f>
        <v>41106</v>
      </c>
      <c r="K4404" s="101">
        <v>1</v>
      </c>
      <c r="L4404" s="261">
        <v>11</v>
      </c>
      <c r="M4404" s="232">
        <f t="shared" si="1811"/>
        <v>0.33333333333333331</v>
      </c>
      <c r="N4404" s="241">
        <f t="shared" si="1803"/>
        <v>0.70833333333333337</v>
      </c>
      <c r="O4404" s="244">
        <f t="shared" si="1797"/>
        <v>9.0000000000000018</v>
      </c>
      <c r="P4404" s="245" t="str">
        <f t="shared" si="1809"/>
        <v>1</v>
      </c>
      <c r="Q4404" s="257">
        <f t="shared" si="1798"/>
        <v>8.0000000000000018</v>
      </c>
      <c r="R4404" s="102">
        <f t="shared" si="1810"/>
        <v>2.9999999999999982</v>
      </c>
      <c r="S4404" s="103">
        <f t="shared" si="1804"/>
        <v>1</v>
      </c>
      <c r="T4404" s="104">
        <f t="shared" si="1805"/>
        <v>1.9999999999999982</v>
      </c>
      <c r="U4404" s="104">
        <f t="shared" si="1806"/>
        <v>0</v>
      </c>
      <c r="V4404" s="104">
        <f t="shared" si="1807"/>
        <v>0</v>
      </c>
      <c r="W4404" s="105">
        <f t="shared" si="1808"/>
        <v>2.9999999999999982</v>
      </c>
      <c r="X4404" s="96"/>
      <c r="Y4404" s="106" t="str">
        <f>$AO$36</f>
        <v>D</v>
      </c>
      <c r="Z4404" s="262" t="str">
        <f t="shared" si="1799"/>
        <v>Mon</v>
      </c>
      <c r="AA4404" s="107">
        <f t="shared" si="1800"/>
        <v>0</v>
      </c>
      <c r="AB4404" s="107">
        <f t="shared" si="1801"/>
        <v>0</v>
      </c>
      <c r="AC4404" s="107">
        <f t="shared" si="1802"/>
        <v>0</v>
      </c>
    </row>
    <row r="4405" spans="1:29" ht="12.75" customHeight="1">
      <c r="A4405" s="69"/>
      <c r="B4405" s="181" t="s">
        <v>34</v>
      </c>
      <c r="C4405" s="181"/>
      <c r="D4405" s="72"/>
      <c r="E4405" s="73"/>
      <c r="F4405" s="72"/>
      <c r="G4405" s="181" t="s">
        <v>35</v>
      </c>
      <c r="H4405" s="99"/>
      <c r="I4405" s="76">
        <f t="shared" si="1796"/>
        <v>33</v>
      </c>
      <c r="J4405" s="100">
        <f>$AN$37</f>
        <v>41107</v>
      </c>
      <c r="K4405" s="101">
        <v>1</v>
      </c>
      <c r="L4405" s="261">
        <v>11</v>
      </c>
      <c r="M4405" s="232">
        <f t="shared" si="1811"/>
        <v>0.33333333333333331</v>
      </c>
      <c r="N4405" s="241">
        <f t="shared" si="1803"/>
        <v>0.70833333333333337</v>
      </c>
      <c r="O4405" s="244">
        <f t="shared" si="1797"/>
        <v>9.0000000000000018</v>
      </c>
      <c r="P4405" s="245" t="str">
        <f t="shared" si="1809"/>
        <v>1</v>
      </c>
      <c r="Q4405" s="257">
        <f t="shared" si="1798"/>
        <v>8.0000000000000018</v>
      </c>
      <c r="R4405" s="102">
        <f t="shared" si="1810"/>
        <v>2.9999999999999982</v>
      </c>
      <c r="S4405" s="103">
        <f t="shared" si="1804"/>
        <v>1</v>
      </c>
      <c r="T4405" s="104">
        <f t="shared" si="1805"/>
        <v>1.9999999999999982</v>
      </c>
      <c r="U4405" s="104">
        <f t="shared" si="1806"/>
        <v>0</v>
      </c>
      <c r="V4405" s="104">
        <f t="shared" si="1807"/>
        <v>0</v>
      </c>
      <c r="W4405" s="105">
        <f t="shared" si="1808"/>
        <v>2.9999999999999982</v>
      </c>
      <c r="X4405" s="96"/>
      <c r="Y4405" s="106" t="str">
        <f>$AO$37</f>
        <v>D</v>
      </c>
      <c r="Z4405" s="207" t="str">
        <f t="shared" si="1799"/>
        <v>Tue</v>
      </c>
      <c r="AA4405" s="107">
        <f t="shared" si="1800"/>
        <v>0</v>
      </c>
      <c r="AB4405" s="107">
        <f t="shared" si="1801"/>
        <v>0</v>
      </c>
      <c r="AC4405" s="107">
        <f t="shared" si="1802"/>
        <v>0</v>
      </c>
    </row>
    <row r="4406" spans="1:29" ht="12.75" customHeight="1">
      <c r="A4406" s="69"/>
      <c r="B4406" s="181"/>
      <c r="C4406" s="181"/>
      <c r="D4406" s="72"/>
      <c r="E4406" s="73"/>
      <c r="F4406" s="72"/>
      <c r="G4406" s="181"/>
      <c r="H4406" s="99"/>
      <c r="I4406" s="76">
        <f t="shared" si="1796"/>
        <v>34</v>
      </c>
      <c r="J4406" s="100">
        <f>$AN$38</f>
        <v>41108</v>
      </c>
      <c r="K4406" s="101">
        <v>1</v>
      </c>
      <c r="L4406" s="261">
        <v>11</v>
      </c>
      <c r="M4406" s="232">
        <f t="shared" si="1811"/>
        <v>0.33333333333333331</v>
      </c>
      <c r="N4406" s="241">
        <f t="shared" si="1803"/>
        <v>0.70833333333333337</v>
      </c>
      <c r="O4406" s="244">
        <f t="shared" si="1797"/>
        <v>9.0000000000000018</v>
      </c>
      <c r="P4406" s="245" t="str">
        <f t="shared" si="1809"/>
        <v>1</v>
      </c>
      <c r="Q4406" s="257">
        <f t="shared" si="1798"/>
        <v>8.0000000000000018</v>
      </c>
      <c r="R4406" s="102">
        <f t="shared" si="1810"/>
        <v>2.9999999999999982</v>
      </c>
      <c r="S4406" s="103">
        <f t="shared" si="1804"/>
        <v>1</v>
      </c>
      <c r="T4406" s="104">
        <f t="shared" si="1805"/>
        <v>1.9999999999999982</v>
      </c>
      <c r="U4406" s="104">
        <f t="shared" si="1806"/>
        <v>0</v>
      </c>
      <c r="V4406" s="104">
        <f t="shared" si="1807"/>
        <v>0</v>
      </c>
      <c r="W4406" s="105">
        <f t="shared" si="1808"/>
        <v>2.9999999999999982</v>
      </c>
      <c r="X4406" s="96"/>
      <c r="Y4406" s="106" t="str">
        <f>$AO$38</f>
        <v>D</v>
      </c>
      <c r="Z4406" s="207" t="str">
        <f t="shared" si="1799"/>
        <v>Wed</v>
      </c>
      <c r="AA4406" s="107">
        <f t="shared" si="1800"/>
        <v>0</v>
      </c>
      <c r="AB4406" s="107">
        <f t="shared" si="1801"/>
        <v>0</v>
      </c>
      <c r="AC4406" s="107">
        <f t="shared" si="1802"/>
        <v>0</v>
      </c>
    </row>
    <row r="4407" spans="1:29" ht="12.75" customHeight="1">
      <c r="A4407" s="69"/>
      <c r="B4407" s="181"/>
      <c r="C4407" s="181"/>
      <c r="D4407" s="72"/>
      <c r="E4407" s="73"/>
      <c r="F4407" s="72"/>
      <c r="G4407" s="181"/>
      <c r="H4407" s="99"/>
      <c r="I4407" s="76">
        <f t="shared" si="1796"/>
        <v>35</v>
      </c>
      <c r="J4407" s="100"/>
      <c r="K4407" s="101"/>
      <c r="L4407" s="261"/>
      <c r="M4407" s="232"/>
      <c r="N4407" s="241"/>
      <c r="O4407" s="244"/>
      <c r="P4407" s="245"/>
      <c r="Q4407" s="257"/>
      <c r="R4407" s="102"/>
      <c r="S4407" s="103"/>
      <c r="T4407" s="104"/>
      <c r="U4407" s="104"/>
      <c r="V4407" s="104"/>
      <c r="W4407" s="105"/>
      <c r="X4407" s="96"/>
      <c r="Y4407" s="106"/>
      <c r="Z4407" s="207" t="str">
        <f t="shared" si="1799"/>
        <v>Sat</v>
      </c>
      <c r="AA4407" s="107">
        <f>COUNTIF(K4407,"S")</f>
        <v>0</v>
      </c>
      <c r="AB4407" s="107">
        <f>COUNTIF(K4407,"I")</f>
        <v>0</v>
      </c>
      <c r="AC4407" s="107">
        <f>COUNTIF(K4407,"A")</f>
        <v>0</v>
      </c>
    </row>
    <row r="4408" spans="1:29" ht="12.75" customHeight="1">
      <c r="A4408" s="69"/>
      <c r="B4408" s="181"/>
      <c r="C4408" s="181"/>
      <c r="D4408" s="72"/>
      <c r="E4408" s="73"/>
      <c r="F4408" s="72"/>
      <c r="G4408" s="181"/>
      <c r="H4408" s="99"/>
      <c r="I4408" s="76">
        <f t="shared" si="1796"/>
        <v>36</v>
      </c>
      <c r="J4408" s="210" t="s">
        <v>19</v>
      </c>
      <c r="K4408" s="211"/>
      <c r="L4408" s="251"/>
      <c r="M4408" s="212" t="s">
        <v>45</v>
      </c>
      <c r="N4408" s="212" t="s">
        <v>46</v>
      </c>
      <c r="O4408" s="242"/>
      <c r="P4408" s="243"/>
      <c r="Q4408" s="258"/>
      <c r="R4408" s="212"/>
      <c r="S4408" s="213"/>
      <c r="T4408" s="214"/>
      <c r="U4408" s="214"/>
      <c r="V4408" s="215"/>
      <c r="W4408" s="216" t="s">
        <v>36</v>
      </c>
      <c r="X4408" s="182"/>
      <c r="Y4408" s="183" t="s">
        <v>37</v>
      </c>
      <c r="Z4408" s="83"/>
      <c r="AA4408" s="84"/>
      <c r="AB4408" s="84"/>
      <c r="AC4408" s="96"/>
    </row>
    <row r="4409" spans="1:29" ht="12.75" customHeight="1">
      <c r="A4409" s="69"/>
      <c r="B4409" s="184" t="str">
        <f>C4373</f>
        <v>ADE</v>
      </c>
      <c r="C4409" s="181"/>
      <c r="D4409" s="72"/>
      <c r="E4409" s="73"/>
      <c r="F4409" s="72"/>
      <c r="G4409" s="181" t="s">
        <v>38</v>
      </c>
      <c r="H4409" s="99"/>
      <c r="I4409" s="76">
        <f t="shared" si="1796"/>
        <v>37</v>
      </c>
      <c r="J4409" s="333">
        <f>+K4409+L4409</f>
        <v>19</v>
      </c>
      <c r="K4409" s="334">
        <f>+COUNTIF(K4376:K4407,"1")+COUNTIF(K4376:K4407,"2")+COUNTIF(K4376:K4407,"L2")+COUNTIF(K4376:K4407,"L1")</f>
        <v>14</v>
      </c>
      <c r="L4409" s="334">
        <f>+COUNTIF(K4376:K4407,"2")+COUNTIF(K4376:K4407,"L2")</f>
        <v>5</v>
      </c>
      <c r="M4409" s="334">
        <f>+COUNTIF(K4376:K4407,"1")+COUNTIF(K4376:K4407,"L1")</f>
        <v>9</v>
      </c>
      <c r="N4409" s="185"/>
      <c r="O4409" s="185"/>
      <c r="P4409" s="101"/>
      <c r="Q4409" s="259"/>
      <c r="R4409" s="185">
        <f>+COUNTIF(K4377:K4407,"S2")</f>
        <v>0</v>
      </c>
      <c r="S4409" s="102">
        <f>SUM(S4377:S4407)</f>
        <v>4</v>
      </c>
      <c r="T4409" s="102">
        <f>SUM(T4377:T4407)</f>
        <v>12.999999999999995</v>
      </c>
      <c r="U4409" s="102">
        <f>SUM(U4377:U4407)</f>
        <v>1</v>
      </c>
      <c r="V4409" s="102">
        <f>SUM(V4377:V4407)</f>
        <v>0</v>
      </c>
      <c r="W4409" s="105">
        <f>+(S4409*1.5)+(T4409*2)+(U4409*3)+(V4409*4)</f>
        <v>34.999999999999986</v>
      </c>
      <c r="X4409" s="186"/>
      <c r="Y4409" s="187">
        <f>+COUNTIF(Y4377:Y4407,"D")</f>
        <v>22</v>
      </c>
      <c r="Z4409" s="83"/>
      <c r="AA4409" s="102">
        <f>SUM(AA4377:AA4407)</f>
        <v>0</v>
      </c>
      <c r="AB4409" s="102">
        <f>SUM(AB4377:AB4407)</f>
        <v>0</v>
      </c>
      <c r="AC4409" s="102">
        <f>SUM(AC4377:AC4407)</f>
        <v>0</v>
      </c>
    </row>
    <row r="4410" spans="1:29" ht="12.75" customHeight="1">
      <c r="A4410" s="69"/>
      <c r="B4410" s="263"/>
      <c r="C4410" s="189" t="s">
        <v>57</v>
      </c>
      <c r="D4410" s="189"/>
      <c r="E4410" s="190"/>
      <c r="F4410" s="72"/>
      <c r="G4410" s="72"/>
      <c r="H4410" s="99"/>
      <c r="I4410" s="76">
        <f t="shared" si="1796"/>
        <v>38</v>
      </c>
      <c r="J4410" s="191"/>
      <c r="K4410" s="192"/>
      <c r="L4410" s="252"/>
      <c r="M4410" s="193"/>
      <c r="N4410" s="193"/>
      <c r="O4410" s="193"/>
      <c r="P4410" s="239"/>
      <c r="Q4410" s="260"/>
      <c r="R4410" s="194">
        <f>S4409+T4409+U4409+V4409</f>
        <v>17.999999999999993</v>
      </c>
      <c r="S4410" s="103"/>
      <c r="T4410" s="103"/>
      <c r="U4410" s="103"/>
      <c r="V4410" s="103"/>
      <c r="W4410" s="103"/>
      <c r="X4410" s="195"/>
      <c r="Y4410" s="187"/>
      <c r="Z4410" s="196"/>
      <c r="AA4410" s="196"/>
      <c r="AB4410" s="196"/>
      <c r="AC4410" s="197"/>
    </row>
    <row r="4412" spans="1:29" ht="12.75" customHeight="1">
      <c r="A4412" s="52">
        <f>A4373+1</f>
        <v>114</v>
      </c>
      <c r="B4412" s="53" t="s">
        <v>2</v>
      </c>
      <c r="C4412" s="54" t="s">
        <v>201</v>
      </c>
      <c r="D4412" s="55"/>
      <c r="E4412" s="56" t="s">
        <v>55</v>
      </c>
      <c r="F4412" s="209" t="s">
        <v>189</v>
      </c>
      <c r="G4412" s="57"/>
      <c r="H4412" s="58"/>
      <c r="I4412" s="59">
        <v>1</v>
      </c>
      <c r="J4412" s="486" t="str">
        <f>+C4412</f>
        <v>ADE</v>
      </c>
      <c r="K4412" s="486"/>
      <c r="L4412" s="486"/>
      <c r="M4412" s="486"/>
      <c r="N4412" s="486"/>
      <c r="O4412" s="486"/>
      <c r="P4412" s="486"/>
      <c r="Q4412" s="486"/>
      <c r="R4412" s="486"/>
      <c r="S4412" s="486"/>
      <c r="T4412" s="486"/>
      <c r="U4412" s="486"/>
      <c r="V4412" s="486"/>
      <c r="W4412" s="486"/>
      <c r="X4412" s="60"/>
      <c r="Y4412" s="61"/>
      <c r="Z4412" s="62"/>
      <c r="AA4412" s="63"/>
      <c r="AB4412" s="63"/>
      <c r="AC4412" s="64"/>
    </row>
    <row r="4413" spans="1:29" ht="12.75" customHeight="1">
      <c r="A4413" s="69"/>
      <c r="B4413" s="70" t="s">
        <v>3</v>
      </c>
      <c r="C4413" s="71" t="s">
        <v>62</v>
      </c>
      <c r="D4413" s="72"/>
      <c r="E4413" s="73"/>
      <c r="F4413" s="72"/>
      <c r="G4413" s="74"/>
      <c r="H4413" s="75"/>
      <c r="I4413" s="76">
        <f t="shared" ref="I4413:I4449" si="1812">+I4412+1</f>
        <v>2</v>
      </c>
      <c r="J4413" s="77" t="s">
        <v>4</v>
      </c>
      <c r="K4413" s="78"/>
      <c r="L4413" s="248"/>
      <c r="M4413" s="79"/>
      <c r="N4413" s="79"/>
      <c r="O4413" s="79"/>
      <c r="P4413" s="236"/>
      <c r="Q4413" s="254"/>
      <c r="R4413" s="79"/>
      <c r="S4413" s="79"/>
      <c r="T4413" s="79"/>
      <c r="U4413" s="79"/>
      <c r="V4413" s="79"/>
      <c r="W4413" s="80" t="str">
        <f>$Y$1</f>
        <v>Period: 1 May 2012 - 31 May 2012</v>
      </c>
      <c r="X4413" s="81"/>
      <c r="Y4413" s="82"/>
      <c r="Z4413" s="83"/>
      <c r="AA4413" s="84"/>
      <c r="AB4413" s="84"/>
      <c r="AC4413" s="85"/>
    </row>
    <row r="4414" spans="1:29" ht="12.75" customHeight="1">
      <c r="A4414" s="69"/>
      <c r="B4414" s="70" t="s">
        <v>6</v>
      </c>
      <c r="C4414" s="71" t="s">
        <v>5</v>
      </c>
      <c r="D4414" s="72"/>
      <c r="E4414" s="73"/>
      <c r="F4414" s="91"/>
      <c r="G4414" s="91"/>
      <c r="H4414" s="92"/>
      <c r="I4414" s="76">
        <f t="shared" si="1812"/>
        <v>3</v>
      </c>
      <c r="J4414" s="487" t="s">
        <v>7</v>
      </c>
      <c r="K4414" s="488" t="s">
        <v>8</v>
      </c>
      <c r="L4414" s="249"/>
      <c r="M4414" s="489" t="s">
        <v>49</v>
      </c>
      <c r="N4414" s="490"/>
      <c r="O4414" s="220"/>
      <c r="P4414" s="237"/>
      <c r="Q4414" s="255"/>
      <c r="R4414" s="491" t="s">
        <v>64</v>
      </c>
      <c r="S4414" s="493" t="s">
        <v>9</v>
      </c>
      <c r="T4414" s="493"/>
      <c r="U4414" s="493"/>
      <c r="V4414" s="493"/>
      <c r="W4414" s="494" t="s">
        <v>10</v>
      </c>
      <c r="X4414" s="93"/>
      <c r="Y4414" s="94"/>
      <c r="Z4414" s="83"/>
      <c r="AA4414" s="84"/>
      <c r="AB4414" s="84"/>
      <c r="AC4414" s="85"/>
    </row>
    <row r="4415" spans="1:29" ht="12.75" customHeight="1">
      <c r="A4415" s="69"/>
      <c r="B4415" s="70" t="s">
        <v>48</v>
      </c>
      <c r="C4415" s="71"/>
      <c r="D4415" s="72"/>
      <c r="E4415" s="73"/>
      <c r="F4415" s="91"/>
      <c r="G4415" s="91"/>
      <c r="H4415" s="92"/>
      <c r="I4415" s="76">
        <f t="shared" si="1812"/>
        <v>4</v>
      </c>
      <c r="J4415" s="487"/>
      <c r="K4415" s="488"/>
      <c r="L4415" s="250"/>
      <c r="M4415" s="231" t="s">
        <v>11</v>
      </c>
      <c r="N4415" s="231" t="s">
        <v>12</v>
      </c>
      <c r="O4415" s="231"/>
      <c r="P4415" s="238"/>
      <c r="Q4415" s="256" t="s">
        <v>67</v>
      </c>
      <c r="R4415" s="492"/>
      <c r="S4415" s="201">
        <v>1.5</v>
      </c>
      <c r="T4415" s="201">
        <v>2</v>
      </c>
      <c r="U4415" s="201">
        <v>3</v>
      </c>
      <c r="V4415" s="201">
        <v>4</v>
      </c>
      <c r="W4415" s="494"/>
      <c r="X4415" s="93"/>
      <c r="Y4415" s="94"/>
      <c r="Z4415" s="83"/>
      <c r="AA4415" s="95" t="s">
        <v>13</v>
      </c>
      <c r="AB4415" s="95" t="s">
        <v>14</v>
      </c>
      <c r="AC4415" s="96" t="s">
        <v>15</v>
      </c>
    </row>
    <row r="4416" spans="1:29" ht="12.75" customHeight="1">
      <c r="A4416" s="69"/>
      <c r="B4416" s="70" t="s">
        <v>16</v>
      </c>
      <c r="C4416" s="71"/>
      <c r="D4416" s="72"/>
      <c r="E4416" s="73"/>
      <c r="F4416" s="98"/>
      <c r="G4416" s="72"/>
      <c r="H4416" s="99"/>
      <c r="I4416" s="76">
        <f t="shared" si="1812"/>
        <v>5</v>
      </c>
      <c r="J4416" s="100">
        <f>$AN$9</f>
        <v>41079</v>
      </c>
      <c r="K4416" s="101"/>
      <c r="L4416" s="261"/>
      <c r="M4416" s="232">
        <f>VLOOKUP(K4416,$AE$23:$AG$30,2,0)</f>
        <v>0</v>
      </c>
      <c r="N4416" s="241">
        <f>VLOOKUP(K4416,$AE$23:$AG$30,3,0)</f>
        <v>0</v>
      </c>
      <c r="O4416" s="244">
        <f t="shared" ref="O4416:O4445" si="1813">(N4416-M4416)*24</f>
        <v>0</v>
      </c>
      <c r="P4416" s="245">
        <f>+IF(((N4416-M4416)*24)&gt;4,"1",0)</f>
        <v>0</v>
      </c>
      <c r="Q4416" s="257">
        <f t="shared" ref="Q4416:Q4445" si="1814">O4416-P4416</f>
        <v>0</v>
      </c>
      <c r="R4416" s="102">
        <f>+L4416-Q4416</f>
        <v>0</v>
      </c>
      <c r="S4416" s="103">
        <f>IF(AND(Y4416="d",W4416&gt;0),1,0)</f>
        <v>0</v>
      </c>
      <c r="T4416" s="104">
        <f>IF(AND(Y4416="D",W4416-S4416&lt;0),0,IF(AND(Y4416="M",W4416&gt;=7),7,IF(AND(Y4416="M",W4416&lt;7),W4416,IF(W4416-S4416&lt;0,0,IF(AND(Y4416="D",W4416-S4416&gt;=7),7,IF(AND(Y4416="D",W4416-S4416&lt;7),W4416-S4416,0))))))</f>
        <v>0</v>
      </c>
      <c r="U4416" s="104">
        <f>IF(AND(Y4416="D",W4416&lt;1),0,IF(AND(Y4416="D",W4416-S4416-T4416&gt;0,W4416-S4416-T4416&lt;1),W4416-S4416-T4416,IF(AND(Y4416="D",W4416-S4416-T4416&gt;=1),1,IF(AND(Y4416="M",W4416-T4416&gt;=1),1,IF(AND(Y4416="M",W4416-T4416&lt;1),W4416-T4416,0)))))</f>
        <v>0</v>
      </c>
      <c r="V4416" s="104">
        <f>IF(AND(Y4416="D",W4416&lt;1),0,IF(AND(Y4416="D",W4416-S4416-T4416-U4416&gt;0),W4416-S4416-T4416-U4416,IF(AND(Y4416="M",W4416-T4416-U4416&gt;0),W4416-T4416-U4416,0)))</f>
        <v>0</v>
      </c>
      <c r="W4416" s="105">
        <f>+R4416</f>
        <v>0</v>
      </c>
      <c r="X4416" s="96"/>
      <c r="Y4416" s="106" t="str">
        <f>$AO$9</f>
        <v>D</v>
      </c>
      <c r="Z4416" s="207" t="str">
        <f t="shared" ref="Z4416:Z4446" si="1815">TEXT(WEEKDAY(J4416),"ddd")</f>
        <v>Tue</v>
      </c>
      <c r="AA4416" s="107">
        <f t="shared" ref="AA4416:AA4445" si="1816">COUNTIF(K4416,"S")</f>
        <v>0</v>
      </c>
      <c r="AB4416" s="107">
        <f t="shared" ref="AB4416:AB4445" si="1817">COUNTIF(K4416,"I")</f>
        <v>0</v>
      </c>
      <c r="AC4416" s="107">
        <f t="shared" ref="AC4416:AC4445" si="1818">COUNTIF(K4416,"A")</f>
        <v>0</v>
      </c>
    </row>
    <row r="4417" spans="1:29" ht="12.75" customHeight="1">
      <c r="A4417" s="69"/>
      <c r="B4417" s="70" t="s">
        <v>18</v>
      </c>
      <c r="C4417" s="108" t="s">
        <v>61</v>
      </c>
      <c r="D4417" s="109"/>
      <c r="E4417" s="73"/>
      <c r="F4417" s="110"/>
      <c r="G4417" s="72"/>
      <c r="H4417" s="99"/>
      <c r="I4417" s="76">
        <f t="shared" si="1812"/>
        <v>6</v>
      </c>
      <c r="J4417" s="100">
        <f>$AN$10</f>
        <v>41080</v>
      </c>
      <c r="K4417" s="101"/>
      <c r="L4417" s="261"/>
      <c r="M4417" s="232">
        <f>VLOOKUP(K4417,$AE$23:$AG$30,2,0)</f>
        <v>0</v>
      </c>
      <c r="N4417" s="241">
        <f t="shared" ref="N4417:N4445" si="1819">VLOOKUP(K4417,$AE$23:$AG$30,3,0)</f>
        <v>0</v>
      </c>
      <c r="O4417" s="244">
        <f t="shared" si="1813"/>
        <v>0</v>
      </c>
      <c r="P4417" s="245">
        <f>+IF(((N4417-M4417)*24)&gt;4,"1",0)</f>
        <v>0</v>
      </c>
      <c r="Q4417" s="257">
        <f t="shared" si="1814"/>
        <v>0</v>
      </c>
      <c r="R4417" s="102">
        <f>+L4417-Q4417</f>
        <v>0</v>
      </c>
      <c r="S4417" s="103">
        <f t="shared" ref="S4417:S4445" si="1820">IF(AND(Y4417="d",W4417&gt;0),1,0)</f>
        <v>0</v>
      </c>
      <c r="T4417" s="104">
        <f t="shared" ref="T4417:T4445" si="1821">IF(AND(Y4417="D",W4417-S4417&lt;0),0,IF(AND(Y4417="M",W4417&gt;=7),7,IF(AND(Y4417="M",W4417&lt;7),W4417,IF(W4417-S4417&lt;0,0,IF(AND(Y4417="D",W4417-S4417&gt;=7),7,IF(AND(Y4417="D",W4417-S4417&lt;7),W4417-S4417,0))))))</f>
        <v>0</v>
      </c>
      <c r="U4417" s="104">
        <f t="shared" ref="U4417:U4445" si="1822">IF(AND(Y4417="D",W4417&lt;1),0,IF(AND(Y4417="D",W4417-S4417-T4417&gt;0,W4417-S4417-T4417&lt;1),W4417-S4417-T4417,IF(AND(Y4417="D",W4417-S4417-T4417&gt;=1),1,IF(AND(Y4417="M",W4417-T4417&gt;=1),1,IF(AND(Y4417="M",W4417-T4417&lt;1),W4417-T4417,0)))))</f>
        <v>0</v>
      </c>
      <c r="V4417" s="104">
        <f t="shared" ref="V4417:V4445" si="1823">IF(AND(Y4417="D",W4417&lt;1),0,IF(AND(Y4417="D",W4417-S4417-T4417-U4417&gt;0),W4417-S4417-T4417-U4417,IF(AND(Y4417="M",W4417-T4417-U4417&gt;0),W4417-T4417-U4417,0)))</f>
        <v>0</v>
      </c>
      <c r="W4417" s="105">
        <f t="shared" ref="W4417:W4445" si="1824">+R4417</f>
        <v>0</v>
      </c>
      <c r="X4417" s="96"/>
      <c r="Y4417" s="106" t="str">
        <f>$AO$10</f>
        <v>D</v>
      </c>
      <c r="Z4417" s="207" t="str">
        <f t="shared" si="1815"/>
        <v>Wed</v>
      </c>
      <c r="AA4417" s="107">
        <f t="shared" si="1816"/>
        <v>0</v>
      </c>
      <c r="AB4417" s="107">
        <f t="shared" si="1817"/>
        <v>0</v>
      </c>
      <c r="AC4417" s="107">
        <f t="shared" si="1818"/>
        <v>0</v>
      </c>
    </row>
    <row r="4418" spans="1:29" ht="12.75" customHeight="1">
      <c r="A4418" s="69"/>
      <c r="B4418" s="98" t="s">
        <v>20</v>
      </c>
      <c r="C4418" s="199">
        <v>40245</v>
      </c>
      <c r="D4418" s="199">
        <v>41340</v>
      </c>
      <c r="E4418" s="73"/>
      <c r="F4418" s="72"/>
      <c r="G4418" s="72"/>
      <c r="H4418" s="99"/>
      <c r="I4418" s="76">
        <f t="shared" si="1812"/>
        <v>7</v>
      </c>
      <c r="J4418" s="100">
        <f>$AN$11</f>
        <v>41081</v>
      </c>
      <c r="K4418" s="101"/>
      <c r="L4418" s="261"/>
      <c r="M4418" s="232">
        <f>VLOOKUP(K4418,$AE$23:$AG$30,2,0)</f>
        <v>0</v>
      </c>
      <c r="N4418" s="241">
        <f t="shared" si="1819"/>
        <v>0</v>
      </c>
      <c r="O4418" s="244">
        <f t="shared" si="1813"/>
        <v>0</v>
      </c>
      <c r="P4418" s="245">
        <f t="shared" ref="P4418:P4445" si="1825">+IF(((N4418-M4418)*24)&gt;4,"1",0)</f>
        <v>0</v>
      </c>
      <c r="Q4418" s="257">
        <f t="shared" si="1814"/>
        <v>0</v>
      </c>
      <c r="R4418" s="102">
        <f t="shared" ref="R4418:R4445" si="1826">+L4418-Q4418</f>
        <v>0</v>
      </c>
      <c r="S4418" s="103">
        <f t="shared" si="1820"/>
        <v>0</v>
      </c>
      <c r="T4418" s="104">
        <f t="shared" si="1821"/>
        <v>0</v>
      </c>
      <c r="U4418" s="104">
        <f t="shared" si="1822"/>
        <v>0</v>
      </c>
      <c r="V4418" s="104">
        <f t="shared" si="1823"/>
        <v>0</v>
      </c>
      <c r="W4418" s="105">
        <f t="shared" si="1824"/>
        <v>0</v>
      </c>
      <c r="X4418" s="96"/>
      <c r="Y4418" s="106" t="str">
        <f>$AO$11</f>
        <v>D</v>
      </c>
      <c r="Z4418" s="207" t="str">
        <f t="shared" si="1815"/>
        <v>Thu</v>
      </c>
      <c r="AA4418" s="107">
        <f t="shared" si="1816"/>
        <v>0</v>
      </c>
      <c r="AB4418" s="107">
        <f t="shared" si="1817"/>
        <v>0</v>
      </c>
      <c r="AC4418" s="107">
        <f t="shared" si="1818"/>
        <v>0</v>
      </c>
    </row>
    <row r="4419" spans="1:29" ht="12.75" customHeight="1">
      <c r="A4419" s="69"/>
      <c r="B4419" s="98"/>
      <c r="C4419" s="98"/>
      <c r="D4419" s="72"/>
      <c r="E4419" s="73"/>
      <c r="F4419" s="72"/>
      <c r="G4419" s="72"/>
      <c r="H4419" s="99"/>
      <c r="I4419" s="76">
        <f t="shared" si="1812"/>
        <v>8</v>
      </c>
      <c r="J4419" s="100">
        <f>$AN$12</f>
        <v>41082</v>
      </c>
      <c r="K4419" s="101"/>
      <c r="L4419" s="261"/>
      <c r="M4419" s="232">
        <f t="shared" ref="M4419:M4445" si="1827">VLOOKUP(K4419,$AE$23:$AG$30,2,0)</f>
        <v>0</v>
      </c>
      <c r="N4419" s="241">
        <f t="shared" si="1819"/>
        <v>0</v>
      </c>
      <c r="O4419" s="244">
        <f t="shared" si="1813"/>
        <v>0</v>
      </c>
      <c r="P4419" s="245">
        <f t="shared" si="1825"/>
        <v>0</v>
      </c>
      <c r="Q4419" s="257">
        <f t="shared" si="1814"/>
        <v>0</v>
      </c>
      <c r="R4419" s="102">
        <f t="shared" si="1826"/>
        <v>0</v>
      </c>
      <c r="S4419" s="103">
        <f t="shared" si="1820"/>
        <v>0</v>
      </c>
      <c r="T4419" s="104">
        <f t="shared" si="1821"/>
        <v>0</v>
      </c>
      <c r="U4419" s="104">
        <f t="shared" si="1822"/>
        <v>0</v>
      </c>
      <c r="V4419" s="104">
        <f t="shared" si="1823"/>
        <v>0</v>
      </c>
      <c r="W4419" s="105">
        <f t="shared" si="1824"/>
        <v>0</v>
      </c>
      <c r="X4419" s="96"/>
      <c r="Y4419" s="106" t="str">
        <f>$AO$12</f>
        <v>D</v>
      </c>
      <c r="Z4419" s="207" t="str">
        <f t="shared" si="1815"/>
        <v>Fri</v>
      </c>
      <c r="AA4419" s="107">
        <f t="shared" si="1816"/>
        <v>0</v>
      </c>
      <c r="AB4419" s="107">
        <f t="shared" si="1817"/>
        <v>0</v>
      </c>
      <c r="AC4419" s="107">
        <f t="shared" si="1818"/>
        <v>0</v>
      </c>
    </row>
    <row r="4420" spans="1:29" ht="12.75" customHeight="1">
      <c r="A4420" s="69"/>
      <c r="B4420" s="98"/>
      <c r="C4420" s="98"/>
      <c r="D4420" s="72"/>
      <c r="E4420" s="73"/>
      <c r="F4420" s="198"/>
      <c r="G4420" s="72"/>
      <c r="H4420" s="99"/>
      <c r="I4420" s="76">
        <f t="shared" si="1812"/>
        <v>9</v>
      </c>
      <c r="J4420" s="100">
        <f>$AN$13</f>
        <v>41083</v>
      </c>
      <c r="K4420" s="101"/>
      <c r="L4420" s="261"/>
      <c r="M4420" s="232">
        <f t="shared" si="1827"/>
        <v>0</v>
      </c>
      <c r="N4420" s="241">
        <f t="shared" si="1819"/>
        <v>0</v>
      </c>
      <c r="O4420" s="244">
        <f t="shared" si="1813"/>
        <v>0</v>
      </c>
      <c r="P4420" s="245">
        <f t="shared" si="1825"/>
        <v>0</v>
      </c>
      <c r="Q4420" s="257">
        <f t="shared" si="1814"/>
        <v>0</v>
      </c>
      <c r="R4420" s="102">
        <f t="shared" si="1826"/>
        <v>0</v>
      </c>
      <c r="S4420" s="103">
        <f t="shared" si="1820"/>
        <v>0</v>
      </c>
      <c r="T4420" s="104">
        <f t="shared" si="1821"/>
        <v>0</v>
      </c>
      <c r="U4420" s="104">
        <f t="shared" si="1822"/>
        <v>0</v>
      </c>
      <c r="V4420" s="104">
        <f t="shared" si="1823"/>
        <v>0</v>
      </c>
      <c r="W4420" s="105">
        <f t="shared" si="1824"/>
        <v>0</v>
      </c>
      <c r="X4420" s="96"/>
      <c r="Y4420" s="106" t="str">
        <f>$AO$13</f>
        <v>M</v>
      </c>
      <c r="Z4420" s="207" t="str">
        <f t="shared" si="1815"/>
        <v>Sat</v>
      </c>
      <c r="AA4420" s="107">
        <f t="shared" si="1816"/>
        <v>0</v>
      </c>
      <c r="AB4420" s="107">
        <f t="shared" si="1817"/>
        <v>0</v>
      </c>
      <c r="AC4420" s="107">
        <f t="shared" si="1818"/>
        <v>0</v>
      </c>
    </row>
    <row r="4421" spans="1:29" ht="12.75" customHeight="1">
      <c r="A4421" s="69"/>
      <c r="B4421" s="124" t="s">
        <v>21</v>
      </c>
      <c r="C4421" s="125" t="s">
        <v>22</v>
      </c>
      <c r="D4421" s="126"/>
      <c r="E4421" s="127"/>
      <c r="F4421" s="198">
        <v>1244560</v>
      </c>
      <c r="G4421" s="129" t="s">
        <v>22</v>
      </c>
      <c r="H4421" s="130">
        <f>+F4421</f>
        <v>1244560</v>
      </c>
      <c r="I4421" s="76">
        <f t="shared" si="1812"/>
        <v>10</v>
      </c>
      <c r="J4421" s="100">
        <f>$AN$14</f>
        <v>41084</v>
      </c>
      <c r="K4421" s="101"/>
      <c r="L4421" s="261"/>
      <c r="M4421" s="232">
        <f t="shared" si="1827"/>
        <v>0</v>
      </c>
      <c r="N4421" s="241">
        <f t="shared" si="1819"/>
        <v>0</v>
      </c>
      <c r="O4421" s="244">
        <f t="shared" si="1813"/>
        <v>0</v>
      </c>
      <c r="P4421" s="245">
        <f t="shared" si="1825"/>
        <v>0</v>
      </c>
      <c r="Q4421" s="257">
        <f t="shared" si="1814"/>
        <v>0</v>
      </c>
      <c r="R4421" s="102">
        <f t="shared" si="1826"/>
        <v>0</v>
      </c>
      <c r="S4421" s="103">
        <f t="shared" si="1820"/>
        <v>0</v>
      </c>
      <c r="T4421" s="104">
        <f t="shared" si="1821"/>
        <v>0</v>
      </c>
      <c r="U4421" s="104">
        <f t="shared" si="1822"/>
        <v>0</v>
      </c>
      <c r="V4421" s="104">
        <f t="shared" si="1823"/>
        <v>0</v>
      </c>
      <c r="W4421" s="105">
        <f t="shared" si="1824"/>
        <v>0</v>
      </c>
      <c r="X4421" s="96"/>
      <c r="Y4421" s="106" t="str">
        <f>$AO$14</f>
        <v>M</v>
      </c>
      <c r="Z4421" s="262" t="str">
        <f t="shared" si="1815"/>
        <v>Sun</v>
      </c>
      <c r="AA4421" s="107">
        <f t="shared" si="1816"/>
        <v>0</v>
      </c>
      <c r="AB4421" s="107">
        <f t="shared" si="1817"/>
        <v>0</v>
      </c>
      <c r="AC4421" s="107">
        <f t="shared" si="1818"/>
        <v>0</v>
      </c>
    </row>
    <row r="4422" spans="1:29" ht="12.75" customHeight="1">
      <c r="A4422" s="69"/>
      <c r="B4422" s="124" t="s">
        <v>23</v>
      </c>
      <c r="C4422" s="125" t="s">
        <v>22</v>
      </c>
      <c r="D4422" s="133">
        <f>+F4421/173</f>
        <v>7193.9884393063585</v>
      </c>
      <c r="E4422" s="127" t="s">
        <v>24</v>
      </c>
      <c r="F4422" s="128">
        <f>+W4448</f>
        <v>33.999999999999986</v>
      </c>
      <c r="G4422" s="134" t="s">
        <v>22</v>
      </c>
      <c r="H4422" s="130">
        <f>F4422*D4422</f>
        <v>244595.60693641609</v>
      </c>
      <c r="I4422" s="76">
        <f t="shared" si="1812"/>
        <v>11</v>
      </c>
      <c r="J4422" s="100">
        <f>$AN$15</f>
        <v>41085</v>
      </c>
      <c r="K4422" s="101"/>
      <c r="L4422" s="261"/>
      <c r="M4422" s="232">
        <f t="shared" si="1827"/>
        <v>0</v>
      </c>
      <c r="N4422" s="241">
        <f t="shared" si="1819"/>
        <v>0</v>
      </c>
      <c r="O4422" s="244">
        <f t="shared" si="1813"/>
        <v>0</v>
      </c>
      <c r="P4422" s="245">
        <f t="shared" si="1825"/>
        <v>0</v>
      </c>
      <c r="Q4422" s="257">
        <f t="shared" si="1814"/>
        <v>0</v>
      </c>
      <c r="R4422" s="102">
        <f t="shared" si="1826"/>
        <v>0</v>
      </c>
      <c r="S4422" s="103">
        <f t="shared" si="1820"/>
        <v>0</v>
      </c>
      <c r="T4422" s="104">
        <f t="shared" si="1821"/>
        <v>0</v>
      </c>
      <c r="U4422" s="104">
        <f t="shared" si="1822"/>
        <v>0</v>
      </c>
      <c r="V4422" s="104">
        <f t="shared" si="1823"/>
        <v>0</v>
      </c>
      <c r="W4422" s="105">
        <f t="shared" si="1824"/>
        <v>0</v>
      </c>
      <c r="X4422" s="96"/>
      <c r="Y4422" s="106" t="str">
        <f>$AO$15</f>
        <v>D</v>
      </c>
      <c r="Z4422" s="262" t="str">
        <f t="shared" si="1815"/>
        <v>Mon</v>
      </c>
      <c r="AA4422" s="107">
        <f t="shared" si="1816"/>
        <v>0</v>
      </c>
      <c r="AB4422" s="107">
        <f t="shared" si="1817"/>
        <v>0</v>
      </c>
      <c r="AC4422" s="107">
        <f t="shared" si="1818"/>
        <v>0</v>
      </c>
    </row>
    <row r="4423" spans="1:29" ht="12.75" customHeight="1">
      <c r="A4423" s="69"/>
      <c r="B4423" s="124" t="s">
        <v>65</v>
      </c>
      <c r="C4423" s="125" t="s">
        <v>22</v>
      </c>
      <c r="D4423" s="133">
        <v>6000</v>
      </c>
      <c r="E4423" s="127" t="s">
        <v>24</v>
      </c>
      <c r="F4423" s="203">
        <f>+K4448</f>
        <v>14</v>
      </c>
      <c r="G4423" s="134" t="s">
        <v>22</v>
      </c>
      <c r="H4423" s="130">
        <f>F4423*D4423</f>
        <v>84000</v>
      </c>
      <c r="I4423" s="76">
        <f t="shared" si="1812"/>
        <v>12</v>
      </c>
      <c r="J4423" s="100">
        <f>$AN$16</f>
        <v>41086</v>
      </c>
      <c r="K4423" s="101"/>
      <c r="L4423" s="261"/>
      <c r="M4423" s="232">
        <f t="shared" si="1827"/>
        <v>0</v>
      </c>
      <c r="N4423" s="241">
        <f t="shared" si="1819"/>
        <v>0</v>
      </c>
      <c r="O4423" s="244">
        <f t="shared" si="1813"/>
        <v>0</v>
      </c>
      <c r="P4423" s="245">
        <f t="shared" si="1825"/>
        <v>0</v>
      </c>
      <c r="Q4423" s="257">
        <f t="shared" si="1814"/>
        <v>0</v>
      </c>
      <c r="R4423" s="102">
        <f t="shared" si="1826"/>
        <v>0</v>
      </c>
      <c r="S4423" s="103">
        <f t="shared" si="1820"/>
        <v>0</v>
      </c>
      <c r="T4423" s="104">
        <f t="shared" si="1821"/>
        <v>0</v>
      </c>
      <c r="U4423" s="104">
        <f t="shared" si="1822"/>
        <v>0</v>
      </c>
      <c r="V4423" s="104">
        <f t="shared" si="1823"/>
        <v>0</v>
      </c>
      <c r="W4423" s="105">
        <f t="shared" si="1824"/>
        <v>0</v>
      </c>
      <c r="X4423" s="96"/>
      <c r="Y4423" s="106" t="str">
        <f>$AO$16</f>
        <v>D</v>
      </c>
      <c r="Z4423" s="207" t="str">
        <f t="shared" si="1815"/>
        <v>Tue</v>
      </c>
      <c r="AA4423" s="107">
        <f t="shared" si="1816"/>
        <v>0</v>
      </c>
      <c r="AB4423" s="107">
        <f t="shared" si="1817"/>
        <v>0</v>
      </c>
      <c r="AC4423" s="107">
        <f t="shared" si="1818"/>
        <v>0</v>
      </c>
    </row>
    <row r="4424" spans="1:29" ht="12.75" customHeight="1">
      <c r="A4424" s="69"/>
      <c r="B4424" s="124" t="s">
        <v>66</v>
      </c>
      <c r="C4424" s="125" t="s">
        <v>22</v>
      </c>
      <c r="D4424" s="200">
        <v>4000</v>
      </c>
      <c r="E4424" s="127" t="s">
        <v>24</v>
      </c>
      <c r="F4424" s="139">
        <f>+L4448</f>
        <v>0</v>
      </c>
      <c r="G4424" s="134" t="s">
        <v>22</v>
      </c>
      <c r="H4424" s="130">
        <f>F4424*D4424</f>
        <v>0</v>
      </c>
      <c r="I4424" s="76">
        <f t="shared" si="1812"/>
        <v>13</v>
      </c>
      <c r="J4424" s="100">
        <f>$AN$17</f>
        <v>41087</v>
      </c>
      <c r="K4424" s="101"/>
      <c r="L4424" s="261"/>
      <c r="M4424" s="232">
        <f t="shared" si="1827"/>
        <v>0</v>
      </c>
      <c r="N4424" s="241">
        <f t="shared" si="1819"/>
        <v>0</v>
      </c>
      <c r="O4424" s="244">
        <f t="shared" si="1813"/>
        <v>0</v>
      </c>
      <c r="P4424" s="245">
        <f t="shared" si="1825"/>
        <v>0</v>
      </c>
      <c r="Q4424" s="257">
        <f t="shared" si="1814"/>
        <v>0</v>
      </c>
      <c r="R4424" s="102">
        <f t="shared" si="1826"/>
        <v>0</v>
      </c>
      <c r="S4424" s="103">
        <f t="shared" si="1820"/>
        <v>0</v>
      </c>
      <c r="T4424" s="104">
        <f t="shared" si="1821"/>
        <v>0</v>
      </c>
      <c r="U4424" s="104">
        <f t="shared" si="1822"/>
        <v>0</v>
      </c>
      <c r="V4424" s="104">
        <f t="shared" si="1823"/>
        <v>0</v>
      </c>
      <c r="W4424" s="105">
        <f t="shared" si="1824"/>
        <v>0</v>
      </c>
      <c r="X4424" s="96"/>
      <c r="Y4424" s="106" t="str">
        <f>$AO$17</f>
        <v>D</v>
      </c>
      <c r="Z4424" s="207" t="str">
        <f t="shared" si="1815"/>
        <v>Wed</v>
      </c>
      <c r="AA4424" s="107">
        <f t="shared" si="1816"/>
        <v>0</v>
      </c>
      <c r="AB4424" s="107">
        <f t="shared" si="1817"/>
        <v>0</v>
      </c>
      <c r="AC4424" s="107">
        <f t="shared" si="1818"/>
        <v>0</v>
      </c>
    </row>
    <row r="4425" spans="1:29" ht="12.75" customHeight="1">
      <c r="A4425" s="69"/>
      <c r="B4425" s="335" t="s">
        <v>75</v>
      </c>
      <c r="C4425" s="336" t="s">
        <v>22</v>
      </c>
      <c r="D4425" s="337"/>
      <c r="E4425" s="127" t="s">
        <v>24</v>
      </c>
      <c r="F4425" s="338">
        <f>+M4448</f>
        <v>14</v>
      </c>
      <c r="G4425" s="142" t="s">
        <v>22</v>
      </c>
      <c r="H4425" s="143">
        <f>+F4425*D4425</f>
        <v>0</v>
      </c>
      <c r="I4425" s="76">
        <f t="shared" si="1812"/>
        <v>14</v>
      </c>
      <c r="J4425" s="100">
        <f>$AN$18</f>
        <v>41088</v>
      </c>
      <c r="K4425" s="101"/>
      <c r="L4425" s="261"/>
      <c r="M4425" s="232">
        <f t="shared" si="1827"/>
        <v>0</v>
      </c>
      <c r="N4425" s="241">
        <f t="shared" si="1819"/>
        <v>0</v>
      </c>
      <c r="O4425" s="244">
        <f t="shared" si="1813"/>
        <v>0</v>
      </c>
      <c r="P4425" s="245">
        <f t="shared" si="1825"/>
        <v>0</v>
      </c>
      <c r="Q4425" s="257">
        <f t="shared" si="1814"/>
        <v>0</v>
      </c>
      <c r="R4425" s="102">
        <f t="shared" si="1826"/>
        <v>0</v>
      </c>
      <c r="S4425" s="103">
        <f t="shared" si="1820"/>
        <v>0</v>
      </c>
      <c r="T4425" s="104">
        <f t="shared" si="1821"/>
        <v>0</v>
      </c>
      <c r="U4425" s="104">
        <f t="shared" si="1822"/>
        <v>0</v>
      </c>
      <c r="V4425" s="104">
        <f t="shared" si="1823"/>
        <v>0</v>
      </c>
      <c r="W4425" s="105">
        <f t="shared" si="1824"/>
        <v>0</v>
      </c>
      <c r="X4425" s="96"/>
      <c r="Y4425" s="106" t="str">
        <f>$AO$18</f>
        <v>D</v>
      </c>
      <c r="Z4425" s="207" t="str">
        <f t="shared" si="1815"/>
        <v>Thu</v>
      </c>
      <c r="AA4425" s="107">
        <f t="shared" si="1816"/>
        <v>0</v>
      </c>
      <c r="AB4425" s="107">
        <f t="shared" si="1817"/>
        <v>0</v>
      </c>
      <c r="AC4425" s="107">
        <f t="shared" si="1818"/>
        <v>0</v>
      </c>
    </row>
    <row r="4426" spans="1:29" ht="12.75" customHeight="1">
      <c r="A4426" s="69"/>
      <c r="B4426" s="124"/>
      <c r="C4426" s="70"/>
      <c r="D4426" s="202"/>
      <c r="E4426" s="140"/>
      <c r="F4426" s="141"/>
      <c r="G4426" s="74" t="s">
        <v>22</v>
      </c>
      <c r="H4426" s="99">
        <f>+D4426*F4426</f>
        <v>0</v>
      </c>
      <c r="I4426" s="76">
        <f t="shared" si="1812"/>
        <v>15</v>
      </c>
      <c r="J4426" s="100">
        <f>$AN$19</f>
        <v>41089</v>
      </c>
      <c r="K4426" s="101"/>
      <c r="L4426" s="261"/>
      <c r="M4426" s="232">
        <f t="shared" si="1827"/>
        <v>0</v>
      </c>
      <c r="N4426" s="241">
        <f t="shared" si="1819"/>
        <v>0</v>
      </c>
      <c r="O4426" s="244">
        <f t="shared" si="1813"/>
        <v>0</v>
      </c>
      <c r="P4426" s="245">
        <f t="shared" si="1825"/>
        <v>0</v>
      </c>
      <c r="Q4426" s="257">
        <f t="shared" si="1814"/>
        <v>0</v>
      </c>
      <c r="R4426" s="102">
        <f t="shared" si="1826"/>
        <v>0</v>
      </c>
      <c r="S4426" s="103">
        <f t="shared" si="1820"/>
        <v>0</v>
      </c>
      <c r="T4426" s="104">
        <f t="shared" si="1821"/>
        <v>0</v>
      </c>
      <c r="U4426" s="104">
        <f t="shared" si="1822"/>
        <v>0</v>
      </c>
      <c r="V4426" s="104">
        <f t="shared" si="1823"/>
        <v>0</v>
      </c>
      <c r="W4426" s="105">
        <f t="shared" si="1824"/>
        <v>0</v>
      </c>
      <c r="X4426" s="96"/>
      <c r="Y4426" s="106" t="str">
        <f>$AO$19</f>
        <v>D</v>
      </c>
      <c r="Z4426" s="207" t="str">
        <f t="shared" si="1815"/>
        <v>Fri</v>
      </c>
      <c r="AA4426" s="107">
        <f t="shared" si="1816"/>
        <v>0</v>
      </c>
      <c r="AB4426" s="107">
        <f t="shared" si="1817"/>
        <v>0</v>
      </c>
      <c r="AC4426" s="107">
        <f t="shared" si="1818"/>
        <v>0</v>
      </c>
    </row>
    <row r="4427" spans="1:29" ht="12.75" customHeight="1">
      <c r="A4427" s="69"/>
      <c r="B4427" s="124"/>
      <c r="C4427" s="70"/>
      <c r="D4427" s="202"/>
      <c r="E4427" s="140"/>
      <c r="F4427" s="139"/>
      <c r="G4427" s="74" t="s">
        <v>22</v>
      </c>
      <c r="H4427" s="99">
        <f>+D4427*F4427</f>
        <v>0</v>
      </c>
      <c r="I4427" s="76">
        <f t="shared" si="1812"/>
        <v>16</v>
      </c>
      <c r="J4427" s="100">
        <f>$AN$20</f>
        <v>41090</v>
      </c>
      <c r="K4427" s="101"/>
      <c r="L4427" s="261"/>
      <c r="M4427" s="232">
        <f t="shared" si="1827"/>
        <v>0</v>
      </c>
      <c r="N4427" s="241">
        <f t="shared" si="1819"/>
        <v>0</v>
      </c>
      <c r="O4427" s="244">
        <f t="shared" si="1813"/>
        <v>0</v>
      </c>
      <c r="P4427" s="245">
        <f t="shared" si="1825"/>
        <v>0</v>
      </c>
      <c r="Q4427" s="257">
        <f t="shared" si="1814"/>
        <v>0</v>
      </c>
      <c r="R4427" s="102">
        <f t="shared" si="1826"/>
        <v>0</v>
      </c>
      <c r="S4427" s="103">
        <f t="shared" si="1820"/>
        <v>0</v>
      </c>
      <c r="T4427" s="104">
        <f t="shared" si="1821"/>
        <v>0</v>
      </c>
      <c r="U4427" s="104">
        <f t="shared" si="1822"/>
        <v>0</v>
      </c>
      <c r="V4427" s="104">
        <f t="shared" si="1823"/>
        <v>0</v>
      </c>
      <c r="W4427" s="105">
        <f t="shared" si="1824"/>
        <v>0</v>
      </c>
      <c r="X4427" s="96"/>
      <c r="Y4427" s="106" t="str">
        <f>$AO$20</f>
        <v>M</v>
      </c>
      <c r="Z4427" s="207" t="str">
        <f t="shared" si="1815"/>
        <v>Sat</v>
      </c>
      <c r="AA4427" s="107">
        <f t="shared" si="1816"/>
        <v>0</v>
      </c>
      <c r="AB4427" s="107">
        <f t="shared" si="1817"/>
        <v>0</v>
      </c>
      <c r="AC4427" s="107">
        <f t="shared" si="1818"/>
        <v>0</v>
      </c>
    </row>
    <row r="4428" spans="1:29" ht="12.75" customHeight="1">
      <c r="A4428" s="69"/>
      <c r="B4428" s="124" t="s">
        <v>56</v>
      </c>
      <c r="C4428" s="70" t="s">
        <v>22</v>
      </c>
      <c r="D4428" s="202"/>
      <c r="E4428" s="140"/>
      <c r="F4428" s="141"/>
      <c r="G4428" s="74" t="s">
        <v>22</v>
      </c>
      <c r="H4428" s="99">
        <v>0</v>
      </c>
      <c r="I4428" s="76">
        <f t="shared" si="1812"/>
        <v>17</v>
      </c>
      <c r="J4428" s="100">
        <f>$AN$21</f>
        <v>41091</v>
      </c>
      <c r="K4428" s="339" t="s">
        <v>50</v>
      </c>
      <c r="L4428" s="261"/>
      <c r="M4428" s="232">
        <f t="shared" si="1827"/>
        <v>0</v>
      </c>
      <c r="N4428" s="241">
        <f t="shared" si="1819"/>
        <v>0</v>
      </c>
      <c r="O4428" s="244">
        <f t="shared" si="1813"/>
        <v>0</v>
      </c>
      <c r="P4428" s="245">
        <f t="shared" si="1825"/>
        <v>0</v>
      </c>
      <c r="Q4428" s="257">
        <f t="shared" si="1814"/>
        <v>0</v>
      </c>
      <c r="R4428" s="102">
        <f t="shared" si="1826"/>
        <v>0</v>
      </c>
      <c r="S4428" s="103">
        <f t="shared" si="1820"/>
        <v>0</v>
      </c>
      <c r="T4428" s="104">
        <f t="shared" si="1821"/>
        <v>0</v>
      </c>
      <c r="U4428" s="104">
        <f t="shared" si="1822"/>
        <v>0</v>
      </c>
      <c r="V4428" s="104">
        <f t="shared" si="1823"/>
        <v>0</v>
      </c>
      <c r="W4428" s="105">
        <f t="shared" si="1824"/>
        <v>0</v>
      </c>
      <c r="X4428" s="96"/>
      <c r="Y4428" s="106" t="str">
        <f>$AO$21</f>
        <v>M</v>
      </c>
      <c r="Z4428" s="262" t="str">
        <f t="shared" si="1815"/>
        <v>Sun</v>
      </c>
      <c r="AA4428" s="107">
        <f t="shared" si="1816"/>
        <v>0</v>
      </c>
      <c r="AB4428" s="107">
        <f t="shared" si="1817"/>
        <v>0</v>
      </c>
      <c r="AC4428" s="107">
        <f t="shared" si="1818"/>
        <v>0</v>
      </c>
    </row>
    <row r="4429" spans="1:29" ht="12.75" customHeight="1">
      <c r="A4429" s="69"/>
      <c r="B4429" s="124"/>
      <c r="C4429" s="70"/>
      <c r="D4429" s="202"/>
      <c r="E4429" s="140"/>
      <c r="F4429" s="139"/>
      <c r="G4429" s="74" t="s">
        <v>22</v>
      </c>
      <c r="H4429" s="99">
        <f>+D4429*F4429</f>
        <v>0</v>
      </c>
      <c r="I4429" s="76">
        <f t="shared" si="1812"/>
        <v>18</v>
      </c>
      <c r="J4429" s="100">
        <f>$AN$22</f>
        <v>41092</v>
      </c>
      <c r="K4429" s="101">
        <v>1</v>
      </c>
      <c r="L4429" s="261">
        <v>10</v>
      </c>
      <c r="M4429" s="232">
        <f t="shared" si="1827"/>
        <v>0.33333333333333331</v>
      </c>
      <c r="N4429" s="241">
        <f t="shared" si="1819"/>
        <v>0.70833333333333337</v>
      </c>
      <c r="O4429" s="244">
        <f t="shared" si="1813"/>
        <v>9.0000000000000018</v>
      </c>
      <c r="P4429" s="245" t="str">
        <f t="shared" si="1825"/>
        <v>1</v>
      </c>
      <c r="Q4429" s="257">
        <f t="shared" si="1814"/>
        <v>8.0000000000000018</v>
      </c>
      <c r="R4429" s="102">
        <f t="shared" si="1826"/>
        <v>1.9999999999999982</v>
      </c>
      <c r="S4429" s="103">
        <f t="shared" si="1820"/>
        <v>1</v>
      </c>
      <c r="T4429" s="104">
        <f t="shared" si="1821"/>
        <v>0.99999999999999822</v>
      </c>
      <c r="U4429" s="104">
        <f t="shared" si="1822"/>
        <v>0</v>
      </c>
      <c r="V4429" s="104">
        <f t="shared" si="1823"/>
        <v>0</v>
      </c>
      <c r="W4429" s="105">
        <f t="shared" si="1824"/>
        <v>1.9999999999999982</v>
      </c>
      <c r="X4429" s="96"/>
      <c r="Y4429" s="106" t="str">
        <f>$AO$22</f>
        <v>D</v>
      </c>
      <c r="Z4429" s="262" t="str">
        <f t="shared" si="1815"/>
        <v>Mon</v>
      </c>
      <c r="AA4429" s="107">
        <f t="shared" si="1816"/>
        <v>0</v>
      </c>
      <c r="AB4429" s="107">
        <f t="shared" si="1817"/>
        <v>0</v>
      </c>
      <c r="AC4429" s="107">
        <f t="shared" si="1818"/>
        <v>0</v>
      </c>
    </row>
    <row r="4430" spans="1:29" ht="12.75" customHeight="1">
      <c r="A4430" s="69"/>
      <c r="B4430" s="150" t="s">
        <v>19</v>
      </c>
      <c r="C4430" s="150"/>
      <c r="D4430" s="200"/>
      <c r="E4430" s="127"/>
      <c r="F4430" s="151"/>
      <c r="G4430" s="134" t="s">
        <v>22</v>
      </c>
      <c r="H4430" s="152">
        <f>SUM(H4421:H4429)</f>
        <v>1573155.6069364161</v>
      </c>
      <c r="I4430" s="76">
        <f t="shared" si="1812"/>
        <v>19</v>
      </c>
      <c r="J4430" s="100">
        <f>$AN$23</f>
        <v>41093</v>
      </c>
      <c r="K4430" s="101">
        <v>1</v>
      </c>
      <c r="L4430" s="261">
        <v>8</v>
      </c>
      <c r="M4430" s="232">
        <f t="shared" si="1827"/>
        <v>0.33333333333333331</v>
      </c>
      <c r="N4430" s="241">
        <f t="shared" si="1819"/>
        <v>0.70833333333333337</v>
      </c>
      <c r="O4430" s="244">
        <f t="shared" si="1813"/>
        <v>9.0000000000000018</v>
      </c>
      <c r="P4430" s="245" t="str">
        <f t="shared" si="1825"/>
        <v>1</v>
      </c>
      <c r="Q4430" s="257">
        <f t="shared" si="1814"/>
        <v>8.0000000000000018</v>
      </c>
      <c r="R4430" s="102">
        <f t="shared" si="1826"/>
        <v>0</v>
      </c>
      <c r="S4430" s="103">
        <f t="shared" si="1820"/>
        <v>0</v>
      </c>
      <c r="T4430" s="104">
        <f t="shared" si="1821"/>
        <v>0</v>
      </c>
      <c r="U4430" s="104">
        <f t="shared" si="1822"/>
        <v>0</v>
      </c>
      <c r="V4430" s="104">
        <f t="shared" si="1823"/>
        <v>0</v>
      </c>
      <c r="W4430" s="105">
        <f t="shared" si="1824"/>
        <v>0</v>
      </c>
      <c r="X4430" s="96"/>
      <c r="Y4430" s="106" t="str">
        <f>$AO$23</f>
        <v>D</v>
      </c>
      <c r="Z4430" s="207" t="str">
        <f t="shared" si="1815"/>
        <v>Tue</v>
      </c>
      <c r="AA4430" s="107">
        <f t="shared" si="1816"/>
        <v>0</v>
      </c>
      <c r="AB4430" s="107">
        <f t="shared" si="1817"/>
        <v>0</v>
      </c>
      <c r="AC4430" s="107">
        <f t="shared" si="1818"/>
        <v>0</v>
      </c>
    </row>
    <row r="4431" spans="1:29" ht="12.75" customHeight="1">
      <c r="A4431" s="69"/>
      <c r="B4431" s="131" t="s">
        <v>25</v>
      </c>
      <c r="C4431" s="70"/>
      <c r="D4431" s="200"/>
      <c r="E4431" s="127"/>
      <c r="F4431" s="151"/>
      <c r="G4431" s="74"/>
      <c r="H4431" s="75"/>
      <c r="I4431" s="76">
        <f t="shared" si="1812"/>
        <v>20</v>
      </c>
      <c r="J4431" s="100">
        <f>$AN$24</f>
        <v>41094</v>
      </c>
      <c r="K4431" s="101">
        <v>1</v>
      </c>
      <c r="L4431" s="261">
        <v>9</v>
      </c>
      <c r="M4431" s="232">
        <f t="shared" si="1827"/>
        <v>0.33333333333333331</v>
      </c>
      <c r="N4431" s="241">
        <f t="shared" si="1819"/>
        <v>0.70833333333333337</v>
      </c>
      <c r="O4431" s="244">
        <f t="shared" si="1813"/>
        <v>9.0000000000000018</v>
      </c>
      <c r="P4431" s="245" t="str">
        <f t="shared" si="1825"/>
        <v>1</v>
      </c>
      <c r="Q4431" s="257">
        <f t="shared" si="1814"/>
        <v>8.0000000000000018</v>
      </c>
      <c r="R4431" s="102">
        <f t="shared" si="1826"/>
        <v>0.99999999999999822</v>
      </c>
      <c r="S4431" s="103">
        <f t="shared" si="1820"/>
        <v>1</v>
      </c>
      <c r="T4431" s="104">
        <f t="shared" si="1821"/>
        <v>0</v>
      </c>
      <c r="U4431" s="104">
        <f t="shared" si="1822"/>
        <v>0</v>
      </c>
      <c r="V4431" s="104">
        <f t="shared" si="1823"/>
        <v>0</v>
      </c>
      <c r="W4431" s="105">
        <f t="shared" si="1824"/>
        <v>0.99999999999999822</v>
      </c>
      <c r="X4431" s="96"/>
      <c r="Y4431" s="106" t="str">
        <f>$AO$24</f>
        <v>D</v>
      </c>
      <c r="Z4431" s="207" t="str">
        <f t="shared" si="1815"/>
        <v>Wed</v>
      </c>
      <c r="AA4431" s="107">
        <f t="shared" si="1816"/>
        <v>0</v>
      </c>
      <c r="AB4431" s="107">
        <f t="shared" si="1817"/>
        <v>0</v>
      </c>
      <c r="AC4431" s="107">
        <f t="shared" si="1818"/>
        <v>0</v>
      </c>
    </row>
    <row r="4432" spans="1:29" ht="12.75" customHeight="1">
      <c r="A4432" s="69"/>
      <c r="B4432" s="124" t="s">
        <v>26</v>
      </c>
      <c r="C4432" s="125" t="s">
        <v>22</v>
      </c>
      <c r="D4432" s="153">
        <f>-H4421</f>
        <v>-1244560</v>
      </c>
      <c r="E4432" s="127" t="s">
        <v>24</v>
      </c>
      <c r="F4432" s="149">
        <v>0.02</v>
      </c>
      <c r="G4432" s="134" t="s">
        <v>22</v>
      </c>
      <c r="H4432" s="130">
        <f>F4432*D4432</f>
        <v>-24891.200000000001</v>
      </c>
      <c r="I4432" s="76">
        <f t="shared" si="1812"/>
        <v>21</v>
      </c>
      <c r="J4432" s="100">
        <f>$AN$25</f>
        <v>41095</v>
      </c>
      <c r="K4432" s="101">
        <v>1</v>
      </c>
      <c r="L4432" s="261">
        <v>8</v>
      </c>
      <c r="M4432" s="232">
        <f t="shared" si="1827"/>
        <v>0.33333333333333331</v>
      </c>
      <c r="N4432" s="241">
        <f t="shared" si="1819"/>
        <v>0.70833333333333337</v>
      </c>
      <c r="O4432" s="244">
        <f t="shared" si="1813"/>
        <v>9.0000000000000018</v>
      </c>
      <c r="P4432" s="245" t="str">
        <f t="shared" si="1825"/>
        <v>1</v>
      </c>
      <c r="Q4432" s="257">
        <f t="shared" si="1814"/>
        <v>8.0000000000000018</v>
      </c>
      <c r="R4432" s="102">
        <f t="shared" si="1826"/>
        <v>0</v>
      </c>
      <c r="S4432" s="103">
        <f t="shared" si="1820"/>
        <v>0</v>
      </c>
      <c r="T4432" s="104">
        <f t="shared" si="1821"/>
        <v>0</v>
      </c>
      <c r="U4432" s="104">
        <f t="shared" si="1822"/>
        <v>0</v>
      </c>
      <c r="V4432" s="104">
        <f t="shared" si="1823"/>
        <v>0</v>
      </c>
      <c r="W4432" s="105">
        <f t="shared" si="1824"/>
        <v>0</v>
      </c>
      <c r="X4432" s="96"/>
      <c r="Y4432" s="106" t="str">
        <f>$AO$25</f>
        <v>D</v>
      </c>
      <c r="Z4432" s="207" t="str">
        <f t="shared" si="1815"/>
        <v>Thu</v>
      </c>
      <c r="AA4432" s="107">
        <f t="shared" si="1816"/>
        <v>0</v>
      </c>
      <c r="AB4432" s="107">
        <f t="shared" si="1817"/>
        <v>0</v>
      </c>
      <c r="AC4432" s="107">
        <f t="shared" si="1818"/>
        <v>0</v>
      </c>
    </row>
    <row r="4433" spans="1:29" ht="12.75" customHeight="1">
      <c r="A4433" s="69"/>
      <c r="B4433" s="124" t="s">
        <v>47</v>
      </c>
      <c r="C4433" s="125" t="s">
        <v>22</v>
      </c>
      <c r="D4433" s="200"/>
      <c r="E4433" s="127"/>
      <c r="F4433" s="155"/>
      <c r="G4433" s="134" t="s">
        <v>22</v>
      </c>
      <c r="H4433" s="130">
        <f>SUM(AA4448:AC4448)*-F4421/21</f>
        <v>0</v>
      </c>
      <c r="I4433" s="76">
        <f t="shared" si="1812"/>
        <v>22</v>
      </c>
      <c r="J4433" s="100">
        <f>$AN$26</f>
        <v>41096</v>
      </c>
      <c r="K4433" s="101">
        <v>1</v>
      </c>
      <c r="L4433" s="261">
        <v>10</v>
      </c>
      <c r="M4433" s="232">
        <f t="shared" si="1827"/>
        <v>0.33333333333333331</v>
      </c>
      <c r="N4433" s="241">
        <f t="shared" si="1819"/>
        <v>0.70833333333333337</v>
      </c>
      <c r="O4433" s="244">
        <f t="shared" si="1813"/>
        <v>9.0000000000000018</v>
      </c>
      <c r="P4433" s="245" t="str">
        <f t="shared" si="1825"/>
        <v>1</v>
      </c>
      <c r="Q4433" s="257">
        <f t="shared" si="1814"/>
        <v>8.0000000000000018</v>
      </c>
      <c r="R4433" s="102">
        <f t="shared" si="1826"/>
        <v>1.9999999999999982</v>
      </c>
      <c r="S4433" s="103">
        <f t="shared" si="1820"/>
        <v>1</v>
      </c>
      <c r="T4433" s="104">
        <f t="shared" si="1821"/>
        <v>0.99999999999999822</v>
      </c>
      <c r="U4433" s="104">
        <f t="shared" si="1822"/>
        <v>0</v>
      </c>
      <c r="V4433" s="104">
        <f t="shared" si="1823"/>
        <v>0</v>
      </c>
      <c r="W4433" s="105">
        <f t="shared" si="1824"/>
        <v>1.9999999999999982</v>
      </c>
      <c r="X4433" s="96"/>
      <c r="Y4433" s="106" t="str">
        <f>$AO$26</f>
        <v>D</v>
      </c>
      <c r="Z4433" s="207" t="str">
        <f t="shared" si="1815"/>
        <v>Fri</v>
      </c>
      <c r="AA4433" s="107">
        <f t="shared" si="1816"/>
        <v>0</v>
      </c>
      <c r="AB4433" s="107">
        <f t="shared" si="1817"/>
        <v>0</v>
      </c>
      <c r="AC4433" s="107">
        <f t="shared" si="1818"/>
        <v>0</v>
      </c>
    </row>
    <row r="4434" spans="1:29" ht="12.75" customHeight="1">
      <c r="A4434" s="69"/>
      <c r="B4434" s="124" t="s">
        <v>27</v>
      </c>
      <c r="C4434" s="125" t="s">
        <v>22</v>
      </c>
      <c r="D4434" s="200"/>
      <c r="E4434" s="127"/>
      <c r="F4434" s="155"/>
      <c r="G4434" s="134" t="s">
        <v>22</v>
      </c>
      <c r="H4434" s="156">
        <f>+F4440</f>
        <v>-7816.3500000000013</v>
      </c>
      <c r="I4434" s="76">
        <f t="shared" si="1812"/>
        <v>23</v>
      </c>
      <c r="J4434" s="100">
        <f>$AN$27</f>
        <v>41097</v>
      </c>
      <c r="K4434" s="339" t="s">
        <v>63</v>
      </c>
      <c r="L4434" s="261">
        <v>8</v>
      </c>
      <c r="M4434" s="232">
        <f t="shared" si="1827"/>
        <v>0</v>
      </c>
      <c r="N4434" s="241">
        <f t="shared" si="1819"/>
        <v>0</v>
      </c>
      <c r="O4434" s="244">
        <f t="shared" si="1813"/>
        <v>0</v>
      </c>
      <c r="P4434" s="245">
        <f t="shared" si="1825"/>
        <v>0</v>
      </c>
      <c r="Q4434" s="257">
        <f t="shared" si="1814"/>
        <v>0</v>
      </c>
      <c r="R4434" s="102">
        <f t="shared" si="1826"/>
        <v>8</v>
      </c>
      <c r="S4434" s="103">
        <f t="shared" si="1820"/>
        <v>0</v>
      </c>
      <c r="T4434" s="104">
        <f t="shared" si="1821"/>
        <v>7</v>
      </c>
      <c r="U4434" s="104">
        <f t="shared" si="1822"/>
        <v>1</v>
      </c>
      <c r="V4434" s="104">
        <f t="shared" si="1823"/>
        <v>0</v>
      </c>
      <c r="W4434" s="105">
        <f t="shared" si="1824"/>
        <v>8</v>
      </c>
      <c r="X4434" s="96"/>
      <c r="Y4434" s="106" t="str">
        <f>$AO$27</f>
        <v>M</v>
      </c>
      <c r="Z4434" s="207" t="str">
        <f t="shared" si="1815"/>
        <v>Sat</v>
      </c>
      <c r="AA4434" s="107">
        <f t="shared" si="1816"/>
        <v>0</v>
      </c>
      <c r="AB4434" s="107">
        <f t="shared" si="1817"/>
        <v>0</v>
      </c>
      <c r="AC4434" s="107">
        <f t="shared" si="1818"/>
        <v>0</v>
      </c>
    </row>
    <row r="4435" spans="1:29" ht="12.75" customHeight="1">
      <c r="A4435" s="69"/>
      <c r="B4435" s="98"/>
      <c r="C4435" s="98"/>
      <c r="D4435" s="158" t="s">
        <v>28</v>
      </c>
      <c r="E4435" s="159"/>
      <c r="F4435" s="160">
        <f>VLOOKUP(C4414,$AD$1:$AG$6,2)</f>
        <v>-1320000</v>
      </c>
      <c r="G4435" s="160"/>
      <c r="H4435" s="99"/>
      <c r="I4435" s="76">
        <f t="shared" si="1812"/>
        <v>24</v>
      </c>
      <c r="J4435" s="100">
        <f>$AN$28</f>
        <v>41098</v>
      </c>
      <c r="K4435" s="339" t="s">
        <v>50</v>
      </c>
      <c r="L4435" s="261"/>
      <c r="M4435" s="232">
        <f t="shared" si="1827"/>
        <v>0</v>
      </c>
      <c r="N4435" s="241">
        <f t="shared" si="1819"/>
        <v>0</v>
      </c>
      <c r="O4435" s="244">
        <f t="shared" si="1813"/>
        <v>0</v>
      </c>
      <c r="P4435" s="245">
        <f t="shared" si="1825"/>
        <v>0</v>
      </c>
      <c r="Q4435" s="257">
        <f t="shared" si="1814"/>
        <v>0</v>
      </c>
      <c r="R4435" s="102">
        <f t="shared" si="1826"/>
        <v>0</v>
      </c>
      <c r="S4435" s="103">
        <f t="shared" si="1820"/>
        <v>0</v>
      </c>
      <c r="T4435" s="104">
        <f t="shared" si="1821"/>
        <v>0</v>
      </c>
      <c r="U4435" s="104">
        <f t="shared" si="1822"/>
        <v>0</v>
      </c>
      <c r="V4435" s="104">
        <f t="shared" si="1823"/>
        <v>0</v>
      </c>
      <c r="W4435" s="105">
        <f t="shared" si="1824"/>
        <v>0</v>
      </c>
      <c r="X4435" s="96"/>
      <c r="Y4435" s="106" t="str">
        <f>$AO$28</f>
        <v>M</v>
      </c>
      <c r="Z4435" s="262" t="str">
        <f t="shared" si="1815"/>
        <v>Sun</v>
      </c>
      <c r="AA4435" s="107">
        <f t="shared" si="1816"/>
        <v>0</v>
      </c>
      <c r="AB4435" s="107">
        <f t="shared" si="1817"/>
        <v>0</v>
      </c>
      <c r="AC4435" s="107">
        <f t="shared" si="1818"/>
        <v>0</v>
      </c>
    </row>
    <row r="4436" spans="1:29" ht="12.75" customHeight="1">
      <c r="A4436" s="69"/>
      <c r="B4436" s="98"/>
      <c r="C4436" s="98"/>
      <c r="D4436" s="162" t="s">
        <v>26</v>
      </c>
      <c r="E4436" s="159"/>
      <c r="F4436" s="163">
        <f>+(H4421)*0.54%</f>
        <v>6720.6240000000007</v>
      </c>
      <c r="G4436" s="163"/>
      <c r="H4436" s="99"/>
      <c r="I4436" s="76">
        <f t="shared" si="1812"/>
        <v>25</v>
      </c>
      <c r="J4436" s="100">
        <f>$AN$29</f>
        <v>41099</v>
      </c>
      <c r="K4436" s="101">
        <v>1</v>
      </c>
      <c r="L4436" s="261">
        <v>8</v>
      </c>
      <c r="M4436" s="232">
        <f t="shared" si="1827"/>
        <v>0.33333333333333331</v>
      </c>
      <c r="N4436" s="241">
        <f t="shared" si="1819"/>
        <v>0.70833333333333337</v>
      </c>
      <c r="O4436" s="244">
        <f t="shared" si="1813"/>
        <v>9.0000000000000018</v>
      </c>
      <c r="P4436" s="245" t="str">
        <f t="shared" si="1825"/>
        <v>1</v>
      </c>
      <c r="Q4436" s="257">
        <f t="shared" si="1814"/>
        <v>8.0000000000000018</v>
      </c>
      <c r="R4436" s="102">
        <f t="shared" si="1826"/>
        <v>0</v>
      </c>
      <c r="S4436" s="103">
        <f t="shared" si="1820"/>
        <v>0</v>
      </c>
      <c r="T4436" s="104">
        <f t="shared" si="1821"/>
        <v>0</v>
      </c>
      <c r="U4436" s="104">
        <f t="shared" si="1822"/>
        <v>0</v>
      </c>
      <c r="V4436" s="104">
        <f t="shared" si="1823"/>
        <v>0</v>
      </c>
      <c r="W4436" s="105">
        <f t="shared" si="1824"/>
        <v>0</v>
      </c>
      <c r="X4436" s="96"/>
      <c r="Y4436" s="106" t="str">
        <f>$AO$29</f>
        <v>D</v>
      </c>
      <c r="Z4436" s="262" t="str">
        <f t="shared" si="1815"/>
        <v>Mon</v>
      </c>
      <c r="AA4436" s="107">
        <f t="shared" si="1816"/>
        <v>0</v>
      </c>
      <c r="AB4436" s="107">
        <f t="shared" si="1817"/>
        <v>0</v>
      </c>
      <c r="AC4436" s="107">
        <f t="shared" si="1818"/>
        <v>0</v>
      </c>
    </row>
    <row r="4437" spans="1:29" ht="12.75" customHeight="1">
      <c r="A4437" s="69"/>
      <c r="B4437" s="98"/>
      <c r="C4437" s="98"/>
      <c r="D4437" s="162" t="s">
        <v>29</v>
      </c>
      <c r="E4437" s="159"/>
      <c r="F4437" s="160">
        <f>-IF(H4430*5%&gt;500000,500000,H4430*5%)</f>
        <v>-78657.780346820815</v>
      </c>
      <c r="G4437" s="160"/>
      <c r="H4437" s="99"/>
      <c r="I4437" s="76">
        <f t="shared" si="1812"/>
        <v>26</v>
      </c>
      <c r="J4437" s="100">
        <f>$AN$30</f>
        <v>41100</v>
      </c>
      <c r="K4437" s="101">
        <v>1</v>
      </c>
      <c r="L4437" s="261">
        <v>8</v>
      </c>
      <c r="M4437" s="232">
        <f t="shared" si="1827"/>
        <v>0.33333333333333331</v>
      </c>
      <c r="N4437" s="241">
        <f t="shared" si="1819"/>
        <v>0.70833333333333337</v>
      </c>
      <c r="O4437" s="244">
        <f t="shared" si="1813"/>
        <v>9.0000000000000018</v>
      </c>
      <c r="P4437" s="245" t="str">
        <f t="shared" si="1825"/>
        <v>1</v>
      </c>
      <c r="Q4437" s="257">
        <f t="shared" si="1814"/>
        <v>8.0000000000000018</v>
      </c>
      <c r="R4437" s="102">
        <f t="shared" si="1826"/>
        <v>0</v>
      </c>
      <c r="S4437" s="103">
        <f t="shared" si="1820"/>
        <v>0</v>
      </c>
      <c r="T4437" s="104">
        <f t="shared" si="1821"/>
        <v>0</v>
      </c>
      <c r="U4437" s="104">
        <f t="shared" si="1822"/>
        <v>0</v>
      </c>
      <c r="V4437" s="104">
        <f t="shared" si="1823"/>
        <v>0</v>
      </c>
      <c r="W4437" s="105">
        <f t="shared" si="1824"/>
        <v>0</v>
      </c>
      <c r="X4437" s="96"/>
      <c r="Y4437" s="106" t="str">
        <f>$AO$30</f>
        <v>D</v>
      </c>
      <c r="Z4437" s="207" t="str">
        <f t="shared" si="1815"/>
        <v>Tue</v>
      </c>
      <c r="AA4437" s="107">
        <f t="shared" si="1816"/>
        <v>0</v>
      </c>
      <c r="AB4437" s="107">
        <f t="shared" si="1817"/>
        <v>0</v>
      </c>
      <c r="AC4437" s="107">
        <f t="shared" si="1818"/>
        <v>0</v>
      </c>
    </row>
    <row r="4438" spans="1:29" ht="12.75" customHeight="1">
      <c r="A4438" s="69"/>
      <c r="B4438" s="98"/>
      <c r="C4438" s="98"/>
      <c r="D4438" s="162" t="s">
        <v>30</v>
      </c>
      <c r="E4438" s="159"/>
      <c r="F4438" s="163">
        <f>ROUND(H4430+H4432+F4436+F4437,0)*12</f>
        <v>17715924</v>
      </c>
      <c r="G4438" s="163"/>
      <c r="H4438" s="99"/>
      <c r="I4438" s="76">
        <f t="shared" si="1812"/>
        <v>27</v>
      </c>
      <c r="J4438" s="100">
        <f>$AN$31</f>
        <v>41101</v>
      </c>
      <c r="K4438" s="101">
        <v>1</v>
      </c>
      <c r="L4438" s="261">
        <v>9</v>
      </c>
      <c r="M4438" s="232">
        <f t="shared" si="1827"/>
        <v>0.33333333333333331</v>
      </c>
      <c r="N4438" s="241">
        <f t="shared" si="1819"/>
        <v>0.70833333333333337</v>
      </c>
      <c r="O4438" s="244">
        <f t="shared" si="1813"/>
        <v>9.0000000000000018</v>
      </c>
      <c r="P4438" s="245" t="str">
        <f t="shared" si="1825"/>
        <v>1</v>
      </c>
      <c r="Q4438" s="257">
        <f t="shared" si="1814"/>
        <v>8.0000000000000018</v>
      </c>
      <c r="R4438" s="102">
        <f t="shared" si="1826"/>
        <v>0.99999999999999822</v>
      </c>
      <c r="S4438" s="103">
        <f t="shared" si="1820"/>
        <v>1</v>
      </c>
      <c r="T4438" s="104">
        <f t="shared" si="1821"/>
        <v>0</v>
      </c>
      <c r="U4438" s="104">
        <f t="shared" si="1822"/>
        <v>0</v>
      </c>
      <c r="V4438" s="104">
        <f t="shared" si="1823"/>
        <v>0</v>
      </c>
      <c r="W4438" s="105">
        <f t="shared" si="1824"/>
        <v>0.99999999999999822</v>
      </c>
      <c r="X4438" s="96"/>
      <c r="Y4438" s="106" t="str">
        <f>$AO$31</f>
        <v>D</v>
      </c>
      <c r="Z4438" s="207" t="str">
        <f t="shared" si="1815"/>
        <v>Wed</v>
      </c>
      <c r="AA4438" s="107">
        <f t="shared" si="1816"/>
        <v>0</v>
      </c>
      <c r="AB4438" s="107">
        <f t="shared" si="1817"/>
        <v>0</v>
      </c>
      <c r="AC4438" s="107">
        <f t="shared" si="1818"/>
        <v>0</v>
      </c>
    </row>
    <row r="4439" spans="1:29" ht="12.75" customHeight="1">
      <c r="A4439" s="69"/>
      <c r="B4439" s="98"/>
      <c r="C4439" s="98"/>
      <c r="D4439" s="168" t="s">
        <v>31</v>
      </c>
      <c r="E4439" s="159"/>
      <c r="F4439" s="169">
        <f>(F4438)+(F4435*12)</f>
        <v>1875924</v>
      </c>
      <c r="G4439" s="169"/>
      <c r="H4439" s="99"/>
      <c r="I4439" s="76">
        <f t="shared" si="1812"/>
        <v>28</v>
      </c>
      <c r="J4439" s="100">
        <f>$AN$32</f>
        <v>41102</v>
      </c>
      <c r="K4439" s="101">
        <v>1</v>
      </c>
      <c r="L4439" s="261">
        <v>8</v>
      </c>
      <c r="M4439" s="232">
        <f t="shared" si="1827"/>
        <v>0.33333333333333331</v>
      </c>
      <c r="N4439" s="241">
        <f t="shared" si="1819"/>
        <v>0.70833333333333337</v>
      </c>
      <c r="O4439" s="244">
        <f t="shared" si="1813"/>
        <v>9.0000000000000018</v>
      </c>
      <c r="P4439" s="245" t="str">
        <f t="shared" si="1825"/>
        <v>1</v>
      </c>
      <c r="Q4439" s="257">
        <f t="shared" si="1814"/>
        <v>8.0000000000000018</v>
      </c>
      <c r="R4439" s="102">
        <f t="shared" si="1826"/>
        <v>0</v>
      </c>
      <c r="S4439" s="103">
        <f t="shared" si="1820"/>
        <v>0</v>
      </c>
      <c r="T4439" s="104">
        <f t="shared" si="1821"/>
        <v>0</v>
      </c>
      <c r="U4439" s="104">
        <f t="shared" si="1822"/>
        <v>0</v>
      </c>
      <c r="V4439" s="104">
        <f t="shared" si="1823"/>
        <v>0</v>
      </c>
      <c r="W4439" s="105">
        <f t="shared" si="1824"/>
        <v>0</v>
      </c>
      <c r="X4439" s="96"/>
      <c r="Y4439" s="106" t="str">
        <f>$AO$32</f>
        <v>D</v>
      </c>
      <c r="Z4439" s="207" t="str">
        <f t="shared" si="1815"/>
        <v>Thu</v>
      </c>
      <c r="AA4439" s="107">
        <f t="shared" si="1816"/>
        <v>0</v>
      </c>
      <c r="AB4439" s="107">
        <f t="shared" si="1817"/>
        <v>0</v>
      </c>
      <c r="AC4439" s="107">
        <f t="shared" si="1818"/>
        <v>0</v>
      </c>
    </row>
    <row r="4440" spans="1:29" ht="12.75" customHeight="1">
      <c r="A4440" s="69"/>
      <c r="B4440" s="98"/>
      <c r="C4440" s="98"/>
      <c r="D4440" s="168" t="s">
        <v>32</v>
      </c>
      <c r="E4440" s="159"/>
      <c r="F4440" s="170">
        <f>-(IF(F4439&lt;=0,0,IF(F4439&lt;=50000000,F4439*0.05,IF(F4439&lt;=200000000,(F4439-50000000)*0.15+2500000,IF(F4439&lt;=500000000,(F4439-250000000)*0.25+32500000,(F4439-500000000)*0.3+95000000)))))/12</f>
        <v>-7816.3500000000013</v>
      </c>
      <c r="G4440" s="171">
        <f>-(IF(F4440&lt;=0,0,IF(F4440&lt;=50000000,F4440*0.05,IF(F4440&lt;=200000000,(F4440-50000000)*0.15+2500000,IF(F4440&lt;=500000000,(F4440-250000000)*0.25+32500000,(F4440-500000000)*0.3+95000000)))))/12</f>
        <v>0</v>
      </c>
      <c r="H4440" s="99"/>
      <c r="I4440" s="76">
        <f t="shared" si="1812"/>
        <v>29</v>
      </c>
      <c r="J4440" s="100">
        <f>$AN$33</f>
        <v>41103</v>
      </c>
      <c r="K4440" s="101">
        <v>1</v>
      </c>
      <c r="L4440" s="261">
        <v>8</v>
      </c>
      <c r="M4440" s="232">
        <f t="shared" si="1827"/>
        <v>0.33333333333333331</v>
      </c>
      <c r="N4440" s="241">
        <f t="shared" si="1819"/>
        <v>0.70833333333333337</v>
      </c>
      <c r="O4440" s="244">
        <f t="shared" si="1813"/>
        <v>9.0000000000000018</v>
      </c>
      <c r="P4440" s="245" t="str">
        <f t="shared" si="1825"/>
        <v>1</v>
      </c>
      <c r="Q4440" s="257">
        <f t="shared" si="1814"/>
        <v>8.0000000000000018</v>
      </c>
      <c r="R4440" s="102">
        <f t="shared" si="1826"/>
        <v>0</v>
      </c>
      <c r="S4440" s="103">
        <f t="shared" si="1820"/>
        <v>0</v>
      </c>
      <c r="T4440" s="104">
        <f t="shared" si="1821"/>
        <v>0</v>
      </c>
      <c r="U4440" s="104">
        <f t="shared" si="1822"/>
        <v>0</v>
      </c>
      <c r="V4440" s="104">
        <f t="shared" si="1823"/>
        <v>0</v>
      </c>
      <c r="W4440" s="105">
        <f t="shared" si="1824"/>
        <v>0</v>
      </c>
      <c r="X4440" s="96"/>
      <c r="Y4440" s="106" t="str">
        <f>$AO$33</f>
        <v>D</v>
      </c>
      <c r="Z4440" s="207" t="str">
        <f t="shared" si="1815"/>
        <v>Fri</v>
      </c>
      <c r="AA4440" s="107">
        <f t="shared" si="1816"/>
        <v>0</v>
      </c>
      <c r="AB4440" s="107">
        <f t="shared" si="1817"/>
        <v>0</v>
      </c>
      <c r="AC4440" s="107">
        <f t="shared" si="1818"/>
        <v>0</v>
      </c>
    </row>
    <row r="4441" spans="1:29" ht="12.75" customHeight="1">
      <c r="A4441" s="69"/>
      <c r="B4441" s="98"/>
      <c r="C4441" s="125"/>
      <c r="D4441" s="172"/>
      <c r="E4441" s="173"/>
      <c r="F4441" s="174"/>
      <c r="G4441" s="72"/>
      <c r="H4441" s="175"/>
      <c r="I4441" s="76">
        <f t="shared" si="1812"/>
        <v>30</v>
      </c>
      <c r="J4441" s="100">
        <f>$AN$34</f>
        <v>41104</v>
      </c>
      <c r="K4441" s="339" t="s">
        <v>50</v>
      </c>
      <c r="L4441" s="261"/>
      <c r="M4441" s="232">
        <f t="shared" si="1827"/>
        <v>0</v>
      </c>
      <c r="N4441" s="241">
        <f t="shared" si="1819"/>
        <v>0</v>
      </c>
      <c r="O4441" s="244">
        <f t="shared" si="1813"/>
        <v>0</v>
      </c>
      <c r="P4441" s="245">
        <f t="shared" si="1825"/>
        <v>0</v>
      </c>
      <c r="Q4441" s="257">
        <f t="shared" si="1814"/>
        <v>0</v>
      </c>
      <c r="R4441" s="102">
        <f t="shared" si="1826"/>
        <v>0</v>
      </c>
      <c r="S4441" s="103">
        <f t="shared" si="1820"/>
        <v>0</v>
      </c>
      <c r="T4441" s="104">
        <f t="shared" si="1821"/>
        <v>0</v>
      </c>
      <c r="U4441" s="104">
        <f t="shared" si="1822"/>
        <v>0</v>
      </c>
      <c r="V4441" s="104">
        <f t="shared" si="1823"/>
        <v>0</v>
      </c>
      <c r="W4441" s="105">
        <f t="shared" si="1824"/>
        <v>0</v>
      </c>
      <c r="X4441" s="96"/>
      <c r="Y4441" s="106" t="str">
        <f>$AO$34</f>
        <v>M</v>
      </c>
      <c r="Z4441" s="207" t="str">
        <f t="shared" si="1815"/>
        <v>Sat</v>
      </c>
      <c r="AA4441" s="107">
        <f t="shared" si="1816"/>
        <v>0</v>
      </c>
      <c r="AB4441" s="107">
        <f t="shared" si="1817"/>
        <v>0</v>
      </c>
      <c r="AC4441" s="107">
        <f t="shared" si="1818"/>
        <v>0</v>
      </c>
    </row>
    <row r="4442" spans="1:29" ht="12.75" customHeight="1">
      <c r="A4442" s="69"/>
      <c r="B4442" s="176" t="s">
        <v>33</v>
      </c>
      <c r="C4442" s="177"/>
      <c r="D4442" s="178"/>
      <c r="E4442" s="127"/>
      <c r="F4442" s="179"/>
      <c r="G4442" s="180" t="s">
        <v>22</v>
      </c>
      <c r="H4442" s="152">
        <f>+H4430+H4432+H4433+H4434</f>
        <v>1540448.0569364161</v>
      </c>
      <c r="I4442" s="76">
        <f t="shared" si="1812"/>
        <v>31</v>
      </c>
      <c r="J4442" s="100">
        <f>$AN$35</f>
        <v>41105</v>
      </c>
      <c r="K4442" s="339" t="s">
        <v>50</v>
      </c>
      <c r="L4442" s="261"/>
      <c r="M4442" s="232">
        <f t="shared" si="1827"/>
        <v>0</v>
      </c>
      <c r="N4442" s="241">
        <f t="shared" si="1819"/>
        <v>0</v>
      </c>
      <c r="O4442" s="244">
        <f t="shared" si="1813"/>
        <v>0</v>
      </c>
      <c r="P4442" s="245">
        <f t="shared" si="1825"/>
        <v>0</v>
      </c>
      <c r="Q4442" s="257">
        <f t="shared" si="1814"/>
        <v>0</v>
      </c>
      <c r="R4442" s="102">
        <f t="shared" si="1826"/>
        <v>0</v>
      </c>
      <c r="S4442" s="103">
        <f t="shared" si="1820"/>
        <v>0</v>
      </c>
      <c r="T4442" s="104">
        <f t="shared" si="1821"/>
        <v>0</v>
      </c>
      <c r="U4442" s="104">
        <f t="shared" si="1822"/>
        <v>0</v>
      </c>
      <c r="V4442" s="104">
        <f t="shared" si="1823"/>
        <v>0</v>
      </c>
      <c r="W4442" s="105">
        <f t="shared" si="1824"/>
        <v>0</v>
      </c>
      <c r="X4442" s="96"/>
      <c r="Y4442" s="106" t="str">
        <f>$AO$35</f>
        <v>M</v>
      </c>
      <c r="Z4442" s="262" t="str">
        <f t="shared" si="1815"/>
        <v>Sun</v>
      </c>
      <c r="AA4442" s="107">
        <f t="shared" si="1816"/>
        <v>0</v>
      </c>
      <c r="AB4442" s="107">
        <f t="shared" si="1817"/>
        <v>0</v>
      </c>
      <c r="AC4442" s="107">
        <f t="shared" si="1818"/>
        <v>0</v>
      </c>
    </row>
    <row r="4443" spans="1:29" ht="12.75" customHeight="1">
      <c r="A4443" s="69"/>
      <c r="B4443" s="70"/>
      <c r="C4443" s="70"/>
      <c r="D4443" s="200"/>
      <c r="E4443" s="127"/>
      <c r="F4443" s="155"/>
      <c r="G4443" s="74"/>
      <c r="H4443" s="75"/>
      <c r="I4443" s="76">
        <f t="shared" si="1812"/>
        <v>32</v>
      </c>
      <c r="J4443" s="100">
        <f>$AN$36</f>
        <v>41106</v>
      </c>
      <c r="K4443" s="101">
        <v>1</v>
      </c>
      <c r="L4443" s="261">
        <v>11</v>
      </c>
      <c r="M4443" s="232">
        <f t="shared" si="1827"/>
        <v>0.33333333333333331</v>
      </c>
      <c r="N4443" s="241">
        <f t="shared" si="1819"/>
        <v>0.70833333333333337</v>
      </c>
      <c r="O4443" s="244">
        <f t="shared" si="1813"/>
        <v>9.0000000000000018</v>
      </c>
      <c r="P4443" s="245" t="str">
        <f t="shared" si="1825"/>
        <v>1</v>
      </c>
      <c r="Q4443" s="257">
        <f t="shared" si="1814"/>
        <v>8.0000000000000018</v>
      </c>
      <c r="R4443" s="102">
        <f t="shared" si="1826"/>
        <v>2.9999999999999982</v>
      </c>
      <c r="S4443" s="103">
        <f t="shared" si="1820"/>
        <v>1</v>
      </c>
      <c r="T4443" s="104">
        <f t="shared" si="1821"/>
        <v>1.9999999999999982</v>
      </c>
      <c r="U4443" s="104">
        <f t="shared" si="1822"/>
        <v>0</v>
      </c>
      <c r="V4443" s="104">
        <f t="shared" si="1823"/>
        <v>0</v>
      </c>
      <c r="W4443" s="105">
        <f t="shared" si="1824"/>
        <v>2.9999999999999982</v>
      </c>
      <c r="X4443" s="96"/>
      <c r="Y4443" s="106" t="str">
        <f>$AO$36</f>
        <v>D</v>
      </c>
      <c r="Z4443" s="262" t="str">
        <f t="shared" si="1815"/>
        <v>Mon</v>
      </c>
      <c r="AA4443" s="107">
        <f t="shared" si="1816"/>
        <v>0</v>
      </c>
      <c r="AB4443" s="107">
        <f t="shared" si="1817"/>
        <v>0</v>
      </c>
      <c r="AC4443" s="107">
        <f t="shared" si="1818"/>
        <v>0</v>
      </c>
    </row>
    <row r="4444" spans="1:29" ht="12.75" customHeight="1">
      <c r="A4444" s="69"/>
      <c r="B4444" s="181" t="s">
        <v>34</v>
      </c>
      <c r="C4444" s="181"/>
      <c r="D4444" s="72"/>
      <c r="E4444" s="73"/>
      <c r="F4444" s="72"/>
      <c r="G4444" s="181" t="s">
        <v>35</v>
      </c>
      <c r="H4444" s="99"/>
      <c r="I4444" s="76">
        <f t="shared" si="1812"/>
        <v>33</v>
      </c>
      <c r="J4444" s="100">
        <f>$AN$37</f>
        <v>41107</v>
      </c>
      <c r="K4444" s="101">
        <v>1</v>
      </c>
      <c r="L4444" s="261">
        <v>8</v>
      </c>
      <c r="M4444" s="232">
        <f t="shared" si="1827"/>
        <v>0.33333333333333331</v>
      </c>
      <c r="N4444" s="241">
        <f t="shared" si="1819"/>
        <v>0.70833333333333337</v>
      </c>
      <c r="O4444" s="244">
        <f t="shared" si="1813"/>
        <v>9.0000000000000018</v>
      </c>
      <c r="P4444" s="245" t="str">
        <f t="shared" si="1825"/>
        <v>1</v>
      </c>
      <c r="Q4444" s="257">
        <f t="shared" si="1814"/>
        <v>8.0000000000000018</v>
      </c>
      <c r="R4444" s="102">
        <f t="shared" si="1826"/>
        <v>0</v>
      </c>
      <c r="S4444" s="103">
        <f t="shared" si="1820"/>
        <v>0</v>
      </c>
      <c r="T4444" s="104">
        <f t="shared" si="1821"/>
        <v>0</v>
      </c>
      <c r="U4444" s="104">
        <f t="shared" si="1822"/>
        <v>0</v>
      </c>
      <c r="V4444" s="104">
        <f t="shared" si="1823"/>
        <v>0</v>
      </c>
      <c r="W4444" s="105">
        <f t="shared" si="1824"/>
        <v>0</v>
      </c>
      <c r="X4444" s="96"/>
      <c r="Y4444" s="106" t="str">
        <f>$AO$37</f>
        <v>D</v>
      </c>
      <c r="Z4444" s="207" t="str">
        <f t="shared" si="1815"/>
        <v>Tue</v>
      </c>
      <c r="AA4444" s="107">
        <f t="shared" si="1816"/>
        <v>0</v>
      </c>
      <c r="AB4444" s="107">
        <f t="shared" si="1817"/>
        <v>0</v>
      </c>
      <c r="AC4444" s="107">
        <f t="shared" si="1818"/>
        <v>0</v>
      </c>
    </row>
    <row r="4445" spans="1:29" ht="12.75" customHeight="1">
      <c r="A4445" s="69"/>
      <c r="B4445" s="181"/>
      <c r="C4445" s="181"/>
      <c r="D4445" s="72"/>
      <c r="E4445" s="73"/>
      <c r="F4445" s="72"/>
      <c r="G4445" s="181"/>
      <c r="H4445" s="99"/>
      <c r="I4445" s="76">
        <f t="shared" si="1812"/>
        <v>34</v>
      </c>
      <c r="J4445" s="100">
        <f>$AN$38</f>
        <v>41108</v>
      </c>
      <c r="K4445" s="101">
        <v>1</v>
      </c>
      <c r="L4445" s="261">
        <v>9</v>
      </c>
      <c r="M4445" s="232">
        <f t="shared" si="1827"/>
        <v>0.33333333333333331</v>
      </c>
      <c r="N4445" s="241">
        <f t="shared" si="1819"/>
        <v>0.70833333333333337</v>
      </c>
      <c r="O4445" s="244">
        <f t="shared" si="1813"/>
        <v>9.0000000000000018</v>
      </c>
      <c r="P4445" s="245" t="str">
        <f t="shared" si="1825"/>
        <v>1</v>
      </c>
      <c r="Q4445" s="257">
        <f t="shared" si="1814"/>
        <v>8.0000000000000018</v>
      </c>
      <c r="R4445" s="102">
        <f t="shared" si="1826"/>
        <v>0.99999999999999822</v>
      </c>
      <c r="S4445" s="103">
        <f t="shared" si="1820"/>
        <v>1</v>
      </c>
      <c r="T4445" s="104">
        <f t="shared" si="1821"/>
        <v>0</v>
      </c>
      <c r="U4445" s="104">
        <f t="shared" si="1822"/>
        <v>0</v>
      </c>
      <c r="V4445" s="104">
        <f t="shared" si="1823"/>
        <v>0</v>
      </c>
      <c r="W4445" s="105">
        <f t="shared" si="1824"/>
        <v>0.99999999999999822</v>
      </c>
      <c r="X4445" s="96"/>
      <c r="Y4445" s="106" t="str">
        <f>$AO$38</f>
        <v>D</v>
      </c>
      <c r="Z4445" s="207" t="str">
        <f t="shared" si="1815"/>
        <v>Wed</v>
      </c>
      <c r="AA4445" s="107">
        <f t="shared" si="1816"/>
        <v>0</v>
      </c>
      <c r="AB4445" s="107">
        <f t="shared" si="1817"/>
        <v>0</v>
      </c>
      <c r="AC4445" s="107">
        <f t="shared" si="1818"/>
        <v>0</v>
      </c>
    </row>
    <row r="4446" spans="1:29" ht="12.75" customHeight="1">
      <c r="A4446" s="69"/>
      <c r="B4446" s="181"/>
      <c r="C4446" s="181"/>
      <c r="D4446" s="72"/>
      <c r="E4446" s="73"/>
      <c r="F4446" s="72"/>
      <c r="G4446" s="181"/>
      <c r="H4446" s="99"/>
      <c r="I4446" s="76">
        <f t="shared" si="1812"/>
        <v>35</v>
      </c>
      <c r="J4446" s="100"/>
      <c r="K4446" s="101"/>
      <c r="L4446" s="261"/>
      <c r="M4446" s="232"/>
      <c r="N4446" s="241"/>
      <c r="O4446" s="244"/>
      <c r="P4446" s="245"/>
      <c r="Q4446" s="257"/>
      <c r="R4446" s="102"/>
      <c r="S4446" s="103"/>
      <c r="T4446" s="104"/>
      <c r="U4446" s="104"/>
      <c r="V4446" s="104"/>
      <c r="W4446" s="105"/>
      <c r="X4446" s="96"/>
      <c r="Y4446" s="106"/>
      <c r="Z4446" s="207" t="str">
        <f t="shared" si="1815"/>
        <v>Sat</v>
      </c>
      <c r="AA4446" s="107">
        <f>COUNTIF(K4446,"S")</f>
        <v>0</v>
      </c>
      <c r="AB4446" s="107">
        <f>COUNTIF(K4446,"I")</f>
        <v>0</v>
      </c>
      <c r="AC4446" s="107">
        <f>COUNTIF(K4446,"A")</f>
        <v>0</v>
      </c>
    </row>
    <row r="4447" spans="1:29" ht="12.75" customHeight="1">
      <c r="A4447" s="69"/>
      <c r="B4447" s="181"/>
      <c r="C4447" s="181"/>
      <c r="D4447" s="72"/>
      <c r="E4447" s="73"/>
      <c r="F4447" s="72"/>
      <c r="G4447" s="181"/>
      <c r="H4447" s="99"/>
      <c r="I4447" s="76">
        <f t="shared" si="1812"/>
        <v>36</v>
      </c>
      <c r="J4447" s="210" t="s">
        <v>19</v>
      </c>
      <c r="K4447" s="211"/>
      <c r="L4447" s="251"/>
      <c r="M4447" s="212" t="s">
        <v>45</v>
      </c>
      <c r="N4447" s="212" t="s">
        <v>46</v>
      </c>
      <c r="O4447" s="242"/>
      <c r="P4447" s="243"/>
      <c r="Q4447" s="258"/>
      <c r="R4447" s="212"/>
      <c r="S4447" s="213"/>
      <c r="T4447" s="214"/>
      <c r="U4447" s="214"/>
      <c r="V4447" s="215"/>
      <c r="W4447" s="216" t="s">
        <v>36</v>
      </c>
      <c r="X4447" s="182"/>
      <c r="Y4447" s="183" t="s">
        <v>37</v>
      </c>
      <c r="Z4447" s="83"/>
      <c r="AA4447" s="84"/>
      <c r="AB4447" s="84"/>
      <c r="AC4447" s="96"/>
    </row>
    <row r="4448" spans="1:29" ht="12.75" customHeight="1">
      <c r="A4448" s="69"/>
      <c r="B4448" s="184" t="str">
        <f>C4412</f>
        <v>ADE</v>
      </c>
      <c r="C4448" s="181"/>
      <c r="D4448" s="72"/>
      <c r="E4448" s="73"/>
      <c r="F4448" s="72"/>
      <c r="G4448" s="181" t="s">
        <v>38</v>
      </c>
      <c r="H4448" s="99"/>
      <c r="I4448" s="76">
        <f t="shared" si="1812"/>
        <v>37</v>
      </c>
      <c r="J4448" s="333">
        <f>+K4448+L4448</f>
        <v>14</v>
      </c>
      <c r="K4448" s="334">
        <f>+COUNTIF(K4415:K4446,"1")+COUNTIF(K4415:K4446,"2")+COUNTIF(K4415:K4446,"L2")+COUNTIF(K4415:K4446,"L1")</f>
        <v>14</v>
      </c>
      <c r="L4448" s="334">
        <f>+COUNTIF(K4415:K4446,"2")+COUNTIF(K4415:K4446,"L2")</f>
        <v>0</v>
      </c>
      <c r="M4448" s="334">
        <f>+COUNTIF(K4415:K4446,"1")+COUNTIF(K4415:K4446,"L1")</f>
        <v>14</v>
      </c>
      <c r="N4448" s="185"/>
      <c r="O4448" s="185"/>
      <c r="P4448" s="101"/>
      <c r="Q4448" s="259"/>
      <c r="R4448" s="185">
        <f>+COUNTIF(K4416:K4446,"S2")</f>
        <v>0</v>
      </c>
      <c r="S4448" s="102">
        <f>SUM(S4416:S4446)</f>
        <v>6</v>
      </c>
      <c r="T4448" s="102">
        <f>SUM(T4416:T4446)</f>
        <v>10.999999999999995</v>
      </c>
      <c r="U4448" s="102">
        <f>SUM(U4416:U4446)</f>
        <v>1</v>
      </c>
      <c r="V4448" s="102">
        <f>SUM(V4416:V4446)</f>
        <v>0</v>
      </c>
      <c r="W4448" s="105">
        <f>+(S4448*1.5)+(T4448*2)+(U4448*3)+(V4448*4)</f>
        <v>33.999999999999986</v>
      </c>
      <c r="X4448" s="186"/>
      <c r="Y4448" s="187">
        <f>+COUNTIF(Y4416:Y4446,"D")</f>
        <v>22</v>
      </c>
      <c r="Z4448" s="83"/>
      <c r="AA4448" s="102">
        <f>SUM(AA4416:AA4446)</f>
        <v>0</v>
      </c>
      <c r="AB4448" s="102">
        <f>SUM(AB4416:AB4446)</f>
        <v>0</v>
      </c>
      <c r="AC4448" s="102">
        <f>SUM(AC4416:AC4446)</f>
        <v>0</v>
      </c>
    </row>
    <row r="4449" spans="1:29" ht="12.75" customHeight="1">
      <c r="A4449" s="69"/>
      <c r="B4449" s="263"/>
      <c r="C4449" s="189" t="s">
        <v>57</v>
      </c>
      <c r="D4449" s="189"/>
      <c r="E4449" s="190"/>
      <c r="F4449" s="72"/>
      <c r="G4449" s="72"/>
      <c r="H4449" s="99"/>
      <c r="I4449" s="76">
        <f t="shared" si="1812"/>
        <v>38</v>
      </c>
      <c r="J4449" s="191"/>
      <c r="K4449" s="192"/>
      <c r="L4449" s="252"/>
      <c r="M4449" s="193"/>
      <c r="N4449" s="193"/>
      <c r="O4449" s="193"/>
      <c r="P4449" s="239"/>
      <c r="Q4449" s="260"/>
      <c r="R4449" s="194">
        <f>S4448+T4448+U4448+V4448</f>
        <v>17.999999999999993</v>
      </c>
      <c r="S4449" s="103"/>
      <c r="T4449" s="103"/>
      <c r="U4449" s="103"/>
      <c r="V4449" s="103"/>
      <c r="W4449" s="103"/>
      <c r="X4449" s="195"/>
      <c r="Y4449" s="187"/>
      <c r="Z4449" s="196"/>
      <c r="AA4449" s="196"/>
      <c r="AB4449" s="196"/>
      <c r="AC4449" s="197"/>
    </row>
    <row r="4451" spans="1:29" ht="12.75" customHeight="1">
      <c r="A4451" s="52">
        <f>A4412+1</f>
        <v>115</v>
      </c>
      <c r="B4451" s="53" t="s">
        <v>2</v>
      </c>
      <c r="C4451" s="54" t="s">
        <v>201</v>
      </c>
      <c r="D4451" s="55"/>
      <c r="E4451" s="56" t="s">
        <v>55</v>
      </c>
      <c r="F4451" s="209" t="s">
        <v>190</v>
      </c>
      <c r="G4451" s="57"/>
      <c r="H4451" s="58"/>
      <c r="I4451" s="59">
        <v>1</v>
      </c>
      <c r="J4451" s="486" t="str">
        <f>+C4451</f>
        <v>ADE</v>
      </c>
      <c r="K4451" s="486"/>
      <c r="L4451" s="486"/>
      <c r="M4451" s="486"/>
      <c r="N4451" s="486"/>
      <c r="O4451" s="486"/>
      <c r="P4451" s="486"/>
      <c r="Q4451" s="486"/>
      <c r="R4451" s="486"/>
      <c r="S4451" s="486"/>
      <c r="T4451" s="486"/>
      <c r="U4451" s="486"/>
      <c r="V4451" s="486"/>
      <c r="W4451" s="486"/>
      <c r="X4451" s="60"/>
      <c r="Y4451" s="61"/>
      <c r="Z4451" s="62"/>
      <c r="AA4451" s="63"/>
      <c r="AB4451" s="63"/>
      <c r="AC4451" s="64"/>
    </row>
    <row r="4452" spans="1:29" ht="12.75" customHeight="1">
      <c r="A4452" s="69"/>
      <c r="B4452" s="70" t="s">
        <v>3</v>
      </c>
      <c r="C4452" s="71" t="s">
        <v>62</v>
      </c>
      <c r="D4452" s="72"/>
      <c r="E4452" s="73"/>
      <c r="F4452" s="72"/>
      <c r="G4452" s="74"/>
      <c r="H4452" s="75"/>
      <c r="I4452" s="76">
        <f t="shared" ref="I4452:I4488" si="1828">+I4451+1</f>
        <v>2</v>
      </c>
      <c r="J4452" s="77" t="s">
        <v>4</v>
      </c>
      <c r="K4452" s="78"/>
      <c r="L4452" s="248"/>
      <c r="M4452" s="79"/>
      <c r="N4452" s="79"/>
      <c r="O4452" s="79"/>
      <c r="P4452" s="236"/>
      <c r="Q4452" s="254"/>
      <c r="R4452" s="79"/>
      <c r="S4452" s="79"/>
      <c r="T4452" s="79"/>
      <c r="U4452" s="79"/>
      <c r="V4452" s="79"/>
      <c r="W4452" s="80" t="str">
        <f>$Y$1</f>
        <v>Period: 1 May 2012 - 31 May 2012</v>
      </c>
      <c r="X4452" s="81"/>
      <c r="Y4452" s="82"/>
      <c r="Z4452" s="83"/>
      <c r="AA4452" s="84"/>
      <c r="AB4452" s="84"/>
      <c r="AC4452" s="85"/>
    </row>
    <row r="4453" spans="1:29" ht="12.75" customHeight="1">
      <c r="A4453" s="69"/>
      <c r="B4453" s="70" t="s">
        <v>6</v>
      </c>
      <c r="C4453" s="71" t="s">
        <v>5</v>
      </c>
      <c r="D4453" s="72"/>
      <c r="E4453" s="73"/>
      <c r="F4453" s="91"/>
      <c r="G4453" s="91"/>
      <c r="H4453" s="92"/>
      <c r="I4453" s="76">
        <f t="shared" si="1828"/>
        <v>3</v>
      </c>
      <c r="J4453" s="487" t="s">
        <v>7</v>
      </c>
      <c r="K4453" s="488" t="s">
        <v>8</v>
      </c>
      <c r="L4453" s="249"/>
      <c r="M4453" s="489" t="s">
        <v>49</v>
      </c>
      <c r="N4453" s="490"/>
      <c r="O4453" s="220"/>
      <c r="P4453" s="237"/>
      <c r="Q4453" s="255"/>
      <c r="R4453" s="491" t="s">
        <v>64</v>
      </c>
      <c r="S4453" s="493" t="s">
        <v>9</v>
      </c>
      <c r="T4453" s="493"/>
      <c r="U4453" s="493"/>
      <c r="V4453" s="493"/>
      <c r="W4453" s="494" t="s">
        <v>10</v>
      </c>
      <c r="X4453" s="93"/>
      <c r="Y4453" s="94"/>
      <c r="Z4453" s="83"/>
      <c r="AA4453" s="84"/>
      <c r="AB4453" s="84"/>
      <c r="AC4453" s="85"/>
    </row>
    <row r="4454" spans="1:29" ht="12.75" customHeight="1">
      <c r="A4454" s="69"/>
      <c r="B4454" s="70" t="s">
        <v>48</v>
      </c>
      <c r="C4454" s="71"/>
      <c r="D4454" s="72"/>
      <c r="E4454" s="73"/>
      <c r="F4454" s="91"/>
      <c r="G4454" s="91"/>
      <c r="H4454" s="92"/>
      <c r="I4454" s="76">
        <f t="shared" si="1828"/>
        <v>4</v>
      </c>
      <c r="J4454" s="487"/>
      <c r="K4454" s="488"/>
      <c r="L4454" s="250"/>
      <c r="M4454" s="231" t="s">
        <v>11</v>
      </c>
      <c r="N4454" s="231" t="s">
        <v>12</v>
      </c>
      <c r="O4454" s="231"/>
      <c r="P4454" s="238"/>
      <c r="Q4454" s="256" t="s">
        <v>67</v>
      </c>
      <c r="R4454" s="492"/>
      <c r="S4454" s="201">
        <v>1.5</v>
      </c>
      <c r="T4454" s="201">
        <v>2</v>
      </c>
      <c r="U4454" s="201">
        <v>3</v>
      </c>
      <c r="V4454" s="201">
        <v>4</v>
      </c>
      <c r="W4454" s="494"/>
      <c r="X4454" s="93"/>
      <c r="Y4454" s="94"/>
      <c r="Z4454" s="83"/>
      <c r="AA4454" s="95" t="s">
        <v>13</v>
      </c>
      <c r="AB4454" s="95" t="s">
        <v>14</v>
      </c>
      <c r="AC4454" s="96" t="s">
        <v>15</v>
      </c>
    </row>
    <row r="4455" spans="1:29" ht="12.75" customHeight="1">
      <c r="A4455" s="69"/>
      <c r="B4455" s="70" t="s">
        <v>16</v>
      </c>
      <c r="C4455" s="71"/>
      <c r="D4455" s="72"/>
      <c r="E4455" s="73"/>
      <c r="F4455" s="98"/>
      <c r="G4455" s="72"/>
      <c r="H4455" s="99"/>
      <c r="I4455" s="76">
        <f t="shared" si="1828"/>
        <v>5</v>
      </c>
      <c r="J4455" s="100">
        <f>$AN$9</f>
        <v>41079</v>
      </c>
      <c r="K4455" s="101"/>
      <c r="L4455" s="261"/>
      <c r="M4455" s="232">
        <f>VLOOKUP(K4455,$AE$23:$AG$30,2,0)</f>
        <v>0</v>
      </c>
      <c r="N4455" s="241">
        <f>VLOOKUP(K4455,$AE$23:$AG$30,3,0)</f>
        <v>0</v>
      </c>
      <c r="O4455" s="244">
        <f t="shared" ref="O4455:O4484" si="1829">(N4455-M4455)*24</f>
        <v>0</v>
      </c>
      <c r="P4455" s="245">
        <f>+IF(((N4455-M4455)*24)&gt;4,"1",0)</f>
        <v>0</v>
      </c>
      <c r="Q4455" s="257">
        <f t="shared" ref="Q4455:Q4484" si="1830">O4455-P4455</f>
        <v>0</v>
      </c>
      <c r="R4455" s="102">
        <f>+L4455-Q4455</f>
        <v>0</v>
      </c>
      <c r="S4455" s="103">
        <f>IF(AND(Y4455="d",W4455&gt;0),1,0)</f>
        <v>0</v>
      </c>
      <c r="T4455" s="104">
        <f>IF(AND(Y4455="D",W4455-S4455&lt;0),0,IF(AND(Y4455="M",W4455&gt;=7),7,IF(AND(Y4455="M",W4455&lt;7),W4455,IF(W4455-S4455&lt;0,0,IF(AND(Y4455="D",W4455-S4455&gt;=7),7,IF(AND(Y4455="D",W4455-S4455&lt;7),W4455-S4455,0))))))</f>
        <v>0</v>
      </c>
      <c r="U4455" s="104">
        <f>IF(AND(Y4455="D",W4455&lt;1),0,IF(AND(Y4455="D",W4455-S4455-T4455&gt;0,W4455-S4455-T4455&lt;1),W4455-S4455-T4455,IF(AND(Y4455="D",W4455-S4455-T4455&gt;=1),1,IF(AND(Y4455="M",W4455-T4455&gt;=1),1,IF(AND(Y4455="M",W4455-T4455&lt;1),W4455-T4455,0)))))</f>
        <v>0</v>
      </c>
      <c r="V4455" s="104">
        <f>IF(AND(Y4455="D",W4455&lt;1),0,IF(AND(Y4455="D",W4455-S4455-T4455-U4455&gt;0),W4455-S4455-T4455-U4455,IF(AND(Y4455="M",W4455-T4455-U4455&gt;0),W4455-T4455-U4455,0)))</f>
        <v>0</v>
      </c>
      <c r="W4455" s="105">
        <f>+R4455</f>
        <v>0</v>
      </c>
      <c r="X4455" s="96"/>
      <c r="Y4455" s="106" t="str">
        <f>$AO$9</f>
        <v>D</v>
      </c>
      <c r="Z4455" s="207" t="str">
        <f t="shared" ref="Z4455:Z4485" si="1831">TEXT(WEEKDAY(J4455),"ddd")</f>
        <v>Tue</v>
      </c>
      <c r="AA4455" s="107">
        <f t="shared" ref="AA4455:AA4484" si="1832">COUNTIF(K4455,"S")</f>
        <v>0</v>
      </c>
      <c r="AB4455" s="107">
        <f t="shared" ref="AB4455:AB4484" si="1833">COUNTIF(K4455,"I")</f>
        <v>0</v>
      </c>
      <c r="AC4455" s="107">
        <f t="shared" ref="AC4455:AC4484" si="1834">COUNTIF(K4455,"A")</f>
        <v>0</v>
      </c>
    </row>
    <row r="4456" spans="1:29" ht="12.75" customHeight="1">
      <c r="A4456" s="69"/>
      <c r="B4456" s="70" t="s">
        <v>18</v>
      </c>
      <c r="C4456" s="108" t="s">
        <v>61</v>
      </c>
      <c r="D4456" s="109"/>
      <c r="E4456" s="73"/>
      <c r="F4456" s="110"/>
      <c r="G4456" s="72"/>
      <c r="H4456" s="99"/>
      <c r="I4456" s="76">
        <f t="shared" si="1828"/>
        <v>6</v>
      </c>
      <c r="J4456" s="100">
        <f>$AN$10</f>
        <v>41080</v>
      </c>
      <c r="K4456" s="101"/>
      <c r="L4456" s="261"/>
      <c r="M4456" s="232">
        <f>VLOOKUP(K4456,$AE$23:$AG$30,2,0)</f>
        <v>0</v>
      </c>
      <c r="N4456" s="241">
        <f t="shared" ref="N4456:N4484" si="1835">VLOOKUP(K4456,$AE$23:$AG$30,3,0)</f>
        <v>0</v>
      </c>
      <c r="O4456" s="244">
        <f t="shared" si="1829"/>
        <v>0</v>
      </c>
      <c r="P4456" s="245">
        <f>+IF(((N4456-M4456)*24)&gt;4,"1",0)</f>
        <v>0</v>
      </c>
      <c r="Q4456" s="257">
        <f t="shared" si="1830"/>
        <v>0</v>
      </c>
      <c r="R4456" s="102">
        <f>+L4456-Q4456</f>
        <v>0</v>
      </c>
      <c r="S4456" s="103">
        <f t="shared" ref="S4456:S4484" si="1836">IF(AND(Y4456="d",W4456&gt;0),1,0)</f>
        <v>0</v>
      </c>
      <c r="T4456" s="104">
        <f t="shared" ref="T4456:T4484" si="1837">IF(AND(Y4456="D",W4456-S4456&lt;0),0,IF(AND(Y4456="M",W4456&gt;=7),7,IF(AND(Y4456="M",W4456&lt;7),W4456,IF(W4456-S4456&lt;0,0,IF(AND(Y4456="D",W4456-S4456&gt;=7),7,IF(AND(Y4456="D",W4456-S4456&lt;7),W4456-S4456,0))))))</f>
        <v>0</v>
      </c>
      <c r="U4456" s="104">
        <f t="shared" ref="U4456:U4484" si="1838">IF(AND(Y4456="D",W4456&lt;1),0,IF(AND(Y4456="D",W4456-S4456-T4456&gt;0,W4456-S4456-T4456&lt;1),W4456-S4456-T4456,IF(AND(Y4456="D",W4456-S4456-T4456&gt;=1),1,IF(AND(Y4456="M",W4456-T4456&gt;=1),1,IF(AND(Y4456="M",W4456-T4456&lt;1),W4456-T4456,0)))))</f>
        <v>0</v>
      </c>
      <c r="V4456" s="104">
        <f t="shared" ref="V4456:V4484" si="1839">IF(AND(Y4456="D",W4456&lt;1),0,IF(AND(Y4456="D",W4456-S4456-T4456-U4456&gt;0),W4456-S4456-T4456-U4456,IF(AND(Y4456="M",W4456-T4456-U4456&gt;0),W4456-T4456-U4456,0)))</f>
        <v>0</v>
      </c>
      <c r="W4456" s="105">
        <f t="shared" ref="W4456:W4484" si="1840">+R4456</f>
        <v>0</v>
      </c>
      <c r="X4456" s="96"/>
      <c r="Y4456" s="106" t="str">
        <f>$AO$10</f>
        <v>D</v>
      </c>
      <c r="Z4456" s="207" t="str">
        <f t="shared" si="1831"/>
        <v>Wed</v>
      </c>
      <c r="AA4456" s="107">
        <f t="shared" si="1832"/>
        <v>0</v>
      </c>
      <c r="AB4456" s="107">
        <f t="shared" si="1833"/>
        <v>0</v>
      </c>
      <c r="AC4456" s="107">
        <f t="shared" si="1834"/>
        <v>0</v>
      </c>
    </row>
    <row r="4457" spans="1:29" ht="12.75" customHeight="1">
      <c r="A4457" s="69"/>
      <c r="B4457" s="98" t="s">
        <v>20</v>
      </c>
      <c r="C4457" s="199">
        <v>40245</v>
      </c>
      <c r="D4457" s="199">
        <v>41340</v>
      </c>
      <c r="E4457" s="73"/>
      <c r="F4457" s="72"/>
      <c r="G4457" s="72"/>
      <c r="H4457" s="99"/>
      <c r="I4457" s="76">
        <f t="shared" si="1828"/>
        <v>7</v>
      </c>
      <c r="J4457" s="100">
        <f>$AN$11</f>
        <v>41081</v>
      </c>
      <c r="K4457" s="101"/>
      <c r="L4457" s="261"/>
      <c r="M4457" s="232">
        <f>VLOOKUP(K4457,$AE$23:$AG$30,2,0)</f>
        <v>0</v>
      </c>
      <c r="N4457" s="241">
        <f t="shared" si="1835"/>
        <v>0</v>
      </c>
      <c r="O4457" s="244">
        <f t="shared" si="1829"/>
        <v>0</v>
      </c>
      <c r="P4457" s="245">
        <f t="shared" ref="P4457:P4484" si="1841">+IF(((N4457-M4457)*24)&gt;4,"1",0)</f>
        <v>0</v>
      </c>
      <c r="Q4457" s="257">
        <f t="shared" si="1830"/>
        <v>0</v>
      </c>
      <c r="R4457" s="102">
        <f t="shared" ref="R4457:R4484" si="1842">+L4457-Q4457</f>
        <v>0</v>
      </c>
      <c r="S4457" s="103">
        <f t="shared" si="1836"/>
        <v>0</v>
      </c>
      <c r="T4457" s="104">
        <f t="shared" si="1837"/>
        <v>0</v>
      </c>
      <c r="U4457" s="104">
        <f t="shared" si="1838"/>
        <v>0</v>
      </c>
      <c r="V4457" s="104">
        <f t="shared" si="1839"/>
        <v>0</v>
      </c>
      <c r="W4457" s="105">
        <f t="shared" si="1840"/>
        <v>0</v>
      </c>
      <c r="X4457" s="96"/>
      <c r="Y4457" s="106" t="str">
        <f>$AO$11</f>
        <v>D</v>
      </c>
      <c r="Z4457" s="207" t="str">
        <f t="shared" si="1831"/>
        <v>Thu</v>
      </c>
      <c r="AA4457" s="107">
        <f t="shared" si="1832"/>
        <v>0</v>
      </c>
      <c r="AB4457" s="107">
        <f t="shared" si="1833"/>
        <v>0</v>
      </c>
      <c r="AC4457" s="107">
        <f t="shared" si="1834"/>
        <v>0</v>
      </c>
    </row>
    <row r="4458" spans="1:29" ht="12.75" customHeight="1">
      <c r="A4458" s="69"/>
      <c r="B4458" s="98"/>
      <c r="C4458" s="98"/>
      <c r="D4458" s="72"/>
      <c r="E4458" s="73"/>
      <c r="F4458" s="72"/>
      <c r="G4458" s="72"/>
      <c r="H4458" s="99"/>
      <c r="I4458" s="76">
        <f t="shared" si="1828"/>
        <v>8</v>
      </c>
      <c r="J4458" s="100">
        <f>$AN$12</f>
        <v>41082</v>
      </c>
      <c r="K4458" s="101"/>
      <c r="L4458" s="261"/>
      <c r="M4458" s="232">
        <f t="shared" ref="M4458:M4484" si="1843">VLOOKUP(K4458,$AE$23:$AG$30,2,0)</f>
        <v>0</v>
      </c>
      <c r="N4458" s="241">
        <f t="shared" si="1835"/>
        <v>0</v>
      </c>
      <c r="O4458" s="244">
        <f t="shared" si="1829"/>
        <v>0</v>
      </c>
      <c r="P4458" s="245">
        <f t="shared" si="1841"/>
        <v>0</v>
      </c>
      <c r="Q4458" s="257">
        <f t="shared" si="1830"/>
        <v>0</v>
      </c>
      <c r="R4458" s="102">
        <f t="shared" si="1842"/>
        <v>0</v>
      </c>
      <c r="S4458" s="103">
        <f t="shared" si="1836"/>
        <v>0</v>
      </c>
      <c r="T4458" s="104">
        <f t="shared" si="1837"/>
        <v>0</v>
      </c>
      <c r="U4458" s="104">
        <f t="shared" si="1838"/>
        <v>0</v>
      </c>
      <c r="V4458" s="104">
        <f t="shared" si="1839"/>
        <v>0</v>
      </c>
      <c r="W4458" s="105">
        <f t="shared" si="1840"/>
        <v>0</v>
      </c>
      <c r="X4458" s="96"/>
      <c r="Y4458" s="106" t="str">
        <f>$AO$12</f>
        <v>D</v>
      </c>
      <c r="Z4458" s="207" t="str">
        <f t="shared" si="1831"/>
        <v>Fri</v>
      </c>
      <c r="AA4458" s="107">
        <f t="shared" si="1832"/>
        <v>0</v>
      </c>
      <c r="AB4458" s="107">
        <f t="shared" si="1833"/>
        <v>0</v>
      </c>
      <c r="AC4458" s="107">
        <f t="shared" si="1834"/>
        <v>0</v>
      </c>
    </row>
    <row r="4459" spans="1:29" ht="12.75" customHeight="1">
      <c r="A4459" s="69"/>
      <c r="B4459" s="98"/>
      <c r="C4459" s="98"/>
      <c r="D4459" s="72"/>
      <c r="E4459" s="73"/>
      <c r="F4459" s="198"/>
      <c r="G4459" s="72"/>
      <c r="H4459" s="99"/>
      <c r="I4459" s="76">
        <f t="shared" si="1828"/>
        <v>9</v>
      </c>
      <c r="J4459" s="100">
        <f>$AN$13</f>
        <v>41083</v>
      </c>
      <c r="K4459" s="101"/>
      <c r="L4459" s="261"/>
      <c r="M4459" s="232">
        <f t="shared" si="1843"/>
        <v>0</v>
      </c>
      <c r="N4459" s="241">
        <f t="shared" si="1835"/>
        <v>0</v>
      </c>
      <c r="O4459" s="244">
        <f t="shared" si="1829"/>
        <v>0</v>
      </c>
      <c r="P4459" s="245">
        <f t="shared" si="1841"/>
        <v>0</v>
      </c>
      <c r="Q4459" s="257">
        <f t="shared" si="1830"/>
        <v>0</v>
      </c>
      <c r="R4459" s="102">
        <f t="shared" si="1842"/>
        <v>0</v>
      </c>
      <c r="S4459" s="103">
        <f t="shared" si="1836"/>
        <v>0</v>
      </c>
      <c r="T4459" s="104">
        <f t="shared" si="1837"/>
        <v>0</v>
      </c>
      <c r="U4459" s="104">
        <f t="shared" si="1838"/>
        <v>0</v>
      </c>
      <c r="V4459" s="104">
        <f t="shared" si="1839"/>
        <v>0</v>
      </c>
      <c r="W4459" s="105">
        <f t="shared" si="1840"/>
        <v>0</v>
      </c>
      <c r="X4459" s="96"/>
      <c r="Y4459" s="106" t="str">
        <f>$AO$13</f>
        <v>M</v>
      </c>
      <c r="Z4459" s="207" t="str">
        <f t="shared" si="1831"/>
        <v>Sat</v>
      </c>
      <c r="AA4459" s="107">
        <f t="shared" si="1832"/>
        <v>0</v>
      </c>
      <c r="AB4459" s="107">
        <f t="shared" si="1833"/>
        <v>0</v>
      </c>
      <c r="AC4459" s="107">
        <f t="shared" si="1834"/>
        <v>0</v>
      </c>
    </row>
    <row r="4460" spans="1:29" ht="12.75" customHeight="1">
      <c r="A4460" s="69"/>
      <c r="B4460" s="124" t="s">
        <v>21</v>
      </c>
      <c r="C4460" s="125" t="s">
        <v>22</v>
      </c>
      <c r="D4460" s="126"/>
      <c r="E4460" s="127"/>
      <c r="F4460" s="198">
        <v>1244560</v>
      </c>
      <c r="G4460" s="129" t="s">
        <v>22</v>
      </c>
      <c r="H4460" s="130">
        <f>+F4460</f>
        <v>1244560</v>
      </c>
      <c r="I4460" s="76">
        <f t="shared" si="1828"/>
        <v>10</v>
      </c>
      <c r="J4460" s="100">
        <f>$AN$14</f>
        <v>41084</v>
      </c>
      <c r="K4460" s="101"/>
      <c r="L4460" s="261"/>
      <c r="M4460" s="232">
        <f t="shared" si="1843"/>
        <v>0</v>
      </c>
      <c r="N4460" s="241">
        <f t="shared" si="1835"/>
        <v>0</v>
      </c>
      <c r="O4460" s="244">
        <f t="shared" si="1829"/>
        <v>0</v>
      </c>
      <c r="P4460" s="245">
        <f t="shared" si="1841"/>
        <v>0</v>
      </c>
      <c r="Q4460" s="257">
        <f t="shared" si="1830"/>
        <v>0</v>
      </c>
      <c r="R4460" s="102">
        <f t="shared" si="1842"/>
        <v>0</v>
      </c>
      <c r="S4460" s="103">
        <f t="shared" si="1836"/>
        <v>0</v>
      </c>
      <c r="T4460" s="104">
        <f t="shared" si="1837"/>
        <v>0</v>
      </c>
      <c r="U4460" s="104">
        <f t="shared" si="1838"/>
        <v>0</v>
      </c>
      <c r="V4460" s="104">
        <f t="shared" si="1839"/>
        <v>0</v>
      </c>
      <c r="W4460" s="105">
        <f t="shared" si="1840"/>
        <v>0</v>
      </c>
      <c r="X4460" s="96"/>
      <c r="Y4460" s="106" t="str">
        <f>$AO$14</f>
        <v>M</v>
      </c>
      <c r="Z4460" s="262" t="str">
        <f t="shared" si="1831"/>
        <v>Sun</v>
      </c>
      <c r="AA4460" s="107">
        <f t="shared" si="1832"/>
        <v>0</v>
      </c>
      <c r="AB4460" s="107">
        <f t="shared" si="1833"/>
        <v>0</v>
      </c>
      <c r="AC4460" s="107">
        <f t="shared" si="1834"/>
        <v>0</v>
      </c>
    </row>
    <row r="4461" spans="1:29" ht="12.75" customHeight="1">
      <c r="A4461" s="69"/>
      <c r="B4461" s="124" t="s">
        <v>23</v>
      </c>
      <c r="C4461" s="125" t="s">
        <v>22</v>
      </c>
      <c r="D4461" s="133">
        <f>+F4460/173</f>
        <v>7193.9884393063585</v>
      </c>
      <c r="E4461" s="127" t="s">
        <v>24</v>
      </c>
      <c r="F4461" s="128">
        <f>+W4487</f>
        <v>58</v>
      </c>
      <c r="G4461" s="134" t="s">
        <v>22</v>
      </c>
      <c r="H4461" s="130">
        <f>F4461*D4461</f>
        <v>417251.32947976881</v>
      </c>
      <c r="I4461" s="76">
        <f t="shared" si="1828"/>
        <v>11</v>
      </c>
      <c r="J4461" s="100">
        <f>$AN$15</f>
        <v>41085</v>
      </c>
      <c r="K4461" s="101"/>
      <c r="L4461" s="261"/>
      <c r="M4461" s="232">
        <f t="shared" si="1843"/>
        <v>0</v>
      </c>
      <c r="N4461" s="241">
        <f t="shared" si="1835"/>
        <v>0</v>
      </c>
      <c r="O4461" s="244">
        <f t="shared" si="1829"/>
        <v>0</v>
      </c>
      <c r="P4461" s="245">
        <f t="shared" si="1841"/>
        <v>0</v>
      </c>
      <c r="Q4461" s="257">
        <f t="shared" si="1830"/>
        <v>0</v>
      </c>
      <c r="R4461" s="102">
        <f t="shared" si="1842"/>
        <v>0</v>
      </c>
      <c r="S4461" s="103">
        <f t="shared" si="1836"/>
        <v>0</v>
      </c>
      <c r="T4461" s="104">
        <f t="shared" si="1837"/>
        <v>0</v>
      </c>
      <c r="U4461" s="104">
        <f t="shared" si="1838"/>
        <v>0</v>
      </c>
      <c r="V4461" s="104">
        <f t="shared" si="1839"/>
        <v>0</v>
      </c>
      <c r="W4461" s="105">
        <f t="shared" si="1840"/>
        <v>0</v>
      </c>
      <c r="X4461" s="96"/>
      <c r="Y4461" s="106" t="str">
        <f>$AO$15</f>
        <v>D</v>
      </c>
      <c r="Z4461" s="262" t="str">
        <f t="shared" si="1831"/>
        <v>Mon</v>
      </c>
      <c r="AA4461" s="107">
        <f t="shared" si="1832"/>
        <v>0</v>
      </c>
      <c r="AB4461" s="107">
        <f t="shared" si="1833"/>
        <v>0</v>
      </c>
      <c r="AC4461" s="107">
        <f t="shared" si="1834"/>
        <v>0</v>
      </c>
    </row>
    <row r="4462" spans="1:29" ht="12.75" customHeight="1">
      <c r="A4462" s="69"/>
      <c r="B4462" s="124" t="s">
        <v>65</v>
      </c>
      <c r="C4462" s="125" t="s">
        <v>22</v>
      </c>
      <c r="D4462" s="133">
        <v>6000</v>
      </c>
      <c r="E4462" s="127" t="s">
        <v>24</v>
      </c>
      <c r="F4462" s="203">
        <f>+K4487</f>
        <v>14</v>
      </c>
      <c r="G4462" s="134" t="s">
        <v>22</v>
      </c>
      <c r="H4462" s="130">
        <f>F4462*D4462</f>
        <v>84000</v>
      </c>
      <c r="I4462" s="76">
        <f t="shared" si="1828"/>
        <v>12</v>
      </c>
      <c r="J4462" s="100">
        <f>$AN$16</f>
        <v>41086</v>
      </c>
      <c r="K4462" s="101"/>
      <c r="L4462" s="261"/>
      <c r="M4462" s="232">
        <f t="shared" si="1843"/>
        <v>0</v>
      </c>
      <c r="N4462" s="241">
        <f t="shared" si="1835"/>
        <v>0</v>
      </c>
      <c r="O4462" s="244">
        <f t="shared" si="1829"/>
        <v>0</v>
      </c>
      <c r="P4462" s="245">
        <f t="shared" si="1841"/>
        <v>0</v>
      </c>
      <c r="Q4462" s="257">
        <f t="shared" si="1830"/>
        <v>0</v>
      </c>
      <c r="R4462" s="102">
        <f t="shared" si="1842"/>
        <v>0</v>
      </c>
      <c r="S4462" s="103">
        <f t="shared" si="1836"/>
        <v>0</v>
      </c>
      <c r="T4462" s="104">
        <f t="shared" si="1837"/>
        <v>0</v>
      </c>
      <c r="U4462" s="104">
        <f t="shared" si="1838"/>
        <v>0</v>
      </c>
      <c r="V4462" s="104">
        <f t="shared" si="1839"/>
        <v>0</v>
      </c>
      <c r="W4462" s="105">
        <f t="shared" si="1840"/>
        <v>0</v>
      </c>
      <c r="X4462" s="96"/>
      <c r="Y4462" s="106" t="str">
        <f>$AO$16</f>
        <v>D</v>
      </c>
      <c r="Z4462" s="207" t="str">
        <f t="shared" si="1831"/>
        <v>Tue</v>
      </c>
      <c r="AA4462" s="107">
        <f t="shared" si="1832"/>
        <v>0</v>
      </c>
      <c r="AB4462" s="107">
        <f t="shared" si="1833"/>
        <v>0</v>
      </c>
      <c r="AC4462" s="107">
        <f t="shared" si="1834"/>
        <v>0</v>
      </c>
    </row>
    <row r="4463" spans="1:29" ht="12.75" customHeight="1">
      <c r="A4463" s="69"/>
      <c r="B4463" s="124" t="s">
        <v>66</v>
      </c>
      <c r="C4463" s="125" t="s">
        <v>22</v>
      </c>
      <c r="D4463" s="200">
        <v>4000</v>
      </c>
      <c r="E4463" s="127" t="s">
        <v>24</v>
      </c>
      <c r="F4463" s="139">
        <f>+L4487</f>
        <v>4</v>
      </c>
      <c r="G4463" s="134" t="s">
        <v>22</v>
      </c>
      <c r="H4463" s="130">
        <f>F4463*D4463</f>
        <v>16000</v>
      </c>
      <c r="I4463" s="76">
        <f t="shared" si="1828"/>
        <v>13</v>
      </c>
      <c r="J4463" s="100">
        <f>$AN$17</f>
        <v>41087</v>
      </c>
      <c r="K4463" s="101"/>
      <c r="L4463" s="261"/>
      <c r="M4463" s="232">
        <f t="shared" si="1843"/>
        <v>0</v>
      </c>
      <c r="N4463" s="241">
        <f t="shared" si="1835"/>
        <v>0</v>
      </c>
      <c r="O4463" s="244">
        <f t="shared" si="1829"/>
        <v>0</v>
      </c>
      <c r="P4463" s="245">
        <f t="shared" si="1841"/>
        <v>0</v>
      </c>
      <c r="Q4463" s="257">
        <f t="shared" si="1830"/>
        <v>0</v>
      </c>
      <c r="R4463" s="102">
        <f t="shared" si="1842"/>
        <v>0</v>
      </c>
      <c r="S4463" s="103">
        <f t="shared" si="1836"/>
        <v>0</v>
      </c>
      <c r="T4463" s="104">
        <f t="shared" si="1837"/>
        <v>0</v>
      </c>
      <c r="U4463" s="104">
        <f t="shared" si="1838"/>
        <v>0</v>
      </c>
      <c r="V4463" s="104">
        <f t="shared" si="1839"/>
        <v>0</v>
      </c>
      <c r="W4463" s="105">
        <f t="shared" si="1840"/>
        <v>0</v>
      </c>
      <c r="X4463" s="96"/>
      <c r="Y4463" s="106" t="str">
        <f>$AO$17</f>
        <v>D</v>
      </c>
      <c r="Z4463" s="207" t="str">
        <f t="shared" si="1831"/>
        <v>Wed</v>
      </c>
      <c r="AA4463" s="107">
        <f t="shared" si="1832"/>
        <v>0</v>
      </c>
      <c r="AB4463" s="107">
        <f t="shared" si="1833"/>
        <v>0</v>
      </c>
      <c r="AC4463" s="107">
        <f t="shared" si="1834"/>
        <v>0</v>
      </c>
    </row>
    <row r="4464" spans="1:29" ht="12.75" customHeight="1">
      <c r="A4464" s="69"/>
      <c r="B4464" s="335" t="s">
        <v>75</v>
      </c>
      <c r="C4464" s="336" t="s">
        <v>22</v>
      </c>
      <c r="D4464" s="337"/>
      <c r="E4464" s="127" t="s">
        <v>24</v>
      </c>
      <c r="F4464" s="338">
        <f>+M4487</f>
        <v>10</v>
      </c>
      <c r="G4464" s="142" t="s">
        <v>22</v>
      </c>
      <c r="H4464" s="143">
        <f>+F4464*D4464</f>
        <v>0</v>
      </c>
      <c r="I4464" s="76">
        <f t="shared" si="1828"/>
        <v>14</v>
      </c>
      <c r="J4464" s="100">
        <f>$AN$18</f>
        <v>41088</v>
      </c>
      <c r="K4464" s="101"/>
      <c r="L4464" s="261"/>
      <c r="M4464" s="232">
        <f t="shared" si="1843"/>
        <v>0</v>
      </c>
      <c r="N4464" s="241">
        <f t="shared" si="1835"/>
        <v>0</v>
      </c>
      <c r="O4464" s="244">
        <f t="shared" si="1829"/>
        <v>0</v>
      </c>
      <c r="P4464" s="245">
        <f t="shared" si="1841"/>
        <v>0</v>
      </c>
      <c r="Q4464" s="257">
        <f t="shared" si="1830"/>
        <v>0</v>
      </c>
      <c r="R4464" s="102">
        <f t="shared" si="1842"/>
        <v>0</v>
      </c>
      <c r="S4464" s="103">
        <f t="shared" si="1836"/>
        <v>0</v>
      </c>
      <c r="T4464" s="104">
        <f t="shared" si="1837"/>
        <v>0</v>
      </c>
      <c r="U4464" s="104">
        <f t="shared" si="1838"/>
        <v>0</v>
      </c>
      <c r="V4464" s="104">
        <f t="shared" si="1839"/>
        <v>0</v>
      </c>
      <c r="W4464" s="105">
        <f t="shared" si="1840"/>
        <v>0</v>
      </c>
      <c r="X4464" s="96"/>
      <c r="Y4464" s="106" t="str">
        <f>$AO$18</f>
        <v>D</v>
      </c>
      <c r="Z4464" s="207" t="str">
        <f t="shared" si="1831"/>
        <v>Thu</v>
      </c>
      <c r="AA4464" s="107">
        <f t="shared" si="1832"/>
        <v>0</v>
      </c>
      <c r="AB4464" s="107">
        <f t="shared" si="1833"/>
        <v>0</v>
      </c>
      <c r="AC4464" s="107">
        <f t="shared" si="1834"/>
        <v>0</v>
      </c>
    </row>
    <row r="4465" spans="1:29" ht="12.75" customHeight="1">
      <c r="A4465" s="69"/>
      <c r="B4465" s="124"/>
      <c r="C4465" s="70"/>
      <c r="D4465" s="202"/>
      <c r="E4465" s="140"/>
      <c r="F4465" s="141"/>
      <c r="G4465" s="74" t="s">
        <v>22</v>
      </c>
      <c r="H4465" s="99">
        <f>+D4465*F4465</f>
        <v>0</v>
      </c>
      <c r="I4465" s="76">
        <f t="shared" si="1828"/>
        <v>15</v>
      </c>
      <c r="J4465" s="100">
        <f>$AN$19</f>
        <v>41089</v>
      </c>
      <c r="K4465" s="101"/>
      <c r="L4465" s="261"/>
      <c r="M4465" s="232">
        <f t="shared" si="1843"/>
        <v>0</v>
      </c>
      <c r="N4465" s="241">
        <f t="shared" si="1835"/>
        <v>0</v>
      </c>
      <c r="O4465" s="244">
        <f t="shared" si="1829"/>
        <v>0</v>
      </c>
      <c r="P4465" s="245">
        <f t="shared" si="1841"/>
        <v>0</v>
      </c>
      <c r="Q4465" s="257">
        <f t="shared" si="1830"/>
        <v>0</v>
      </c>
      <c r="R4465" s="102">
        <f t="shared" si="1842"/>
        <v>0</v>
      </c>
      <c r="S4465" s="103">
        <f t="shared" si="1836"/>
        <v>0</v>
      </c>
      <c r="T4465" s="104">
        <f t="shared" si="1837"/>
        <v>0</v>
      </c>
      <c r="U4465" s="104">
        <f t="shared" si="1838"/>
        <v>0</v>
      </c>
      <c r="V4465" s="104">
        <f t="shared" si="1839"/>
        <v>0</v>
      </c>
      <c r="W4465" s="105">
        <f t="shared" si="1840"/>
        <v>0</v>
      </c>
      <c r="X4465" s="96"/>
      <c r="Y4465" s="106" t="str">
        <f>$AO$19</f>
        <v>D</v>
      </c>
      <c r="Z4465" s="207" t="str">
        <f t="shared" si="1831"/>
        <v>Fri</v>
      </c>
      <c r="AA4465" s="107">
        <f t="shared" si="1832"/>
        <v>0</v>
      </c>
      <c r="AB4465" s="107">
        <f t="shared" si="1833"/>
        <v>0</v>
      </c>
      <c r="AC4465" s="107">
        <f t="shared" si="1834"/>
        <v>0</v>
      </c>
    </row>
    <row r="4466" spans="1:29" ht="12.75" customHeight="1">
      <c r="A4466" s="69"/>
      <c r="B4466" s="124"/>
      <c r="C4466" s="70"/>
      <c r="D4466" s="202"/>
      <c r="E4466" s="140"/>
      <c r="F4466" s="139"/>
      <c r="G4466" s="74" t="s">
        <v>22</v>
      </c>
      <c r="H4466" s="99">
        <f>+D4466*F4466</f>
        <v>0</v>
      </c>
      <c r="I4466" s="76">
        <f t="shared" si="1828"/>
        <v>16</v>
      </c>
      <c r="J4466" s="100">
        <f>$AN$20</f>
        <v>41090</v>
      </c>
      <c r="K4466" s="101"/>
      <c r="L4466" s="261"/>
      <c r="M4466" s="232">
        <f t="shared" si="1843"/>
        <v>0</v>
      </c>
      <c r="N4466" s="241">
        <f t="shared" si="1835"/>
        <v>0</v>
      </c>
      <c r="O4466" s="244">
        <f t="shared" si="1829"/>
        <v>0</v>
      </c>
      <c r="P4466" s="245">
        <f t="shared" si="1841"/>
        <v>0</v>
      </c>
      <c r="Q4466" s="257">
        <f t="shared" si="1830"/>
        <v>0</v>
      </c>
      <c r="R4466" s="102">
        <f t="shared" si="1842"/>
        <v>0</v>
      </c>
      <c r="S4466" s="103">
        <f t="shared" si="1836"/>
        <v>0</v>
      </c>
      <c r="T4466" s="104">
        <f t="shared" si="1837"/>
        <v>0</v>
      </c>
      <c r="U4466" s="104">
        <f t="shared" si="1838"/>
        <v>0</v>
      </c>
      <c r="V4466" s="104">
        <f t="shared" si="1839"/>
        <v>0</v>
      </c>
      <c r="W4466" s="105">
        <f t="shared" si="1840"/>
        <v>0</v>
      </c>
      <c r="X4466" s="96"/>
      <c r="Y4466" s="106" t="str">
        <f>$AO$20</f>
        <v>M</v>
      </c>
      <c r="Z4466" s="207" t="str">
        <f t="shared" si="1831"/>
        <v>Sat</v>
      </c>
      <c r="AA4466" s="107">
        <f t="shared" si="1832"/>
        <v>0</v>
      </c>
      <c r="AB4466" s="107">
        <f t="shared" si="1833"/>
        <v>0</v>
      </c>
      <c r="AC4466" s="107">
        <f t="shared" si="1834"/>
        <v>0</v>
      </c>
    </row>
    <row r="4467" spans="1:29" ht="12.75" customHeight="1">
      <c r="A4467" s="69"/>
      <c r="B4467" s="124" t="s">
        <v>56</v>
      </c>
      <c r="C4467" s="70" t="s">
        <v>22</v>
      </c>
      <c r="D4467" s="202"/>
      <c r="E4467" s="140"/>
      <c r="F4467" s="141"/>
      <c r="G4467" s="74" t="s">
        <v>22</v>
      </c>
      <c r="H4467" s="99">
        <v>0</v>
      </c>
      <c r="I4467" s="76">
        <f t="shared" si="1828"/>
        <v>17</v>
      </c>
      <c r="J4467" s="100">
        <f>$AN$21</f>
        <v>41091</v>
      </c>
      <c r="K4467" s="339" t="s">
        <v>50</v>
      </c>
      <c r="L4467" s="261"/>
      <c r="M4467" s="232">
        <f t="shared" si="1843"/>
        <v>0</v>
      </c>
      <c r="N4467" s="241">
        <f t="shared" si="1835"/>
        <v>0</v>
      </c>
      <c r="O4467" s="244">
        <f t="shared" si="1829"/>
        <v>0</v>
      </c>
      <c r="P4467" s="245">
        <f t="shared" si="1841"/>
        <v>0</v>
      </c>
      <c r="Q4467" s="257">
        <f t="shared" si="1830"/>
        <v>0</v>
      </c>
      <c r="R4467" s="102">
        <f t="shared" si="1842"/>
        <v>0</v>
      </c>
      <c r="S4467" s="103">
        <f t="shared" si="1836"/>
        <v>0</v>
      </c>
      <c r="T4467" s="104">
        <f t="shared" si="1837"/>
        <v>0</v>
      </c>
      <c r="U4467" s="104">
        <f t="shared" si="1838"/>
        <v>0</v>
      </c>
      <c r="V4467" s="104">
        <f t="shared" si="1839"/>
        <v>0</v>
      </c>
      <c r="W4467" s="105">
        <f t="shared" si="1840"/>
        <v>0</v>
      </c>
      <c r="X4467" s="96"/>
      <c r="Y4467" s="106" t="str">
        <f>$AO$21</f>
        <v>M</v>
      </c>
      <c r="Z4467" s="262" t="str">
        <f t="shared" si="1831"/>
        <v>Sun</v>
      </c>
      <c r="AA4467" s="107">
        <f t="shared" si="1832"/>
        <v>0</v>
      </c>
      <c r="AB4467" s="107">
        <f t="shared" si="1833"/>
        <v>0</v>
      </c>
      <c r="AC4467" s="107">
        <f t="shared" si="1834"/>
        <v>0</v>
      </c>
    </row>
    <row r="4468" spans="1:29" ht="12.75" customHeight="1">
      <c r="A4468" s="69"/>
      <c r="B4468" s="124"/>
      <c r="C4468" s="70"/>
      <c r="D4468" s="202"/>
      <c r="E4468" s="140"/>
      <c r="F4468" s="139"/>
      <c r="G4468" s="74" t="s">
        <v>22</v>
      </c>
      <c r="H4468" s="99">
        <f>+D4468*F4468</f>
        <v>0</v>
      </c>
      <c r="I4468" s="76">
        <f t="shared" si="1828"/>
        <v>18</v>
      </c>
      <c r="J4468" s="100">
        <f>$AN$22</f>
        <v>41092</v>
      </c>
      <c r="K4468" s="101">
        <v>1</v>
      </c>
      <c r="L4468" s="261">
        <v>8</v>
      </c>
      <c r="M4468" s="232">
        <f t="shared" si="1843"/>
        <v>0.33333333333333331</v>
      </c>
      <c r="N4468" s="241">
        <f t="shared" si="1835"/>
        <v>0.70833333333333337</v>
      </c>
      <c r="O4468" s="244">
        <f t="shared" si="1829"/>
        <v>9.0000000000000018</v>
      </c>
      <c r="P4468" s="245" t="str">
        <f t="shared" si="1841"/>
        <v>1</v>
      </c>
      <c r="Q4468" s="257">
        <f t="shared" si="1830"/>
        <v>8.0000000000000018</v>
      </c>
      <c r="R4468" s="102">
        <f t="shared" si="1842"/>
        <v>0</v>
      </c>
      <c r="S4468" s="103">
        <f t="shared" si="1836"/>
        <v>0</v>
      </c>
      <c r="T4468" s="104">
        <f t="shared" si="1837"/>
        <v>0</v>
      </c>
      <c r="U4468" s="104">
        <f t="shared" si="1838"/>
        <v>0</v>
      </c>
      <c r="V4468" s="104">
        <f t="shared" si="1839"/>
        <v>0</v>
      </c>
      <c r="W4468" s="105">
        <f t="shared" si="1840"/>
        <v>0</v>
      </c>
      <c r="X4468" s="96"/>
      <c r="Y4468" s="106" t="str">
        <f>$AO$22</f>
        <v>D</v>
      </c>
      <c r="Z4468" s="262" t="str">
        <f t="shared" si="1831"/>
        <v>Mon</v>
      </c>
      <c r="AA4468" s="107">
        <f t="shared" si="1832"/>
        <v>0</v>
      </c>
      <c r="AB4468" s="107">
        <f t="shared" si="1833"/>
        <v>0</v>
      </c>
      <c r="AC4468" s="107">
        <f t="shared" si="1834"/>
        <v>0</v>
      </c>
    </row>
    <row r="4469" spans="1:29" ht="12.75" customHeight="1">
      <c r="A4469" s="69"/>
      <c r="B4469" s="150" t="s">
        <v>19</v>
      </c>
      <c r="C4469" s="150"/>
      <c r="D4469" s="200"/>
      <c r="E4469" s="127"/>
      <c r="F4469" s="151"/>
      <c r="G4469" s="134" t="s">
        <v>22</v>
      </c>
      <c r="H4469" s="152">
        <f>SUM(H4460:H4468)</f>
        <v>1761811.3294797689</v>
      </c>
      <c r="I4469" s="76">
        <f t="shared" si="1828"/>
        <v>19</v>
      </c>
      <c r="J4469" s="100">
        <f>$AN$23</f>
        <v>41093</v>
      </c>
      <c r="K4469" s="101">
        <v>1</v>
      </c>
      <c r="L4469" s="261">
        <v>8</v>
      </c>
      <c r="M4469" s="232">
        <f t="shared" si="1843"/>
        <v>0.33333333333333331</v>
      </c>
      <c r="N4469" s="241">
        <f t="shared" si="1835"/>
        <v>0.70833333333333337</v>
      </c>
      <c r="O4469" s="244">
        <f t="shared" si="1829"/>
        <v>9.0000000000000018</v>
      </c>
      <c r="P4469" s="245" t="str">
        <f t="shared" si="1841"/>
        <v>1</v>
      </c>
      <c r="Q4469" s="257">
        <f t="shared" si="1830"/>
        <v>8.0000000000000018</v>
      </c>
      <c r="R4469" s="102">
        <f t="shared" si="1842"/>
        <v>0</v>
      </c>
      <c r="S4469" s="103">
        <f t="shared" si="1836"/>
        <v>0</v>
      </c>
      <c r="T4469" s="104">
        <f t="shared" si="1837"/>
        <v>0</v>
      </c>
      <c r="U4469" s="104">
        <f t="shared" si="1838"/>
        <v>0</v>
      </c>
      <c r="V4469" s="104">
        <f t="shared" si="1839"/>
        <v>0</v>
      </c>
      <c r="W4469" s="105">
        <f t="shared" si="1840"/>
        <v>0</v>
      </c>
      <c r="X4469" s="96"/>
      <c r="Y4469" s="106" t="str">
        <f>$AO$23</f>
        <v>D</v>
      </c>
      <c r="Z4469" s="207" t="str">
        <f t="shared" si="1831"/>
        <v>Tue</v>
      </c>
      <c r="AA4469" s="107">
        <f t="shared" si="1832"/>
        <v>0</v>
      </c>
      <c r="AB4469" s="107">
        <f t="shared" si="1833"/>
        <v>0</v>
      </c>
      <c r="AC4469" s="107">
        <f t="shared" si="1834"/>
        <v>0</v>
      </c>
    </row>
    <row r="4470" spans="1:29" ht="12.75" customHeight="1">
      <c r="A4470" s="69"/>
      <c r="B4470" s="131" t="s">
        <v>25</v>
      </c>
      <c r="C4470" s="70"/>
      <c r="D4470" s="200"/>
      <c r="E4470" s="127"/>
      <c r="F4470" s="151"/>
      <c r="G4470" s="74"/>
      <c r="H4470" s="75"/>
      <c r="I4470" s="76">
        <f t="shared" si="1828"/>
        <v>20</v>
      </c>
      <c r="J4470" s="100">
        <f>$AN$24</f>
        <v>41094</v>
      </c>
      <c r="K4470" s="101">
        <v>1</v>
      </c>
      <c r="L4470" s="261">
        <v>10</v>
      </c>
      <c r="M4470" s="232">
        <f t="shared" si="1843"/>
        <v>0.33333333333333331</v>
      </c>
      <c r="N4470" s="241">
        <f t="shared" si="1835"/>
        <v>0.70833333333333337</v>
      </c>
      <c r="O4470" s="244">
        <f t="shared" si="1829"/>
        <v>9.0000000000000018</v>
      </c>
      <c r="P4470" s="245" t="str">
        <f t="shared" si="1841"/>
        <v>1</v>
      </c>
      <c r="Q4470" s="257">
        <f t="shared" si="1830"/>
        <v>8.0000000000000018</v>
      </c>
      <c r="R4470" s="102">
        <f t="shared" si="1842"/>
        <v>1.9999999999999982</v>
      </c>
      <c r="S4470" s="103">
        <f t="shared" si="1836"/>
        <v>1</v>
      </c>
      <c r="T4470" s="104">
        <f t="shared" si="1837"/>
        <v>0.99999999999999822</v>
      </c>
      <c r="U4470" s="104">
        <f t="shared" si="1838"/>
        <v>0</v>
      </c>
      <c r="V4470" s="104">
        <f t="shared" si="1839"/>
        <v>0</v>
      </c>
      <c r="W4470" s="105">
        <f t="shared" si="1840"/>
        <v>1.9999999999999982</v>
      </c>
      <c r="X4470" s="96"/>
      <c r="Y4470" s="106" t="str">
        <f>$AO$24</f>
        <v>D</v>
      </c>
      <c r="Z4470" s="207" t="str">
        <f t="shared" si="1831"/>
        <v>Wed</v>
      </c>
      <c r="AA4470" s="107">
        <f t="shared" si="1832"/>
        <v>0</v>
      </c>
      <c r="AB4470" s="107">
        <f t="shared" si="1833"/>
        <v>0</v>
      </c>
      <c r="AC4470" s="107">
        <f t="shared" si="1834"/>
        <v>0</v>
      </c>
    </row>
    <row r="4471" spans="1:29" ht="12.75" customHeight="1">
      <c r="A4471" s="69"/>
      <c r="B4471" s="124" t="s">
        <v>26</v>
      </c>
      <c r="C4471" s="125" t="s">
        <v>22</v>
      </c>
      <c r="D4471" s="153">
        <f>-H4460</f>
        <v>-1244560</v>
      </c>
      <c r="E4471" s="127" t="s">
        <v>24</v>
      </c>
      <c r="F4471" s="149">
        <v>0.02</v>
      </c>
      <c r="G4471" s="134" t="s">
        <v>22</v>
      </c>
      <c r="H4471" s="130">
        <f>F4471*D4471</f>
        <v>-24891.200000000001</v>
      </c>
      <c r="I4471" s="76">
        <f t="shared" si="1828"/>
        <v>21</v>
      </c>
      <c r="J4471" s="100">
        <f>$AN$25</f>
        <v>41095</v>
      </c>
      <c r="K4471" s="101">
        <v>1</v>
      </c>
      <c r="L4471" s="261">
        <v>11</v>
      </c>
      <c r="M4471" s="232">
        <f t="shared" si="1843"/>
        <v>0.33333333333333331</v>
      </c>
      <c r="N4471" s="241">
        <f t="shared" si="1835"/>
        <v>0.70833333333333337</v>
      </c>
      <c r="O4471" s="244">
        <f t="shared" si="1829"/>
        <v>9.0000000000000018</v>
      </c>
      <c r="P4471" s="245" t="str">
        <f t="shared" si="1841"/>
        <v>1</v>
      </c>
      <c r="Q4471" s="257">
        <f t="shared" si="1830"/>
        <v>8.0000000000000018</v>
      </c>
      <c r="R4471" s="102">
        <f t="shared" si="1842"/>
        <v>2.9999999999999982</v>
      </c>
      <c r="S4471" s="103">
        <f t="shared" si="1836"/>
        <v>1</v>
      </c>
      <c r="T4471" s="104">
        <f t="shared" si="1837"/>
        <v>1.9999999999999982</v>
      </c>
      <c r="U4471" s="104">
        <f t="shared" si="1838"/>
        <v>0</v>
      </c>
      <c r="V4471" s="104">
        <f t="shared" si="1839"/>
        <v>0</v>
      </c>
      <c r="W4471" s="105">
        <f t="shared" si="1840"/>
        <v>2.9999999999999982</v>
      </c>
      <c r="X4471" s="96"/>
      <c r="Y4471" s="106" t="str">
        <f>$AO$25</f>
        <v>D</v>
      </c>
      <c r="Z4471" s="207" t="str">
        <f t="shared" si="1831"/>
        <v>Thu</v>
      </c>
      <c r="AA4471" s="107">
        <f t="shared" si="1832"/>
        <v>0</v>
      </c>
      <c r="AB4471" s="107">
        <f t="shared" si="1833"/>
        <v>0</v>
      </c>
      <c r="AC4471" s="107">
        <f t="shared" si="1834"/>
        <v>0</v>
      </c>
    </row>
    <row r="4472" spans="1:29" ht="12.75" customHeight="1">
      <c r="A4472" s="69"/>
      <c r="B4472" s="124" t="s">
        <v>47</v>
      </c>
      <c r="C4472" s="125" t="s">
        <v>22</v>
      </c>
      <c r="D4472" s="200"/>
      <c r="E4472" s="127"/>
      <c r="F4472" s="155"/>
      <c r="G4472" s="134" t="s">
        <v>22</v>
      </c>
      <c r="H4472" s="130">
        <f>SUM(AA4487:AC4487)*-F4460/21</f>
        <v>0</v>
      </c>
      <c r="I4472" s="76">
        <f t="shared" si="1828"/>
        <v>22</v>
      </c>
      <c r="J4472" s="100">
        <f>$AN$26</f>
        <v>41096</v>
      </c>
      <c r="K4472" s="101">
        <v>1</v>
      </c>
      <c r="L4472" s="261">
        <v>10</v>
      </c>
      <c r="M4472" s="232">
        <f t="shared" si="1843"/>
        <v>0.33333333333333331</v>
      </c>
      <c r="N4472" s="241">
        <f t="shared" si="1835"/>
        <v>0.70833333333333337</v>
      </c>
      <c r="O4472" s="244">
        <f t="shared" si="1829"/>
        <v>9.0000000000000018</v>
      </c>
      <c r="P4472" s="245" t="str">
        <f t="shared" si="1841"/>
        <v>1</v>
      </c>
      <c r="Q4472" s="257">
        <f t="shared" si="1830"/>
        <v>8.0000000000000018</v>
      </c>
      <c r="R4472" s="102">
        <f t="shared" si="1842"/>
        <v>1.9999999999999982</v>
      </c>
      <c r="S4472" s="103">
        <f t="shared" si="1836"/>
        <v>1</v>
      </c>
      <c r="T4472" s="104">
        <f t="shared" si="1837"/>
        <v>0.99999999999999822</v>
      </c>
      <c r="U4472" s="104">
        <f t="shared" si="1838"/>
        <v>0</v>
      </c>
      <c r="V4472" s="104">
        <f t="shared" si="1839"/>
        <v>0</v>
      </c>
      <c r="W4472" s="105">
        <f t="shared" si="1840"/>
        <v>1.9999999999999982</v>
      </c>
      <c r="X4472" s="96"/>
      <c r="Y4472" s="106" t="str">
        <f>$AO$26</f>
        <v>D</v>
      </c>
      <c r="Z4472" s="207" t="str">
        <f t="shared" si="1831"/>
        <v>Fri</v>
      </c>
      <c r="AA4472" s="107">
        <f t="shared" si="1832"/>
        <v>0</v>
      </c>
      <c r="AB4472" s="107">
        <f t="shared" si="1833"/>
        <v>0</v>
      </c>
      <c r="AC4472" s="107">
        <f t="shared" si="1834"/>
        <v>0</v>
      </c>
    </row>
    <row r="4473" spans="1:29" ht="12.75" customHeight="1">
      <c r="A4473" s="69"/>
      <c r="B4473" s="124" t="s">
        <v>27</v>
      </c>
      <c r="C4473" s="125" t="s">
        <v>22</v>
      </c>
      <c r="D4473" s="200"/>
      <c r="E4473" s="127"/>
      <c r="F4473" s="155"/>
      <c r="G4473" s="134" t="s">
        <v>22</v>
      </c>
      <c r="H4473" s="156">
        <f>+F4479</f>
        <v>-16777.5</v>
      </c>
      <c r="I4473" s="76">
        <f t="shared" si="1828"/>
        <v>23</v>
      </c>
      <c r="J4473" s="100">
        <f>$AN$27</f>
        <v>41097</v>
      </c>
      <c r="K4473" s="339" t="s">
        <v>50</v>
      </c>
      <c r="L4473" s="261"/>
      <c r="M4473" s="232">
        <f t="shared" si="1843"/>
        <v>0</v>
      </c>
      <c r="N4473" s="241">
        <f t="shared" si="1835"/>
        <v>0</v>
      </c>
      <c r="O4473" s="244">
        <f t="shared" si="1829"/>
        <v>0</v>
      </c>
      <c r="P4473" s="245">
        <f t="shared" si="1841"/>
        <v>0</v>
      </c>
      <c r="Q4473" s="257">
        <f t="shared" si="1830"/>
        <v>0</v>
      </c>
      <c r="R4473" s="102">
        <f t="shared" si="1842"/>
        <v>0</v>
      </c>
      <c r="S4473" s="103">
        <f t="shared" si="1836"/>
        <v>0</v>
      </c>
      <c r="T4473" s="104">
        <f t="shared" si="1837"/>
        <v>0</v>
      </c>
      <c r="U4473" s="104">
        <f t="shared" si="1838"/>
        <v>0</v>
      </c>
      <c r="V4473" s="104">
        <f t="shared" si="1839"/>
        <v>0</v>
      </c>
      <c r="W4473" s="105">
        <f t="shared" si="1840"/>
        <v>0</v>
      </c>
      <c r="X4473" s="96"/>
      <c r="Y4473" s="106" t="str">
        <f>$AO$27</f>
        <v>M</v>
      </c>
      <c r="Z4473" s="207" t="str">
        <f t="shared" si="1831"/>
        <v>Sat</v>
      </c>
      <c r="AA4473" s="107">
        <f t="shared" si="1832"/>
        <v>0</v>
      </c>
      <c r="AB4473" s="107">
        <f t="shared" si="1833"/>
        <v>0</v>
      </c>
      <c r="AC4473" s="107">
        <f t="shared" si="1834"/>
        <v>0</v>
      </c>
    </row>
    <row r="4474" spans="1:29" ht="12.75" customHeight="1">
      <c r="A4474" s="69"/>
      <c r="B4474" s="98"/>
      <c r="C4474" s="98"/>
      <c r="D4474" s="158" t="s">
        <v>28</v>
      </c>
      <c r="E4474" s="159"/>
      <c r="F4474" s="160">
        <f>VLOOKUP(C4453,$AD$1:$AG$6,2)</f>
        <v>-1320000</v>
      </c>
      <c r="G4474" s="160"/>
      <c r="H4474" s="99"/>
      <c r="I4474" s="76">
        <f t="shared" si="1828"/>
        <v>24</v>
      </c>
      <c r="J4474" s="100">
        <f>$AN$28</f>
        <v>41098</v>
      </c>
      <c r="K4474" s="339" t="s">
        <v>50</v>
      </c>
      <c r="L4474" s="261"/>
      <c r="M4474" s="232">
        <f t="shared" si="1843"/>
        <v>0</v>
      </c>
      <c r="N4474" s="241">
        <f t="shared" si="1835"/>
        <v>0</v>
      </c>
      <c r="O4474" s="244">
        <f t="shared" si="1829"/>
        <v>0</v>
      </c>
      <c r="P4474" s="245">
        <f t="shared" si="1841"/>
        <v>0</v>
      </c>
      <c r="Q4474" s="257">
        <f t="shared" si="1830"/>
        <v>0</v>
      </c>
      <c r="R4474" s="102">
        <f t="shared" si="1842"/>
        <v>0</v>
      </c>
      <c r="S4474" s="103">
        <f t="shared" si="1836"/>
        <v>0</v>
      </c>
      <c r="T4474" s="104">
        <f t="shared" si="1837"/>
        <v>0</v>
      </c>
      <c r="U4474" s="104">
        <f t="shared" si="1838"/>
        <v>0</v>
      </c>
      <c r="V4474" s="104">
        <f t="shared" si="1839"/>
        <v>0</v>
      </c>
      <c r="W4474" s="105">
        <f t="shared" si="1840"/>
        <v>0</v>
      </c>
      <c r="X4474" s="96"/>
      <c r="Y4474" s="106" t="str">
        <f>$AO$28</f>
        <v>M</v>
      </c>
      <c r="Z4474" s="262" t="str">
        <f t="shared" si="1831"/>
        <v>Sun</v>
      </c>
      <c r="AA4474" s="107">
        <f t="shared" si="1832"/>
        <v>0</v>
      </c>
      <c r="AB4474" s="107">
        <f t="shared" si="1833"/>
        <v>0</v>
      </c>
      <c r="AC4474" s="107">
        <f t="shared" si="1834"/>
        <v>0</v>
      </c>
    </row>
    <row r="4475" spans="1:29" ht="12.75" customHeight="1">
      <c r="A4475" s="69"/>
      <c r="B4475" s="98"/>
      <c r="C4475" s="98"/>
      <c r="D4475" s="162" t="s">
        <v>26</v>
      </c>
      <c r="E4475" s="159"/>
      <c r="F4475" s="163">
        <f>+(H4460)*0.54%</f>
        <v>6720.6240000000007</v>
      </c>
      <c r="G4475" s="163"/>
      <c r="H4475" s="99"/>
      <c r="I4475" s="76">
        <f t="shared" si="1828"/>
        <v>25</v>
      </c>
      <c r="J4475" s="100">
        <f>$AN$29</f>
        <v>41099</v>
      </c>
      <c r="K4475" s="101">
        <v>1</v>
      </c>
      <c r="L4475" s="261">
        <v>10</v>
      </c>
      <c r="M4475" s="232">
        <f t="shared" si="1843"/>
        <v>0.33333333333333331</v>
      </c>
      <c r="N4475" s="241">
        <f t="shared" si="1835"/>
        <v>0.70833333333333337</v>
      </c>
      <c r="O4475" s="244">
        <f t="shared" si="1829"/>
        <v>9.0000000000000018</v>
      </c>
      <c r="P4475" s="245" t="str">
        <f t="shared" si="1841"/>
        <v>1</v>
      </c>
      <c r="Q4475" s="257">
        <f t="shared" si="1830"/>
        <v>8.0000000000000018</v>
      </c>
      <c r="R4475" s="102">
        <f t="shared" si="1842"/>
        <v>1.9999999999999982</v>
      </c>
      <c r="S4475" s="103">
        <f t="shared" si="1836"/>
        <v>1</v>
      </c>
      <c r="T4475" s="104">
        <f t="shared" si="1837"/>
        <v>0.99999999999999822</v>
      </c>
      <c r="U4475" s="104">
        <f t="shared" si="1838"/>
        <v>0</v>
      </c>
      <c r="V4475" s="104">
        <f t="shared" si="1839"/>
        <v>0</v>
      </c>
      <c r="W4475" s="105">
        <f t="shared" si="1840"/>
        <v>1.9999999999999982</v>
      </c>
      <c r="X4475" s="96"/>
      <c r="Y4475" s="106" t="str">
        <f>$AO$29</f>
        <v>D</v>
      </c>
      <c r="Z4475" s="262" t="str">
        <f t="shared" si="1831"/>
        <v>Mon</v>
      </c>
      <c r="AA4475" s="107">
        <f t="shared" si="1832"/>
        <v>0</v>
      </c>
      <c r="AB4475" s="107">
        <f t="shared" si="1833"/>
        <v>0</v>
      </c>
      <c r="AC4475" s="107">
        <f t="shared" si="1834"/>
        <v>0</v>
      </c>
    </row>
    <row r="4476" spans="1:29" ht="12.75" customHeight="1">
      <c r="A4476" s="69"/>
      <c r="B4476" s="98"/>
      <c r="C4476" s="98"/>
      <c r="D4476" s="162" t="s">
        <v>29</v>
      </c>
      <c r="E4476" s="159"/>
      <c r="F4476" s="160">
        <f>-IF(H4469*5%&gt;500000,500000,H4469*5%)</f>
        <v>-88090.566473988452</v>
      </c>
      <c r="G4476" s="160"/>
      <c r="H4476" s="99"/>
      <c r="I4476" s="76">
        <f t="shared" si="1828"/>
        <v>26</v>
      </c>
      <c r="J4476" s="100">
        <f>$AN$30</f>
        <v>41100</v>
      </c>
      <c r="K4476" s="101">
        <v>1</v>
      </c>
      <c r="L4476" s="261">
        <v>10</v>
      </c>
      <c r="M4476" s="232">
        <f t="shared" si="1843"/>
        <v>0.33333333333333331</v>
      </c>
      <c r="N4476" s="241">
        <f t="shared" si="1835"/>
        <v>0.70833333333333337</v>
      </c>
      <c r="O4476" s="244">
        <f t="shared" si="1829"/>
        <v>9.0000000000000018</v>
      </c>
      <c r="P4476" s="245" t="str">
        <f t="shared" si="1841"/>
        <v>1</v>
      </c>
      <c r="Q4476" s="257">
        <f t="shared" si="1830"/>
        <v>8.0000000000000018</v>
      </c>
      <c r="R4476" s="102">
        <f t="shared" si="1842"/>
        <v>1.9999999999999982</v>
      </c>
      <c r="S4476" s="103">
        <f t="shared" si="1836"/>
        <v>1</v>
      </c>
      <c r="T4476" s="104">
        <f t="shared" si="1837"/>
        <v>0.99999999999999822</v>
      </c>
      <c r="U4476" s="104">
        <f t="shared" si="1838"/>
        <v>0</v>
      </c>
      <c r="V4476" s="104">
        <f t="shared" si="1839"/>
        <v>0</v>
      </c>
      <c r="W4476" s="105">
        <f t="shared" si="1840"/>
        <v>1.9999999999999982</v>
      </c>
      <c r="X4476" s="96"/>
      <c r="Y4476" s="106" t="str">
        <f>$AO$30</f>
        <v>D</v>
      </c>
      <c r="Z4476" s="207" t="str">
        <f t="shared" si="1831"/>
        <v>Tue</v>
      </c>
      <c r="AA4476" s="107">
        <f t="shared" si="1832"/>
        <v>0</v>
      </c>
      <c r="AB4476" s="107">
        <f t="shared" si="1833"/>
        <v>0</v>
      </c>
      <c r="AC4476" s="107">
        <f t="shared" si="1834"/>
        <v>0</v>
      </c>
    </row>
    <row r="4477" spans="1:29" ht="12.75" customHeight="1">
      <c r="A4477" s="69"/>
      <c r="B4477" s="98"/>
      <c r="C4477" s="98"/>
      <c r="D4477" s="162" t="s">
        <v>30</v>
      </c>
      <c r="E4477" s="159"/>
      <c r="F4477" s="163">
        <f>ROUND(H4469+H4471+F4475+F4476,0)*12</f>
        <v>19866600</v>
      </c>
      <c r="G4477" s="163"/>
      <c r="H4477" s="99"/>
      <c r="I4477" s="76">
        <f t="shared" si="1828"/>
        <v>27</v>
      </c>
      <c r="J4477" s="100">
        <f>$AN$31</f>
        <v>41101</v>
      </c>
      <c r="K4477" s="101">
        <v>1</v>
      </c>
      <c r="L4477" s="261">
        <v>10</v>
      </c>
      <c r="M4477" s="232">
        <f t="shared" si="1843"/>
        <v>0.33333333333333331</v>
      </c>
      <c r="N4477" s="241">
        <f t="shared" si="1835"/>
        <v>0.70833333333333337</v>
      </c>
      <c r="O4477" s="244">
        <f t="shared" si="1829"/>
        <v>9.0000000000000018</v>
      </c>
      <c r="P4477" s="245" t="str">
        <f t="shared" si="1841"/>
        <v>1</v>
      </c>
      <c r="Q4477" s="257">
        <f t="shared" si="1830"/>
        <v>8.0000000000000018</v>
      </c>
      <c r="R4477" s="102">
        <f t="shared" si="1842"/>
        <v>1.9999999999999982</v>
      </c>
      <c r="S4477" s="103">
        <f t="shared" si="1836"/>
        <v>1</v>
      </c>
      <c r="T4477" s="104">
        <f t="shared" si="1837"/>
        <v>0.99999999999999822</v>
      </c>
      <c r="U4477" s="104">
        <f t="shared" si="1838"/>
        <v>0</v>
      </c>
      <c r="V4477" s="104">
        <f t="shared" si="1839"/>
        <v>0</v>
      </c>
      <c r="W4477" s="105">
        <f t="shared" si="1840"/>
        <v>1.9999999999999982</v>
      </c>
      <c r="X4477" s="96"/>
      <c r="Y4477" s="106" t="str">
        <f>$AO$31</f>
        <v>D</v>
      </c>
      <c r="Z4477" s="207" t="str">
        <f t="shared" si="1831"/>
        <v>Wed</v>
      </c>
      <c r="AA4477" s="107">
        <f t="shared" si="1832"/>
        <v>0</v>
      </c>
      <c r="AB4477" s="107">
        <f t="shared" si="1833"/>
        <v>0</v>
      </c>
      <c r="AC4477" s="107">
        <f t="shared" si="1834"/>
        <v>0</v>
      </c>
    </row>
    <row r="4478" spans="1:29" ht="12.75" customHeight="1">
      <c r="A4478" s="69"/>
      <c r="B4478" s="98"/>
      <c r="C4478" s="98"/>
      <c r="D4478" s="168" t="s">
        <v>31</v>
      </c>
      <c r="E4478" s="159"/>
      <c r="F4478" s="169">
        <f>(F4477)+(F4474*12)</f>
        <v>4026600</v>
      </c>
      <c r="G4478" s="169"/>
      <c r="H4478" s="99"/>
      <c r="I4478" s="76">
        <f t="shared" si="1828"/>
        <v>28</v>
      </c>
      <c r="J4478" s="100">
        <f>$AN$32</f>
        <v>41102</v>
      </c>
      <c r="K4478" s="101">
        <v>1</v>
      </c>
      <c r="L4478" s="261">
        <v>8</v>
      </c>
      <c r="M4478" s="232">
        <f t="shared" si="1843"/>
        <v>0.33333333333333331</v>
      </c>
      <c r="N4478" s="241">
        <f t="shared" si="1835"/>
        <v>0.70833333333333337</v>
      </c>
      <c r="O4478" s="244">
        <f t="shared" si="1829"/>
        <v>9.0000000000000018</v>
      </c>
      <c r="P4478" s="245" t="str">
        <f t="shared" si="1841"/>
        <v>1</v>
      </c>
      <c r="Q4478" s="257">
        <f t="shared" si="1830"/>
        <v>8.0000000000000018</v>
      </c>
      <c r="R4478" s="102">
        <f t="shared" si="1842"/>
        <v>0</v>
      </c>
      <c r="S4478" s="103">
        <f t="shared" si="1836"/>
        <v>0</v>
      </c>
      <c r="T4478" s="104">
        <f t="shared" si="1837"/>
        <v>0</v>
      </c>
      <c r="U4478" s="104">
        <f t="shared" si="1838"/>
        <v>0</v>
      </c>
      <c r="V4478" s="104">
        <f t="shared" si="1839"/>
        <v>0</v>
      </c>
      <c r="W4478" s="105">
        <f t="shared" si="1840"/>
        <v>0</v>
      </c>
      <c r="X4478" s="96"/>
      <c r="Y4478" s="106" t="str">
        <f>$AO$32</f>
        <v>D</v>
      </c>
      <c r="Z4478" s="207" t="str">
        <f t="shared" si="1831"/>
        <v>Thu</v>
      </c>
      <c r="AA4478" s="107">
        <f t="shared" si="1832"/>
        <v>0</v>
      </c>
      <c r="AB4478" s="107">
        <f t="shared" si="1833"/>
        <v>0</v>
      </c>
      <c r="AC4478" s="107">
        <f t="shared" si="1834"/>
        <v>0</v>
      </c>
    </row>
    <row r="4479" spans="1:29" ht="12.75" customHeight="1">
      <c r="A4479" s="69"/>
      <c r="B4479" s="98"/>
      <c r="C4479" s="98"/>
      <c r="D4479" s="168" t="s">
        <v>32</v>
      </c>
      <c r="E4479" s="159"/>
      <c r="F4479" s="170">
        <f>-(IF(F4478&lt;=0,0,IF(F4478&lt;=50000000,F4478*0.05,IF(F4478&lt;=200000000,(F4478-50000000)*0.15+2500000,IF(F4478&lt;=500000000,(F4478-250000000)*0.25+32500000,(F4478-500000000)*0.3+95000000)))))/12</f>
        <v>-16777.5</v>
      </c>
      <c r="G4479" s="171">
        <f>-(IF(F4479&lt;=0,0,IF(F4479&lt;=50000000,F4479*0.05,IF(F4479&lt;=200000000,(F4479-50000000)*0.15+2500000,IF(F4479&lt;=500000000,(F4479-250000000)*0.25+32500000,(F4479-500000000)*0.3+95000000)))))/12</f>
        <v>0</v>
      </c>
      <c r="H4479" s="99"/>
      <c r="I4479" s="76">
        <f t="shared" si="1828"/>
        <v>29</v>
      </c>
      <c r="J4479" s="100">
        <f>$AN$33</f>
        <v>41103</v>
      </c>
      <c r="K4479" s="101">
        <v>1</v>
      </c>
      <c r="L4479" s="261">
        <v>11</v>
      </c>
      <c r="M4479" s="232">
        <f t="shared" si="1843"/>
        <v>0.33333333333333331</v>
      </c>
      <c r="N4479" s="241">
        <f t="shared" si="1835"/>
        <v>0.70833333333333337</v>
      </c>
      <c r="O4479" s="244">
        <f t="shared" si="1829"/>
        <v>9.0000000000000018</v>
      </c>
      <c r="P4479" s="245" t="str">
        <f t="shared" si="1841"/>
        <v>1</v>
      </c>
      <c r="Q4479" s="257">
        <f t="shared" si="1830"/>
        <v>8.0000000000000018</v>
      </c>
      <c r="R4479" s="102">
        <f t="shared" si="1842"/>
        <v>2.9999999999999982</v>
      </c>
      <c r="S4479" s="103">
        <f t="shared" si="1836"/>
        <v>1</v>
      </c>
      <c r="T4479" s="104">
        <f t="shared" si="1837"/>
        <v>1.9999999999999982</v>
      </c>
      <c r="U4479" s="104">
        <f t="shared" si="1838"/>
        <v>0</v>
      </c>
      <c r="V4479" s="104">
        <f t="shared" si="1839"/>
        <v>0</v>
      </c>
      <c r="W4479" s="105">
        <f t="shared" si="1840"/>
        <v>2.9999999999999982</v>
      </c>
      <c r="X4479" s="96"/>
      <c r="Y4479" s="106" t="str">
        <f>$AO$33</f>
        <v>D</v>
      </c>
      <c r="Z4479" s="207" t="str">
        <f t="shared" si="1831"/>
        <v>Fri</v>
      </c>
      <c r="AA4479" s="107">
        <f t="shared" si="1832"/>
        <v>0</v>
      </c>
      <c r="AB4479" s="107">
        <f t="shared" si="1833"/>
        <v>0</v>
      </c>
      <c r="AC4479" s="107">
        <f t="shared" si="1834"/>
        <v>0</v>
      </c>
    </row>
    <row r="4480" spans="1:29" ht="12.75" customHeight="1">
      <c r="A4480" s="69"/>
      <c r="B4480" s="98"/>
      <c r="C4480" s="125"/>
      <c r="D4480" s="172"/>
      <c r="E4480" s="173"/>
      <c r="F4480" s="174"/>
      <c r="G4480" s="72"/>
      <c r="H4480" s="175"/>
      <c r="I4480" s="76">
        <f t="shared" si="1828"/>
        <v>30</v>
      </c>
      <c r="J4480" s="100">
        <f>$AN$34</f>
        <v>41104</v>
      </c>
      <c r="K4480" s="339" t="s">
        <v>50</v>
      </c>
      <c r="L4480" s="261"/>
      <c r="M4480" s="232">
        <f t="shared" si="1843"/>
        <v>0</v>
      </c>
      <c r="N4480" s="241">
        <f t="shared" si="1835"/>
        <v>0</v>
      </c>
      <c r="O4480" s="244">
        <f t="shared" si="1829"/>
        <v>0</v>
      </c>
      <c r="P4480" s="245">
        <f t="shared" si="1841"/>
        <v>0</v>
      </c>
      <c r="Q4480" s="257">
        <f t="shared" si="1830"/>
        <v>0</v>
      </c>
      <c r="R4480" s="102">
        <f t="shared" si="1842"/>
        <v>0</v>
      </c>
      <c r="S4480" s="103">
        <f t="shared" si="1836"/>
        <v>0</v>
      </c>
      <c r="T4480" s="104">
        <f t="shared" si="1837"/>
        <v>0</v>
      </c>
      <c r="U4480" s="104">
        <f t="shared" si="1838"/>
        <v>0</v>
      </c>
      <c r="V4480" s="104">
        <f t="shared" si="1839"/>
        <v>0</v>
      </c>
      <c r="W4480" s="105">
        <f t="shared" si="1840"/>
        <v>0</v>
      </c>
      <c r="X4480" s="96"/>
      <c r="Y4480" s="106" t="str">
        <f>$AO$34</f>
        <v>M</v>
      </c>
      <c r="Z4480" s="207" t="str">
        <f t="shared" si="1831"/>
        <v>Sat</v>
      </c>
      <c r="AA4480" s="107">
        <f t="shared" si="1832"/>
        <v>0</v>
      </c>
      <c r="AB4480" s="107">
        <f t="shared" si="1833"/>
        <v>0</v>
      </c>
      <c r="AC4480" s="107">
        <f t="shared" si="1834"/>
        <v>0</v>
      </c>
    </row>
    <row r="4481" spans="1:29" ht="12.75" customHeight="1">
      <c r="A4481" s="69"/>
      <c r="B4481" s="176" t="s">
        <v>33</v>
      </c>
      <c r="C4481" s="177"/>
      <c r="D4481" s="178"/>
      <c r="E4481" s="127"/>
      <c r="F4481" s="179"/>
      <c r="G4481" s="180" t="s">
        <v>22</v>
      </c>
      <c r="H4481" s="152">
        <f>+H4469+H4471+H4472+H4473</f>
        <v>1720142.6294797689</v>
      </c>
      <c r="I4481" s="76">
        <f t="shared" si="1828"/>
        <v>31</v>
      </c>
      <c r="J4481" s="100">
        <f>$AN$35</f>
        <v>41105</v>
      </c>
      <c r="K4481" s="339" t="s">
        <v>72</v>
      </c>
      <c r="L4481" s="261">
        <v>8</v>
      </c>
      <c r="M4481" s="232">
        <f t="shared" si="1843"/>
        <v>0</v>
      </c>
      <c r="N4481" s="241">
        <f t="shared" si="1835"/>
        <v>0</v>
      </c>
      <c r="O4481" s="244">
        <f t="shared" si="1829"/>
        <v>0</v>
      </c>
      <c r="P4481" s="245">
        <f t="shared" si="1841"/>
        <v>0</v>
      </c>
      <c r="Q4481" s="257">
        <f t="shared" si="1830"/>
        <v>0</v>
      </c>
      <c r="R4481" s="102">
        <f t="shared" si="1842"/>
        <v>8</v>
      </c>
      <c r="S4481" s="103">
        <f t="shared" si="1836"/>
        <v>0</v>
      </c>
      <c r="T4481" s="104">
        <f t="shared" si="1837"/>
        <v>7</v>
      </c>
      <c r="U4481" s="104">
        <f t="shared" si="1838"/>
        <v>1</v>
      </c>
      <c r="V4481" s="104">
        <f t="shared" si="1839"/>
        <v>0</v>
      </c>
      <c r="W4481" s="105">
        <f t="shared" si="1840"/>
        <v>8</v>
      </c>
      <c r="X4481" s="96"/>
      <c r="Y4481" s="106" t="str">
        <f>$AO$35</f>
        <v>M</v>
      </c>
      <c r="Z4481" s="262" t="str">
        <f t="shared" si="1831"/>
        <v>Sun</v>
      </c>
      <c r="AA4481" s="107">
        <f t="shared" si="1832"/>
        <v>0</v>
      </c>
      <c r="AB4481" s="107">
        <f t="shared" si="1833"/>
        <v>0</v>
      </c>
      <c r="AC4481" s="107">
        <f t="shared" si="1834"/>
        <v>0</v>
      </c>
    </row>
    <row r="4482" spans="1:29" ht="12.75" customHeight="1">
      <c r="A4482" s="69"/>
      <c r="B4482" s="70"/>
      <c r="C4482" s="70"/>
      <c r="D4482" s="200"/>
      <c r="E4482" s="127"/>
      <c r="F4482" s="155"/>
      <c r="G4482" s="74"/>
      <c r="H4482" s="75"/>
      <c r="I4482" s="76">
        <f t="shared" si="1828"/>
        <v>32</v>
      </c>
      <c r="J4482" s="100">
        <f>$AN$36</f>
        <v>41106</v>
      </c>
      <c r="K4482" s="101">
        <v>2</v>
      </c>
      <c r="L4482" s="261">
        <v>10</v>
      </c>
      <c r="M4482" s="232">
        <f t="shared" si="1843"/>
        <v>0.83333333333333337</v>
      </c>
      <c r="N4482" s="241">
        <f t="shared" si="1835"/>
        <v>1.2083333333333333</v>
      </c>
      <c r="O4482" s="244">
        <f t="shared" si="1829"/>
        <v>8.9999999999999964</v>
      </c>
      <c r="P4482" s="245" t="str">
        <f t="shared" si="1841"/>
        <v>1</v>
      </c>
      <c r="Q4482" s="257">
        <f t="shared" si="1830"/>
        <v>7.9999999999999964</v>
      </c>
      <c r="R4482" s="102">
        <f t="shared" si="1842"/>
        <v>2.0000000000000036</v>
      </c>
      <c r="S4482" s="103">
        <f t="shared" si="1836"/>
        <v>1</v>
      </c>
      <c r="T4482" s="104">
        <f t="shared" si="1837"/>
        <v>1.0000000000000036</v>
      </c>
      <c r="U4482" s="104">
        <f t="shared" si="1838"/>
        <v>0</v>
      </c>
      <c r="V4482" s="104">
        <f t="shared" si="1839"/>
        <v>0</v>
      </c>
      <c r="W4482" s="105">
        <f t="shared" si="1840"/>
        <v>2.0000000000000036</v>
      </c>
      <c r="X4482" s="96"/>
      <c r="Y4482" s="106" t="str">
        <f>$AO$36</f>
        <v>D</v>
      </c>
      <c r="Z4482" s="262" t="str">
        <f t="shared" si="1831"/>
        <v>Mon</v>
      </c>
      <c r="AA4482" s="107">
        <f t="shared" si="1832"/>
        <v>0</v>
      </c>
      <c r="AB4482" s="107">
        <f t="shared" si="1833"/>
        <v>0</v>
      </c>
      <c r="AC4482" s="107">
        <f t="shared" si="1834"/>
        <v>0</v>
      </c>
    </row>
    <row r="4483" spans="1:29" ht="12.75" customHeight="1">
      <c r="A4483" s="69"/>
      <c r="B4483" s="181" t="s">
        <v>34</v>
      </c>
      <c r="C4483" s="181"/>
      <c r="D4483" s="72"/>
      <c r="E4483" s="73"/>
      <c r="F4483" s="72"/>
      <c r="G4483" s="181" t="s">
        <v>35</v>
      </c>
      <c r="H4483" s="99"/>
      <c r="I4483" s="76">
        <f t="shared" si="1828"/>
        <v>33</v>
      </c>
      <c r="J4483" s="100">
        <f>$AN$37</f>
        <v>41107</v>
      </c>
      <c r="K4483" s="101">
        <v>2</v>
      </c>
      <c r="L4483" s="261">
        <v>10</v>
      </c>
      <c r="M4483" s="232">
        <f t="shared" si="1843"/>
        <v>0.83333333333333337</v>
      </c>
      <c r="N4483" s="241">
        <f t="shared" si="1835"/>
        <v>1.2083333333333333</v>
      </c>
      <c r="O4483" s="244">
        <f t="shared" si="1829"/>
        <v>8.9999999999999964</v>
      </c>
      <c r="P4483" s="245" t="str">
        <f t="shared" si="1841"/>
        <v>1</v>
      </c>
      <c r="Q4483" s="257">
        <f t="shared" si="1830"/>
        <v>7.9999999999999964</v>
      </c>
      <c r="R4483" s="102">
        <f t="shared" si="1842"/>
        <v>2.0000000000000036</v>
      </c>
      <c r="S4483" s="103">
        <f t="shared" si="1836"/>
        <v>1</v>
      </c>
      <c r="T4483" s="104">
        <f t="shared" si="1837"/>
        <v>1.0000000000000036</v>
      </c>
      <c r="U4483" s="104">
        <f t="shared" si="1838"/>
        <v>0</v>
      </c>
      <c r="V4483" s="104">
        <f t="shared" si="1839"/>
        <v>0</v>
      </c>
      <c r="W4483" s="105">
        <f t="shared" si="1840"/>
        <v>2.0000000000000036</v>
      </c>
      <c r="X4483" s="96"/>
      <c r="Y4483" s="106" t="str">
        <f>$AO$37</f>
        <v>D</v>
      </c>
      <c r="Z4483" s="207" t="str">
        <f t="shared" si="1831"/>
        <v>Tue</v>
      </c>
      <c r="AA4483" s="107">
        <f t="shared" si="1832"/>
        <v>0</v>
      </c>
      <c r="AB4483" s="107">
        <f t="shared" si="1833"/>
        <v>0</v>
      </c>
      <c r="AC4483" s="107">
        <f t="shared" si="1834"/>
        <v>0</v>
      </c>
    </row>
    <row r="4484" spans="1:29" ht="12.75" customHeight="1">
      <c r="A4484" s="69"/>
      <c r="B4484" s="181"/>
      <c r="C4484" s="181"/>
      <c r="D4484" s="72"/>
      <c r="E4484" s="73"/>
      <c r="F4484" s="72"/>
      <c r="G4484" s="181"/>
      <c r="H4484" s="99"/>
      <c r="I4484" s="76">
        <f t="shared" si="1828"/>
        <v>34</v>
      </c>
      <c r="J4484" s="100">
        <f>$AN$38</f>
        <v>41108</v>
      </c>
      <c r="K4484" s="101">
        <v>2</v>
      </c>
      <c r="L4484" s="261">
        <v>11</v>
      </c>
      <c r="M4484" s="232">
        <f t="shared" si="1843"/>
        <v>0.83333333333333337</v>
      </c>
      <c r="N4484" s="241">
        <f t="shared" si="1835"/>
        <v>1.2083333333333333</v>
      </c>
      <c r="O4484" s="244">
        <f t="shared" si="1829"/>
        <v>8.9999999999999964</v>
      </c>
      <c r="P4484" s="245" t="str">
        <f t="shared" si="1841"/>
        <v>1</v>
      </c>
      <c r="Q4484" s="257">
        <f t="shared" si="1830"/>
        <v>7.9999999999999964</v>
      </c>
      <c r="R4484" s="102">
        <f t="shared" si="1842"/>
        <v>3.0000000000000036</v>
      </c>
      <c r="S4484" s="103">
        <f t="shared" si="1836"/>
        <v>1</v>
      </c>
      <c r="T4484" s="104">
        <f t="shared" si="1837"/>
        <v>2.0000000000000036</v>
      </c>
      <c r="U4484" s="104">
        <f t="shared" si="1838"/>
        <v>0</v>
      </c>
      <c r="V4484" s="104">
        <f t="shared" si="1839"/>
        <v>0</v>
      </c>
      <c r="W4484" s="105">
        <f t="shared" si="1840"/>
        <v>3.0000000000000036</v>
      </c>
      <c r="X4484" s="96"/>
      <c r="Y4484" s="106" t="str">
        <f>$AO$38</f>
        <v>D</v>
      </c>
      <c r="Z4484" s="207" t="str">
        <f t="shared" si="1831"/>
        <v>Wed</v>
      </c>
      <c r="AA4484" s="107">
        <f t="shared" si="1832"/>
        <v>0</v>
      </c>
      <c r="AB4484" s="107">
        <f t="shared" si="1833"/>
        <v>0</v>
      </c>
      <c r="AC4484" s="107">
        <f t="shared" si="1834"/>
        <v>0</v>
      </c>
    </row>
    <row r="4485" spans="1:29" ht="12.75" customHeight="1">
      <c r="A4485" s="69"/>
      <c r="B4485" s="181"/>
      <c r="C4485" s="181"/>
      <c r="D4485" s="72"/>
      <c r="E4485" s="73"/>
      <c r="F4485" s="72"/>
      <c r="G4485" s="181"/>
      <c r="H4485" s="99"/>
      <c r="I4485" s="76">
        <f t="shared" si="1828"/>
        <v>35</v>
      </c>
      <c r="J4485" s="100"/>
      <c r="K4485" s="101"/>
      <c r="L4485" s="261"/>
      <c r="M4485" s="232"/>
      <c r="N4485" s="241"/>
      <c r="O4485" s="244"/>
      <c r="P4485" s="245"/>
      <c r="Q4485" s="257"/>
      <c r="R4485" s="102"/>
      <c r="S4485" s="103"/>
      <c r="T4485" s="104"/>
      <c r="U4485" s="104"/>
      <c r="V4485" s="104"/>
      <c r="W4485" s="105"/>
      <c r="X4485" s="96"/>
      <c r="Y4485" s="106"/>
      <c r="Z4485" s="207" t="str">
        <f t="shared" si="1831"/>
        <v>Sat</v>
      </c>
      <c r="AA4485" s="107">
        <f>COUNTIF(K4485,"S")</f>
        <v>0</v>
      </c>
      <c r="AB4485" s="107">
        <f>COUNTIF(K4485,"I")</f>
        <v>0</v>
      </c>
      <c r="AC4485" s="107">
        <f>COUNTIF(K4485,"A")</f>
        <v>0</v>
      </c>
    </row>
    <row r="4486" spans="1:29" ht="12.75" customHeight="1">
      <c r="A4486" s="69"/>
      <c r="B4486" s="181"/>
      <c r="C4486" s="181"/>
      <c r="D4486" s="72"/>
      <c r="E4486" s="73"/>
      <c r="F4486" s="72"/>
      <c r="G4486" s="181"/>
      <c r="H4486" s="99"/>
      <c r="I4486" s="76">
        <f t="shared" si="1828"/>
        <v>36</v>
      </c>
      <c r="J4486" s="210" t="s">
        <v>19</v>
      </c>
      <c r="K4486" s="211"/>
      <c r="L4486" s="251"/>
      <c r="M4486" s="212" t="s">
        <v>45</v>
      </c>
      <c r="N4486" s="212" t="s">
        <v>46</v>
      </c>
      <c r="O4486" s="242"/>
      <c r="P4486" s="243"/>
      <c r="Q4486" s="258"/>
      <c r="R4486" s="212"/>
      <c r="S4486" s="213"/>
      <c r="T4486" s="214"/>
      <c r="U4486" s="214"/>
      <c r="V4486" s="215"/>
      <c r="W4486" s="216" t="s">
        <v>36</v>
      </c>
      <c r="X4486" s="182"/>
      <c r="Y4486" s="183" t="s">
        <v>37</v>
      </c>
      <c r="Z4486" s="83"/>
      <c r="AA4486" s="84"/>
      <c r="AB4486" s="84"/>
      <c r="AC4486" s="96"/>
    </row>
    <row r="4487" spans="1:29" ht="12.75" customHeight="1">
      <c r="A4487" s="69"/>
      <c r="B4487" s="184" t="str">
        <f>C4451</f>
        <v>ADE</v>
      </c>
      <c r="C4487" s="181"/>
      <c r="D4487" s="72"/>
      <c r="E4487" s="73"/>
      <c r="F4487" s="72"/>
      <c r="G4487" s="181" t="s">
        <v>38</v>
      </c>
      <c r="H4487" s="99"/>
      <c r="I4487" s="76">
        <f t="shared" si="1828"/>
        <v>37</v>
      </c>
      <c r="J4487" s="333">
        <f>+K4487+L4487</f>
        <v>18</v>
      </c>
      <c r="K4487" s="334">
        <f>+COUNTIF(K4454:K4485,"1")+COUNTIF(K4454:K4485,"2")+COUNTIF(K4454:K4485,"L2")+COUNTIF(K4454:K4485,"L1")</f>
        <v>14</v>
      </c>
      <c r="L4487" s="334">
        <f>+COUNTIF(K4454:K4485,"2")+COUNTIF(K4454:K4485,"L2")</f>
        <v>4</v>
      </c>
      <c r="M4487" s="334">
        <f>+COUNTIF(K4454:K4485,"1")+COUNTIF(K4454:K4485,"L1")</f>
        <v>10</v>
      </c>
      <c r="N4487" s="185"/>
      <c r="O4487" s="185"/>
      <c r="P4487" s="101"/>
      <c r="Q4487" s="259"/>
      <c r="R4487" s="185">
        <f>+COUNTIF(K4455:K4485,"S2")</f>
        <v>0</v>
      </c>
      <c r="S4487" s="102">
        <f>SUM(S4455:S4485)</f>
        <v>10</v>
      </c>
      <c r="T4487" s="102">
        <f>SUM(T4455:T4485)</f>
        <v>20</v>
      </c>
      <c r="U4487" s="102">
        <f>SUM(U4455:U4485)</f>
        <v>1</v>
      </c>
      <c r="V4487" s="102">
        <f>SUM(V4455:V4485)</f>
        <v>0</v>
      </c>
      <c r="W4487" s="105">
        <f>+(S4487*1.5)+(T4487*2)+(U4487*3)+(V4487*4)</f>
        <v>58</v>
      </c>
      <c r="X4487" s="186"/>
      <c r="Y4487" s="187">
        <f>+COUNTIF(Y4455:Y4485,"D")</f>
        <v>22</v>
      </c>
      <c r="Z4487" s="83"/>
      <c r="AA4487" s="102">
        <f>SUM(AA4455:AA4485)</f>
        <v>0</v>
      </c>
      <c r="AB4487" s="102">
        <f>SUM(AB4455:AB4485)</f>
        <v>0</v>
      </c>
      <c r="AC4487" s="102">
        <f>SUM(AC4455:AC4485)</f>
        <v>0</v>
      </c>
    </row>
    <row r="4488" spans="1:29" ht="12.75" customHeight="1">
      <c r="A4488" s="69"/>
      <c r="B4488" s="263"/>
      <c r="C4488" s="189" t="s">
        <v>57</v>
      </c>
      <c r="D4488" s="189"/>
      <c r="E4488" s="190"/>
      <c r="F4488" s="72"/>
      <c r="G4488" s="72"/>
      <c r="H4488" s="99"/>
      <c r="I4488" s="76">
        <f t="shared" si="1828"/>
        <v>38</v>
      </c>
      <c r="J4488" s="191"/>
      <c r="K4488" s="192"/>
      <c r="L4488" s="252"/>
      <c r="M4488" s="193"/>
      <c r="N4488" s="193"/>
      <c r="O4488" s="193"/>
      <c r="P4488" s="239"/>
      <c r="Q4488" s="260"/>
      <c r="R4488" s="194">
        <f>S4487+T4487+U4487+V4487</f>
        <v>31</v>
      </c>
      <c r="S4488" s="103"/>
      <c r="T4488" s="103"/>
      <c r="U4488" s="103"/>
      <c r="V4488" s="103"/>
      <c r="W4488" s="103"/>
      <c r="X4488" s="195"/>
      <c r="Y4488" s="187"/>
      <c r="Z4488" s="196"/>
      <c r="AA4488" s="196"/>
      <c r="AB4488" s="196"/>
      <c r="AC4488" s="197"/>
    </row>
    <row r="4490" spans="1:29" ht="12.75" customHeight="1">
      <c r="A4490" s="52">
        <f>A4451+1</f>
        <v>116</v>
      </c>
      <c r="B4490" s="53" t="s">
        <v>2</v>
      </c>
      <c r="C4490" s="54" t="s">
        <v>201</v>
      </c>
      <c r="D4490" s="55"/>
      <c r="E4490" s="56" t="s">
        <v>55</v>
      </c>
      <c r="F4490" s="209" t="s">
        <v>191</v>
      </c>
      <c r="G4490" s="57"/>
      <c r="H4490" s="58"/>
      <c r="I4490" s="59">
        <v>1</v>
      </c>
      <c r="J4490" s="486" t="str">
        <f>+C4490</f>
        <v>ADE</v>
      </c>
      <c r="K4490" s="486"/>
      <c r="L4490" s="486"/>
      <c r="M4490" s="486"/>
      <c r="N4490" s="486"/>
      <c r="O4490" s="486"/>
      <c r="P4490" s="486"/>
      <c r="Q4490" s="486"/>
      <c r="R4490" s="486"/>
      <c r="S4490" s="486"/>
      <c r="T4490" s="486"/>
      <c r="U4490" s="486"/>
      <c r="V4490" s="486"/>
      <c r="W4490" s="486"/>
      <c r="X4490" s="60"/>
      <c r="Y4490" s="61"/>
      <c r="Z4490" s="62"/>
      <c r="AA4490" s="63"/>
      <c r="AB4490" s="63"/>
      <c r="AC4490" s="64"/>
    </row>
    <row r="4491" spans="1:29" ht="12.75" customHeight="1">
      <c r="A4491" s="69"/>
      <c r="B4491" s="70" t="s">
        <v>3</v>
      </c>
      <c r="C4491" s="71" t="s">
        <v>62</v>
      </c>
      <c r="D4491" s="72"/>
      <c r="E4491" s="73"/>
      <c r="F4491" s="72"/>
      <c r="G4491" s="74"/>
      <c r="H4491" s="75"/>
      <c r="I4491" s="76">
        <f t="shared" ref="I4491:I4527" si="1844">+I4490+1</f>
        <v>2</v>
      </c>
      <c r="J4491" s="77" t="s">
        <v>4</v>
      </c>
      <c r="K4491" s="78"/>
      <c r="L4491" s="248"/>
      <c r="M4491" s="79"/>
      <c r="N4491" s="79"/>
      <c r="O4491" s="79"/>
      <c r="P4491" s="236"/>
      <c r="Q4491" s="254"/>
      <c r="R4491" s="79"/>
      <c r="S4491" s="79"/>
      <c r="T4491" s="79"/>
      <c r="U4491" s="79"/>
      <c r="V4491" s="79"/>
      <c r="W4491" s="80" t="str">
        <f>$Y$1</f>
        <v>Period: 1 May 2012 - 31 May 2012</v>
      </c>
      <c r="X4491" s="81"/>
      <c r="Y4491" s="82"/>
      <c r="Z4491" s="83"/>
      <c r="AA4491" s="84"/>
      <c r="AB4491" s="84"/>
      <c r="AC4491" s="85"/>
    </row>
    <row r="4492" spans="1:29" ht="12.75" customHeight="1">
      <c r="A4492" s="69"/>
      <c r="B4492" s="70" t="s">
        <v>6</v>
      </c>
      <c r="C4492" s="71" t="s">
        <v>5</v>
      </c>
      <c r="D4492" s="72"/>
      <c r="E4492" s="73"/>
      <c r="F4492" s="91"/>
      <c r="G4492" s="91"/>
      <c r="H4492" s="92"/>
      <c r="I4492" s="76">
        <f t="shared" si="1844"/>
        <v>3</v>
      </c>
      <c r="J4492" s="487" t="s">
        <v>7</v>
      </c>
      <c r="K4492" s="488" t="s">
        <v>8</v>
      </c>
      <c r="L4492" s="249"/>
      <c r="M4492" s="489" t="s">
        <v>49</v>
      </c>
      <c r="N4492" s="490"/>
      <c r="O4492" s="220"/>
      <c r="P4492" s="237"/>
      <c r="Q4492" s="255"/>
      <c r="R4492" s="491" t="s">
        <v>64</v>
      </c>
      <c r="S4492" s="493" t="s">
        <v>9</v>
      </c>
      <c r="T4492" s="493"/>
      <c r="U4492" s="493"/>
      <c r="V4492" s="493"/>
      <c r="W4492" s="494" t="s">
        <v>10</v>
      </c>
      <c r="X4492" s="93"/>
      <c r="Y4492" s="94"/>
      <c r="Z4492" s="83"/>
      <c r="AA4492" s="84"/>
      <c r="AB4492" s="84"/>
      <c r="AC4492" s="85"/>
    </row>
    <row r="4493" spans="1:29" ht="12.75" customHeight="1">
      <c r="A4493" s="69"/>
      <c r="B4493" s="70" t="s">
        <v>48</v>
      </c>
      <c r="C4493" s="71"/>
      <c r="D4493" s="72"/>
      <c r="E4493" s="73"/>
      <c r="F4493" s="91"/>
      <c r="G4493" s="91"/>
      <c r="H4493" s="92"/>
      <c r="I4493" s="76">
        <f t="shared" si="1844"/>
        <v>4</v>
      </c>
      <c r="J4493" s="487"/>
      <c r="K4493" s="488"/>
      <c r="L4493" s="250"/>
      <c r="M4493" s="231" t="s">
        <v>11</v>
      </c>
      <c r="N4493" s="231" t="s">
        <v>12</v>
      </c>
      <c r="O4493" s="231"/>
      <c r="P4493" s="238"/>
      <c r="Q4493" s="256" t="s">
        <v>67</v>
      </c>
      <c r="R4493" s="492"/>
      <c r="S4493" s="201">
        <v>1.5</v>
      </c>
      <c r="T4493" s="201">
        <v>2</v>
      </c>
      <c r="U4493" s="201">
        <v>3</v>
      </c>
      <c r="V4493" s="201">
        <v>4</v>
      </c>
      <c r="W4493" s="494"/>
      <c r="X4493" s="93"/>
      <c r="Y4493" s="94"/>
      <c r="Z4493" s="83"/>
      <c r="AA4493" s="95" t="s">
        <v>13</v>
      </c>
      <c r="AB4493" s="95" t="s">
        <v>14</v>
      </c>
      <c r="AC4493" s="96" t="s">
        <v>15</v>
      </c>
    </row>
    <row r="4494" spans="1:29" ht="12.75" customHeight="1">
      <c r="A4494" s="69"/>
      <c r="B4494" s="70" t="s">
        <v>16</v>
      </c>
      <c r="C4494" s="71"/>
      <c r="D4494" s="72"/>
      <c r="E4494" s="73"/>
      <c r="F4494" s="98"/>
      <c r="G4494" s="72"/>
      <c r="H4494" s="99"/>
      <c r="I4494" s="76">
        <f t="shared" si="1844"/>
        <v>5</v>
      </c>
      <c r="J4494" s="100">
        <f>$AN$9</f>
        <v>41079</v>
      </c>
      <c r="K4494" s="101"/>
      <c r="L4494" s="261"/>
      <c r="M4494" s="232">
        <f>VLOOKUP(K4494,$AE$23:$AG$30,2,0)</f>
        <v>0</v>
      </c>
      <c r="N4494" s="241">
        <f>VLOOKUP(K4494,$AE$23:$AG$30,3,0)</f>
        <v>0</v>
      </c>
      <c r="O4494" s="244">
        <f t="shared" ref="O4494:O4523" si="1845">(N4494-M4494)*24</f>
        <v>0</v>
      </c>
      <c r="P4494" s="245">
        <f>+IF(((N4494-M4494)*24)&gt;4,"1",0)</f>
        <v>0</v>
      </c>
      <c r="Q4494" s="257">
        <f t="shared" ref="Q4494:Q4523" si="1846">O4494-P4494</f>
        <v>0</v>
      </c>
      <c r="R4494" s="102">
        <f>+L4494-Q4494</f>
        <v>0</v>
      </c>
      <c r="S4494" s="103">
        <f>IF(AND(Y4494="d",W4494&gt;0),1,0)</f>
        <v>0</v>
      </c>
      <c r="T4494" s="104">
        <f>IF(AND(Y4494="D",W4494-S4494&lt;0),0,IF(AND(Y4494="M",W4494&gt;=7),7,IF(AND(Y4494="M",W4494&lt;7),W4494,IF(W4494-S4494&lt;0,0,IF(AND(Y4494="D",W4494-S4494&gt;=7),7,IF(AND(Y4494="D",W4494-S4494&lt;7),W4494-S4494,0))))))</f>
        <v>0</v>
      </c>
      <c r="U4494" s="104">
        <f>IF(AND(Y4494="D",W4494&lt;1),0,IF(AND(Y4494="D",W4494-S4494-T4494&gt;0,W4494-S4494-T4494&lt;1),W4494-S4494-T4494,IF(AND(Y4494="D",W4494-S4494-T4494&gt;=1),1,IF(AND(Y4494="M",W4494-T4494&gt;=1),1,IF(AND(Y4494="M",W4494-T4494&lt;1),W4494-T4494,0)))))</f>
        <v>0</v>
      </c>
      <c r="V4494" s="104">
        <f>IF(AND(Y4494="D",W4494&lt;1),0,IF(AND(Y4494="D",W4494-S4494-T4494-U4494&gt;0),W4494-S4494-T4494-U4494,IF(AND(Y4494="M",W4494-T4494-U4494&gt;0),W4494-T4494-U4494,0)))</f>
        <v>0</v>
      </c>
      <c r="W4494" s="105">
        <f>+R4494</f>
        <v>0</v>
      </c>
      <c r="X4494" s="96"/>
      <c r="Y4494" s="106" t="str">
        <f>$AO$9</f>
        <v>D</v>
      </c>
      <c r="Z4494" s="207" t="str">
        <f t="shared" ref="Z4494:Z4524" si="1847">TEXT(WEEKDAY(J4494),"ddd")</f>
        <v>Tue</v>
      </c>
      <c r="AA4494" s="107">
        <f t="shared" ref="AA4494:AA4523" si="1848">COUNTIF(K4494,"S")</f>
        <v>0</v>
      </c>
      <c r="AB4494" s="107">
        <f t="shared" ref="AB4494:AB4523" si="1849">COUNTIF(K4494,"I")</f>
        <v>0</v>
      </c>
      <c r="AC4494" s="107">
        <f t="shared" ref="AC4494:AC4523" si="1850">COUNTIF(K4494,"A")</f>
        <v>0</v>
      </c>
    </row>
    <row r="4495" spans="1:29" ht="12.75" customHeight="1">
      <c r="A4495" s="69"/>
      <c r="B4495" s="70" t="s">
        <v>18</v>
      </c>
      <c r="C4495" s="108" t="s">
        <v>61</v>
      </c>
      <c r="D4495" s="109"/>
      <c r="E4495" s="73"/>
      <c r="F4495" s="110"/>
      <c r="G4495" s="72"/>
      <c r="H4495" s="99"/>
      <c r="I4495" s="76">
        <f t="shared" si="1844"/>
        <v>6</v>
      </c>
      <c r="J4495" s="100">
        <f>$AN$10</f>
        <v>41080</v>
      </c>
      <c r="K4495" s="101"/>
      <c r="L4495" s="261"/>
      <c r="M4495" s="232">
        <f>VLOOKUP(K4495,$AE$23:$AG$30,2,0)</f>
        <v>0</v>
      </c>
      <c r="N4495" s="241">
        <f t="shared" ref="N4495:N4523" si="1851">VLOOKUP(K4495,$AE$23:$AG$30,3,0)</f>
        <v>0</v>
      </c>
      <c r="O4495" s="244">
        <f t="shared" si="1845"/>
        <v>0</v>
      </c>
      <c r="P4495" s="245">
        <f>+IF(((N4495-M4495)*24)&gt;4,"1",0)</f>
        <v>0</v>
      </c>
      <c r="Q4495" s="257">
        <f t="shared" si="1846"/>
        <v>0</v>
      </c>
      <c r="R4495" s="102">
        <f>+L4495-Q4495</f>
        <v>0</v>
      </c>
      <c r="S4495" s="103">
        <f t="shared" ref="S4495:S4523" si="1852">IF(AND(Y4495="d",W4495&gt;0),1,0)</f>
        <v>0</v>
      </c>
      <c r="T4495" s="104">
        <f t="shared" ref="T4495:T4523" si="1853">IF(AND(Y4495="D",W4495-S4495&lt;0),0,IF(AND(Y4495="M",W4495&gt;=7),7,IF(AND(Y4495="M",W4495&lt;7),W4495,IF(W4495-S4495&lt;0,0,IF(AND(Y4495="D",W4495-S4495&gt;=7),7,IF(AND(Y4495="D",W4495-S4495&lt;7),W4495-S4495,0))))))</f>
        <v>0</v>
      </c>
      <c r="U4495" s="104">
        <f t="shared" ref="U4495:U4523" si="1854">IF(AND(Y4495="D",W4495&lt;1),0,IF(AND(Y4495="D",W4495-S4495-T4495&gt;0,W4495-S4495-T4495&lt;1),W4495-S4495-T4495,IF(AND(Y4495="D",W4495-S4495-T4495&gt;=1),1,IF(AND(Y4495="M",W4495-T4495&gt;=1),1,IF(AND(Y4495="M",W4495-T4495&lt;1),W4495-T4495,0)))))</f>
        <v>0</v>
      </c>
      <c r="V4495" s="104">
        <f t="shared" ref="V4495:V4523" si="1855">IF(AND(Y4495="D",W4495&lt;1),0,IF(AND(Y4495="D",W4495-S4495-T4495-U4495&gt;0),W4495-S4495-T4495-U4495,IF(AND(Y4495="M",W4495-T4495-U4495&gt;0),W4495-T4495-U4495,0)))</f>
        <v>0</v>
      </c>
      <c r="W4495" s="105">
        <f t="shared" ref="W4495:W4523" si="1856">+R4495</f>
        <v>0</v>
      </c>
      <c r="X4495" s="96"/>
      <c r="Y4495" s="106" t="str">
        <f>$AO$10</f>
        <v>D</v>
      </c>
      <c r="Z4495" s="207" t="str">
        <f t="shared" si="1847"/>
        <v>Wed</v>
      </c>
      <c r="AA4495" s="107">
        <f t="shared" si="1848"/>
        <v>0</v>
      </c>
      <c r="AB4495" s="107">
        <f t="shared" si="1849"/>
        <v>0</v>
      </c>
      <c r="AC4495" s="107">
        <f t="shared" si="1850"/>
        <v>0</v>
      </c>
    </row>
    <row r="4496" spans="1:29" ht="12.75" customHeight="1">
      <c r="A4496" s="69"/>
      <c r="B4496" s="98" t="s">
        <v>20</v>
      </c>
      <c r="C4496" s="199">
        <v>40245</v>
      </c>
      <c r="D4496" s="199">
        <v>41340</v>
      </c>
      <c r="E4496" s="73"/>
      <c r="F4496" s="72"/>
      <c r="G4496" s="72"/>
      <c r="H4496" s="99"/>
      <c r="I4496" s="76">
        <f t="shared" si="1844"/>
        <v>7</v>
      </c>
      <c r="J4496" s="100">
        <f>$AN$11</f>
        <v>41081</v>
      </c>
      <c r="K4496" s="101"/>
      <c r="L4496" s="261"/>
      <c r="M4496" s="232">
        <f>VLOOKUP(K4496,$AE$23:$AG$30,2,0)</f>
        <v>0</v>
      </c>
      <c r="N4496" s="241">
        <f t="shared" si="1851"/>
        <v>0</v>
      </c>
      <c r="O4496" s="244">
        <f t="shared" si="1845"/>
        <v>0</v>
      </c>
      <c r="P4496" s="245">
        <f t="shared" ref="P4496:P4523" si="1857">+IF(((N4496-M4496)*24)&gt;4,"1",0)</f>
        <v>0</v>
      </c>
      <c r="Q4496" s="257">
        <f t="shared" si="1846"/>
        <v>0</v>
      </c>
      <c r="R4496" s="102">
        <f t="shared" ref="R4496:R4523" si="1858">+L4496-Q4496</f>
        <v>0</v>
      </c>
      <c r="S4496" s="103">
        <f t="shared" si="1852"/>
        <v>0</v>
      </c>
      <c r="T4496" s="104">
        <f t="shared" si="1853"/>
        <v>0</v>
      </c>
      <c r="U4496" s="104">
        <f t="shared" si="1854"/>
        <v>0</v>
      </c>
      <c r="V4496" s="104">
        <f t="shared" si="1855"/>
        <v>0</v>
      </c>
      <c r="W4496" s="105">
        <f t="shared" si="1856"/>
        <v>0</v>
      </c>
      <c r="X4496" s="96"/>
      <c r="Y4496" s="106" t="str">
        <f>$AO$11</f>
        <v>D</v>
      </c>
      <c r="Z4496" s="207" t="str">
        <f t="shared" si="1847"/>
        <v>Thu</v>
      </c>
      <c r="AA4496" s="107">
        <f t="shared" si="1848"/>
        <v>0</v>
      </c>
      <c r="AB4496" s="107">
        <f t="shared" si="1849"/>
        <v>0</v>
      </c>
      <c r="AC4496" s="107">
        <f t="shared" si="1850"/>
        <v>0</v>
      </c>
    </row>
    <row r="4497" spans="1:29" ht="12.75" customHeight="1">
      <c r="A4497" s="69"/>
      <c r="B4497" s="98"/>
      <c r="C4497" s="98"/>
      <c r="D4497" s="72"/>
      <c r="E4497" s="73"/>
      <c r="F4497" s="72"/>
      <c r="G4497" s="72"/>
      <c r="H4497" s="99"/>
      <c r="I4497" s="76">
        <f t="shared" si="1844"/>
        <v>8</v>
      </c>
      <c r="J4497" s="100">
        <f>$AN$12</f>
        <v>41082</v>
      </c>
      <c r="K4497" s="101"/>
      <c r="L4497" s="261"/>
      <c r="M4497" s="232">
        <f t="shared" ref="M4497:M4523" si="1859">VLOOKUP(K4497,$AE$23:$AG$30,2,0)</f>
        <v>0</v>
      </c>
      <c r="N4497" s="241">
        <f t="shared" si="1851"/>
        <v>0</v>
      </c>
      <c r="O4497" s="244">
        <f t="shared" si="1845"/>
        <v>0</v>
      </c>
      <c r="P4497" s="245">
        <f t="shared" si="1857"/>
        <v>0</v>
      </c>
      <c r="Q4497" s="257">
        <f t="shared" si="1846"/>
        <v>0</v>
      </c>
      <c r="R4497" s="102">
        <f t="shared" si="1858"/>
        <v>0</v>
      </c>
      <c r="S4497" s="103">
        <f t="shared" si="1852"/>
        <v>0</v>
      </c>
      <c r="T4497" s="104">
        <f t="shared" si="1853"/>
        <v>0</v>
      </c>
      <c r="U4497" s="104">
        <f t="shared" si="1854"/>
        <v>0</v>
      </c>
      <c r="V4497" s="104">
        <f t="shared" si="1855"/>
        <v>0</v>
      </c>
      <c r="W4497" s="105">
        <f t="shared" si="1856"/>
        <v>0</v>
      </c>
      <c r="X4497" s="96"/>
      <c r="Y4497" s="106" t="str">
        <f>$AO$12</f>
        <v>D</v>
      </c>
      <c r="Z4497" s="207" t="str">
        <f t="shared" si="1847"/>
        <v>Fri</v>
      </c>
      <c r="AA4497" s="107">
        <f t="shared" si="1848"/>
        <v>0</v>
      </c>
      <c r="AB4497" s="107">
        <f t="shared" si="1849"/>
        <v>0</v>
      </c>
      <c r="AC4497" s="107">
        <f t="shared" si="1850"/>
        <v>0</v>
      </c>
    </row>
    <row r="4498" spans="1:29" ht="12.75" customHeight="1">
      <c r="A4498" s="69"/>
      <c r="B4498" s="98"/>
      <c r="C4498" s="98"/>
      <c r="D4498" s="72"/>
      <c r="E4498" s="73"/>
      <c r="F4498" s="198"/>
      <c r="G4498" s="72"/>
      <c r="H4498" s="99"/>
      <c r="I4498" s="76">
        <f t="shared" si="1844"/>
        <v>9</v>
      </c>
      <c r="J4498" s="100">
        <f>$AN$13</f>
        <v>41083</v>
      </c>
      <c r="K4498" s="101"/>
      <c r="L4498" s="261"/>
      <c r="M4498" s="232">
        <f t="shared" si="1859"/>
        <v>0</v>
      </c>
      <c r="N4498" s="241">
        <f t="shared" si="1851"/>
        <v>0</v>
      </c>
      <c r="O4498" s="244">
        <f t="shared" si="1845"/>
        <v>0</v>
      </c>
      <c r="P4498" s="245">
        <f t="shared" si="1857"/>
        <v>0</v>
      </c>
      <c r="Q4498" s="257">
        <f t="shared" si="1846"/>
        <v>0</v>
      </c>
      <c r="R4498" s="102">
        <f t="shared" si="1858"/>
        <v>0</v>
      </c>
      <c r="S4498" s="103">
        <f t="shared" si="1852"/>
        <v>0</v>
      </c>
      <c r="T4498" s="104">
        <f t="shared" si="1853"/>
        <v>0</v>
      </c>
      <c r="U4498" s="104">
        <f t="shared" si="1854"/>
        <v>0</v>
      </c>
      <c r="V4498" s="104">
        <f t="shared" si="1855"/>
        <v>0</v>
      </c>
      <c r="W4498" s="105">
        <f t="shared" si="1856"/>
        <v>0</v>
      </c>
      <c r="X4498" s="96"/>
      <c r="Y4498" s="106" t="str">
        <f>$AO$13</f>
        <v>M</v>
      </c>
      <c r="Z4498" s="207" t="str">
        <f t="shared" si="1847"/>
        <v>Sat</v>
      </c>
      <c r="AA4498" s="107">
        <f t="shared" si="1848"/>
        <v>0</v>
      </c>
      <c r="AB4498" s="107">
        <f t="shared" si="1849"/>
        <v>0</v>
      </c>
      <c r="AC4498" s="107">
        <f t="shared" si="1850"/>
        <v>0</v>
      </c>
    </row>
    <row r="4499" spans="1:29" ht="12.75" customHeight="1">
      <c r="A4499" s="69"/>
      <c r="B4499" s="124" t="s">
        <v>21</v>
      </c>
      <c r="C4499" s="125" t="s">
        <v>22</v>
      </c>
      <c r="D4499" s="126"/>
      <c r="E4499" s="127"/>
      <c r="F4499" s="198">
        <v>1244560</v>
      </c>
      <c r="G4499" s="129" t="s">
        <v>22</v>
      </c>
      <c r="H4499" s="130">
        <f>+F4499</f>
        <v>1244560</v>
      </c>
      <c r="I4499" s="76">
        <f t="shared" si="1844"/>
        <v>10</v>
      </c>
      <c r="J4499" s="100">
        <f>$AN$14</f>
        <v>41084</v>
      </c>
      <c r="K4499" s="101"/>
      <c r="L4499" s="261"/>
      <c r="M4499" s="232">
        <f t="shared" si="1859"/>
        <v>0</v>
      </c>
      <c r="N4499" s="241">
        <f t="shared" si="1851"/>
        <v>0</v>
      </c>
      <c r="O4499" s="244">
        <f t="shared" si="1845"/>
        <v>0</v>
      </c>
      <c r="P4499" s="245">
        <f t="shared" si="1857"/>
        <v>0</v>
      </c>
      <c r="Q4499" s="257">
        <f t="shared" si="1846"/>
        <v>0</v>
      </c>
      <c r="R4499" s="102">
        <f t="shared" si="1858"/>
        <v>0</v>
      </c>
      <c r="S4499" s="103">
        <f t="shared" si="1852"/>
        <v>0</v>
      </c>
      <c r="T4499" s="104">
        <f t="shared" si="1853"/>
        <v>0</v>
      </c>
      <c r="U4499" s="104">
        <f t="shared" si="1854"/>
        <v>0</v>
      </c>
      <c r="V4499" s="104">
        <f t="shared" si="1855"/>
        <v>0</v>
      </c>
      <c r="W4499" s="105">
        <f t="shared" si="1856"/>
        <v>0</v>
      </c>
      <c r="X4499" s="96"/>
      <c r="Y4499" s="106" t="str">
        <f>$AO$14</f>
        <v>M</v>
      </c>
      <c r="Z4499" s="262" t="str">
        <f t="shared" si="1847"/>
        <v>Sun</v>
      </c>
      <c r="AA4499" s="107">
        <f t="shared" si="1848"/>
        <v>0</v>
      </c>
      <c r="AB4499" s="107">
        <f t="shared" si="1849"/>
        <v>0</v>
      </c>
      <c r="AC4499" s="107">
        <f t="shared" si="1850"/>
        <v>0</v>
      </c>
    </row>
    <row r="4500" spans="1:29" ht="12.75" customHeight="1">
      <c r="A4500" s="69"/>
      <c r="B4500" s="124" t="s">
        <v>23</v>
      </c>
      <c r="C4500" s="125" t="s">
        <v>22</v>
      </c>
      <c r="D4500" s="133">
        <f>+F4499/173</f>
        <v>7193.9884393063585</v>
      </c>
      <c r="E4500" s="127" t="s">
        <v>24</v>
      </c>
      <c r="F4500" s="128">
        <f>+W4526</f>
        <v>18.999999999999986</v>
      </c>
      <c r="G4500" s="134" t="s">
        <v>22</v>
      </c>
      <c r="H4500" s="130">
        <f>F4500*D4500</f>
        <v>136685.78034682071</v>
      </c>
      <c r="I4500" s="76">
        <f t="shared" si="1844"/>
        <v>11</v>
      </c>
      <c r="J4500" s="100">
        <f>$AN$15</f>
        <v>41085</v>
      </c>
      <c r="K4500" s="101"/>
      <c r="L4500" s="261"/>
      <c r="M4500" s="232">
        <f t="shared" si="1859"/>
        <v>0</v>
      </c>
      <c r="N4500" s="241">
        <f t="shared" si="1851"/>
        <v>0</v>
      </c>
      <c r="O4500" s="244">
        <f t="shared" si="1845"/>
        <v>0</v>
      </c>
      <c r="P4500" s="245">
        <f t="shared" si="1857"/>
        <v>0</v>
      </c>
      <c r="Q4500" s="257">
        <f t="shared" si="1846"/>
        <v>0</v>
      </c>
      <c r="R4500" s="102">
        <f t="shared" si="1858"/>
        <v>0</v>
      </c>
      <c r="S4500" s="103">
        <f t="shared" si="1852"/>
        <v>0</v>
      </c>
      <c r="T4500" s="104">
        <f t="shared" si="1853"/>
        <v>0</v>
      </c>
      <c r="U4500" s="104">
        <f t="shared" si="1854"/>
        <v>0</v>
      </c>
      <c r="V4500" s="104">
        <f t="shared" si="1855"/>
        <v>0</v>
      </c>
      <c r="W4500" s="105">
        <f t="shared" si="1856"/>
        <v>0</v>
      </c>
      <c r="X4500" s="96"/>
      <c r="Y4500" s="106" t="str">
        <f>$AO$15</f>
        <v>D</v>
      </c>
      <c r="Z4500" s="262" t="str">
        <f t="shared" si="1847"/>
        <v>Mon</v>
      </c>
      <c r="AA4500" s="107">
        <f t="shared" si="1848"/>
        <v>0</v>
      </c>
      <c r="AB4500" s="107">
        <f t="shared" si="1849"/>
        <v>0</v>
      </c>
      <c r="AC4500" s="107">
        <f t="shared" si="1850"/>
        <v>0</v>
      </c>
    </row>
    <row r="4501" spans="1:29" ht="12.75" customHeight="1">
      <c r="A4501" s="69"/>
      <c r="B4501" s="124" t="s">
        <v>65</v>
      </c>
      <c r="C4501" s="125" t="s">
        <v>22</v>
      </c>
      <c r="D4501" s="133">
        <v>6000</v>
      </c>
      <c r="E4501" s="127" t="s">
        <v>24</v>
      </c>
      <c r="F4501" s="203">
        <f>+K4526</f>
        <v>10</v>
      </c>
      <c r="G4501" s="134" t="s">
        <v>22</v>
      </c>
      <c r="H4501" s="130">
        <f>F4501*D4501</f>
        <v>60000</v>
      </c>
      <c r="I4501" s="76">
        <f t="shared" si="1844"/>
        <v>12</v>
      </c>
      <c r="J4501" s="100">
        <f>$AN$16</f>
        <v>41086</v>
      </c>
      <c r="K4501" s="101"/>
      <c r="L4501" s="261"/>
      <c r="M4501" s="232">
        <f t="shared" si="1859"/>
        <v>0</v>
      </c>
      <c r="N4501" s="241">
        <f t="shared" si="1851"/>
        <v>0</v>
      </c>
      <c r="O4501" s="244">
        <f t="shared" si="1845"/>
        <v>0</v>
      </c>
      <c r="P4501" s="245">
        <f t="shared" si="1857"/>
        <v>0</v>
      </c>
      <c r="Q4501" s="257">
        <f t="shared" si="1846"/>
        <v>0</v>
      </c>
      <c r="R4501" s="102">
        <f t="shared" si="1858"/>
        <v>0</v>
      </c>
      <c r="S4501" s="103">
        <f t="shared" si="1852"/>
        <v>0</v>
      </c>
      <c r="T4501" s="104">
        <f t="shared" si="1853"/>
        <v>0</v>
      </c>
      <c r="U4501" s="104">
        <f t="shared" si="1854"/>
        <v>0</v>
      </c>
      <c r="V4501" s="104">
        <f t="shared" si="1855"/>
        <v>0</v>
      </c>
      <c r="W4501" s="105">
        <f t="shared" si="1856"/>
        <v>0</v>
      </c>
      <c r="X4501" s="96"/>
      <c r="Y4501" s="106" t="str">
        <f>$AO$16</f>
        <v>D</v>
      </c>
      <c r="Z4501" s="207" t="str">
        <f t="shared" si="1847"/>
        <v>Tue</v>
      </c>
      <c r="AA4501" s="107">
        <f t="shared" si="1848"/>
        <v>0</v>
      </c>
      <c r="AB4501" s="107">
        <f t="shared" si="1849"/>
        <v>0</v>
      </c>
      <c r="AC4501" s="107">
        <f t="shared" si="1850"/>
        <v>0</v>
      </c>
    </row>
    <row r="4502" spans="1:29" ht="12.75" customHeight="1">
      <c r="A4502" s="69"/>
      <c r="B4502" s="124" t="s">
        <v>66</v>
      </c>
      <c r="C4502" s="125" t="s">
        <v>22</v>
      </c>
      <c r="D4502" s="200">
        <v>4000</v>
      </c>
      <c r="E4502" s="127" t="s">
        <v>24</v>
      </c>
      <c r="F4502" s="139">
        <f>+L4526</f>
        <v>0</v>
      </c>
      <c r="G4502" s="134" t="s">
        <v>22</v>
      </c>
      <c r="H4502" s="130">
        <f>F4502*D4502</f>
        <v>0</v>
      </c>
      <c r="I4502" s="76">
        <f t="shared" si="1844"/>
        <v>13</v>
      </c>
      <c r="J4502" s="100">
        <f>$AN$17</f>
        <v>41087</v>
      </c>
      <c r="K4502" s="101"/>
      <c r="L4502" s="261"/>
      <c r="M4502" s="232">
        <f t="shared" si="1859"/>
        <v>0</v>
      </c>
      <c r="N4502" s="241">
        <f t="shared" si="1851"/>
        <v>0</v>
      </c>
      <c r="O4502" s="244">
        <f t="shared" si="1845"/>
        <v>0</v>
      </c>
      <c r="P4502" s="245">
        <f t="shared" si="1857"/>
        <v>0</v>
      </c>
      <c r="Q4502" s="257">
        <f t="shared" si="1846"/>
        <v>0</v>
      </c>
      <c r="R4502" s="102">
        <f t="shared" si="1858"/>
        <v>0</v>
      </c>
      <c r="S4502" s="103">
        <f t="shared" si="1852"/>
        <v>0</v>
      </c>
      <c r="T4502" s="104">
        <f t="shared" si="1853"/>
        <v>0</v>
      </c>
      <c r="U4502" s="104">
        <f t="shared" si="1854"/>
        <v>0</v>
      </c>
      <c r="V4502" s="104">
        <f t="shared" si="1855"/>
        <v>0</v>
      </c>
      <c r="W4502" s="105">
        <f t="shared" si="1856"/>
        <v>0</v>
      </c>
      <c r="X4502" s="96"/>
      <c r="Y4502" s="106" t="str">
        <f>$AO$17</f>
        <v>D</v>
      </c>
      <c r="Z4502" s="207" t="str">
        <f t="shared" si="1847"/>
        <v>Wed</v>
      </c>
      <c r="AA4502" s="107">
        <f t="shared" si="1848"/>
        <v>0</v>
      </c>
      <c r="AB4502" s="107">
        <f t="shared" si="1849"/>
        <v>0</v>
      </c>
      <c r="AC4502" s="107">
        <f t="shared" si="1850"/>
        <v>0</v>
      </c>
    </row>
    <row r="4503" spans="1:29" ht="12.75" customHeight="1">
      <c r="A4503" s="69"/>
      <c r="B4503" s="335" t="s">
        <v>75</v>
      </c>
      <c r="C4503" s="336" t="s">
        <v>22</v>
      </c>
      <c r="D4503" s="337"/>
      <c r="E4503" s="127" t="s">
        <v>24</v>
      </c>
      <c r="F4503" s="338">
        <f>+M4526</f>
        <v>10</v>
      </c>
      <c r="G4503" s="142" t="s">
        <v>22</v>
      </c>
      <c r="H4503" s="143">
        <f>+F4503*D4503</f>
        <v>0</v>
      </c>
      <c r="I4503" s="76">
        <f t="shared" si="1844"/>
        <v>14</v>
      </c>
      <c r="J4503" s="100">
        <f>$AN$18</f>
        <v>41088</v>
      </c>
      <c r="K4503" s="101"/>
      <c r="L4503" s="261"/>
      <c r="M4503" s="232">
        <f t="shared" si="1859"/>
        <v>0</v>
      </c>
      <c r="N4503" s="241">
        <f t="shared" si="1851"/>
        <v>0</v>
      </c>
      <c r="O4503" s="244">
        <f t="shared" si="1845"/>
        <v>0</v>
      </c>
      <c r="P4503" s="245">
        <f t="shared" si="1857"/>
        <v>0</v>
      </c>
      <c r="Q4503" s="257">
        <f t="shared" si="1846"/>
        <v>0</v>
      </c>
      <c r="R4503" s="102">
        <f t="shared" si="1858"/>
        <v>0</v>
      </c>
      <c r="S4503" s="103">
        <f t="shared" si="1852"/>
        <v>0</v>
      </c>
      <c r="T4503" s="104">
        <f t="shared" si="1853"/>
        <v>0</v>
      </c>
      <c r="U4503" s="104">
        <f t="shared" si="1854"/>
        <v>0</v>
      </c>
      <c r="V4503" s="104">
        <f t="shared" si="1855"/>
        <v>0</v>
      </c>
      <c r="W4503" s="105">
        <f t="shared" si="1856"/>
        <v>0</v>
      </c>
      <c r="X4503" s="96"/>
      <c r="Y4503" s="106" t="str">
        <f>$AO$18</f>
        <v>D</v>
      </c>
      <c r="Z4503" s="207" t="str">
        <f t="shared" si="1847"/>
        <v>Thu</v>
      </c>
      <c r="AA4503" s="107">
        <f t="shared" si="1848"/>
        <v>0</v>
      </c>
      <c r="AB4503" s="107">
        <f t="shared" si="1849"/>
        <v>0</v>
      </c>
      <c r="AC4503" s="107">
        <f t="shared" si="1850"/>
        <v>0</v>
      </c>
    </row>
    <row r="4504" spans="1:29" ht="12.75" customHeight="1">
      <c r="A4504" s="69"/>
      <c r="B4504" s="124"/>
      <c r="C4504" s="70"/>
      <c r="D4504" s="202"/>
      <c r="E4504" s="140"/>
      <c r="F4504" s="141"/>
      <c r="G4504" s="74" t="s">
        <v>22</v>
      </c>
      <c r="H4504" s="99">
        <f>+D4504*F4504</f>
        <v>0</v>
      </c>
      <c r="I4504" s="76">
        <f t="shared" si="1844"/>
        <v>15</v>
      </c>
      <c r="J4504" s="100">
        <f>$AN$19</f>
        <v>41089</v>
      </c>
      <c r="K4504" s="101"/>
      <c r="L4504" s="261"/>
      <c r="M4504" s="232">
        <f t="shared" si="1859"/>
        <v>0</v>
      </c>
      <c r="N4504" s="241">
        <f t="shared" si="1851"/>
        <v>0</v>
      </c>
      <c r="O4504" s="244">
        <f t="shared" si="1845"/>
        <v>0</v>
      </c>
      <c r="P4504" s="245">
        <f t="shared" si="1857"/>
        <v>0</v>
      </c>
      <c r="Q4504" s="257">
        <f t="shared" si="1846"/>
        <v>0</v>
      </c>
      <c r="R4504" s="102">
        <f t="shared" si="1858"/>
        <v>0</v>
      </c>
      <c r="S4504" s="103">
        <f t="shared" si="1852"/>
        <v>0</v>
      </c>
      <c r="T4504" s="104">
        <f t="shared" si="1853"/>
        <v>0</v>
      </c>
      <c r="U4504" s="104">
        <f t="shared" si="1854"/>
        <v>0</v>
      </c>
      <c r="V4504" s="104">
        <f t="shared" si="1855"/>
        <v>0</v>
      </c>
      <c r="W4504" s="105">
        <f t="shared" si="1856"/>
        <v>0</v>
      </c>
      <c r="X4504" s="96"/>
      <c r="Y4504" s="106" t="str">
        <f>$AO$19</f>
        <v>D</v>
      </c>
      <c r="Z4504" s="207" t="str">
        <f t="shared" si="1847"/>
        <v>Fri</v>
      </c>
      <c r="AA4504" s="107">
        <f t="shared" si="1848"/>
        <v>0</v>
      </c>
      <c r="AB4504" s="107">
        <f t="shared" si="1849"/>
        <v>0</v>
      </c>
      <c r="AC4504" s="107">
        <f t="shared" si="1850"/>
        <v>0</v>
      </c>
    </row>
    <row r="4505" spans="1:29" ht="12.75" customHeight="1">
      <c r="A4505" s="69"/>
      <c r="B4505" s="124"/>
      <c r="C4505" s="70"/>
      <c r="D4505" s="202"/>
      <c r="E4505" s="140"/>
      <c r="F4505" s="139"/>
      <c r="G4505" s="74" t="s">
        <v>22</v>
      </c>
      <c r="H4505" s="99">
        <f>+D4505*F4505</f>
        <v>0</v>
      </c>
      <c r="I4505" s="76">
        <f t="shared" si="1844"/>
        <v>16</v>
      </c>
      <c r="J4505" s="100">
        <f>$AN$20</f>
        <v>41090</v>
      </c>
      <c r="K4505" s="101"/>
      <c r="L4505" s="261"/>
      <c r="M4505" s="232">
        <f t="shared" si="1859"/>
        <v>0</v>
      </c>
      <c r="N4505" s="241">
        <f t="shared" si="1851"/>
        <v>0</v>
      </c>
      <c r="O4505" s="244">
        <f t="shared" si="1845"/>
        <v>0</v>
      </c>
      <c r="P4505" s="245">
        <f t="shared" si="1857"/>
        <v>0</v>
      </c>
      <c r="Q4505" s="257">
        <f t="shared" si="1846"/>
        <v>0</v>
      </c>
      <c r="R4505" s="102">
        <f t="shared" si="1858"/>
        <v>0</v>
      </c>
      <c r="S4505" s="103">
        <f t="shared" si="1852"/>
        <v>0</v>
      </c>
      <c r="T4505" s="104">
        <f t="shared" si="1853"/>
        <v>0</v>
      </c>
      <c r="U4505" s="104">
        <f t="shared" si="1854"/>
        <v>0</v>
      </c>
      <c r="V4505" s="104">
        <f t="shared" si="1855"/>
        <v>0</v>
      </c>
      <c r="W4505" s="105">
        <f t="shared" si="1856"/>
        <v>0</v>
      </c>
      <c r="X4505" s="96"/>
      <c r="Y4505" s="106" t="str">
        <f>$AO$20</f>
        <v>M</v>
      </c>
      <c r="Z4505" s="207" t="str">
        <f t="shared" si="1847"/>
        <v>Sat</v>
      </c>
      <c r="AA4505" s="107">
        <f t="shared" si="1848"/>
        <v>0</v>
      </c>
      <c r="AB4505" s="107">
        <f t="shared" si="1849"/>
        <v>0</v>
      </c>
      <c r="AC4505" s="107">
        <f t="shared" si="1850"/>
        <v>0</v>
      </c>
    </row>
    <row r="4506" spans="1:29" ht="12.75" customHeight="1">
      <c r="A4506" s="69"/>
      <c r="B4506" s="124" t="s">
        <v>56</v>
      </c>
      <c r="C4506" s="70" t="s">
        <v>22</v>
      </c>
      <c r="D4506" s="202"/>
      <c r="E4506" s="140"/>
      <c r="F4506" s="141"/>
      <c r="G4506" s="74" t="s">
        <v>22</v>
      </c>
      <c r="H4506" s="99">
        <v>0</v>
      </c>
      <c r="I4506" s="76">
        <f t="shared" si="1844"/>
        <v>17</v>
      </c>
      <c r="J4506" s="100">
        <f>$AN$21</f>
        <v>41091</v>
      </c>
      <c r="K4506" s="339" t="s">
        <v>50</v>
      </c>
      <c r="L4506" s="261"/>
      <c r="M4506" s="232">
        <f t="shared" si="1859"/>
        <v>0</v>
      </c>
      <c r="N4506" s="241">
        <f t="shared" si="1851"/>
        <v>0</v>
      </c>
      <c r="O4506" s="244">
        <f t="shared" si="1845"/>
        <v>0</v>
      </c>
      <c r="P4506" s="245">
        <f t="shared" si="1857"/>
        <v>0</v>
      </c>
      <c r="Q4506" s="257">
        <f t="shared" si="1846"/>
        <v>0</v>
      </c>
      <c r="R4506" s="102">
        <f t="shared" si="1858"/>
        <v>0</v>
      </c>
      <c r="S4506" s="103">
        <f t="shared" si="1852"/>
        <v>0</v>
      </c>
      <c r="T4506" s="104">
        <f t="shared" si="1853"/>
        <v>0</v>
      </c>
      <c r="U4506" s="104">
        <f t="shared" si="1854"/>
        <v>0</v>
      </c>
      <c r="V4506" s="104">
        <f t="shared" si="1855"/>
        <v>0</v>
      </c>
      <c r="W4506" s="105">
        <f t="shared" si="1856"/>
        <v>0</v>
      </c>
      <c r="X4506" s="96"/>
      <c r="Y4506" s="106" t="str">
        <f>$AO$21</f>
        <v>M</v>
      </c>
      <c r="Z4506" s="262" t="str">
        <f t="shared" si="1847"/>
        <v>Sun</v>
      </c>
      <c r="AA4506" s="107">
        <f t="shared" si="1848"/>
        <v>0</v>
      </c>
      <c r="AB4506" s="107">
        <f t="shared" si="1849"/>
        <v>0</v>
      </c>
      <c r="AC4506" s="107">
        <f t="shared" si="1850"/>
        <v>0</v>
      </c>
    </row>
    <row r="4507" spans="1:29" ht="12.75" customHeight="1">
      <c r="A4507" s="69"/>
      <c r="B4507" s="124"/>
      <c r="C4507" s="70"/>
      <c r="D4507" s="202"/>
      <c r="E4507" s="140"/>
      <c r="F4507" s="139"/>
      <c r="G4507" s="74" t="s">
        <v>22</v>
      </c>
      <c r="H4507" s="99">
        <f>+D4507*F4507</f>
        <v>0</v>
      </c>
      <c r="I4507" s="76">
        <f t="shared" si="1844"/>
        <v>18</v>
      </c>
      <c r="J4507" s="100">
        <f>$AN$22</f>
        <v>41092</v>
      </c>
      <c r="K4507" s="101">
        <v>1</v>
      </c>
      <c r="L4507" s="261">
        <v>8</v>
      </c>
      <c r="M4507" s="232">
        <f t="shared" si="1859"/>
        <v>0.33333333333333331</v>
      </c>
      <c r="N4507" s="241">
        <f t="shared" si="1851"/>
        <v>0.70833333333333337</v>
      </c>
      <c r="O4507" s="244">
        <f t="shared" si="1845"/>
        <v>9.0000000000000018</v>
      </c>
      <c r="P4507" s="245" t="str">
        <f t="shared" si="1857"/>
        <v>1</v>
      </c>
      <c r="Q4507" s="257">
        <f t="shared" si="1846"/>
        <v>8.0000000000000018</v>
      </c>
      <c r="R4507" s="102">
        <f t="shared" si="1858"/>
        <v>0</v>
      </c>
      <c r="S4507" s="103">
        <f t="shared" si="1852"/>
        <v>0</v>
      </c>
      <c r="T4507" s="104">
        <f t="shared" si="1853"/>
        <v>0</v>
      </c>
      <c r="U4507" s="104">
        <f t="shared" si="1854"/>
        <v>0</v>
      </c>
      <c r="V4507" s="104">
        <f t="shared" si="1855"/>
        <v>0</v>
      </c>
      <c r="W4507" s="105">
        <f t="shared" si="1856"/>
        <v>0</v>
      </c>
      <c r="X4507" s="96"/>
      <c r="Y4507" s="106" t="str">
        <f>$AO$22</f>
        <v>D</v>
      </c>
      <c r="Z4507" s="262" t="str">
        <f t="shared" si="1847"/>
        <v>Mon</v>
      </c>
      <c r="AA4507" s="107">
        <f t="shared" si="1848"/>
        <v>0</v>
      </c>
      <c r="AB4507" s="107">
        <f t="shared" si="1849"/>
        <v>0</v>
      </c>
      <c r="AC4507" s="107">
        <f t="shared" si="1850"/>
        <v>0</v>
      </c>
    </row>
    <row r="4508" spans="1:29" ht="12.75" customHeight="1">
      <c r="A4508" s="69"/>
      <c r="B4508" s="150" t="s">
        <v>19</v>
      </c>
      <c r="C4508" s="150"/>
      <c r="D4508" s="200"/>
      <c r="E4508" s="127"/>
      <c r="F4508" s="151"/>
      <c r="G4508" s="134" t="s">
        <v>22</v>
      </c>
      <c r="H4508" s="152">
        <f>SUM(H4499:H4507)</f>
        <v>1441245.7803468206</v>
      </c>
      <c r="I4508" s="76">
        <f t="shared" si="1844"/>
        <v>19</v>
      </c>
      <c r="J4508" s="100">
        <f>$AN$23</f>
        <v>41093</v>
      </c>
      <c r="K4508" s="101">
        <v>1</v>
      </c>
      <c r="L4508" s="261">
        <v>8</v>
      </c>
      <c r="M4508" s="232">
        <f t="shared" si="1859"/>
        <v>0.33333333333333331</v>
      </c>
      <c r="N4508" s="241">
        <f t="shared" si="1851"/>
        <v>0.70833333333333337</v>
      </c>
      <c r="O4508" s="244">
        <f t="shared" si="1845"/>
        <v>9.0000000000000018</v>
      </c>
      <c r="P4508" s="245" t="str">
        <f t="shared" si="1857"/>
        <v>1</v>
      </c>
      <c r="Q4508" s="257">
        <f t="shared" si="1846"/>
        <v>8.0000000000000018</v>
      </c>
      <c r="R4508" s="102">
        <f t="shared" si="1858"/>
        <v>0</v>
      </c>
      <c r="S4508" s="103">
        <f t="shared" si="1852"/>
        <v>0</v>
      </c>
      <c r="T4508" s="104">
        <f t="shared" si="1853"/>
        <v>0</v>
      </c>
      <c r="U4508" s="104">
        <f t="shared" si="1854"/>
        <v>0</v>
      </c>
      <c r="V4508" s="104">
        <f t="shared" si="1855"/>
        <v>0</v>
      </c>
      <c r="W4508" s="105">
        <f t="shared" si="1856"/>
        <v>0</v>
      </c>
      <c r="X4508" s="96"/>
      <c r="Y4508" s="106" t="str">
        <f>$AO$23</f>
        <v>D</v>
      </c>
      <c r="Z4508" s="207" t="str">
        <f t="shared" si="1847"/>
        <v>Tue</v>
      </c>
      <c r="AA4508" s="107">
        <f t="shared" si="1848"/>
        <v>0</v>
      </c>
      <c r="AB4508" s="107">
        <f t="shared" si="1849"/>
        <v>0</v>
      </c>
      <c r="AC4508" s="107">
        <f t="shared" si="1850"/>
        <v>0</v>
      </c>
    </row>
    <row r="4509" spans="1:29" ht="12.75" customHeight="1">
      <c r="A4509" s="69"/>
      <c r="B4509" s="131" t="s">
        <v>25</v>
      </c>
      <c r="C4509" s="70"/>
      <c r="D4509" s="200"/>
      <c r="E4509" s="127"/>
      <c r="F4509" s="151"/>
      <c r="G4509" s="74"/>
      <c r="H4509" s="75"/>
      <c r="I4509" s="76">
        <f t="shared" si="1844"/>
        <v>20</v>
      </c>
      <c r="J4509" s="100">
        <f>$AN$24</f>
        <v>41094</v>
      </c>
      <c r="K4509" s="101">
        <v>1</v>
      </c>
      <c r="L4509" s="261">
        <v>10</v>
      </c>
      <c r="M4509" s="232">
        <f t="shared" si="1859"/>
        <v>0.33333333333333331</v>
      </c>
      <c r="N4509" s="241">
        <f t="shared" si="1851"/>
        <v>0.70833333333333337</v>
      </c>
      <c r="O4509" s="244">
        <f t="shared" si="1845"/>
        <v>9.0000000000000018</v>
      </c>
      <c r="P4509" s="245" t="str">
        <f t="shared" si="1857"/>
        <v>1</v>
      </c>
      <c r="Q4509" s="257">
        <f t="shared" si="1846"/>
        <v>8.0000000000000018</v>
      </c>
      <c r="R4509" s="102">
        <f t="shared" si="1858"/>
        <v>1.9999999999999982</v>
      </c>
      <c r="S4509" s="103">
        <f t="shared" si="1852"/>
        <v>1</v>
      </c>
      <c r="T4509" s="104">
        <f t="shared" si="1853"/>
        <v>0.99999999999999822</v>
      </c>
      <c r="U4509" s="104">
        <f t="shared" si="1854"/>
        <v>0</v>
      </c>
      <c r="V4509" s="104">
        <f t="shared" si="1855"/>
        <v>0</v>
      </c>
      <c r="W4509" s="105">
        <f t="shared" si="1856"/>
        <v>1.9999999999999982</v>
      </c>
      <c r="X4509" s="96"/>
      <c r="Y4509" s="106" t="str">
        <f>$AO$24</f>
        <v>D</v>
      </c>
      <c r="Z4509" s="207" t="str">
        <f t="shared" si="1847"/>
        <v>Wed</v>
      </c>
      <c r="AA4509" s="107">
        <f t="shared" si="1848"/>
        <v>0</v>
      </c>
      <c r="AB4509" s="107">
        <f t="shared" si="1849"/>
        <v>0</v>
      </c>
      <c r="AC4509" s="107">
        <f t="shared" si="1850"/>
        <v>0</v>
      </c>
    </row>
    <row r="4510" spans="1:29" ht="12.75" customHeight="1">
      <c r="A4510" s="69"/>
      <c r="B4510" s="124" t="s">
        <v>26</v>
      </c>
      <c r="C4510" s="125" t="s">
        <v>22</v>
      </c>
      <c r="D4510" s="153">
        <f>-H4499</f>
        <v>-1244560</v>
      </c>
      <c r="E4510" s="127" t="s">
        <v>24</v>
      </c>
      <c r="F4510" s="149">
        <v>0.02</v>
      </c>
      <c r="G4510" s="134" t="s">
        <v>22</v>
      </c>
      <c r="H4510" s="130">
        <f>F4510*D4510</f>
        <v>-24891.200000000001</v>
      </c>
      <c r="I4510" s="76">
        <f t="shared" si="1844"/>
        <v>21</v>
      </c>
      <c r="J4510" s="100">
        <f>$AN$25</f>
        <v>41095</v>
      </c>
      <c r="K4510" s="101">
        <v>1</v>
      </c>
      <c r="L4510" s="261">
        <v>11</v>
      </c>
      <c r="M4510" s="232">
        <f t="shared" si="1859"/>
        <v>0.33333333333333331</v>
      </c>
      <c r="N4510" s="241">
        <f t="shared" si="1851"/>
        <v>0.70833333333333337</v>
      </c>
      <c r="O4510" s="244">
        <f t="shared" si="1845"/>
        <v>9.0000000000000018</v>
      </c>
      <c r="P4510" s="245" t="str">
        <f t="shared" si="1857"/>
        <v>1</v>
      </c>
      <c r="Q4510" s="257">
        <f t="shared" si="1846"/>
        <v>8.0000000000000018</v>
      </c>
      <c r="R4510" s="102">
        <f t="shared" si="1858"/>
        <v>2.9999999999999982</v>
      </c>
      <c r="S4510" s="103">
        <f t="shared" si="1852"/>
        <v>1</v>
      </c>
      <c r="T4510" s="104">
        <f t="shared" si="1853"/>
        <v>1.9999999999999982</v>
      </c>
      <c r="U4510" s="104">
        <f t="shared" si="1854"/>
        <v>0</v>
      </c>
      <c r="V4510" s="104">
        <f t="shared" si="1855"/>
        <v>0</v>
      </c>
      <c r="W4510" s="105">
        <f t="shared" si="1856"/>
        <v>2.9999999999999982</v>
      </c>
      <c r="X4510" s="96"/>
      <c r="Y4510" s="106" t="str">
        <f>$AO$25</f>
        <v>D</v>
      </c>
      <c r="Z4510" s="207" t="str">
        <f t="shared" si="1847"/>
        <v>Thu</v>
      </c>
      <c r="AA4510" s="107">
        <f t="shared" si="1848"/>
        <v>0</v>
      </c>
      <c r="AB4510" s="107">
        <f t="shared" si="1849"/>
        <v>0</v>
      </c>
      <c r="AC4510" s="107">
        <f t="shared" si="1850"/>
        <v>0</v>
      </c>
    </row>
    <row r="4511" spans="1:29" ht="12.75" customHeight="1">
      <c r="A4511" s="69"/>
      <c r="B4511" s="124" t="s">
        <v>47</v>
      </c>
      <c r="C4511" s="125" t="s">
        <v>22</v>
      </c>
      <c r="D4511" s="200"/>
      <c r="E4511" s="127"/>
      <c r="F4511" s="155"/>
      <c r="G4511" s="134" t="s">
        <v>22</v>
      </c>
      <c r="H4511" s="130">
        <f>SUM(AA4526:AC4526)*-F4499/21</f>
        <v>-177794.28571428571</v>
      </c>
      <c r="I4511" s="76">
        <f t="shared" si="1844"/>
        <v>22</v>
      </c>
      <c r="J4511" s="100">
        <f>$AN$26</f>
        <v>41096</v>
      </c>
      <c r="K4511" s="101">
        <v>1</v>
      </c>
      <c r="L4511" s="261">
        <v>10</v>
      </c>
      <c r="M4511" s="232">
        <f t="shared" si="1859"/>
        <v>0.33333333333333331</v>
      </c>
      <c r="N4511" s="241">
        <f t="shared" si="1851"/>
        <v>0.70833333333333337</v>
      </c>
      <c r="O4511" s="244">
        <f t="shared" si="1845"/>
        <v>9.0000000000000018</v>
      </c>
      <c r="P4511" s="245" t="str">
        <f t="shared" si="1857"/>
        <v>1</v>
      </c>
      <c r="Q4511" s="257">
        <f t="shared" si="1846"/>
        <v>8.0000000000000018</v>
      </c>
      <c r="R4511" s="102">
        <f t="shared" si="1858"/>
        <v>1.9999999999999982</v>
      </c>
      <c r="S4511" s="103">
        <f t="shared" si="1852"/>
        <v>1</v>
      </c>
      <c r="T4511" s="104">
        <f t="shared" si="1853"/>
        <v>0.99999999999999822</v>
      </c>
      <c r="U4511" s="104">
        <f t="shared" si="1854"/>
        <v>0</v>
      </c>
      <c r="V4511" s="104">
        <f t="shared" si="1855"/>
        <v>0</v>
      </c>
      <c r="W4511" s="105">
        <f t="shared" si="1856"/>
        <v>1.9999999999999982</v>
      </c>
      <c r="X4511" s="96"/>
      <c r="Y4511" s="106" t="str">
        <f>$AO$26</f>
        <v>D</v>
      </c>
      <c r="Z4511" s="207" t="str">
        <f t="shared" si="1847"/>
        <v>Fri</v>
      </c>
      <c r="AA4511" s="107">
        <f t="shared" si="1848"/>
        <v>0</v>
      </c>
      <c r="AB4511" s="107">
        <f t="shared" si="1849"/>
        <v>0</v>
      </c>
      <c r="AC4511" s="107">
        <f t="shared" si="1850"/>
        <v>0</v>
      </c>
    </row>
    <row r="4512" spans="1:29" ht="12.75" customHeight="1">
      <c r="A4512" s="69"/>
      <c r="B4512" s="124" t="s">
        <v>27</v>
      </c>
      <c r="C4512" s="125" t="s">
        <v>22</v>
      </c>
      <c r="D4512" s="200"/>
      <c r="E4512" s="127"/>
      <c r="F4512" s="155"/>
      <c r="G4512" s="134" t="s">
        <v>22</v>
      </c>
      <c r="H4512" s="156">
        <f>+F4518</f>
        <v>-1550.6499999999999</v>
      </c>
      <c r="I4512" s="76">
        <f t="shared" si="1844"/>
        <v>23</v>
      </c>
      <c r="J4512" s="100">
        <f>$AN$27</f>
        <v>41097</v>
      </c>
      <c r="K4512" s="339" t="s">
        <v>50</v>
      </c>
      <c r="L4512" s="261"/>
      <c r="M4512" s="232">
        <f t="shared" si="1859"/>
        <v>0</v>
      </c>
      <c r="N4512" s="241">
        <f t="shared" si="1851"/>
        <v>0</v>
      </c>
      <c r="O4512" s="244">
        <f t="shared" si="1845"/>
        <v>0</v>
      </c>
      <c r="P4512" s="245">
        <f t="shared" si="1857"/>
        <v>0</v>
      </c>
      <c r="Q4512" s="257">
        <f t="shared" si="1846"/>
        <v>0</v>
      </c>
      <c r="R4512" s="102">
        <f t="shared" si="1858"/>
        <v>0</v>
      </c>
      <c r="S4512" s="103">
        <f t="shared" si="1852"/>
        <v>0</v>
      </c>
      <c r="T4512" s="104">
        <f t="shared" si="1853"/>
        <v>0</v>
      </c>
      <c r="U4512" s="104">
        <f t="shared" si="1854"/>
        <v>0</v>
      </c>
      <c r="V4512" s="104">
        <f t="shared" si="1855"/>
        <v>0</v>
      </c>
      <c r="W4512" s="105">
        <f t="shared" si="1856"/>
        <v>0</v>
      </c>
      <c r="X4512" s="96"/>
      <c r="Y4512" s="106" t="str">
        <f>$AO$27</f>
        <v>M</v>
      </c>
      <c r="Z4512" s="207" t="str">
        <f t="shared" si="1847"/>
        <v>Sat</v>
      </c>
      <c r="AA4512" s="107">
        <f t="shared" si="1848"/>
        <v>0</v>
      </c>
      <c r="AB4512" s="107">
        <f t="shared" si="1849"/>
        <v>0</v>
      </c>
      <c r="AC4512" s="107">
        <f t="shared" si="1850"/>
        <v>0</v>
      </c>
    </row>
    <row r="4513" spans="1:29" ht="12.75" customHeight="1">
      <c r="A4513" s="69"/>
      <c r="B4513" s="98"/>
      <c r="C4513" s="98"/>
      <c r="D4513" s="158" t="s">
        <v>28</v>
      </c>
      <c r="E4513" s="159"/>
      <c r="F4513" s="160">
        <f>VLOOKUP(C4492,$AD$1:$AG$6,2)</f>
        <v>-1320000</v>
      </c>
      <c r="G4513" s="160"/>
      <c r="H4513" s="99"/>
      <c r="I4513" s="76">
        <f t="shared" si="1844"/>
        <v>24</v>
      </c>
      <c r="J4513" s="100">
        <f>$AN$28</f>
        <v>41098</v>
      </c>
      <c r="K4513" s="339" t="s">
        <v>50</v>
      </c>
      <c r="L4513" s="261"/>
      <c r="M4513" s="232">
        <f t="shared" si="1859"/>
        <v>0</v>
      </c>
      <c r="N4513" s="241">
        <f t="shared" si="1851"/>
        <v>0</v>
      </c>
      <c r="O4513" s="244">
        <f t="shared" si="1845"/>
        <v>0</v>
      </c>
      <c r="P4513" s="245">
        <f t="shared" si="1857"/>
        <v>0</v>
      </c>
      <c r="Q4513" s="257">
        <f t="shared" si="1846"/>
        <v>0</v>
      </c>
      <c r="R4513" s="102">
        <f t="shared" si="1858"/>
        <v>0</v>
      </c>
      <c r="S4513" s="103">
        <f t="shared" si="1852"/>
        <v>0</v>
      </c>
      <c r="T4513" s="104">
        <f t="shared" si="1853"/>
        <v>0</v>
      </c>
      <c r="U4513" s="104">
        <f t="shared" si="1854"/>
        <v>0</v>
      </c>
      <c r="V4513" s="104">
        <f t="shared" si="1855"/>
        <v>0</v>
      </c>
      <c r="W4513" s="105">
        <f t="shared" si="1856"/>
        <v>0</v>
      </c>
      <c r="X4513" s="96"/>
      <c r="Y4513" s="106" t="str">
        <f>$AO$28</f>
        <v>M</v>
      </c>
      <c r="Z4513" s="262" t="str">
        <f t="shared" si="1847"/>
        <v>Sun</v>
      </c>
      <c r="AA4513" s="107">
        <f t="shared" si="1848"/>
        <v>0</v>
      </c>
      <c r="AB4513" s="107">
        <f t="shared" si="1849"/>
        <v>0</v>
      </c>
      <c r="AC4513" s="107">
        <f t="shared" si="1850"/>
        <v>0</v>
      </c>
    </row>
    <row r="4514" spans="1:29" ht="12.75" customHeight="1">
      <c r="A4514" s="69"/>
      <c r="B4514" s="98"/>
      <c r="C4514" s="98"/>
      <c r="D4514" s="162" t="s">
        <v>26</v>
      </c>
      <c r="E4514" s="159"/>
      <c r="F4514" s="163">
        <f>+(H4499)*0.54%</f>
        <v>6720.6240000000007</v>
      </c>
      <c r="G4514" s="163"/>
      <c r="H4514" s="99"/>
      <c r="I4514" s="76">
        <f t="shared" si="1844"/>
        <v>25</v>
      </c>
      <c r="J4514" s="100">
        <f>$AN$29</f>
        <v>41099</v>
      </c>
      <c r="K4514" s="101">
        <v>1</v>
      </c>
      <c r="L4514" s="261">
        <v>10</v>
      </c>
      <c r="M4514" s="232">
        <f t="shared" si="1859"/>
        <v>0.33333333333333331</v>
      </c>
      <c r="N4514" s="241">
        <f t="shared" si="1851"/>
        <v>0.70833333333333337</v>
      </c>
      <c r="O4514" s="244">
        <f t="shared" si="1845"/>
        <v>9.0000000000000018</v>
      </c>
      <c r="P4514" s="245" t="str">
        <f t="shared" si="1857"/>
        <v>1</v>
      </c>
      <c r="Q4514" s="257">
        <f t="shared" si="1846"/>
        <v>8.0000000000000018</v>
      </c>
      <c r="R4514" s="102">
        <f t="shared" si="1858"/>
        <v>1.9999999999999982</v>
      </c>
      <c r="S4514" s="103">
        <f t="shared" si="1852"/>
        <v>1</v>
      </c>
      <c r="T4514" s="104">
        <f t="shared" si="1853"/>
        <v>0.99999999999999822</v>
      </c>
      <c r="U4514" s="104">
        <f t="shared" si="1854"/>
        <v>0</v>
      </c>
      <c r="V4514" s="104">
        <f t="shared" si="1855"/>
        <v>0</v>
      </c>
      <c r="W4514" s="105">
        <f t="shared" si="1856"/>
        <v>1.9999999999999982</v>
      </c>
      <c r="X4514" s="96"/>
      <c r="Y4514" s="106" t="str">
        <f>$AO$29</f>
        <v>D</v>
      </c>
      <c r="Z4514" s="262" t="str">
        <f t="shared" si="1847"/>
        <v>Mon</v>
      </c>
      <c r="AA4514" s="107">
        <f t="shared" si="1848"/>
        <v>0</v>
      </c>
      <c r="AB4514" s="107">
        <f t="shared" si="1849"/>
        <v>0</v>
      </c>
      <c r="AC4514" s="107">
        <f t="shared" si="1850"/>
        <v>0</v>
      </c>
    </row>
    <row r="4515" spans="1:29" ht="12.75" customHeight="1">
      <c r="A4515" s="69"/>
      <c r="B4515" s="98"/>
      <c r="C4515" s="98"/>
      <c r="D4515" s="162" t="s">
        <v>29</v>
      </c>
      <c r="E4515" s="159"/>
      <c r="F4515" s="160">
        <f>-IF(H4508*5%&gt;500000,500000,H4508*5%)</f>
        <v>-72062.289017341027</v>
      </c>
      <c r="G4515" s="160"/>
      <c r="H4515" s="99"/>
      <c r="I4515" s="76">
        <f t="shared" si="1844"/>
        <v>26</v>
      </c>
      <c r="J4515" s="100">
        <f>$AN$30</f>
        <v>41100</v>
      </c>
      <c r="K4515" s="101"/>
      <c r="L4515" s="261"/>
      <c r="M4515" s="232">
        <f t="shared" si="1859"/>
        <v>0</v>
      </c>
      <c r="N4515" s="241">
        <f t="shared" si="1851"/>
        <v>0</v>
      </c>
      <c r="O4515" s="244">
        <f t="shared" si="1845"/>
        <v>0</v>
      </c>
      <c r="P4515" s="245">
        <f t="shared" si="1857"/>
        <v>0</v>
      </c>
      <c r="Q4515" s="257">
        <f t="shared" si="1846"/>
        <v>0</v>
      </c>
      <c r="R4515" s="102">
        <f t="shared" si="1858"/>
        <v>0</v>
      </c>
      <c r="S4515" s="103">
        <f t="shared" si="1852"/>
        <v>0</v>
      </c>
      <c r="T4515" s="104">
        <f t="shared" si="1853"/>
        <v>0</v>
      </c>
      <c r="U4515" s="104">
        <f t="shared" si="1854"/>
        <v>0</v>
      </c>
      <c r="V4515" s="104">
        <f t="shared" si="1855"/>
        <v>0</v>
      </c>
      <c r="W4515" s="105">
        <f t="shared" si="1856"/>
        <v>0</v>
      </c>
      <c r="X4515" s="96"/>
      <c r="Y4515" s="106" t="str">
        <f>$AO$30</f>
        <v>D</v>
      </c>
      <c r="Z4515" s="207" t="str">
        <f t="shared" si="1847"/>
        <v>Tue</v>
      </c>
      <c r="AA4515" s="107">
        <v>1</v>
      </c>
      <c r="AB4515" s="107">
        <f t="shared" si="1849"/>
        <v>0</v>
      </c>
      <c r="AC4515" s="107">
        <f t="shared" si="1850"/>
        <v>0</v>
      </c>
    </row>
    <row r="4516" spans="1:29" ht="12.75" customHeight="1">
      <c r="A4516" s="69"/>
      <c r="B4516" s="98"/>
      <c r="C4516" s="98"/>
      <c r="D4516" s="162" t="s">
        <v>30</v>
      </c>
      <c r="E4516" s="159"/>
      <c r="F4516" s="163">
        <f>ROUND(H4508+H4510+F4514+F4515,0)*12</f>
        <v>16212156</v>
      </c>
      <c r="G4516" s="163"/>
      <c r="H4516" s="99"/>
      <c r="I4516" s="76">
        <f t="shared" si="1844"/>
        <v>27</v>
      </c>
      <c r="J4516" s="100">
        <f>$AN$31</f>
        <v>41101</v>
      </c>
      <c r="K4516" s="101">
        <v>1</v>
      </c>
      <c r="L4516" s="261">
        <v>9</v>
      </c>
      <c r="M4516" s="232">
        <f t="shared" si="1859"/>
        <v>0.33333333333333331</v>
      </c>
      <c r="N4516" s="241">
        <f t="shared" si="1851"/>
        <v>0.70833333333333337</v>
      </c>
      <c r="O4516" s="244">
        <f t="shared" si="1845"/>
        <v>9.0000000000000018</v>
      </c>
      <c r="P4516" s="245" t="str">
        <f t="shared" si="1857"/>
        <v>1</v>
      </c>
      <c r="Q4516" s="257">
        <f t="shared" si="1846"/>
        <v>8.0000000000000018</v>
      </c>
      <c r="R4516" s="102">
        <f t="shared" si="1858"/>
        <v>0.99999999999999822</v>
      </c>
      <c r="S4516" s="103">
        <f t="shared" si="1852"/>
        <v>1</v>
      </c>
      <c r="T4516" s="104">
        <f t="shared" si="1853"/>
        <v>0</v>
      </c>
      <c r="U4516" s="104">
        <f t="shared" si="1854"/>
        <v>0</v>
      </c>
      <c r="V4516" s="104">
        <f t="shared" si="1855"/>
        <v>0</v>
      </c>
      <c r="W4516" s="105">
        <f t="shared" si="1856"/>
        <v>0.99999999999999822</v>
      </c>
      <c r="X4516" s="96"/>
      <c r="Y4516" s="106" t="str">
        <f>$AO$31</f>
        <v>D</v>
      </c>
      <c r="Z4516" s="207" t="str">
        <f t="shared" si="1847"/>
        <v>Wed</v>
      </c>
      <c r="AA4516" s="107">
        <f t="shared" si="1848"/>
        <v>0</v>
      </c>
      <c r="AB4516" s="107">
        <f t="shared" si="1849"/>
        <v>0</v>
      </c>
      <c r="AC4516" s="107">
        <f t="shared" si="1850"/>
        <v>0</v>
      </c>
    </row>
    <row r="4517" spans="1:29" ht="12.75" customHeight="1">
      <c r="A4517" s="69"/>
      <c r="B4517" s="98"/>
      <c r="C4517" s="98"/>
      <c r="D4517" s="168" t="s">
        <v>31</v>
      </c>
      <c r="E4517" s="159"/>
      <c r="F4517" s="169">
        <f>(F4516)+(F4513*12)</f>
        <v>372156</v>
      </c>
      <c r="G4517" s="169"/>
      <c r="H4517" s="99"/>
      <c r="I4517" s="76">
        <f t="shared" si="1844"/>
        <v>28</v>
      </c>
      <c r="J4517" s="100">
        <f>$AN$32</f>
        <v>41102</v>
      </c>
      <c r="K4517" s="101">
        <v>1</v>
      </c>
      <c r="L4517" s="261">
        <v>8</v>
      </c>
      <c r="M4517" s="232">
        <f t="shared" si="1859"/>
        <v>0.33333333333333331</v>
      </c>
      <c r="N4517" s="241">
        <f t="shared" si="1851"/>
        <v>0.70833333333333337</v>
      </c>
      <c r="O4517" s="244">
        <f t="shared" si="1845"/>
        <v>9.0000000000000018</v>
      </c>
      <c r="P4517" s="245" t="str">
        <f t="shared" si="1857"/>
        <v>1</v>
      </c>
      <c r="Q4517" s="257">
        <f t="shared" si="1846"/>
        <v>8.0000000000000018</v>
      </c>
      <c r="R4517" s="102">
        <f t="shared" si="1858"/>
        <v>0</v>
      </c>
      <c r="S4517" s="103">
        <f t="shared" si="1852"/>
        <v>0</v>
      </c>
      <c r="T4517" s="104">
        <f t="shared" si="1853"/>
        <v>0</v>
      </c>
      <c r="U4517" s="104">
        <f t="shared" si="1854"/>
        <v>0</v>
      </c>
      <c r="V4517" s="104">
        <f t="shared" si="1855"/>
        <v>0</v>
      </c>
      <c r="W4517" s="105">
        <f t="shared" si="1856"/>
        <v>0</v>
      </c>
      <c r="X4517" s="96"/>
      <c r="Y4517" s="106" t="str">
        <f>$AO$32</f>
        <v>D</v>
      </c>
      <c r="Z4517" s="207" t="str">
        <f t="shared" si="1847"/>
        <v>Thu</v>
      </c>
      <c r="AA4517" s="107">
        <f t="shared" si="1848"/>
        <v>0</v>
      </c>
      <c r="AB4517" s="107">
        <f t="shared" si="1849"/>
        <v>0</v>
      </c>
      <c r="AC4517" s="107">
        <f t="shared" si="1850"/>
        <v>0</v>
      </c>
    </row>
    <row r="4518" spans="1:29" ht="12.75" customHeight="1">
      <c r="A4518" s="69"/>
      <c r="B4518" s="98"/>
      <c r="C4518" s="98"/>
      <c r="D4518" s="168" t="s">
        <v>32</v>
      </c>
      <c r="E4518" s="159"/>
      <c r="F4518" s="170">
        <f>-(IF(F4517&lt;=0,0,IF(F4517&lt;=50000000,F4517*0.05,IF(F4517&lt;=200000000,(F4517-50000000)*0.15+2500000,IF(F4517&lt;=500000000,(F4517-250000000)*0.25+32500000,(F4517-500000000)*0.3+95000000)))))/12</f>
        <v>-1550.6499999999999</v>
      </c>
      <c r="G4518" s="171">
        <f>-(IF(F4518&lt;=0,0,IF(F4518&lt;=50000000,F4518*0.05,IF(F4518&lt;=200000000,(F4518-50000000)*0.15+2500000,IF(F4518&lt;=500000000,(F4518-250000000)*0.25+32500000,(F4518-500000000)*0.3+95000000)))))/12</f>
        <v>0</v>
      </c>
      <c r="H4518" s="99"/>
      <c r="I4518" s="76">
        <f t="shared" si="1844"/>
        <v>29</v>
      </c>
      <c r="J4518" s="100">
        <f>$AN$33</f>
        <v>41103</v>
      </c>
      <c r="K4518" s="101">
        <v>1</v>
      </c>
      <c r="L4518" s="261">
        <v>8</v>
      </c>
      <c r="M4518" s="232">
        <f t="shared" si="1859"/>
        <v>0.33333333333333331</v>
      </c>
      <c r="N4518" s="241">
        <f t="shared" si="1851"/>
        <v>0.70833333333333337</v>
      </c>
      <c r="O4518" s="244">
        <f t="shared" si="1845"/>
        <v>9.0000000000000018</v>
      </c>
      <c r="P4518" s="245" t="str">
        <f t="shared" si="1857"/>
        <v>1</v>
      </c>
      <c r="Q4518" s="257">
        <f t="shared" si="1846"/>
        <v>8.0000000000000018</v>
      </c>
      <c r="R4518" s="102">
        <f t="shared" si="1858"/>
        <v>0</v>
      </c>
      <c r="S4518" s="103">
        <f t="shared" si="1852"/>
        <v>0</v>
      </c>
      <c r="T4518" s="104">
        <f t="shared" si="1853"/>
        <v>0</v>
      </c>
      <c r="U4518" s="104">
        <f t="shared" si="1854"/>
        <v>0</v>
      </c>
      <c r="V4518" s="104">
        <f t="shared" si="1855"/>
        <v>0</v>
      </c>
      <c r="W4518" s="105">
        <f t="shared" si="1856"/>
        <v>0</v>
      </c>
      <c r="X4518" s="96"/>
      <c r="Y4518" s="106" t="str">
        <f>$AO$33</f>
        <v>D</v>
      </c>
      <c r="Z4518" s="207" t="str">
        <f t="shared" si="1847"/>
        <v>Fri</v>
      </c>
      <c r="AA4518" s="107">
        <f t="shared" si="1848"/>
        <v>0</v>
      </c>
      <c r="AB4518" s="107">
        <f t="shared" si="1849"/>
        <v>0</v>
      </c>
      <c r="AC4518" s="107">
        <f t="shared" si="1850"/>
        <v>0</v>
      </c>
    </row>
    <row r="4519" spans="1:29" ht="12.75" customHeight="1">
      <c r="A4519" s="69"/>
      <c r="B4519" s="98"/>
      <c r="C4519" s="125"/>
      <c r="D4519" s="172"/>
      <c r="E4519" s="173"/>
      <c r="F4519" s="174"/>
      <c r="G4519" s="72"/>
      <c r="H4519" s="175"/>
      <c r="I4519" s="76">
        <f t="shared" si="1844"/>
        <v>30</v>
      </c>
      <c r="J4519" s="100">
        <f>$AN$34</f>
        <v>41104</v>
      </c>
      <c r="K4519" s="339" t="s">
        <v>50</v>
      </c>
      <c r="L4519" s="261"/>
      <c r="M4519" s="232">
        <f t="shared" si="1859"/>
        <v>0</v>
      </c>
      <c r="N4519" s="241">
        <f t="shared" si="1851"/>
        <v>0</v>
      </c>
      <c r="O4519" s="244">
        <f t="shared" si="1845"/>
        <v>0</v>
      </c>
      <c r="P4519" s="245">
        <f t="shared" si="1857"/>
        <v>0</v>
      </c>
      <c r="Q4519" s="257">
        <f t="shared" si="1846"/>
        <v>0</v>
      </c>
      <c r="R4519" s="102">
        <f t="shared" si="1858"/>
        <v>0</v>
      </c>
      <c r="S4519" s="103">
        <f t="shared" si="1852"/>
        <v>0</v>
      </c>
      <c r="T4519" s="104">
        <f t="shared" si="1853"/>
        <v>0</v>
      </c>
      <c r="U4519" s="104">
        <f t="shared" si="1854"/>
        <v>0</v>
      </c>
      <c r="V4519" s="104">
        <f t="shared" si="1855"/>
        <v>0</v>
      </c>
      <c r="W4519" s="105">
        <f t="shared" si="1856"/>
        <v>0</v>
      </c>
      <c r="X4519" s="96"/>
      <c r="Y4519" s="106" t="str">
        <f>$AO$34</f>
        <v>M</v>
      </c>
      <c r="Z4519" s="207" t="str">
        <f t="shared" si="1847"/>
        <v>Sat</v>
      </c>
      <c r="AA4519" s="107">
        <f t="shared" si="1848"/>
        <v>0</v>
      </c>
      <c r="AB4519" s="107">
        <f t="shared" si="1849"/>
        <v>0</v>
      </c>
      <c r="AC4519" s="107">
        <f t="shared" si="1850"/>
        <v>0</v>
      </c>
    </row>
    <row r="4520" spans="1:29" ht="12.75" customHeight="1">
      <c r="A4520" s="69"/>
      <c r="B4520" s="176" t="s">
        <v>33</v>
      </c>
      <c r="C4520" s="177"/>
      <c r="D4520" s="178"/>
      <c r="E4520" s="127"/>
      <c r="F4520" s="179"/>
      <c r="G4520" s="180" t="s">
        <v>22</v>
      </c>
      <c r="H4520" s="152">
        <f>+H4508+H4510+H4511+H4512</f>
        <v>1237009.6446325351</v>
      </c>
      <c r="I4520" s="76">
        <f t="shared" si="1844"/>
        <v>31</v>
      </c>
      <c r="J4520" s="100">
        <f>$AN$35</f>
        <v>41105</v>
      </c>
      <c r="K4520" s="339" t="s">
        <v>50</v>
      </c>
      <c r="L4520" s="261"/>
      <c r="M4520" s="232">
        <f t="shared" si="1859"/>
        <v>0</v>
      </c>
      <c r="N4520" s="241">
        <f t="shared" si="1851"/>
        <v>0</v>
      </c>
      <c r="O4520" s="244">
        <f t="shared" si="1845"/>
        <v>0</v>
      </c>
      <c r="P4520" s="245">
        <f t="shared" si="1857"/>
        <v>0</v>
      </c>
      <c r="Q4520" s="257">
        <f t="shared" si="1846"/>
        <v>0</v>
      </c>
      <c r="R4520" s="102">
        <f t="shared" si="1858"/>
        <v>0</v>
      </c>
      <c r="S4520" s="103">
        <f t="shared" si="1852"/>
        <v>0</v>
      </c>
      <c r="T4520" s="104">
        <f t="shared" si="1853"/>
        <v>0</v>
      </c>
      <c r="U4520" s="104">
        <f t="shared" si="1854"/>
        <v>0</v>
      </c>
      <c r="V4520" s="104">
        <f t="shared" si="1855"/>
        <v>0</v>
      </c>
      <c r="W4520" s="105">
        <f t="shared" si="1856"/>
        <v>0</v>
      </c>
      <c r="X4520" s="96"/>
      <c r="Y4520" s="106" t="str">
        <f>$AO$35</f>
        <v>M</v>
      </c>
      <c r="Z4520" s="262" t="str">
        <f t="shared" si="1847"/>
        <v>Sun</v>
      </c>
      <c r="AA4520" s="107">
        <f t="shared" si="1848"/>
        <v>0</v>
      </c>
      <c r="AB4520" s="107">
        <f t="shared" si="1849"/>
        <v>0</v>
      </c>
      <c r="AC4520" s="107">
        <f t="shared" si="1850"/>
        <v>0</v>
      </c>
    </row>
    <row r="4521" spans="1:29" ht="12.75" customHeight="1">
      <c r="A4521" s="69"/>
      <c r="B4521" s="70"/>
      <c r="C4521" s="70"/>
      <c r="D4521" s="200"/>
      <c r="E4521" s="127"/>
      <c r="F4521" s="155"/>
      <c r="G4521" s="74"/>
      <c r="H4521" s="75"/>
      <c r="I4521" s="76">
        <f t="shared" si="1844"/>
        <v>32</v>
      </c>
      <c r="J4521" s="100">
        <f>$AN$36</f>
        <v>41106</v>
      </c>
      <c r="K4521" s="101"/>
      <c r="L4521" s="261"/>
      <c r="M4521" s="232">
        <f t="shared" si="1859"/>
        <v>0</v>
      </c>
      <c r="N4521" s="241">
        <f t="shared" si="1851"/>
        <v>0</v>
      </c>
      <c r="O4521" s="244">
        <f t="shared" si="1845"/>
        <v>0</v>
      </c>
      <c r="P4521" s="245">
        <f t="shared" si="1857"/>
        <v>0</v>
      </c>
      <c r="Q4521" s="257">
        <f t="shared" si="1846"/>
        <v>0</v>
      </c>
      <c r="R4521" s="102">
        <f t="shared" si="1858"/>
        <v>0</v>
      </c>
      <c r="S4521" s="103">
        <f t="shared" si="1852"/>
        <v>0</v>
      </c>
      <c r="T4521" s="104">
        <f t="shared" si="1853"/>
        <v>0</v>
      </c>
      <c r="U4521" s="104">
        <f t="shared" si="1854"/>
        <v>0</v>
      </c>
      <c r="V4521" s="104">
        <f t="shared" si="1855"/>
        <v>0</v>
      </c>
      <c r="W4521" s="105">
        <f t="shared" si="1856"/>
        <v>0</v>
      </c>
      <c r="X4521" s="96"/>
      <c r="Y4521" s="106" t="str">
        <f>$AO$36</f>
        <v>D</v>
      </c>
      <c r="Z4521" s="262" t="str">
        <f t="shared" si="1847"/>
        <v>Mon</v>
      </c>
      <c r="AA4521" s="107">
        <v>1</v>
      </c>
      <c r="AB4521" s="107">
        <f t="shared" si="1849"/>
        <v>0</v>
      </c>
      <c r="AC4521" s="107">
        <f t="shared" si="1850"/>
        <v>0</v>
      </c>
    </row>
    <row r="4522" spans="1:29" ht="12.75" customHeight="1">
      <c r="A4522" s="69"/>
      <c r="B4522" s="181" t="s">
        <v>34</v>
      </c>
      <c r="C4522" s="181"/>
      <c r="D4522" s="72"/>
      <c r="E4522" s="73"/>
      <c r="F4522" s="72"/>
      <c r="G4522" s="181" t="s">
        <v>35</v>
      </c>
      <c r="H4522" s="99"/>
      <c r="I4522" s="76">
        <f t="shared" si="1844"/>
        <v>33</v>
      </c>
      <c r="J4522" s="100">
        <f>$AN$37</f>
        <v>41107</v>
      </c>
      <c r="K4522" s="101"/>
      <c r="L4522" s="261"/>
      <c r="M4522" s="232">
        <f t="shared" si="1859"/>
        <v>0</v>
      </c>
      <c r="N4522" s="241">
        <f t="shared" si="1851"/>
        <v>0</v>
      </c>
      <c r="O4522" s="244">
        <f t="shared" si="1845"/>
        <v>0</v>
      </c>
      <c r="P4522" s="245">
        <f t="shared" si="1857"/>
        <v>0</v>
      </c>
      <c r="Q4522" s="257">
        <f t="shared" si="1846"/>
        <v>0</v>
      </c>
      <c r="R4522" s="102">
        <f t="shared" si="1858"/>
        <v>0</v>
      </c>
      <c r="S4522" s="103">
        <f t="shared" si="1852"/>
        <v>0</v>
      </c>
      <c r="T4522" s="104">
        <f t="shared" si="1853"/>
        <v>0</v>
      </c>
      <c r="U4522" s="104">
        <f t="shared" si="1854"/>
        <v>0</v>
      </c>
      <c r="V4522" s="104">
        <f t="shared" si="1855"/>
        <v>0</v>
      </c>
      <c r="W4522" s="105">
        <f t="shared" si="1856"/>
        <v>0</v>
      </c>
      <c r="X4522" s="96"/>
      <c r="Y4522" s="106" t="str">
        <f>$AO$37</f>
        <v>D</v>
      </c>
      <c r="Z4522" s="207" t="str">
        <f t="shared" si="1847"/>
        <v>Tue</v>
      </c>
      <c r="AA4522" s="107">
        <v>1</v>
      </c>
      <c r="AB4522" s="107">
        <f t="shared" si="1849"/>
        <v>0</v>
      </c>
      <c r="AC4522" s="107">
        <f t="shared" si="1850"/>
        <v>0</v>
      </c>
    </row>
    <row r="4523" spans="1:29" ht="12.75" customHeight="1">
      <c r="A4523" s="69"/>
      <c r="B4523" s="181"/>
      <c r="C4523" s="181"/>
      <c r="D4523" s="72"/>
      <c r="E4523" s="73"/>
      <c r="F4523" s="72"/>
      <c r="G4523" s="181"/>
      <c r="H4523" s="99"/>
      <c r="I4523" s="76">
        <f t="shared" si="1844"/>
        <v>34</v>
      </c>
      <c r="J4523" s="100">
        <f>$AN$38</f>
        <v>41108</v>
      </c>
      <c r="K4523" s="101">
        <v>1</v>
      </c>
      <c r="L4523" s="261">
        <v>9</v>
      </c>
      <c r="M4523" s="232">
        <f t="shared" si="1859"/>
        <v>0.33333333333333331</v>
      </c>
      <c r="N4523" s="241">
        <f t="shared" si="1851"/>
        <v>0.70833333333333337</v>
      </c>
      <c r="O4523" s="244">
        <f t="shared" si="1845"/>
        <v>9.0000000000000018</v>
      </c>
      <c r="P4523" s="245" t="str">
        <f t="shared" si="1857"/>
        <v>1</v>
      </c>
      <c r="Q4523" s="257">
        <f t="shared" si="1846"/>
        <v>8.0000000000000018</v>
      </c>
      <c r="R4523" s="102">
        <f t="shared" si="1858"/>
        <v>0.99999999999999822</v>
      </c>
      <c r="S4523" s="103">
        <f t="shared" si="1852"/>
        <v>1</v>
      </c>
      <c r="T4523" s="104">
        <f t="shared" si="1853"/>
        <v>0</v>
      </c>
      <c r="U4523" s="104">
        <f t="shared" si="1854"/>
        <v>0</v>
      </c>
      <c r="V4523" s="104">
        <f t="shared" si="1855"/>
        <v>0</v>
      </c>
      <c r="W4523" s="105">
        <f t="shared" si="1856"/>
        <v>0.99999999999999822</v>
      </c>
      <c r="X4523" s="96"/>
      <c r="Y4523" s="106" t="str">
        <f>$AO$38</f>
        <v>D</v>
      </c>
      <c r="Z4523" s="207" t="str">
        <f t="shared" si="1847"/>
        <v>Wed</v>
      </c>
      <c r="AA4523" s="107">
        <f t="shared" si="1848"/>
        <v>0</v>
      </c>
      <c r="AB4523" s="107">
        <f t="shared" si="1849"/>
        <v>0</v>
      </c>
      <c r="AC4523" s="107">
        <f t="shared" si="1850"/>
        <v>0</v>
      </c>
    </row>
    <row r="4524" spans="1:29" ht="12.75" customHeight="1">
      <c r="A4524" s="69"/>
      <c r="B4524" s="181"/>
      <c r="C4524" s="181"/>
      <c r="D4524" s="72"/>
      <c r="E4524" s="73"/>
      <c r="F4524" s="72"/>
      <c r="G4524" s="181"/>
      <c r="H4524" s="99"/>
      <c r="I4524" s="76">
        <f t="shared" si="1844"/>
        <v>35</v>
      </c>
      <c r="J4524" s="100"/>
      <c r="K4524" s="101"/>
      <c r="L4524" s="261"/>
      <c r="M4524" s="232"/>
      <c r="N4524" s="241"/>
      <c r="O4524" s="244"/>
      <c r="P4524" s="245"/>
      <c r="Q4524" s="257"/>
      <c r="R4524" s="102"/>
      <c r="S4524" s="103"/>
      <c r="T4524" s="104"/>
      <c r="U4524" s="104"/>
      <c r="V4524" s="104"/>
      <c r="W4524" s="105"/>
      <c r="X4524" s="96"/>
      <c r="Y4524" s="106"/>
      <c r="Z4524" s="207" t="str">
        <f t="shared" si="1847"/>
        <v>Sat</v>
      </c>
      <c r="AA4524" s="107">
        <f>COUNTIF(K4524,"S")</f>
        <v>0</v>
      </c>
      <c r="AB4524" s="107">
        <f>COUNTIF(K4524,"I")</f>
        <v>0</v>
      </c>
      <c r="AC4524" s="107">
        <f>COUNTIF(K4524,"A")</f>
        <v>0</v>
      </c>
    </row>
    <row r="4525" spans="1:29" ht="12.75" customHeight="1">
      <c r="A4525" s="69"/>
      <c r="B4525" s="181"/>
      <c r="C4525" s="181"/>
      <c r="D4525" s="72"/>
      <c r="E4525" s="73"/>
      <c r="F4525" s="72"/>
      <c r="G4525" s="181"/>
      <c r="H4525" s="99"/>
      <c r="I4525" s="76">
        <f t="shared" si="1844"/>
        <v>36</v>
      </c>
      <c r="J4525" s="210" t="s">
        <v>19</v>
      </c>
      <c r="K4525" s="211"/>
      <c r="L4525" s="251"/>
      <c r="M4525" s="212" t="s">
        <v>45</v>
      </c>
      <c r="N4525" s="212" t="s">
        <v>46</v>
      </c>
      <c r="O4525" s="242"/>
      <c r="P4525" s="243"/>
      <c r="Q4525" s="258"/>
      <c r="R4525" s="212"/>
      <c r="S4525" s="213"/>
      <c r="T4525" s="214"/>
      <c r="U4525" s="214"/>
      <c r="V4525" s="215"/>
      <c r="W4525" s="216" t="s">
        <v>36</v>
      </c>
      <c r="X4525" s="182"/>
      <c r="Y4525" s="183" t="s">
        <v>37</v>
      </c>
      <c r="Z4525" s="83"/>
      <c r="AA4525" s="84"/>
      <c r="AB4525" s="84"/>
      <c r="AC4525" s="96"/>
    </row>
    <row r="4526" spans="1:29" ht="12.75" customHeight="1">
      <c r="A4526" s="69"/>
      <c r="B4526" s="184" t="str">
        <f>C4490</f>
        <v>ADE</v>
      </c>
      <c r="C4526" s="181"/>
      <c r="D4526" s="72"/>
      <c r="E4526" s="73"/>
      <c r="F4526" s="72"/>
      <c r="G4526" s="181" t="s">
        <v>38</v>
      </c>
      <c r="H4526" s="99"/>
      <c r="I4526" s="76">
        <f t="shared" si="1844"/>
        <v>37</v>
      </c>
      <c r="J4526" s="333">
        <f>+K4526+L4526</f>
        <v>10</v>
      </c>
      <c r="K4526" s="334">
        <f>+COUNTIF(K4493:K4524,"1")+COUNTIF(K4493:K4524,"2")+COUNTIF(K4493:K4524,"L2")+COUNTIF(K4493:K4524,"L1")</f>
        <v>10</v>
      </c>
      <c r="L4526" s="334">
        <f>+COUNTIF(K4493:K4524,"2")+COUNTIF(K4493:K4524,"L2")</f>
        <v>0</v>
      </c>
      <c r="M4526" s="334">
        <f>+COUNTIF(K4493:K4524,"1")+COUNTIF(K4493:K4524,"L1")</f>
        <v>10</v>
      </c>
      <c r="N4526" s="185"/>
      <c r="O4526" s="185"/>
      <c r="P4526" s="101"/>
      <c r="Q4526" s="259"/>
      <c r="R4526" s="185">
        <f>+COUNTIF(K4494:K4524,"S2")</f>
        <v>0</v>
      </c>
      <c r="S4526" s="102">
        <f>SUM(S4494:S4524)</f>
        <v>6</v>
      </c>
      <c r="T4526" s="102">
        <f>SUM(T4494:T4524)</f>
        <v>4.9999999999999929</v>
      </c>
      <c r="U4526" s="102">
        <f>SUM(U4494:U4524)</f>
        <v>0</v>
      </c>
      <c r="V4526" s="102">
        <f>SUM(V4494:V4524)</f>
        <v>0</v>
      </c>
      <c r="W4526" s="105">
        <f>+(S4526*1.5)+(T4526*2)+(U4526*3)+(V4526*4)</f>
        <v>18.999999999999986</v>
      </c>
      <c r="X4526" s="186"/>
      <c r="Y4526" s="187">
        <f>+COUNTIF(Y4494:Y4524,"D")</f>
        <v>22</v>
      </c>
      <c r="Z4526" s="83"/>
      <c r="AA4526" s="102">
        <f>SUM(AA4494:AA4524)</f>
        <v>3</v>
      </c>
      <c r="AB4526" s="102">
        <f>SUM(AB4494:AB4524)</f>
        <v>0</v>
      </c>
      <c r="AC4526" s="102">
        <f>SUM(AC4494:AC4524)</f>
        <v>0</v>
      </c>
    </row>
    <row r="4527" spans="1:29" ht="12.75" customHeight="1">
      <c r="A4527" s="69"/>
      <c r="B4527" s="263"/>
      <c r="C4527" s="189" t="s">
        <v>57</v>
      </c>
      <c r="D4527" s="189"/>
      <c r="E4527" s="190"/>
      <c r="F4527" s="72"/>
      <c r="G4527" s="72"/>
      <c r="H4527" s="99"/>
      <c r="I4527" s="76">
        <f t="shared" si="1844"/>
        <v>38</v>
      </c>
      <c r="J4527" s="191"/>
      <c r="K4527" s="192"/>
      <c r="L4527" s="252"/>
      <c r="M4527" s="193"/>
      <c r="N4527" s="193"/>
      <c r="O4527" s="193"/>
      <c r="P4527" s="239"/>
      <c r="Q4527" s="260"/>
      <c r="R4527" s="194">
        <f>S4526+T4526+U4526+V4526</f>
        <v>10.999999999999993</v>
      </c>
      <c r="S4527" s="103"/>
      <c r="T4527" s="103"/>
      <c r="U4527" s="103"/>
      <c r="V4527" s="103"/>
      <c r="W4527" s="103"/>
      <c r="X4527" s="195"/>
      <c r="Y4527" s="187"/>
      <c r="Z4527" s="196"/>
      <c r="AA4527" s="196"/>
      <c r="AB4527" s="196"/>
      <c r="AC4527" s="197"/>
    </row>
    <row r="4529" spans="1:29" ht="12.75" customHeight="1">
      <c r="A4529" s="52">
        <f>A4490+1</f>
        <v>117</v>
      </c>
      <c r="B4529" s="53" t="s">
        <v>2</v>
      </c>
      <c r="C4529" s="54" t="s">
        <v>201</v>
      </c>
      <c r="D4529" s="55"/>
      <c r="E4529" s="56" t="s">
        <v>55</v>
      </c>
      <c r="F4529" s="209" t="s">
        <v>191</v>
      </c>
      <c r="G4529" s="57"/>
      <c r="H4529" s="58"/>
      <c r="I4529" s="59">
        <v>1</v>
      </c>
      <c r="J4529" s="486" t="str">
        <f>+C4529</f>
        <v>ADE</v>
      </c>
      <c r="K4529" s="486"/>
      <c r="L4529" s="486"/>
      <c r="M4529" s="486"/>
      <c r="N4529" s="486"/>
      <c r="O4529" s="486"/>
      <c r="P4529" s="486"/>
      <c r="Q4529" s="486"/>
      <c r="R4529" s="486"/>
      <c r="S4529" s="486"/>
      <c r="T4529" s="486"/>
      <c r="U4529" s="486"/>
      <c r="V4529" s="486"/>
      <c r="W4529" s="486"/>
      <c r="X4529" s="60"/>
      <c r="Y4529" s="61"/>
      <c r="Z4529" s="62"/>
      <c r="AA4529" s="63"/>
      <c r="AB4529" s="63"/>
      <c r="AC4529" s="64"/>
    </row>
    <row r="4530" spans="1:29" ht="12.75" customHeight="1">
      <c r="A4530" s="69"/>
      <c r="B4530" s="70" t="s">
        <v>3</v>
      </c>
      <c r="C4530" s="71" t="s">
        <v>62</v>
      </c>
      <c r="D4530" s="72"/>
      <c r="E4530" s="73"/>
      <c r="F4530" s="72"/>
      <c r="G4530" s="74"/>
      <c r="H4530" s="75"/>
      <c r="I4530" s="76">
        <f t="shared" ref="I4530:I4566" si="1860">+I4529+1</f>
        <v>2</v>
      </c>
      <c r="J4530" s="77" t="s">
        <v>4</v>
      </c>
      <c r="K4530" s="78"/>
      <c r="L4530" s="248"/>
      <c r="M4530" s="79"/>
      <c r="N4530" s="79"/>
      <c r="O4530" s="79"/>
      <c r="P4530" s="236"/>
      <c r="Q4530" s="254"/>
      <c r="R4530" s="79"/>
      <c r="S4530" s="79"/>
      <c r="T4530" s="79"/>
      <c r="U4530" s="79"/>
      <c r="V4530" s="79"/>
      <c r="W4530" s="80" t="str">
        <f>$Y$1</f>
        <v>Period: 1 May 2012 - 31 May 2012</v>
      </c>
      <c r="X4530" s="81"/>
      <c r="Y4530" s="82"/>
      <c r="Z4530" s="83"/>
      <c r="AA4530" s="84"/>
      <c r="AB4530" s="84"/>
      <c r="AC4530" s="85"/>
    </row>
    <row r="4531" spans="1:29" ht="12.75" customHeight="1">
      <c r="A4531" s="69"/>
      <c r="B4531" s="70" t="s">
        <v>6</v>
      </c>
      <c r="C4531" s="71" t="s">
        <v>5</v>
      </c>
      <c r="D4531" s="72"/>
      <c r="E4531" s="73"/>
      <c r="F4531" s="91"/>
      <c r="G4531" s="91"/>
      <c r="H4531" s="92"/>
      <c r="I4531" s="76">
        <f t="shared" si="1860"/>
        <v>3</v>
      </c>
      <c r="J4531" s="487" t="s">
        <v>7</v>
      </c>
      <c r="K4531" s="488" t="s">
        <v>8</v>
      </c>
      <c r="L4531" s="249"/>
      <c r="M4531" s="489" t="s">
        <v>49</v>
      </c>
      <c r="N4531" s="490"/>
      <c r="O4531" s="220"/>
      <c r="P4531" s="237"/>
      <c r="Q4531" s="255"/>
      <c r="R4531" s="491" t="s">
        <v>64</v>
      </c>
      <c r="S4531" s="493" t="s">
        <v>9</v>
      </c>
      <c r="T4531" s="493"/>
      <c r="U4531" s="493"/>
      <c r="V4531" s="493"/>
      <c r="W4531" s="494" t="s">
        <v>10</v>
      </c>
      <c r="X4531" s="93"/>
      <c r="Y4531" s="94"/>
      <c r="Z4531" s="83"/>
      <c r="AA4531" s="84"/>
      <c r="AB4531" s="84"/>
      <c r="AC4531" s="85"/>
    </row>
    <row r="4532" spans="1:29" ht="12.75" customHeight="1">
      <c r="A4532" s="69"/>
      <c r="B4532" s="70" t="s">
        <v>48</v>
      </c>
      <c r="C4532" s="71"/>
      <c r="D4532" s="72"/>
      <c r="E4532" s="73"/>
      <c r="F4532" s="91"/>
      <c r="G4532" s="91"/>
      <c r="H4532" s="92"/>
      <c r="I4532" s="76">
        <f t="shared" si="1860"/>
        <v>4</v>
      </c>
      <c r="J4532" s="487"/>
      <c r="K4532" s="488"/>
      <c r="L4532" s="250"/>
      <c r="M4532" s="231" t="s">
        <v>11</v>
      </c>
      <c r="N4532" s="231" t="s">
        <v>12</v>
      </c>
      <c r="O4532" s="231"/>
      <c r="P4532" s="238"/>
      <c r="Q4532" s="256" t="s">
        <v>67</v>
      </c>
      <c r="R4532" s="492"/>
      <c r="S4532" s="201">
        <v>1.5</v>
      </c>
      <c r="T4532" s="201">
        <v>2</v>
      </c>
      <c r="U4532" s="201">
        <v>3</v>
      </c>
      <c r="V4532" s="201">
        <v>4</v>
      </c>
      <c r="W4532" s="494"/>
      <c r="X4532" s="93"/>
      <c r="Y4532" s="94"/>
      <c r="Z4532" s="83"/>
      <c r="AA4532" s="95" t="s">
        <v>13</v>
      </c>
      <c r="AB4532" s="95" t="s">
        <v>14</v>
      </c>
      <c r="AC4532" s="96" t="s">
        <v>15</v>
      </c>
    </row>
    <row r="4533" spans="1:29" ht="12.75" customHeight="1">
      <c r="A4533" s="69"/>
      <c r="B4533" s="70" t="s">
        <v>16</v>
      </c>
      <c r="C4533" s="71"/>
      <c r="D4533" s="72"/>
      <c r="E4533" s="73"/>
      <c r="F4533" s="98"/>
      <c r="G4533" s="72"/>
      <c r="H4533" s="99"/>
      <c r="I4533" s="76">
        <f t="shared" si="1860"/>
        <v>5</v>
      </c>
      <c r="J4533" s="100">
        <f>$AN$9</f>
        <v>41079</v>
      </c>
      <c r="K4533" s="101"/>
      <c r="L4533" s="261"/>
      <c r="M4533" s="232">
        <f>VLOOKUP(K4533,$AE$23:$AG$30,2,0)</f>
        <v>0</v>
      </c>
      <c r="N4533" s="241">
        <f>VLOOKUP(K4533,$AE$23:$AG$30,3,0)</f>
        <v>0</v>
      </c>
      <c r="O4533" s="244">
        <f t="shared" ref="O4533:O4562" si="1861">(N4533-M4533)*24</f>
        <v>0</v>
      </c>
      <c r="P4533" s="245">
        <f>+IF(((N4533-M4533)*24)&gt;4,"1",0)</f>
        <v>0</v>
      </c>
      <c r="Q4533" s="257">
        <f t="shared" ref="Q4533:Q4562" si="1862">O4533-P4533</f>
        <v>0</v>
      </c>
      <c r="R4533" s="102">
        <f>+L4533-Q4533</f>
        <v>0</v>
      </c>
      <c r="S4533" s="103">
        <f>IF(AND(Y4533="d",W4533&gt;0),1,0)</f>
        <v>0</v>
      </c>
      <c r="T4533" s="104">
        <f>IF(AND(Y4533="D",W4533-S4533&lt;0),0,IF(AND(Y4533="M",W4533&gt;=7),7,IF(AND(Y4533="M",W4533&lt;7),W4533,IF(W4533-S4533&lt;0,0,IF(AND(Y4533="D",W4533-S4533&gt;=7),7,IF(AND(Y4533="D",W4533-S4533&lt;7),W4533-S4533,0))))))</f>
        <v>0</v>
      </c>
      <c r="U4533" s="104">
        <f>IF(AND(Y4533="D",W4533&lt;1),0,IF(AND(Y4533="D",W4533-S4533-T4533&gt;0,W4533-S4533-T4533&lt;1),W4533-S4533-T4533,IF(AND(Y4533="D",W4533-S4533-T4533&gt;=1),1,IF(AND(Y4533="M",W4533-T4533&gt;=1),1,IF(AND(Y4533="M",W4533-T4533&lt;1),W4533-T4533,0)))))</f>
        <v>0</v>
      </c>
      <c r="V4533" s="104">
        <f>IF(AND(Y4533="D",W4533&lt;1),0,IF(AND(Y4533="D",W4533-S4533-T4533-U4533&gt;0),W4533-S4533-T4533-U4533,IF(AND(Y4533="M",W4533-T4533-U4533&gt;0),W4533-T4533-U4533,0)))</f>
        <v>0</v>
      </c>
      <c r="W4533" s="105">
        <f>+R4533</f>
        <v>0</v>
      </c>
      <c r="X4533" s="96"/>
      <c r="Y4533" s="106" t="str">
        <f>$AO$9</f>
        <v>D</v>
      </c>
      <c r="Z4533" s="207" t="str">
        <f t="shared" ref="Z4533:Z4563" si="1863">TEXT(WEEKDAY(J4533),"ddd")</f>
        <v>Tue</v>
      </c>
      <c r="AA4533" s="107">
        <f t="shared" ref="AA4533:AA4562" si="1864">COUNTIF(K4533,"S")</f>
        <v>0</v>
      </c>
      <c r="AB4533" s="107">
        <f t="shared" ref="AB4533:AB4562" si="1865">COUNTIF(K4533,"I")</f>
        <v>0</v>
      </c>
      <c r="AC4533" s="107">
        <f t="shared" ref="AC4533:AC4562" si="1866">COUNTIF(K4533,"A")</f>
        <v>0</v>
      </c>
    </row>
    <row r="4534" spans="1:29" ht="12.75" customHeight="1">
      <c r="A4534" s="69"/>
      <c r="B4534" s="70" t="s">
        <v>18</v>
      </c>
      <c r="C4534" s="108" t="s">
        <v>61</v>
      </c>
      <c r="D4534" s="109"/>
      <c r="E4534" s="73"/>
      <c r="F4534" s="110"/>
      <c r="G4534" s="72"/>
      <c r="H4534" s="99"/>
      <c r="I4534" s="76">
        <f t="shared" si="1860"/>
        <v>6</v>
      </c>
      <c r="J4534" s="100">
        <f>$AN$10</f>
        <v>41080</v>
      </c>
      <c r="K4534" s="101"/>
      <c r="L4534" s="261"/>
      <c r="M4534" s="232">
        <f>VLOOKUP(K4534,$AE$23:$AG$30,2,0)</f>
        <v>0</v>
      </c>
      <c r="N4534" s="241">
        <f t="shared" ref="N4534:N4562" si="1867">VLOOKUP(K4534,$AE$23:$AG$30,3,0)</f>
        <v>0</v>
      </c>
      <c r="O4534" s="244">
        <f t="shared" si="1861"/>
        <v>0</v>
      </c>
      <c r="P4534" s="245">
        <f>+IF(((N4534-M4534)*24)&gt;4,"1",0)</f>
        <v>0</v>
      </c>
      <c r="Q4534" s="257">
        <f t="shared" si="1862"/>
        <v>0</v>
      </c>
      <c r="R4534" s="102">
        <f>+L4534-Q4534</f>
        <v>0</v>
      </c>
      <c r="S4534" s="103">
        <f t="shared" ref="S4534:S4562" si="1868">IF(AND(Y4534="d",W4534&gt;0),1,0)</f>
        <v>0</v>
      </c>
      <c r="T4534" s="104">
        <f t="shared" ref="T4534:T4562" si="1869">IF(AND(Y4534="D",W4534-S4534&lt;0),0,IF(AND(Y4534="M",W4534&gt;=7),7,IF(AND(Y4534="M",W4534&lt;7),W4534,IF(W4534-S4534&lt;0,0,IF(AND(Y4534="D",W4534-S4534&gt;=7),7,IF(AND(Y4534="D",W4534-S4534&lt;7),W4534-S4534,0))))))</f>
        <v>0</v>
      </c>
      <c r="U4534" s="104">
        <f t="shared" ref="U4534:U4562" si="1870">IF(AND(Y4534="D",W4534&lt;1),0,IF(AND(Y4534="D",W4534-S4534-T4534&gt;0,W4534-S4534-T4534&lt;1),W4534-S4534-T4534,IF(AND(Y4534="D",W4534-S4534-T4534&gt;=1),1,IF(AND(Y4534="M",W4534-T4534&gt;=1),1,IF(AND(Y4534="M",W4534-T4534&lt;1),W4534-T4534,0)))))</f>
        <v>0</v>
      </c>
      <c r="V4534" s="104">
        <f t="shared" ref="V4534:V4562" si="1871">IF(AND(Y4534="D",W4534&lt;1),0,IF(AND(Y4534="D",W4534-S4534-T4534-U4534&gt;0),W4534-S4534-T4534-U4534,IF(AND(Y4534="M",W4534-T4534-U4534&gt;0),W4534-T4534-U4534,0)))</f>
        <v>0</v>
      </c>
      <c r="W4534" s="105">
        <f t="shared" ref="W4534:W4562" si="1872">+R4534</f>
        <v>0</v>
      </c>
      <c r="X4534" s="96"/>
      <c r="Y4534" s="106" t="str">
        <f>$AO$10</f>
        <v>D</v>
      </c>
      <c r="Z4534" s="207" t="str">
        <f t="shared" si="1863"/>
        <v>Wed</v>
      </c>
      <c r="AA4534" s="107">
        <f t="shared" si="1864"/>
        <v>0</v>
      </c>
      <c r="AB4534" s="107">
        <f t="shared" si="1865"/>
        <v>0</v>
      </c>
      <c r="AC4534" s="107">
        <f t="shared" si="1866"/>
        <v>0</v>
      </c>
    </row>
    <row r="4535" spans="1:29" ht="12.75" customHeight="1">
      <c r="A4535" s="69"/>
      <c r="B4535" s="98" t="s">
        <v>20</v>
      </c>
      <c r="C4535" s="199">
        <v>40245</v>
      </c>
      <c r="D4535" s="199">
        <v>41340</v>
      </c>
      <c r="E4535" s="73"/>
      <c r="F4535" s="72"/>
      <c r="G4535" s="72"/>
      <c r="H4535" s="99"/>
      <c r="I4535" s="76">
        <f t="shared" si="1860"/>
        <v>7</v>
      </c>
      <c r="J4535" s="100">
        <f>$AN$11</f>
        <v>41081</v>
      </c>
      <c r="K4535" s="101"/>
      <c r="L4535" s="261"/>
      <c r="M4535" s="232">
        <f>VLOOKUP(K4535,$AE$23:$AG$30,2,0)</f>
        <v>0</v>
      </c>
      <c r="N4535" s="241">
        <f t="shared" si="1867"/>
        <v>0</v>
      </c>
      <c r="O4535" s="244">
        <f t="shared" si="1861"/>
        <v>0</v>
      </c>
      <c r="P4535" s="245">
        <f t="shared" ref="P4535:P4562" si="1873">+IF(((N4535-M4535)*24)&gt;4,"1",0)</f>
        <v>0</v>
      </c>
      <c r="Q4535" s="257">
        <f t="shared" si="1862"/>
        <v>0</v>
      </c>
      <c r="R4535" s="102">
        <f t="shared" ref="R4535:R4562" si="1874">+L4535-Q4535</f>
        <v>0</v>
      </c>
      <c r="S4535" s="103">
        <f t="shared" si="1868"/>
        <v>0</v>
      </c>
      <c r="T4535" s="104">
        <f t="shared" si="1869"/>
        <v>0</v>
      </c>
      <c r="U4535" s="104">
        <f t="shared" si="1870"/>
        <v>0</v>
      </c>
      <c r="V4535" s="104">
        <f t="shared" si="1871"/>
        <v>0</v>
      </c>
      <c r="W4535" s="105">
        <f t="shared" si="1872"/>
        <v>0</v>
      </c>
      <c r="X4535" s="96"/>
      <c r="Y4535" s="106" t="str">
        <f>$AO$11</f>
        <v>D</v>
      </c>
      <c r="Z4535" s="207" t="str">
        <f t="shared" si="1863"/>
        <v>Thu</v>
      </c>
      <c r="AA4535" s="107">
        <f t="shared" si="1864"/>
        <v>0</v>
      </c>
      <c r="AB4535" s="107">
        <f t="shared" si="1865"/>
        <v>0</v>
      </c>
      <c r="AC4535" s="107">
        <f t="shared" si="1866"/>
        <v>0</v>
      </c>
    </row>
    <row r="4536" spans="1:29" ht="12.75" customHeight="1">
      <c r="A4536" s="69"/>
      <c r="B4536" s="98"/>
      <c r="C4536" s="98"/>
      <c r="D4536" s="72"/>
      <c r="E4536" s="73"/>
      <c r="F4536" s="72"/>
      <c r="G4536" s="72"/>
      <c r="H4536" s="99"/>
      <c r="I4536" s="76">
        <f t="shared" si="1860"/>
        <v>8</v>
      </c>
      <c r="J4536" s="100">
        <f>$AN$12</f>
        <v>41082</v>
      </c>
      <c r="K4536" s="101"/>
      <c r="L4536" s="261"/>
      <c r="M4536" s="232">
        <f t="shared" ref="M4536:M4562" si="1875">VLOOKUP(K4536,$AE$23:$AG$30,2,0)</f>
        <v>0</v>
      </c>
      <c r="N4536" s="241">
        <f t="shared" si="1867"/>
        <v>0</v>
      </c>
      <c r="O4536" s="244">
        <f t="shared" si="1861"/>
        <v>0</v>
      </c>
      <c r="P4536" s="245">
        <f t="shared" si="1873"/>
        <v>0</v>
      </c>
      <c r="Q4536" s="257">
        <f t="shared" si="1862"/>
        <v>0</v>
      </c>
      <c r="R4536" s="102">
        <f t="shared" si="1874"/>
        <v>0</v>
      </c>
      <c r="S4536" s="103">
        <f t="shared" si="1868"/>
        <v>0</v>
      </c>
      <c r="T4536" s="104">
        <f t="shared" si="1869"/>
        <v>0</v>
      </c>
      <c r="U4536" s="104">
        <f t="shared" si="1870"/>
        <v>0</v>
      </c>
      <c r="V4536" s="104">
        <f t="shared" si="1871"/>
        <v>0</v>
      </c>
      <c r="W4536" s="105">
        <f t="shared" si="1872"/>
        <v>0</v>
      </c>
      <c r="X4536" s="96"/>
      <c r="Y4536" s="106" t="str">
        <f>$AO$12</f>
        <v>D</v>
      </c>
      <c r="Z4536" s="207" t="str">
        <f t="shared" si="1863"/>
        <v>Fri</v>
      </c>
      <c r="AA4536" s="107">
        <f t="shared" si="1864"/>
        <v>0</v>
      </c>
      <c r="AB4536" s="107">
        <f t="shared" si="1865"/>
        <v>0</v>
      </c>
      <c r="AC4536" s="107">
        <f t="shared" si="1866"/>
        <v>0</v>
      </c>
    </row>
    <row r="4537" spans="1:29" ht="12.75" customHeight="1">
      <c r="A4537" s="69"/>
      <c r="B4537" s="98"/>
      <c r="C4537" s="98"/>
      <c r="D4537" s="72"/>
      <c r="E4537" s="73"/>
      <c r="F4537" s="198"/>
      <c r="G4537" s="72"/>
      <c r="H4537" s="99"/>
      <c r="I4537" s="76">
        <f t="shared" si="1860"/>
        <v>9</v>
      </c>
      <c r="J4537" s="100">
        <f>$AN$13</f>
        <v>41083</v>
      </c>
      <c r="K4537" s="101"/>
      <c r="L4537" s="261"/>
      <c r="M4537" s="232">
        <f t="shared" si="1875"/>
        <v>0</v>
      </c>
      <c r="N4537" s="241">
        <f t="shared" si="1867"/>
        <v>0</v>
      </c>
      <c r="O4537" s="244">
        <f t="shared" si="1861"/>
        <v>0</v>
      </c>
      <c r="P4537" s="245">
        <f t="shared" si="1873"/>
        <v>0</v>
      </c>
      <c r="Q4537" s="257">
        <f t="shared" si="1862"/>
        <v>0</v>
      </c>
      <c r="R4537" s="102">
        <f t="shared" si="1874"/>
        <v>0</v>
      </c>
      <c r="S4537" s="103">
        <f t="shared" si="1868"/>
        <v>0</v>
      </c>
      <c r="T4537" s="104">
        <f t="shared" si="1869"/>
        <v>0</v>
      </c>
      <c r="U4537" s="104">
        <f t="shared" si="1870"/>
        <v>0</v>
      </c>
      <c r="V4537" s="104">
        <f t="shared" si="1871"/>
        <v>0</v>
      </c>
      <c r="W4537" s="105">
        <f t="shared" si="1872"/>
        <v>0</v>
      </c>
      <c r="X4537" s="96"/>
      <c r="Y4537" s="106" t="str">
        <f>$AO$13</f>
        <v>M</v>
      </c>
      <c r="Z4537" s="207" t="str">
        <f t="shared" si="1863"/>
        <v>Sat</v>
      </c>
      <c r="AA4537" s="107">
        <f t="shared" si="1864"/>
        <v>0</v>
      </c>
      <c r="AB4537" s="107">
        <f t="shared" si="1865"/>
        <v>0</v>
      </c>
      <c r="AC4537" s="107">
        <f t="shared" si="1866"/>
        <v>0</v>
      </c>
    </row>
    <row r="4538" spans="1:29" ht="12.75" customHeight="1">
      <c r="A4538" s="69"/>
      <c r="B4538" s="124" t="s">
        <v>21</v>
      </c>
      <c r="C4538" s="125" t="s">
        <v>22</v>
      </c>
      <c r="D4538" s="126"/>
      <c r="E4538" s="127"/>
      <c r="F4538" s="198">
        <v>1244560</v>
      </c>
      <c r="G4538" s="129" t="s">
        <v>22</v>
      </c>
      <c r="H4538" s="130">
        <f>+F4538</f>
        <v>1244560</v>
      </c>
      <c r="I4538" s="76">
        <f t="shared" si="1860"/>
        <v>10</v>
      </c>
      <c r="J4538" s="100">
        <f>$AN$14</f>
        <v>41084</v>
      </c>
      <c r="K4538" s="101"/>
      <c r="L4538" s="261"/>
      <c r="M4538" s="232">
        <f t="shared" si="1875"/>
        <v>0</v>
      </c>
      <c r="N4538" s="241">
        <f t="shared" si="1867"/>
        <v>0</v>
      </c>
      <c r="O4538" s="244">
        <f t="shared" si="1861"/>
        <v>0</v>
      </c>
      <c r="P4538" s="245">
        <f t="shared" si="1873"/>
        <v>0</v>
      </c>
      <c r="Q4538" s="257">
        <f t="shared" si="1862"/>
        <v>0</v>
      </c>
      <c r="R4538" s="102">
        <f t="shared" si="1874"/>
        <v>0</v>
      </c>
      <c r="S4538" s="103">
        <f t="shared" si="1868"/>
        <v>0</v>
      </c>
      <c r="T4538" s="104">
        <f t="shared" si="1869"/>
        <v>0</v>
      </c>
      <c r="U4538" s="104">
        <f t="shared" si="1870"/>
        <v>0</v>
      </c>
      <c r="V4538" s="104">
        <f t="shared" si="1871"/>
        <v>0</v>
      </c>
      <c r="W4538" s="105">
        <f t="shared" si="1872"/>
        <v>0</v>
      </c>
      <c r="X4538" s="96"/>
      <c r="Y4538" s="106" t="str">
        <f>$AO$14</f>
        <v>M</v>
      </c>
      <c r="Z4538" s="262" t="str">
        <f t="shared" si="1863"/>
        <v>Sun</v>
      </c>
      <c r="AA4538" s="107">
        <f t="shared" si="1864"/>
        <v>0</v>
      </c>
      <c r="AB4538" s="107">
        <f t="shared" si="1865"/>
        <v>0</v>
      </c>
      <c r="AC4538" s="107">
        <f t="shared" si="1866"/>
        <v>0</v>
      </c>
    </row>
    <row r="4539" spans="1:29" ht="12.75" customHeight="1">
      <c r="A4539" s="69"/>
      <c r="B4539" s="124" t="s">
        <v>23</v>
      </c>
      <c r="C4539" s="125" t="s">
        <v>22</v>
      </c>
      <c r="D4539" s="133">
        <f>+F4538/173</f>
        <v>7193.9884393063585</v>
      </c>
      <c r="E4539" s="127" t="s">
        <v>24</v>
      </c>
      <c r="F4539" s="128">
        <f>+W4565</f>
        <v>12.499999999999993</v>
      </c>
      <c r="G4539" s="134" t="s">
        <v>22</v>
      </c>
      <c r="H4539" s="130">
        <f>F4539*D4539</f>
        <v>89924.855491329436</v>
      </c>
      <c r="I4539" s="76">
        <f t="shared" si="1860"/>
        <v>11</v>
      </c>
      <c r="J4539" s="100">
        <f>$AN$15</f>
        <v>41085</v>
      </c>
      <c r="K4539" s="101"/>
      <c r="L4539" s="261"/>
      <c r="M4539" s="232">
        <f t="shared" si="1875"/>
        <v>0</v>
      </c>
      <c r="N4539" s="241">
        <f t="shared" si="1867"/>
        <v>0</v>
      </c>
      <c r="O4539" s="244">
        <f t="shared" si="1861"/>
        <v>0</v>
      </c>
      <c r="P4539" s="245">
        <f t="shared" si="1873"/>
        <v>0</v>
      </c>
      <c r="Q4539" s="257">
        <f t="shared" si="1862"/>
        <v>0</v>
      </c>
      <c r="R4539" s="102">
        <f t="shared" si="1874"/>
        <v>0</v>
      </c>
      <c r="S4539" s="103">
        <f t="shared" si="1868"/>
        <v>0</v>
      </c>
      <c r="T4539" s="104">
        <f t="shared" si="1869"/>
        <v>0</v>
      </c>
      <c r="U4539" s="104">
        <f t="shared" si="1870"/>
        <v>0</v>
      </c>
      <c r="V4539" s="104">
        <f t="shared" si="1871"/>
        <v>0</v>
      </c>
      <c r="W4539" s="105">
        <f t="shared" si="1872"/>
        <v>0</v>
      </c>
      <c r="X4539" s="96"/>
      <c r="Y4539" s="106" t="str">
        <f>$AO$15</f>
        <v>D</v>
      </c>
      <c r="Z4539" s="262" t="str">
        <f t="shared" si="1863"/>
        <v>Mon</v>
      </c>
      <c r="AA4539" s="107">
        <f t="shared" si="1864"/>
        <v>0</v>
      </c>
      <c r="AB4539" s="107">
        <f t="shared" si="1865"/>
        <v>0</v>
      </c>
      <c r="AC4539" s="107">
        <f t="shared" si="1866"/>
        <v>0</v>
      </c>
    </row>
    <row r="4540" spans="1:29" ht="12.75" customHeight="1">
      <c r="A4540" s="69"/>
      <c r="B4540" s="124" t="s">
        <v>65</v>
      </c>
      <c r="C4540" s="125" t="s">
        <v>22</v>
      </c>
      <c r="D4540" s="133">
        <v>6000</v>
      </c>
      <c r="E4540" s="127" t="s">
        <v>24</v>
      </c>
      <c r="F4540" s="203">
        <f>+K4565</f>
        <v>8</v>
      </c>
      <c r="G4540" s="134" t="s">
        <v>22</v>
      </c>
      <c r="H4540" s="130">
        <f>F4540*D4540</f>
        <v>48000</v>
      </c>
      <c r="I4540" s="76">
        <f t="shared" si="1860"/>
        <v>12</v>
      </c>
      <c r="J4540" s="100">
        <f>$AN$16</f>
        <v>41086</v>
      </c>
      <c r="K4540" s="101"/>
      <c r="L4540" s="261"/>
      <c r="M4540" s="232">
        <f t="shared" si="1875"/>
        <v>0</v>
      </c>
      <c r="N4540" s="241">
        <f t="shared" si="1867"/>
        <v>0</v>
      </c>
      <c r="O4540" s="244">
        <f t="shared" si="1861"/>
        <v>0</v>
      </c>
      <c r="P4540" s="245">
        <f t="shared" si="1873"/>
        <v>0</v>
      </c>
      <c r="Q4540" s="257">
        <f t="shared" si="1862"/>
        <v>0</v>
      </c>
      <c r="R4540" s="102">
        <f t="shared" si="1874"/>
        <v>0</v>
      </c>
      <c r="S4540" s="103">
        <f t="shared" si="1868"/>
        <v>0</v>
      </c>
      <c r="T4540" s="104">
        <f t="shared" si="1869"/>
        <v>0</v>
      </c>
      <c r="U4540" s="104">
        <f t="shared" si="1870"/>
        <v>0</v>
      </c>
      <c r="V4540" s="104">
        <f t="shared" si="1871"/>
        <v>0</v>
      </c>
      <c r="W4540" s="105">
        <f t="shared" si="1872"/>
        <v>0</v>
      </c>
      <c r="X4540" s="96"/>
      <c r="Y4540" s="106" t="str">
        <f>$AO$16</f>
        <v>D</v>
      </c>
      <c r="Z4540" s="207" t="str">
        <f t="shared" si="1863"/>
        <v>Tue</v>
      </c>
      <c r="AA4540" s="107">
        <f t="shared" si="1864"/>
        <v>0</v>
      </c>
      <c r="AB4540" s="107">
        <f t="shared" si="1865"/>
        <v>0</v>
      </c>
      <c r="AC4540" s="107">
        <f t="shared" si="1866"/>
        <v>0</v>
      </c>
    </row>
    <row r="4541" spans="1:29" ht="12.75" customHeight="1">
      <c r="A4541" s="69"/>
      <c r="B4541" s="124" t="s">
        <v>66</v>
      </c>
      <c r="C4541" s="125" t="s">
        <v>22</v>
      </c>
      <c r="D4541" s="200">
        <v>4000</v>
      </c>
      <c r="E4541" s="127" t="s">
        <v>24</v>
      </c>
      <c r="F4541" s="139">
        <f>+L4565</f>
        <v>0</v>
      </c>
      <c r="G4541" s="134" t="s">
        <v>22</v>
      </c>
      <c r="H4541" s="130">
        <f>F4541*D4541</f>
        <v>0</v>
      </c>
      <c r="I4541" s="76">
        <f t="shared" si="1860"/>
        <v>13</v>
      </c>
      <c r="J4541" s="100">
        <f>$AN$17</f>
        <v>41087</v>
      </c>
      <c r="K4541" s="101"/>
      <c r="L4541" s="261"/>
      <c r="M4541" s="232">
        <f t="shared" si="1875"/>
        <v>0</v>
      </c>
      <c r="N4541" s="241">
        <f t="shared" si="1867"/>
        <v>0</v>
      </c>
      <c r="O4541" s="244">
        <f t="shared" si="1861"/>
        <v>0</v>
      </c>
      <c r="P4541" s="245">
        <f t="shared" si="1873"/>
        <v>0</v>
      </c>
      <c r="Q4541" s="257">
        <f t="shared" si="1862"/>
        <v>0</v>
      </c>
      <c r="R4541" s="102">
        <f t="shared" si="1874"/>
        <v>0</v>
      </c>
      <c r="S4541" s="103">
        <f t="shared" si="1868"/>
        <v>0</v>
      </c>
      <c r="T4541" s="104">
        <f t="shared" si="1869"/>
        <v>0</v>
      </c>
      <c r="U4541" s="104">
        <f t="shared" si="1870"/>
        <v>0</v>
      </c>
      <c r="V4541" s="104">
        <f t="shared" si="1871"/>
        <v>0</v>
      </c>
      <c r="W4541" s="105">
        <f t="shared" si="1872"/>
        <v>0</v>
      </c>
      <c r="X4541" s="96"/>
      <c r="Y4541" s="106" t="str">
        <f>$AO$17</f>
        <v>D</v>
      </c>
      <c r="Z4541" s="207" t="str">
        <f t="shared" si="1863"/>
        <v>Wed</v>
      </c>
      <c r="AA4541" s="107">
        <f t="shared" si="1864"/>
        <v>0</v>
      </c>
      <c r="AB4541" s="107">
        <f t="shared" si="1865"/>
        <v>0</v>
      </c>
      <c r="AC4541" s="107">
        <f t="shared" si="1866"/>
        <v>0</v>
      </c>
    </row>
    <row r="4542" spans="1:29" ht="12.75" customHeight="1">
      <c r="A4542" s="69"/>
      <c r="B4542" s="335" t="s">
        <v>75</v>
      </c>
      <c r="C4542" s="336" t="s">
        <v>22</v>
      </c>
      <c r="D4542" s="337"/>
      <c r="E4542" s="127" t="s">
        <v>24</v>
      </c>
      <c r="F4542" s="338">
        <f>+M4565</f>
        <v>8</v>
      </c>
      <c r="G4542" s="142" t="s">
        <v>22</v>
      </c>
      <c r="H4542" s="143">
        <f>+F4542*D4542</f>
        <v>0</v>
      </c>
      <c r="I4542" s="76">
        <f t="shared" si="1860"/>
        <v>14</v>
      </c>
      <c r="J4542" s="100">
        <f>$AN$18</f>
        <v>41088</v>
      </c>
      <c r="K4542" s="101"/>
      <c r="L4542" s="261"/>
      <c r="M4542" s="232">
        <f t="shared" si="1875"/>
        <v>0</v>
      </c>
      <c r="N4542" s="241">
        <f t="shared" si="1867"/>
        <v>0</v>
      </c>
      <c r="O4542" s="244">
        <f t="shared" si="1861"/>
        <v>0</v>
      </c>
      <c r="P4542" s="245">
        <f t="shared" si="1873"/>
        <v>0</v>
      </c>
      <c r="Q4542" s="257">
        <f t="shared" si="1862"/>
        <v>0</v>
      </c>
      <c r="R4542" s="102">
        <f t="shared" si="1874"/>
        <v>0</v>
      </c>
      <c r="S4542" s="103">
        <f t="shared" si="1868"/>
        <v>0</v>
      </c>
      <c r="T4542" s="104">
        <f t="shared" si="1869"/>
        <v>0</v>
      </c>
      <c r="U4542" s="104">
        <f t="shared" si="1870"/>
        <v>0</v>
      </c>
      <c r="V4542" s="104">
        <f t="shared" si="1871"/>
        <v>0</v>
      </c>
      <c r="W4542" s="105">
        <f t="shared" si="1872"/>
        <v>0</v>
      </c>
      <c r="X4542" s="96"/>
      <c r="Y4542" s="106" t="str">
        <f>$AO$18</f>
        <v>D</v>
      </c>
      <c r="Z4542" s="207" t="str">
        <f t="shared" si="1863"/>
        <v>Thu</v>
      </c>
      <c r="AA4542" s="107">
        <f t="shared" si="1864"/>
        <v>0</v>
      </c>
      <c r="AB4542" s="107">
        <f t="shared" si="1865"/>
        <v>0</v>
      </c>
      <c r="AC4542" s="107">
        <f t="shared" si="1866"/>
        <v>0</v>
      </c>
    </row>
    <row r="4543" spans="1:29" ht="12.75" customHeight="1">
      <c r="A4543" s="69"/>
      <c r="B4543" s="124"/>
      <c r="C4543" s="70"/>
      <c r="D4543" s="202"/>
      <c r="E4543" s="140"/>
      <c r="F4543" s="141"/>
      <c r="G4543" s="74" t="s">
        <v>22</v>
      </c>
      <c r="H4543" s="99">
        <f>+D4543*F4543</f>
        <v>0</v>
      </c>
      <c r="I4543" s="76">
        <f t="shared" si="1860"/>
        <v>15</v>
      </c>
      <c r="J4543" s="100">
        <f>$AN$19</f>
        <v>41089</v>
      </c>
      <c r="K4543" s="101"/>
      <c r="L4543" s="261"/>
      <c r="M4543" s="232">
        <f t="shared" si="1875"/>
        <v>0</v>
      </c>
      <c r="N4543" s="241">
        <f t="shared" si="1867"/>
        <v>0</v>
      </c>
      <c r="O4543" s="244">
        <f t="shared" si="1861"/>
        <v>0</v>
      </c>
      <c r="P4543" s="245">
        <f t="shared" si="1873"/>
        <v>0</v>
      </c>
      <c r="Q4543" s="257">
        <f t="shared" si="1862"/>
        <v>0</v>
      </c>
      <c r="R4543" s="102">
        <f t="shared" si="1874"/>
        <v>0</v>
      </c>
      <c r="S4543" s="103">
        <f t="shared" si="1868"/>
        <v>0</v>
      </c>
      <c r="T4543" s="104">
        <f t="shared" si="1869"/>
        <v>0</v>
      </c>
      <c r="U4543" s="104">
        <f t="shared" si="1870"/>
        <v>0</v>
      </c>
      <c r="V4543" s="104">
        <f t="shared" si="1871"/>
        <v>0</v>
      </c>
      <c r="W4543" s="105">
        <f t="shared" si="1872"/>
        <v>0</v>
      </c>
      <c r="X4543" s="96"/>
      <c r="Y4543" s="106" t="str">
        <f>$AO$19</f>
        <v>D</v>
      </c>
      <c r="Z4543" s="207" t="str">
        <f t="shared" si="1863"/>
        <v>Fri</v>
      </c>
      <c r="AA4543" s="107">
        <f t="shared" si="1864"/>
        <v>0</v>
      </c>
      <c r="AB4543" s="107">
        <f t="shared" si="1865"/>
        <v>0</v>
      </c>
      <c r="AC4543" s="107">
        <f t="shared" si="1866"/>
        <v>0</v>
      </c>
    </row>
    <row r="4544" spans="1:29" ht="12.75" customHeight="1">
      <c r="A4544" s="69"/>
      <c r="B4544" s="124"/>
      <c r="C4544" s="70"/>
      <c r="D4544" s="202"/>
      <c r="E4544" s="140"/>
      <c r="F4544" s="139"/>
      <c r="G4544" s="74" t="s">
        <v>22</v>
      </c>
      <c r="H4544" s="99">
        <f>+D4544*F4544</f>
        <v>0</v>
      </c>
      <c r="I4544" s="76">
        <f t="shared" si="1860"/>
        <v>16</v>
      </c>
      <c r="J4544" s="100">
        <f>$AN$20</f>
        <v>41090</v>
      </c>
      <c r="K4544" s="101"/>
      <c r="L4544" s="261"/>
      <c r="M4544" s="232">
        <f t="shared" si="1875"/>
        <v>0</v>
      </c>
      <c r="N4544" s="241">
        <f t="shared" si="1867"/>
        <v>0</v>
      </c>
      <c r="O4544" s="244">
        <f t="shared" si="1861"/>
        <v>0</v>
      </c>
      <c r="P4544" s="245">
        <f t="shared" si="1873"/>
        <v>0</v>
      </c>
      <c r="Q4544" s="257">
        <f t="shared" si="1862"/>
        <v>0</v>
      </c>
      <c r="R4544" s="102">
        <f t="shared" si="1874"/>
        <v>0</v>
      </c>
      <c r="S4544" s="103">
        <f t="shared" si="1868"/>
        <v>0</v>
      </c>
      <c r="T4544" s="104">
        <f t="shared" si="1869"/>
        <v>0</v>
      </c>
      <c r="U4544" s="104">
        <f t="shared" si="1870"/>
        <v>0</v>
      </c>
      <c r="V4544" s="104">
        <f t="shared" si="1871"/>
        <v>0</v>
      </c>
      <c r="W4544" s="105">
        <f t="shared" si="1872"/>
        <v>0</v>
      </c>
      <c r="X4544" s="96"/>
      <c r="Y4544" s="106" t="str">
        <f>$AO$20</f>
        <v>M</v>
      </c>
      <c r="Z4544" s="207" t="str">
        <f t="shared" si="1863"/>
        <v>Sat</v>
      </c>
      <c r="AA4544" s="107">
        <f t="shared" si="1864"/>
        <v>0</v>
      </c>
      <c r="AB4544" s="107">
        <f t="shared" si="1865"/>
        <v>0</v>
      </c>
      <c r="AC4544" s="107">
        <f t="shared" si="1866"/>
        <v>0</v>
      </c>
    </row>
    <row r="4545" spans="1:29" ht="12.75" customHeight="1">
      <c r="A4545" s="69"/>
      <c r="B4545" s="124" t="s">
        <v>56</v>
      </c>
      <c r="C4545" s="70" t="s">
        <v>22</v>
      </c>
      <c r="D4545" s="202"/>
      <c r="E4545" s="140"/>
      <c r="F4545" s="141"/>
      <c r="G4545" s="74" t="s">
        <v>22</v>
      </c>
      <c r="H4545" s="99">
        <v>0</v>
      </c>
      <c r="I4545" s="76">
        <f t="shared" si="1860"/>
        <v>17</v>
      </c>
      <c r="J4545" s="100">
        <f>$AN$21</f>
        <v>41091</v>
      </c>
      <c r="K4545" s="101"/>
      <c r="L4545" s="261"/>
      <c r="M4545" s="232">
        <f t="shared" si="1875"/>
        <v>0</v>
      </c>
      <c r="N4545" s="241">
        <f t="shared" si="1867"/>
        <v>0</v>
      </c>
      <c r="O4545" s="244">
        <f t="shared" si="1861"/>
        <v>0</v>
      </c>
      <c r="P4545" s="245">
        <f t="shared" si="1873"/>
        <v>0</v>
      </c>
      <c r="Q4545" s="257">
        <f t="shared" si="1862"/>
        <v>0</v>
      </c>
      <c r="R4545" s="102">
        <f t="shared" si="1874"/>
        <v>0</v>
      </c>
      <c r="S4545" s="103">
        <f t="shared" si="1868"/>
        <v>0</v>
      </c>
      <c r="T4545" s="104">
        <f t="shared" si="1869"/>
        <v>0</v>
      </c>
      <c r="U4545" s="104">
        <f t="shared" si="1870"/>
        <v>0</v>
      </c>
      <c r="V4545" s="104">
        <f t="shared" si="1871"/>
        <v>0</v>
      </c>
      <c r="W4545" s="105">
        <f t="shared" si="1872"/>
        <v>0</v>
      </c>
      <c r="X4545" s="96"/>
      <c r="Y4545" s="106" t="str">
        <f>$AO$21</f>
        <v>M</v>
      </c>
      <c r="Z4545" s="262" t="str">
        <f t="shared" si="1863"/>
        <v>Sun</v>
      </c>
      <c r="AA4545" s="107">
        <f t="shared" si="1864"/>
        <v>0</v>
      </c>
      <c r="AB4545" s="107">
        <f t="shared" si="1865"/>
        <v>0</v>
      </c>
      <c r="AC4545" s="107">
        <f t="shared" si="1866"/>
        <v>0</v>
      </c>
    </row>
    <row r="4546" spans="1:29" ht="12.75" customHeight="1">
      <c r="A4546" s="69"/>
      <c r="B4546" s="124"/>
      <c r="C4546" s="70"/>
      <c r="D4546" s="202"/>
      <c r="E4546" s="140"/>
      <c r="F4546" s="139"/>
      <c r="G4546" s="74" t="s">
        <v>22</v>
      </c>
      <c r="H4546" s="99">
        <f>+D4546*F4546</f>
        <v>0</v>
      </c>
      <c r="I4546" s="76">
        <f t="shared" si="1860"/>
        <v>18</v>
      </c>
      <c r="J4546" s="100">
        <f>$AN$22</f>
        <v>41092</v>
      </c>
      <c r="K4546" s="101"/>
      <c r="L4546" s="261"/>
      <c r="M4546" s="232">
        <f t="shared" si="1875"/>
        <v>0</v>
      </c>
      <c r="N4546" s="241">
        <f t="shared" si="1867"/>
        <v>0</v>
      </c>
      <c r="O4546" s="244">
        <f t="shared" si="1861"/>
        <v>0</v>
      </c>
      <c r="P4546" s="245">
        <f t="shared" si="1873"/>
        <v>0</v>
      </c>
      <c r="Q4546" s="257">
        <f t="shared" si="1862"/>
        <v>0</v>
      </c>
      <c r="R4546" s="102">
        <f t="shared" si="1874"/>
        <v>0</v>
      </c>
      <c r="S4546" s="103">
        <f t="shared" si="1868"/>
        <v>0</v>
      </c>
      <c r="T4546" s="104">
        <f t="shared" si="1869"/>
        <v>0</v>
      </c>
      <c r="U4546" s="104">
        <f t="shared" si="1870"/>
        <v>0</v>
      </c>
      <c r="V4546" s="104">
        <f t="shared" si="1871"/>
        <v>0</v>
      </c>
      <c r="W4546" s="105">
        <f t="shared" si="1872"/>
        <v>0</v>
      </c>
      <c r="X4546" s="96"/>
      <c r="Y4546" s="106" t="str">
        <f>$AO$22</f>
        <v>D</v>
      </c>
      <c r="Z4546" s="262" t="str">
        <f t="shared" si="1863"/>
        <v>Mon</v>
      </c>
      <c r="AA4546" s="107">
        <f t="shared" si="1864"/>
        <v>0</v>
      </c>
      <c r="AB4546" s="107">
        <f t="shared" si="1865"/>
        <v>0</v>
      </c>
      <c r="AC4546" s="107">
        <f t="shared" si="1866"/>
        <v>0</v>
      </c>
    </row>
    <row r="4547" spans="1:29" ht="12.75" customHeight="1">
      <c r="A4547" s="69"/>
      <c r="B4547" s="150" t="s">
        <v>19</v>
      </c>
      <c r="C4547" s="150"/>
      <c r="D4547" s="200"/>
      <c r="E4547" s="127"/>
      <c r="F4547" s="151"/>
      <c r="G4547" s="134" t="s">
        <v>22</v>
      </c>
      <c r="H4547" s="152">
        <f>SUM(H4538:H4546)</f>
        <v>1382484.8554913295</v>
      </c>
      <c r="I4547" s="76">
        <f t="shared" si="1860"/>
        <v>19</v>
      </c>
      <c r="J4547" s="100">
        <f>$AN$23</f>
        <v>41093</v>
      </c>
      <c r="K4547" s="101"/>
      <c r="L4547" s="261"/>
      <c r="M4547" s="232">
        <f t="shared" si="1875"/>
        <v>0</v>
      </c>
      <c r="N4547" s="241">
        <f t="shared" si="1867"/>
        <v>0</v>
      </c>
      <c r="O4547" s="244">
        <f t="shared" si="1861"/>
        <v>0</v>
      </c>
      <c r="P4547" s="245">
        <f t="shared" si="1873"/>
        <v>0</v>
      </c>
      <c r="Q4547" s="257">
        <f t="shared" si="1862"/>
        <v>0</v>
      </c>
      <c r="R4547" s="102">
        <f t="shared" si="1874"/>
        <v>0</v>
      </c>
      <c r="S4547" s="103">
        <f t="shared" si="1868"/>
        <v>0</v>
      </c>
      <c r="T4547" s="104">
        <f t="shared" si="1869"/>
        <v>0</v>
      </c>
      <c r="U4547" s="104">
        <f t="shared" si="1870"/>
        <v>0</v>
      </c>
      <c r="V4547" s="104">
        <f t="shared" si="1871"/>
        <v>0</v>
      </c>
      <c r="W4547" s="105">
        <f t="shared" si="1872"/>
        <v>0</v>
      </c>
      <c r="X4547" s="96"/>
      <c r="Y4547" s="106" t="str">
        <f>$AO$23</f>
        <v>D</v>
      </c>
      <c r="Z4547" s="207" t="str">
        <f t="shared" si="1863"/>
        <v>Tue</v>
      </c>
      <c r="AA4547" s="107">
        <f t="shared" si="1864"/>
        <v>0</v>
      </c>
      <c r="AB4547" s="107">
        <f t="shared" si="1865"/>
        <v>0</v>
      </c>
      <c r="AC4547" s="107">
        <f t="shared" si="1866"/>
        <v>0</v>
      </c>
    </row>
    <row r="4548" spans="1:29" ht="12.75" customHeight="1">
      <c r="A4548" s="69"/>
      <c r="B4548" s="131" t="s">
        <v>25</v>
      </c>
      <c r="C4548" s="70"/>
      <c r="D4548" s="200"/>
      <c r="E4548" s="127"/>
      <c r="F4548" s="151"/>
      <c r="G4548" s="74"/>
      <c r="H4548" s="75"/>
      <c r="I4548" s="76">
        <f t="shared" si="1860"/>
        <v>20</v>
      </c>
      <c r="J4548" s="100">
        <f>$AN$24</f>
        <v>41094</v>
      </c>
      <c r="K4548" s="101"/>
      <c r="L4548" s="261"/>
      <c r="M4548" s="232">
        <f t="shared" si="1875"/>
        <v>0</v>
      </c>
      <c r="N4548" s="241">
        <f t="shared" si="1867"/>
        <v>0</v>
      </c>
      <c r="O4548" s="244">
        <f t="shared" si="1861"/>
        <v>0</v>
      </c>
      <c r="P4548" s="245">
        <f t="shared" si="1873"/>
        <v>0</v>
      </c>
      <c r="Q4548" s="257">
        <f t="shared" si="1862"/>
        <v>0</v>
      </c>
      <c r="R4548" s="102">
        <f t="shared" si="1874"/>
        <v>0</v>
      </c>
      <c r="S4548" s="103">
        <f t="shared" si="1868"/>
        <v>0</v>
      </c>
      <c r="T4548" s="104">
        <f t="shared" si="1869"/>
        <v>0</v>
      </c>
      <c r="U4548" s="104">
        <f t="shared" si="1870"/>
        <v>0</v>
      </c>
      <c r="V4548" s="104">
        <f t="shared" si="1871"/>
        <v>0</v>
      </c>
      <c r="W4548" s="105">
        <f t="shared" si="1872"/>
        <v>0</v>
      </c>
      <c r="X4548" s="96"/>
      <c r="Y4548" s="106" t="str">
        <f>$AO$24</f>
        <v>D</v>
      </c>
      <c r="Z4548" s="207" t="str">
        <f t="shared" si="1863"/>
        <v>Wed</v>
      </c>
      <c r="AA4548" s="107">
        <f t="shared" si="1864"/>
        <v>0</v>
      </c>
      <c r="AB4548" s="107">
        <f t="shared" si="1865"/>
        <v>0</v>
      </c>
      <c r="AC4548" s="107">
        <f t="shared" si="1866"/>
        <v>0</v>
      </c>
    </row>
    <row r="4549" spans="1:29" ht="12.75" customHeight="1">
      <c r="A4549" s="69"/>
      <c r="B4549" s="124" t="s">
        <v>26</v>
      </c>
      <c r="C4549" s="125" t="s">
        <v>22</v>
      </c>
      <c r="D4549" s="153">
        <f>-H4538</f>
        <v>-1244560</v>
      </c>
      <c r="E4549" s="127" t="s">
        <v>24</v>
      </c>
      <c r="F4549" s="149">
        <v>0.02</v>
      </c>
      <c r="G4549" s="134" t="s">
        <v>22</v>
      </c>
      <c r="H4549" s="130">
        <f>F4549*D4549</f>
        <v>-24891.200000000001</v>
      </c>
      <c r="I4549" s="76">
        <f t="shared" si="1860"/>
        <v>21</v>
      </c>
      <c r="J4549" s="100">
        <f>$AN$25</f>
        <v>41095</v>
      </c>
      <c r="K4549" s="101"/>
      <c r="L4549" s="261"/>
      <c r="M4549" s="232">
        <f t="shared" si="1875"/>
        <v>0</v>
      </c>
      <c r="N4549" s="241">
        <f t="shared" si="1867"/>
        <v>0</v>
      </c>
      <c r="O4549" s="244">
        <f t="shared" si="1861"/>
        <v>0</v>
      </c>
      <c r="P4549" s="245">
        <f t="shared" si="1873"/>
        <v>0</v>
      </c>
      <c r="Q4549" s="257">
        <f t="shared" si="1862"/>
        <v>0</v>
      </c>
      <c r="R4549" s="102">
        <f t="shared" si="1874"/>
        <v>0</v>
      </c>
      <c r="S4549" s="103">
        <f t="shared" si="1868"/>
        <v>0</v>
      </c>
      <c r="T4549" s="104">
        <f t="shared" si="1869"/>
        <v>0</v>
      </c>
      <c r="U4549" s="104">
        <f t="shared" si="1870"/>
        <v>0</v>
      </c>
      <c r="V4549" s="104">
        <f t="shared" si="1871"/>
        <v>0</v>
      </c>
      <c r="W4549" s="105">
        <f t="shared" si="1872"/>
        <v>0</v>
      </c>
      <c r="X4549" s="96"/>
      <c r="Y4549" s="106" t="str">
        <f>$AO$25</f>
        <v>D</v>
      </c>
      <c r="Z4549" s="207" t="str">
        <f t="shared" si="1863"/>
        <v>Thu</v>
      </c>
      <c r="AA4549" s="107">
        <f t="shared" si="1864"/>
        <v>0</v>
      </c>
      <c r="AB4549" s="107">
        <f t="shared" si="1865"/>
        <v>0</v>
      </c>
      <c r="AC4549" s="107">
        <f t="shared" si="1866"/>
        <v>0</v>
      </c>
    </row>
    <row r="4550" spans="1:29" ht="12.75" customHeight="1">
      <c r="A4550" s="69"/>
      <c r="B4550" s="124" t="s">
        <v>47</v>
      </c>
      <c r="C4550" s="125" t="s">
        <v>22</v>
      </c>
      <c r="D4550" s="200"/>
      <c r="E4550" s="127"/>
      <c r="F4550" s="155"/>
      <c r="G4550" s="134" t="s">
        <v>22</v>
      </c>
      <c r="H4550" s="130">
        <f>SUM(AA4565:AC4565)*-F4538/21</f>
        <v>0</v>
      </c>
      <c r="I4550" s="76">
        <f t="shared" si="1860"/>
        <v>22</v>
      </c>
      <c r="J4550" s="100">
        <f>$AN$26</f>
        <v>41096</v>
      </c>
      <c r="K4550" s="101"/>
      <c r="L4550" s="261"/>
      <c r="M4550" s="232">
        <f t="shared" si="1875"/>
        <v>0</v>
      </c>
      <c r="N4550" s="241">
        <f t="shared" si="1867"/>
        <v>0</v>
      </c>
      <c r="O4550" s="244">
        <f t="shared" si="1861"/>
        <v>0</v>
      </c>
      <c r="P4550" s="245">
        <f t="shared" si="1873"/>
        <v>0</v>
      </c>
      <c r="Q4550" s="257">
        <f t="shared" si="1862"/>
        <v>0</v>
      </c>
      <c r="R4550" s="102">
        <f t="shared" si="1874"/>
        <v>0</v>
      </c>
      <c r="S4550" s="103">
        <f t="shared" si="1868"/>
        <v>0</v>
      </c>
      <c r="T4550" s="104">
        <f t="shared" si="1869"/>
        <v>0</v>
      </c>
      <c r="U4550" s="104">
        <f t="shared" si="1870"/>
        <v>0</v>
      </c>
      <c r="V4550" s="104">
        <f t="shared" si="1871"/>
        <v>0</v>
      </c>
      <c r="W4550" s="105">
        <f t="shared" si="1872"/>
        <v>0</v>
      </c>
      <c r="X4550" s="96"/>
      <c r="Y4550" s="106" t="str">
        <f>$AO$26</f>
        <v>D</v>
      </c>
      <c r="Z4550" s="207" t="str">
        <f t="shared" si="1863"/>
        <v>Fri</v>
      </c>
      <c r="AA4550" s="107">
        <f t="shared" si="1864"/>
        <v>0</v>
      </c>
      <c r="AB4550" s="107">
        <f t="shared" si="1865"/>
        <v>0</v>
      </c>
      <c r="AC4550" s="107">
        <f t="shared" si="1866"/>
        <v>0</v>
      </c>
    </row>
    <row r="4551" spans="1:29" ht="12.75" customHeight="1">
      <c r="A4551" s="69"/>
      <c r="B4551" s="124" t="s">
        <v>27</v>
      </c>
      <c r="C4551" s="125" t="s">
        <v>22</v>
      </c>
      <c r="D4551" s="200"/>
      <c r="E4551" s="127"/>
      <c r="F4551" s="155"/>
      <c r="G4551" s="134" t="s">
        <v>22</v>
      </c>
      <c r="H4551" s="156">
        <f>+F4557</f>
        <v>0</v>
      </c>
      <c r="I4551" s="76">
        <f t="shared" si="1860"/>
        <v>23</v>
      </c>
      <c r="J4551" s="100">
        <f>$AN$27</f>
        <v>41097</v>
      </c>
      <c r="K4551" s="101"/>
      <c r="L4551" s="261"/>
      <c r="M4551" s="232">
        <f t="shared" si="1875"/>
        <v>0</v>
      </c>
      <c r="N4551" s="241">
        <f t="shared" si="1867"/>
        <v>0</v>
      </c>
      <c r="O4551" s="244">
        <f t="shared" si="1861"/>
        <v>0</v>
      </c>
      <c r="P4551" s="245">
        <f t="shared" si="1873"/>
        <v>0</v>
      </c>
      <c r="Q4551" s="257">
        <f t="shared" si="1862"/>
        <v>0</v>
      </c>
      <c r="R4551" s="102">
        <f t="shared" si="1874"/>
        <v>0</v>
      </c>
      <c r="S4551" s="103">
        <f t="shared" si="1868"/>
        <v>0</v>
      </c>
      <c r="T4551" s="104">
        <f t="shared" si="1869"/>
        <v>0</v>
      </c>
      <c r="U4551" s="104">
        <f t="shared" si="1870"/>
        <v>0</v>
      </c>
      <c r="V4551" s="104">
        <f t="shared" si="1871"/>
        <v>0</v>
      </c>
      <c r="W4551" s="105">
        <f t="shared" si="1872"/>
        <v>0</v>
      </c>
      <c r="X4551" s="96"/>
      <c r="Y4551" s="106" t="str">
        <f>$AO$27</f>
        <v>M</v>
      </c>
      <c r="Z4551" s="207" t="str">
        <f t="shared" si="1863"/>
        <v>Sat</v>
      </c>
      <c r="AA4551" s="107">
        <f t="shared" si="1864"/>
        <v>0</v>
      </c>
      <c r="AB4551" s="107">
        <f t="shared" si="1865"/>
        <v>0</v>
      </c>
      <c r="AC4551" s="107">
        <f t="shared" si="1866"/>
        <v>0</v>
      </c>
    </row>
    <row r="4552" spans="1:29" ht="12.75" customHeight="1">
      <c r="A4552" s="69"/>
      <c r="B4552" s="98"/>
      <c r="C4552" s="98"/>
      <c r="D4552" s="158" t="s">
        <v>28</v>
      </c>
      <c r="E4552" s="159"/>
      <c r="F4552" s="160">
        <f>VLOOKUP(C4531,$AD$1:$AG$6,2)</f>
        <v>-1320000</v>
      </c>
      <c r="G4552" s="160"/>
      <c r="H4552" s="99"/>
      <c r="I4552" s="76">
        <f t="shared" si="1860"/>
        <v>24</v>
      </c>
      <c r="J4552" s="100">
        <f>$AN$28</f>
        <v>41098</v>
      </c>
      <c r="K4552" s="101"/>
      <c r="L4552" s="261"/>
      <c r="M4552" s="232">
        <f t="shared" si="1875"/>
        <v>0</v>
      </c>
      <c r="N4552" s="241">
        <f t="shared" si="1867"/>
        <v>0</v>
      </c>
      <c r="O4552" s="244">
        <f t="shared" si="1861"/>
        <v>0</v>
      </c>
      <c r="P4552" s="245">
        <f t="shared" si="1873"/>
        <v>0</v>
      </c>
      <c r="Q4552" s="257">
        <f t="shared" si="1862"/>
        <v>0</v>
      </c>
      <c r="R4552" s="102">
        <f t="shared" si="1874"/>
        <v>0</v>
      </c>
      <c r="S4552" s="103">
        <f t="shared" si="1868"/>
        <v>0</v>
      </c>
      <c r="T4552" s="104">
        <f t="shared" si="1869"/>
        <v>0</v>
      </c>
      <c r="U4552" s="104">
        <f t="shared" si="1870"/>
        <v>0</v>
      </c>
      <c r="V4552" s="104">
        <f t="shared" si="1871"/>
        <v>0</v>
      </c>
      <c r="W4552" s="105">
        <f t="shared" si="1872"/>
        <v>0</v>
      </c>
      <c r="X4552" s="96"/>
      <c r="Y4552" s="106" t="str">
        <f>$AO$28</f>
        <v>M</v>
      </c>
      <c r="Z4552" s="262" t="str">
        <f t="shared" si="1863"/>
        <v>Sun</v>
      </c>
      <c r="AA4552" s="107">
        <f t="shared" si="1864"/>
        <v>0</v>
      </c>
      <c r="AB4552" s="107">
        <f t="shared" si="1865"/>
        <v>0</v>
      </c>
      <c r="AC4552" s="107">
        <f t="shared" si="1866"/>
        <v>0</v>
      </c>
    </row>
    <row r="4553" spans="1:29" ht="12.75" customHeight="1">
      <c r="A4553" s="69"/>
      <c r="B4553" s="98"/>
      <c r="C4553" s="98"/>
      <c r="D4553" s="162" t="s">
        <v>26</v>
      </c>
      <c r="E4553" s="159"/>
      <c r="F4553" s="163">
        <f>+(H4538)*0.54%</f>
        <v>6720.6240000000007</v>
      </c>
      <c r="G4553" s="163"/>
      <c r="H4553" s="99"/>
      <c r="I4553" s="76">
        <f t="shared" si="1860"/>
        <v>25</v>
      </c>
      <c r="J4553" s="100">
        <f>$AN$29</f>
        <v>41099</v>
      </c>
      <c r="K4553" s="101">
        <v>1</v>
      </c>
      <c r="L4553" s="261">
        <v>8</v>
      </c>
      <c r="M4553" s="232">
        <f t="shared" si="1875"/>
        <v>0.33333333333333331</v>
      </c>
      <c r="N4553" s="241">
        <f t="shared" si="1867"/>
        <v>0.70833333333333337</v>
      </c>
      <c r="O4553" s="244">
        <f t="shared" si="1861"/>
        <v>9.0000000000000018</v>
      </c>
      <c r="P4553" s="245" t="str">
        <f t="shared" si="1873"/>
        <v>1</v>
      </c>
      <c r="Q4553" s="257">
        <f t="shared" si="1862"/>
        <v>8.0000000000000018</v>
      </c>
      <c r="R4553" s="102">
        <f t="shared" si="1874"/>
        <v>0</v>
      </c>
      <c r="S4553" s="103">
        <f t="shared" si="1868"/>
        <v>0</v>
      </c>
      <c r="T4553" s="104">
        <f t="shared" si="1869"/>
        <v>0</v>
      </c>
      <c r="U4553" s="104">
        <f t="shared" si="1870"/>
        <v>0</v>
      </c>
      <c r="V4553" s="104">
        <f t="shared" si="1871"/>
        <v>0</v>
      </c>
      <c r="W4553" s="105">
        <f t="shared" si="1872"/>
        <v>0</v>
      </c>
      <c r="X4553" s="96"/>
      <c r="Y4553" s="106" t="str">
        <f>$AO$29</f>
        <v>D</v>
      </c>
      <c r="Z4553" s="262" t="str">
        <f t="shared" si="1863"/>
        <v>Mon</v>
      </c>
      <c r="AA4553" s="107">
        <f t="shared" si="1864"/>
        <v>0</v>
      </c>
      <c r="AB4553" s="107">
        <f t="shared" si="1865"/>
        <v>0</v>
      </c>
      <c r="AC4553" s="107">
        <f t="shared" si="1866"/>
        <v>0</v>
      </c>
    </row>
    <row r="4554" spans="1:29" ht="12.75" customHeight="1">
      <c r="A4554" s="69"/>
      <c r="B4554" s="98"/>
      <c r="C4554" s="98"/>
      <c r="D4554" s="162" t="s">
        <v>29</v>
      </c>
      <c r="E4554" s="159"/>
      <c r="F4554" s="160">
        <f>-IF(H4547*5%&gt;500000,500000,H4547*5%)</f>
        <v>-69124.242774566475</v>
      </c>
      <c r="G4554" s="160"/>
      <c r="H4554" s="99"/>
      <c r="I4554" s="76">
        <f t="shared" si="1860"/>
        <v>26</v>
      </c>
      <c r="J4554" s="100">
        <f>$AN$30</f>
        <v>41100</v>
      </c>
      <c r="K4554" s="101">
        <v>1</v>
      </c>
      <c r="L4554" s="261">
        <v>8</v>
      </c>
      <c r="M4554" s="232">
        <f t="shared" si="1875"/>
        <v>0.33333333333333331</v>
      </c>
      <c r="N4554" s="241">
        <f t="shared" si="1867"/>
        <v>0.70833333333333337</v>
      </c>
      <c r="O4554" s="244">
        <f t="shared" si="1861"/>
        <v>9.0000000000000018</v>
      </c>
      <c r="P4554" s="245" t="str">
        <f t="shared" si="1873"/>
        <v>1</v>
      </c>
      <c r="Q4554" s="257">
        <f t="shared" si="1862"/>
        <v>8.0000000000000018</v>
      </c>
      <c r="R4554" s="102">
        <f t="shared" si="1874"/>
        <v>0</v>
      </c>
      <c r="S4554" s="103">
        <f t="shared" si="1868"/>
        <v>0</v>
      </c>
      <c r="T4554" s="104">
        <f t="shared" si="1869"/>
        <v>0</v>
      </c>
      <c r="U4554" s="104">
        <f t="shared" si="1870"/>
        <v>0</v>
      </c>
      <c r="V4554" s="104">
        <f t="shared" si="1871"/>
        <v>0</v>
      </c>
      <c r="W4554" s="105">
        <f t="shared" si="1872"/>
        <v>0</v>
      </c>
      <c r="X4554" s="96"/>
      <c r="Y4554" s="106" t="str">
        <f>$AO$30</f>
        <v>D</v>
      </c>
      <c r="Z4554" s="207" t="str">
        <f t="shared" si="1863"/>
        <v>Tue</v>
      </c>
      <c r="AA4554" s="107">
        <f t="shared" si="1864"/>
        <v>0</v>
      </c>
      <c r="AB4554" s="107">
        <f t="shared" si="1865"/>
        <v>0</v>
      </c>
      <c r="AC4554" s="107">
        <f t="shared" si="1866"/>
        <v>0</v>
      </c>
    </row>
    <row r="4555" spans="1:29" ht="12.75" customHeight="1">
      <c r="A4555" s="69"/>
      <c r="B4555" s="98"/>
      <c r="C4555" s="98"/>
      <c r="D4555" s="162" t="s">
        <v>30</v>
      </c>
      <c r="E4555" s="159"/>
      <c r="F4555" s="163">
        <f>ROUND(H4547+H4549+F4553+F4554,0)*12</f>
        <v>15542280</v>
      </c>
      <c r="G4555" s="163"/>
      <c r="H4555" s="99"/>
      <c r="I4555" s="76">
        <f t="shared" si="1860"/>
        <v>27</v>
      </c>
      <c r="J4555" s="100">
        <f>$AN$31</f>
        <v>41101</v>
      </c>
      <c r="K4555" s="101">
        <v>1</v>
      </c>
      <c r="L4555" s="261">
        <v>8</v>
      </c>
      <c r="M4555" s="232">
        <f t="shared" si="1875"/>
        <v>0.33333333333333331</v>
      </c>
      <c r="N4555" s="241">
        <f t="shared" si="1867"/>
        <v>0.70833333333333337</v>
      </c>
      <c r="O4555" s="244">
        <f t="shared" si="1861"/>
        <v>9.0000000000000018</v>
      </c>
      <c r="P4555" s="245" t="str">
        <f t="shared" si="1873"/>
        <v>1</v>
      </c>
      <c r="Q4555" s="257">
        <f t="shared" si="1862"/>
        <v>8.0000000000000018</v>
      </c>
      <c r="R4555" s="102">
        <f t="shared" si="1874"/>
        <v>0</v>
      </c>
      <c r="S4555" s="103">
        <f t="shared" si="1868"/>
        <v>0</v>
      </c>
      <c r="T4555" s="104">
        <f t="shared" si="1869"/>
        <v>0</v>
      </c>
      <c r="U4555" s="104">
        <f t="shared" si="1870"/>
        <v>0</v>
      </c>
      <c r="V4555" s="104">
        <f t="shared" si="1871"/>
        <v>0</v>
      </c>
      <c r="W4555" s="105">
        <f t="shared" si="1872"/>
        <v>0</v>
      </c>
      <c r="X4555" s="96"/>
      <c r="Y4555" s="106" t="str">
        <f>$AO$31</f>
        <v>D</v>
      </c>
      <c r="Z4555" s="207" t="str">
        <f t="shared" si="1863"/>
        <v>Wed</v>
      </c>
      <c r="AA4555" s="107">
        <f t="shared" si="1864"/>
        <v>0</v>
      </c>
      <c r="AB4555" s="107">
        <f t="shared" si="1865"/>
        <v>0</v>
      </c>
      <c r="AC4555" s="107">
        <f t="shared" si="1866"/>
        <v>0</v>
      </c>
    </row>
    <row r="4556" spans="1:29" ht="12.75" customHeight="1">
      <c r="A4556" s="69"/>
      <c r="B4556" s="98"/>
      <c r="C4556" s="98"/>
      <c r="D4556" s="168" t="s">
        <v>31</v>
      </c>
      <c r="E4556" s="159"/>
      <c r="F4556" s="169">
        <f>(F4555)+(F4552*12)</f>
        <v>-297720</v>
      </c>
      <c r="G4556" s="169"/>
      <c r="H4556" s="99"/>
      <c r="I4556" s="76">
        <f t="shared" si="1860"/>
        <v>28</v>
      </c>
      <c r="J4556" s="100">
        <f>$AN$32</f>
        <v>41102</v>
      </c>
      <c r="K4556" s="101">
        <v>1</v>
      </c>
      <c r="L4556" s="261">
        <v>8</v>
      </c>
      <c r="M4556" s="232">
        <f t="shared" si="1875"/>
        <v>0.33333333333333331</v>
      </c>
      <c r="N4556" s="241">
        <f t="shared" si="1867"/>
        <v>0.70833333333333337</v>
      </c>
      <c r="O4556" s="244">
        <f t="shared" si="1861"/>
        <v>9.0000000000000018</v>
      </c>
      <c r="P4556" s="245" t="str">
        <f t="shared" si="1873"/>
        <v>1</v>
      </c>
      <c r="Q4556" s="257">
        <f t="shared" si="1862"/>
        <v>8.0000000000000018</v>
      </c>
      <c r="R4556" s="102">
        <f t="shared" si="1874"/>
        <v>0</v>
      </c>
      <c r="S4556" s="103">
        <f t="shared" si="1868"/>
        <v>0</v>
      </c>
      <c r="T4556" s="104">
        <f t="shared" si="1869"/>
        <v>0</v>
      </c>
      <c r="U4556" s="104">
        <f t="shared" si="1870"/>
        <v>0</v>
      </c>
      <c r="V4556" s="104">
        <f t="shared" si="1871"/>
        <v>0</v>
      </c>
      <c r="W4556" s="105">
        <f t="shared" si="1872"/>
        <v>0</v>
      </c>
      <c r="X4556" s="96"/>
      <c r="Y4556" s="106" t="str">
        <f>$AO$32</f>
        <v>D</v>
      </c>
      <c r="Z4556" s="207" t="str">
        <f t="shared" si="1863"/>
        <v>Thu</v>
      </c>
      <c r="AA4556" s="107">
        <f t="shared" si="1864"/>
        <v>0</v>
      </c>
      <c r="AB4556" s="107">
        <f t="shared" si="1865"/>
        <v>0</v>
      </c>
      <c r="AC4556" s="107">
        <f t="shared" si="1866"/>
        <v>0</v>
      </c>
    </row>
    <row r="4557" spans="1:29" ht="12.75" customHeight="1">
      <c r="A4557" s="69"/>
      <c r="B4557" s="98"/>
      <c r="C4557" s="98"/>
      <c r="D4557" s="168" t="s">
        <v>32</v>
      </c>
      <c r="E4557" s="159"/>
      <c r="F4557" s="170">
        <f>-(IF(F4556&lt;=0,0,IF(F4556&lt;=50000000,F4556*0.05,IF(F4556&lt;=200000000,(F4556-50000000)*0.15+2500000,IF(F4556&lt;=500000000,(F4556-250000000)*0.25+32500000,(F4556-500000000)*0.3+95000000)))))/12</f>
        <v>0</v>
      </c>
      <c r="G4557" s="171">
        <f>-(IF(F4557&lt;=0,0,IF(F4557&lt;=50000000,F4557*0.05,IF(F4557&lt;=200000000,(F4557-50000000)*0.15+2500000,IF(F4557&lt;=500000000,(F4557-250000000)*0.25+32500000,(F4557-500000000)*0.3+95000000)))))/12</f>
        <v>0</v>
      </c>
      <c r="H4557" s="99"/>
      <c r="I4557" s="76">
        <f t="shared" si="1860"/>
        <v>29</v>
      </c>
      <c r="J4557" s="100">
        <f>$AN$33</f>
        <v>41103</v>
      </c>
      <c r="K4557" s="101">
        <v>1</v>
      </c>
      <c r="L4557" s="261">
        <v>8</v>
      </c>
      <c r="M4557" s="232">
        <f t="shared" si="1875"/>
        <v>0.33333333333333331</v>
      </c>
      <c r="N4557" s="241">
        <f t="shared" si="1867"/>
        <v>0.70833333333333337</v>
      </c>
      <c r="O4557" s="244">
        <f t="shared" si="1861"/>
        <v>9.0000000000000018</v>
      </c>
      <c r="P4557" s="245" t="str">
        <f t="shared" si="1873"/>
        <v>1</v>
      </c>
      <c r="Q4557" s="257">
        <f t="shared" si="1862"/>
        <v>8.0000000000000018</v>
      </c>
      <c r="R4557" s="102">
        <f t="shared" si="1874"/>
        <v>0</v>
      </c>
      <c r="S4557" s="103">
        <f t="shared" si="1868"/>
        <v>0</v>
      </c>
      <c r="T4557" s="104">
        <f t="shared" si="1869"/>
        <v>0</v>
      </c>
      <c r="U4557" s="104">
        <f t="shared" si="1870"/>
        <v>0</v>
      </c>
      <c r="V4557" s="104">
        <f t="shared" si="1871"/>
        <v>0</v>
      </c>
      <c r="W4557" s="105">
        <f t="shared" si="1872"/>
        <v>0</v>
      </c>
      <c r="X4557" s="96"/>
      <c r="Y4557" s="106" t="str">
        <f>$AO$33</f>
        <v>D</v>
      </c>
      <c r="Z4557" s="207" t="str">
        <f t="shared" si="1863"/>
        <v>Fri</v>
      </c>
      <c r="AA4557" s="107">
        <f t="shared" si="1864"/>
        <v>0</v>
      </c>
      <c r="AB4557" s="107">
        <f t="shared" si="1865"/>
        <v>0</v>
      </c>
      <c r="AC4557" s="107">
        <f t="shared" si="1866"/>
        <v>0</v>
      </c>
    </row>
    <row r="4558" spans="1:29" ht="12.75" customHeight="1">
      <c r="A4558" s="69"/>
      <c r="B4558" s="98"/>
      <c r="C4558" s="125"/>
      <c r="D4558" s="172"/>
      <c r="E4558" s="173"/>
      <c r="F4558" s="174"/>
      <c r="G4558" s="72"/>
      <c r="H4558" s="175"/>
      <c r="I4558" s="76">
        <f t="shared" si="1860"/>
        <v>30</v>
      </c>
      <c r="J4558" s="100">
        <f>$AN$34</f>
        <v>41104</v>
      </c>
      <c r="K4558" s="339" t="s">
        <v>50</v>
      </c>
      <c r="L4558" s="261"/>
      <c r="M4558" s="232">
        <f t="shared" si="1875"/>
        <v>0</v>
      </c>
      <c r="N4558" s="241">
        <f t="shared" si="1867"/>
        <v>0</v>
      </c>
      <c r="O4558" s="244">
        <f t="shared" si="1861"/>
        <v>0</v>
      </c>
      <c r="P4558" s="245">
        <f t="shared" si="1873"/>
        <v>0</v>
      </c>
      <c r="Q4558" s="257">
        <f t="shared" si="1862"/>
        <v>0</v>
      </c>
      <c r="R4558" s="102">
        <f t="shared" si="1874"/>
        <v>0</v>
      </c>
      <c r="S4558" s="103">
        <f t="shared" si="1868"/>
        <v>0</v>
      </c>
      <c r="T4558" s="104">
        <f t="shared" si="1869"/>
        <v>0</v>
      </c>
      <c r="U4558" s="104">
        <f t="shared" si="1870"/>
        <v>0</v>
      </c>
      <c r="V4558" s="104">
        <f t="shared" si="1871"/>
        <v>0</v>
      </c>
      <c r="W4558" s="105">
        <f t="shared" si="1872"/>
        <v>0</v>
      </c>
      <c r="X4558" s="96"/>
      <c r="Y4558" s="106" t="str">
        <f>$AO$34</f>
        <v>M</v>
      </c>
      <c r="Z4558" s="207" t="str">
        <f t="shared" si="1863"/>
        <v>Sat</v>
      </c>
      <c r="AA4558" s="107">
        <f t="shared" si="1864"/>
        <v>0</v>
      </c>
      <c r="AB4558" s="107">
        <f t="shared" si="1865"/>
        <v>0</v>
      </c>
      <c r="AC4558" s="107">
        <f t="shared" si="1866"/>
        <v>0</v>
      </c>
    </row>
    <row r="4559" spans="1:29" ht="12.75" customHeight="1">
      <c r="A4559" s="69"/>
      <c r="B4559" s="176" t="s">
        <v>33</v>
      </c>
      <c r="C4559" s="177"/>
      <c r="D4559" s="178"/>
      <c r="E4559" s="127"/>
      <c r="F4559" s="179"/>
      <c r="G4559" s="180" t="s">
        <v>22</v>
      </c>
      <c r="H4559" s="152">
        <f>+H4547+H4549+H4550+H4551</f>
        <v>1357593.6554913295</v>
      </c>
      <c r="I4559" s="76">
        <f t="shared" si="1860"/>
        <v>31</v>
      </c>
      <c r="J4559" s="100">
        <f>$AN$35</f>
        <v>41105</v>
      </c>
      <c r="K4559" s="339" t="s">
        <v>50</v>
      </c>
      <c r="L4559" s="261"/>
      <c r="M4559" s="232">
        <f t="shared" si="1875"/>
        <v>0</v>
      </c>
      <c r="N4559" s="241">
        <f t="shared" si="1867"/>
        <v>0</v>
      </c>
      <c r="O4559" s="244">
        <f t="shared" si="1861"/>
        <v>0</v>
      </c>
      <c r="P4559" s="245">
        <f t="shared" si="1873"/>
        <v>0</v>
      </c>
      <c r="Q4559" s="257">
        <f t="shared" si="1862"/>
        <v>0</v>
      </c>
      <c r="R4559" s="102">
        <f t="shared" si="1874"/>
        <v>0</v>
      </c>
      <c r="S4559" s="103">
        <f t="shared" si="1868"/>
        <v>0</v>
      </c>
      <c r="T4559" s="104">
        <f t="shared" si="1869"/>
        <v>0</v>
      </c>
      <c r="U4559" s="104">
        <f t="shared" si="1870"/>
        <v>0</v>
      </c>
      <c r="V4559" s="104">
        <f t="shared" si="1871"/>
        <v>0</v>
      </c>
      <c r="W4559" s="105">
        <f t="shared" si="1872"/>
        <v>0</v>
      </c>
      <c r="X4559" s="96"/>
      <c r="Y4559" s="106" t="str">
        <f>$AO$35</f>
        <v>M</v>
      </c>
      <c r="Z4559" s="262" t="str">
        <f t="shared" si="1863"/>
        <v>Sun</v>
      </c>
      <c r="AA4559" s="107">
        <f t="shared" si="1864"/>
        <v>0</v>
      </c>
      <c r="AB4559" s="107">
        <f t="shared" si="1865"/>
        <v>0</v>
      </c>
      <c r="AC4559" s="107">
        <f t="shared" si="1866"/>
        <v>0</v>
      </c>
    </row>
    <row r="4560" spans="1:29" ht="12.75" customHeight="1">
      <c r="A4560" s="69"/>
      <c r="B4560" s="70"/>
      <c r="C4560" s="70"/>
      <c r="D4560" s="200"/>
      <c r="E4560" s="127"/>
      <c r="F4560" s="155"/>
      <c r="G4560" s="74"/>
      <c r="H4560" s="75"/>
      <c r="I4560" s="76">
        <f t="shared" si="1860"/>
        <v>32</v>
      </c>
      <c r="J4560" s="100">
        <f>$AN$36</f>
        <v>41106</v>
      </c>
      <c r="K4560" s="101">
        <v>1</v>
      </c>
      <c r="L4560" s="261">
        <v>11</v>
      </c>
      <c r="M4560" s="232">
        <f t="shared" si="1875"/>
        <v>0.33333333333333331</v>
      </c>
      <c r="N4560" s="241">
        <f t="shared" si="1867"/>
        <v>0.70833333333333337</v>
      </c>
      <c r="O4560" s="244">
        <f t="shared" si="1861"/>
        <v>9.0000000000000018</v>
      </c>
      <c r="P4560" s="245" t="str">
        <f t="shared" si="1873"/>
        <v>1</v>
      </c>
      <c r="Q4560" s="257">
        <f t="shared" si="1862"/>
        <v>8.0000000000000018</v>
      </c>
      <c r="R4560" s="102">
        <f t="shared" si="1874"/>
        <v>2.9999999999999982</v>
      </c>
      <c r="S4560" s="103">
        <f t="shared" si="1868"/>
        <v>1</v>
      </c>
      <c r="T4560" s="104">
        <f t="shared" si="1869"/>
        <v>1.9999999999999982</v>
      </c>
      <c r="U4560" s="104">
        <f t="shared" si="1870"/>
        <v>0</v>
      </c>
      <c r="V4560" s="104">
        <f t="shared" si="1871"/>
        <v>0</v>
      </c>
      <c r="W4560" s="105">
        <f t="shared" si="1872"/>
        <v>2.9999999999999982</v>
      </c>
      <c r="X4560" s="96"/>
      <c r="Y4560" s="106" t="str">
        <f>$AO$36</f>
        <v>D</v>
      </c>
      <c r="Z4560" s="262" t="str">
        <f t="shared" si="1863"/>
        <v>Mon</v>
      </c>
      <c r="AA4560" s="107">
        <f t="shared" si="1864"/>
        <v>0</v>
      </c>
      <c r="AB4560" s="107">
        <f t="shared" si="1865"/>
        <v>0</v>
      </c>
      <c r="AC4560" s="107">
        <f t="shared" si="1866"/>
        <v>0</v>
      </c>
    </row>
    <row r="4561" spans="1:29" ht="12.75" customHeight="1">
      <c r="A4561" s="69"/>
      <c r="B4561" s="181" t="s">
        <v>34</v>
      </c>
      <c r="C4561" s="181"/>
      <c r="D4561" s="72"/>
      <c r="E4561" s="73"/>
      <c r="F4561" s="72"/>
      <c r="G4561" s="181" t="s">
        <v>35</v>
      </c>
      <c r="H4561" s="99"/>
      <c r="I4561" s="76">
        <f t="shared" si="1860"/>
        <v>33</v>
      </c>
      <c r="J4561" s="100">
        <f>$AN$37</f>
        <v>41107</v>
      </c>
      <c r="K4561" s="101">
        <v>1</v>
      </c>
      <c r="L4561" s="261">
        <v>11</v>
      </c>
      <c r="M4561" s="232">
        <f t="shared" si="1875"/>
        <v>0.33333333333333331</v>
      </c>
      <c r="N4561" s="241">
        <f t="shared" si="1867"/>
        <v>0.70833333333333337</v>
      </c>
      <c r="O4561" s="244">
        <f t="shared" si="1861"/>
        <v>9.0000000000000018</v>
      </c>
      <c r="P4561" s="245" t="str">
        <f t="shared" si="1873"/>
        <v>1</v>
      </c>
      <c r="Q4561" s="257">
        <f t="shared" si="1862"/>
        <v>8.0000000000000018</v>
      </c>
      <c r="R4561" s="102">
        <f t="shared" si="1874"/>
        <v>2.9999999999999982</v>
      </c>
      <c r="S4561" s="103">
        <f t="shared" si="1868"/>
        <v>1</v>
      </c>
      <c r="T4561" s="104">
        <f t="shared" si="1869"/>
        <v>1.9999999999999982</v>
      </c>
      <c r="U4561" s="104">
        <f t="shared" si="1870"/>
        <v>0</v>
      </c>
      <c r="V4561" s="104">
        <f t="shared" si="1871"/>
        <v>0</v>
      </c>
      <c r="W4561" s="105">
        <f t="shared" si="1872"/>
        <v>2.9999999999999982</v>
      </c>
      <c r="X4561" s="96"/>
      <c r="Y4561" s="106" t="str">
        <f>$AO$37</f>
        <v>D</v>
      </c>
      <c r="Z4561" s="207" t="str">
        <f t="shared" si="1863"/>
        <v>Tue</v>
      </c>
      <c r="AA4561" s="107">
        <f t="shared" si="1864"/>
        <v>0</v>
      </c>
      <c r="AB4561" s="107">
        <f t="shared" si="1865"/>
        <v>0</v>
      </c>
      <c r="AC4561" s="107">
        <f t="shared" si="1866"/>
        <v>0</v>
      </c>
    </row>
    <row r="4562" spans="1:29" ht="12.75" customHeight="1">
      <c r="A4562" s="69"/>
      <c r="B4562" s="181"/>
      <c r="C4562" s="181"/>
      <c r="D4562" s="72"/>
      <c r="E4562" s="73"/>
      <c r="F4562" s="72"/>
      <c r="G4562" s="181"/>
      <c r="H4562" s="99"/>
      <c r="I4562" s="76">
        <f t="shared" si="1860"/>
        <v>34</v>
      </c>
      <c r="J4562" s="100">
        <f>$AN$38</f>
        <v>41108</v>
      </c>
      <c r="K4562" s="101">
        <v>1</v>
      </c>
      <c r="L4562" s="261">
        <v>9</v>
      </c>
      <c r="M4562" s="232">
        <f t="shared" si="1875"/>
        <v>0.33333333333333331</v>
      </c>
      <c r="N4562" s="241">
        <f t="shared" si="1867"/>
        <v>0.70833333333333337</v>
      </c>
      <c r="O4562" s="244">
        <f t="shared" si="1861"/>
        <v>9.0000000000000018</v>
      </c>
      <c r="P4562" s="245" t="str">
        <f t="shared" si="1873"/>
        <v>1</v>
      </c>
      <c r="Q4562" s="257">
        <f t="shared" si="1862"/>
        <v>8.0000000000000018</v>
      </c>
      <c r="R4562" s="102">
        <f t="shared" si="1874"/>
        <v>0.99999999999999822</v>
      </c>
      <c r="S4562" s="103">
        <f t="shared" si="1868"/>
        <v>1</v>
      </c>
      <c r="T4562" s="104">
        <f t="shared" si="1869"/>
        <v>0</v>
      </c>
      <c r="U4562" s="104">
        <f t="shared" si="1870"/>
        <v>0</v>
      </c>
      <c r="V4562" s="104">
        <f t="shared" si="1871"/>
        <v>0</v>
      </c>
      <c r="W4562" s="105">
        <f t="shared" si="1872"/>
        <v>0.99999999999999822</v>
      </c>
      <c r="X4562" s="96"/>
      <c r="Y4562" s="106" t="str">
        <f>$AO$38</f>
        <v>D</v>
      </c>
      <c r="Z4562" s="207" t="str">
        <f t="shared" si="1863"/>
        <v>Wed</v>
      </c>
      <c r="AA4562" s="107">
        <f t="shared" si="1864"/>
        <v>0</v>
      </c>
      <c r="AB4562" s="107">
        <f t="shared" si="1865"/>
        <v>0</v>
      </c>
      <c r="AC4562" s="107">
        <f t="shared" si="1866"/>
        <v>0</v>
      </c>
    </row>
    <row r="4563" spans="1:29" ht="12.75" customHeight="1">
      <c r="A4563" s="69"/>
      <c r="B4563" s="181"/>
      <c r="C4563" s="181"/>
      <c r="D4563" s="72"/>
      <c r="E4563" s="73"/>
      <c r="F4563" s="72"/>
      <c r="G4563" s="181"/>
      <c r="H4563" s="99"/>
      <c r="I4563" s="76">
        <f t="shared" si="1860"/>
        <v>35</v>
      </c>
      <c r="J4563" s="100"/>
      <c r="K4563" s="101"/>
      <c r="L4563" s="261"/>
      <c r="M4563" s="232"/>
      <c r="N4563" s="241"/>
      <c r="O4563" s="244"/>
      <c r="P4563" s="245"/>
      <c r="Q4563" s="257"/>
      <c r="R4563" s="102"/>
      <c r="S4563" s="103"/>
      <c r="T4563" s="104"/>
      <c r="U4563" s="104"/>
      <c r="V4563" s="104"/>
      <c r="W4563" s="105"/>
      <c r="X4563" s="96"/>
      <c r="Y4563" s="106"/>
      <c r="Z4563" s="207" t="str">
        <f t="shared" si="1863"/>
        <v>Sat</v>
      </c>
      <c r="AA4563" s="107">
        <f>COUNTIF(K4563,"S")</f>
        <v>0</v>
      </c>
      <c r="AB4563" s="107">
        <f>COUNTIF(K4563,"I")</f>
        <v>0</v>
      </c>
      <c r="AC4563" s="107">
        <f>COUNTIF(K4563,"A")</f>
        <v>0</v>
      </c>
    </row>
    <row r="4564" spans="1:29" ht="12.75" customHeight="1">
      <c r="A4564" s="69"/>
      <c r="B4564" s="181"/>
      <c r="C4564" s="181"/>
      <c r="D4564" s="72"/>
      <c r="E4564" s="73"/>
      <c r="F4564" s="72"/>
      <c r="G4564" s="181"/>
      <c r="H4564" s="99"/>
      <c r="I4564" s="76">
        <f t="shared" si="1860"/>
        <v>36</v>
      </c>
      <c r="J4564" s="210" t="s">
        <v>19</v>
      </c>
      <c r="K4564" s="211"/>
      <c r="L4564" s="251"/>
      <c r="M4564" s="212" t="s">
        <v>45</v>
      </c>
      <c r="N4564" s="212" t="s">
        <v>46</v>
      </c>
      <c r="O4564" s="242"/>
      <c r="P4564" s="243"/>
      <c r="Q4564" s="258"/>
      <c r="R4564" s="212"/>
      <c r="S4564" s="213"/>
      <c r="T4564" s="214"/>
      <c r="U4564" s="214"/>
      <c r="V4564" s="215"/>
      <c r="W4564" s="216" t="s">
        <v>36</v>
      </c>
      <c r="X4564" s="182"/>
      <c r="Y4564" s="183" t="s">
        <v>37</v>
      </c>
      <c r="Z4564" s="83"/>
      <c r="AA4564" s="84"/>
      <c r="AB4564" s="84"/>
      <c r="AC4564" s="96"/>
    </row>
    <row r="4565" spans="1:29" ht="12.75" customHeight="1">
      <c r="A4565" s="69"/>
      <c r="B4565" s="184" t="str">
        <f>C4529</f>
        <v>ADE</v>
      </c>
      <c r="C4565" s="181"/>
      <c r="D4565" s="72"/>
      <c r="E4565" s="73"/>
      <c r="F4565" s="72"/>
      <c r="G4565" s="181" t="s">
        <v>38</v>
      </c>
      <c r="H4565" s="99"/>
      <c r="I4565" s="76">
        <f t="shared" si="1860"/>
        <v>37</v>
      </c>
      <c r="J4565" s="333">
        <f>+K4565+L4565</f>
        <v>8</v>
      </c>
      <c r="K4565" s="334">
        <f>+COUNTIF(K4532:K4563,"1")+COUNTIF(K4532:K4563,"2")+COUNTIF(K4532:K4563,"L2")+COUNTIF(K4532:K4563,"L1")</f>
        <v>8</v>
      </c>
      <c r="L4565" s="334">
        <f>+COUNTIF(K4532:K4563,"2")+COUNTIF(K4532:K4563,"L2")</f>
        <v>0</v>
      </c>
      <c r="M4565" s="334">
        <f>+COUNTIF(K4532:K4563,"1")+COUNTIF(K4532:K4563,"L1")</f>
        <v>8</v>
      </c>
      <c r="N4565" s="185"/>
      <c r="O4565" s="185"/>
      <c r="P4565" s="101"/>
      <c r="Q4565" s="259"/>
      <c r="R4565" s="185">
        <f>+COUNTIF(K4533:K4563,"S2")</f>
        <v>0</v>
      </c>
      <c r="S4565" s="102">
        <f>SUM(S4533:S4563)</f>
        <v>3</v>
      </c>
      <c r="T4565" s="102">
        <f>SUM(T4533:T4563)</f>
        <v>3.9999999999999964</v>
      </c>
      <c r="U4565" s="102">
        <f>SUM(U4533:U4563)</f>
        <v>0</v>
      </c>
      <c r="V4565" s="102">
        <f>SUM(V4533:V4563)</f>
        <v>0</v>
      </c>
      <c r="W4565" s="105">
        <f>+(S4565*1.5)+(T4565*2)+(U4565*3)+(V4565*4)</f>
        <v>12.499999999999993</v>
      </c>
      <c r="X4565" s="186"/>
      <c r="Y4565" s="187">
        <f>+COUNTIF(Y4533:Y4563,"D")</f>
        <v>22</v>
      </c>
      <c r="Z4565" s="83"/>
      <c r="AA4565" s="102">
        <f>SUM(AA4533:AA4563)</f>
        <v>0</v>
      </c>
      <c r="AB4565" s="102">
        <f>SUM(AB4533:AB4563)</f>
        <v>0</v>
      </c>
      <c r="AC4565" s="102">
        <f>SUM(AC4533:AC4563)</f>
        <v>0</v>
      </c>
    </row>
    <row r="4566" spans="1:29" ht="12.75" customHeight="1">
      <c r="A4566" s="69"/>
      <c r="B4566" s="263"/>
      <c r="C4566" s="189" t="s">
        <v>57</v>
      </c>
      <c r="D4566" s="189"/>
      <c r="E4566" s="190"/>
      <c r="F4566" s="72"/>
      <c r="G4566" s="72"/>
      <c r="H4566" s="99"/>
      <c r="I4566" s="76">
        <f t="shared" si="1860"/>
        <v>38</v>
      </c>
      <c r="J4566" s="191"/>
      <c r="K4566" s="192"/>
      <c r="L4566" s="252"/>
      <c r="M4566" s="193"/>
      <c r="N4566" s="193"/>
      <c r="O4566" s="193"/>
      <c r="P4566" s="239"/>
      <c r="Q4566" s="260"/>
      <c r="R4566" s="194">
        <f>S4565+T4565+U4565+V4565</f>
        <v>6.9999999999999964</v>
      </c>
      <c r="S4566" s="103"/>
      <c r="T4566" s="103"/>
      <c r="U4566" s="103"/>
      <c r="V4566" s="103"/>
      <c r="W4566" s="103"/>
      <c r="X4566" s="195"/>
      <c r="Y4566" s="187"/>
      <c r="Z4566" s="196"/>
      <c r="AA4566" s="196"/>
      <c r="AB4566" s="196"/>
      <c r="AC4566" s="197"/>
    </row>
    <row r="4568" spans="1:29" ht="12.75" customHeight="1">
      <c r="A4568" s="52">
        <f>A4529+1</f>
        <v>118</v>
      </c>
      <c r="B4568" s="53" t="s">
        <v>2</v>
      </c>
      <c r="C4568" s="54" t="s">
        <v>201</v>
      </c>
      <c r="D4568" s="55"/>
      <c r="E4568" s="56" t="s">
        <v>55</v>
      </c>
      <c r="F4568" s="209" t="s">
        <v>192</v>
      </c>
      <c r="G4568" s="57"/>
      <c r="H4568" s="58"/>
      <c r="I4568" s="59">
        <v>1</v>
      </c>
      <c r="J4568" s="486" t="str">
        <f>+C4568</f>
        <v>ADE</v>
      </c>
      <c r="K4568" s="486"/>
      <c r="L4568" s="486"/>
      <c r="M4568" s="486"/>
      <c r="N4568" s="486"/>
      <c r="O4568" s="486"/>
      <c r="P4568" s="486"/>
      <c r="Q4568" s="486"/>
      <c r="R4568" s="486"/>
      <c r="S4568" s="486"/>
      <c r="T4568" s="486"/>
      <c r="U4568" s="486"/>
      <c r="V4568" s="486"/>
      <c r="W4568" s="486"/>
      <c r="X4568" s="60"/>
      <c r="Y4568" s="61"/>
      <c r="Z4568" s="62"/>
      <c r="AA4568" s="63"/>
      <c r="AB4568" s="63"/>
      <c r="AC4568" s="64"/>
    </row>
    <row r="4569" spans="1:29" ht="12.75" customHeight="1">
      <c r="A4569" s="69"/>
      <c r="B4569" s="70" t="s">
        <v>3</v>
      </c>
      <c r="C4569" s="71" t="s">
        <v>62</v>
      </c>
      <c r="D4569" s="72"/>
      <c r="E4569" s="73"/>
      <c r="F4569" s="72"/>
      <c r="G4569" s="74"/>
      <c r="H4569" s="75"/>
      <c r="I4569" s="76">
        <f t="shared" ref="I4569:I4605" si="1876">+I4568+1</f>
        <v>2</v>
      </c>
      <c r="J4569" s="77" t="s">
        <v>4</v>
      </c>
      <c r="K4569" s="78"/>
      <c r="L4569" s="248"/>
      <c r="M4569" s="79"/>
      <c r="N4569" s="79"/>
      <c r="O4569" s="79"/>
      <c r="P4569" s="236"/>
      <c r="Q4569" s="254"/>
      <c r="R4569" s="79"/>
      <c r="S4569" s="79"/>
      <c r="T4569" s="79"/>
      <c r="U4569" s="79"/>
      <c r="V4569" s="79"/>
      <c r="W4569" s="80" t="str">
        <f>$Y$1</f>
        <v>Period: 1 May 2012 - 31 May 2012</v>
      </c>
      <c r="X4569" s="81"/>
      <c r="Y4569" s="82"/>
      <c r="Z4569" s="83"/>
      <c r="AA4569" s="84"/>
      <c r="AB4569" s="84"/>
      <c r="AC4569" s="85"/>
    </row>
    <row r="4570" spans="1:29" ht="12.75" customHeight="1">
      <c r="A4570" s="69"/>
      <c r="B4570" s="70" t="s">
        <v>6</v>
      </c>
      <c r="C4570" s="71" t="s">
        <v>5</v>
      </c>
      <c r="D4570" s="72"/>
      <c r="E4570" s="73"/>
      <c r="F4570" s="91"/>
      <c r="G4570" s="91"/>
      <c r="H4570" s="92"/>
      <c r="I4570" s="76">
        <f t="shared" si="1876"/>
        <v>3</v>
      </c>
      <c r="J4570" s="487" t="s">
        <v>7</v>
      </c>
      <c r="K4570" s="488" t="s">
        <v>8</v>
      </c>
      <c r="L4570" s="249"/>
      <c r="M4570" s="489" t="s">
        <v>49</v>
      </c>
      <c r="N4570" s="490"/>
      <c r="O4570" s="220"/>
      <c r="P4570" s="237"/>
      <c r="Q4570" s="255"/>
      <c r="R4570" s="491" t="s">
        <v>64</v>
      </c>
      <c r="S4570" s="493" t="s">
        <v>9</v>
      </c>
      <c r="T4570" s="493"/>
      <c r="U4570" s="493"/>
      <c r="V4570" s="493"/>
      <c r="W4570" s="494" t="s">
        <v>10</v>
      </c>
      <c r="X4570" s="93"/>
      <c r="Y4570" s="94"/>
      <c r="Z4570" s="83"/>
      <c r="AA4570" s="84"/>
      <c r="AB4570" s="84"/>
      <c r="AC4570" s="85"/>
    </row>
    <row r="4571" spans="1:29" ht="12.75" customHeight="1">
      <c r="A4571" s="69"/>
      <c r="B4571" s="70" t="s">
        <v>48</v>
      </c>
      <c r="C4571" s="71"/>
      <c r="D4571" s="72"/>
      <c r="E4571" s="73"/>
      <c r="F4571" s="91"/>
      <c r="G4571" s="91"/>
      <c r="H4571" s="92"/>
      <c r="I4571" s="76">
        <f t="shared" si="1876"/>
        <v>4</v>
      </c>
      <c r="J4571" s="487"/>
      <c r="K4571" s="488"/>
      <c r="L4571" s="250"/>
      <c r="M4571" s="231" t="s">
        <v>11</v>
      </c>
      <c r="N4571" s="231" t="s">
        <v>12</v>
      </c>
      <c r="O4571" s="231"/>
      <c r="P4571" s="238"/>
      <c r="Q4571" s="256" t="s">
        <v>67</v>
      </c>
      <c r="R4571" s="492"/>
      <c r="S4571" s="201">
        <v>1.5</v>
      </c>
      <c r="T4571" s="201">
        <v>2</v>
      </c>
      <c r="U4571" s="201">
        <v>3</v>
      </c>
      <c r="V4571" s="201">
        <v>4</v>
      </c>
      <c r="W4571" s="494"/>
      <c r="X4571" s="93"/>
      <c r="Y4571" s="94"/>
      <c r="Z4571" s="83"/>
      <c r="AA4571" s="95" t="s">
        <v>13</v>
      </c>
      <c r="AB4571" s="95" t="s">
        <v>14</v>
      </c>
      <c r="AC4571" s="96" t="s">
        <v>15</v>
      </c>
    </row>
    <row r="4572" spans="1:29" ht="12.75" customHeight="1">
      <c r="A4572" s="69"/>
      <c r="B4572" s="70" t="s">
        <v>16</v>
      </c>
      <c r="C4572" s="71"/>
      <c r="D4572" s="72"/>
      <c r="E4572" s="73"/>
      <c r="F4572" s="98"/>
      <c r="G4572" s="72"/>
      <c r="H4572" s="99"/>
      <c r="I4572" s="76">
        <f t="shared" si="1876"/>
        <v>5</v>
      </c>
      <c r="J4572" s="100">
        <f>$AN$9</f>
        <v>41079</v>
      </c>
      <c r="K4572" s="101"/>
      <c r="L4572" s="261"/>
      <c r="M4572" s="232">
        <f>VLOOKUP(K4572,$AE$23:$AG$30,2,0)</f>
        <v>0</v>
      </c>
      <c r="N4572" s="241">
        <f>VLOOKUP(K4572,$AE$23:$AG$30,3,0)</f>
        <v>0</v>
      </c>
      <c r="O4572" s="244">
        <f t="shared" ref="O4572:O4601" si="1877">(N4572-M4572)*24</f>
        <v>0</v>
      </c>
      <c r="P4572" s="245">
        <f>+IF(((N4572-M4572)*24)&gt;4,"1",0)</f>
        <v>0</v>
      </c>
      <c r="Q4572" s="257">
        <f t="shared" ref="Q4572:Q4601" si="1878">O4572-P4572</f>
        <v>0</v>
      </c>
      <c r="R4572" s="102">
        <f>+L4572-Q4572</f>
        <v>0</v>
      </c>
      <c r="S4572" s="103">
        <f>IF(AND(Y4572="d",W4572&gt;0),1,0)</f>
        <v>0</v>
      </c>
      <c r="T4572" s="104">
        <f>IF(AND(Y4572="D",W4572-S4572&lt;0),0,IF(AND(Y4572="M",W4572&gt;=7),7,IF(AND(Y4572="M",W4572&lt;7),W4572,IF(W4572-S4572&lt;0,0,IF(AND(Y4572="D",W4572-S4572&gt;=7),7,IF(AND(Y4572="D",W4572-S4572&lt;7),W4572-S4572,0))))))</f>
        <v>0</v>
      </c>
      <c r="U4572" s="104">
        <f>IF(AND(Y4572="D",W4572&lt;1),0,IF(AND(Y4572="D",W4572-S4572-T4572&gt;0,W4572-S4572-T4572&lt;1),W4572-S4572-T4572,IF(AND(Y4572="D",W4572-S4572-T4572&gt;=1),1,IF(AND(Y4572="M",W4572-T4572&gt;=1),1,IF(AND(Y4572="M",W4572-T4572&lt;1),W4572-T4572,0)))))</f>
        <v>0</v>
      </c>
      <c r="V4572" s="104">
        <f>IF(AND(Y4572="D",W4572&lt;1),0,IF(AND(Y4572="D",W4572-S4572-T4572-U4572&gt;0),W4572-S4572-T4572-U4572,IF(AND(Y4572="M",W4572-T4572-U4572&gt;0),W4572-T4572-U4572,0)))</f>
        <v>0</v>
      </c>
      <c r="W4572" s="105">
        <f>+R4572</f>
        <v>0</v>
      </c>
      <c r="X4572" s="96"/>
      <c r="Y4572" s="106" t="str">
        <f>$AO$9</f>
        <v>D</v>
      </c>
      <c r="Z4572" s="207" t="str">
        <f t="shared" ref="Z4572:Z4602" si="1879">TEXT(WEEKDAY(J4572),"ddd")</f>
        <v>Tue</v>
      </c>
      <c r="AA4572" s="107">
        <f t="shared" ref="AA4572:AA4601" si="1880">COUNTIF(K4572,"S")</f>
        <v>0</v>
      </c>
      <c r="AB4572" s="107">
        <f t="shared" ref="AB4572:AB4601" si="1881">COUNTIF(K4572,"I")</f>
        <v>0</v>
      </c>
      <c r="AC4572" s="107">
        <f t="shared" ref="AC4572:AC4601" si="1882">COUNTIF(K4572,"A")</f>
        <v>0</v>
      </c>
    </row>
    <row r="4573" spans="1:29" ht="12.75" customHeight="1">
      <c r="A4573" s="69"/>
      <c r="B4573" s="70" t="s">
        <v>18</v>
      </c>
      <c r="C4573" s="108" t="s">
        <v>61</v>
      </c>
      <c r="D4573" s="109"/>
      <c r="E4573" s="73"/>
      <c r="F4573" s="110"/>
      <c r="G4573" s="72"/>
      <c r="H4573" s="99"/>
      <c r="I4573" s="76">
        <f t="shared" si="1876"/>
        <v>6</v>
      </c>
      <c r="J4573" s="100">
        <f>$AN$10</f>
        <v>41080</v>
      </c>
      <c r="K4573" s="101"/>
      <c r="L4573" s="261"/>
      <c r="M4573" s="232">
        <f>VLOOKUP(K4573,$AE$23:$AG$30,2,0)</f>
        <v>0</v>
      </c>
      <c r="N4573" s="241">
        <f t="shared" ref="N4573:N4601" si="1883">VLOOKUP(K4573,$AE$23:$AG$30,3,0)</f>
        <v>0</v>
      </c>
      <c r="O4573" s="244">
        <f t="shared" si="1877"/>
        <v>0</v>
      </c>
      <c r="P4573" s="245">
        <f>+IF(((N4573-M4573)*24)&gt;4,"1",0)</f>
        <v>0</v>
      </c>
      <c r="Q4573" s="257">
        <f t="shared" si="1878"/>
        <v>0</v>
      </c>
      <c r="R4573" s="102">
        <f>+L4573-Q4573</f>
        <v>0</v>
      </c>
      <c r="S4573" s="103">
        <f t="shared" ref="S4573:S4601" si="1884">IF(AND(Y4573="d",W4573&gt;0),1,0)</f>
        <v>0</v>
      </c>
      <c r="T4573" s="104">
        <f t="shared" ref="T4573:T4601" si="1885">IF(AND(Y4573="D",W4573-S4573&lt;0),0,IF(AND(Y4573="M",W4573&gt;=7),7,IF(AND(Y4573="M",W4573&lt;7),W4573,IF(W4573-S4573&lt;0,0,IF(AND(Y4573="D",W4573-S4573&gt;=7),7,IF(AND(Y4573="D",W4573-S4573&lt;7),W4573-S4573,0))))))</f>
        <v>0</v>
      </c>
      <c r="U4573" s="104">
        <f t="shared" ref="U4573:U4601" si="1886">IF(AND(Y4573="D",W4573&lt;1),0,IF(AND(Y4573="D",W4573-S4573-T4573&gt;0,W4573-S4573-T4573&lt;1),W4573-S4573-T4573,IF(AND(Y4573="D",W4573-S4573-T4573&gt;=1),1,IF(AND(Y4573="M",W4573-T4573&gt;=1),1,IF(AND(Y4573="M",W4573-T4573&lt;1),W4573-T4573,0)))))</f>
        <v>0</v>
      </c>
      <c r="V4573" s="104">
        <f t="shared" ref="V4573:V4601" si="1887">IF(AND(Y4573="D",W4573&lt;1),0,IF(AND(Y4573="D",W4573-S4573-T4573-U4573&gt;0),W4573-S4573-T4573-U4573,IF(AND(Y4573="M",W4573-T4573-U4573&gt;0),W4573-T4573-U4573,0)))</f>
        <v>0</v>
      </c>
      <c r="W4573" s="105">
        <f t="shared" ref="W4573:W4601" si="1888">+R4573</f>
        <v>0</v>
      </c>
      <c r="X4573" s="96"/>
      <c r="Y4573" s="106" t="str">
        <f>$AO$10</f>
        <v>D</v>
      </c>
      <c r="Z4573" s="207" t="str">
        <f t="shared" si="1879"/>
        <v>Wed</v>
      </c>
      <c r="AA4573" s="107">
        <f t="shared" si="1880"/>
        <v>0</v>
      </c>
      <c r="AB4573" s="107">
        <f t="shared" si="1881"/>
        <v>0</v>
      </c>
      <c r="AC4573" s="107">
        <f t="shared" si="1882"/>
        <v>0</v>
      </c>
    </row>
    <row r="4574" spans="1:29" ht="12.75" customHeight="1">
      <c r="A4574" s="69"/>
      <c r="B4574" s="98" t="s">
        <v>20</v>
      </c>
      <c r="C4574" s="199">
        <v>40245</v>
      </c>
      <c r="D4574" s="199">
        <v>41340</v>
      </c>
      <c r="E4574" s="73"/>
      <c r="F4574" s="72"/>
      <c r="G4574" s="72"/>
      <c r="H4574" s="99"/>
      <c r="I4574" s="76">
        <f t="shared" si="1876"/>
        <v>7</v>
      </c>
      <c r="J4574" s="100">
        <f>$AN$11</f>
        <v>41081</v>
      </c>
      <c r="K4574" s="101"/>
      <c r="L4574" s="261"/>
      <c r="M4574" s="232">
        <f>VLOOKUP(K4574,$AE$23:$AG$30,2,0)</f>
        <v>0</v>
      </c>
      <c r="N4574" s="241">
        <f t="shared" si="1883"/>
        <v>0</v>
      </c>
      <c r="O4574" s="244">
        <f t="shared" si="1877"/>
        <v>0</v>
      </c>
      <c r="P4574" s="245">
        <f t="shared" ref="P4574:P4601" si="1889">+IF(((N4574-M4574)*24)&gt;4,"1",0)</f>
        <v>0</v>
      </c>
      <c r="Q4574" s="257">
        <f t="shared" si="1878"/>
        <v>0</v>
      </c>
      <c r="R4574" s="102">
        <f t="shared" ref="R4574:R4601" si="1890">+L4574-Q4574</f>
        <v>0</v>
      </c>
      <c r="S4574" s="103">
        <f t="shared" si="1884"/>
        <v>0</v>
      </c>
      <c r="T4574" s="104">
        <f t="shared" si="1885"/>
        <v>0</v>
      </c>
      <c r="U4574" s="104">
        <f t="shared" si="1886"/>
        <v>0</v>
      </c>
      <c r="V4574" s="104">
        <f t="shared" si="1887"/>
        <v>0</v>
      </c>
      <c r="W4574" s="105">
        <f t="shared" si="1888"/>
        <v>0</v>
      </c>
      <c r="X4574" s="96"/>
      <c r="Y4574" s="106" t="str">
        <f>$AO$11</f>
        <v>D</v>
      </c>
      <c r="Z4574" s="207" t="str">
        <f t="shared" si="1879"/>
        <v>Thu</v>
      </c>
      <c r="AA4574" s="107">
        <f t="shared" si="1880"/>
        <v>0</v>
      </c>
      <c r="AB4574" s="107">
        <f t="shared" si="1881"/>
        <v>0</v>
      </c>
      <c r="AC4574" s="107">
        <f t="shared" si="1882"/>
        <v>0</v>
      </c>
    </row>
    <row r="4575" spans="1:29" ht="12.75" customHeight="1">
      <c r="A4575" s="69"/>
      <c r="B4575" s="98"/>
      <c r="C4575" s="98"/>
      <c r="D4575" s="72"/>
      <c r="E4575" s="73"/>
      <c r="F4575" s="72"/>
      <c r="G4575" s="72"/>
      <c r="H4575" s="99"/>
      <c r="I4575" s="76">
        <f t="shared" si="1876"/>
        <v>8</v>
      </c>
      <c r="J4575" s="100">
        <f>$AN$12</f>
        <v>41082</v>
      </c>
      <c r="K4575" s="101"/>
      <c r="L4575" s="261"/>
      <c r="M4575" s="232">
        <f t="shared" ref="M4575:M4601" si="1891">VLOOKUP(K4575,$AE$23:$AG$30,2,0)</f>
        <v>0</v>
      </c>
      <c r="N4575" s="241">
        <f t="shared" si="1883"/>
        <v>0</v>
      </c>
      <c r="O4575" s="244">
        <f t="shared" si="1877"/>
        <v>0</v>
      </c>
      <c r="P4575" s="245">
        <f t="shared" si="1889"/>
        <v>0</v>
      </c>
      <c r="Q4575" s="257">
        <f t="shared" si="1878"/>
        <v>0</v>
      </c>
      <c r="R4575" s="102">
        <f t="shared" si="1890"/>
        <v>0</v>
      </c>
      <c r="S4575" s="103">
        <f t="shared" si="1884"/>
        <v>0</v>
      </c>
      <c r="T4575" s="104">
        <f t="shared" si="1885"/>
        <v>0</v>
      </c>
      <c r="U4575" s="104">
        <f t="shared" si="1886"/>
        <v>0</v>
      </c>
      <c r="V4575" s="104">
        <f t="shared" si="1887"/>
        <v>0</v>
      </c>
      <c r="W4575" s="105">
        <f t="shared" si="1888"/>
        <v>0</v>
      </c>
      <c r="X4575" s="96"/>
      <c r="Y4575" s="106" t="str">
        <f>$AO$12</f>
        <v>D</v>
      </c>
      <c r="Z4575" s="207" t="str">
        <f t="shared" si="1879"/>
        <v>Fri</v>
      </c>
      <c r="AA4575" s="107">
        <f t="shared" si="1880"/>
        <v>0</v>
      </c>
      <c r="AB4575" s="107">
        <f t="shared" si="1881"/>
        <v>0</v>
      </c>
      <c r="AC4575" s="107">
        <f t="shared" si="1882"/>
        <v>0</v>
      </c>
    </row>
    <row r="4576" spans="1:29" ht="12.75" customHeight="1">
      <c r="A4576" s="69"/>
      <c r="B4576" s="98"/>
      <c r="C4576" s="98"/>
      <c r="D4576" s="72"/>
      <c r="E4576" s="73"/>
      <c r="F4576" s="198"/>
      <c r="G4576" s="72"/>
      <c r="H4576" s="99"/>
      <c r="I4576" s="76">
        <f t="shared" si="1876"/>
        <v>9</v>
      </c>
      <c r="J4576" s="100">
        <f>$AN$13</f>
        <v>41083</v>
      </c>
      <c r="K4576" s="101"/>
      <c r="L4576" s="261"/>
      <c r="M4576" s="232">
        <f t="shared" si="1891"/>
        <v>0</v>
      </c>
      <c r="N4576" s="241">
        <f t="shared" si="1883"/>
        <v>0</v>
      </c>
      <c r="O4576" s="244">
        <f t="shared" si="1877"/>
        <v>0</v>
      </c>
      <c r="P4576" s="245">
        <f t="shared" si="1889"/>
        <v>0</v>
      </c>
      <c r="Q4576" s="257">
        <f t="shared" si="1878"/>
        <v>0</v>
      </c>
      <c r="R4576" s="102">
        <f t="shared" si="1890"/>
        <v>0</v>
      </c>
      <c r="S4576" s="103">
        <f t="shared" si="1884"/>
        <v>0</v>
      </c>
      <c r="T4576" s="104">
        <f t="shared" si="1885"/>
        <v>0</v>
      </c>
      <c r="U4576" s="104">
        <f t="shared" si="1886"/>
        <v>0</v>
      </c>
      <c r="V4576" s="104">
        <f t="shared" si="1887"/>
        <v>0</v>
      </c>
      <c r="W4576" s="105">
        <f t="shared" si="1888"/>
        <v>0</v>
      </c>
      <c r="X4576" s="96"/>
      <c r="Y4576" s="106" t="str">
        <f>$AO$13</f>
        <v>M</v>
      </c>
      <c r="Z4576" s="207" t="str">
        <f t="shared" si="1879"/>
        <v>Sat</v>
      </c>
      <c r="AA4576" s="107">
        <f t="shared" si="1880"/>
        <v>0</v>
      </c>
      <c r="AB4576" s="107">
        <f t="shared" si="1881"/>
        <v>0</v>
      </c>
      <c r="AC4576" s="107">
        <f t="shared" si="1882"/>
        <v>0</v>
      </c>
    </row>
    <row r="4577" spans="1:29" ht="12.75" customHeight="1">
      <c r="A4577" s="69"/>
      <c r="B4577" s="124" t="s">
        <v>21</v>
      </c>
      <c r="C4577" s="125" t="s">
        <v>22</v>
      </c>
      <c r="D4577" s="126"/>
      <c r="E4577" s="127"/>
      <c r="F4577" s="198">
        <v>1244560</v>
      </c>
      <c r="G4577" s="129" t="s">
        <v>22</v>
      </c>
      <c r="H4577" s="130">
        <f>+F4577</f>
        <v>1244560</v>
      </c>
      <c r="I4577" s="76">
        <f t="shared" si="1876"/>
        <v>10</v>
      </c>
      <c r="J4577" s="100">
        <f>$AN$14</f>
        <v>41084</v>
      </c>
      <c r="K4577" s="101"/>
      <c r="L4577" s="261"/>
      <c r="M4577" s="232">
        <f t="shared" si="1891"/>
        <v>0</v>
      </c>
      <c r="N4577" s="241">
        <f t="shared" si="1883"/>
        <v>0</v>
      </c>
      <c r="O4577" s="244">
        <f t="shared" si="1877"/>
        <v>0</v>
      </c>
      <c r="P4577" s="245">
        <f t="shared" si="1889"/>
        <v>0</v>
      </c>
      <c r="Q4577" s="257">
        <f t="shared" si="1878"/>
        <v>0</v>
      </c>
      <c r="R4577" s="102">
        <f t="shared" si="1890"/>
        <v>0</v>
      </c>
      <c r="S4577" s="103">
        <f t="shared" si="1884"/>
        <v>0</v>
      </c>
      <c r="T4577" s="104">
        <f t="shared" si="1885"/>
        <v>0</v>
      </c>
      <c r="U4577" s="104">
        <f t="shared" si="1886"/>
        <v>0</v>
      </c>
      <c r="V4577" s="104">
        <f t="shared" si="1887"/>
        <v>0</v>
      </c>
      <c r="W4577" s="105">
        <f t="shared" si="1888"/>
        <v>0</v>
      </c>
      <c r="X4577" s="96"/>
      <c r="Y4577" s="106" t="str">
        <f>$AO$14</f>
        <v>M</v>
      </c>
      <c r="Z4577" s="262" t="str">
        <f t="shared" si="1879"/>
        <v>Sun</v>
      </c>
      <c r="AA4577" s="107">
        <f t="shared" si="1880"/>
        <v>0</v>
      </c>
      <c r="AB4577" s="107">
        <f t="shared" si="1881"/>
        <v>0</v>
      </c>
      <c r="AC4577" s="107">
        <f t="shared" si="1882"/>
        <v>0</v>
      </c>
    </row>
    <row r="4578" spans="1:29" ht="12.75" customHeight="1">
      <c r="A4578" s="69"/>
      <c r="B4578" s="124" t="s">
        <v>23</v>
      </c>
      <c r="C4578" s="125" t="s">
        <v>22</v>
      </c>
      <c r="D4578" s="133">
        <f>+F4577/173</f>
        <v>7193.9884393063585</v>
      </c>
      <c r="E4578" s="127" t="s">
        <v>24</v>
      </c>
      <c r="F4578" s="128">
        <f>+W4604</f>
        <v>1.5</v>
      </c>
      <c r="G4578" s="134" t="s">
        <v>22</v>
      </c>
      <c r="H4578" s="130">
        <f>F4578*D4578</f>
        <v>10790.982658959538</v>
      </c>
      <c r="I4578" s="76">
        <f t="shared" si="1876"/>
        <v>11</v>
      </c>
      <c r="J4578" s="100">
        <f>$AN$15</f>
        <v>41085</v>
      </c>
      <c r="K4578" s="101"/>
      <c r="L4578" s="261"/>
      <c r="M4578" s="232">
        <f t="shared" si="1891"/>
        <v>0</v>
      </c>
      <c r="N4578" s="241">
        <f t="shared" si="1883"/>
        <v>0</v>
      </c>
      <c r="O4578" s="244">
        <f t="shared" si="1877"/>
        <v>0</v>
      </c>
      <c r="P4578" s="245">
        <f t="shared" si="1889"/>
        <v>0</v>
      </c>
      <c r="Q4578" s="257">
        <f t="shared" si="1878"/>
        <v>0</v>
      </c>
      <c r="R4578" s="102">
        <f t="shared" si="1890"/>
        <v>0</v>
      </c>
      <c r="S4578" s="103">
        <f t="shared" si="1884"/>
        <v>0</v>
      </c>
      <c r="T4578" s="104">
        <f t="shared" si="1885"/>
        <v>0</v>
      </c>
      <c r="U4578" s="104">
        <f t="shared" si="1886"/>
        <v>0</v>
      </c>
      <c r="V4578" s="104">
        <f t="shared" si="1887"/>
        <v>0</v>
      </c>
      <c r="W4578" s="105">
        <f t="shared" si="1888"/>
        <v>0</v>
      </c>
      <c r="X4578" s="96"/>
      <c r="Y4578" s="106" t="str">
        <f>$AO$15</f>
        <v>D</v>
      </c>
      <c r="Z4578" s="262" t="str">
        <f t="shared" si="1879"/>
        <v>Mon</v>
      </c>
      <c r="AA4578" s="107">
        <f t="shared" si="1880"/>
        <v>0</v>
      </c>
      <c r="AB4578" s="107">
        <f t="shared" si="1881"/>
        <v>0</v>
      </c>
      <c r="AC4578" s="107">
        <f t="shared" si="1882"/>
        <v>0</v>
      </c>
    </row>
    <row r="4579" spans="1:29" ht="12.75" customHeight="1">
      <c r="A4579" s="69"/>
      <c r="B4579" s="124" t="s">
        <v>65</v>
      </c>
      <c r="C4579" s="125" t="s">
        <v>22</v>
      </c>
      <c r="D4579" s="133">
        <v>6000</v>
      </c>
      <c r="E4579" s="127" t="s">
        <v>24</v>
      </c>
      <c r="F4579" s="203">
        <f>+K4604</f>
        <v>8</v>
      </c>
      <c r="G4579" s="134" t="s">
        <v>22</v>
      </c>
      <c r="H4579" s="130">
        <f>F4579*D4579</f>
        <v>48000</v>
      </c>
      <c r="I4579" s="76">
        <f t="shared" si="1876"/>
        <v>12</v>
      </c>
      <c r="J4579" s="100">
        <f>$AN$16</f>
        <v>41086</v>
      </c>
      <c r="K4579" s="101"/>
      <c r="L4579" s="261"/>
      <c r="M4579" s="232">
        <f t="shared" si="1891"/>
        <v>0</v>
      </c>
      <c r="N4579" s="241">
        <f t="shared" si="1883"/>
        <v>0</v>
      </c>
      <c r="O4579" s="244">
        <f t="shared" si="1877"/>
        <v>0</v>
      </c>
      <c r="P4579" s="245">
        <f t="shared" si="1889"/>
        <v>0</v>
      </c>
      <c r="Q4579" s="257">
        <f t="shared" si="1878"/>
        <v>0</v>
      </c>
      <c r="R4579" s="102">
        <f t="shared" si="1890"/>
        <v>0</v>
      </c>
      <c r="S4579" s="103">
        <f t="shared" si="1884"/>
        <v>0</v>
      </c>
      <c r="T4579" s="104">
        <f t="shared" si="1885"/>
        <v>0</v>
      </c>
      <c r="U4579" s="104">
        <f t="shared" si="1886"/>
        <v>0</v>
      </c>
      <c r="V4579" s="104">
        <f t="shared" si="1887"/>
        <v>0</v>
      </c>
      <c r="W4579" s="105">
        <f t="shared" si="1888"/>
        <v>0</v>
      </c>
      <c r="X4579" s="96"/>
      <c r="Y4579" s="106" t="str">
        <f>$AO$16</f>
        <v>D</v>
      </c>
      <c r="Z4579" s="207" t="str">
        <f t="shared" si="1879"/>
        <v>Tue</v>
      </c>
      <c r="AA4579" s="107">
        <f t="shared" si="1880"/>
        <v>0</v>
      </c>
      <c r="AB4579" s="107">
        <f t="shared" si="1881"/>
        <v>0</v>
      </c>
      <c r="AC4579" s="107">
        <f t="shared" si="1882"/>
        <v>0</v>
      </c>
    </row>
    <row r="4580" spans="1:29" ht="12.75" customHeight="1">
      <c r="A4580" s="69"/>
      <c r="B4580" s="124" t="s">
        <v>66</v>
      </c>
      <c r="C4580" s="125" t="s">
        <v>22</v>
      </c>
      <c r="D4580" s="200">
        <v>4000</v>
      </c>
      <c r="E4580" s="127" t="s">
        <v>24</v>
      </c>
      <c r="F4580" s="139">
        <f>+L4604</f>
        <v>0</v>
      </c>
      <c r="G4580" s="134" t="s">
        <v>22</v>
      </c>
      <c r="H4580" s="130">
        <f>F4580*D4580</f>
        <v>0</v>
      </c>
      <c r="I4580" s="76">
        <f t="shared" si="1876"/>
        <v>13</v>
      </c>
      <c r="J4580" s="100">
        <f>$AN$17</f>
        <v>41087</v>
      </c>
      <c r="K4580" s="101"/>
      <c r="L4580" s="261"/>
      <c r="M4580" s="232">
        <f t="shared" si="1891"/>
        <v>0</v>
      </c>
      <c r="N4580" s="241">
        <f t="shared" si="1883"/>
        <v>0</v>
      </c>
      <c r="O4580" s="244">
        <f t="shared" si="1877"/>
        <v>0</v>
      </c>
      <c r="P4580" s="245">
        <f t="shared" si="1889"/>
        <v>0</v>
      </c>
      <c r="Q4580" s="257">
        <f t="shared" si="1878"/>
        <v>0</v>
      </c>
      <c r="R4580" s="102">
        <f t="shared" si="1890"/>
        <v>0</v>
      </c>
      <c r="S4580" s="103">
        <f t="shared" si="1884"/>
        <v>0</v>
      </c>
      <c r="T4580" s="104">
        <f t="shared" si="1885"/>
        <v>0</v>
      </c>
      <c r="U4580" s="104">
        <f t="shared" si="1886"/>
        <v>0</v>
      </c>
      <c r="V4580" s="104">
        <f t="shared" si="1887"/>
        <v>0</v>
      </c>
      <c r="W4580" s="105">
        <f t="shared" si="1888"/>
        <v>0</v>
      </c>
      <c r="X4580" s="96"/>
      <c r="Y4580" s="106" t="str">
        <f>$AO$17</f>
        <v>D</v>
      </c>
      <c r="Z4580" s="207" t="str">
        <f t="shared" si="1879"/>
        <v>Wed</v>
      </c>
      <c r="AA4580" s="107">
        <f t="shared" si="1880"/>
        <v>0</v>
      </c>
      <c r="AB4580" s="107">
        <f t="shared" si="1881"/>
        <v>0</v>
      </c>
      <c r="AC4580" s="107">
        <f t="shared" si="1882"/>
        <v>0</v>
      </c>
    </row>
    <row r="4581" spans="1:29" ht="12.75" customHeight="1">
      <c r="A4581" s="69"/>
      <c r="B4581" s="335" t="s">
        <v>75</v>
      </c>
      <c r="C4581" s="336" t="s">
        <v>22</v>
      </c>
      <c r="D4581" s="337"/>
      <c r="E4581" s="127" t="s">
        <v>24</v>
      </c>
      <c r="F4581" s="338">
        <f>+M4604</f>
        <v>8</v>
      </c>
      <c r="G4581" s="142" t="s">
        <v>22</v>
      </c>
      <c r="H4581" s="143">
        <f>+F4581*D4581</f>
        <v>0</v>
      </c>
      <c r="I4581" s="76">
        <f t="shared" si="1876"/>
        <v>14</v>
      </c>
      <c r="J4581" s="100">
        <f>$AN$18</f>
        <v>41088</v>
      </c>
      <c r="K4581" s="101"/>
      <c r="L4581" s="261"/>
      <c r="M4581" s="232">
        <f t="shared" si="1891"/>
        <v>0</v>
      </c>
      <c r="N4581" s="241">
        <f t="shared" si="1883"/>
        <v>0</v>
      </c>
      <c r="O4581" s="244">
        <f t="shared" si="1877"/>
        <v>0</v>
      </c>
      <c r="P4581" s="245">
        <f t="shared" si="1889"/>
        <v>0</v>
      </c>
      <c r="Q4581" s="257">
        <f t="shared" si="1878"/>
        <v>0</v>
      </c>
      <c r="R4581" s="102">
        <f t="shared" si="1890"/>
        <v>0</v>
      </c>
      <c r="S4581" s="103">
        <f t="shared" si="1884"/>
        <v>0</v>
      </c>
      <c r="T4581" s="104">
        <f t="shared" si="1885"/>
        <v>0</v>
      </c>
      <c r="U4581" s="104">
        <f t="shared" si="1886"/>
        <v>0</v>
      </c>
      <c r="V4581" s="104">
        <f t="shared" si="1887"/>
        <v>0</v>
      </c>
      <c r="W4581" s="105">
        <f t="shared" si="1888"/>
        <v>0</v>
      </c>
      <c r="X4581" s="96"/>
      <c r="Y4581" s="106" t="str">
        <f>$AO$18</f>
        <v>D</v>
      </c>
      <c r="Z4581" s="207" t="str">
        <f t="shared" si="1879"/>
        <v>Thu</v>
      </c>
      <c r="AA4581" s="107">
        <f t="shared" si="1880"/>
        <v>0</v>
      </c>
      <c r="AB4581" s="107">
        <f t="shared" si="1881"/>
        <v>0</v>
      </c>
      <c r="AC4581" s="107">
        <f t="shared" si="1882"/>
        <v>0</v>
      </c>
    </row>
    <row r="4582" spans="1:29" ht="12.75" customHeight="1">
      <c r="A4582" s="69"/>
      <c r="B4582" s="124"/>
      <c r="C4582" s="70"/>
      <c r="D4582" s="202"/>
      <c r="E4582" s="140"/>
      <c r="F4582" s="141"/>
      <c r="G4582" s="74" t="s">
        <v>22</v>
      </c>
      <c r="H4582" s="99">
        <f>+D4582*F4582</f>
        <v>0</v>
      </c>
      <c r="I4582" s="76">
        <f t="shared" si="1876"/>
        <v>15</v>
      </c>
      <c r="J4582" s="100">
        <f>$AN$19</f>
        <v>41089</v>
      </c>
      <c r="K4582" s="101"/>
      <c r="L4582" s="261"/>
      <c r="M4582" s="232">
        <f t="shared" si="1891"/>
        <v>0</v>
      </c>
      <c r="N4582" s="241">
        <f t="shared" si="1883"/>
        <v>0</v>
      </c>
      <c r="O4582" s="244">
        <f t="shared" si="1877"/>
        <v>0</v>
      </c>
      <c r="P4582" s="245">
        <f t="shared" si="1889"/>
        <v>0</v>
      </c>
      <c r="Q4582" s="257">
        <f t="shared" si="1878"/>
        <v>0</v>
      </c>
      <c r="R4582" s="102">
        <f t="shared" si="1890"/>
        <v>0</v>
      </c>
      <c r="S4582" s="103">
        <f t="shared" si="1884"/>
        <v>0</v>
      </c>
      <c r="T4582" s="104">
        <f t="shared" si="1885"/>
        <v>0</v>
      </c>
      <c r="U4582" s="104">
        <f t="shared" si="1886"/>
        <v>0</v>
      </c>
      <c r="V4582" s="104">
        <f t="shared" si="1887"/>
        <v>0</v>
      </c>
      <c r="W4582" s="105">
        <f t="shared" si="1888"/>
        <v>0</v>
      </c>
      <c r="X4582" s="96"/>
      <c r="Y4582" s="106" t="str">
        <f>$AO$19</f>
        <v>D</v>
      </c>
      <c r="Z4582" s="207" t="str">
        <f t="shared" si="1879"/>
        <v>Fri</v>
      </c>
      <c r="AA4582" s="107">
        <f t="shared" si="1880"/>
        <v>0</v>
      </c>
      <c r="AB4582" s="107">
        <f t="shared" si="1881"/>
        <v>0</v>
      </c>
      <c r="AC4582" s="107">
        <f t="shared" si="1882"/>
        <v>0</v>
      </c>
    </row>
    <row r="4583" spans="1:29" ht="12.75" customHeight="1">
      <c r="A4583" s="69"/>
      <c r="B4583" s="124"/>
      <c r="C4583" s="70"/>
      <c r="D4583" s="202"/>
      <c r="E4583" s="140"/>
      <c r="F4583" s="139"/>
      <c r="G4583" s="74" t="s">
        <v>22</v>
      </c>
      <c r="H4583" s="99">
        <f>+D4583*F4583</f>
        <v>0</v>
      </c>
      <c r="I4583" s="76">
        <f t="shared" si="1876"/>
        <v>16</v>
      </c>
      <c r="J4583" s="100">
        <f>$AN$20</f>
        <v>41090</v>
      </c>
      <c r="K4583" s="101"/>
      <c r="L4583" s="261"/>
      <c r="M4583" s="232">
        <f t="shared" si="1891"/>
        <v>0</v>
      </c>
      <c r="N4583" s="241">
        <f t="shared" si="1883"/>
        <v>0</v>
      </c>
      <c r="O4583" s="244">
        <f t="shared" si="1877"/>
        <v>0</v>
      </c>
      <c r="P4583" s="245">
        <f t="shared" si="1889"/>
        <v>0</v>
      </c>
      <c r="Q4583" s="257">
        <f t="shared" si="1878"/>
        <v>0</v>
      </c>
      <c r="R4583" s="102">
        <f t="shared" si="1890"/>
        <v>0</v>
      </c>
      <c r="S4583" s="103">
        <f t="shared" si="1884"/>
        <v>0</v>
      </c>
      <c r="T4583" s="104">
        <f t="shared" si="1885"/>
        <v>0</v>
      </c>
      <c r="U4583" s="104">
        <f t="shared" si="1886"/>
        <v>0</v>
      </c>
      <c r="V4583" s="104">
        <f t="shared" si="1887"/>
        <v>0</v>
      </c>
      <c r="W4583" s="105">
        <f t="shared" si="1888"/>
        <v>0</v>
      </c>
      <c r="X4583" s="96"/>
      <c r="Y4583" s="106" t="str">
        <f>$AO$20</f>
        <v>M</v>
      </c>
      <c r="Z4583" s="207" t="str">
        <f t="shared" si="1879"/>
        <v>Sat</v>
      </c>
      <c r="AA4583" s="107">
        <f t="shared" si="1880"/>
        <v>0</v>
      </c>
      <c r="AB4583" s="107">
        <f t="shared" si="1881"/>
        <v>0</v>
      </c>
      <c r="AC4583" s="107">
        <f t="shared" si="1882"/>
        <v>0</v>
      </c>
    </row>
    <row r="4584" spans="1:29" ht="12.75" customHeight="1">
      <c r="A4584" s="69"/>
      <c r="B4584" s="124" t="s">
        <v>56</v>
      </c>
      <c r="C4584" s="70" t="s">
        <v>22</v>
      </c>
      <c r="D4584" s="202"/>
      <c r="E4584" s="140"/>
      <c r="F4584" s="141"/>
      <c r="G4584" s="74" t="s">
        <v>22</v>
      </c>
      <c r="H4584" s="99">
        <v>0</v>
      </c>
      <c r="I4584" s="76">
        <f t="shared" si="1876"/>
        <v>17</v>
      </c>
      <c r="J4584" s="100">
        <f>$AN$21</f>
        <v>41091</v>
      </c>
      <c r="K4584" s="101"/>
      <c r="L4584" s="261"/>
      <c r="M4584" s="232">
        <f t="shared" si="1891"/>
        <v>0</v>
      </c>
      <c r="N4584" s="241">
        <f t="shared" si="1883"/>
        <v>0</v>
      </c>
      <c r="O4584" s="244">
        <f t="shared" si="1877"/>
        <v>0</v>
      </c>
      <c r="P4584" s="245">
        <f t="shared" si="1889"/>
        <v>0</v>
      </c>
      <c r="Q4584" s="257">
        <f t="shared" si="1878"/>
        <v>0</v>
      </c>
      <c r="R4584" s="102">
        <f t="shared" si="1890"/>
        <v>0</v>
      </c>
      <c r="S4584" s="103">
        <f t="shared" si="1884"/>
        <v>0</v>
      </c>
      <c r="T4584" s="104">
        <f t="shared" si="1885"/>
        <v>0</v>
      </c>
      <c r="U4584" s="104">
        <f t="shared" si="1886"/>
        <v>0</v>
      </c>
      <c r="V4584" s="104">
        <f t="shared" si="1887"/>
        <v>0</v>
      </c>
      <c r="W4584" s="105">
        <f t="shared" si="1888"/>
        <v>0</v>
      </c>
      <c r="X4584" s="96"/>
      <c r="Y4584" s="106" t="str">
        <f>$AO$21</f>
        <v>M</v>
      </c>
      <c r="Z4584" s="262" t="str">
        <f t="shared" si="1879"/>
        <v>Sun</v>
      </c>
      <c r="AA4584" s="107">
        <f t="shared" si="1880"/>
        <v>0</v>
      </c>
      <c r="AB4584" s="107">
        <f t="shared" si="1881"/>
        <v>0</v>
      </c>
      <c r="AC4584" s="107">
        <f t="shared" si="1882"/>
        <v>0</v>
      </c>
    </row>
    <row r="4585" spans="1:29" ht="12.75" customHeight="1">
      <c r="A4585" s="69"/>
      <c r="B4585" s="124"/>
      <c r="C4585" s="70"/>
      <c r="D4585" s="202"/>
      <c r="E4585" s="140"/>
      <c r="F4585" s="139"/>
      <c r="G4585" s="74" t="s">
        <v>22</v>
      </c>
      <c r="H4585" s="99">
        <f>+D4585*F4585</f>
        <v>0</v>
      </c>
      <c r="I4585" s="76">
        <f t="shared" si="1876"/>
        <v>18</v>
      </c>
      <c r="J4585" s="100">
        <f>$AN$22</f>
        <v>41092</v>
      </c>
      <c r="K4585" s="101"/>
      <c r="L4585" s="261"/>
      <c r="M4585" s="232">
        <f t="shared" si="1891"/>
        <v>0</v>
      </c>
      <c r="N4585" s="241">
        <f t="shared" si="1883"/>
        <v>0</v>
      </c>
      <c r="O4585" s="244">
        <f t="shared" si="1877"/>
        <v>0</v>
      </c>
      <c r="P4585" s="245">
        <f t="shared" si="1889"/>
        <v>0</v>
      </c>
      <c r="Q4585" s="257">
        <f t="shared" si="1878"/>
        <v>0</v>
      </c>
      <c r="R4585" s="102">
        <f t="shared" si="1890"/>
        <v>0</v>
      </c>
      <c r="S4585" s="103">
        <f t="shared" si="1884"/>
        <v>0</v>
      </c>
      <c r="T4585" s="104">
        <f t="shared" si="1885"/>
        <v>0</v>
      </c>
      <c r="U4585" s="104">
        <f t="shared" si="1886"/>
        <v>0</v>
      </c>
      <c r="V4585" s="104">
        <f t="shared" si="1887"/>
        <v>0</v>
      </c>
      <c r="W4585" s="105">
        <f t="shared" si="1888"/>
        <v>0</v>
      </c>
      <c r="X4585" s="96"/>
      <c r="Y4585" s="106" t="str">
        <f>$AO$22</f>
        <v>D</v>
      </c>
      <c r="Z4585" s="262" t="str">
        <f t="shared" si="1879"/>
        <v>Mon</v>
      </c>
      <c r="AA4585" s="107">
        <f t="shared" si="1880"/>
        <v>0</v>
      </c>
      <c r="AB4585" s="107">
        <f t="shared" si="1881"/>
        <v>0</v>
      </c>
      <c r="AC4585" s="107">
        <f t="shared" si="1882"/>
        <v>0</v>
      </c>
    </row>
    <row r="4586" spans="1:29" ht="12.75" customHeight="1">
      <c r="A4586" s="69"/>
      <c r="B4586" s="150" t="s">
        <v>19</v>
      </c>
      <c r="C4586" s="150"/>
      <c r="D4586" s="200"/>
      <c r="E4586" s="127"/>
      <c r="F4586" s="151"/>
      <c r="G4586" s="134" t="s">
        <v>22</v>
      </c>
      <c r="H4586" s="152">
        <f>SUM(H4577:H4585)</f>
        <v>1303350.9826589595</v>
      </c>
      <c r="I4586" s="76">
        <f t="shared" si="1876"/>
        <v>19</v>
      </c>
      <c r="J4586" s="100">
        <f>$AN$23</f>
        <v>41093</v>
      </c>
      <c r="K4586" s="101"/>
      <c r="L4586" s="261"/>
      <c r="M4586" s="232">
        <f t="shared" si="1891"/>
        <v>0</v>
      </c>
      <c r="N4586" s="241">
        <f t="shared" si="1883"/>
        <v>0</v>
      </c>
      <c r="O4586" s="244">
        <f t="shared" si="1877"/>
        <v>0</v>
      </c>
      <c r="P4586" s="245">
        <f t="shared" si="1889"/>
        <v>0</v>
      </c>
      <c r="Q4586" s="257">
        <f t="shared" si="1878"/>
        <v>0</v>
      </c>
      <c r="R4586" s="102">
        <f t="shared" si="1890"/>
        <v>0</v>
      </c>
      <c r="S4586" s="103">
        <f t="shared" si="1884"/>
        <v>0</v>
      </c>
      <c r="T4586" s="104">
        <f t="shared" si="1885"/>
        <v>0</v>
      </c>
      <c r="U4586" s="104">
        <f t="shared" si="1886"/>
        <v>0</v>
      </c>
      <c r="V4586" s="104">
        <f t="shared" si="1887"/>
        <v>0</v>
      </c>
      <c r="W4586" s="105">
        <f t="shared" si="1888"/>
        <v>0</v>
      </c>
      <c r="X4586" s="96"/>
      <c r="Y4586" s="106" t="str">
        <f>$AO$23</f>
        <v>D</v>
      </c>
      <c r="Z4586" s="207" t="str">
        <f t="shared" si="1879"/>
        <v>Tue</v>
      </c>
      <c r="AA4586" s="107">
        <f t="shared" si="1880"/>
        <v>0</v>
      </c>
      <c r="AB4586" s="107">
        <f t="shared" si="1881"/>
        <v>0</v>
      </c>
      <c r="AC4586" s="107">
        <f t="shared" si="1882"/>
        <v>0</v>
      </c>
    </row>
    <row r="4587" spans="1:29" ht="12.75" customHeight="1">
      <c r="A4587" s="69"/>
      <c r="B4587" s="131" t="s">
        <v>25</v>
      </c>
      <c r="C4587" s="70"/>
      <c r="D4587" s="200"/>
      <c r="E4587" s="127"/>
      <c r="F4587" s="151"/>
      <c r="G4587" s="74"/>
      <c r="H4587" s="75"/>
      <c r="I4587" s="76">
        <f t="shared" si="1876"/>
        <v>20</v>
      </c>
      <c r="J4587" s="100">
        <f>$AN$24</f>
        <v>41094</v>
      </c>
      <c r="K4587" s="101"/>
      <c r="L4587" s="261"/>
      <c r="M4587" s="232">
        <f t="shared" si="1891"/>
        <v>0</v>
      </c>
      <c r="N4587" s="241">
        <f t="shared" si="1883"/>
        <v>0</v>
      </c>
      <c r="O4587" s="244">
        <f t="shared" si="1877"/>
        <v>0</v>
      </c>
      <c r="P4587" s="245">
        <f t="shared" si="1889"/>
        <v>0</v>
      </c>
      <c r="Q4587" s="257">
        <f t="shared" si="1878"/>
        <v>0</v>
      </c>
      <c r="R4587" s="102">
        <f t="shared" si="1890"/>
        <v>0</v>
      </c>
      <c r="S4587" s="103">
        <f t="shared" si="1884"/>
        <v>0</v>
      </c>
      <c r="T4587" s="104">
        <f t="shared" si="1885"/>
        <v>0</v>
      </c>
      <c r="U4587" s="104">
        <f t="shared" si="1886"/>
        <v>0</v>
      </c>
      <c r="V4587" s="104">
        <f t="shared" si="1887"/>
        <v>0</v>
      </c>
      <c r="W4587" s="105">
        <f t="shared" si="1888"/>
        <v>0</v>
      </c>
      <c r="X4587" s="96"/>
      <c r="Y4587" s="106" t="str">
        <f>$AO$24</f>
        <v>D</v>
      </c>
      <c r="Z4587" s="207" t="str">
        <f t="shared" si="1879"/>
        <v>Wed</v>
      </c>
      <c r="AA4587" s="107">
        <f t="shared" si="1880"/>
        <v>0</v>
      </c>
      <c r="AB4587" s="107">
        <f t="shared" si="1881"/>
        <v>0</v>
      </c>
      <c r="AC4587" s="107">
        <f t="shared" si="1882"/>
        <v>0</v>
      </c>
    </row>
    <row r="4588" spans="1:29" ht="12.75" customHeight="1">
      <c r="A4588" s="69"/>
      <c r="B4588" s="124" t="s">
        <v>26</v>
      </c>
      <c r="C4588" s="125" t="s">
        <v>22</v>
      </c>
      <c r="D4588" s="153">
        <f>-H4577</f>
        <v>-1244560</v>
      </c>
      <c r="E4588" s="127" t="s">
        <v>24</v>
      </c>
      <c r="F4588" s="149">
        <v>0.02</v>
      </c>
      <c r="G4588" s="134" t="s">
        <v>22</v>
      </c>
      <c r="H4588" s="130">
        <f>F4588*D4588</f>
        <v>-24891.200000000001</v>
      </c>
      <c r="I4588" s="76">
        <f t="shared" si="1876"/>
        <v>21</v>
      </c>
      <c r="J4588" s="100">
        <f>$AN$25</f>
        <v>41095</v>
      </c>
      <c r="K4588" s="101"/>
      <c r="L4588" s="261"/>
      <c r="M4588" s="232">
        <f t="shared" si="1891"/>
        <v>0</v>
      </c>
      <c r="N4588" s="241">
        <f t="shared" si="1883"/>
        <v>0</v>
      </c>
      <c r="O4588" s="244">
        <f t="shared" si="1877"/>
        <v>0</v>
      </c>
      <c r="P4588" s="245">
        <f t="shared" si="1889"/>
        <v>0</v>
      </c>
      <c r="Q4588" s="257">
        <f t="shared" si="1878"/>
        <v>0</v>
      </c>
      <c r="R4588" s="102">
        <f t="shared" si="1890"/>
        <v>0</v>
      </c>
      <c r="S4588" s="103">
        <f t="shared" si="1884"/>
        <v>0</v>
      </c>
      <c r="T4588" s="104">
        <f t="shared" si="1885"/>
        <v>0</v>
      </c>
      <c r="U4588" s="104">
        <f t="shared" si="1886"/>
        <v>0</v>
      </c>
      <c r="V4588" s="104">
        <f t="shared" si="1887"/>
        <v>0</v>
      </c>
      <c r="W4588" s="105">
        <f t="shared" si="1888"/>
        <v>0</v>
      </c>
      <c r="X4588" s="96"/>
      <c r="Y4588" s="106" t="str">
        <f>$AO$25</f>
        <v>D</v>
      </c>
      <c r="Z4588" s="207" t="str">
        <f t="shared" si="1879"/>
        <v>Thu</v>
      </c>
      <c r="AA4588" s="107">
        <f t="shared" si="1880"/>
        <v>0</v>
      </c>
      <c r="AB4588" s="107">
        <f t="shared" si="1881"/>
        <v>0</v>
      </c>
      <c r="AC4588" s="107">
        <f t="shared" si="1882"/>
        <v>0</v>
      </c>
    </row>
    <row r="4589" spans="1:29" ht="12.75" customHeight="1">
      <c r="A4589" s="69"/>
      <c r="B4589" s="124" t="s">
        <v>47</v>
      </c>
      <c r="C4589" s="125" t="s">
        <v>22</v>
      </c>
      <c r="D4589" s="200"/>
      <c r="E4589" s="127"/>
      <c r="F4589" s="155"/>
      <c r="G4589" s="134" t="s">
        <v>22</v>
      </c>
      <c r="H4589" s="130">
        <f>SUM(AA4604:AC4604)*-F4577/21</f>
        <v>0</v>
      </c>
      <c r="I4589" s="76">
        <f t="shared" si="1876"/>
        <v>22</v>
      </c>
      <c r="J4589" s="100">
        <f>$AN$26</f>
        <v>41096</v>
      </c>
      <c r="K4589" s="101"/>
      <c r="L4589" s="261"/>
      <c r="M4589" s="232">
        <f t="shared" si="1891"/>
        <v>0</v>
      </c>
      <c r="N4589" s="241">
        <f t="shared" si="1883"/>
        <v>0</v>
      </c>
      <c r="O4589" s="244">
        <f t="shared" si="1877"/>
        <v>0</v>
      </c>
      <c r="P4589" s="245">
        <f t="shared" si="1889"/>
        <v>0</v>
      </c>
      <c r="Q4589" s="257">
        <f t="shared" si="1878"/>
        <v>0</v>
      </c>
      <c r="R4589" s="102">
        <f t="shared" si="1890"/>
        <v>0</v>
      </c>
      <c r="S4589" s="103">
        <f t="shared" si="1884"/>
        <v>0</v>
      </c>
      <c r="T4589" s="104">
        <f t="shared" si="1885"/>
        <v>0</v>
      </c>
      <c r="U4589" s="104">
        <f t="shared" si="1886"/>
        <v>0</v>
      </c>
      <c r="V4589" s="104">
        <f t="shared" si="1887"/>
        <v>0</v>
      </c>
      <c r="W4589" s="105">
        <f t="shared" si="1888"/>
        <v>0</v>
      </c>
      <c r="X4589" s="96"/>
      <c r="Y4589" s="106" t="str">
        <f>$AO$26</f>
        <v>D</v>
      </c>
      <c r="Z4589" s="207" t="str">
        <f t="shared" si="1879"/>
        <v>Fri</v>
      </c>
      <c r="AA4589" s="107">
        <f t="shared" si="1880"/>
        <v>0</v>
      </c>
      <c r="AB4589" s="107">
        <f t="shared" si="1881"/>
        <v>0</v>
      </c>
      <c r="AC4589" s="107">
        <f t="shared" si="1882"/>
        <v>0</v>
      </c>
    </row>
    <row r="4590" spans="1:29" ht="12.75" customHeight="1">
      <c r="A4590" s="69"/>
      <c r="B4590" s="124" t="s">
        <v>27</v>
      </c>
      <c r="C4590" s="125" t="s">
        <v>22</v>
      </c>
      <c r="D4590" s="200"/>
      <c r="E4590" s="127"/>
      <c r="F4590" s="155"/>
      <c r="G4590" s="134" t="s">
        <v>22</v>
      </c>
      <c r="H4590" s="156">
        <f>+F4596</f>
        <v>0</v>
      </c>
      <c r="I4590" s="76">
        <f t="shared" si="1876"/>
        <v>23</v>
      </c>
      <c r="J4590" s="100">
        <f>$AN$27</f>
        <v>41097</v>
      </c>
      <c r="K4590" s="101"/>
      <c r="L4590" s="261"/>
      <c r="M4590" s="232">
        <f t="shared" si="1891"/>
        <v>0</v>
      </c>
      <c r="N4590" s="241">
        <f t="shared" si="1883"/>
        <v>0</v>
      </c>
      <c r="O4590" s="244">
        <f t="shared" si="1877"/>
        <v>0</v>
      </c>
      <c r="P4590" s="245">
        <f t="shared" si="1889"/>
        <v>0</v>
      </c>
      <c r="Q4590" s="257">
        <f t="shared" si="1878"/>
        <v>0</v>
      </c>
      <c r="R4590" s="102">
        <f t="shared" si="1890"/>
        <v>0</v>
      </c>
      <c r="S4590" s="103">
        <f t="shared" si="1884"/>
        <v>0</v>
      </c>
      <c r="T4590" s="104">
        <f t="shared" si="1885"/>
        <v>0</v>
      </c>
      <c r="U4590" s="104">
        <f t="shared" si="1886"/>
        <v>0</v>
      </c>
      <c r="V4590" s="104">
        <f t="shared" si="1887"/>
        <v>0</v>
      </c>
      <c r="W4590" s="105">
        <f t="shared" si="1888"/>
        <v>0</v>
      </c>
      <c r="X4590" s="96"/>
      <c r="Y4590" s="106" t="str">
        <f>$AO$27</f>
        <v>M</v>
      </c>
      <c r="Z4590" s="207" t="str">
        <f t="shared" si="1879"/>
        <v>Sat</v>
      </c>
      <c r="AA4590" s="107">
        <f t="shared" si="1880"/>
        <v>0</v>
      </c>
      <c r="AB4590" s="107">
        <f t="shared" si="1881"/>
        <v>0</v>
      </c>
      <c r="AC4590" s="107">
        <f t="shared" si="1882"/>
        <v>0</v>
      </c>
    </row>
    <row r="4591" spans="1:29" ht="12.75" customHeight="1">
      <c r="A4591" s="69"/>
      <c r="B4591" s="98"/>
      <c r="C4591" s="98"/>
      <c r="D4591" s="158" t="s">
        <v>28</v>
      </c>
      <c r="E4591" s="159"/>
      <c r="F4591" s="160">
        <f>VLOOKUP(C4570,$AD$1:$AG$6,2)</f>
        <v>-1320000</v>
      </c>
      <c r="G4591" s="160"/>
      <c r="H4591" s="99"/>
      <c r="I4591" s="76">
        <f t="shared" si="1876"/>
        <v>24</v>
      </c>
      <c r="J4591" s="100">
        <f>$AN$28</f>
        <v>41098</v>
      </c>
      <c r="K4591" s="101"/>
      <c r="L4591" s="261"/>
      <c r="M4591" s="232">
        <f t="shared" si="1891"/>
        <v>0</v>
      </c>
      <c r="N4591" s="241">
        <f t="shared" si="1883"/>
        <v>0</v>
      </c>
      <c r="O4591" s="244">
        <f t="shared" si="1877"/>
        <v>0</v>
      </c>
      <c r="P4591" s="245">
        <f t="shared" si="1889"/>
        <v>0</v>
      </c>
      <c r="Q4591" s="257">
        <f t="shared" si="1878"/>
        <v>0</v>
      </c>
      <c r="R4591" s="102">
        <f t="shared" si="1890"/>
        <v>0</v>
      </c>
      <c r="S4591" s="103">
        <f t="shared" si="1884"/>
        <v>0</v>
      </c>
      <c r="T4591" s="104">
        <f t="shared" si="1885"/>
        <v>0</v>
      </c>
      <c r="U4591" s="104">
        <f t="shared" si="1886"/>
        <v>0</v>
      </c>
      <c r="V4591" s="104">
        <f t="shared" si="1887"/>
        <v>0</v>
      </c>
      <c r="W4591" s="105">
        <f t="shared" si="1888"/>
        <v>0</v>
      </c>
      <c r="X4591" s="96"/>
      <c r="Y4591" s="106" t="str">
        <f>$AO$28</f>
        <v>M</v>
      </c>
      <c r="Z4591" s="262" t="str">
        <f t="shared" si="1879"/>
        <v>Sun</v>
      </c>
      <c r="AA4591" s="107">
        <f t="shared" si="1880"/>
        <v>0</v>
      </c>
      <c r="AB4591" s="107">
        <f t="shared" si="1881"/>
        <v>0</v>
      </c>
      <c r="AC4591" s="107">
        <f t="shared" si="1882"/>
        <v>0</v>
      </c>
    </row>
    <row r="4592" spans="1:29" ht="12.75" customHeight="1">
      <c r="A4592" s="69"/>
      <c r="B4592" s="98"/>
      <c r="C4592" s="98"/>
      <c r="D4592" s="162" t="s">
        <v>26</v>
      </c>
      <c r="E4592" s="159"/>
      <c r="F4592" s="163">
        <f>+(H4577)*0.54%</f>
        <v>6720.6240000000007</v>
      </c>
      <c r="G4592" s="163"/>
      <c r="H4592" s="99"/>
      <c r="I4592" s="76">
        <f t="shared" si="1876"/>
        <v>25</v>
      </c>
      <c r="J4592" s="100">
        <f>$AN$29</f>
        <v>41099</v>
      </c>
      <c r="K4592" s="101">
        <v>1</v>
      </c>
      <c r="L4592" s="261">
        <v>8</v>
      </c>
      <c r="M4592" s="232">
        <f t="shared" si="1891"/>
        <v>0.33333333333333331</v>
      </c>
      <c r="N4592" s="241">
        <f t="shared" si="1883"/>
        <v>0.70833333333333337</v>
      </c>
      <c r="O4592" s="244">
        <f t="shared" si="1877"/>
        <v>9.0000000000000018</v>
      </c>
      <c r="P4592" s="245" t="str">
        <f t="shared" si="1889"/>
        <v>1</v>
      </c>
      <c r="Q4592" s="257">
        <f t="shared" si="1878"/>
        <v>8.0000000000000018</v>
      </c>
      <c r="R4592" s="102">
        <f t="shared" si="1890"/>
        <v>0</v>
      </c>
      <c r="S4592" s="103">
        <f t="shared" si="1884"/>
        <v>0</v>
      </c>
      <c r="T4592" s="104">
        <f t="shared" si="1885"/>
        <v>0</v>
      </c>
      <c r="U4592" s="104">
        <f t="shared" si="1886"/>
        <v>0</v>
      </c>
      <c r="V4592" s="104">
        <f t="shared" si="1887"/>
        <v>0</v>
      </c>
      <c r="W4592" s="105">
        <f t="shared" si="1888"/>
        <v>0</v>
      </c>
      <c r="X4592" s="96"/>
      <c r="Y4592" s="106" t="str">
        <f>$AO$29</f>
        <v>D</v>
      </c>
      <c r="Z4592" s="262" t="str">
        <f t="shared" si="1879"/>
        <v>Mon</v>
      </c>
      <c r="AA4592" s="107">
        <f t="shared" si="1880"/>
        <v>0</v>
      </c>
      <c r="AB4592" s="107">
        <f t="shared" si="1881"/>
        <v>0</v>
      </c>
      <c r="AC4592" s="107">
        <f t="shared" si="1882"/>
        <v>0</v>
      </c>
    </row>
    <row r="4593" spans="1:29" ht="12.75" customHeight="1">
      <c r="A4593" s="69"/>
      <c r="B4593" s="98"/>
      <c r="C4593" s="98"/>
      <c r="D4593" s="162" t="s">
        <v>29</v>
      </c>
      <c r="E4593" s="159"/>
      <c r="F4593" s="160">
        <f>-IF(H4586*5%&gt;500000,500000,H4586*5%)</f>
        <v>-65167.549132947977</v>
      </c>
      <c r="G4593" s="160"/>
      <c r="H4593" s="99"/>
      <c r="I4593" s="76">
        <f t="shared" si="1876"/>
        <v>26</v>
      </c>
      <c r="J4593" s="100">
        <f>$AN$30</f>
        <v>41100</v>
      </c>
      <c r="K4593" s="101">
        <v>1</v>
      </c>
      <c r="L4593" s="261">
        <v>8</v>
      </c>
      <c r="M4593" s="232">
        <f t="shared" si="1891"/>
        <v>0.33333333333333331</v>
      </c>
      <c r="N4593" s="241">
        <f t="shared" si="1883"/>
        <v>0.70833333333333337</v>
      </c>
      <c r="O4593" s="244">
        <f t="shared" si="1877"/>
        <v>9.0000000000000018</v>
      </c>
      <c r="P4593" s="245" t="str">
        <f t="shared" si="1889"/>
        <v>1</v>
      </c>
      <c r="Q4593" s="257">
        <f t="shared" si="1878"/>
        <v>8.0000000000000018</v>
      </c>
      <c r="R4593" s="102">
        <f t="shared" si="1890"/>
        <v>0</v>
      </c>
      <c r="S4593" s="103">
        <f t="shared" si="1884"/>
        <v>0</v>
      </c>
      <c r="T4593" s="104">
        <f t="shared" si="1885"/>
        <v>0</v>
      </c>
      <c r="U4593" s="104">
        <f t="shared" si="1886"/>
        <v>0</v>
      </c>
      <c r="V4593" s="104">
        <f t="shared" si="1887"/>
        <v>0</v>
      </c>
      <c r="W4593" s="105">
        <f t="shared" si="1888"/>
        <v>0</v>
      </c>
      <c r="X4593" s="96"/>
      <c r="Y4593" s="106" t="str">
        <f>$AO$30</f>
        <v>D</v>
      </c>
      <c r="Z4593" s="207" t="str">
        <f t="shared" si="1879"/>
        <v>Tue</v>
      </c>
      <c r="AA4593" s="107">
        <f t="shared" si="1880"/>
        <v>0</v>
      </c>
      <c r="AB4593" s="107">
        <f t="shared" si="1881"/>
        <v>0</v>
      </c>
      <c r="AC4593" s="107">
        <f t="shared" si="1882"/>
        <v>0</v>
      </c>
    </row>
    <row r="4594" spans="1:29" ht="12.75" customHeight="1">
      <c r="A4594" s="69"/>
      <c r="B4594" s="98"/>
      <c r="C4594" s="98"/>
      <c r="D4594" s="162" t="s">
        <v>30</v>
      </c>
      <c r="E4594" s="159"/>
      <c r="F4594" s="163">
        <f>ROUND(H4586+H4588+F4592+F4593,0)*12</f>
        <v>14640156</v>
      </c>
      <c r="G4594" s="163"/>
      <c r="H4594" s="99"/>
      <c r="I4594" s="76">
        <f t="shared" si="1876"/>
        <v>27</v>
      </c>
      <c r="J4594" s="100">
        <f>$AN$31</f>
        <v>41101</v>
      </c>
      <c r="K4594" s="101">
        <v>1</v>
      </c>
      <c r="L4594" s="261">
        <v>8</v>
      </c>
      <c r="M4594" s="232">
        <f t="shared" si="1891"/>
        <v>0.33333333333333331</v>
      </c>
      <c r="N4594" s="241">
        <f t="shared" si="1883"/>
        <v>0.70833333333333337</v>
      </c>
      <c r="O4594" s="244">
        <f t="shared" si="1877"/>
        <v>9.0000000000000018</v>
      </c>
      <c r="P4594" s="245" t="str">
        <f t="shared" si="1889"/>
        <v>1</v>
      </c>
      <c r="Q4594" s="257">
        <f t="shared" si="1878"/>
        <v>8.0000000000000018</v>
      </c>
      <c r="R4594" s="102">
        <f t="shared" si="1890"/>
        <v>0</v>
      </c>
      <c r="S4594" s="103">
        <f t="shared" si="1884"/>
        <v>0</v>
      </c>
      <c r="T4594" s="104">
        <f t="shared" si="1885"/>
        <v>0</v>
      </c>
      <c r="U4594" s="104">
        <f t="shared" si="1886"/>
        <v>0</v>
      </c>
      <c r="V4594" s="104">
        <f t="shared" si="1887"/>
        <v>0</v>
      </c>
      <c r="W4594" s="105">
        <f t="shared" si="1888"/>
        <v>0</v>
      </c>
      <c r="X4594" s="96"/>
      <c r="Y4594" s="106" t="str">
        <f>$AO$31</f>
        <v>D</v>
      </c>
      <c r="Z4594" s="207" t="str">
        <f t="shared" si="1879"/>
        <v>Wed</v>
      </c>
      <c r="AA4594" s="107">
        <f t="shared" si="1880"/>
        <v>0</v>
      </c>
      <c r="AB4594" s="107">
        <f t="shared" si="1881"/>
        <v>0</v>
      </c>
      <c r="AC4594" s="107">
        <f t="shared" si="1882"/>
        <v>0</v>
      </c>
    </row>
    <row r="4595" spans="1:29" ht="12.75" customHeight="1">
      <c r="A4595" s="69"/>
      <c r="B4595" s="98"/>
      <c r="C4595" s="98"/>
      <c r="D4595" s="168" t="s">
        <v>31</v>
      </c>
      <c r="E4595" s="159"/>
      <c r="F4595" s="169">
        <f>(F4594)+(F4591*12)</f>
        <v>-1199844</v>
      </c>
      <c r="G4595" s="169"/>
      <c r="H4595" s="99"/>
      <c r="I4595" s="76">
        <f t="shared" si="1876"/>
        <v>28</v>
      </c>
      <c r="J4595" s="100">
        <f>$AN$32</f>
        <v>41102</v>
      </c>
      <c r="K4595" s="101">
        <v>1</v>
      </c>
      <c r="L4595" s="261">
        <v>8</v>
      </c>
      <c r="M4595" s="232">
        <f t="shared" si="1891"/>
        <v>0.33333333333333331</v>
      </c>
      <c r="N4595" s="241">
        <f t="shared" si="1883"/>
        <v>0.70833333333333337</v>
      </c>
      <c r="O4595" s="244">
        <f t="shared" si="1877"/>
        <v>9.0000000000000018</v>
      </c>
      <c r="P4595" s="245" t="str">
        <f t="shared" si="1889"/>
        <v>1</v>
      </c>
      <c r="Q4595" s="257">
        <f t="shared" si="1878"/>
        <v>8.0000000000000018</v>
      </c>
      <c r="R4595" s="102">
        <f t="shared" si="1890"/>
        <v>0</v>
      </c>
      <c r="S4595" s="103">
        <f t="shared" si="1884"/>
        <v>0</v>
      </c>
      <c r="T4595" s="104">
        <f t="shared" si="1885"/>
        <v>0</v>
      </c>
      <c r="U4595" s="104">
        <f t="shared" si="1886"/>
        <v>0</v>
      </c>
      <c r="V4595" s="104">
        <f t="shared" si="1887"/>
        <v>0</v>
      </c>
      <c r="W4595" s="105">
        <f t="shared" si="1888"/>
        <v>0</v>
      </c>
      <c r="X4595" s="96"/>
      <c r="Y4595" s="106" t="str">
        <f>$AO$32</f>
        <v>D</v>
      </c>
      <c r="Z4595" s="207" t="str">
        <f t="shared" si="1879"/>
        <v>Thu</v>
      </c>
      <c r="AA4595" s="107">
        <f t="shared" si="1880"/>
        <v>0</v>
      </c>
      <c r="AB4595" s="107">
        <f t="shared" si="1881"/>
        <v>0</v>
      </c>
      <c r="AC4595" s="107">
        <f t="shared" si="1882"/>
        <v>0</v>
      </c>
    </row>
    <row r="4596" spans="1:29" ht="12.75" customHeight="1">
      <c r="A4596" s="69"/>
      <c r="B4596" s="98"/>
      <c r="C4596" s="98"/>
      <c r="D4596" s="168" t="s">
        <v>32</v>
      </c>
      <c r="E4596" s="159"/>
      <c r="F4596" s="170">
        <f>-(IF(F4595&lt;=0,0,IF(F4595&lt;=50000000,F4595*0.05,IF(F4595&lt;=200000000,(F4595-50000000)*0.15+2500000,IF(F4595&lt;=500000000,(F4595-250000000)*0.25+32500000,(F4595-500000000)*0.3+95000000)))))/12</f>
        <v>0</v>
      </c>
      <c r="G4596" s="171">
        <f>-(IF(F4596&lt;=0,0,IF(F4596&lt;=50000000,F4596*0.05,IF(F4596&lt;=200000000,(F4596-50000000)*0.15+2500000,IF(F4596&lt;=500000000,(F4596-250000000)*0.25+32500000,(F4596-500000000)*0.3+95000000)))))/12</f>
        <v>0</v>
      </c>
      <c r="H4596" s="99"/>
      <c r="I4596" s="76">
        <f t="shared" si="1876"/>
        <v>29</v>
      </c>
      <c r="J4596" s="100">
        <f>$AN$33</f>
        <v>41103</v>
      </c>
      <c r="K4596" s="101">
        <v>1</v>
      </c>
      <c r="L4596" s="261">
        <v>8</v>
      </c>
      <c r="M4596" s="232">
        <f t="shared" si="1891"/>
        <v>0.33333333333333331</v>
      </c>
      <c r="N4596" s="241">
        <f t="shared" si="1883"/>
        <v>0.70833333333333337</v>
      </c>
      <c r="O4596" s="244">
        <f t="shared" si="1877"/>
        <v>9.0000000000000018</v>
      </c>
      <c r="P4596" s="245" t="str">
        <f t="shared" si="1889"/>
        <v>1</v>
      </c>
      <c r="Q4596" s="257">
        <f t="shared" si="1878"/>
        <v>8.0000000000000018</v>
      </c>
      <c r="R4596" s="102">
        <f t="shared" si="1890"/>
        <v>0</v>
      </c>
      <c r="S4596" s="103">
        <f t="shared" si="1884"/>
        <v>0</v>
      </c>
      <c r="T4596" s="104">
        <f t="shared" si="1885"/>
        <v>0</v>
      </c>
      <c r="U4596" s="104">
        <f t="shared" si="1886"/>
        <v>0</v>
      </c>
      <c r="V4596" s="104">
        <f t="shared" si="1887"/>
        <v>0</v>
      </c>
      <c r="W4596" s="105">
        <f t="shared" si="1888"/>
        <v>0</v>
      </c>
      <c r="X4596" s="96"/>
      <c r="Y4596" s="106" t="str">
        <f>$AO$33</f>
        <v>D</v>
      </c>
      <c r="Z4596" s="207" t="str">
        <f t="shared" si="1879"/>
        <v>Fri</v>
      </c>
      <c r="AA4596" s="107">
        <f t="shared" si="1880"/>
        <v>0</v>
      </c>
      <c r="AB4596" s="107">
        <f t="shared" si="1881"/>
        <v>0</v>
      </c>
      <c r="AC4596" s="107">
        <f t="shared" si="1882"/>
        <v>0</v>
      </c>
    </row>
    <row r="4597" spans="1:29" ht="12.75" customHeight="1">
      <c r="A4597" s="69"/>
      <c r="B4597" s="98"/>
      <c r="C4597" s="125"/>
      <c r="D4597" s="172"/>
      <c r="E4597" s="173"/>
      <c r="F4597" s="174"/>
      <c r="G4597" s="72"/>
      <c r="H4597" s="175"/>
      <c r="I4597" s="76">
        <f t="shared" si="1876"/>
        <v>30</v>
      </c>
      <c r="J4597" s="100">
        <f>$AN$34</f>
        <v>41104</v>
      </c>
      <c r="K4597" s="339" t="s">
        <v>50</v>
      </c>
      <c r="L4597" s="261"/>
      <c r="M4597" s="232">
        <f t="shared" si="1891"/>
        <v>0</v>
      </c>
      <c r="N4597" s="241">
        <f t="shared" si="1883"/>
        <v>0</v>
      </c>
      <c r="O4597" s="244">
        <f t="shared" si="1877"/>
        <v>0</v>
      </c>
      <c r="P4597" s="245">
        <f t="shared" si="1889"/>
        <v>0</v>
      </c>
      <c r="Q4597" s="257">
        <f t="shared" si="1878"/>
        <v>0</v>
      </c>
      <c r="R4597" s="102">
        <f t="shared" si="1890"/>
        <v>0</v>
      </c>
      <c r="S4597" s="103">
        <f t="shared" si="1884"/>
        <v>0</v>
      </c>
      <c r="T4597" s="104">
        <f t="shared" si="1885"/>
        <v>0</v>
      </c>
      <c r="U4597" s="104">
        <f t="shared" si="1886"/>
        <v>0</v>
      </c>
      <c r="V4597" s="104">
        <f t="shared" si="1887"/>
        <v>0</v>
      </c>
      <c r="W4597" s="105">
        <f t="shared" si="1888"/>
        <v>0</v>
      </c>
      <c r="X4597" s="96"/>
      <c r="Y4597" s="106" t="str">
        <f>$AO$34</f>
        <v>M</v>
      </c>
      <c r="Z4597" s="207" t="str">
        <f t="shared" si="1879"/>
        <v>Sat</v>
      </c>
      <c r="AA4597" s="107">
        <f t="shared" si="1880"/>
        <v>0</v>
      </c>
      <c r="AB4597" s="107">
        <f t="shared" si="1881"/>
        <v>0</v>
      </c>
      <c r="AC4597" s="107">
        <f t="shared" si="1882"/>
        <v>0</v>
      </c>
    </row>
    <row r="4598" spans="1:29" ht="12.75" customHeight="1">
      <c r="A4598" s="69"/>
      <c r="B4598" s="176" t="s">
        <v>33</v>
      </c>
      <c r="C4598" s="177"/>
      <c r="D4598" s="178"/>
      <c r="E4598" s="127"/>
      <c r="F4598" s="179"/>
      <c r="G4598" s="180" t="s">
        <v>22</v>
      </c>
      <c r="H4598" s="152">
        <f>+H4586+H4588+H4589+H4590</f>
        <v>1278459.7826589595</v>
      </c>
      <c r="I4598" s="76">
        <f t="shared" si="1876"/>
        <v>31</v>
      </c>
      <c r="J4598" s="100">
        <f>$AN$35</f>
        <v>41105</v>
      </c>
      <c r="K4598" s="339" t="s">
        <v>50</v>
      </c>
      <c r="L4598" s="261"/>
      <c r="M4598" s="232">
        <f t="shared" si="1891"/>
        <v>0</v>
      </c>
      <c r="N4598" s="241">
        <f t="shared" si="1883"/>
        <v>0</v>
      </c>
      <c r="O4598" s="244">
        <f t="shared" si="1877"/>
        <v>0</v>
      </c>
      <c r="P4598" s="245">
        <f t="shared" si="1889"/>
        <v>0</v>
      </c>
      <c r="Q4598" s="257">
        <f t="shared" si="1878"/>
        <v>0</v>
      </c>
      <c r="R4598" s="102">
        <f t="shared" si="1890"/>
        <v>0</v>
      </c>
      <c r="S4598" s="103">
        <f t="shared" si="1884"/>
        <v>0</v>
      </c>
      <c r="T4598" s="104">
        <f t="shared" si="1885"/>
        <v>0</v>
      </c>
      <c r="U4598" s="104">
        <f t="shared" si="1886"/>
        <v>0</v>
      </c>
      <c r="V4598" s="104">
        <f t="shared" si="1887"/>
        <v>0</v>
      </c>
      <c r="W4598" s="105">
        <f t="shared" si="1888"/>
        <v>0</v>
      </c>
      <c r="X4598" s="96"/>
      <c r="Y4598" s="106" t="str">
        <f>$AO$35</f>
        <v>M</v>
      </c>
      <c r="Z4598" s="262" t="str">
        <f t="shared" si="1879"/>
        <v>Sun</v>
      </c>
      <c r="AA4598" s="107">
        <f t="shared" si="1880"/>
        <v>0</v>
      </c>
      <c r="AB4598" s="107">
        <f t="shared" si="1881"/>
        <v>0</v>
      </c>
      <c r="AC4598" s="107">
        <f t="shared" si="1882"/>
        <v>0</v>
      </c>
    </row>
    <row r="4599" spans="1:29" ht="12.75" customHeight="1">
      <c r="A4599" s="69"/>
      <c r="B4599" s="70"/>
      <c r="C4599" s="70"/>
      <c r="D4599" s="200"/>
      <c r="E4599" s="127"/>
      <c r="F4599" s="155"/>
      <c r="G4599" s="74"/>
      <c r="H4599" s="75"/>
      <c r="I4599" s="76">
        <f t="shared" si="1876"/>
        <v>32</v>
      </c>
      <c r="J4599" s="100">
        <f>$AN$36</f>
        <v>41106</v>
      </c>
      <c r="K4599" s="101">
        <v>1</v>
      </c>
      <c r="L4599" s="261">
        <v>8</v>
      </c>
      <c r="M4599" s="232">
        <f t="shared" si="1891"/>
        <v>0.33333333333333331</v>
      </c>
      <c r="N4599" s="241">
        <f t="shared" si="1883"/>
        <v>0.70833333333333337</v>
      </c>
      <c r="O4599" s="244">
        <f t="shared" si="1877"/>
        <v>9.0000000000000018</v>
      </c>
      <c r="P4599" s="245" t="str">
        <f t="shared" si="1889"/>
        <v>1</v>
      </c>
      <c r="Q4599" s="257">
        <f t="shared" si="1878"/>
        <v>8.0000000000000018</v>
      </c>
      <c r="R4599" s="102">
        <f t="shared" si="1890"/>
        <v>0</v>
      </c>
      <c r="S4599" s="103">
        <f t="shared" si="1884"/>
        <v>0</v>
      </c>
      <c r="T4599" s="104">
        <f t="shared" si="1885"/>
        <v>0</v>
      </c>
      <c r="U4599" s="104">
        <f t="shared" si="1886"/>
        <v>0</v>
      </c>
      <c r="V4599" s="104">
        <f t="shared" si="1887"/>
        <v>0</v>
      </c>
      <c r="W4599" s="105">
        <f t="shared" si="1888"/>
        <v>0</v>
      </c>
      <c r="X4599" s="96"/>
      <c r="Y4599" s="106" t="str">
        <f>$AO$36</f>
        <v>D</v>
      </c>
      <c r="Z4599" s="262" t="str">
        <f t="shared" si="1879"/>
        <v>Mon</v>
      </c>
      <c r="AA4599" s="107">
        <f t="shared" si="1880"/>
        <v>0</v>
      </c>
      <c r="AB4599" s="107">
        <f t="shared" si="1881"/>
        <v>0</v>
      </c>
      <c r="AC4599" s="107">
        <f t="shared" si="1882"/>
        <v>0</v>
      </c>
    </row>
    <row r="4600" spans="1:29" ht="12.75" customHeight="1">
      <c r="A4600" s="69"/>
      <c r="B4600" s="181" t="s">
        <v>34</v>
      </c>
      <c r="C4600" s="181"/>
      <c r="D4600" s="72"/>
      <c r="E4600" s="73"/>
      <c r="F4600" s="72"/>
      <c r="G4600" s="181" t="s">
        <v>35</v>
      </c>
      <c r="H4600" s="99"/>
      <c r="I4600" s="76">
        <f t="shared" si="1876"/>
        <v>33</v>
      </c>
      <c r="J4600" s="100">
        <f>$AN$37</f>
        <v>41107</v>
      </c>
      <c r="K4600" s="101">
        <v>1</v>
      </c>
      <c r="L4600" s="261">
        <v>8</v>
      </c>
      <c r="M4600" s="232">
        <f t="shared" si="1891"/>
        <v>0.33333333333333331</v>
      </c>
      <c r="N4600" s="241">
        <f t="shared" si="1883"/>
        <v>0.70833333333333337</v>
      </c>
      <c r="O4600" s="244">
        <f t="shared" si="1877"/>
        <v>9.0000000000000018</v>
      </c>
      <c r="P4600" s="245" t="str">
        <f t="shared" si="1889"/>
        <v>1</v>
      </c>
      <c r="Q4600" s="257">
        <f t="shared" si="1878"/>
        <v>8.0000000000000018</v>
      </c>
      <c r="R4600" s="102">
        <f t="shared" si="1890"/>
        <v>0</v>
      </c>
      <c r="S4600" s="103">
        <f t="shared" si="1884"/>
        <v>0</v>
      </c>
      <c r="T4600" s="104">
        <f t="shared" si="1885"/>
        <v>0</v>
      </c>
      <c r="U4600" s="104">
        <f t="shared" si="1886"/>
        <v>0</v>
      </c>
      <c r="V4600" s="104">
        <f t="shared" si="1887"/>
        <v>0</v>
      </c>
      <c r="W4600" s="105">
        <f t="shared" si="1888"/>
        <v>0</v>
      </c>
      <c r="X4600" s="96"/>
      <c r="Y4600" s="106" t="str">
        <f>$AO$37</f>
        <v>D</v>
      </c>
      <c r="Z4600" s="207" t="str">
        <f t="shared" si="1879"/>
        <v>Tue</v>
      </c>
      <c r="AA4600" s="107">
        <f t="shared" si="1880"/>
        <v>0</v>
      </c>
      <c r="AB4600" s="107">
        <f t="shared" si="1881"/>
        <v>0</v>
      </c>
      <c r="AC4600" s="107">
        <f t="shared" si="1882"/>
        <v>0</v>
      </c>
    </row>
    <row r="4601" spans="1:29" ht="12.75" customHeight="1">
      <c r="A4601" s="69"/>
      <c r="B4601" s="181"/>
      <c r="C4601" s="181"/>
      <c r="D4601" s="72"/>
      <c r="E4601" s="73"/>
      <c r="F4601" s="72"/>
      <c r="G4601" s="181"/>
      <c r="H4601" s="99"/>
      <c r="I4601" s="76">
        <f t="shared" si="1876"/>
        <v>34</v>
      </c>
      <c r="J4601" s="100">
        <f>$AN$38</f>
        <v>41108</v>
      </c>
      <c r="K4601" s="101">
        <v>1</v>
      </c>
      <c r="L4601" s="261">
        <v>9</v>
      </c>
      <c r="M4601" s="232">
        <f t="shared" si="1891"/>
        <v>0.33333333333333331</v>
      </c>
      <c r="N4601" s="241">
        <f t="shared" si="1883"/>
        <v>0.70833333333333337</v>
      </c>
      <c r="O4601" s="244">
        <f t="shared" si="1877"/>
        <v>9.0000000000000018</v>
      </c>
      <c r="P4601" s="245" t="str">
        <f t="shared" si="1889"/>
        <v>1</v>
      </c>
      <c r="Q4601" s="257">
        <f t="shared" si="1878"/>
        <v>8.0000000000000018</v>
      </c>
      <c r="R4601" s="102">
        <f t="shared" si="1890"/>
        <v>0.99999999999999822</v>
      </c>
      <c r="S4601" s="103">
        <f t="shared" si="1884"/>
        <v>1</v>
      </c>
      <c r="T4601" s="104">
        <f t="shared" si="1885"/>
        <v>0</v>
      </c>
      <c r="U4601" s="104">
        <f t="shared" si="1886"/>
        <v>0</v>
      </c>
      <c r="V4601" s="104">
        <f t="shared" si="1887"/>
        <v>0</v>
      </c>
      <c r="W4601" s="105">
        <f t="shared" si="1888"/>
        <v>0.99999999999999822</v>
      </c>
      <c r="X4601" s="96"/>
      <c r="Y4601" s="106" t="str">
        <f>$AO$38</f>
        <v>D</v>
      </c>
      <c r="Z4601" s="207" t="str">
        <f t="shared" si="1879"/>
        <v>Wed</v>
      </c>
      <c r="AA4601" s="107">
        <f t="shared" si="1880"/>
        <v>0</v>
      </c>
      <c r="AB4601" s="107">
        <f t="shared" si="1881"/>
        <v>0</v>
      </c>
      <c r="AC4601" s="107">
        <f t="shared" si="1882"/>
        <v>0</v>
      </c>
    </row>
    <row r="4602" spans="1:29" ht="12.75" customHeight="1">
      <c r="A4602" s="69"/>
      <c r="B4602" s="181"/>
      <c r="C4602" s="181"/>
      <c r="D4602" s="72"/>
      <c r="E4602" s="73"/>
      <c r="F4602" s="72"/>
      <c r="G4602" s="181"/>
      <c r="H4602" s="99"/>
      <c r="I4602" s="76">
        <f t="shared" si="1876"/>
        <v>35</v>
      </c>
      <c r="J4602" s="100"/>
      <c r="K4602" s="101"/>
      <c r="L4602" s="261"/>
      <c r="M4602" s="232"/>
      <c r="N4602" s="241"/>
      <c r="O4602" s="244"/>
      <c r="P4602" s="245"/>
      <c r="Q4602" s="257"/>
      <c r="R4602" s="102"/>
      <c r="S4602" s="103"/>
      <c r="T4602" s="104"/>
      <c r="U4602" s="104"/>
      <c r="V4602" s="104"/>
      <c r="W4602" s="105"/>
      <c r="X4602" s="96"/>
      <c r="Y4602" s="106"/>
      <c r="Z4602" s="207" t="str">
        <f t="shared" si="1879"/>
        <v>Sat</v>
      </c>
      <c r="AA4602" s="107">
        <f>COUNTIF(K4602,"S")</f>
        <v>0</v>
      </c>
      <c r="AB4602" s="107">
        <f>COUNTIF(K4602,"I")</f>
        <v>0</v>
      </c>
      <c r="AC4602" s="107">
        <f>COUNTIF(K4602,"A")</f>
        <v>0</v>
      </c>
    </row>
    <row r="4603" spans="1:29" ht="12.75" customHeight="1">
      <c r="A4603" s="69"/>
      <c r="B4603" s="181"/>
      <c r="C4603" s="181"/>
      <c r="D4603" s="72"/>
      <c r="E4603" s="73"/>
      <c r="F4603" s="72"/>
      <c r="G4603" s="181"/>
      <c r="H4603" s="99"/>
      <c r="I4603" s="76">
        <f t="shared" si="1876"/>
        <v>36</v>
      </c>
      <c r="J4603" s="210" t="s">
        <v>19</v>
      </c>
      <c r="K4603" s="211"/>
      <c r="L4603" s="251"/>
      <c r="M4603" s="212" t="s">
        <v>45</v>
      </c>
      <c r="N4603" s="212" t="s">
        <v>46</v>
      </c>
      <c r="O4603" s="242"/>
      <c r="P4603" s="243"/>
      <c r="Q4603" s="258"/>
      <c r="R4603" s="212"/>
      <c r="S4603" s="213"/>
      <c r="T4603" s="214"/>
      <c r="U4603" s="214"/>
      <c r="V4603" s="215"/>
      <c r="W4603" s="216" t="s">
        <v>36</v>
      </c>
      <c r="X4603" s="182"/>
      <c r="Y4603" s="183" t="s">
        <v>37</v>
      </c>
      <c r="Z4603" s="83"/>
      <c r="AA4603" s="84"/>
      <c r="AB4603" s="84"/>
      <c r="AC4603" s="96"/>
    </row>
    <row r="4604" spans="1:29" ht="12.75" customHeight="1">
      <c r="A4604" s="69"/>
      <c r="B4604" s="184" t="str">
        <f>C4568</f>
        <v>ADE</v>
      </c>
      <c r="C4604" s="181"/>
      <c r="D4604" s="72"/>
      <c r="E4604" s="73"/>
      <c r="F4604" s="72"/>
      <c r="G4604" s="181" t="s">
        <v>38</v>
      </c>
      <c r="H4604" s="99"/>
      <c r="I4604" s="76">
        <f t="shared" si="1876"/>
        <v>37</v>
      </c>
      <c r="J4604" s="333">
        <f>+K4604+L4604</f>
        <v>8</v>
      </c>
      <c r="K4604" s="334">
        <f>+COUNTIF(K4571:K4602,"1")+COUNTIF(K4571:K4602,"2")+COUNTIF(K4571:K4602,"L2")+COUNTIF(K4571:K4602,"L1")</f>
        <v>8</v>
      </c>
      <c r="L4604" s="334">
        <f>+COUNTIF(K4571:K4602,"2")+COUNTIF(K4571:K4602,"L2")</f>
        <v>0</v>
      </c>
      <c r="M4604" s="334">
        <f>+COUNTIF(K4571:K4602,"1")+COUNTIF(K4571:K4602,"L1")</f>
        <v>8</v>
      </c>
      <c r="N4604" s="185"/>
      <c r="O4604" s="185"/>
      <c r="P4604" s="101"/>
      <c r="Q4604" s="259"/>
      <c r="R4604" s="185">
        <f>+COUNTIF(K4572:K4602,"S2")</f>
        <v>0</v>
      </c>
      <c r="S4604" s="102">
        <f>SUM(S4572:S4602)</f>
        <v>1</v>
      </c>
      <c r="T4604" s="102">
        <f>SUM(T4572:T4602)</f>
        <v>0</v>
      </c>
      <c r="U4604" s="102">
        <f>SUM(U4572:U4602)</f>
        <v>0</v>
      </c>
      <c r="V4604" s="102">
        <f>SUM(V4572:V4602)</f>
        <v>0</v>
      </c>
      <c r="W4604" s="105">
        <f>+(S4604*1.5)+(T4604*2)+(U4604*3)+(V4604*4)</f>
        <v>1.5</v>
      </c>
      <c r="X4604" s="186"/>
      <c r="Y4604" s="187">
        <f>+COUNTIF(Y4572:Y4602,"D")</f>
        <v>22</v>
      </c>
      <c r="Z4604" s="83"/>
      <c r="AA4604" s="102">
        <f>SUM(AA4572:AA4602)</f>
        <v>0</v>
      </c>
      <c r="AB4604" s="102">
        <f>SUM(AB4572:AB4602)</f>
        <v>0</v>
      </c>
      <c r="AC4604" s="102">
        <f>SUM(AC4572:AC4602)</f>
        <v>0</v>
      </c>
    </row>
    <row r="4605" spans="1:29" ht="12.75" customHeight="1">
      <c r="A4605" s="69"/>
      <c r="B4605" s="263"/>
      <c r="C4605" s="189" t="s">
        <v>57</v>
      </c>
      <c r="D4605" s="189"/>
      <c r="E4605" s="190"/>
      <c r="F4605" s="72"/>
      <c r="G4605" s="72"/>
      <c r="H4605" s="99"/>
      <c r="I4605" s="76">
        <f t="shared" si="1876"/>
        <v>38</v>
      </c>
      <c r="J4605" s="191"/>
      <c r="K4605" s="192"/>
      <c r="L4605" s="252"/>
      <c r="M4605" s="193"/>
      <c r="N4605" s="193"/>
      <c r="O4605" s="193"/>
      <c r="P4605" s="239"/>
      <c r="Q4605" s="260"/>
      <c r="R4605" s="194">
        <f>S4604+T4604+U4604+V4604</f>
        <v>1</v>
      </c>
      <c r="S4605" s="103"/>
      <c r="T4605" s="103"/>
      <c r="U4605" s="103"/>
      <c r="V4605" s="103"/>
      <c r="W4605" s="103"/>
      <c r="X4605" s="195"/>
      <c r="Y4605" s="187"/>
      <c r="Z4605" s="196"/>
      <c r="AA4605" s="196"/>
      <c r="AB4605" s="196"/>
      <c r="AC4605" s="197"/>
    </row>
    <row r="4607" spans="1:29" ht="12.75" customHeight="1">
      <c r="A4607" s="52">
        <f>A4568+1</f>
        <v>119</v>
      </c>
      <c r="B4607" s="53" t="s">
        <v>2</v>
      </c>
      <c r="C4607" s="54" t="s">
        <v>201</v>
      </c>
      <c r="D4607" s="55"/>
      <c r="E4607" s="56" t="s">
        <v>55</v>
      </c>
      <c r="F4607" s="209" t="s">
        <v>193</v>
      </c>
      <c r="G4607" s="57"/>
      <c r="H4607" s="58"/>
      <c r="I4607" s="59">
        <v>1</v>
      </c>
      <c r="J4607" s="486" t="str">
        <f>+C4607</f>
        <v>ADE</v>
      </c>
      <c r="K4607" s="486"/>
      <c r="L4607" s="486"/>
      <c r="M4607" s="486"/>
      <c r="N4607" s="486"/>
      <c r="O4607" s="486"/>
      <c r="P4607" s="486"/>
      <c r="Q4607" s="486"/>
      <c r="R4607" s="486"/>
      <c r="S4607" s="486"/>
      <c r="T4607" s="486"/>
      <c r="U4607" s="486"/>
      <c r="V4607" s="486"/>
      <c r="W4607" s="486"/>
      <c r="X4607" s="60"/>
      <c r="Y4607" s="61"/>
      <c r="Z4607" s="62"/>
      <c r="AA4607" s="63"/>
      <c r="AB4607" s="63"/>
      <c r="AC4607" s="64"/>
    </row>
    <row r="4608" spans="1:29" ht="12.75" customHeight="1">
      <c r="A4608" s="69"/>
      <c r="B4608" s="70" t="s">
        <v>3</v>
      </c>
      <c r="C4608" s="71" t="s">
        <v>62</v>
      </c>
      <c r="D4608" s="72"/>
      <c r="E4608" s="73"/>
      <c r="F4608" s="72"/>
      <c r="G4608" s="74"/>
      <c r="H4608" s="75"/>
      <c r="I4608" s="76">
        <f t="shared" ref="I4608:I4644" si="1892">+I4607+1</f>
        <v>2</v>
      </c>
      <c r="J4608" s="77" t="s">
        <v>4</v>
      </c>
      <c r="K4608" s="78"/>
      <c r="L4608" s="248"/>
      <c r="M4608" s="79"/>
      <c r="N4608" s="79"/>
      <c r="O4608" s="79"/>
      <c r="P4608" s="236"/>
      <c r="Q4608" s="254"/>
      <c r="R4608" s="79"/>
      <c r="S4608" s="79"/>
      <c r="T4608" s="79"/>
      <c r="U4608" s="79"/>
      <c r="V4608" s="79"/>
      <c r="W4608" s="80" t="str">
        <f>$Y$1</f>
        <v>Period: 1 May 2012 - 31 May 2012</v>
      </c>
      <c r="X4608" s="81"/>
      <c r="Y4608" s="82"/>
      <c r="Z4608" s="83"/>
      <c r="AA4608" s="84"/>
      <c r="AB4608" s="84"/>
      <c r="AC4608" s="85"/>
    </row>
    <row r="4609" spans="1:29" ht="12.75" customHeight="1">
      <c r="A4609" s="69"/>
      <c r="B4609" s="70" t="s">
        <v>6</v>
      </c>
      <c r="C4609" s="71" t="s">
        <v>5</v>
      </c>
      <c r="D4609" s="72"/>
      <c r="E4609" s="73"/>
      <c r="F4609" s="91"/>
      <c r="G4609" s="91"/>
      <c r="H4609" s="92"/>
      <c r="I4609" s="76">
        <f t="shared" si="1892"/>
        <v>3</v>
      </c>
      <c r="J4609" s="487" t="s">
        <v>7</v>
      </c>
      <c r="K4609" s="488" t="s">
        <v>8</v>
      </c>
      <c r="L4609" s="249"/>
      <c r="M4609" s="489" t="s">
        <v>49</v>
      </c>
      <c r="N4609" s="490"/>
      <c r="O4609" s="220"/>
      <c r="P4609" s="237"/>
      <c r="Q4609" s="255"/>
      <c r="R4609" s="491" t="s">
        <v>64</v>
      </c>
      <c r="S4609" s="493" t="s">
        <v>9</v>
      </c>
      <c r="T4609" s="493"/>
      <c r="U4609" s="493"/>
      <c r="V4609" s="493"/>
      <c r="W4609" s="494" t="s">
        <v>10</v>
      </c>
      <c r="X4609" s="93"/>
      <c r="Y4609" s="94"/>
      <c r="Z4609" s="83"/>
      <c r="AA4609" s="84"/>
      <c r="AB4609" s="84"/>
      <c r="AC4609" s="85"/>
    </row>
    <row r="4610" spans="1:29" ht="12.75" customHeight="1">
      <c r="A4610" s="69"/>
      <c r="B4610" s="70" t="s">
        <v>48</v>
      </c>
      <c r="C4610" s="71"/>
      <c r="D4610" s="72"/>
      <c r="E4610" s="73"/>
      <c r="F4610" s="91"/>
      <c r="G4610" s="91"/>
      <c r="H4610" s="92"/>
      <c r="I4610" s="76">
        <f t="shared" si="1892"/>
        <v>4</v>
      </c>
      <c r="J4610" s="487"/>
      <c r="K4610" s="488"/>
      <c r="L4610" s="250"/>
      <c r="M4610" s="231" t="s">
        <v>11</v>
      </c>
      <c r="N4610" s="231" t="s">
        <v>12</v>
      </c>
      <c r="O4610" s="231"/>
      <c r="P4610" s="238"/>
      <c r="Q4610" s="256" t="s">
        <v>67</v>
      </c>
      <c r="R4610" s="492"/>
      <c r="S4610" s="201">
        <v>1.5</v>
      </c>
      <c r="T4610" s="201">
        <v>2</v>
      </c>
      <c r="U4610" s="201">
        <v>3</v>
      </c>
      <c r="V4610" s="201">
        <v>4</v>
      </c>
      <c r="W4610" s="494"/>
      <c r="X4610" s="93"/>
      <c r="Y4610" s="94"/>
      <c r="Z4610" s="83"/>
      <c r="AA4610" s="95" t="s">
        <v>13</v>
      </c>
      <c r="AB4610" s="95" t="s">
        <v>14</v>
      </c>
      <c r="AC4610" s="96" t="s">
        <v>15</v>
      </c>
    </row>
    <row r="4611" spans="1:29" ht="12.75" customHeight="1">
      <c r="A4611" s="69"/>
      <c r="B4611" s="70" t="s">
        <v>16</v>
      </c>
      <c r="C4611" s="71"/>
      <c r="D4611" s="72"/>
      <c r="E4611" s="73"/>
      <c r="F4611" s="98"/>
      <c r="G4611" s="72"/>
      <c r="H4611" s="99"/>
      <c r="I4611" s="76">
        <f t="shared" si="1892"/>
        <v>5</v>
      </c>
      <c r="J4611" s="100">
        <f>$AN$9</f>
        <v>41079</v>
      </c>
      <c r="K4611" s="101"/>
      <c r="L4611" s="261"/>
      <c r="M4611" s="232">
        <f>VLOOKUP(K4611,$AE$23:$AG$30,2,0)</f>
        <v>0</v>
      </c>
      <c r="N4611" s="241">
        <f>VLOOKUP(K4611,$AE$23:$AG$30,3,0)</f>
        <v>0</v>
      </c>
      <c r="O4611" s="244">
        <f t="shared" ref="O4611:O4640" si="1893">(N4611-M4611)*24</f>
        <v>0</v>
      </c>
      <c r="P4611" s="245">
        <f>+IF(((N4611-M4611)*24)&gt;4,"1",0)</f>
        <v>0</v>
      </c>
      <c r="Q4611" s="257">
        <f t="shared" ref="Q4611:Q4640" si="1894">O4611-P4611</f>
        <v>0</v>
      </c>
      <c r="R4611" s="102">
        <f>+L4611-Q4611</f>
        <v>0</v>
      </c>
      <c r="S4611" s="103">
        <f>IF(AND(Y4611="d",W4611&gt;0),1,0)</f>
        <v>0</v>
      </c>
      <c r="T4611" s="104">
        <f>IF(AND(Y4611="D",W4611-S4611&lt;0),0,IF(AND(Y4611="M",W4611&gt;=7),7,IF(AND(Y4611="M",W4611&lt;7),W4611,IF(W4611-S4611&lt;0,0,IF(AND(Y4611="D",W4611-S4611&gt;=7),7,IF(AND(Y4611="D",W4611-S4611&lt;7),W4611-S4611,0))))))</f>
        <v>0</v>
      </c>
      <c r="U4611" s="104">
        <f>IF(AND(Y4611="D",W4611&lt;1),0,IF(AND(Y4611="D",W4611-S4611-T4611&gt;0,W4611-S4611-T4611&lt;1),W4611-S4611-T4611,IF(AND(Y4611="D",W4611-S4611-T4611&gt;=1),1,IF(AND(Y4611="M",W4611-T4611&gt;=1),1,IF(AND(Y4611="M",W4611-T4611&lt;1),W4611-T4611,0)))))</f>
        <v>0</v>
      </c>
      <c r="V4611" s="104">
        <f>IF(AND(Y4611="D",W4611&lt;1),0,IF(AND(Y4611="D",W4611-S4611-T4611-U4611&gt;0),W4611-S4611-T4611-U4611,IF(AND(Y4611="M",W4611-T4611-U4611&gt;0),W4611-T4611-U4611,0)))</f>
        <v>0</v>
      </c>
      <c r="W4611" s="105">
        <f>+R4611</f>
        <v>0</v>
      </c>
      <c r="X4611" s="96"/>
      <c r="Y4611" s="106" t="str">
        <f>$AO$9</f>
        <v>D</v>
      </c>
      <c r="Z4611" s="207" t="str">
        <f t="shared" ref="Z4611:Z4641" si="1895">TEXT(WEEKDAY(J4611),"ddd")</f>
        <v>Tue</v>
      </c>
      <c r="AA4611" s="107">
        <f t="shared" ref="AA4611:AA4640" si="1896">COUNTIF(K4611,"S")</f>
        <v>0</v>
      </c>
      <c r="AB4611" s="107">
        <f t="shared" ref="AB4611:AB4640" si="1897">COUNTIF(K4611,"I")</f>
        <v>0</v>
      </c>
      <c r="AC4611" s="107">
        <f t="shared" ref="AC4611:AC4640" si="1898">COUNTIF(K4611,"A")</f>
        <v>0</v>
      </c>
    </row>
    <row r="4612" spans="1:29" ht="12.75" customHeight="1">
      <c r="A4612" s="69"/>
      <c r="B4612" s="70" t="s">
        <v>18</v>
      </c>
      <c r="C4612" s="108" t="s">
        <v>61</v>
      </c>
      <c r="D4612" s="109"/>
      <c r="E4612" s="73"/>
      <c r="F4612" s="110"/>
      <c r="G4612" s="72"/>
      <c r="H4612" s="99"/>
      <c r="I4612" s="76">
        <f t="shared" si="1892"/>
        <v>6</v>
      </c>
      <c r="J4612" s="100">
        <f>$AN$10</f>
        <v>41080</v>
      </c>
      <c r="K4612" s="101"/>
      <c r="L4612" s="261"/>
      <c r="M4612" s="232">
        <f>VLOOKUP(K4612,$AE$23:$AG$30,2,0)</f>
        <v>0</v>
      </c>
      <c r="N4612" s="241">
        <f t="shared" ref="N4612:N4640" si="1899">VLOOKUP(K4612,$AE$23:$AG$30,3,0)</f>
        <v>0</v>
      </c>
      <c r="O4612" s="244">
        <f t="shared" si="1893"/>
        <v>0</v>
      </c>
      <c r="P4612" s="245">
        <f>+IF(((N4612-M4612)*24)&gt;4,"1",0)</f>
        <v>0</v>
      </c>
      <c r="Q4612" s="257">
        <f t="shared" si="1894"/>
        <v>0</v>
      </c>
      <c r="R4612" s="102">
        <f>+L4612-Q4612</f>
        <v>0</v>
      </c>
      <c r="S4612" s="103">
        <f t="shared" ref="S4612:S4640" si="1900">IF(AND(Y4612="d",W4612&gt;0),1,0)</f>
        <v>0</v>
      </c>
      <c r="T4612" s="104">
        <f t="shared" ref="T4612:T4640" si="1901">IF(AND(Y4612="D",W4612-S4612&lt;0),0,IF(AND(Y4612="M",W4612&gt;=7),7,IF(AND(Y4612="M",W4612&lt;7),W4612,IF(W4612-S4612&lt;0,0,IF(AND(Y4612="D",W4612-S4612&gt;=7),7,IF(AND(Y4612="D",W4612-S4612&lt;7),W4612-S4612,0))))))</f>
        <v>0</v>
      </c>
      <c r="U4612" s="104">
        <f t="shared" ref="U4612:U4640" si="1902">IF(AND(Y4612="D",W4612&lt;1),0,IF(AND(Y4612="D",W4612-S4612-T4612&gt;0,W4612-S4612-T4612&lt;1),W4612-S4612-T4612,IF(AND(Y4612="D",W4612-S4612-T4612&gt;=1),1,IF(AND(Y4612="M",W4612-T4612&gt;=1),1,IF(AND(Y4612="M",W4612-T4612&lt;1),W4612-T4612,0)))))</f>
        <v>0</v>
      </c>
      <c r="V4612" s="104">
        <f t="shared" ref="V4612:V4640" si="1903">IF(AND(Y4612="D",W4612&lt;1),0,IF(AND(Y4612="D",W4612-S4612-T4612-U4612&gt;0),W4612-S4612-T4612-U4612,IF(AND(Y4612="M",W4612-T4612-U4612&gt;0),W4612-T4612-U4612,0)))</f>
        <v>0</v>
      </c>
      <c r="W4612" s="105">
        <f t="shared" ref="W4612:W4640" si="1904">+R4612</f>
        <v>0</v>
      </c>
      <c r="X4612" s="96"/>
      <c r="Y4612" s="106" t="str">
        <f>$AO$10</f>
        <v>D</v>
      </c>
      <c r="Z4612" s="207" t="str">
        <f t="shared" si="1895"/>
        <v>Wed</v>
      </c>
      <c r="AA4612" s="107">
        <f t="shared" si="1896"/>
        <v>0</v>
      </c>
      <c r="AB4612" s="107">
        <f t="shared" si="1897"/>
        <v>0</v>
      </c>
      <c r="AC4612" s="107">
        <f t="shared" si="1898"/>
        <v>0</v>
      </c>
    </row>
    <row r="4613" spans="1:29" ht="12.75" customHeight="1">
      <c r="A4613" s="69"/>
      <c r="B4613" s="98" t="s">
        <v>20</v>
      </c>
      <c r="C4613" s="199">
        <v>40245</v>
      </c>
      <c r="D4613" s="199">
        <v>41340</v>
      </c>
      <c r="E4613" s="73"/>
      <c r="F4613" s="72"/>
      <c r="G4613" s="72"/>
      <c r="H4613" s="99"/>
      <c r="I4613" s="76">
        <f t="shared" si="1892"/>
        <v>7</v>
      </c>
      <c r="J4613" s="100">
        <f>$AN$11</f>
        <v>41081</v>
      </c>
      <c r="K4613" s="101"/>
      <c r="L4613" s="261"/>
      <c r="M4613" s="232">
        <f>VLOOKUP(K4613,$AE$23:$AG$30,2,0)</f>
        <v>0</v>
      </c>
      <c r="N4613" s="241">
        <f t="shared" si="1899"/>
        <v>0</v>
      </c>
      <c r="O4613" s="244">
        <f t="shared" si="1893"/>
        <v>0</v>
      </c>
      <c r="P4613" s="245">
        <f t="shared" ref="P4613:P4640" si="1905">+IF(((N4613-M4613)*24)&gt;4,"1",0)</f>
        <v>0</v>
      </c>
      <c r="Q4613" s="257">
        <f t="shared" si="1894"/>
        <v>0</v>
      </c>
      <c r="R4613" s="102">
        <f t="shared" ref="R4613:R4640" si="1906">+L4613-Q4613</f>
        <v>0</v>
      </c>
      <c r="S4613" s="103">
        <f t="shared" si="1900"/>
        <v>0</v>
      </c>
      <c r="T4613" s="104">
        <f t="shared" si="1901"/>
        <v>0</v>
      </c>
      <c r="U4613" s="104">
        <f t="shared" si="1902"/>
        <v>0</v>
      </c>
      <c r="V4613" s="104">
        <f t="shared" si="1903"/>
        <v>0</v>
      </c>
      <c r="W4613" s="105">
        <f t="shared" si="1904"/>
        <v>0</v>
      </c>
      <c r="X4613" s="96"/>
      <c r="Y4613" s="106" t="str">
        <f>$AO$11</f>
        <v>D</v>
      </c>
      <c r="Z4613" s="207" t="str">
        <f t="shared" si="1895"/>
        <v>Thu</v>
      </c>
      <c r="AA4613" s="107">
        <f t="shared" si="1896"/>
        <v>0</v>
      </c>
      <c r="AB4613" s="107">
        <f t="shared" si="1897"/>
        <v>0</v>
      </c>
      <c r="AC4613" s="107">
        <f t="shared" si="1898"/>
        <v>0</v>
      </c>
    </row>
    <row r="4614" spans="1:29" ht="12.75" customHeight="1">
      <c r="A4614" s="69"/>
      <c r="B4614" s="98"/>
      <c r="C4614" s="98"/>
      <c r="D4614" s="72"/>
      <c r="E4614" s="73"/>
      <c r="F4614" s="72"/>
      <c r="G4614" s="72"/>
      <c r="H4614" s="99"/>
      <c r="I4614" s="76">
        <f t="shared" si="1892"/>
        <v>8</v>
      </c>
      <c r="J4614" s="100">
        <f>$AN$12</f>
        <v>41082</v>
      </c>
      <c r="K4614" s="101"/>
      <c r="L4614" s="261"/>
      <c r="M4614" s="232">
        <f t="shared" ref="M4614:M4640" si="1907">VLOOKUP(K4614,$AE$23:$AG$30,2,0)</f>
        <v>0</v>
      </c>
      <c r="N4614" s="241">
        <f t="shared" si="1899"/>
        <v>0</v>
      </c>
      <c r="O4614" s="244">
        <f t="shared" si="1893"/>
        <v>0</v>
      </c>
      <c r="P4614" s="245">
        <f t="shared" si="1905"/>
        <v>0</v>
      </c>
      <c r="Q4614" s="257">
        <f t="shared" si="1894"/>
        <v>0</v>
      </c>
      <c r="R4614" s="102">
        <f t="shared" si="1906"/>
        <v>0</v>
      </c>
      <c r="S4614" s="103">
        <f t="shared" si="1900"/>
        <v>0</v>
      </c>
      <c r="T4614" s="104">
        <f t="shared" si="1901"/>
        <v>0</v>
      </c>
      <c r="U4614" s="104">
        <f t="shared" si="1902"/>
        <v>0</v>
      </c>
      <c r="V4614" s="104">
        <f t="shared" si="1903"/>
        <v>0</v>
      </c>
      <c r="W4614" s="105">
        <f t="shared" si="1904"/>
        <v>0</v>
      </c>
      <c r="X4614" s="96"/>
      <c r="Y4614" s="106" t="str">
        <f>$AO$12</f>
        <v>D</v>
      </c>
      <c r="Z4614" s="207" t="str">
        <f t="shared" si="1895"/>
        <v>Fri</v>
      </c>
      <c r="AA4614" s="107">
        <f t="shared" si="1896"/>
        <v>0</v>
      </c>
      <c r="AB4614" s="107">
        <f t="shared" si="1897"/>
        <v>0</v>
      </c>
      <c r="AC4614" s="107">
        <f t="shared" si="1898"/>
        <v>0</v>
      </c>
    </row>
    <row r="4615" spans="1:29" ht="12.75" customHeight="1">
      <c r="A4615" s="69"/>
      <c r="B4615" s="98"/>
      <c r="C4615" s="98"/>
      <c r="D4615" s="72"/>
      <c r="E4615" s="73"/>
      <c r="F4615" s="198"/>
      <c r="G4615" s="72"/>
      <c r="H4615" s="99"/>
      <c r="I4615" s="76">
        <f t="shared" si="1892"/>
        <v>9</v>
      </c>
      <c r="J4615" s="100">
        <f>$AN$13</f>
        <v>41083</v>
      </c>
      <c r="K4615" s="101"/>
      <c r="L4615" s="261"/>
      <c r="M4615" s="232">
        <f t="shared" si="1907"/>
        <v>0</v>
      </c>
      <c r="N4615" s="241">
        <f t="shared" si="1899"/>
        <v>0</v>
      </c>
      <c r="O4615" s="244">
        <f t="shared" si="1893"/>
        <v>0</v>
      </c>
      <c r="P4615" s="245">
        <f t="shared" si="1905"/>
        <v>0</v>
      </c>
      <c r="Q4615" s="257">
        <f t="shared" si="1894"/>
        <v>0</v>
      </c>
      <c r="R4615" s="102">
        <f t="shared" si="1906"/>
        <v>0</v>
      </c>
      <c r="S4615" s="103">
        <f t="shared" si="1900"/>
        <v>0</v>
      </c>
      <c r="T4615" s="104">
        <f t="shared" si="1901"/>
        <v>0</v>
      </c>
      <c r="U4615" s="104">
        <f t="shared" si="1902"/>
        <v>0</v>
      </c>
      <c r="V4615" s="104">
        <f t="shared" si="1903"/>
        <v>0</v>
      </c>
      <c r="W4615" s="105">
        <f t="shared" si="1904"/>
        <v>0</v>
      </c>
      <c r="X4615" s="96"/>
      <c r="Y4615" s="106" t="str">
        <f>$AO$13</f>
        <v>M</v>
      </c>
      <c r="Z4615" s="207" t="str">
        <f t="shared" si="1895"/>
        <v>Sat</v>
      </c>
      <c r="AA4615" s="107">
        <f t="shared" si="1896"/>
        <v>0</v>
      </c>
      <c r="AB4615" s="107">
        <f t="shared" si="1897"/>
        <v>0</v>
      </c>
      <c r="AC4615" s="107">
        <f t="shared" si="1898"/>
        <v>0</v>
      </c>
    </row>
    <row r="4616" spans="1:29" ht="12.75" customHeight="1">
      <c r="A4616" s="69"/>
      <c r="B4616" s="124" t="s">
        <v>21</v>
      </c>
      <c r="C4616" s="125" t="s">
        <v>22</v>
      </c>
      <c r="D4616" s="126"/>
      <c r="E4616" s="127"/>
      <c r="F4616" s="198">
        <v>1244560</v>
      </c>
      <c r="G4616" s="129" t="s">
        <v>22</v>
      </c>
      <c r="H4616" s="130">
        <f>+F4616</f>
        <v>1244560</v>
      </c>
      <c r="I4616" s="76">
        <f t="shared" si="1892"/>
        <v>10</v>
      </c>
      <c r="J4616" s="100">
        <f>$AN$14</f>
        <v>41084</v>
      </c>
      <c r="K4616" s="101"/>
      <c r="L4616" s="261"/>
      <c r="M4616" s="232">
        <f t="shared" si="1907"/>
        <v>0</v>
      </c>
      <c r="N4616" s="241">
        <f t="shared" si="1899"/>
        <v>0</v>
      </c>
      <c r="O4616" s="244">
        <f t="shared" si="1893"/>
        <v>0</v>
      </c>
      <c r="P4616" s="245">
        <f t="shared" si="1905"/>
        <v>0</v>
      </c>
      <c r="Q4616" s="257">
        <f t="shared" si="1894"/>
        <v>0</v>
      </c>
      <c r="R4616" s="102">
        <f t="shared" si="1906"/>
        <v>0</v>
      </c>
      <c r="S4616" s="103">
        <f t="shared" si="1900"/>
        <v>0</v>
      </c>
      <c r="T4616" s="104">
        <f t="shared" si="1901"/>
        <v>0</v>
      </c>
      <c r="U4616" s="104">
        <f t="shared" si="1902"/>
        <v>0</v>
      </c>
      <c r="V4616" s="104">
        <f t="shared" si="1903"/>
        <v>0</v>
      </c>
      <c r="W4616" s="105">
        <f t="shared" si="1904"/>
        <v>0</v>
      </c>
      <c r="X4616" s="96"/>
      <c r="Y4616" s="106" t="str">
        <f>$AO$14</f>
        <v>M</v>
      </c>
      <c r="Z4616" s="262" t="str">
        <f t="shared" si="1895"/>
        <v>Sun</v>
      </c>
      <c r="AA4616" s="107">
        <f t="shared" si="1896"/>
        <v>0</v>
      </c>
      <c r="AB4616" s="107">
        <f t="shared" si="1897"/>
        <v>0</v>
      </c>
      <c r="AC4616" s="107">
        <f t="shared" si="1898"/>
        <v>0</v>
      </c>
    </row>
    <row r="4617" spans="1:29" ht="12.75" customHeight="1">
      <c r="A4617" s="69"/>
      <c r="B4617" s="124" t="s">
        <v>23</v>
      </c>
      <c r="C4617" s="125" t="s">
        <v>22</v>
      </c>
      <c r="D4617" s="133">
        <f>+F4616/173</f>
        <v>7193.9884393063585</v>
      </c>
      <c r="E4617" s="127" t="s">
        <v>24</v>
      </c>
      <c r="F4617" s="128">
        <f>+W4643</f>
        <v>1.5</v>
      </c>
      <c r="G4617" s="134" t="s">
        <v>22</v>
      </c>
      <c r="H4617" s="130">
        <f>F4617*D4617</f>
        <v>10790.982658959538</v>
      </c>
      <c r="I4617" s="76">
        <f t="shared" si="1892"/>
        <v>11</v>
      </c>
      <c r="J4617" s="100">
        <f>$AN$15</f>
        <v>41085</v>
      </c>
      <c r="K4617" s="101"/>
      <c r="L4617" s="261"/>
      <c r="M4617" s="232">
        <f t="shared" si="1907"/>
        <v>0</v>
      </c>
      <c r="N4617" s="241">
        <f t="shared" si="1899"/>
        <v>0</v>
      </c>
      <c r="O4617" s="244">
        <f t="shared" si="1893"/>
        <v>0</v>
      </c>
      <c r="P4617" s="245">
        <f t="shared" si="1905"/>
        <v>0</v>
      </c>
      <c r="Q4617" s="257">
        <f t="shared" si="1894"/>
        <v>0</v>
      </c>
      <c r="R4617" s="102">
        <f t="shared" si="1906"/>
        <v>0</v>
      </c>
      <c r="S4617" s="103">
        <f t="shared" si="1900"/>
        <v>0</v>
      </c>
      <c r="T4617" s="104">
        <f t="shared" si="1901"/>
        <v>0</v>
      </c>
      <c r="U4617" s="104">
        <f t="shared" si="1902"/>
        <v>0</v>
      </c>
      <c r="V4617" s="104">
        <f t="shared" si="1903"/>
        <v>0</v>
      </c>
      <c r="W4617" s="105">
        <f t="shared" si="1904"/>
        <v>0</v>
      </c>
      <c r="X4617" s="96"/>
      <c r="Y4617" s="106" t="str">
        <f>$AO$15</f>
        <v>D</v>
      </c>
      <c r="Z4617" s="262" t="str">
        <f t="shared" si="1895"/>
        <v>Mon</v>
      </c>
      <c r="AA4617" s="107">
        <f t="shared" si="1896"/>
        <v>0</v>
      </c>
      <c r="AB4617" s="107">
        <f t="shared" si="1897"/>
        <v>0</v>
      </c>
      <c r="AC4617" s="107">
        <f t="shared" si="1898"/>
        <v>0</v>
      </c>
    </row>
    <row r="4618" spans="1:29" ht="12.75" customHeight="1">
      <c r="A4618" s="69"/>
      <c r="B4618" s="124" t="s">
        <v>65</v>
      </c>
      <c r="C4618" s="125" t="s">
        <v>22</v>
      </c>
      <c r="D4618" s="133">
        <v>6000</v>
      </c>
      <c r="E4618" s="127" t="s">
        <v>24</v>
      </c>
      <c r="F4618" s="203">
        <f>+K4643</f>
        <v>8</v>
      </c>
      <c r="G4618" s="134" t="s">
        <v>22</v>
      </c>
      <c r="H4618" s="130">
        <f>F4618*D4618</f>
        <v>48000</v>
      </c>
      <c r="I4618" s="76">
        <f t="shared" si="1892"/>
        <v>12</v>
      </c>
      <c r="J4618" s="100">
        <f>$AN$16</f>
        <v>41086</v>
      </c>
      <c r="K4618" s="101"/>
      <c r="L4618" s="261"/>
      <c r="M4618" s="232">
        <f t="shared" si="1907"/>
        <v>0</v>
      </c>
      <c r="N4618" s="241">
        <f t="shared" si="1899"/>
        <v>0</v>
      </c>
      <c r="O4618" s="244">
        <f t="shared" si="1893"/>
        <v>0</v>
      </c>
      <c r="P4618" s="245">
        <f t="shared" si="1905"/>
        <v>0</v>
      </c>
      <c r="Q4618" s="257">
        <f t="shared" si="1894"/>
        <v>0</v>
      </c>
      <c r="R4618" s="102">
        <f t="shared" si="1906"/>
        <v>0</v>
      </c>
      <c r="S4618" s="103">
        <f t="shared" si="1900"/>
        <v>0</v>
      </c>
      <c r="T4618" s="104">
        <f t="shared" si="1901"/>
        <v>0</v>
      </c>
      <c r="U4618" s="104">
        <f t="shared" si="1902"/>
        <v>0</v>
      </c>
      <c r="V4618" s="104">
        <f t="shared" si="1903"/>
        <v>0</v>
      </c>
      <c r="W4618" s="105">
        <f t="shared" si="1904"/>
        <v>0</v>
      </c>
      <c r="X4618" s="96"/>
      <c r="Y4618" s="106" t="str">
        <f>$AO$16</f>
        <v>D</v>
      </c>
      <c r="Z4618" s="207" t="str">
        <f t="shared" si="1895"/>
        <v>Tue</v>
      </c>
      <c r="AA4618" s="107">
        <f t="shared" si="1896"/>
        <v>0</v>
      </c>
      <c r="AB4618" s="107">
        <f t="shared" si="1897"/>
        <v>0</v>
      </c>
      <c r="AC4618" s="107">
        <f t="shared" si="1898"/>
        <v>0</v>
      </c>
    </row>
    <row r="4619" spans="1:29" ht="12.75" customHeight="1">
      <c r="A4619" s="69"/>
      <c r="B4619" s="124" t="s">
        <v>66</v>
      </c>
      <c r="C4619" s="125" t="s">
        <v>22</v>
      </c>
      <c r="D4619" s="200">
        <v>4000</v>
      </c>
      <c r="E4619" s="127" t="s">
        <v>24</v>
      </c>
      <c r="F4619" s="139">
        <f>+L4643</f>
        <v>0</v>
      </c>
      <c r="G4619" s="134" t="s">
        <v>22</v>
      </c>
      <c r="H4619" s="130">
        <f>F4619*D4619</f>
        <v>0</v>
      </c>
      <c r="I4619" s="76">
        <f t="shared" si="1892"/>
        <v>13</v>
      </c>
      <c r="J4619" s="100">
        <f>$AN$17</f>
        <v>41087</v>
      </c>
      <c r="K4619" s="101"/>
      <c r="L4619" s="261"/>
      <c r="M4619" s="232">
        <f t="shared" si="1907"/>
        <v>0</v>
      </c>
      <c r="N4619" s="241">
        <f t="shared" si="1899"/>
        <v>0</v>
      </c>
      <c r="O4619" s="244">
        <f t="shared" si="1893"/>
        <v>0</v>
      </c>
      <c r="P4619" s="245">
        <f t="shared" si="1905"/>
        <v>0</v>
      </c>
      <c r="Q4619" s="257">
        <f t="shared" si="1894"/>
        <v>0</v>
      </c>
      <c r="R4619" s="102">
        <f t="shared" si="1906"/>
        <v>0</v>
      </c>
      <c r="S4619" s="103">
        <f t="shared" si="1900"/>
        <v>0</v>
      </c>
      <c r="T4619" s="104">
        <f t="shared" si="1901"/>
        <v>0</v>
      </c>
      <c r="U4619" s="104">
        <f t="shared" si="1902"/>
        <v>0</v>
      </c>
      <c r="V4619" s="104">
        <f t="shared" si="1903"/>
        <v>0</v>
      </c>
      <c r="W4619" s="105">
        <f t="shared" si="1904"/>
        <v>0</v>
      </c>
      <c r="X4619" s="96"/>
      <c r="Y4619" s="106" t="str">
        <f>$AO$17</f>
        <v>D</v>
      </c>
      <c r="Z4619" s="207" t="str">
        <f t="shared" si="1895"/>
        <v>Wed</v>
      </c>
      <c r="AA4619" s="107">
        <f t="shared" si="1896"/>
        <v>0</v>
      </c>
      <c r="AB4619" s="107">
        <f t="shared" si="1897"/>
        <v>0</v>
      </c>
      <c r="AC4619" s="107">
        <f t="shared" si="1898"/>
        <v>0</v>
      </c>
    </row>
    <row r="4620" spans="1:29" ht="12.75" customHeight="1">
      <c r="A4620" s="69"/>
      <c r="B4620" s="335" t="s">
        <v>75</v>
      </c>
      <c r="C4620" s="336" t="s">
        <v>22</v>
      </c>
      <c r="D4620" s="337"/>
      <c r="E4620" s="127" t="s">
        <v>24</v>
      </c>
      <c r="F4620" s="338">
        <f>+M4643</f>
        <v>8</v>
      </c>
      <c r="G4620" s="142" t="s">
        <v>22</v>
      </c>
      <c r="H4620" s="143">
        <f>+F4620*D4620</f>
        <v>0</v>
      </c>
      <c r="I4620" s="76">
        <f t="shared" si="1892"/>
        <v>14</v>
      </c>
      <c r="J4620" s="100">
        <f>$AN$18</f>
        <v>41088</v>
      </c>
      <c r="K4620" s="101"/>
      <c r="L4620" s="261"/>
      <c r="M4620" s="232">
        <f t="shared" si="1907"/>
        <v>0</v>
      </c>
      <c r="N4620" s="241">
        <f t="shared" si="1899"/>
        <v>0</v>
      </c>
      <c r="O4620" s="244">
        <f t="shared" si="1893"/>
        <v>0</v>
      </c>
      <c r="P4620" s="245">
        <f t="shared" si="1905"/>
        <v>0</v>
      </c>
      <c r="Q4620" s="257">
        <f t="shared" si="1894"/>
        <v>0</v>
      </c>
      <c r="R4620" s="102">
        <f t="shared" si="1906"/>
        <v>0</v>
      </c>
      <c r="S4620" s="103">
        <f t="shared" si="1900"/>
        <v>0</v>
      </c>
      <c r="T4620" s="104">
        <f t="shared" si="1901"/>
        <v>0</v>
      </c>
      <c r="U4620" s="104">
        <f t="shared" si="1902"/>
        <v>0</v>
      </c>
      <c r="V4620" s="104">
        <f t="shared" si="1903"/>
        <v>0</v>
      </c>
      <c r="W4620" s="105">
        <f t="shared" si="1904"/>
        <v>0</v>
      </c>
      <c r="X4620" s="96"/>
      <c r="Y4620" s="106" t="str">
        <f>$AO$18</f>
        <v>D</v>
      </c>
      <c r="Z4620" s="207" t="str">
        <f t="shared" si="1895"/>
        <v>Thu</v>
      </c>
      <c r="AA4620" s="107">
        <f t="shared" si="1896"/>
        <v>0</v>
      </c>
      <c r="AB4620" s="107">
        <f t="shared" si="1897"/>
        <v>0</v>
      </c>
      <c r="AC4620" s="107">
        <f t="shared" si="1898"/>
        <v>0</v>
      </c>
    </row>
    <row r="4621" spans="1:29" ht="12.75" customHeight="1">
      <c r="A4621" s="69"/>
      <c r="B4621" s="124"/>
      <c r="C4621" s="70"/>
      <c r="D4621" s="202"/>
      <c r="E4621" s="140"/>
      <c r="F4621" s="141"/>
      <c r="G4621" s="74" t="s">
        <v>22</v>
      </c>
      <c r="H4621" s="99">
        <f>+D4621*F4621</f>
        <v>0</v>
      </c>
      <c r="I4621" s="76">
        <f t="shared" si="1892"/>
        <v>15</v>
      </c>
      <c r="J4621" s="100">
        <f>$AN$19</f>
        <v>41089</v>
      </c>
      <c r="K4621" s="101"/>
      <c r="L4621" s="261"/>
      <c r="M4621" s="232">
        <f t="shared" si="1907"/>
        <v>0</v>
      </c>
      <c r="N4621" s="241">
        <f t="shared" si="1899"/>
        <v>0</v>
      </c>
      <c r="O4621" s="244">
        <f t="shared" si="1893"/>
        <v>0</v>
      </c>
      <c r="P4621" s="245">
        <f t="shared" si="1905"/>
        <v>0</v>
      </c>
      <c r="Q4621" s="257">
        <f t="shared" si="1894"/>
        <v>0</v>
      </c>
      <c r="R4621" s="102">
        <f t="shared" si="1906"/>
        <v>0</v>
      </c>
      <c r="S4621" s="103">
        <f t="shared" si="1900"/>
        <v>0</v>
      </c>
      <c r="T4621" s="104">
        <f t="shared" si="1901"/>
        <v>0</v>
      </c>
      <c r="U4621" s="104">
        <f t="shared" si="1902"/>
        <v>0</v>
      </c>
      <c r="V4621" s="104">
        <f t="shared" si="1903"/>
        <v>0</v>
      </c>
      <c r="W4621" s="105">
        <f t="shared" si="1904"/>
        <v>0</v>
      </c>
      <c r="X4621" s="96"/>
      <c r="Y4621" s="106" t="str">
        <f>$AO$19</f>
        <v>D</v>
      </c>
      <c r="Z4621" s="207" t="str">
        <f t="shared" si="1895"/>
        <v>Fri</v>
      </c>
      <c r="AA4621" s="107">
        <f t="shared" si="1896"/>
        <v>0</v>
      </c>
      <c r="AB4621" s="107">
        <f t="shared" si="1897"/>
        <v>0</v>
      </c>
      <c r="AC4621" s="107">
        <f t="shared" si="1898"/>
        <v>0</v>
      </c>
    </row>
    <row r="4622" spans="1:29" ht="12.75" customHeight="1">
      <c r="A4622" s="69"/>
      <c r="B4622" s="124"/>
      <c r="C4622" s="70"/>
      <c r="D4622" s="202"/>
      <c r="E4622" s="140"/>
      <c r="F4622" s="139"/>
      <c r="G4622" s="74" t="s">
        <v>22</v>
      </c>
      <c r="H4622" s="99">
        <f>+D4622*F4622</f>
        <v>0</v>
      </c>
      <c r="I4622" s="76">
        <f t="shared" si="1892"/>
        <v>16</v>
      </c>
      <c r="J4622" s="100">
        <f>$AN$20</f>
        <v>41090</v>
      </c>
      <c r="K4622" s="101"/>
      <c r="L4622" s="261"/>
      <c r="M4622" s="232">
        <f t="shared" si="1907"/>
        <v>0</v>
      </c>
      <c r="N4622" s="241">
        <f t="shared" si="1899"/>
        <v>0</v>
      </c>
      <c r="O4622" s="244">
        <f t="shared" si="1893"/>
        <v>0</v>
      </c>
      <c r="P4622" s="245">
        <f t="shared" si="1905"/>
        <v>0</v>
      </c>
      <c r="Q4622" s="257">
        <f t="shared" si="1894"/>
        <v>0</v>
      </c>
      <c r="R4622" s="102">
        <f t="shared" si="1906"/>
        <v>0</v>
      </c>
      <c r="S4622" s="103">
        <f t="shared" si="1900"/>
        <v>0</v>
      </c>
      <c r="T4622" s="104">
        <f t="shared" si="1901"/>
        <v>0</v>
      </c>
      <c r="U4622" s="104">
        <f t="shared" si="1902"/>
        <v>0</v>
      </c>
      <c r="V4622" s="104">
        <f t="shared" si="1903"/>
        <v>0</v>
      </c>
      <c r="W4622" s="105">
        <f t="shared" si="1904"/>
        <v>0</v>
      </c>
      <c r="X4622" s="96"/>
      <c r="Y4622" s="106" t="str">
        <f>$AO$20</f>
        <v>M</v>
      </c>
      <c r="Z4622" s="207" t="str">
        <f t="shared" si="1895"/>
        <v>Sat</v>
      </c>
      <c r="AA4622" s="107">
        <f t="shared" si="1896"/>
        <v>0</v>
      </c>
      <c r="AB4622" s="107">
        <f t="shared" si="1897"/>
        <v>0</v>
      </c>
      <c r="AC4622" s="107">
        <f t="shared" si="1898"/>
        <v>0</v>
      </c>
    </row>
    <row r="4623" spans="1:29" ht="12.75" customHeight="1">
      <c r="A4623" s="69"/>
      <c r="B4623" s="124" t="s">
        <v>56</v>
      </c>
      <c r="C4623" s="70" t="s">
        <v>22</v>
      </c>
      <c r="D4623" s="202"/>
      <c r="E4623" s="140"/>
      <c r="F4623" s="141"/>
      <c r="G4623" s="74" t="s">
        <v>22</v>
      </c>
      <c r="H4623" s="99">
        <v>0</v>
      </c>
      <c r="I4623" s="76">
        <f t="shared" si="1892"/>
        <v>17</v>
      </c>
      <c r="J4623" s="100">
        <f>$AN$21</f>
        <v>41091</v>
      </c>
      <c r="K4623" s="101"/>
      <c r="L4623" s="261"/>
      <c r="M4623" s="232">
        <f t="shared" si="1907"/>
        <v>0</v>
      </c>
      <c r="N4623" s="241">
        <f t="shared" si="1899"/>
        <v>0</v>
      </c>
      <c r="O4623" s="244">
        <f t="shared" si="1893"/>
        <v>0</v>
      </c>
      <c r="P4623" s="245">
        <f t="shared" si="1905"/>
        <v>0</v>
      </c>
      <c r="Q4623" s="257">
        <f t="shared" si="1894"/>
        <v>0</v>
      </c>
      <c r="R4623" s="102">
        <f t="shared" si="1906"/>
        <v>0</v>
      </c>
      <c r="S4623" s="103">
        <f t="shared" si="1900"/>
        <v>0</v>
      </c>
      <c r="T4623" s="104">
        <f t="shared" si="1901"/>
        <v>0</v>
      </c>
      <c r="U4623" s="104">
        <f t="shared" si="1902"/>
        <v>0</v>
      </c>
      <c r="V4623" s="104">
        <f t="shared" si="1903"/>
        <v>0</v>
      </c>
      <c r="W4623" s="105">
        <f t="shared" si="1904"/>
        <v>0</v>
      </c>
      <c r="X4623" s="96"/>
      <c r="Y4623" s="106" t="str">
        <f>$AO$21</f>
        <v>M</v>
      </c>
      <c r="Z4623" s="262" t="str">
        <f t="shared" si="1895"/>
        <v>Sun</v>
      </c>
      <c r="AA4623" s="107">
        <f t="shared" si="1896"/>
        <v>0</v>
      </c>
      <c r="AB4623" s="107">
        <f t="shared" si="1897"/>
        <v>0</v>
      </c>
      <c r="AC4623" s="107">
        <f t="shared" si="1898"/>
        <v>0</v>
      </c>
    </row>
    <row r="4624" spans="1:29" ht="12.75" customHeight="1">
      <c r="A4624" s="69"/>
      <c r="B4624" s="124"/>
      <c r="C4624" s="70"/>
      <c r="D4624" s="202"/>
      <c r="E4624" s="140"/>
      <c r="F4624" s="139"/>
      <c r="G4624" s="74" t="s">
        <v>22</v>
      </c>
      <c r="H4624" s="99">
        <f>+D4624*F4624</f>
        <v>0</v>
      </c>
      <c r="I4624" s="76">
        <f t="shared" si="1892"/>
        <v>18</v>
      </c>
      <c r="J4624" s="100">
        <f>$AN$22</f>
        <v>41092</v>
      </c>
      <c r="K4624" s="101"/>
      <c r="L4624" s="261"/>
      <c r="M4624" s="232">
        <f t="shared" si="1907"/>
        <v>0</v>
      </c>
      <c r="N4624" s="241">
        <f t="shared" si="1899"/>
        <v>0</v>
      </c>
      <c r="O4624" s="244">
        <f t="shared" si="1893"/>
        <v>0</v>
      </c>
      <c r="P4624" s="245">
        <f t="shared" si="1905"/>
        <v>0</v>
      </c>
      <c r="Q4624" s="257">
        <f t="shared" si="1894"/>
        <v>0</v>
      </c>
      <c r="R4624" s="102">
        <f t="shared" si="1906"/>
        <v>0</v>
      </c>
      <c r="S4624" s="103">
        <f t="shared" si="1900"/>
        <v>0</v>
      </c>
      <c r="T4624" s="104">
        <f t="shared" si="1901"/>
        <v>0</v>
      </c>
      <c r="U4624" s="104">
        <f t="shared" si="1902"/>
        <v>0</v>
      </c>
      <c r="V4624" s="104">
        <f t="shared" si="1903"/>
        <v>0</v>
      </c>
      <c r="W4624" s="105">
        <f t="shared" si="1904"/>
        <v>0</v>
      </c>
      <c r="X4624" s="96"/>
      <c r="Y4624" s="106" t="str">
        <f>$AO$22</f>
        <v>D</v>
      </c>
      <c r="Z4624" s="262" t="str">
        <f t="shared" si="1895"/>
        <v>Mon</v>
      </c>
      <c r="AA4624" s="107">
        <f t="shared" si="1896"/>
        <v>0</v>
      </c>
      <c r="AB4624" s="107">
        <f t="shared" si="1897"/>
        <v>0</v>
      </c>
      <c r="AC4624" s="107">
        <f t="shared" si="1898"/>
        <v>0</v>
      </c>
    </row>
    <row r="4625" spans="1:29" ht="12.75" customHeight="1">
      <c r="A4625" s="69"/>
      <c r="B4625" s="150" t="s">
        <v>19</v>
      </c>
      <c r="C4625" s="150"/>
      <c r="D4625" s="200"/>
      <c r="E4625" s="127"/>
      <c r="F4625" s="151"/>
      <c r="G4625" s="134" t="s">
        <v>22</v>
      </c>
      <c r="H4625" s="152">
        <f>SUM(H4616:H4624)</f>
        <v>1303350.9826589595</v>
      </c>
      <c r="I4625" s="76">
        <f t="shared" si="1892"/>
        <v>19</v>
      </c>
      <c r="J4625" s="100">
        <f>$AN$23</f>
        <v>41093</v>
      </c>
      <c r="K4625" s="101"/>
      <c r="L4625" s="261"/>
      <c r="M4625" s="232">
        <f t="shared" si="1907"/>
        <v>0</v>
      </c>
      <c r="N4625" s="241">
        <f t="shared" si="1899"/>
        <v>0</v>
      </c>
      <c r="O4625" s="244">
        <f t="shared" si="1893"/>
        <v>0</v>
      </c>
      <c r="P4625" s="245">
        <f t="shared" si="1905"/>
        <v>0</v>
      </c>
      <c r="Q4625" s="257">
        <f t="shared" si="1894"/>
        <v>0</v>
      </c>
      <c r="R4625" s="102">
        <f t="shared" si="1906"/>
        <v>0</v>
      </c>
      <c r="S4625" s="103">
        <f t="shared" si="1900"/>
        <v>0</v>
      </c>
      <c r="T4625" s="104">
        <f t="shared" si="1901"/>
        <v>0</v>
      </c>
      <c r="U4625" s="104">
        <f t="shared" si="1902"/>
        <v>0</v>
      </c>
      <c r="V4625" s="104">
        <f t="shared" si="1903"/>
        <v>0</v>
      </c>
      <c r="W4625" s="105">
        <f t="shared" si="1904"/>
        <v>0</v>
      </c>
      <c r="X4625" s="96"/>
      <c r="Y4625" s="106" t="str">
        <f>$AO$23</f>
        <v>D</v>
      </c>
      <c r="Z4625" s="207" t="str">
        <f t="shared" si="1895"/>
        <v>Tue</v>
      </c>
      <c r="AA4625" s="107">
        <f t="shared" si="1896"/>
        <v>0</v>
      </c>
      <c r="AB4625" s="107">
        <f t="shared" si="1897"/>
        <v>0</v>
      </c>
      <c r="AC4625" s="107">
        <f t="shared" si="1898"/>
        <v>0</v>
      </c>
    </row>
    <row r="4626" spans="1:29" ht="12.75" customHeight="1">
      <c r="A4626" s="69"/>
      <c r="B4626" s="131" t="s">
        <v>25</v>
      </c>
      <c r="C4626" s="70"/>
      <c r="D4626" s="200"/>
      <c r="E4626" s="127"/>
      <c r="F4626" s="151"/>
      <c r="G4626" s="74"/>
      <c r="H4626" s="75"/>
      <c r="I4626" s="76">
        <f t="shared" si="1892"/>
        <v>20</v>
      </c>
      <c r="J4626" s="100">
        <f>$AN$24</f>
        <v>41094</v>
      </c>
      <c r="K4626" s="101"/>
      <c r="L4626" s="261"/>
      <c r="M4626" s="232">
        <f t="shared" si="1907"/>
        <v>0</v>
      </c>
      <c r="N4626" s="241">
        <f t="shared" si="1899"/>
        <v>0</v>
      </c>
      <c r="O4626" s="244">
        <f t="shared" si="1893"/>
        <v>0</v>
      </c>
      <c r="P4626" s="245">
        <f t="shared" si="1905"/>
        <v>0</v>
      </c>
      <c r="Q4626" s="257">
        <f t="shared" si="1894"/>
        <v>0</v>
      </c>
      <c r="R4626" s="102">
        <f t="shared" si="1906"/>
        <v>0</v>
      </c>
      <c r="S4626" s="103">
        <f t="shared" si="1900"/>
        <v>0</v>
      </c>
      <c r="T4626" s="104">
        <f t="shared" si="1901"/>
        <v>0</v>
      </c>
      <c r="U4626" s="104">
        <f t="shared" si="1902"/>
        <v>0</v>
      </c>
      <c r="V4626" s="104">
        <f t="shared" si="1903"/>
        <v>0</v>
      </c>
      <c r="W4626" s="105">
        <f t="shared" si="1904"/>
        <v>0</v>
      </c>
      <c r="X4626" s="96"/>
      <c r="Y4626" s="106" t="str">
        <f>$AO$24</f>
        <v>D</v>
      </c>
      <c r="Z4626" s="207" t="str">
        <f t="shared" si="1895"/>
        <v>Wed</v>
      </c>
      <c r="AA4626" s="107">
        <f t="shared" si="1896"/>
        <v>0</v>
      </c>
      <c r="AB4626" s="107">
        <f t="shared" si="1897"/>
        <v>0</v>
      </c>
      <c r="AC4626" s="107">
        <f t="shared" si="1898"/>
        <v>0</v>
      </c>
    </row>
    <row r="4627" spans="1:29" ht="12.75" customHeight="1">
      <c r="A4627" s="69"/>
      <c r="B4627" s="124" t="s">
        <v>26</v>
      </c>
      <c r="C4627" s="125" t="s">
        <v>22</v>
      </c>
      <c r="D4627" s="153">
        <f>-H4616</f>
        <v>-1244560</v>
      </c>
      <c r="E4627" s="127" t="s">
        <v>24</v>
      </c>
      <c r="F4627" s="149">
        <v>0.02</v>
      </c>
      <c r="G4627" s="134" t="s">
        <v>22</v>
      </c>
      <c r="H4627" s="130">
        <f>F4627*D4627</f>
        <v>-24891.200000000001</v>
      </c>
      <c r="I4627" s="76">
        <f t="shared" si="1892"/>
        <v>21</v>
      </c>
      <c r="J4627" s="100">
        <f>$AN$25</f>
        <v>41095</v>
      </c>
      <c r="K4627" s="101"/>
      <c r="L4627" s="261"/>
      <c r="M4627" s="232">
        <f t="shared" si="1907"/>
        <v>0</v>
      </c>
      <c r="N4627" s="241">
        <f t="shared" si="1899"/>
        <v>0</v>
      </c>
      <c r="O4627" s="244">
        <f t="shared" si="1893"/>
        <v>0</v>
      </c>
      <c r="P4627" s="245">
        <f t="shared" si="1905"/>
        <v>0</v>
      </c>
      <c r="Q4627" s="257">
        <f t="shared" si="1894"/>
        <v>0</v>
      </c>
      <c r="R4627" s="102">
        <f t="shared" si="1906"/>
        <v>0</v>
      </c>
      <c r="S4627" s="103">
        <f t="shared" si="1900"/>
        <v>0</v>
      </c>
      <c r="T4627" s="104">
        <f t="shared" si="1901"/>
        <v>0</v>
      </c>
      <c r="U4627" s="104">
        <f t="shared" si="1902"/>
        <v>0</v>
      </c>
      <c r="V4627" s="104">
        <f t="shared" si="1903"/>
        <v>0</v>
      </c>
      <c r="W4627" s="105">
        <f t="shared" si="1904"/>
        <v>0</v>
      </c>
      <c r="X4627" s="96"/>
      <c r="Y4627" s="106" t="str">
        <f>$AO$25</f>
        <v>D</v>
      </c>
      <c r="Z4627" s="207" t="str">
        <f t="shared" si="1895"/>
        <v>Thu</v>
      </c>
      <c r="AA4627" s="107">
        <f t="shared" si="1896"/>
        <v>0</v>
      </c>
      <c r="AB4627" s="107">
        <f t="shared" si="1897"/>
        <v>0</v>
      </c>
      <c r="AC4627" s="107">
        <f t="shared" si="1898"/>
        <v>0</v>
      </c>
    </row>
    <row r="4628" spans="1:29" ht="12.75" customHeight="1">
      <c r="A4628" s="69"/>
      <c r="B4628" s="124" t="s">
        <v>47</v>
      </c>
      <c r="C4628" s="125" t="s">
        <v>22</v>
      </c>
      <c r="D4628" s="200"/>
      <c r="E4628" s="127"/>
      <c r="F4628" s="155"/>
      <c r="G4628" s="134" t="s">
        <v>22</v>
      </c>
      <c r="H4628" s="130">
        <f>SUM(AA4643:AC4643)*-F4616/21</f>
        <v>0</v>
      </c>
      <c r="I4628" s="76">
        <f t="shared" si="1892"/>
        <v>22</v>
      </c>
      <c r="J4628" s="100">
        <f>$AN$26</f>
        <v>41096</v>
      </c>
      <c r="K4628" s="101"/>
      <c r="L4628" s="261"/>
      <c r="M4628" s="232">
        <f t="shared" si="1907"/>
        <v>0</v>
      </c>
      <c r="N4628" s="241">
        <f t="shared" si="1899"/>
        <v>0</v>
      </c>
      <c r="O4628" s="244">
        <f t="shared" si="1893"/>
        <v>0</v>
      </c>
      <c r="P4628" s="245">
        <f t="shared" si="1905"/>
        <v>0</v>
      </c>
      <c r="Q4628" s="257">
        <f t="shared" si="1894"/>
        <v>0</v>
      </c>
      <c r="R4628" s="102">
        <f t="shared" si="1906"/>
        <v>0</v>
      </c>
      <c r="S4628" s="103">
        <f t="shared" si="1900"/>
        <v>0</v>
      </c>
      <c r="T4628" s="104">
        <f t="shared" si="1901"/>
        <v>0</v>
      </c>
      <c r="U4628" s="104">
        <f t="shared" si="1902"/>
        <v>0</v>
      </c>
      <c r="V4628" s="104">
        <f t="shared" si="1903"/>
        <v>0</v>
      </c>
      <c r="W4628" s="105">
        <f t="shared" si="1904"/>
        <v>0</v>
      </c>
      <c r="X4628" s="96"/>
      <c r="Y4628" s="106" t="str">
        <f>$AO$26</f>
        <v>D</v>
      </c>
      <c r="Z4628" s="207" t="str">
        <f t="shared" si="1895"/>
        <v>Fri</v>
      </c>
      <c r="AA4628" s="107">
        <f t="shared" si="1896"/>
        <v>0</v>
      </c>
      <c r="AB4628" s="107">
        <f t="shared" si="1897"/>
        <v>0</v>
      </c>
      <c r="AC4628" s="107">
        <f t="shared" si="1898"/>
        <v>0</v>
      </c>
    </row>
    <row r="4629" spans="1:29" ht="12.75" customHeight="1">
      <c r="A4629" s="69"/>
      <c r="B4629" s="124" t="s">
        <v>27</v>
      </c>
      <c r="C4629" s="125" t="s">
        <v>22</v>
      </c>
      <c r="D4629" s="200"/>
      <c r="E4629" s="127"/>
      <c r="F4629" s="155"/>
      <c r="G4629" s="134" t="s">
        <v>22</v>
      </c>
      <c r="H4629" s="156">
        <f>+F4635</f>
        <v>0</v>
      </c>
      <c r="I4629" s="76">
        <f t="shared" si="1892"/>
        <v>23</v>
      </c>
      <c r="J4629" s="100">
        <f>$AN$27</f>
        <v>41097</v>
      </c>
      <c r="K4629" s="101"/>
      <c r="L4629" s="261"/>
      <c r="M4629" s="232">
        <f t="shared" si="1907"/>
        <v>0</v>
      </c>
      <c r="N4629" s="241">
        <f t="shared" si="1899"/>
        <v>0</v>
      </c>
      <c r="O4629" s="244">
        <f t="shared" si="1893"/>
        <v>0</v>
      </c>
      <c r="P4629" s="245">
        <f t="shared" si="1905"/>
        <v>0</v>
      </c>
      <c r="Q4629" s="257">
        <f t="shared" si="1894"/>
        <v>0</v>
      </c>
      <c r="R4629" s="102">
        <f t="shared" si="1906"/>
        <v>0</v>
      </c>
      <c r="S4629" s="103">
        <f t="shared" si="1900"/>
        <v>0</v>
      </c>
      <c r="T4629" s="104">
        <f t="shared" si="1901"/>
        <v>0</v>
      </c>
      <c r="U4629" s="104">
        <f t="shared" si="1902"/>
        <v>0</v>
      </c>
      <c r="V4629" s="104">
        <f t="shared" si="1903"/>
        <v>0</v>
      </c>
      <c r="W4629" s="105">
        <f t="shared" si="1904"/>
        <v>0</v>
      </c>
      <c r="X4629" s="96"/>
      <c r="Y4629" s="106" t="str">
        <f>$AO$27</f>
        <v>M</v>
      </c>
      <c r="Z4629" s="207" t="str">
        <f t="shared" si="1895"/>
        <v>Sat</v>
      </c>
      <c r="AA4629" s="107">
        <f t="shared" si="1896"/>
        <v>0</v>
      </c>
      <c r="AB4629" s="107">
        <f t="shared" si="1897"/>
        <v>0</v>
      </c>
      <c r="AC4629" s="107">
        <f t="shared" si="1898"/>
        <v>0</v>
      </c>
    </row>
    <row r="4630" spans="1:29" ht="12.75" customHeight="1">
      <c r="A4630" s="69"/>
      <c r="B4630" s="98"/>
      <c r="C4630" s="98"/>
      <c r="D4630" s="158" t="s">
        <v>28</v>
      </c>
      <c r="E4630" s="159"/>
      <c r="F4630" s="160">
        <f>VLOOKUP(C4609,$AD$1:$AG$6,2)</f>
        <v>-1320000</v>
      </c>
      <c r="G4630" s="160"/>
      <c r="H4630" s="99"/>
      <c r="I4630" s="76">
        <f t="shared" si="1892"/>
        <v>24</v>
      </c>
      <c r="J4630" s="100">
        <f>$AN$28</f>
        <v>41098</v>
      </c>
      <c r="K4630" s="101"/>
      <c r="L4630" s="261"/>
      <c r="M4630" s="232">
        <f t="shared" si="1907"/>
        <v>0</v>
      </c>
      <c r="N4630" s="241">
        <f t="shared" si="1899"/>
        <v>0</v>
      </c>
      <c r="O4630" s="244">
        <f t="shared" si="1893"/>
        <v>0</v>
      </c>
      <c r="P4630" s="245">
        <f t="shared" si="1905"/>
        <v>0</v>
      </c>
      <c r="Q4630" s="257">
        <f t="shared" si="1894"/>
        <v>0</v>
      </c>
      <c r="R4630" s="102">
        <f t="shared" si="1906"/>
        <v>0</v>
      </c>
      <c r="S4630" s="103">
        <f t="shared" si="1900"/>
        <v>0</v>
      </c>
      <c r="T4630" s="104">
        <f t="shared" si="1901"/>
        <v>0</v>
      </c>
      <c r="U4630" s="104">
        <f t="shared" si="1902"/>
        <v>0</v>
      </c>
      <c r="V4630" s="104">
        <f t="shared" si="1903"/>
        <v>0</v>
      </c>
      <c r="W4630" s="105">
        <f t="shared" si="1904"/>
        <v>0</v>
      </c>
      <c r="X4630" s="96"/>
      <c r="Y4630" s="106" t="str">
        <f>$AO$28</f>
        <v>M</v>
      </c>
      <c r="Z4630" s="262" t="str">
        <f t="shared" si="1895"/>
        <v>Sun</v>
      </c>
      <c r="AA4630" s="107">
        <f t="shared" si="1896"/>
        <v>0</v>
      </c>
      <c r="AB4630" s="107">
        <f t="shared" si="1897"/>
        <v>0</v>
      </c>
      <c r="AC4630" s="107">
        <f t="shared" si="1898"/>
        <v>0</v>
      </c>
    </row>
    <row r="4631" spans="1:29" ht="12.75" customHeight="1">
      <c r="A4631" s="69"/>
      <c r="B4631" s="98"/>
      <c r="C4631" s="98"/>
      <c r="D4631" s="162" t="s">
        <v>26</v>
      </c>
      <c r="E4631" s="159"/>
      <c r="F4631" s="163">
        <f>+(H4616)*0.54%</f>
        <v>6720.6240000000007</v>
      </c>
      <c r="G4631" s="163"/>
      <c r="H4631" s="99"/>
      <c r="I4631" s="76">
        <f t="shared" si="1892"/>
        <v>25</v>
      </c>
      <c r="J4631" s="100">
        <f>$AN$29</f>
        <v>41099</v>
      </c>
      <c r="K4631" s="101">
        <v>1</v>
      </c>
      <c r="L4631" s="261">
        <v>8</v>
      </c>
      <c r="M4631" s="232">
        <f t="shared" si="1907"/>
        <v>0.33333333333333331</v>
      </c>
      <c r="N4631" s="241">
        <f t="shared" si="1899"/>
        <v>0.70833333333333337</v>
      </c>
      <c r="O4631" s="244">
        <f t="shared" si="1893"/>
        <v>9.0000000000000018</v>
      </c>
      <c r="P4631" s="245" t="str">
        <f t="shared" si="1905"/>
        <v>1</v>
      </c>
      <c r="Q4631" s="257">
        <f t="shared" si="1894"/>
        <v>8.0000000000000018</v>
      </c>
      <c r="R4631" s="102">
        <f t="shared" si="1906"/>
        <v>0</v>
      </c>
      <c r="S4631" s="103">
        <f t="shared" si="1900"/>
        <v>0</v>
      </c>
      <c r="T4631" s="104">
        <f t="shared" si="1901"/>
        <v>0</v>
      </c>
      <c r="U4631" s="104">
        <f t="shared" si="1902"/>
        <v>0</v>
      </c>
      <c r="V4631" s="104">
        <f t="shared" si="1903"/>
        <v>0</v>
      </c>
      <c r="W4631" s="105">
        <f t="shared" si="1904"/>
        <v>0</v>
      </c>
      <c r="X4631" s="96"/>
      <c r="Y4631" s="106" t="str">
        <f>$AO$29</f>
        <v>D</v>
      </c>
      <c r="Z4631" s="262" t="str">
        <f t="shared" si="1895"/>
        <v>Mon</v>
      </c>
      <c r="AA4631" s="107">
        <f t="shared" si="1896"/>
        <v>0</v>
      </c>
      <c r="AB4631" s="107">
        <f t="shared" si="1897"/>
        <v>0</v>
      </c>
      <c r="AC4631" s="107">
        <f t="shared" si="1898"/>
        <v>0</v>
      </c>
    </row>
    <row r="4632" spans="1:29" ht="12.75" customHeight="1">
      <c r="A4632" s="69"/>
      <c r="B4632" s="98"/>
      <c r="C4632" s="98"/>
      <c r="D4632" s="162" t="s">
        <v>29</v>
      </c>
      <c r="E4632" s="159"/>
      <c r="F4632" s="160">
        <f>-IF(H4625*5%&gt;500000,500000,H4625*5%)</f>
        <v>-65167.549132947977</v>
      </c>
      <c r="G4632" s="160"/>
      <c r="H4632" s="99"/>
      <c r="I4632" s="76">
        <f t="shared" si="1892"/>
        <v>26</v>
      </c>
      <c r="J4632" s="100">
        <f>$AN$30</f>
        <v>41100</v>
      </c>
      <c r="K4632" s="101">
        <v>1</v>
      </c>
      <c r="L4632" s="261">
        <v>8</v>
      </c>
      <c r="M4632" s="232">
        <f t="shared" si="1907"/>
        <v>0.33333333333333331</v>
      </c>
      <c r="N4632" s="241">
        <f t="shared" si="1899"/>
        <v>0.70833333333333337</v>
      </c>
      <c r="O4632" s="244">
        <f t="shared" si="1893"/>
        <v>9.0000000000000018</v>
      </c>
      <c r="P4632" s="245" t="str">
        <f t="shared" si="1905"/>
        <v>1</v>
      </c>
      <c r="Q4632" s="257">
        <f t="shared" si="1894"/>
        <v>8.0000000000000018</v>
      </c>
      <c r="R4632" s="102">
        <f t="shared" si="1906"/>
        <v>0</v>
      </c>
      <c r="S4632" s="103">
        <f t="shared" si="1900"/>
        <v>0</v>
      </c>
      <c r="T4632" s="104">
        <f t="shared" si="1901"/>
        <v>0</v>
      </c>
      <c r="U4632" s="104">
        <f t="shared" si="1902"/>
        <v>0</v>
      </c>
      <c r="V4632" s="104">
        <f t="shared" si="1903"/>
        <v>0</v>
      </c>
      <c r="W4632" s="105">
        <f t="shared" si="1904"/>
        <v>0</v>
      </c>
      <c r="X4632" s="96"/>
      <c r="Y4632" s="106" t="str">
        <f>$AO$30</f>
        <v>D</v>
      </c>
      <c r="Z4632" s="207" t="str">
        <f t="shared" si="1895"/>
        <v>Tue</v>
      </c>
      <c r="AA4632" s="107">
        <f t="shared" si="1896"/>
        <v>0</v>
      </c>
      <c r="AB4632" s="107">
        <f t="shared" si="1897"/>
        <v>0</v>
      </c>
      <c r="AC4632" s="107">
        <f t="shared" si="1898"/>
        <v>0</v>
      </c>
    </row>
    <row r="4633" spans="1:29" ht="12.75" customHeight="1">
      <c r="A4633" s="69"/>
      <c r="B4633" s="98"/>
      <c r="C4633" s="98"/>
      <c r="D4633" s="162" t="s">
        <v>30</v>
      </c>
      <c r="E4633" s="159"/>
      <c r="F4633" s="163">
        <f>ROUND(H4625+H4627+F4631+F4632,0)*12</f>
        <v>14640156</v>
      </c>
      <c r="G4633" s="163"/>
      <c r="H4633" s="99"/>
      <c r="I4633" s="76">
        <f t="shared" si="1892"/>
        <v>27</v>
      </c>
      <c r="J4633" s="100">
        <f>$AN$31</f>
        <v>41101</v>
      </c>
      <c r="K4633" s="101">
        <v>1</v>
      </c>
      <c r="L4633" s="261">
        <v>8</v>
      </c>
      <c r="M4633" s="232">
        <f t="shared" si="1907"/>
        <v>0.33333333333333331</v>
      </c>
      <c r="N4633" s="241">
        <f t="shared" si="1899"/>
        <v>0.70833333333333337</v>
      </c>
      <c r="O4633" s="244">
        <f t="shared" si="1893"/>
        <v>9.0000000000000018</v>
      </c>
      <c r="P4633" s="245" t="str">
        <f t="shared" si="1905"/>
        <v>1</v>
      </c>
      <c r="Q4633" s="257">
        <f t="shared" si="1894"/>
        <v>8.0000000000000018</v>
      </c>
      <c r="R4633" s="102">
        <f t="shared" si="1906"/>
        <v>0</v>
      </c>
      <c r="S4633" s="103">
        <f t="shared" si="1900"/>
        <v>0</v>
      </c>
      <c r="T4633" s="104">
        <f t="shared" si="1901"/>
        <v>0</v>
      </c>
      <c r="U4633" s="104">
        <f t="shared" si="1902"/>
        <v>0</v>
      </c>
      <c r="V4633" s="104">
        <f t="shared" si="1903"/>
        <v>0</v>
      </c>
      <c r="W4633" s="105">
        <f t="shared" si="1904"/>
        <v>0</v>
      </c>
      <c r="X4633" s="96"/>
      <c r="Y4633" s="106" t="str">
        <f>$AO$31</f>
        <v>D</v>
      </c>
      <c r="Z4633" s="207" t="str">
        <f t="shared" si="1895"/>
        <v>Wed</v>
      </c>
      <c r="AA4633" s="107">
        <f t="shared" si="1896"/>
        <v>0</v>
      </c>
      <c r="AB4633" s="107">
        <f t="shared" si="1897"/>
        <v>0</v>
      </c>
      <c r="AC4633" s="107">
        <f t="shared" si="1898"/>
        <v>0</v>
      </c>
    </row>
    <row r="4634" spans="1:29" ht="12.75" customHeight="1">
      <c r="A4634" s="69"/>
      <c r="B4634" s="98"/>
      <c r="C4634" s="98"/>
      <c r="D4634" s="168" t="s">
        <v>31</v>
      </c>
      <c r="E4634" s="159"/>
      <c r="F4634" s="169">
        <f>(F4633)+(F4630*12)</f>
        <v>-1199844</v>
      </c>
      <c r="G4634" s="169"/>
      <c r="H4634" s="99"/>
      <c r="I4634" s="76">
        <f t="shared" si="1892"/>
        <v>28</v>
      </c>
      <c r="J4634" s="100">
        <f>$AN$32</f>
        <v>41102</v>
      </c>
      <c r="K4634" s="101">
        <v>1</v>
      </c>
      <c r="L4634" s="261">
        <v>8</v>
      </c>
      <c r="M4634" s="232">
        <f t="shared" si="1907"/>
        <v>0.33333333333333331</v>
      </c>
      <c r="N4634" s="241">
        <f t="shared" si="1899"/>
        <v>0.70833333333333337</v>
      </c>
      <c r="O4634" s="244">
        <f t="shared" si="1893"/>
        <v>9.0000000000000018</v>
      </c>
      <c r="P4634" s="245" t="str">
        <f t="shared" si="1905"/>
        <v>1</v>
      </c>
      <c r="Q4634" s="257">
        <f t="shared" si="1894"/>
        <v>8.0000000000000018</v>
      </c>
      <c r="R4634" s="102">
        <f t="shared" si="1906"/>
        <v>0</v>
      </c>
      <c r="S4634" s="103">
        <f t="shared" si="1900"/>
        <v>0</v>
      </c>
      <c r="T4634" s="104">
        <f t="shared" si="1901"/>
        <v>0</v>
      </c>
      <c r="U4634" s="104">
        <f t="shared" si="1902"/>
        <v>0</v>
      </c>
      <c r="V4634" s="104">
        <f t="shared" si="1903"/>
        <v>0</v>
      </c>
      <c r="W4634" s="105">
        <f t="shared" si="1904"/>
        <v>0</v>
      </c>
      <c r="X4634" s="96"/>
      <c r="Y4634" s="106" t="str">
        <f>$AO$32</f>
        <v>D</v>
      </c>
      <c r="Z4634" s="207" t="str">
        <f t="shared" si="1895"/>
        <v>Thu</v>
      </c>
      <c r="AA4634" s="107">
        <f t="shared" si="1896"/>
        <v>0</v>
      </c>
      <c r="AB4634" s="107">
        <f t="shared" si="1897"/>
        <v>0</v>
      </c>
      <c r="AC4634" s="107">
        <f t="shared" si="1898"/>
        <v>0</v>
      </c>
    </row>
    <row r="4635" spans="1:29" ht="12.75" customHeight="1">
      <c r="A4635" s="69"/>
      <c r="B4635" s="98"/>
      <c r="C4635" s="98"/>
      <c r="D4635" s="168" t="s">
        <v>32</v>
      </c>
      <c r="E4635" s="159"/>
      <c r="F4635" s="170">
        <f>-(IF(F4634&lt;=0,0,IF(F4634&lt;=50000000,F4634*0.05,IF(F4634&lt;=200000000,(F4634-50000000)*0.15+2500000,IF(F4634&lt;=500000000,(F4634-250000000)*0.25+32500000,(F4634-500000000)*0.3+95000000)))))/12</f>
        <v>0</v>
      </c>
      <c r="G4635" s="171">
        <f>-(IF(F4635&lt;=0,0,IF(F4635&lt;=50000000,F4635*0.05,IF(F4635&lt;=200000000,(F4635-50000000)*0.15+2500000,IF(F4635&lt;=500000000,(F4635-250000000)*0.25+32500000,(F4635-500000000)*0.3+95000000)))))/12</f>
        <v>0</v>
      </c>
      <c r="H4635" s="99"/>
      <c r="I4635" s="76">
        <f t="shared" si="1892"/>
        <v>29</v>
      </c>
      <c r="J4635" s="100">
        <f>$AN$33</f>
        <v>41103</v>
      </c>
      <c r="K4635" s="101">
        <v>1</v>
      </c>
      <c r="L4635" s="261">
        <v>8</v>
      </c>
      <c r="M4635" s="232">
        <f t="shared" si="1907"/>
        <v>0.33333333333333331</v>
      </c>
      <c r="N4635" s="241">
        <f t="shared" si="1899"/>
        <v>0.70833333333333337</v>
      </c>
      <c r="O4635" s="244">
        <f t="shared" si="1893"/>
        <v>9.0000000000000018</v>
      </c>
      <c r="P4635" s="245" t="str">
        <f t="shared" si="1905"/>
        <v>1</v>
      </c>
      <c r="Q4635" s="257">
        <f t="shared" si="1894"/>
        <v>8.0000000000000018</v>
      </c>
      <c r="R4635" s="102">
        <f t="shared" si="1906"/>
        <v>0</v>
      </c>
      <c r="S4635" s="103">
        <f t="shared" si="1900"/>
        <v>0</v>
      </c>
      <c r="T4635" s="104">
        <f t="shared" si="1901"/>
        <v>0</v>
      </c>
      <c r="U4635" s="104">
        <f t="shared" si="1902"/>
        <v>0</v>
      </c>
      <c r="V4635" s="104">
        <f t="shared" si="1903"/>
        <v>0</v>
      </c>
      <c r="W4635" s="105">
        <f t="shared" si="1904"/>
        <v>0</v>
      </c>
      <c r="X4635" s="96"/>
      <c r="Y4635" s="106" t="str">
        <f>$AO$33</f>
        <v>D</v>
      </c>
      <c r="Z4635" s="207" t="str">
        <f t="shared" si="1895"/>
        <v>Fri</v>
      </c>
      <c r="AA4635" s="107">
        <f t="shared" si="1896"/>
        <v>0</v>
      </c>
      <c r="AB4635" s="107">
        <f t="shared" si="1897"/>
        <v>0</v>
      </c>
      <c r="AC4635" s="107">
        <f t="shared" si="1898"/>
        <v>0</v>
      </c>
    </row>
    <row r="4636" spans="1:29" ht="12.75" customHeight="1">
      <c r="A4636" s="69"/>
      <c r="B4636" s="98"/>
      <c r="C4636" s="125"/>
      <c r="D4636" s="172"/>
      <c r="E4636" s="173"/>
      <c r="F4636" s="174"/>
      <c r="G4636" s="72"/>
      <c r="H4636" s="175"/>
      <c r="I4636" s="76">
        <f t="shared" si="1892"/>
        <v>30</v>
      </c>
      <c r="J4636" s="100">
        <f>$AN$34</f>
        <v>41104</v>
      </c>
      <c r="K4636" s="339" t="s">
        <v>50</v>
      </c>
      <c r="L4636" s="261"/>
      <c r="M4636" s="232">
        <f t="shared" si="1907"/>
        <v>0</v>
      </c>
      <c r="N4636" s="241">
        <f t="shared" si="1899"/>
        <v>0</v>
      </c>
      <c r="O4636" s="244">
        <f t="shared" si="1893"/>
        <v>0</v>
      </c>
      <c r="P4636" s="245">
        <f t="shared" si="1905"/>
        <v>0</v>
      </c>
      <c r="Q4636" s="257">
        <f t="shared" si="1894"/>
        <v>0</v>
      </c>
      <c r="R4636" s="102">
        <f t="shared" si="1906"/>
        <v>0</v>
      </c>
      <c r="S4636" s="103">
        <f t="shared" si="1900"/>
        <v>0</v>
      </c>
      <c r="T4636" s="104">
        <f t="shared" si="1901"/>
        <v>0</v>
      </c>
      <c r="U4636" s="104">
        <f t="shared" si="1902"/>
        <v>0</v>
      </c>
      <c r="V4636" s="104">
        <f t="shared" si="1903"/>
        <v>0</v>
      </c>
      <c r="W4636" s="105">
        <f t="shared" si="1904"/>
        <v>0</v>
      </c>
      <c r="X4636" s="96"/>
      <c r="Y4636" s="106" t="str">
        <f>$AO$34</f>
        <v>M</v>
      </c>
      <c r="Z4636" s="207" t="str">
        <f t="shared" si="1895"/>
        <v>Sat</v>
      </c>
      <c r="AA4636" s="107">
        <f t="shared" si="1896"/>
        <v>0</v>
      </c>
      <c r="AB4636" s="107">
        <f t="shared" si="1897"/>
        <v>0</v>
      </c>
      <c r="AC4636" s="107">
        <f t="shared" si="1898"/>
        <v>0</v>
      </c>
    </row>
    <row r="4637" spans="1:29" ht="12.75" customHeight="1">
      <c r="A4637" s="69"/>
      <c r="B4637" s="176" t="s">
        <v>33</v>
      </c>
      <c r="C4637" s="177"/>
      <c r="D4637" s="178"/>
      <c r="E4637" s="127"/>
      <c r="F4637" s="179"/>
      <c r="G4637" s="180" t="s">
        <v>22</v>
      </c>
      <c r="H4637" s="152">
        <f>+H4625+H4627+H4628+H4629</f>
        <v>1278459.7826589595</v>
      </c>
      <c r="I4637" s="76">
        <f t="shared" si="1892"/>
        <v>31</v>
      </c>
      <c r="J4637" s="100">
        <f>$AN$35</f>
        <v>41105</v>
      </c>
      <c r="K4637" s="339" t="s">
        <v>50</v>
      </c>
      <c r="L4637" s="261"/>
      <c r="M4637" s="232">
        <f t="shared" si="1907"/>
        <v>0</v>
      </c>
      <c r="N4637" s="241">
        <f t="shared" si="1899"/>
        <v>0</v>
      </c>
      <c r="O4637" s="244">
        <f t="shared" si="1893"/>
        <v>0</v>
      </c>
      <c r="P4637" s="245">
        <f t="shared" si="1905"/>
        <v>0</v>
      </c>
      <c r="Q4637" s="257">
        <f t="shared" si="1894"/>
        <v>0</v>
      </c>
      <c r="R4637" s="102">
        <f t="shared" si="1906"/>
        <v>0</v>
      </c>
      <c r="S4637" s="103">
        <f t="shared" si="1900"/>
        <v>0</v>
      </c>
      <c r="T4637" s="104">
        <f t="shared" si="1901"/>
        <v>0</v>
      </c>
      <c r="U4637" s="104">
        <f t="shared" si="1902"/>
        <v>0</v>
      </c>
      <c r="V4637" s="104">
        <f t="shared" si="1903"/>
        <v>0</v>
      </c>
      <c r="W4637" s="105">
        <f t="shared" si="1904"/>
        <v>0</v>
      </c>
      <c r="X4637" s="96"/>
      <c r="Y4637" s="106" t="str">
        <f>$AO$35</f>
        <v>M</v>
      </c>
      <c r="Z4637" s="262" t="str">
        <f t="shared" si="1895"/>
        <v>Sun</v>
      </c>
      <c r="AA4637" s="107">
        <f t="shared" si="1896"/>
        <v>0</v>
      </c>
      <c r="AB4637" s="107">
        <f t="shared" si="1897"/>
        <v>0</v>
      </c>
      <c r="AC4637" s="107">
        <f t="shared" si="1898"/>
        <v>0</v>
      </c>
    </row>
    <row r="4638" spans="1:29" ht="12.75" customHeight="1">
      <c r="A4638" s="69"/>
      <c r="B4638" s="70"/>
      <c r="C4638" s="70"/>
      <c r="D4638" s="200"/>
      <c r="E4638" s="127"/>
      <c r="F4638" s="155"/>
      <c r="G4638" s="74"/>
      <c r="H4638" s="75"/>
      <c r="I4638" s="76">
        <f t="shared" si="1892"/>
        <v>32</v>
      </c>
      <c r="J4638" s="100">
        <f>$AN$36</f>
        <v>41106</v>
      </c>
      <c r="K4638" s="101">
        <v>1</v>
      </c>
      <c r="L4638" s="261">
        <v>8</v>
      </c>
      <c r="M4638" s="232">
        <f t="shared" si="1907"/>
        <v>0.33333333333333331</v>
      </c>
      <c r="N4638" s="241">
        <f t="shared" si="1899"/>
        <v>0.70833333333333337</v>
      </c>
      <c r="O4638" s="244">
        <f t="shared" si="1893"/>
        <v>9.0000000000000018</v>
      </c>
      <c r="P4638" s="245" t="str">
        <f t="shared" si="1905"/>
        <v>1</v>
      </c>
      <c r="Q4638" s="257">
        <f t="shared" si="1894"/>
        <v>8.0000000000000018</v>
      </c>
      <c r="R4638" s="102">
        <f t="shared" si="1906"/>
        <v>0</v>
      </c>
      <c r="S4638" s="103">
        <f t="shared" si="1900"/>
        <v>0</v>
      </c>
      <c r="T4638" s="104">
        <f t="shared" si="1901"/>
        <v>0</v>
      </c>
      <c r="U4638" s="104">
        <f t="shared" si="1902"/>
        <v>0</v>
      </c>
      <c r="V4638" s="104">
        <f t="shared" si="1903"/>
        <v>0</v>
      </c>
      <c r="W4638" s="105">
        <f t="shared" si="1904"/>
        <v>0</v>
      </c>
      <c r="X4638" s="96"/>
      <c r="Y4638" s="106" t="str">
        <f>$AO$36</f>
        <v>D</v>
      </c>
      <c r="Z4638" s="262" t="str">
        <f t="shared" si="1895"/>
        <v>Mon</v>
      </c>
      <c r="AA4638" s="107">
        <f t="shared" si="1896"/>
        <v>0</v>
      </c>
      <c r="AB4638" s="107">
        <f t="shared" si="1897"/>
        <v>0</v>
      </c>
      <c r="AC4638" s="107">
        <f t="shared" si="1898"/>
        <v>0</v>
      </c>
    </row>
    <row r="4639" spans="1:29" ht="12.75" customHeight="1">
      <c r="A4639" s="69"/>
      <c r="B4639" s="181" t="s">
        <v>34</v>
      </c>
      <c r="C4639" s="181"/>
      <c r="D4639" s="72"/>
      <c r="E4639" s="73"/>
      <c r="F4639" s="72"/>
      <c r="G4639" s="181" t="s">
        <v>35</v>
      </c>
      <c r="H4639" s="99"/>
      <c r="I4639" s="76">
        <f t="shared" si="1892"/>
        <v>33</v>
      </c>
      <c r="J4639" s="100">
        <f>$AN$37</f>
        <v>41107</v>
      </c>
      <c r="K4639" s="101">
        <v>1</v>
      </c>
      <c r="L4639" s="261">
        <v>8</v>
      </c>
      <c r="M4639" s="232">
        <f t="shared" si="1907"/>
        <v>0.33333333333333331</v>
      </c>
      <c r="N4639" s="241">
        <f t="shared" si="1899"/>
        <v>0.70833333333333337</v>
      </c>
      <c r="O4639" s="244">
        <f t="shared" si="1893"/>
        <v>9.0000000000000018</v>
      </c>
      <c r="P4639" s="245" t="str">
        <f t="shared" si="1905"/>
        <v>1</v>
      </c>
      <c r="Q4639" s="257">
        <f t="shared" si="1894"/>
        <v>8.0000000000000018</v>
      </c>
      <c r="R4639" s="102">
        <f t="shared" si="1906"/>
        <v>0</v>
      </c>
      <c r="S4639" s="103">
        <f t="shared" si="1900"/>
        <v>0</v>
      </c>
      <c r="T4639" s="104">
        <f t="shared" si="1901"/>
        <v>0</v>
      </c>
      <c r="U4639" s="104">
        <f t="shared" si="1902"/>
        <v>0</v>
      </c>
      <c r="V4639" s="104">
        <f t="shared" si="1903"/>
        <v>0</v>
      </c>
      <c r="W4639" s="105">
        <f t="shared" si="1904"/>
        <v>0</v>
      </c>
      <c r="X4639" s="96"/>
      <c r="Y4639" s="106" t="str">
        <f>$AO$37</f>
        <v>D</v>
      </c>
      <c r="Z4639" s="207" t="str">
        <f t="shared" si="1895"/>
        <v>Tue</v>
      </c>
      <c r="AA4639" s="107">
        <f t="shared" si="1896"/>
        <v>0</v>
      </c>
      <c r="AB4639" s="107">
        <f t="shared" si="1897"/>
        <v>0</v>
      </c>
      <c r="AC4639" s="107">
        <f t="shared" si="1898"/>
        <v>0</v>
      </c>
    </row>
    <row r="4640" spans="1:29" ht="12.75" customHeight="1">
      <c r="A4640" s="69"/>
      <c r="B4640" s="181"/>
      <c r="C4640" s="181"/>
      <c r="D4640" s="72"/>
      <c r="E4640" s="73"/>
      <c r="F4640" s="72"/>
      <c r="G4640" s="181"/>
      <c r="H4640" s="99"/>
      <c r="I4640" s="76">
        <f t="shared" si="1892"/>
        <v>34</v>
      </c>
      <c r="J4640" s="100">
        <f>$AN$38</f>
        <v>41108</v>
      </c>
      <c r="K4640" s="101">
        <v>1</v>
      </c>
      <c r="L4640" s="261">
        <v>9</v>
      </c>
      <c r="M4640" s="232">
        <f t="shared" si="1907"/>
        <v>0.33333333333333331</v>
      </c>
      <c r="N4640" s="241">
        <f t="shared" si="1899"/>
        <v>0.70833333333333337</v>
      </c>
      <c r="O4640" s="244">
        <f t="shared" si="1893"/>
        <v>9.0000000000000018</v>
      </c>
      <c r="P4640" s="245" t="str">
        <f t="shared" si="1905"/>
        <v>1</v>
      </c>
      <c r="Q4640" s="257">
        <f t="shared" si="1894"/>
        <v>8.0000000000000018</v>
      </c>
      <c r="R4640" s="102">
        <f t="shared" si="1906"/>
        <v>0.99999999999999822</v>
      </c>
      <c r="S4640" s="103">
        <f t="shared" si="1900"/>
        <v>1</v>
      </c>
      <c r="T4640" s="104">
        <f t="shared" si="1901"/>
        <v>0</v>
      </c>
      <c r="U4640" s="104">
        <f t="shared" si="1902"/>
        <v>0</v>
      </c>
      <c r="V4640" s="104">
        <f t="shared" si="1903"/>
        <v>0</v>
      </c>
      <c r="W4640" s="105">
        <f t="shared" si="1904"/>
        <v>0.99999999999999822</v>
      </c>
      <c r="X4640" s="96"/>
      <c r="Y4640" s="106" t="str">
        <f>$AO$38</f>
        <v>D</v>
      </c>
      <c r="Z4640" s="207" t="str">
        <f t="shared" si="1895"/>
        <v>Wed</v>
      </c>
      <c r="AA4640" s="107">
        <f t="shared" si="1896"/>
        <v>0</v>
      </c>
      <c r="AB4640" s="107">
        <f t="shared" si="1897"/>
        <v>0</v>
      </c>
      <c r="AC4640" s="107">
        <f t="shared" si="1898"/>
        <v>0</v>
      </c>
    </row>
    <row r="4641" spans="1:29" ht="12.75" customHeight="1">
      <c r="A4641" s="69"/>
      <c r="B4641" s="181"/>
      <c r="C4641" s="181"/>
      <c r="D4641" s="72"/>
      <c r="E4641" s="73"/>
      <c r="F4641" s="72"/>
      <c r="G4641" s="181"/>
      <c r="H4641" s="99"/>
      <c r="I4641" s="76">
        <f t="shared" si="1892"/>
        <v>35</v>
      </c>
      <c r="J4641" s="100"/>
      <c r="K4641" s="101"/>
      <c r="L4641" s="261"/>
      <c r="M4641" s="232"/>
      <c r="N4641" s="241"/>
      <c r="O4641" s="244"/>
      <c r="P4641" s="245"/>
      <c r="Q4641" s="257"/>
      <c r="R4641" s="102"/>
      <c r="S4641" s="103"/>
      <c r="T4641" s="104"/>
      <c r="U4641" s="104"/>
      <c r="V4641" s="104"/>
      <c r="W4641" s="105"/>
      <c r="X4641" s="96"/>
      <c r="Y4641" s="106"/>
      <c r="Z4641" s="207" t="str">
        <f t="shared" si="1895"/>
        <v>Sat</v>
      </c>
      <c r="AA4641" s="107">
        <f>COUNTIF(K4641,"S")</f>
        <v>0</v>
      </c>
      <c r="AB4641" s="107">
        <f>COUNTIF(K4641,"I")</f>
        <v>0</v>
      </c>
      <c r="AC4641" s="107">
        <f>COUNTIF(K4641,"A")</f>
        <v>0</v>
      </c>
    </row>
    <row r="4642" spans="1:29" ht="12.75" customHeight="1">
      <c r="A4642" s="69"/>
      <c r="B4642" s="181"/>
      <c r="C4642" s="181"/>
      <c r="D4642" s="72"/>
      <c r="E4642" s="73"/>
      <c r="F4642" s="72"/>
      <c r="G4642" s="181"/>
      <c r="H4642" s="99"/>
      <c r="I4642" s="76">
        <f t="shared" si="1892"/>
        <v>36</v>
      </c>
      <c r="J4642" s="210" t="s">
        <v>19</v>
      </c>
      <c r="K4642" s="211"/>
      <c r="L4642" s="251"/>
      <c r="M4642" s="212" t="s">
        <v>45</v>
      </c>
      <c r="N4642" s="212" t="s">
        <v>46</v>
      </c>
      <c r="O4642" s="242"/>
      <c r="P4642" s="243"/>
      <c r="Q4642" s="258"/>
      <c r="R4642" s="212"/>
      <c r="S4642" s="213"/>
      <c r="T4642" s="214"/>
      <c r="U4642" s="214"/>
      <c r="V4642" s="215"/>
      <c r="W4642" s="216" t="s">
        <v>36</v>
      </c>
      <c r="X4642" s="182"/>
      <c r="Y4642" s="183" t="s">
        <v>37</v>
      </c>
      <c r="Z4642" s="83"/>
      <c r="AA4642" s="84"/>
      <c r="AB4642" s="84"/>
      <c r="AC4642" s="96"/>
    </row>
    <row r="4643" spans="1:29" ht="12.75" customHeight="1">
      <c r="A4643" s="69"/>
      <c r="B4643" s="184" t="str">
        <f>C4607</f>
        <v>ADE</v>
      </c>
      <c r="C4643" s="181"/>
      <c r="D4643" s="72"/>
      <c r="E4643" s="73"/>
      <c r="F4643" s="72"/>
      <c r="G4643" s="181" t="s">
        <v>38</v>
      </c>
      <c r="H4643" s="99"/>
      <c r="I4643" s="76">
        <f t="shared" si="1892"/>
        <v>37</v>
      </c>
      <c r="J4643" s="333">
        <f>+K4643+L4643</f>
        <v>8</v>
      </c>
      <c r="K4643" s="334">
        <f>+COUNTIF(K4610:K4641,"1")+COUNTIF(K4610:K4641,"2")+COUNTIF(K4610:K4641,"L2")+COUNTIF(K4610:K4641,"L1")</f>
        <v>8</v>
      </c>
      <c r="L4643" s="334">
        <f>+COUNTIF(K4610:K4641,"2")+COUNTIF(K4610:K4641,"L2")</f>
        <v>0</v>
      </c>
      <c r="M4643" s="334">
        <f>+COUNTIF(K4610:K4641,"1")+COUNTIF(K4610:K4641,"L1")</f>
        <v>8</v>
      </c>
      <c r="N4643" s="185"/>
      <c r="O4643" s="185"/>
      <c r="P4643" s="101"/>
      <c r="Q4643" s="259"/>
      <c r="R4643" s="185">
        <f>+COUNTIF(K4611:K4641,"S2")</f>
        <v>0</v>
      </c>
      <c r="S4643" s="102">
        <f>SUM(S4611:S4641)</f>
        <v>1</v>
      </c>
      <c r="T4643" s="102">
        <f>SUM(T4611:T4641)</f>
        <v>0</v>
      </c>
      <c r="U4643" s="102">
        <f>SUM(U4611:U4641)</f>
        <v>0</v>
      </c>
      <c r="V4643" s="102">
        <f>SUM(V4611:V4641)</f>
        <v>0</v>
      </c>
      <c r="W4643" s="105">
        <f>+(S4643*1.5)+(T4643*2)+(U4643*3)+(V4643*4)</f>
        <v>1.5</v>
      </c>
      <c r="X4643" s="186"/>
      <c r="Y4643" s="187">
        <f>+COUNTIF(Y4611:Y4641,"D")</f>
        <v>22</v>
      </c>
      <c r="Z4643" s="83"/>
      <c r="AA4643" s="102">
        <f>SUM(AA4611:AA4641)</f>
        <v>0</v>
      </c>
      <c r="AB4643" s="102">
        <f>SUM(AB4611:AB4641)</f>
        <v>0</v>
      </c>
      <c r="AC4643" s="102">
        <f>SUM(AC4611:AC4641)</f>
        <v>0</v>
      </c>
    </row>
    <row r="4644" spans="1:29" ht="12.75" customHeight="1">
      <c r="A4644" s="69"/>
      <c r="B4644" s="263"/>
      <c r="C4644" s="189" t="s">
        <v>57</v>
      </c>
      <c r="D4644" s="189"/>
      <c r="E4644" s="190"/>
      <c r="F4644" s="72"/>
      <c r="G4644" s="72"/>
      <c r="H4644" s="99"/>
      <c r="I4644" s="76">
        <f t="shared" si="1892"/>
        <v>38</v>
      </c>
      <c r="J4644" s="191"/>
      <c r="K4644" s="192"/>
      <c r="L4644" s="252"/>
      <c r="M4644" s="193"/>
      <c r="N4644" s="193"/>
      <c r="O4644" s="193"/>
      <c r="P4644" s="239"/>
      <c r="Q4644" s="260"/>
      <c r="R4644" s="194">
        <f>S4643+T4643+U4643+V4643</f>
        <v>1</v>
      </c>
      <c r="S4644" s="103"/>
      <c r="T4644" s="103"/>
      <c r="U4644" s="103"/>
      <c r="V4644" s="103"/>
      <c r="W4644" s="103"/>
      <c r="X4644" s="195"/>
      <c r="Y4644" s="187"/>
      <c r="Z4644" s="196"/>
      <c r="AA4644" s="196"/>
      <c r="AB4644" s="196"/>
      <c r="AC4644" s="197"/>
    </row>
    <row r="4646" spans="1:29" ht="12.75" customHeight="1">
      <c r="A4646" s="52">
        <f>A4607+1</f>
        <v>120</v>
      </c>
      <c r="B4646" s="53" t="s">
        <v>2</v>
      </c>
      <c r="C4646" s="54" t="s">
        <v>201</v>
      </c>
      <c r="D4646" s="55"/>
      <c r="E4646" s="56" t="s">
        <v>55</v>
      </c>
      <c r="F4646" s="209" t="s">
        <v>194</v>
      </c>
      <c r="G4646" s="57"/>
      <c r="H4646" s="58"/>
      <c r="I4646" s="59">
        <v>1</v>
      </c>
      <c r="J4646" s="486" t="str">
        <f>+C4646</f>
        <v>ADE</v>
      </c>
      <c r="K4646" s="486"/>
      <c r="L4646" s="486"/>
      <c r="M4646" s="486"/>
      <c r="N4646" s="486"/>
      <c r="O4646" s="486"/>
      <c r="P4646" s="486"/>
      <c r="Q4646" s="486"/>
      <c r="R4646" s="486"/>
      <c r="S4646" s="486"/>
      <c r="T4646" s="486"/>
      <c r="U4646" s="486"/>
      <c r="V4646" s="486"/>
      <c r="W4646" s="486"/>
      <c r="X4646" s="60"/>
      <c r="Y4646" s="61"/>
      <c r="Z4646" s="62"/>
      <c r="AA4646" s="63"/>
      <c r="AB4646" s="63"/>
      <c r="AC4646" s="64"/>
    </row>
    <row r="4647" spans="1:29" ht="12.75" customHeight="1">
      <c r="A4647" s="69"/>
      <c r="B4647" s="70" t="s">
        <v>3</v>
      </c>
      <c r="C4647" s="71" t="s">
        <v>62</v>
      </c>
      <c r="D4647" s="72"/>
      <c r="E4647" s="73"/>
      <c r="F4647" s="72"/>
      <c r="G4647" s="74"/>
      <c r="H4647" s="75"/>
      <c r="I4647" s="76">
        <f t="shared" ref="I4647:I4683" si="1908">+I4646+1</f>
        <v>2</v>
      </c>
      <c r="J4647" s="77" t="s">
        <v>4</v>
      </c>
      <c r="K4647" s="78"/>
      <c r="L4647" s="248"/>
      <c r="M4647" s="79"/>
      <c r="N4647" s="79"/>
      <c r="O4647" s="79"/>
      <c r="P4647" s="236"/>
      <c r="Q4647" s="254"/>
      <c r="R4647" s="79"/>
      <c r="S4647" s="79"/>
      <c r="T4647" s="79"/>
      <c r="U4647" s="79"/>
      <c r="V4647" s="79"/>
      <c r="W4647" s="80" t="str">
        <f>$Y$1</f>
        <v>Period: 1 May 2012 - 31 May 2012</v>
      </c>
      <c r="X4647" s="81"/>
      <c r="Y4647" s="82"/>
      <c r="Z4647" s="83"/>
      <c r="AA4647" s="84"/>
      <c r="AB4647" s="84"/>
      <c r="AC4647" s="85"/>
    </row>
    <row r="4648" spans="1:29" ht="12.75" customHeight="1">
      <c r="A4648" s="69"/>
      <c r="B4648" s="70" t="s">
        <v>6</v>
      </c>
      <c r="C4648" s="71" t="s">
        <v>5</v>
      </c>
      <c r="D4648" s="72"/>
      <c r="E4648" s="73"/>
      <c r="F4648" s="91"/>
      <c r="G4648" s="91"/>
      <c r="H4648" s="92"/>
      <c r="I4648" s="76">
        <f t="shared" si="1908"/>
        <v>3</v>
      </c>
      <c r="J4648" s="487" t="s">
        <v>7</v>
      </c>
      <c r="K4648" s="488" t="s">
        <v>8</v>
      </c>
      <c r="L4648" s="249"/>
      <c r="M4648" s="489" t="s">
        <v>49</v>
      </c>
      <c r="N4648" s="490"/>
      <c r="O4648" s="220"/>
      <c r="P4648" s="237"/>
      <c r="Q4648" s="255"/>
      <c r="R4648" s="491" t="s">
        <v>64</v>
      </c>
      <c r="S4648" s="493" t="s">
        <v>9</v>
      </c>
      <c r="T4648" s="493"/>
      <c r="U4648" s="493"/>
      <c r="V4648" s="493"/>
      <c r="W4648" s="494" t="s">
        <v>10</v>
      </c>
      <c r="X4648" s="93"/>
      <c r="Y4648" s="94"/>
      <c r="Z4648" s="83"/>
      <c r="AA4648" s="84"/>
      <c r="AB4648" s="84"/>
      <c r="AC4648" s="85"/>
    </row>
    <row r="4649" spans="1:29" ht="12.75" customHeight="1">
      <c r="A4649" s="69"/>
      <c r="B4649" s="70" t="s">
        <v>48</v>
      </c>
      <c r="C4649" s="71"/>
      <c r="D4649" s="72"/>
      <c r="E4649" s="73"/>
      <c r="F4649" s="91"/>
      <c r="G4649" s="91"/>
      <c r="H4649" s="92"/>
      <c r="I4649" s="76">
        <f t="shared" si="1908"/>
        <v>4</v>
      </c>
      <c r="J4649" s="487"/>
      <c r="K4649" s="488"/>
      <c r="L4649" s="250"/>
      <c r="M4649" s="231" t="s">
        <v>11</v>
      </c>
      <c r="N4649" s="231" t="s">
        <v>12</v>
      </c>
      <c r="O4649" s="231"/>
      <c r="P4649" s="238"/>
      <c r="Q4649" s="256" t="s">
        <v>67</v>
      </c>
      <c r="R4649" s="492"/>
      <c r="S4649" s="201">
        <v>1.5</v>
      </c>
      <c r="T4649" s="201">
        <v>2</v>
      </c>
      <c r="U4649" s="201">
        <v>3</v>
      </c>
      <c r="V4649" s="201">
        <v>4</v>
      </c>
      <c r="W4649" s="494"/>
      <c r="X4649" s="93"/>
      <c r="Y4649" s="94"/>
      <c r="Z4649" s="83"/>
      <c r="AA4649" s="95" t="s">
        <v>13</v>
      </c>
      <c r="AB4649" s="95" t="s">
        <v>14</v>
      </c>
      <c r="AC4649" s="96" t="s">
        <v>15</v>
      </c>
    </row>
    <row r="4650" spans="1:29" ht="12.75" customHeight="1">
      <c r="A4650" s="69"/>
      <c r="B4650" s="70" t="s">
        <v>16</v>
      </c>
      <c r="C4650" s="71"/>
      <c r="D4650" s="72"/>
      <c r="E4650" s="73"/>
      <c r="F4650" s="98"/>
      <c r="G4650" s="72"/>
      <c r="H4650" s="99"/>
      <c r="I4650" s="76">
        <f t="shared" si="1908"/>
        <v>5</v>
      </c>
      <c r="J4650" s="100">
        <f>$AN$9</f>
        <v>41079</v>
      </c>
      <c r="K4650" s="101"/>
      <c r="L4650" s="261"/>
      <c r="M4650" s="232">
        <f>VLOOKUP(K4650,$AE$23:$AG$30,2,0)</f>
        <v>0</v>
      </c>
      <c r="N4650" s="241">
        <f>VLOOKUP(K4650,$AE$23:$AG$30,3,0)</f>
        <v>0</v>
      </c>
      <c r="O4650" s="244">
        <f t="shared" ref="O4650:O4679" si="1909">(N4650-M4650)*24</f>
        <v>0</v>
      </c>
      <c r="P4650" s="245">
        <f>+IF(((N4650-M4650)*24)&gt;4,"1",0)</f>
        <v>0</v>
      </c>
      <c r="Q4650" s="257">
        <f t="shared" ref="Q4650:Q4679" si="1910">O4650-P4650</f>
        <v>0</v>
      </c>
      <c r="R4650" s="102">
        <f>+L4650-Q4650</f>
        <v>0</v>
      </c>
      <c r="S4650" s="103">
        <f>IF(AND(Y4650="d",W4650&gt;0),1,0)</f>
        <v>0</v>
      </c>
      <c r="T4650" s="104">
        <f>IF(AND(Y4650="D",W4650-S4650&lt;0),0,IF(AND(Y4650="M",W4650&gt;=7),7,IF(AND(Y4650="M",W4650&lt;7),W4650,IF(W4650-S4650&lt;0,0,IF(AND(Y4650="D",W4650-S4650&gt;=7),7,IF(AND(Y4650="D",W4650-S4650&lt;7),W4650-S4650,0))))))</f>
        <v>0</v>
      </c>
      <c r="U4650" s="104">
        <f>IF(AND(Y4650="D",W4650&lt;1),0,IF(AND(Y4650="D",W4650-S4650-T4650&gt;0,W4650-S4650-T4650&lt;1),W4650-S4650-T4650,IF(AND(Y4650="D",W4650-S4650-T4650&gt;=1),1,IF(AND(Y4650="M",W4650-T4650&gt;=1),1,IF(AND(Y4650="M",W4650-T4650&lt;1),W4650-T4650,0)))))</f>
        <v>0</v>
      </c>
      <c r="V4650" s="104">
        <f>IF(AND(Y4650="D",W4650&lt;1),0,IF(AND(Y4650="D",W4650-S4650-T4650-U4650&gt;0),W4650-S4650-T4650-U4650,IF(AND(Y4650="M",W4650-T4650-U4650&gt;0),W4650-T4650-U4650,0)))</f>
        <v>0</v>
      </c>
      <c r="W4650" s="105">
        <f>+R4650</f>
        <v>0</v>
      </c>
      <c r="X4650" s="96"/>
      <c r="Y4650" s="106" t="str">
        <f>$AO$9</f>
        <v>D</v>
      </c>
      <c r="Z4650" s="207" t="str">
        <f t="shared" ref="Z4650:Z4680" si="1911">TEXT(WEEKDAY(J4650),"ddd")</f>
        <v>Tue</v>
      </c>
      <c r="AA4650" s="107">
        <f t="shared" ref="AA4650:AA4679" si="1912">COUNTIF(K4650,"S")</f>
        <v>0</v>
      </c>
      <c r="AB4650" s="107">
        <f t="shared" ref="AB4650:AB4679" si="1913">COUNTIF(K4650,"I")</f>
        <v>0</v>
      </c>
      <c r="AC4650" s="107">
        <f t="shared" ref="AC4650:AC4679" si="1914">COUNTIF(K4650,"A")</f>
        <v>0</v>
      </c>
    </row>
    <row r="4651" spans="1:29" ht="12.75" customHeight="1">
      <c r="A4651" s="69"/>
      <c r="B4651" s="70" t="s">
        <v>18</v>
      </c>
      <c r="C4651" s="108" t="s">
        <v>61</v>
      </c>
      <c r="D4651" s="109"/>
      <c r="E4651" s="73"/>
      <c r="F4651" s="110"/>
      <c r="G4651" s="72"/>
      <c r="H4651" s="99"/>
      <c r="I4651" s="76">
        <f t="shared" si="1908"/>
        <v>6</v>
      </c>
      <c r="J4651" s="100">
        <f>$AN$10</f>
        <v>41080</v>
      </c>
      <c r="K4651" s="101"/>
      <c r="L4651" s="261"/>
      <c r="M4651" s="232">
        <f>VLOOKUP(K4651,$AE$23:$AG$30,2,0)</f>
        <v>0</v>
      </c>
      <c r="N4651" s="241">
        <f t="shared" ref="N4651:N4679" si="1915">VLOOKUP(K4651,$AE$23:$AG$30,3,0)</f>
        <v>0</v>
      </c>
      <c r="O4651" s="244">
        <f t="shared" si="1909"/>
        <v>0</v>
      </c>
      <c r="P4651" s="245">
        <f>+IF(((N4651-M4651)*24)&gt;4,"1",0)</f>
        <v>0</v>
      </c>
      <c r="Q4651" s="257">
        <f t="shared" si="1910"/>
        <v>0</v>
      </c>
      <c r="R4651" s="102">
        <f>+L4651-Q4651</f>
        <v>0</v>
      </c>
      <c r="S4651" s="103">
        <f t="shared" ref="S4651:S4679" si="1916">IF(AND(Y4651="d",W4651&gt;0),1,0)</f>
        <v>0</v>
      </c>
      <c r="T4651" s="104">
        <f t="shared" ref="T4651:T4679" si="1917">IF(AND(Y4651="D",W4651-S4651&lt;0),0,IF(AND(Y4651="M",W4651&gt;=7),7,IF(AND(Y4651="M",W4651&lt;7),W4651,IF(W4651-S4651&lt;0,0,IF(AND(Y4651="D",W4651-S4651&gt;=7),7,IF(AND(Y4651="D",W4651-S4651&lt;7),W4651-S4651,0))))))</f>
        <v>0</v>
      </c>
      <c r="U4651" s="104">
        <f t="shared" ref="U4651:U4679" si="1918">IF(AND(Y4651="D",W4651&lt;1),0,IF(AND(Y4651="D",W4651-S4651-T4651&gt;0,W4651-S4651-T4651&lt;1),W4651-S4651-T4651,IF(AND(Y4651="D",W4651-S4651-T4651&gt;=1),1,IF(AND(Y4651="M",W4651-T4651&gt;=1),1,IF(AND(Y4651="M",W4651-T4651&lt;1),W4651-T4651,0)))))</f>
        <v>0</v>
      </c>
      <c r="V4651" s="104">
        <f t="shared" ref="V4651:V4679" si="1919">IF(AND(Y4651="D",W4651&lt;1),0,IF(AND(Y4651="D",W4651-S4651-T4651-U4651&gt;0),W4651-S4651-T4651-U4651,IF(AND(Y4651="M",W4651-T4651-U4651&gt;0),W4651-T4651-U4651,0)))</f>
        <v>0</v>
      </c>
      <c r="W4651" s="105">
        <f t="shared" ref="W4651:W4679" si="1920">+R4651</f>
        <v>0</v>
      </c>
      <c r="X4651" s="96"/>
      <c r="Y4651" s="106" t="str">
        <f>$AO$10</f>
        <v>D</v>
      </c>
      <c r="Z4651" s="207" t="str">
        <f t="shared" si="1911"/>
        <v>Wed</v>
      </c>
      <c r="AA4651" s="107">
        <f t="shared" si="1912"/>
        <v>0</v>
      </c>
      <c r="AB4651" s="107">
        <f t="shared" si="1913"/>
        <v>0</v>
      </c>
      <c r="AC4651" s="107">
        <f t="shared" si="1914"/>
        <v>0</v>
      </c>
    </row>
    <row r="4652" spans="1:29" ht="12.75" customHeight="1">
      <c r="A4652" s="69"/>
      <c r="B4652" s="98" t="s">
        <v>20</v>
      </c>
      <c r="C4652" s="199">
        <v>40245</v>
      </c>
      <c r="D4652" s="199">
        <v>41340</v>
      </c>
      <c r="E4652" s="73"/>
      <c r="F4652" s="72"/>
      <c r="G4652" s="72"/>
      <c r="H4652" s="99"/>
      <c r="I4652" s="76">
        <f t="shared" si="1908"/>
        <v>7</v>
      </c>
      <c r="J4652" s="100">
        <f>$AN$11</f>
        <v>41081</v>
      </c>
      <c r="K4652" s="101"/>
      <c r="L4652" s="261"/>
      <c r="M4652" s="232">
        <f>VLOOKUP(K4652,$AE$23:$AG$30,2,0)</f>
        <v>0</v>
      </c>
      <c r="N4652" s="241">
        <f t="shared" si="1915"/>
        <v>0</v>
      </c>
      <c r="O4652" s="244">
        <f t="shared" si="1909"/>
        <v>0</v>
      </c>
      <c r="P4652" s="245">
        <f t="shared" ref="P4652:P4679" si="1921">+IF(((N4652-M4652)*24)&gt;4,"1",0)</f>
        <v>0</v>
      </c>
      <c r="Q4652" s="257">
        <f t="shared" si="1910"/>
        <v>0</v>
      </c>
      <c r="R4652" s="102">
        <f t="shared" ref="R4652:R4679" si="1922">+L4652-Q4652</f>
        <v>0</v>
      </c>
      <c r="S4652" s="103">
        <f t="shared" si="1916"/>
        <v>0</v>
      </c>
      <c r="T4652" s="104">
        <f t="shared" si="1917"/>
        <v>0</v>
      </c>
      <c r="U4652" s="104">
        <f t="shared" si="1918"/>
        <v>0</v>
      </c>
      <c r="V4652" s="104">
        <f t="shared" si="1919"/>
        <v>0</v>
      </c>
      <c r="W4652" s="105">
        <f t="shared" si="1920"/>
        <v>0</v>
      </c>
      <c r="X4652" s="96"/>
      <c r="Y4652" s="106" t="str">
        <f>$AO$11</f>
        <v>D</v>
      </c>
      <c r="Z4652" s="207" t="str">
        <f t="shared" si="1911"/>
        <v>Thu</v>
      </c>
      <c r="AA4652" s="107">
        <f t="shared" si="1912"/>
        <v>0</v>
      </c>
      <c r="AB4652" s="107">
        <f t="shared" si="1913"/>
        <v>0</v>
      </c>
      <c r="AC4652" s="107">
        <f t="shared" si="1914"/>
        <v>0</v>
      </c>
    </row>
    <row r="4653" spans="1:29" ht="12.75" customHeight="1">
      <c r="A4653" s="69"/>
      <c r="B4653" s="98"/>
      <c r="C4653" s="98"/>
      <c r="D4653" s="72"/>
      <c r="E4653" s="73"/>
      <c r="F4653" s="72"/>
      <c r="G4653" s="72"/>
      <c r="H4653" s="99"/>
      <c r="I4653" s="76">
        <f t="shared" si="1908"/>
        <v>8</v>
      </c>
      <c r="J4653" s="100">
        <f>$AN$12</f>
        <v>41082</v>
      </c>
      <c r="K4653" s="101"/>
      <c r="L4653" s="261"/>
      <c r="M4653" s="232">
        <f t="shared" ref="M4653:M4679" si="1923">VLOOKUP(K4653,$AE$23:$AG$30,2,0)</f>
        <v>0</v>
      </c>
      <c r="N4653" s="241">
        <f t="shared" si="1915"/>
        <v>0</v>
      </c>
      <c r="O4653" s="244">
        <f t="shared" si="1909"/>
        <v>0</v>
      </c>
      <c r="P4653" s="245">
        <f t="shared" si="1921"/>
        <v>0</v>
      </c>
      <c r="Q4653" s="257">
        <f t="shared" si="1910"/>
        <v>0</v>
      </c>
      <c r="R4653" s="102">
        <f t="shared" si="1922"/>
        <v>0</v>
      </c>
      <c r="S4653" s="103">
        <f t="shared" si="1916"/>
        <v>0</v>
      </c>
      <c r="T4653" s="104">
        <f t="shared" si="1917"/>
        <v>0</v>
      </c>
      <c r="U4653" s="104">
        <f t="shared" si="1918"/>
        <v>0</v>
      </c>
      <c r="V4653" s="104">
        <f t="shared" si="1919"/>
        <v>0</v>
      </c>
      <c r="W4653" s="105">
        <f t="shared" si="1920"/>
        <v>0</v>
      </c>
      <c r="X4653" s="96"/>
      <c r="Y4653" s="106" t="str">
        <f>$AO$12</f>
        <v>D</v>
      </c>
      <c r="Z4653" s="207" t="str">
        <f t="shared" si="1911"/>
        <v>Fri</v>
      </c>
      <c r="AA4653" s="107">
        <f t="shared" si="1912"/>
        <v>0</v>
      </c>
      <c r="AB4653" s="107">
        <f t="shared" si="1913"/>
        <v>0</v>
      </c>
      <c r="AC4653" s="107">
        <f t="shared" si="1914"/>
        <v>0</v>
      </c>
    </row>
    <row r="4654" spans="1:29" ht="12.75" customHeight="1">
      <c r="A4654" s="69"/>
      <c r="B4654" s="98"/>
      <c r="C4654" s="98"/>
      <c r="D4654" s="72"/>
      <c r="E4654" s="73"/>
      <c r="F4654" s="198"/>
      <c r="G4654" s="72"/>
      <c r="H4654" s="99"/>
      <c r="I4654" s="76">
        <f t="shared" si="1908"/>
        <v>9</v>
      </c>
      <c r="J4654" s="100">
        <f>$AN$13</f>
        <v>41083</v>
      </c>
      <c r="K4654" s="101"/>
      <c r="L4654" s="261"/>
      <c r="M4654" s="232">
        <f t="shared" si="1923"/>
        <v>0</v>
      </c>
      <c r="N4654" s="241">
        <f t="shared" si="1915"/>
        <v>0</v>
      </c>
      <c r="O4654" s="244">
        <f t="shared" si="1909"/>
        <v>0</v>
      </c>
      <c r="P4654" s="245">
        <f t="shared" si="1921"/>
        <v>0</v>
      </c>
      <c r="Q4654" s="257">
        <f t="shared" si="1910"/>
        <v>0</v>
      </c>
      <c r="R4654" s="102">
        <f t="shared" si="1922"/>
        <v>0</v>
      </c>
      <c r="S4654" s="103">
        <f t="shared" si="1916"/>
        <v>0</v>
      </c>
      <c r="T4654" s="104">
        <f t="shared" si="1917"/>
        <v>0</v>
      </c>
      <c r="U4654" s="104">
        <f t="shared" si="1918"/>
        <v>0</v>
      </c>
      <c r="V4654" s="104">
        <f t="shared" si="1919"/>
        <v>0</v>
      </c>
      <c r="W4654" s="105">
        <f t="shared" si="1920"/>
        <v>0</v>
      </c>
      <c r="X4654" s="96"/>
      <c r="Y4654" s="106" t="str">
        <f>$AO$13</f>
        <v>M</v>
      </c>
      <c r="Z4654" s="207" t="str">
        <f t="shared" si="1911"/>
        <v>Sat</v>
      </c>
      <c r="AA4654" s="107">
        <f t="shared" si="1912"/>
        <v>0</v>
      </c>
      <c r="AB4654" s="107">
        <f t="shared" si="1913"/>
        <v>0</v>
      </c>
      <c r="AC4654" s="107">
        <f t="shared" si="1914"/>
        <v>0</v>
      </c>
    </row>
    <row r="4655" spans="1:29" ht="12.75" customHeight="1">
      <c r="A4655" s="69"/>
      <c r="B4655" s="124" t="s">
        <v>21</v>
      </c>
      <c r="C4655" s="125" t="s">
        <v>22</v>
      </c>
      <c r="D4655" s="126"/>
      <c r="E4655" s="127"/>
      <c r="F4655" s="198">
        <v>1244560</v>
      </c>
      <c r="G4655" s="129" t="s">
        <v>22</v>
      </c>
      <c r="H4655" s="130">
        <f>+F4655</f>
        <v>1244560</v>
      </c>
      <c r="I4655" s="76">
        <f t="shared" si="1908"/>
        <v>10</v>
      </c>
      <c r="J4655" s="100">
        <f>$AN$14</f>
        <v>41084</v>
      </c>
      <c r="K4655" s="101"/>
      <c r="L4655" s="261"/>
      <c r="M4655" s="232">
        <f t="shared" si="1923"/>
        <v>0</v>
      </c>
      <c r="N4655" s="241">
        <f t="shared" si="1915"/>
        <v>0</v>
      </c>
      <c r="O4655" s="244">
        <f t="shared" si="1909"/>
        <v>0</v>
      </c>
      <c r="P4655" s="245">
        <f t="shared" si="1921"/>
        <v>0</v>
      </c>
      <c r="Q4655" s="257">
        <f t="shared" si="1910"/>
        <v>0</v>
      </c>
      <c r="R4655" s="102">
        <f t="shared" si="1922"/>
        <v>0</v>
      </c>
      <c r="S4655" s="103">
        <f t="shared" si="1916"/>
        <v>0</v>
      </c>
      <c r="T4655" s="104">
        <f t="shared" si="1917"/>
        <v>0</v>
      </c>
      <c r="U4655" s="104">
        <f t="shared" si="1918"/>
        <v>0</v>
      </c>
      <c r="V4655" s="104">
        <f t="shared" si="1919"/>
        <v>0</v>
      </c>
      <c r="W4655" s="105">
        <f t="shared" si="1920"/>
        <v>0</v>
      </c>
      <c r="X4655" s="96"/>
      <c r="Y4655" s="106" t="str">
        <f>$AO$14</f>
        <v>M</v>
      </c>
      <c r="Z4655" s="262" t="str">
        <f t="shared" si="1911"/>
        <v>Sun</v>
      </c>
      <c r="AA4655" s="107">
        <f t="shared" si="1912"/>
        <v>0</v>
      </c>
      <c r="AB4655" s="107">
        <f t="shared" si="1913"/>
        <v>0</v>
      </c>
      <c r="AC4655" s="107">
        <f t="shared" si="1914"/>
        <v>0</v>
      </c>
    </row>
    <row r="4656" spans="1:29" ht="12.75" customHeight="1">
      <c r="A4656" s="69"/>
      <c r="B4656" s="124" t="s">
        <v>23</v>
      </c>
      <c r="C4656" s="125" t="s">
        <v>22</v>
      </c>
      <c r="D4656" s="133">
        <f>+F4655/173</f>
        <v>7193.9884393063585</v>
      </c>
      <c r="E4656" s="127" t="s">
        <v>24</v>
      </c>
      <c r="F4656" s="128">
        <f>+W4682</f>
        <v>10.499999999999989</v>
      </c>
      <c r="G4656" s="134" t="s">
        <v>22</v>
      </c>
      <c r="H4656" s="130">
        <f>F4656*D4656</f>
        <v>75536.878612716682</v>
      </c>
      <c r="I4656" s="76">
        <f t="shared" si="1908"/>
        <v>11</v>
      </c>
      <c r="J4656" s="100">
        <f>$AN$15</f>
        <v>41085</v>
      </c>
      <c r="K4656" s="101"/>
      <c r="L4656" s="261"/>
      <c r="M4656" s="232">
        <f t="shared" si="1923"/>
        <v>0</v>
      </c>
      <c r="N4656" s="241">
        <f t="shared" si="1915"/>
        <v>0</v>
      </c>
      <c r="O4656" s="244">
        <f t="shared" si="1909"/>
        <v>0</v>
      </c>
      <c r="P4656" s="245">
        <f t="shared" si="1921"/>
        <v>0</v>
      </c>
      <c r="Q4656" s="257">
        <f t="shared" si="1910"/>
        <v>0</v>
      </c>
      <c r="R4656" s="102">
        <f t="shared" si="1922"/>
        <v>0</v>
      </c>
      <c r="S4656" s="103">
        <f t="shared" si="1916"/>
        <v>0</v>
      </c>
      <c r="T4656" s="104">
        <f t="shared" si="1917"/>
        <v>0</v>
      </c>
      <c r="U4656" s="104">
        <f t="shared" si="1918"/>
        <v>0</v>
      </c>
      <c r="V4656" s="104">
        <f t="shared" si="1919"/>
        <v>0</v>
      </c>
      <c r="W4656" s="105">
        <f t="shared" si="1920"/>
        <v>0</v>
      </c>
      <c r="X4656" s="96"/>
      <c r="Y4656" s="106" t="str">
        <f>$AO$15</f>
        <v>D</v>
      </c>
      <c r="Z4656" s="262" t="str">
        <f t="shared" si="1911"/>
        <v>Mon</v>
      </c>
      <c r="AA4656" s="107">
        <f t="shared" si="1912"/>
        <v>0</v>
      </c>
      <c r="AB4656" s="107">
        <f t="shared" si="1913"/>
        <v>0</v>
      </c>
      <c r="AC4656" s="107">
        <f t="shared" si="1914"/>
        <v>0</v>
      </c>
    </row>
    <row r="4657" spans="1:29" ht="12.75" customHeight="1">
      <c r="A4657" s="69"/>
      <c r="B4657" s="124" t="s">
        <v>65</v>
      </c>
      <c r="C4657" s="125" t="s">
        <v>22</v>
      </c>
      <c r="D4657" s="133">
        <v>6000</v>
      </c>
      <c r="E4657" s="127" t="s">
        <v>24</v>
      </c>
      <c r="F4657" s="203">
        <f>+K4682</f>
        <v>8</v>
      </c>
      <c r="G4657" s="134" t="s">
        <v>22</v>
      </c>
      <c r="H4657" s="130">
        <f>F4657*D4657</f>
        <v>48000</v>
      </c>
      <c r="I4657" s="76">
        <f t="shared" si="1908"/>
        <v>12</v>
      </c>
      <c r="J4657" s="100">
        <f>$AN$16</f>
        <v>41086</v>
      </c>
      <c r="K4657" s="101"/>
      <c r="L4657" s="261"/>
      <c r="M4657" s="232">
        <f t="shared" si="1923"/>
        <v>0</v>
      </c>
      <c r="N4657" s="241">
        <f t="shared" si="1915"/>
        <v>0</v>
      </c>
      <c r="O4657" s="244">
        <f t="shared" si="1909"/>
        <v>0</v>
      </c>
      <c r="P4657" s="245">
        <f t="shared" si="1921"/>
        <v>0</v>
      </c>
      <c r="Q4657" s="257">
        <f t="shared" si="1910"/>
        <v>0</v>
      </c>
      <c r="R4657" s="102">
        <f t="shared" si="1922"/>
        <v>0</v>
      </c>
      <c r="S4657" s="103">
        <f t="shared" si="1916"/>
        <v>0</v>
      </c>
      <c r="T4657" s="104">
        <f t="shared" si="1917"/>
        <v>0</v>
      </c>
      <c r="U4657" s="104">
        <f t="shared" si="1918"/>
        <v>0</v>
      </c>
      <c r="V4657" s="104">
        <f t="shared" si="1919"/>
        <v>0</v>
      </c>
      <c r="W4657" s="105">
        <f t="shared" si="1920"/>
        <v>0</v>
      </c>
      <c r="X4657" s="96"/>
      <c r="Y4657" s="106" t="str">
        <f>$AO$16</f>
        <v>D</v>
      </c>
      <c r="Z4657" s="207" t="str">
        <f t="shared" si="1911"/>
        <v>Tue</v>
      </c>
      <c r="AA4657" s="107">
        <f t="shared" si="1912"/>
        <v>0</v>
      </c>
      <c r="AB4657" s="107">
        <f t="shared" si="1913"/>
        <v>0</v>
      </c>
      <c r="AC4657" s="107">
        <f t="shared" si="1914"/>
        <v>0</v>
      </c>
    </row>
    <row r="4658" spans="1:29" ht="12.75" customHeight="1">
      <c r="A4658" s="69"/>
      <c r="B4658" s="124" t="s">
        <v>66</v>
      </c>
      <c r="C4658" s="125" t="s">
        <v>22</v>
      </c>
      <c r="D4658" s="200">
        <v>4000</v>
      </c>
      <c r="E4658" s="127" t="s">
        <v>24</v>
      </c>
      <c r="F4658" s="139">
        <f>+L4682</f>
        <v>0</v>
      </c>
      <c r="G4658" s="134" t="s">
        <v>22</v>
      </c>
      <c r="H4658" s="130">
        <f>F4658*D4658</f>
        <v>0</v>
      </c>
      <c r="I4658" s="76">
        <f t="shared" si="1908"/>
        <v>13</v>
      </c>
      <c r="J4658" s="100">
        <f>$AN$17</f>
        <v>41087</v>
      </c>
      <c r="K4658" s="101"/>
      <c r="L4658" s="261"/>
      <c r="M4658" s="232">
        <f t="shared" si="1923"/>
        <v>0</v>
      </c>
      <c r="N4658" s="241">
        <f t="shared" si="1915"/>
        <v>0</v>
      </c>
      <c r="O4658" s="244">
        <f t="shared" si="1909"/>
        <v>0</v>
      </c>
      <c r="P4658" s="245">
        <f t="shared" si="1921"/>
        <v>0</v>
      </c>
      <c r="Q4658" s="257">
        <f t="shared" si="1910"/>
        <v>0</v>
      </c>
      <c r="R4658" s="102">
        <f t="shared" si="1922"/>
        <v>0</v>
      </c>
      <c r="S4658" s="103">
        <f t="shared" si="1916"/>
        <v>0</v>
      </c>
      <c r="T4658" s="104">
        <f t="shared" si="1917"/>
        <v>0</v>
      </c>
      <c r="U4658" s="104">
        <f t="shared" si="1918"/>
        <v>0</v>
      </c>
      <c r="V4658" s="104">
        <f t="shared" si="1919"/>
        <v>0</v>
      </c>
      <c r="W4658" s="105">
        <f t="shared" si="1920"/>
        <v>0</v>
      </c>
      <c r="X4658" s="96"/>
      <c r="Y4658" s="106" t="str">
        <f>$AO$17</f>
        <v>D</v>
      </c>
      <c r="Z4658" s="207" t="str">
        <f t="shared" si="1911"/>
        <v>Wed</v>
      </c>
      <c r="AA4658" s="107">
        <f t="shared" si="1912"/>
        <v>0</v>
      </c>
      <c r="AB4658" s="107">
        <f t="shared" si="1913"/>
        <v>0</v>
      </c>
      <c r="AC4658" s="107">
        <f t="shared" si="1914"/>
        <v>0</v>
      </c>
    </row>
    <row r="4659" spans="1:29" ht="12.75" customHeight="1">
      <c r="A4659" s="69"/>
      <c r="B4659" s="335" t="s">
        <v>75</v>
      </c>
      <c r="C4659" s="336" t="s">
        <v>22</v>
      </c>
      <c r="D4659" s="337"/>
      <c r="E4659" s="127" t="s">
        <v>24</v>
      </c>
      <c r="F4659" s="338">
        <f>+M4682</f>
        <v>8</v>
      </c>
      <c r="G4659" s="142" t="s">
        <v>22</v>
      </c>
      <c r="H4659" s="143">
        <f>+F4659*D4659</f>
        <v>0</v>
      </c>
      <c r="I4659" s="76">
        <f t="shared" si="1908"/>
        <v>14</v>
      </c>
      <c r="J4659" s="100">
        <f>$AN$18</f>
        <v>41088</v>
      </c>
      <c r="K4659" s="101"/>
      <c r="L4659" s="261"/>
      <c r="M4659" s="232">
        <f t="shared" si="1923"/>
        <v>0</v>
      </c>
      <c r="N4659" s="241">
        <f t="shared" si="1915"/>
        <v>0</v>
      </c>
      <c r="O4659" s="244">
        <f t="shared" si="1909"/>
        <v>0</v>
      </c>
      <c r="P4659" s="245">
        <f t="shared" si="1921"/>
        <v>0</v>
      </c>
      <c r="Q4659" s="257">
        <f t="shared" si="1910"/>
        <v>0</v>
      </c>
      <c r="R4659" s="102">
        <f t="shared" si="1922"/>
        <v>0</v>
      </c>
      <c r="S4659" s="103">
        <f t="shared" si="1916"/>
        <v>0</v>
      </c>
      <c r="T4659" s="104">
        <f t="shared" si="1917"/>
        <v>0</v>
      </c>
      <c r="U4659" s="104">
        <f t="shared" si="1918"/>
        <v>0</v>
      </c>
      <c r="V4659" s="104">
        <f t="shared" si="1919"/>
        <v>0</v>
      </c>
      <c r="W4659" s="105">
        <f t="shared" si="1920"/>
        <v>0</v>
      </c>
      <c r="X4659" s="96"/>
      <c r="Y4659" s="106" t="str">
        <f>$AO$18</f>
        <v>D</v>
      </c>
      <c r="Z4659" s="207" t="str">
        <f t="shared" si="1911"/>
        <v>Thu</v>
      </c>
      <c r="AA4659" s="107">
        <f t="shared" si="1912"/>
        <v>0</v>
      </c>
      <c r="AB4659" s="107">
        <f t="shared" si="1913"/>
        <v>0</v>
      </c>
      <c r="AC4659" s="107">
        <f t="shared" si="1914"/>
        <v>0</v>
      </c>
    </row>
    <row r="4660" spans="1:29" ht="12.75" customHeight="1">
      <c r="A4660" s="69"/>
      <c r="B4660" s="124"/>
      <c r="C4660" s="70"/>
      <c r="D4660" s="202"/>
      <c r="E4660" s="140"/>
      <c r="F4660" s="141"/>
      <c r="G4660" s="74" t="s">
        <v>22</v>
      </c>
      <c r="H4660" s="99">
        <f>+D4660*F4660</f>
        <v>0</v>
      </c>
      <c r="I4660" s="76">
        <f t="shared" si="1908"/>
        <v>15</v>
      </c>
      <c r="J4660" s="100">
        <f>$AN$19</f>
        <v>41089</v>
      </c>
      <c r="K4660" s="101"/>
      <c r="L4660" s="261"/>
      <c r="M4660" s="232">
        <f t="shared" si="1923"/>
        <v>0</v>
      </c>
      <c r="N4660" s="241">
        <f t="shared" si="1915"/>
        <v>0</v>
      </c>
      <c r="O4660" s="244">
        <f t="shared" si="1909"/>
        <v>0</v>
      </c>
      <c r="P4660" s="245">
        <f t="shared" si="1921"/>
        <v>0</v>
      </c>
      <c r="Q4660" s="257">
        <f t="shared" si="1910"/>
        <v>0</v>
      </c>
      <c r="R4660" s="102">
        <f t="shared" si="1922"/>
        <v>0</v>
      </c>
      <c r="S4660" s="103">
        <f t="shared" si="1916"/>
        <v>0</v>
      </c>
      <c r="T4660" s="104">
        <f t="shared" si="1917"/>
        <v>0</v>
      </c>
      <c r="U4660" s="104">
        <f t="shared" si="1918"/>
        <v>0</v>
      </c>
      <c r="V4660" s="104">
        <f t="shared" si="1919"/>
        <v>0</v>
      </c>
      <c r="W4660" s="105">
        <f t="shared" si="1920"/>
        <v>0</v>
      </c>
      <c r="X4660" s="96"/>
      <c r="Y4660" s="106" t="str">
        <f>$AO$19</f>
        <v>D</v>
      </c>
      <c r="Z4660" s="207" t="str">
        <f t="shared" si="1911"/>
        <v>Fri</v>
      </c>
      <c r="AA4660" s="107">
        <f t="shared" si="1912"/>
        <v>0</v>
      </c>
      <c r="AB4660" s="107">
        <f t="shared" si="1913"/>
        <v>0</v>
      </c>
      <c r="AC4660" s="107">
        <f t="shared" si="1914"/>
        <v>0</v>
      </c>
    </row>
    <row r="4661" spans="1:29" ht="12.75" customHeight="1">
      <c r="A4661" s="69"/>
      <c r="B4661" s="124"/>
      <c r="C4661" s="70"/>
      <c r="D4661" s="202"/>
      <c r="E4661" s="140"/>
      <c r="F4661" s="139"/>
      <c r="G4661" s="74" t="s">
        <v>22</v>
      </c>
      <c r="H4661" s="99">
        <f>+D4661*F4661</f>
        <v>0</v>
      </c>
      <c r="I4661" s="76">
        <f t="shared" si="1908"/>
        <v>16</v>
      </c>
      <c r="J4661" s="100">
        <f>$AN$20</f>
        <v>41090</v>
      </c>
      <c r="K4661" s="101"/>
      <c r="L4661" s="261"/>
      <c r="M4661" s="232">
        <f t="shared" si="1923"/>
        <v>0</v>
      </c>
      <c r="N4661" s="241">
        <f t="shared" si="1915"/>
        <v>0</v>
      </c>
      <c r="O4661" s="244">
        <f t="shared" si="1909"/>
        <v>0</v>
      </c>
      <c r="P4661" s="245">
        <f t="shared" si="1921"/>
        <v>0</v>
      </c>
      <c r="Q4661" s="257">
        <f t="shared" si="1910"/>
        <v>0</v>
      </c>
      <c r="R4661" s="102">
        <f t="shared" si="1922"/>
        <v>0</v>
      </c>
      <c r="S4661" s="103">
        <f t="shared" si="1916"/>
        <v>0</v>
      </c>
      <c r="T4661" s="104">
        <f t="shared" si="1917"/>
        <v>0</v>
      </c>
      <c r="U4661" s="104">
        <f t="shared" si="1918"/>
        <v>0</v>
      </c>
      <c r="V4661" s="104">
        <f t="shared" si="1919"/>
        <v>0</v>
      </c>
      <c r="W4661" s="105">
        <f t="shared" si="1920"/>
        <v>0</v>
      </c>
      <c r="X4661" s="96"/>
      <c r="Y4661" s="106" t="str">
        <f>$AO$20</f>
        <v>M</v>
      </c>
      <c r="Z4661" s="207" t="str">
        <f t="shared" si="1911"/>
        <v>Sat</v>
      </c>
      <c r="AA4661" s="107">
        <f t="shared" si="1912"/>
        <v>0</v>
      </c>
      <c r="AB4661" s="107">
        <f t="shared" si="1913"/>
        <v>0</v>
      </c>
      <c r="AC4661" s="107">
        <f t="shared" si="1914"/>
        <v>0</v>
      </c>
    </row>
    <row r="4662" spans="1:29" ht="12.75" customHeight="1">
      <c r="A4662" s="69"/>
      <c r="B4662" s="124" t="s">
        <v>56</v>
      </c>
      <c r="C4662" s="70" t="s">
        <v>22</v>
      </c>
      <c r="D4662" s="202"/>
      <c r="E4662" s="140"/>
      <c r="F4662" s="141"/>
      <c r="G4662" s="74" t="s">
        <v>22</v>
      </c>
      <c r="H4662" s="99">
        <v>0</v>
      </c>
      <c r="I4662" s="76">
        <f t="shared" si="1908"/>
        <v>17</v>
      </c>
      <c r="J4662" s="100">
        <f>$AN$21</f>
        <v>41091</v>
      </c>
      <c r="K4662" s="101"/>
      <c r="L4662" s="261"/>
      <c r="M4662" s="232">
        <f t="shared" si="1923"/>
        <v>0</v>
      </c>
      <c r="N4662" s="241">
        <f t="shared" si="1915"/>
        <v>0</v>
      </c>
      <c r="O4662" s="244">
        <f t="shared" si="1909"/>
        <v>0</v>
      </c>
      <c r="P4662" s="245">
        <f t="shared" si="1921"/>
        <v>0</v>
      </c>
      <c r="Q4662" s="257">
        <f t="shared" si="1910"/>
        <v>0</v>
      </c>
      <c r="R4662" s="102">
        <f t="shared" si="1922"/>
        <v>0</v>
      </c>
      <c r="S4662" s="103">
        <f t="shared" si="1916"/>
        <v>0</v>
      </c>
      <c r="T4662" s="104">
        <f t="shared" si="1917"/>
        <v>0</v>
      </c>
      <c r="U4662" s="104">
        <f t="shared" si="1918"/>
        <v>0</v>
      </c>
      <c r="V4662" s="104">
        <f t="shared" si="1919"/>
        <v>0</v>
      </c>
      <c r="W4662" s="105">
        <f t="shared" si="1920"/>
        <v>0</v>
      </c>
      <c r="X4662" s="96"/>
      <c r="Y4662" s="106" t="str">
        <f>$AO$21</f>
        <v>M</v>
      </c>
      <c r="Z4662" s="262" t="str">
        <f t="shared" si="1911"/>
        <v>Sun</v>
      </c>
      <c r="AA4662" s="107">
        <f t="shared" si="1912"/>
        <v>0</v>
      </c>
      <c r="AB4662" s="107">
        <f t="shared" si="1913"/>
        <v>0</v>
      </c>
      <c r="AC4662" s="107">
        <f t="shared" si="1914"/>
        <v>0</v>
      </c>
    </row>
    <row r="4663" spans="1:29" ht="12.75" customHeight="1">
      <c r="A4663" s="69"/>
      <c r="B4663" s="124"/>
      <c r="C4663" s="70"/>
      <c r="D4663" s="202"/>
      <c r="E4663" s="140"/>
      <c r="F4663" s="139"/>
      <c r="G4663" s="74" t="s">
        <v>22</v>
      </c>
      <c r="H4663" s="99">
        <f>+D4663*F4663</f>
        <v>0</v>
      </c>
      <c r="I4663" s="76">
        <f t="shared" si="1908"/>
        <v>18</v>
      </c>
      <c r="J4663" s="100">
        <f>$AN$22</f>
        <v>41092</v>
      </c>
      <c r="K4663" s="101"/>
      <c r="L4663" s="261"/>
      <c r="M4663" s="232">
        <f t="shared" si="1923"/>
        <v>0</v>
      </c>
      <c r="N4663" s="241">
        <f t="shared" si="1915"/>
        <v>0</v>
      </c>
      <c r="O4663" s="244">
        <f t="shared" si="1909"/>
        <v>0</v>
      </c>
      <c r="P4663" s="245">
        <f t="shared" si="1921"/>
        <v>0</v>
      </c>
      <c r="Q4663" s="257">
        <f t="shared" si="1910"/>
        <v>0</v>
      </c>
      <c r="R4663" s="102">
        <f t="shared" si="1922"/>
        <v>0</v>
      </c>
      <c r="S4663" s="103">
        <f t="shared" si="1916"/>
        <v>0</v>
      </c>
      <c r="T4663" s="104">
        <f t="shared" si="1917"/>
        <v>0</v>
      </c>
      <c r="U4663" s="104">
        <f t="shared" si="1918"/>
        <v>0</v>
      </c>
      <c r="V4663" s="104">
        <f t="shared" si="1919"/>
        <v>0</v>
      </c>
      <c r="W4663" s="105">
        <f t="shared" si="1920"/>
        <v>0</v>
      </c>
      <c r="X4663" s="96"/>
      <c r="Y4663" s="106" t="str">
        <f>$AO$22</f>
        <v>D</v>
      </c>
      <c r="Z4663" s="262" t="str">
        <f t="shared" si="1911"/>
        <v>Mon</v>
      </c>
      <c r="AA4663" s="107">
        <f t="shared" si="1912"/>
        <v>0</v>
      </c>
      <c r="AB4663" s="107">
        <f t="shared" si="1913"/>
        <v>0</v>
      </c>
      <c r="AC4663" s="107">
        <f t="shared" si="1914"/>
        <v>0</v>
      </c>
    </row>
    <row r="4664" spans="1:29" ht="12.75" customHeight="1">
      <c r="A4664" s="69"/>
      <c r="B4664" s="150" t="s">
        <v>19</v>
      </c>
      <c r="C4664" s="150"/>
      <c r="D4664" s="200"/>
      <c r="E4664" s="127"/>
      <c r="F4664" s="151"/>
      <c r="G4664" s="134" t="s">
        <v>22</v>
      </c>
      <c r="H4664" s="152">
        <f>SUM(H4655:H4663)</f>
        <v>1368096.8786127167</v>
      </c>
      <c r="I4664" s="76">
        <f t="shared" si="1908"/>
        <v>19</v>
      </c>
      <c r="J4664" s="100">
        <f>$AN$23</f>
        <v>41093</v>
      </c>
      <c r="K4664" s="101"/>
      <c r="L4664" s="261"/>
      <c r="M4664" s="232">
        <f t="shared" si="1923"/>
        <v>0</v>
      </c>
      <c r="N4664" s="241">
        <f t="shared" si="1915"/>
        <v>0</v>
      </c>
      <c r="O4664" s="244">
        <f t="shared" si="1909"/>
        <v>0</v>
      </c>
      <c r="P4664" s="245">
        <f t="shared" si="1921"/>
        <v>0</v>
      </c>
      <c r="Q4664" s="257">
        <f t="shared" si="1910"/>
        <v>0</v>
      </c>
      <c r="R4664" s="102">
        <f t="shared" si="1922"/>
        <v>0</v>
      </c>
      <c r="S4664" s="103">
        <f t="shared" si="1916"/>
        <v>0</v>
      </c>
      <c r="T4664" s="104">
        <f t="shared" si="1917"/>
        <v>0</v>
      </c>
      <c r="U4664" s="104">
        <f t="shared" si="1918"/>
        <v>0</v>
      </c>
      <c r="V4664" s="104">
        <f t="shared" si="1919"/>
        <v>0</v>
      </c>
      <c r="W4664" s="105">
        <f t="shared" si="1920"/>
        <v>0</v>
      </c>
      <c r="X4664" s="96"/>
      <c r="Y4664" s="106" t="str">
        <f>$AO$23</f>
        <v>D</v>
      </c>
      <c r="Z4664" s="207" t="str">
        <f t="shared" si="1911"/>
        <v>Tue</v>
      </c>
      <c r="AA4664" s="107">
        <f t="shared" si="1912"/>
        <v>0</v>
      </c>
      <c r="AB4664" s="107">
        <f t="shared" si="1913"/>
        <v>0</v>
      </c>
      <c r="AC4664" s="107">
        <f t="shared" si="1914"/>
        <v>0</v>
      </c>
    </row>
    <row r="4665" spans="1:29" ht="12.75" customHeight="1">
      <c r="A4665" s="69"/>
      <c r="B4665" s="131" t="s">
        <v>25</v>
      </c>
      <c r="C4665" s="70"/>
      <c r="D4665" s="200"/>
      <c r="E4665" s="127"/>
      <c r="F4665" s="151"/>
      <c r="G4665" s="74"/>
      <c r="H4665" s="75"/>
      <c r="I4665" s="76">
        <f t="shared" si="1908"/>
        <v>20</v>
      </c>
      <c r="J4665" s="100">
        <f>$AN$24</f>
        <v>41094</v>
      </c>
      <c r="K4665" s="101"/>
      <c r="L4665" s="261"/>
      <c r="M4665" s="232">
        <f t="shared" si="1923"/>
        <v>0</v>
      </c>
      <c r="N4665" s="241">
        <f t="shared" si="1915"/>
        <v>0</v>
      </c>
      <c r="O4665" s="244">
        <f t="shared" si="1909"/>
        <v>0</v>
      </c>
      <c r="P4665" s="245">
        <f t="shared" si="1921"/>
        <v>0</v>
      </c>
      <c r="Q4665" s="257">
        <f t="shared" si="1910"/>
        <v>0</v>
      </c>
      <c r="R4665" s="102">
        <f t="shared" si="1922"/>
        <v>0</v>
      </c>
      <c r="S4665" s="103">
        <f t="shared" si="1916"/>
        <v>0</v>
      </c>
      <c r="T4665" s="104">
        <f t="shared" si="1917"/>
        <v>0</v>
      </c>
      <c r="U4665" s="104">
        <f t="shared" si="1918"/>
        <v>0</v>
      </c>
      <c r="V4665" s="104">
        <f t="shared" si="1919"/>
        <v>0</v>
      </c>
      <c r="W4665" s="105">
        <f t="shared" si="1920"/>
        <v>0</v>
      </c>
      <c r="X4665" s="96"/>
      <c r="Y4665" s="106" t="str">
        <f>$AO$24</f>
        <v>D</v>
      </c>
      <c r="Z4665" s="207" t="str">
        <f t="shared" si="1911"/>
        <v>Wed</v>
      </c>
      <c r="AA4665" s="107">
        <f t="shared" si="1912"/>
        <v>0</v>
      </c>
      <c r="AB4665" s="107">
        <f t="shared" si="1913"/>
        <v>0</v>
      </c>
      <c r="AC4665" s="107">
        <f t="shared" si="1914"/>
        <v>0</v>
      </c>
    </row>
    <row r="4666" spans="1:29" ht="12.75" customHeight="1">
      <c r="A4666" s="69"/>
      <c r="B4666" s="124" t="s">
        <v>26</v>
      </c>
      <c r="C4666" s="125" t="s">
        <v>22</v>
      </c>
      <c r="D4666" s="153">
        <f>-H4655</f>
        <v>-1244560</v>
      </c>
      <c r="E4666" s="127" t="s">
        <v>24</v>
      </c>
      <c r="F4666" s="149">
        <v>0.02</v>
      </c>
      <c r="G4666" s="134" t="s">
        <v>22</v>
      </c>
      <c r="H4666" s="130">
        <f>F4666*D4666</f>
        <v>-24891.200000000001</v>
      </c>
      <c r="I4666" s="76">
        <f t="shared" si="1908"/>
        <v>21</v>
      </c>
      <c r="J4666" s="100">
        <f>$AN$25</f>
        <v>41095</v>
      </c>
      <c r="K4666" s="101"/>
      <c r="L4666" s="261"/>
      <c r="M4666" s="232">
        <f t="shared" si="1923"/>
        <v>0</v>
      </c>
      <c r="N4666" s="241">
        <f t="shared" si="1915"/>
        <v>0</v>
      </c>
      <c r="O4666" s="244">
        <f t="shared" si="1909"/>
        <v>0</v>
      </c>
      <c r="P4666" s="245">
        <f t="shared" si="1921"/>
        <v>0</v>
      </c>
      <c r="Q4666" s="257">
        <f t="shared" si="1910"/>
        <v>0</v>
      </c>
      <c r="R4666" s="102">
        <f t="shared" si="1922"/>
        <v>0</v>
      </c>
      <c r="S4666" s="103">
        <f t="shared" si="1916"/>
        <v>0</v>
      </c>
      <c r="T4666" s="104">
        <f t="shared" si="1917"/>
        <v>0</v>
      </c>
      <c r="U4666" s="104">
        <f t="shared" si="1918"/>
        <v>0</v>
      </c>
      <c r="V4666" s="104">
        <f t="shared" si="1919"/>
        <v>0</v>
      </c>
      <c r="W4666" s="105">
        <f t="shared" si="1920"/>
        <v>0</v>
      </c>
      <c r="X4666" s="96"/>
      <c r="Y4666" s="106" t="str">
        <f>$AO$25</f>
        <v>D</v>
      </c>
      <c r="Z4666" s="207" t="str">
        <f t="shared" si="1911"/>
        <v>Thu</v>
      </c>
      <c r="AA4666" s="107">
        <f t="shared" si="1912"/>
        <v>0</v>
      </c>
      <c r="AB4666" s="107">
        <f t="shared" si="1913"/>
        <v>0</v>
      </c>
      <c r="AC4666" s="107">
        <f t="shared" si="1914"/>
        <v>0</v>
      </c>
    </row>
    <row r="4667" spans="1:29" ht="12.75" customHeight="1">
      <c r="A4667" s="69"/>
      <c r="B4667" s="124" t="s">
        <v>47</v>
      </c>
      <c r="C4667" s="125" t="s">
        <v>22</v>
      </c>
      <c r="D4667" s="200"/>
      <c r="E4667" s="127"/>
      <c r="F4667" s="155"/>
      <c r="G4667" s="134" t="s">
        <v>22</v>
      </c>
      <c r="H4667" s="130">
        <f>SUM(AA4682:AC4682)*-F4655/21</f>
        <v>0</v>
      </c>
      <c r="I4667" s="76">
        <f t="shared" si="1908"/>
        <v>22</v>
      </c>
      <c r="J4667" s="100">
        <f>$AN$26</f>
        <v>41096</v>
      </c>
      <c r="K4667" s="101"/>
      <c r="L4667" s="261"/>
      <c r="M4667" s="232">
        <f t="shared" si="1923"/>
        <v>0</v>
      </c>
      <c r="N4667" s="241">
        <f t="shared" si="1915"/>
        <v>0</v>
      </c>
      <c r="O4667" s="244">
        <f t="shared" si="1909"/>
        <v>0</v>
      </c>
      <c r="P4667" s="245">
        <f t="shared" si="1921"/>
        <v>0</v>
      </c>
      <c r="Q4667" s="257">
        <f t="shared" si="1910"/>
        <v>0</v>
      </c>
      <c r="R4667" s="102">
        <f t="shared" si="1922"/>
        <v>0</v>
      </c>
      <c r="S4667" s="103">
        <f t="shared" si="1916"/>
        <v>0</v>
      </c>
      <c r="T4667" s="104">
        <f t="shared" si="1917"/>
        <v>0</v>
      </c>
      <c r="U4667" s="104">
        <f t="shared" si="1918"/>
        <v>0</v>
      </c>
      <c r="V4667" s="104">
        <f t="shared" si="1919"/>
        <v>0</v>
      </c>
      <c r="W4667" s="105">
        <f t="shared" si="1920"/>
        <v>0</v>
      </c>
      <c r="X4667" s="96"/>
      <c r="Y4667" s="106" t="str">
        <f>$AO$26</f>
        <v>D</v>
      </c>
      <c r="Z4667" s="207" t="str">
        <f t="shared" si="1911"/>
        <v>Fri</v>
      </c>
      <c r="AA4667" s="107">
        <f t="shared" si="1912"/>
        <v>0</v>
      </c>
      <c r="AB4667" s="107">
        <f t="shared" si="1913"/>
        <v>0</v>
      </c>
      <c r="AC4667" s="107">
        <f t="shared" si="1914"/>
        <v>0</v>
      </c>
    </row>
    <row r="4668" spans="1:29" ht="12.75" customHeight="1">
      <c r="A4668" s="69"/>
      <c r="B4668" s="124" t="s">
        <v>27</v>
      </c>
      <c r="C4668" s="125" t="s">
        <v>22</v>
      </c>
      <c r="D4668" s="200"/>
      <c r="E4668" s="127"/>
      <c r="F4668" s="155"/>
      <c r="G4668" s="134" t="s">
        <v>22</v>
      </c>
      <c r="H4668" s="156">
        <f>+F4674</f>
        <v>0</v>
      </c>
      <c r="I4668" s="76">
        <f t="shared" si="1908"/>
        <v>23</v>
      </c>
      <c r="J4668" s="100">
        <f>$AN$27</f>
        <v>41097</v>
      </c>
      <c r="K4668" s="101"/>
      <c r="L4668" s="261"/>
      <c r="M4668" s="232">
        <f t="shared" si="1923"/>
        <v>0</v>
      </c>
      <c r="N4668" s="241">
        <f t="shared" si="1915"/>
        <v>0</v>
      </c>
      <c r="O4668" s="244">
        <f t="shared" si="1909"/>
        <v>0</v>
      </c>
      <c r="P4668" s="245">
        <f t="shared" si="1921"/>
        <v>0</v>
      </c>
      <c r="Q4668" s="257">
        <f t="shared" si="1910"/>
        <v>0</v>
      </c>
      <c r="R4668" s="102">
        <f t="shared" si="1922"/>
        <v>0</v>
      </c>
      <c r="S4668" s="103">
        <f t="shared" si="1916"/>
        <v>0</v>
      </c>
      <c r="T4668" s="104">
        <f t="shared" si="1917"/>
        <v>0</v>
      </c>
      <c r="U4668" s="104">
        <f t="shared" si="1918"/>
        <v>0</v>
      </c>
      <c r="V4668" s="104">
        <f t="shared" si="1919"/>
        <v>0</v>
      </c>
      <c r="W4668" s="105">
        <f t="shared" si="1920"/>
        <v>0</v>
      </c>
      <c r="X4668" s="96"/>
      <c r="Y4668" s="106" t="str">
        <f>$AO$27</f>
        <v>M</v>
      </c>
      <c r="Z4668" s="207" t="str">
        <f t="shared" si="1911"/>
        <v>Sat</v>
      </c>
      <c r="AA4668" s="107">
        <f t="shared" si="1912"/>
        <v>0</v>
      </c>
      <c r="AB4668" s="107">
        <f t="shared" si="1913"/>
        <v>0</v>
      </c>
      <c r="AC4668" s="107">
        <f t="shared" si="1914"/>
        <v>0</v>
      </c>
    </row>
    <row r="4669" spans="1:29" ht="12.75" customHeight="1">
      <c r="A4669" s="69"/>
      <c r="B4669" s="98"/>
      <c r="C4669" s="98"/>
      <c r="D4669" s="158" t="s">
        <v>28</v>
      </c>
      <c r="E4669" s="159"/>
      <c r="F4669" s="160">
        <f>VLOOKUP(C4648,$AD$1:$AG$6,2)</f>
        <v>-1320000</v>
      </c>
      <c r="G4669" s="160"/>
      <c r="H4669" s="99"/>
      <c r="I4669" s="76">
        <f t="shared" si="1908"/>
        <v>24</v>
      </c>
      <c r="J4669" s="100">
        <f>$AN$28</f>
        <v>41098</v>
      </c>
      <c r="K4669" s="101"/>
      <c r="L4669" s="261"/>
      <c r="M4669" s="232">
        <f t="shared" si="1923"/>
        <v>0</v>
      </c>
      <c r="N4669" s="241">
        <f t="shared" si="1915"/>
        <v>0</v>
      </c>
      <c r="O4669" s="244">
        <f t="shared" si="1909"/>
        <v>0</v>
      </c>
      <c r="P4669" s="245">
        <f t="shared" si="1921"/>
        <v>0</v>
      </c>
      <c r="Q4669" s="257">
        <f t="shared" si="1910"/>
        <v>0</v>
      </c>
      <c r="R4669" s="102">
        <f t="shared" si="1922"/>
        <v>0</v>
      </c>
      <c r="S4669" s="103">
        <f t="shared" si="1916"/>
        <v>0</v>
      </c>
      <c r="T4669" s="104">
        <f t="shared" si="1917"/>
        <v>0</v>
      </c>
      <c r="U4669" s="104">
        <f t="shared" si="1918"/>
        <v>0</v>
      </c>
      <c r="V4669" s="104">
        <f t="shared" si="1919"/>
        <v>0</v>
      </c>
      <c r="W4669" s="105">
        <f t="shared" si="1920"/>
        <v>0</v>
      </c>
      <c r="X4669" s="96"/>
      <c r="Y4669" s="106" t="str">
        <f>$AO$28</f>
        <v>M</v>
      </c>
      <c r="Z4669" s="262" t="str">
        <f t="shared" si="1911"/>
        <v>Sun</v>
      </c>
      <c r="AA4669" s="107">
        <f t="shared" si="1912"/>
        <v>0</v>
      </c>
      <c r="AB4669" s="107">
        <f t="shared" si="1913"/>
        <v>0</v>
      </c>
      <c r="AC4669" s="107">
        <f t="shared" si="1914"/>
        <v>0</v>
      </c>
    </row>
    <row r="4670" spans="1:29" ht="12.75" customHeight="1">
      <c r="A4670" s="69"/>
      <c r="B4670" s="98"/>
      <c r="C4670" s="98"/>
      <c r="D4670" s="162" t="s">
        <v>26</v>
      </c>
      <c r="E4670" s="159"/>
      <c r="F4670" s="163">
        <f>+(H4655)*0.54%</f>
        <v>6720.6240000000007</v>
      </c>
      <c r="G4670" s="163"/>
      <c r="H4670" s="99"/>
      <c r="I4670" s="76">
        <f t="shared" si="1908"/>
        <v>25</v>
      </c>
      <c r="J4670" s="100">
        <f>$AN$29</f>
        <v>41099</v>
      </c>
      <c r="K4670" s="101">
        <v>1</v>
      </c>
      <c r="L4670" s="261">
        <v>8</v>
      </c>
      <c r="M4670" s="232">
        <f t="shared" si="1923"/>
        <v>0.33333333333333331</v>
      </c>
      <c r="N4670" s="241">
        <f t="shared" si="1915"/>
        <v>0.70833333333333337</v>
      </c>
      <c r="O4670" s="244">
        <f t="shared" si="1909"/>
        <v>9.0000000000000018</v>
      </c>
      <c r="P4670" s="245" t="str">
        <f t="shared" si="1921"/>
        <v>1</v>
      </c>
      <c r="Q4670" s="257">
        <f t="shared" si="1910"/>
        <v>8.0000000000000018</v>
      </c>
      <c r="R4670" s="102">
        <f t="shared" si="1922"/>
        <v>0</v>
      </c>
      <c r="S4670" s="103">
        <f t="shared" si="1916"/>
        <v>0</v>
      </c>
      <c r="T4670" s="104">
        <f t="shared" si="1917"/>
        <v>0</v>
      </c>
      <c r="U4670" s="104">
        <f t="shared" si="1918"/>
        <v>0</v>
      </c>
      <c r="V4670" s="104">
        <f t="shared" si="1919"/>
        <v>0</v>
      </c>
      <c r="W4670" s="105">
        <f t="shared" si="1920"/>
        <v>0</v>
      </c>
      <c r="X4670" s="96"/>
      <c r="Y4670" s="106" t="str">
        <f>$AO$29</f>
        <v>D</v>
      </c>
      <c r="Z4670" s="262" t="str">
        <f t="shared" si="1911"/>
        <v>Mon</v>
      </c>
      <c r="AA4670" s="107">
        <f t="shared" si="1912"/>
        <v>0</v>
      </c>
      <c r="AB4670" s="107">
        <f t="shared" si="1913"/>
        <v>0</v>
      </c>
      <c r="AC4670" s="107">
        <f t="shared" si="1914"/>
        <v>0</v>
      </c>
    </row>
    <row r="4671" spans="1:29" ht="12.75" customHeight="1">
      <c r="A4671" s="69"/>
      <c r="B4671" s="98"/>
      <c r="C4671" s="98"/>
      <c r="D4671" s="162" t="s">
        <v>29</v>
      </c>
      <c r="E4671" s="159"/>
      <c r="F4671" s="160">
        <f>-IF(H4664*5%&gt;500000,500000,H4664*5%)</f>
        <v>-68404.843930635834</v>
      </c>
      <c r="G4671" s="160"/>
      <c r="H4671" s="99"/>
      <c r="I4671" s="76">
        <f t="shared" si="1908"/>
        <v>26</v>
      </c>
      <c r="J4671" s="100">
        <f>$AN$30</f>
        <v>41100</v>
      </c>
      <c r="K4671" s="101">
        <v>1</v>
      </c>
      <c r="L4671" s="261">
        <v>8</v>
      </c>
      <c r="M4671" s="232">
        <f t="shared" si="1923"/>
        <v>0.33333333333333331</v>
      </c>
      <c r="N4671" s="241">
        <f t="shared" si="1915"/>
        <v>0.70833333333333337</v>
      </c>
      <c r="O4671" s="244">
        <f t="shared" si="1909"/>
        <v>9.0000000000000018</v>
      </c>
      <c r="P4671" s="245" t="str">
        <f t="shared" si="1921"/>
        <v>1</v>
      </c>
      <c r="Q4671" s="257">
        <f t="shared" si="1910"/>
        <v>8.0000000000000018</v>
      </c>
      <c r="R4671" s="102">
        <f t="shared" si="1922"/>
        <v>0</v>
      </c>
      <c r="S4671" s="103">
        <f t="shared" si="1916"/>
        <v>0</v>
      </c>
      <c r="T4671" s="104">
        <f t="shared" si="1917"/>
        <v>0</v>
      </c>
      <c r="U4671" s="104">
        <f t="shared" si="1918"/>
        <v>0</v>
      </c>
      <c r="V4671" s="104">
        <f t="shared" si="1919"/>
        <v>0</v>
      </c>
      <c r="W4671" s="105">
        <f t="shared" si="1920"/>
        <v>0</v>
      </c>
      <c r="X4671" s="96"/>
      <c r="Y4671" s="106" t="str">
        <f>$AO$30</f>
        <v>D</v>
      </c>
      <c r="Z4671" s="207" t="str">
        <f t="shared" si="1911"/>
        <v>Tue</v>
      </c>
      <c r="AA4671" s="107">
        <f t="shared" si="1912"/>
        <v>0</v>
      </c>
      <c r="AB4671" s="107">
        <f t="shared" si="1913"/>
        <v>0</v>
      </c>
      <c r="AC4671" s="107">
        <f t="shared" si="1914"/>
        <v>0</v>
      </c>
    </row>
    <row r="4672" spans="1:29" ht="12.75" customHeight="1">
      <c r="A4672" s="69"/>
      <c r="B4672" s="98"/>
      <c r="C4672" s="98"/>
      <c r="D4672" s="162" t="s">
        <v>30</v>
      </c>
      <c r="E4672" s="159"/>
      <c r="F4672" s="163">
        <f>ROUND(H4664+H4666+F4670+F4671,0)*12</f>
        <v>15378252</v>
      </c>
      <c r="G4672" s="163"/>
      <c r="H4672" s="99"/>
      <c r="I4672" s="76">
        <f t="shared" si="1908"/>
        <v>27</v>
      </c>
      <c r="J4672" s="100">
        <f>$AN$31</f>
        <v>41101</v>
      </c>
      <c r="K4672" s="101">
        <v>1</v>
      </c>
      <c r="L4672" s="261">
        <v>8</v>
      </c>
      <c r="M4672" s="232">
        <f t="shared" si="1923"/>
        <v>0.33333333333333331</v>
      </c>
      <c r="N4672" s="241">
        <f t="shared" si="1915"/>
        <v>0.70833333333333337</v>
      </c>
      <c r="O4672" s="244">
        <f t="shared" si="1909"/>
        <v>9.0000000000000018</v>
      </c>
      <c r="P4672" s="245" t="str">
        <f t="shared" si="1921"/>
        <v>1</v>
      </c>
      <c r="Q4672" s="257">
        <f t="shared" si="1910"/>
        <v>8.0000000000000018</v>
      </c>
      <c r="R4672" s="102">
        <f t="shared" si="1922"/>
        <v>0</v>
      </c>
      <c r="S4672" s="103">
        <f t="shared" si="1916"/>
        <v>0</v>
      </c>
      <c r="T4672" s="104">
        <f t="shared" si="1917"/>
        <v>0</v>
      </c>
      <c r="U4672" s="104">
        <f t="shared" si="1918"/>
        <v>0</v>
      </c>
      <c r="V4672" s="104">
        <f t="shared" si="1919"/>
        <v>0</v>
      </c>
      <c r="W4672" s="105">
        <f t="shared" si="1920"/>
        <v>0</v>
      </c>
      <c r="X4672" s="96"/>
      <c r="Y4672" s="106" t="str">
        <f>$AO$31</f>
        <v>D</v>
      </c>
      <c r="Z4672" s="207" t="str">
        <f t="shared" si="1911"/>
        <v>Wed</v>
      </c>
      <c r="AA4672" s="107">
        <f t="shared" si="1912"/>
        <v>0</v>
      </c>
      <c r="AB4672" s="107">
        <f t="shared" si="1913"/>
        <v>0</v>
      </c>
      <c r="AC4672" s="107">
        <f t="shared" si="1914"/>
        <v>0</v>
      </c>
    </row>
    <row r="4673" spans="1:29" ht="12.75" customHeight="1">
      <c r="A4673" s="69"/>
      <c r="B4673" s="98"/>
      <c r="C4673" s="98"/>
      <c r="D4673" s="168" t="s">
        <v>31</v>
      </c>
      <c r="E4673" s="159"/>
      <c r="F4673" s="169">
        <f>(F4672)+(F4669*12)</f>
        <v>-461748</v>
      </c>
      <c r="G4673" s="169"/>
      <c r="H4673" s="99"/>
      <c r="I4673" s="76">
        <f t="shared" si="1908"/>
        <v>28</v>
      </c>
      <c r="J4673" s="100">
        <f>$AN$32</f>
        <v>41102</v>
      </c>
      <c r="K4673" s="101">
        <v>1</v>
      </c>
      <c r="L4673" s="261">
        <v>8</v>
      </c>
      <c r="M4673" s="232">
        <f t="shared" si="1923"/>
        <v>0.33333333333333331</v>
      </c>
      <c r="N4673" s="241">
        <f t="shared" si="1915"/>
        <v>0.70833333333333337</v>
      </c>
      <c r="O4673" s="244">
        <f t="shared" si="1909"/>
        <v>9.0000000000000018</v>
      </c>
      <c r="P4673" s="245" t="str">
        <f t="shared" si="1921"/>
        <v>1</v>
      </c>
      <c r="Q4673" s="257">
        <f t="shared" si="1910"/>
        <v>8.0000000000000018</v>
      </c>
      <c r="R4673" s="102">
        <f t="shared" si="1922"/>
        <v>0</v>
      </c>
      <c r="S4673" s="103">
        <f t="shared" si="1916"/>
        <v>0</v>
      </c>
      <c r="T4673" s="104">
        <f t="shared" si="1917"/>
        <v>0</v>
      </c>
      <c r="U4673" s="104">
        <f t="shared" si="1918"/>
        <v>0</v>
      </c>
      <c r="V4673" s="104">
        <f t="shared" si="1919"/>
        <v>0</v>
      </c>
      <c r="W4673" s="105">
        <f t="shared" si="1920"/>
        <v>0</v>
      </c>
      <c r="X4673" s="96"/>
      <c r="Y4673" s="106" t="str">
        <f>$AO$32</f>
        <v>D</v>
      </c>
      <c r="Z4673" s="207" t="str">
        <f t="shared" si="1911"/>
        <v>Thu</v>
      </c>
      <c r="AA4673" s="107">
        <f t="shared" si="1912"/>
        <v>0</v>
      </c>
      <c r="AB4673" s="107">
        <f t="shared" si="1913"/>
        <v>0</v>
      </c>
      <c r="AC4673" s="107">
        <f t="shared" si="1914"/>
        <v>0</v>
      </c>
    </row>
    <row r="4674" spans="1:29" ht="12.75" customHeight="1">
      <c r="A4674" s="69"/>
      <c r="B4674" s="98"/>
      <c r="C4674" s="98"/>
      <c r="D4674" s="168" t="s">
        <v>32</v>
      </c>
      <c r="E4674" s="159"/>
      <c r="F4674" s="170">
        <f>-(IF(F4673&lt;=0,0,IF(F4673&lt;=50000000,F4673*0.05,IF(F4673&lt;=200000000,(F4673-50000000)*0.15+2500000,IF(F4673&lt;=500000000,(F4673-250000000)*0.25+32500000,(F4673-500000000)*0.3+95000000)))))/12</f>
        <v>0</v>
      </c>
      <c r="G4674" s="171">
        <f>-(IF(F4674&lt;=0,0,IF(F4674&lt;=50000000,F4674*0.05,IF(F4674&lt;=200000000,(F4674-50000000)*0.15+2500000,IF(F4674&lt;=500000000,(F4674-250000000)*0.25+32500000,(F4674-500000000)*0.3+95000000)))))/12</f>
        <v>0</v>
      </c>
      <c r="H4674" s="99"/>
      <c r="I4674" s="76">
        <f t="shared" si="1908"/>
        <v>29</v>
      </c>
      <c r="J4674" s="100">
        <f>$AN$33</f>
        <v>41103</v>
      </c>
      <c r="K4674" s="101">
        <v>1</v>
      </c>
      <c r="L4674" s="261">
        <v>8</v>
      </c>
      <c r="M4674" s="232">
        <f t="shared" si="1923"/>
        <v>0.33333333333333331</v>
      </c>
      <c r="N4674" s="241">
        <f t="shared" si="1915"/>
        <v>0.70833333333333337</v>
      </c>
      <c r="O4674" s="244">
        <f t="shared" si="1909"/>
        <v>9.0000000000000018</v>
      </c>
      <c r="P4674" s="245" t="str">
        <f t="shared" si="1921"/>
        <v>1</v>
      </c>
      <c r="Q4674" s="257">
        <f t="shared" si="1910"/>
        <v>8.0000000000000018</v>
      </c>
      <c r="R4674" s="102">
        <f t="shared" si="1922"/>
        <v>0</v>
      </c>
      <c r="S4674" s="103">
        <f t="shared" si="1916"/>
        <v>0</v>
      </c>
      <c r="T4674" s="104">
        <f t="shared" si="1917"/>
        <v>0</v>
      </c>
      <c r="U4674" s="104">
        <f t="shared" si="1918"/>
        <v>0</v>
      </c>
      <c r="V4674" s="104">
        <f t="shared" si="1919"/>
        <v>0</v>
      </c>
      <c r="W4674" s="105">
        <f t="shared" si="1920"/>
        <v>0</v>
      </c>
      <c r="X4674" s="96"/>
      <c r="Y4674" s="106" t="str">
        <f>$AO$33</f>
        <v>D</v>
      </c>
      <c r="Z4674" s="207" t="str">
        <f t="shared" si="1911"/>
        <v>Fri</v>
      </c>
      <c r="AA4674" s="107">
        <f t="shared" si="1912"/>
        <v>0</v>
      </c>
      <c r="AB4674" s="107">
        <f t="shared" si="1913"/>
        <v>0</v>
      </c>
      <c r="AC4674" s="107">
        <f t="shared" si="1914"/>
        <v>0</v>
      </c>
    </row>
    <row r="4675" spans="1:29" ht="12.75" customHeight="1">
      <c r="A4675" s="69"/>
      <c r="B4675" s="98"/>
      <c r="C4675" s="125"/>
      <c r="D4675" s="172"/>
      <c r="E4675" s="173"/>
      <c r="F4675" s="174"/>
      <c r="G4675" s="72"/>
      <c r="H4675" s="175"/>
      <c r="I4675" s="76">
        <f t="shared" si="1908"/>
        <v>30</v>
      </c>
      <c r="J4675" s="100">
        <f>$AN$34</f>
        <v>41104</v>
      </c>
      <c r="K4675" s="339" t="s">
        <v>50</v>
      </c>
      <c r="L4675" s="261"/>
      <c r="M4675" s="232">
        <f t="shared" si="1923"/>
        <v>0</v>
      </c>
      <c r="N4675" s="241">
        <f t="shared" si="1915"/>
        <v>0</v>
      </c>
      <c r="O4675" s="244">
        <f t="shared" si="1909"/>
        <v>0</v>
      </c>
      <c r="P4675" s="245">
        <f t="shared" si="1921"/>
        <v>0</v>
      </c>
      <c r="Q4675" s="257">
        <f t="shared" si="1910"/>
        <v>0</v>
      </c>
      <c r="R4675" s="102">
        <f t="shared" si="1922"/>
        <v>0</v>
      </c>
      <c r="S4675" s="103">
        <f t="shared" si="1916"/>
        <v>0</v>
      </c>
      <c r="T4675" s="104">
        <f t="shared" si="1917"/>
        <v>0</v>
      </c>
      <c r="U4675" s="104">
        <f t="shared" si="1918"/>
        <v>0</v>
      </c>
      <c r="V4675" s="104">
        <f t="shared" si="1919"/>
        <v>0</v>
      </c>
      <c r="W4675" s="105">
        <f t="shared" si="1920"/>
        <v>0</v>
      </c>
      <c r="X4675" s="96"/>
      <c r="Y4675" s="106" t="str">
        <f>$AO$34</f>
        <v>M</v>
      </c>
      <c r="Z4675" s="207" t="str">
        <f t="shared" si="1911"/>
        <v>Sat</v>
      </c>
      <c r="AA4675" s="107">
        <f t="shared" si="1912"/>
        <v>0</v>
      </c>
      <c r="AB4675" s="107">
        <f t="shared" si="1913"/>
        <v>0</v>
      </c>
      <c r="AC4675" s="107">
        <f t="shared" si="1914"/>
        <v>0</v>
      </c>
    </row>
    <row r="4676" spans="1:29" ht="12.75" customHeight="1">
      <c r="A4676" s="69"/>
      <c r="B4676" s="176" t="s">
        <v>33</v>
      </c>
      <c r="C4676" s="177"/>
      <c r="D4676" s="178"/>
      <c r="E4676" s="127"/>
      <c r="F4676" s="179"/>
      <c r="G4676" s="180" t="s">
        <v>22</v>
      </c>
      <c r="H4676" s="152">
        <f>+H4664+H4666+H4667+H4668</f>
        <v>1343205.6786127167</v>
      </c>
      <c r="I4676" s="76">
        <f t="shared" si="1908"/>
        <v>31</v>
      </c>
      <c r="J4676" s="100">
        <f>$AN$35</f>
        <v>41105</v>
      </c>
      <c r="K4676" s="339" t="s">
        <v>50</v>
      </c>
      <c r="L4676" s="261"/>
      <c r="M4676" s="232">
        <f t="shared" si="1923"/>
        <v>0</v>
      </c>
      <c r="N4676" s="241">
        <f t="shared" si="1915"/>
        <v>0</v>
      </c>
      <c r="O4676" s="244">
        <f t="shared" si="1909"/>
        <v>0</v>
      </c>
      <c r="P4676" s="245">
        <f t="shared" si="1921"/>
        <v>0</v>
      </c>
      <c r="Q4676" s="257">
        <f t="shared" si="1910"/>
        <v>0</v>
      </c>
      <c r="R4676" s="102">
        <f t="shared" si="1922"/>
        <v>0</v>
      </c>
      <c r="S4676" s="103">
        <f t="shared" si="1916"/>
        <v>0</v>
      </c>
      <c r="T4676" s="104">
        <f t="shared" si="1917"/>
        <v>0</v>
      </c>
      <c r="U4676" s="104">
        <f t="shared" si="1918"/>
        <v>0</v>
      </c>
      <c r="V4676" s="104">
        <f t="shared" si="1919"/>
        <v>0</v>
      </c>
      <c r="W4676" s="105">
        <f t="shared" si="1920"/>
        <v>0</v>
      </c>
      <c r="X4676" s="96"/>
      <c r="Y4676" s="106" t="str">
        <f>$AO$35</f>
        <v>M</v>
      </c>
      <c r="Z4676" s="262" t="str">
        <f t="shared" si="1911"/>
        <v>Sun</v>
      </c>
      <c r="AA4676" s="107">
        <f t="shared" si="1912"/>
        <v>0</v>
      </c>
      <c r="AB4676" s="107">
        <f t="shared" si="1913"/>
        <v>0</v>
      </c>
      <c r="AC4676" s="107">
        <f t="shared" si="1914"/>
        <v>0</v>
      </c>
    </row>
    <row r="4677" spans="1:29" ht="12.75" customHeight="1">
      <c r="A4677" s="69"/>
      <c r="B4677" s="70"/>
      <c r="C4677" s="70"/>
      <c r="D4677" s="200"/>
      <c r="E4677" s="127"/>
      <c r="F4677" s="155"/>
      <c r="G4677" s="74"/>
      <c r="H4677" s="75"/>
      <c r="I4677" s="76">
        <f t="shared" si="1908"/>
        <v>32</v>
      </c>
      <c r="J4677" s="100">
        <f>$AN$36</f>
        <v>41106</v>
      </c>
      <c r="K4677" s="101">
        <v>1</v>
      </c>
      <c r="L4677" s="261">
        <v>10</v>
      </c>
      <c r="M4677" s="232">
        <f t="shared" si="1923"/>
        <v>0.33333333333333331</v>
      </c>
      <c r="N4677" s="241">
        <f t="shared" si="1915"/>
        <v>0.70833333333333337</v>
      </c>
      <c r="O4677" s="244">
        <f t="shared" si="1909"/>
        <v>9.0000000000000018</v>
      </c>
      <c r="P4677" s="245" t="str">
        <f t="shared" si="1921"/>
        <v>1</v>
      </c>
      <c r="Q4677" s="257">
        <f t="shared" si="1910"/>
        <v>8.0000000000000018</v>
      </c>
      <c r="R4677" s="102">
        <f t="shared" si="1922"/>
        <v>1.9999999999999982</v>
      </c>
      <c r="S4677" s="103">
        <f t="shared" si="1916"/>
        <v>1</v>
      </c>
      <c r="T4677" s="104">
        <f t="shared" si="1917"/>
        <v>0.99999999999999822</v>
      </c>
      <c r="U4677" s="104">
        <f t="shared" si="1918"/>
        <v>0</v>
      </c>
      <c r="V4677" s="104">
        <f t="shared" si="1919"/>
        <v>0</v>
      </c>
      <c r="W4677" s="105">
        <f t="shared" si="1920"/>
        <v>1.9999999999999982</v>
      </c>
      <c r="X4677" s="96"/>
      <c r="Y4677" s="106" t="str">
        <f>$AO$36</f>
        <v>D</v>
      </c>
      <c r="Z4677" s="262" t="str">
        <f t="shared" si="1911"/>
        <v>Mon</v>
      </c>
      <c r="AA4677" s="107">
        <f t="shared" si="1912"/>
        <v>0</v>
      </c>
      <c r="AB4677" s="107">
        <f t="shared" si="1913"/>
        <v>0</v>
      </c>
      <c r="AC4677" s="107">
        <f t="shared" si="1914"/>
        <v>0</v>
      </c>
    </row>
    <row r="4678" spans="1:29" ht="12.75" customHeight="1">
      <c r="A4678" s="69"/>
      <c r="B4678" s="181" t="s">
        <v>34</v>
      </c>
      <c r="C4678" s="181"/>
      <c r="D4678" s="72"/>
      <c r="E4678" s="73"/>
      <c r="F4678" s="72"/>
      <c r="G4678" s="181" t="s">
        <v>35</v>
      </c>
      <c r="H4678" s="99"/>
      <c r="I4678" s="76">
        <f t="shared" si="1908"/>
        <v>33</v>
      </c>
      <c r="J4678" s="100">
        <f>$AN$37</f>
        <v>41107</v>
      </c>
      <c r="K4678" s="101">
        <v>1</v>
      </c>
      <c r="L4678" s="261">
        <v>10</v>
      </c>
      <c r="M4678" s="232">
        <f t="shared" si="1923"/>
        <v>0.33333333333333331</v>
      </c>
      <c r="N4678" s="241">
        <f t="shared" si="1915"/>
        <v>0.70833333333333337</v>
      </c>
      <c r="O4678" s="244">
        <f t="shared" si="1909"/>
        <v>9.0000000000000018</v>
      </c>
      <c r="P4678" s="245" t="str">
        <f t="shared" si="1921"/>
        <v>1</v>
      </c>
      <c r="Q4678" s="257">
        <f t="shared" si="1910"/>
        <v>8.0000000000000018</v>
      </c>
      <c r="R4678" s="102">
        <f t="shared" si="1922"/>
        <v>1.9999999999999982</v>
      </c>
      <c r="S4678" s="103">
        <f t="shared" si="1916"/>
        <v>1</v>
      </c>
      <c r="T4678" s="104">
        <f t="shared" si="1917"/>
        <v>0.99999999999999822</v>
      </c>
      <c r="U4678" s="104">
        <f t="shared" si="1918"/>
        <v>0</v>
      </c>
      <c r="V4678" s="104">
        <f t="shared" si="1919"/>
        <v>0</v>
      </c>
      <c r="W4678" s="105">
        <f t="shared" si="1920"/>
        <v>1.9999999999999982</v>
      </c>
      <c r="X4678" s="96"/>
      <c r="Y4678" s="106" t="str">
        <f>$AO$37</f>
        <v>D</v>
      </c>
      <c r="Z4678" s="207" t="str">
        <f t="shared" si="1911"/>
        <v>Tue</v>
      </c>
      <c r="AA4678" s="107">
        <f t="shared" si="1912"/>
        <v>0</v>
      </c>
      <c r="AB4678" s="107">
        <f t="shared" si="1913"/>
        <v>0</v>
      </c>
      <c r="AC4678" s="107">
        <f t="shared" si="1914"/>
        <v>0</v>
      </c>
    </row>
    <row r="4679" spans="1:29" ht="12.75" customHeight="1">
      <c r="A4679" s="69"/>
      <c r="B4679" s="181"/>
      <c r="C4679" s="181"/>
      <c r="D4679" s="72"/>
      <c r="E4679" s="73"/>
      <c r="F4679" s="72"/>
      <c r="G4679" s="181"/>
      <c r="H4679" s="99"/>
      <c r="I4679" s="76">
        <f t="shared" si="1908"/>
        <v>34</v>
      </c>
      <c r="J4679" s="100">
        <f>$AN$38</f>
        <v>41108</v>
      </c>
      <c r="K4679" s="101">
        <v>1</v>
      </c>
      <c r="L4679" s="261">
        <v>10</v>
      </c>
      <c r="M4679" s="232">
        <f t="shared" si="1923"/>
        <v>0.33333333333333331</v>
      </c>
      <c r="N4679" s="241">
        <f t="shared" si="1915"/>
        <v>0.70833333333333337</v>
      </c>
      <c r="O4679" s="244">
        <f t="shared" si="1909"/>
        <v>9.0000000000000018</v>
      </c>
      <c r="P4679" s="245" t="str">
        <f t="shared" si="1921"/>
        <v>1</v>
      </c>
      <c r="Q4679" s="257">
        <f t="shared" si="1910"/>
        <v>8.0000000000000018</v>
      </c>
      <c r="R4679" s="102">
        <f t="shared" si="1922"/>
        <v>1.9999999999999982</v>
      </c>
      <c r="S4679" s="103">
        <f t="shared" si="1916"/>
        <v>1</v>
      </c>
      <c r="T4679" s="104">
        <f t="shared" si="1917"/>
        <v>0.99999999999999822</v>
      </c>
      <c r="U4679" s="104">
        <f t="shared" si="1918"/>
        <v>0</v>
      </c>
      <c r="V4679" s="104">
        <f t="shared" si="1919"/>
        <v>0</v>
      </c>
      <c r="W4679" s="105">
        <f t="shared" si="1920"/>
        <v>1.9999999999999982</v>
      </c>
      <c r="X4679" s="96"/>
      <c r="Y4679" s="106" t="str">
        <f>$AO$38</f>
        <v>D</v>
      </c>
      <c r="Z4679" s="207" t="str">
        <f t="shared" si="1911"/>
        <v>Wed</v>
      </c>
      <c r="AA4679" s="107">
        <f t="shared" si="1912"/>
        <v>0</v>
      </c>
      <c r="AB4679" s="107">
        <f t="shared" si="1913"/>
        <v>0</v>
      </c>
      <c r="AC4679" s="107">
        <f t="shared" si="1914"/>
        <v>0</v>
      </c>
    </row>
    <row r="4680" spans="1:29" ht="12.75" customHeight="1">
      <c r="A4680" s="69"/>
      <c r="B4680" s="181"/>
      <c r="C4680" s="181"/>
      <c r="D4680" s="72"/>
      <c r="E4680" s="73"/>
      <c r="F4680" s="72"/>
      <c r="G4680" s="181"/>
      <c r="H4680" s="99"/>
      <c r="I4680" s="76">
        <f t="shared" si="1908"/>
        <v>35</v>
      </c>
      <c r="J4680" s="100"/>
      <c r="K4680" s="101"/>
      <c r="L4680" s="261"/>
      <c r="M4680" s="232"/>
      <c r="N4680" s="241"/>
      <c r="O4680" s="244"/>
      <c r="P4680" s="245"/>
      <c r="Q4680" s="257"/>
      <c r="R4680" s="102"/>
      <c r="S4680" s="103"/>
      <c r="T4680" s="104"/>
      <c r="U4680" s="104"/>
      <c r="V4680" s="104"/>
      <c r="W4680" s="105"/>
      <c r="X4680" s="96"/>
      <c r="Y4680" s="106"/>
      <c r="Z4680" s="207" t="str">
        <f t="shared" si="1911"/>
        <v>Sat</v>
      </c>
      <c r="AA4680" s="107">
        <f>COUNTIF(K4680,"S")</f>
        <v>0</v>
      </c>
      <c r="AB4680" s="107">
        <f>COUNTIF(K4680,"I")</f>
        <v>0</v>
      </c>
      <c r="AC4680" s="107">
        <f>COUNTIF(K4680,"A")</f>
        <v>0</v>
      </c>
    </row>
    <row r="4681" spans="1:29" ht="12.75" customHeight="1">
      <c r="A4681" s="69"/>
      <c r="B4681" s="181"/>
      <c r="C4681" s="181"/>
      <c r="D4681" s="72"/>
      <c r="E4681" s="73"/>
      <c r="F4681" s="72"/>
      <c r="G4681" s="181"/>
      <c r="H4681" s="99"/>
      <c r="I4681" s="76">
        <f t="shared" si="1908"/>
        <v>36</v>
      </c>
      <c r="J4681" s="210" t="s">
        <v>19</v>
      </c>
      <c r="K4681" s="211"/>
      <c r="L4681" s="251"/>
      <c r="M4681" s="212" t="s">
        <v>45</v>
      </c>
      <c r="N4681" s="212" t="s">
        <v>46</v>
      </c>
      <c r="O4681" s="242"/>
      <c r="P4681" s="243"/>
      <c r="Q4681" s="258"/>
      <c r="R4681" s="212"/>
      <c r="S4681" s="213"/>
      <c r="T4681" s="214"/>
      <c r="U4681" s="214"/>
      <c r="V4681" s="215"/>
      <c r="W4681" s="216" t="s">
        <v>36</v>
      </c>
      <c r="X4681" s="182"/>
      <c r="Y4681" s="183" t="s">
        <v>37</v>
      </c>
      <c r="Z4681" s="83"/>
      <c r="AA4681" s="84"/>
      <c r="AB4681" s="84"/>
      <c r="AC4681" s="96"/>
    </row>
    <row r="4682" spans="1:29" ht="12.75" customHeight="1">
      <c r="A4682" s="69"/>
      <c r="B4682" s="184" t="str">
        <f>C4646</f>
        <v>ADE</v>
      </c>
      <c r="C4682" s="181"/>
      <c r="D4682" s="72"/>
      <c r="E4682" s="73"/>
      <c r="F4682" s="72"/>
      <c r="G4682" s="181" t="s">
        <v>38</v>
      </c>
      <c r="H4682" s="99"/>
      <c r="I4682" s="76">
        <f t="shared" si="1908"/>
        <v>37</v>
      </c>
      <c r="J4682" s="333">
        <f>+K4682+L4682</f>
        <v>8</v>
      </c>
      <c r="K4682" s="334">
        <f>+COUNTIF(K4649:K4680,"1")+COUNTIF(K4649:K4680,"2")+COUNTIF(K4649:K4680,"L2")+COUNTIF(K4649:K4680,"L1")</f>
        <v>8</v>
      </c>
      <c r="L4682" s="334">
        <f>+COUNTIF(K4649:K4680,"2")+COUNTIF(K4649:K4680,"L2")</f>
        <v>0</v>
      </c>
      <c r="M4682" s="334">
        <f>+COUNTIF(K4649:K4680,"1")+COUNTIF(K4649:K4680,"L1")</f>
        <v>8</v>
      </c>
      <c r="N4682" s="185"/>
      <c r="O4682" s="185"/>
      <c r="P4682" s="101"/>
      <c r="Q4682" s="259"/>
      <c r="R4682" s="185">
        <f>+COUNTIF(K4650:K4680,"S2")</f>
        <v>0</v>
      </c>
      <c r="S4682" s="102">
        <f>SUM(S4650:S4680)</f>
        <v>3</v>
      </c>
      <c r="T4682" s="102">
        <f>SUM(T4650:T4680)</f>
        <v>2.9999999999999947</v>
      </c>
      <c r="U4682" s="102">
        <f>SUM(U4650:U4680)</f>
        <v>0</v>
      </c>
      <c r="V4682" s="102">
        <f>SUM(V4650:V4680)</f>
        <v>0</v>
      </c>
      <c r="W4682" s="105">
        <f>+(S4682*1.5)+(T4682*2)+(U4682*3)+(V4682*4)</f>
        <v>10.499999999999989</v>
      </c>
      <c r="X4682" s="186"/>
      <c r="Y4682" s="187">
        <f>+COUNTIF(Y4650:Y4680,"D")</f>
        <v>22</v>
      </c>
      <c r="Z4682" s="83"/>
      <c r="AA4682" s="102">
        <f>SUM(AA4650:AA4680)</f>
        <v>0</v>
      </c>
      <c r="AB4682" s="102">
        <f>SUM(AB4650:AB4680)</f>
        <v>0</v>
      </c>
      <c r="AC4682" s="102">
        <f>SUM(AC4650:AC4680)</f>
        <v>0</v>
      </c>
    </row>
    <row r="4683" spans="1:29" ht="12.75" customHeight="1">
      <c r="A4683" s="69"/>
      <c r="B4683" s="263"/>
      <c r="C4683" s="189" t="s">
        <v>57</v>
      </c>
      <c r="D4683" s="189"/>
      <c r="E4683" s="190"/>
      <c r="F4683" s="72"/>
      <c r="G4683" s="72"/>
      <c r="H4683" s="99"/>
      <c r="I4683" s="76">
        <f t="shared" si="1908"/>
        <v>38</v>
      </c>
      <c r="J4683" s="191"/>
      <c r="K4683" s="192"/>
      <c r="L4683" s="252"/>
      <c r="M4683" s="193"/>
      <c r="N4683" s="193"/>
      <c r="O4683" s="193"/>
      <c r="P4683" s="239"/>
      <c r="Q4683" s="260"/>
      <c r="R4683" s="194">
        <f>S4682+T4682+U4682+V4682</f>
        <v>5.9999999999999947</v>
      </c>
      <c r="S4683" s="103"/>
      <c r="T4683" s="103"/>
      <c r="U4683" s="103"/>
      <c r="V4683" s="103"/>
      <c r="W4683" s="103"/>
      <c r="X4683" s="195"/>
      <c r="Y4683" s="187"/>
      <c r="Z4683" s="196"/>
      <c r="AA4683" s="196"/>
      <c r="AB4683" s="196"/>
      <c r="AC4683" s="197"/>
    </row>
    <row r="4685" spans="1:29" ht="12.75" customHeight="1">
      <c r="A4685" s="52">
        <f>A4646+1</f>
        <v>121</v>
      </c>
      <c r="B4685" s="53" t="s">
        <v>2</v>
      </c>
      <c r="C4685" s="54" t="s">
        <v>201</v>
      </c>
      <c r="D4685" s="55"/>
      <c r="E4685" s="56" t="s">
        <v>55</v>
      </c>
      <c r="F4685" s="209" t="s">
        <v>195</v>
      </c>
      <c r="G4685" s="57"/>
      <c r="H4685" s="58"/>
      <c r="I4685" s="59">
        <v>1</v>
      </c>
      <c r="J4685" s="486" t="str">
        <f>+C4685</f>
        <v>ADE</v>
      </c>
      <c r="K4685" s="486"/>
      <c r="L4685" s="486"/>
      <c r="M4685" s="486"/>
      <c r="N4685" s="486"/>
      <c r="O4685" s="486"/>
      <c r="P4685" s="486"/>
      <c r="Q4685" s="486"/>
      <c r="R4685" s="486"/>
      <c r="S4685" s="486"/>
      <c r="T4685" s="486"/>
      <c r="U4685" s="486"/>
      <c r="V4685" s="486"/>
      <c r="W4685" s="486"/>
      <c r="X4685" s="60"/>
      <c r="Y4685" s="61"/>
      <c r="Z4685" s="62"/>
      <c r="AA4685" s="63"/>
      <c r="AB4685" s="63"/>
      <c r="AC4685" s="64"/>
    </row>
    <row r="4686" spans="1:29" ht="12.75" customHeight="1">
      <c r="A4686" s="69"/>
      <c r="B4686" s="70" t="s">
        <v>3</v>
      </c>
      <c r="C4686" s="71" t="s">
        <v>62</v>
      </c>
      <c r="D4686" s="72"/>
      <c r="E4686" s="73"/>
      <c r="F4686" s="72"/>
      <c r="G4686" s="74"/>
      <c r="H4686" s="75"/>
      <c r="I4686" s="76">
        <f t="shared" ref="I4686:I4722" si="1924">+I4685+1</f>
        <v>2</v>
      </c>
      <c r="J4686" s="77" t="s">
        <v>4</v>
      </c>
      <c r="K4686" s="78"/>
      <c r="L4686" s="248"/>
      <c r="M4686" s="79"/>
      <c r="N4686" s="79"/>
      <c r="O4686" s="79"/>
      <c r="P4686" s="236"/>
      <c r="Q4686" s="254"/>
      <c r="R4686" s="79"/>
      <c r="S4686" s="79"/>
      <c r="T4686" s="79"/>
      <c r="U4686" s="79"/>
      <c r="V4686" s="79"/>
      <c r="W4686" s="80" t="str">
        <f>$Y$1</f>
        <v>Period: 1 May 2012 - 31 May 2012</v>
      </c>
      <c r="X4686" s="81"/>
      <c r="Y4686" s="82"/>
      <c r="Z4686" s="83"/>
      <c r="AA4686" s="84"/>
      <c r="AB4686" s="84"/>
      <c r="AC4686" s="85"/>
    </row>
    <row r="4687" spans="1:29" ht="12.75" customHeight="1">
      <c r="A4687" s="69"/>
      <c r="B4687" s="70" t="s">
        <v>6</v>
      </c>
      <c r="C4687" s="71" t="s">
        <v>5</v>
      </c>
      <c r="D4687" s="72"/>
      <c r="E4687" s="73"/>
      <c r="F4687" s="91"/>
      <c r="G4687" s="91"/>
      <c r="H4687" s="92"/>
      <c r="I4687" s="76">
        <f t="shared" si="1924"/>
        <v>3</v>
      </c>
      <c r="J4687" s="487" t="s">
        <v>7</v>
      </c>
      <c r="K4687" s="488" t="s">
        <v>8</v>
      </c>
      <c r="L4687" s="249"/>
      <c r="M4687" s="489" t="s">
        <v>49</v>
      </c>
      <c r="N4687" s="490"/>
      <c r="O4687" s="220"/>
      <c r="P4687" s="237"/>
      <c r="Q4687" s="255"/>
      <c r="R4687" s="491" t="s">
        <v>64</v>
      </c>
      <c r="S4687" s="493" t="s">
        <v>9</v>
      </c>
      <c r="T4687" s="493"/>
      <c r="U4687" s="493"/>
      <c r="V4687" s="493"/>
      <c r="W4687" s="494" t="s">
        <v>10</v>
      </c>
      <c r="X4687" s="93"/>
      <c r="Y4687" s="94"/>
      <c r="Z4687" s="83"/>
      <c r="AA4687" s="84"/>
      <c r="AB4687" s="84"/>
      <c r="AC4687" s="85"/>
    </row>
    <row r="4688" spans="1:29" ht="12.75" customHeight="1">
      <c r="A4688" s="69"/>
      <c r="B4688" s="70" t="s">
        <v>48</v>
      </c>
      <c r="C4688" s="71"/>
      <c r="D4688" s="72"/>
      <c r="E4688" s="73"/>
      <c r="F4688" s="91"/>
      <c r="G4688" s="91"/>
      <c r="H4688" s="92"/>
      <c r="I4688" s="76">
        <f t="shared" si="1924"/>
        <v>4</v>
      </c>
      <c r="J4688" s="487"/>
      <c r="K4688" s="488"/>
      <c r="L4688" s="250"/>
      <c r="M4688" s="231" t="s">
        <v>11</v>
      </c>
      <c r="N4688" s="231" t="s">
        <v>12</v>
      </c>
      <c r="O4688" s="231"/>
      <c r="P4688" s="238"/>
      <c r="Q4688" s="256" t="s">
        <v>67</v>
      </c>
      <c r="R4688" s="492"/>
      <c r="S4688" s="201">
        <v>1.5</v>
      </c>
      <c r="T4688" s="201">
        <v>2</v>
      </c>
      <c r="U4688" s="201">
        <v>3</v>
      </c>
      <c r="V4688" s="201">
        <v>4</v>
      </c>
      <c r="W4688" s="494"/>
      <c r="X4688" s="93"/>
      <c r="Y4688" s="94"/>
      <c r="Z4688" s="83"/>
      <c r="AA4688" s="95" t="s">
        <v>13</v>
      </c>
      <c r="AB4688" s="95" t="s">
        <v>14</v>
      </c>
      <c r="AC4688" s="96" t="s">
        <v>15</v>
      </c>
    </row>
    <row r="4689" spans="1:29" ht="12.75" customHeight="1">
      <c r="A4689" s="69"/>
      <c r="B4689" s="70" t="s">
        <v>16</v>
      </c>
      <c r="C4689" s="71"/>
      <c r="D4689" s="72"/>
      <c r="E4689" s="73"/>
      <c r="F4689" s="98"/>
      <c r="G4689" s="72"/>
      <c r="H4689" s="99"/>
      <c r="I4689" s="76">
        <f t="shared" si="1924"/>
        <v>5</v>
      </c>
      <c r="J4689" s="100">
        <f>$AN$9</f>
        <v>41079</v>
      </c>
      <c r="K4689" s="101"/>
      <c r="L4689" s="261"/>
      <c r="M4689" s="232">
        <f>VLOOKUP(K4689,$AE$23:$AG$30,2,0)</f>
        <v>0</v>
      </c>
      <c r="N4689" s="241">
        <f>VLOOKUP(K4689,$AE$23:$AG$30,3,0)</f>
        <v>0</v>
      </c>
      <c r="O4689" s="244">
        <f t="shared" ref="O4689:O4718" si="1925">(N4689-M4689)*24</f>
        <v>0</v>
      </c>
      <c r="P4689" s="245">
        <f>+IF(((N4689-M4689)*24)&gt;4,"1",0)</f>
        <v>0</v>
      </c>
      <c r="Q4689" s="257">
        <f t="shared" ref="Q4689:Q4718" si="1926">O4689-P4689</f>
        <v>0</v>
      </c>
      <c r="R4689" s="102">
        <f>+L4689-Q4689</f>
        <v>0</v>
      </c>
      <c r="S4689" s="103">
        <f>IF(AND(Y4689="d",W4689&gt;0),1,0)</f>
        <v>0</v>
      </c>
      <c r="T4689" s="104">
        <f>IF(AND(Y4689="D",W4689-S4689&lt;0),0,IF(AND(Y4689="M",W4689&gt;=7),7,IF(AND(Y4689="M",W4689&lt;7),W4689,IF(W4689-S4689&lt;0,0,IF(AND(Y4689="D",W4689-S4689&gt;=7),7,IF(AND(Y4689="D",W4689-S4689&lt;7),W4689-S4689,0))))))</f>
        <v>0</v>
      </c>
      <c r="U4689" s="104">
        <f>IF(AND(Y4689="D",W4689&lt;1),0,IF(AND(Y4689="D",W4689-S4689-T4689&gt;0,W4689-S4689-T4689&lt;1),W4689-S4689-T4689,IF(AND(Y4689="D",W4689-S4689-T4689&gt;=1),1,IF(AND(Y4689="M",W4689-T4689&gt;=1),1,IF(AND(Y4689="M",W4689-T4689&lt;1),W4689-T4689,0)))))</f>
        <v>0</v>
      </c>
      <c r="V4689" s="104">
        <f>IF(AND(Y4689="D",W4689&lt;1),0,IF(AND(Y4689="D",W4689-S4689-T4689-U4689&gt;0),W4689-S4689-T4689-U4689,IF(AND(Y4689="M",W4689-T4689-U4689&gt;0),W4689-T4689-U4689,0)))</f>
        <v>0</v>
      </c>
      <c r="W4689" s="105">
        <f>+R4689</f>
        <v>0</v>
      </c>
      <c r="X4689" s="96"/>
      <c r="Y4689" s="106" t="str">
        <f>$AO$9</f>
        <v>D</v>
      </c>
      <c r="Z4689" s="207" t="str">
        <f t="shared" ref="Z4689:Z4719" si="1927">TEXT(WEEKDAY(J4689),"ddd")</f>
        <v>Tue</v>
      </c>
      <c r="AA4689" s="107">
        <f t="shared" ref="AA4689:AA4718" si="1928">COUNTIF(K4689,"S")</f>
        <v>0</v>
      </c>
      <c r="AB4689" s="107">
        <f t="shared" ref="AB4689:AB4718" si="1929">COUNTIF(K4689,"I")</f>
        <v>0</v>
      </c>
      <c r="AC4689" s="107">
        <f t="shared" ref="AC4689:AC4718" si="1930">COUNTIF(K4689,"A")</f>
        <v>0</v>
      </c>
    </row>
    <row r="4690" spans="1:29" ht="12.75" customHeight="1">
      <c r="A4690" s="69"/>
      <c r="B4690" s="70" t="s">
        <v>18</v>
      </c>
      <c r="C4690" s="108" t="s">
        <v>61</v>
      </c>
      <c r="D4690" s="109"/>
      <c r="E4690" s="73"/>
      <c r="F4690" s="110"/>
      <c r="G4690" s="72"/>
      <c r="H4690" s="99"/>
      <c r="I4690" s="76">
        <f t="shared" si="1924"/>
        <v>6</v>
      </c>
      <c r="J4690" s="100">
        <f>$AN$10</f>
        <v>41080</v>
      </c>
      <c r="K4690" s="101"/>
      <c r="L4690" s="261"/>
      <c r="M4690" s="232">
        <f>VLOOKUP(K4690,$AE$23:$AG$30,2,0)</f>
        <v>0</v>
      </c>
      <c r="N4690" s="241">
        <f t="shared" ref="N4690:N4718" si="1931">VLOOKUP(K4690,$AE$23:$AG$30,3,0)</f>
        <v>0</v>
      </c>
      <c r="O4690" s="244">
        <f t="shared" si="1925"/>
        <v>0</v>
      </c>
      <c r="P4690" s="245">
        <f>+IF(((N4690-M4690)*24)&gt;4,"1",0)</f>
        <v>0</v>
      </c>
      <c r="Q4690" s="257">
        <f t="shared" si="1926"/>
        <v>0</v>
      </c>
      <c r="R4690" s="102">
        <f>+L4690-Q4690</f>
        <v>0</v>
      </c>
      <c r="S4690" s="103">
        <f t="shared" ref="S4690:S4718" si="1932">IF(AND(Y4690="d",W4690&gt;0),1,0)</f>
        <v>0</v>
      </c>
      <c r="T4690" s="104">
        <f t="shared" ref="T4690:T4718" si="1933">IF(AND(Y4690="D",W4690-S4690&lt;0),0,IF(AND(Y4690="M",W4690&gt;=7),7,IF(AND(Y4690="M",W4690&lt;7),W4690,IF(W4690-S4690&lt;0,0,IF(AND(Y4690="D",W4690-S4690&gt;=7),7,IF(AND(Y4690="D",W4690-S4690&lt;7),W4690-S4690,0))))))</f>
        <v>0</v>
      </c>
      <c r="U4690" s="104">
        <f t="shared" ref="U4690:U4718" si="1934">IF(AND(Y4690="D",W4690&lt;1),0,IF(AND(Y4690="D",W4690-S4690-T4690&gt;0,W4690-S4690-T4690&lt;1),W4690-S4690-T4690,IF(AND(Y4690="D",W4690-S4690-T4690&gt;=1),1,IF(AND(Y4690="M",W4690-T4690&gt;=1),1,IF(AND(Y4690="M",W4690-T4690&lt;1),W4690-T4690,0)))))</f>
        <v>0</v>
      </c>
      <c r="V4690" s="104">
        <f t="shared" ref="V4690:V4718" si="1935">IF(AND(Y4690="D",W4690&lt;1),0,IF(AND(Y4690="D",W4690-S4690-T4690-U4690&gt;0),W4690-S4690-T4690-U4690,IF(AND(Y4690="M",W4690-T4690-U4690&gt;0),W4690-T4690-U4690,0)))</f>
        <v>0</v>
      </c>
      <c r="W4690" s="105">
        <f t="shared" ref="W4690:W4718" si="1936">+R4690</f>
        <v>0</v>
      </c>
      <c r="X4690" s="96"/>
      <c r="Y4690" s="106" t="str">
        <f>$AO$10</f>
        <v>D</v>
      </c>
      <c r="Z4690" s="207" t="str">
        <f t="shared" si="1927"/>
        <v>Wed</v>
      </c>
      <c r="AA4690" s="107">
        <f t="shared" si="1928"/>
        <v>0</v>
      </c>
      <c r="AB4690" s="107">
        <f t="shared" si="1929"/>
        <v>0</v>
      </c>
      <c r="AC4690" s="107">
        <f t="shared" si="1930"/>
        <v>0</v>
      </c>
    </row>
    <row r="4691" spans="1:29" ht="12.75" customHeight="1">
      <c r="A4691" s="69"/>
      <c r="B4691" s="98" t="s">
        <v>20</v>
      </c>
      <c r="C4691" s="199">
        <v>40245</v>
      </c>
      <c r="D4691" s="199">
        <v>41340</v>
      </c>
      <c r="E4691" s="73"/>
      <c r="F4691" s="72"/>
      <c r="G4691" s="72"/>
      <c r="H4691" s="99"/>
      <c r="I4691" s="76">
        <f t="shared" si="1924"/>
        <v>7</v>
      </c>
      <c r="J4691" s="100">
        <f>$AN$11</f>
        <v>41081</v>
      </c>
      <c r="K4691" s="101"/>
      <c r="L4691" s="261"/>
      <c r="M4691" s="232">
        <f>VLOOKUP(K4691,$AE$23:$AG$30,2,0)</f>
        <v>0</v>
      </c>
      <c r="N4691" s="241">
        <f t="shared" si="1931"/>
        <v>0</v>
      </c>
      <c r="O4691" s="244">
        <f t="shared" si="1925"/>
        <v>0</v>
      </c>
      <c r="P4691" s="245">
        <f t="shared" ref="P4691:P4718" si="1937">+IF(((N4691-M4691)*24)&gt;4,"1",0)</f>
        <v>0</v>
      </c>
      <c r="Q4691" s="257">
        <f t="shared" si="1926"/>
        <v>0</v>
      </c>
      <c r="R4691" s="102">
        <f t="shared" ref="R4691:R4718" si="1938">+L4691-Q4691</f>
        <v>0</v>
      </c>
      <c r="S4691" s="103">
        <f t="shared" si="1932"/>
        <v>0</v>
      </c>
      <c r="T4691" s="104">
        <f t="shared" si="1933"/>
        <v>0</v>
      </c>
      <c r="U4691" s="104">
        <f t="shared" si="1934"/>
        <v>0</v>
      </c>
      <c r="V4691" s="104">
        <f t="shared" si="1935"/>
        <v>0</v>
      </c>
      <c r="W4691" s="105">
        <f t="shared" si="1936"/>
        <v>0</v>
      </c>
      <c r="X4691" s="96"/>
      <c r="Y4691" s="106" t="str">
        <f>$AO$11</f>
        <v>D</v>
      </c>
      <c r="Z4691" s="207" t="str">
        <f t="shared" si="1927"/>
        <v>Thu</v>
      </c>
      <c r="AA4691" s="107">
        <f t="shared" si="1928"/>
        <v>0</v>
      </c>
      <c r="AB4691" s="107">
        <f t="shared" si="1929"/>
        <v>0</v>
      </c>
      <c r="AC4691" s="107">
        <f t="shared" si="1930"/>
        <v>0</v>
      </c>
    </row>
    <row r="4692" spans="1:29" ht="12.75" customHeight="1">
      <c r="A4692" s="69"/>
      <c r="B4692" s="98"/>
      <c r="C4692" s="98"/>
      <c r="D4692" s="72"/>
      <c r="E4692" s="73"/>
      <c r="F4692" s="72"/>
      <c r="G4692" s="72"/>
      <c r="H4692" s="99"/>
      <c r="I4692" s="76">
        <f t="shared" si="1924"/>
        <v>8</v>
      </c>
      <c r="J4692" s="100">
        <f>$AN$12</f>
        <v>41082</v>
      </c>
      <c r="K4692" s="101"/>
      <c r="L4692" s="261"/>
      <c r="M4692" s="232">
        <f t="shared" ref="M4692:M4718" si="1939">VLOOKUP(K4692,$AE$23:$AG$30,2,0)</f>
        <v>0</v>
      </c>
      <c r="N4692" s="241">
        <f t="shared" si="1931"/>
        <v>0</v>
      </c>
      <c r="O4692" s="244">
        <f t="shared" si="1925"/>
        <v>0</v>
      </c>
      <c r="P4692" s="245">
        <f t="shared" si="1937"/>
        <v>0</v>
      </c>
      <c r="Q4692" s="257">
        <f t="shared" si="1926"/>
        <v>0</v>
      </c>
      <c r="R4692" s="102">
        <f t="shared" si="1938"/>
        <v>0</v>
      </c>
      <c r="S4692" s="103">
        <f t="shared" si="1932"/>
        <v>0</v>
      </c>
      <c r="T4692" s="104">
        <f t="shared" si="1933"/>
        <v>0</v>
      </c>
      <c r="U4692" s="104">
        <f t="shared" si="1934"/>
        <v>0</v>
      </c>
      <c r="V4692" s="104">
        <f t="shared" si="1935"/>
        <v>0</v>
      </c>
      <c r="W4692" s="105">
        <f t="shared" si="1936"/>
        <v>0</v>
      </c>
      <c r="X4692" s="96"/>
      <c r="Y4692" s="106" t="str">
        <f>$AO$12</f>
        <v>D</v>
      </c>
      <c r="Z4692" s="207" t="str">
        <f t="shared" si="1927"/>
        <v>Fri</v>
      </c>
      <c r="AA4692" s="107">
        <f t="shared" si="1928"/>
        <v>0</v>
      </c>
      <c r="AB4692" s="107">
        <f t="shared" si="1929"/>
        <v>0</v>
      </c>
      <c r="AC4692" s="107">
        <f t="shared" si="1930"/>
        <v>0</v>
      </c>
    </row>
    <row r="4693" spans="1:29" ht="12.75" customHeight="1">
      <c r="A4693" s="69"/>
      <c r="B4693" s="98"/>
      <c r="C4693" s="98"/>
      <c r="D4693" s="72"/>
      <c r="E4693" s="73"/>
      <c r="F4693" s="198"/>
      <c r="G4693" s="72"/>
      <c r="H4693" s="99"/>
      <c r="I4693" s="76">
        <f t="shared" si="1924"/>
        <v>9</v>
      </c>
      <c r="J4693" s="100">
        <f>$AN$13</f>
        <v>41083</v>
      </c>
      <c r="K4693" s="101"/>
      <c r="L4693" s="261"/>
      <c r="M4693" s="232">
        <f t="shared" si="1939"/>
        <v>0</v>
      </c>
      <c r="N4693" s="241">
        <f t="shared" si="1931"/>
        <v>0</v>
      </c>
      <c r="O4693" s="244">
        <f t="shared" si="1925"/>
        <v>0</v>
      </c>
      <c r="P4693" s="245">
        <f t="shared" si="1937"/>
        <v>0</v>
      </c>
      <c r="Q4693" s="257">
        <f t="shared" si="1926"/>
        <v>0</v>
      </c>
      <c r="R4693" s="102">
        <f t="shared" si="1938"/>
        <v>0</v>
      </c>
      <c r="S4693" s="103">
        <f t="shared" si="1932"/>
        <v>0</v>
      </c>
      <c r="T4693" s="104">
        <f t="shared" si="1933"/>
        <v>0</v>
      </c>
      <c r="U4693" s="104">
        <f t="shared" si="1934"/>
        <v>0</v>
      </c>
      <c r="V4693" s="104">
        <f t="shared" si="1935"/>
        <v>0</v>
      </c>
      <c r="W4693" s="105">
        <f t="shared" si="1936"/>
        <v>0</v>
      </c>
      <c r="X4693" s="96"/>
      <c r="Y4693" s="106" t="str">
        <f>$AO$13</f>
        <v>M</v>
      </c>
      <c r="Z4693" s="207" t="str">
        <f t="shared" si="1927"/>
        <v>Sat</v>
      </c>
      <c r="AA4693" s="107">
        <f t="shared" si="1928"/>
        <v>0</v>
      </c>
      <c r="AB4693" s="107">
        <f t="shared" si="1929"/>
        <v>0</v>
      </c>
      <c r="AC4693" s="107">
        <f t="shared" si="1930"/>
        <v>0</v>
      </c>
    </row>
    <row r="4694" spans="1:29" ht="12.75" customHeight="1">
      <c r="A4694" s="69"/>
      <c r="B4694" s="124" t="s">
        <v>21</v>
      </c>
      <c r="C4694" s="125" t="s">
        <v>22</v>
      </c>
      <c r="D4694" s="126"/>
      <c r="E4694" s="127"/>
      <c r="F4694" s="198">
        <v>1244560</v>
      </c>
      <c r="G4694" s="129" t="s">
        <v>22</v>
      </c>
      <c r="H4694" s="130">
        <f>+F4694</f>
        <v>1244560</v>
      </c>
      <c r="I4694" s="76">
        <f t="shared" si="1924"/>
        <v>10</v>
      </c>
      <c r="J4694" s="100">
        <f>$AN$14</f>
        <v>41084</v>
      </c>
      <c r="K4694" s="101"/>
      <c r="L4694" s="261"/>
      <c r="M4694" s="232">
        <f t="shared" si="1939"/>
        <v>0</v>
      </c>
      <c r="N4694" s="241">
        <f t="shared" si="1931"/>
        <v>0</v>
      </c>
      <c r="O4694" s="244">
        <f t="shared" si="1925"/>
        <v>0</v>
      </c>
      <c r="P4694" s="245">
        <f t="shared" si="1937"/>
        <v>0</v>
      </c>
      <c r="Q4694" s="257">
        <f t="shared" si="1926"/>
        <v>0</v>
      </c>
      <c r="R4694" s="102">
        <f t="shared" si="1938"/>
        <v>0</v>
      </c>
      <c r="S4694" s="103">
        <f t="shared" si="1932"/>
        <v>0</v>
      </c>
      <c r="T4694" s="104">
        <f t="shared" si="1933"/>
        <v>0</v>
      </c>
      <c r="U4694" s="104">
        <f t="shared" si="1934"/>
        <v>0</v>
      </c>
      <c r="V4694" s="104">
        <f t="shared" si="1935"/>
        <v>0</v>
      </c>
      <c r="W4694" s="105">
        <f t="shared" si="1936"/>
        <v>0</v>
      </c>
      <c r="X4694" s="96"/>
      <c r="Y4694" s="106" t="str">
        <f>$AO$14</f>
        <v>M</v>
      </c>
      <c r="Z4694" s="262" t="str">
        <f t="shared" si="1927"/>
        <v>Sun</v>
      </c>
      <c r="AA4694" s="107">
        <f t="shared" si="1928"/>
        <v>0</v>
      </c>
      <c r="AB4694" s="107">
        <f t="shared" si="1929"/>
        <v>0</v>
      </c>
      <c r="AC4694" s="107">
        <f t="shared" si="1930"/>
        <v>0</v>
      </c>
    </row>
    <row r="4695" spans="1:29" ht="12.75" customHeight="1">
      <c r="A4695" s="69"/>
      <c r="B4695" s="124" t="s">
        <v>23</v>
      </c>
      <c r="C4695" s="125" t="s">
        <v>22</v>
      </c>
      <c r="D4695" s="133">
        <f>+F4694/173</f>
        <v>7193.9884393063585</v>
      </c>
      <c r="E4695" s="127" t="s">
        <v>24</v>
      </c>
      <c r="F4695" s="128">
        <f>+W4721</f>
        <v>10.499999999999989</v>
      </c>
      <c r="G4695" s="134" t="s">
        <v>22</v>
      </c>
      <c r="H4695" s="130">
        <f>F4695*D4695</f>
        <v>75536.878612716682</v>
      </c>
      <c r="I4695" s="76">
        <f t="shared" si="1924"/>
        <v>11</v>
      </c>
      <c r="J4695" s="100">
        <f>$AN$15</f>
        <v>41085</v>
      </c>
      <c r="K4695" s="101"/>
      <c r="L4695" s="261"/>
      <c r="M4695" s="232">
        <f t="shared" si="1939"/>
        <v>0</v>
      </c>
      <c r="N4695" s="241">
        <f t="shared" si="1931"/>
        <v>0</v>
      </c>
      <c r="O4695" s="244">
        <f t="shared" si="1925"/>
        <v>0</v>
      </c>
      <c r="P4695" s="245">
        <f t="shared" si="1937"/>
        <v>0</v>
      </c>
      <c r="Q4695" s="257">
        <f t="shared" si="1926"/>
        <v>0</v>
      </c>
      <c r="R4695" s="102">
        <f t="shared" si="1938"/>
        <v>0</v>
      </c>
      <c r="S4695" s="103">
        <f t="shared" si="1932"/>
        <v>0</v>
      </c>
      <c r="T4695" s="104">
        <f t="shared" si="1933"/>
        <v>0</v>
      </c>
      <c r="U4695" s="104">
        <f t="shared" si="1934"/>
        <v>0</v>
      </c>
      <c r="V4695" s="104">
        <f t="shared" si="1935"/>
        <v>0</v>
      </c>
      <c r="W4695" s="105">
        <f t="shared" si="1936"/>
        <v>0</v>
      </c>
      <c r="X4695" s="96"/>
      <c r="Y4695" s="106" t="str">
        <f>$AO$15</f>
        <v>D</v>
      </c>
      <c r="Z4695" s="262" t="str">
        <f t="shared" si="1927"/>
        <v>Mon</v>
      </c>
      <c r="AA4695" s="107">
        <f t="shared" si="1928"/>
        <v>0</v>
      </c>
      <c r="AB4695" s="107">
        <f t="shared" si="1929"/>
        <v>0</v>
      </c>
      <c r="AC4695" s="107">
        <f t="shared" si="1930"/>
        <v>0</v>
      </c>
    </row>
    <row r="4696" spans="1:29" ht="12.75" customHeight="1">
      <c r="A4696" s="69"/>
      <c r="B4696" s="124" t="s">
        <v>65</v>
      </c>
      <c r="C4696" s="125" t="s">
        <v>22</v>
      </c>
      <c r="D4696" s="133">
        <v>6000</v>
      </c>
      <c r="E4696" s="127" t="s">
        <v>24</v>
      </c>
      <c r="F4696" s="203">
        <f>+K4721</f>
        <v>8</v>
      </c>
      <c r="G4696" s="134" t="s">
        <v>22</v>
      </c>
      <c r="H4696" s="130">
        <f>F4696*D4696</f>
        <v>48000</v>
      </c>
      <c r="I4696" s="76">
        <f t="shared" si="1924"/>
        <v>12</v>
      </c>
      <c r="J4696" s="100">
        <f>$AN$16</f>
        <v>41086</v>
      </c>
      <c r="K4696" s="101"/>
      <c r="L4696" s="261"/>
      <c r="M4696" s="232">
        <f t="shared" si="1939"/>
        <v>0</v>
      </c>
      <c r="N4696" s="241">
        <f t="shared" si="1931"/>
        <v>0</v>
      </c>
      <c r="O4696" s="244">
        <f t="shared" si="1925"/>
        <v>0</v>
      </c>
      <c r="P4696" s="245">
        <f t="shared" si="1937"/>
        <v>0</v>
      </c>
      <c r="Q4696" s="257">
        <f t="shared" si="1926"/>
        <v>0</v>
      </c>
      <c r="R4696" s="102">
        <f t="shared" si="1938"/>
        <v>0</v>
      </c>
      <c r="S4696" s="103">
        <f t="shared" si="1932"/>
        <v>0</v>
      </c>
      <c r="T4696" s="104">
        <f t="shared" si="1933"/>
        <v>0</v>
      </c>
      <c r="U4696" s="104">
        <f t="shared" si="1934"/>
        <v>0</v>
      </c>
      <c r="V4696" s="104">
        <f t="shared" si="1935"/>
        <v>0</v>
      </c>
      <c r="W4696" s="105">
        <f t="shared" si="1936"/>
        <v>0</v>
      </c>
      <c r="X4696" s="96"/>
      <c r="Y4696" s="106" t="str">
        <f>$AO$16</f>
        <v>D</v>
      </c>
      <c r="Z4696" s="207" t="str">
        <f t="shared" si="1927"/>
        <v>Tue</v>
      </c>
      <c r="AA4696" s="107">
        <f t="shared" si="1928"/>
        <v>0</v>
      </c>
      <c r="AB4696" s="107">
        <f t="shared" si="1929"/>
        <v>0</v>
      </c>
      <c r="AC4696" s="107">
        <f t="shared" si="1930"/>
        <v>0</v>
      </c>
    </row>
    <row r="4697" spans="1:29" ht="12.75" customHeight="1">
      <c r="A4697" s="69"/>
      <c r="B4697" s="124" t="s">
        <v>66</v>
      </c>
      <c r="C4697" s="125" t="s">
        <v>22</v>
      </c>
      <c r="D4697" s="200">
        <v>4000</v>
      </c>
      <c r="E4697" s="127" t="s">
        <v>24</v>
      </c>
      <c r="F4697" s="139">
        <f>+L4721</f>
        <v>0</v>
      </c>
      <c r="G4697" s="134" t="s">
        <v>22</v>
      </c>
      <c r="H4697" s="130">
        <f>F4697*D4697</f>
        <v>0</v>
      </c>
      <c r="I4697" s="76">
        <f t="shared" si="1924"/>
        <v>13</v>
      </c>
      <c r="J4697" s="100">
        <f>$AN$17</f>
        <v>41087</v>
      </c>
      <c r="K4697" s="101"/>
      <c r="L4697" s="261"/>
      <c r="M4697" s="232">
        <f t="shared" si="1939"/>
        <v>0</v>
      </c>
      <c r="N4697" s="241">
        <f t="shared" si="1931"/>
        <v>0</v>
      </c>
      <c r="O4697" s="244">
        <f t="shared" si="1925"/>
        <v>0</v>
      </c>
      <c r="P4697" s="245">
        <f t="shared" si="1937"/>
        <v>0</v>
      </c>
      <c r="Q4697" s="257">
        <f t="shared" si="1926"/>
        <v>0</v>
      </c>
      <c r="R4697" s="102">
        <f t="shared" si="1938"/>
        <v>0</v>
      </c>
      <c r="S4697" s="103">
        <f t="shared" si="1932"/>
        <v>0</v>
      </c>
      <c r="T4697" s="104">
        <f t="shared" si="1933"/>
        <v>0</v>
      </c>
      <c r="U4697" s="104">
        <f t="shared" si="1934"/>
        <v>0</v>
      </c>
      <c r="V4697" s="104">
        <f t="shared" si="1935"/>
        <v>0</v>
      </c>
      <c r="W4697" s="105">
        <f t="shared" si="1936"/>
        <v>0</v>
      </c>
      <c r="X4697" s="96"/>
      <c r="Y4697" s="106" t="str">
        <f>$AO$17</f>
        <v>D</v>
      </c>
      <c r="Z4697" s="207" t="str">
        <f t="shared" si="1927"/>
        <v>Wed</v>
      </c>
      <c r="AA4697" s="107">
        <f t="shared" si="1928"/>
        <v>0</v>
      </c>
      <c r="AB4697" s="107">
        <f t="shared" si="1929"/>
        <v>0</v>
      </c>
      <c r="AC4697" s="107">
        <f t="shared" si="1930"/>
        <v>0</v>
      </c>
    </row>
    <row r="4698" spans="1:29" ht="12.75" customHeight="1">
      <c r="A4698" s="69"/>
      <c r="B4698" s="335" t="s">
        <v>75</v>
      </c>
      <c r="C4698" s="336" t="s">
        <v>22</v>
      </c>
      <c r="D4698" s="337"/>
      <c r="E4698" s="127" t="s">
        <v>24</v>
      </c>
      <c r="F4698" s="338">
        <f>+M4721</f>
        <v>8</v>
      </c>
      <c r="G4698" s="142" t="s">
        <v>22</v>
      </c>
      <c r="H4698" s="143">
        <f>+F4698*D4698</f>
        <v>0</v>
      </c>
      <c r="I4698" s="76">
        <f t="shared" si="1924"/>
        <v>14</v>
      </c>
      <c r="J4698" s="100">
        <f>$AN$18</f>
        <v>41088</v>
      </c>
      <c r="K4698" s="101"/>
      <c r="L4698" s="261"/>
      <c r="M4698" s="232">
        <f t="shared" si="1939"/>
        <v>0</v>
      </c>
      <c r="N4698" s="241">
        <f t="shared" si="1931"/>
        <v>0</v>
      </c>
      <c r="O4698" s="244">
        <f t="shared" si="1925"/>
        <v>0</v>
      </c>
      <c r="P4698" s="245">
        <f t="shared" si="1937"/>
        <v>0</v>
      </c>
      <c r="Q4698" s="257">
        <f t="shared" si="1926"/>
        <v>0</v>
      </c>
      <c r="R4698" s="102">
        <f t="shared" si="1938"/>
        <v>0</v>
      </c>
      <c r="S4698" s="103">
        <f t="shared" si="1932"/>
        <v>0</v>
      </c>
      <c r="T4698" s="104">
        <f t="shared" si="1933"/>
        <v>0</v>
      </c>
      <c r="U4698" s="104">
        <f t="shared" si="1934"/>
        <v>0</v>
      </c>
      <c r="V4698" s="104">
        <f t="shared" si="1935"/>
        <v>0</v>
      </c>
      <c r="W4698" s="105">
        <f t="shared" si="1936"/>
        <v>0</v>
      </c>
      <c r="X4698" s="96"/>
      <c r="Y4698" s="106" t="str">
        <f>$AO$18</f>
        <v>D</v>
      </c>
      <c r="Z4698" s="207" t="str">
        <f t="shared" si="1927"/>
        <v>Thu</v>
      </c>
      <c r="AA4698" s="107">
        <f t="shared" si="1928"/>
        <v>0</v>
      </c>
      <c r="AB4698" s="107">
        <f t="shared" si="1929"/>
        <v>0</v>
      </c>
      <c r="AC4698" s="107">
        <f t="shared" si="1930"/>
        <v>0</v>
      </c>
    </row>
    <row r="4699" spans="1:29" ht="12.75" customHeight="1">
      <c r="A4699" s="69"/>
      <c r="B4699" s="124"/>
      <c r="C4699" s="70"/>
      <c r="D4699" s="202"/>
      <c r="E4699" s="140"/>
      <c r="F4699" s="141"/>
      <c r="G4699" s="74" t="s">
        <v>22</v>
      </c>
      <c r="H4699" s="99">
        <f>+D4699*F4699</f>
        <v>0</v>
      </c>
      <c r="I4699" s="76">
        <f t="shared" si="1924"/>
        <v>15</v>
      </c>
      <c r="J4699" s="100">
        <f>$AN$19</f>
        <v>41089</v>
      </c>
      <c r="K4699" s="101"/>
      <c r="L4699" s="261"/>
      <c r="M4699" s="232">
        <f t="shared" si="1939"/>
        <v>0</v>
      </c>
      <c r="N4699" s="241">
        <f t="shared" si="1931"/>
        <v>0</v>
      </c>
      <c r="O4699" s="244">
        <f t="shared" si="1925"/>
        <v>0</v>
      </c>
      <c r="P4699" s="245">
        <f t="shared" si="1937"/>
        <v>0</v>
      </c>
      <c r="Q4699" s="257">
        <f t="shared" si="1926"/>
        <v>0</v>
      </c>
      <c r="R4699" s="102">
        <f t="shared" si="1938"/>
        <v>0</v>
      </c>
      <c r="S4699" s="103">
        <f t="shared" si="1932"/>
        <v>0</v>
      </c>
      <c r="T4699" s="104">
        <f t="shared" si="1933"/>
        <v>0</v>
      </c>
      <c r="U4699" s="104">
        <f t="shared" si="1934"/>
        <v>0</v>
      </c>
      <c r="V4699" s="104">
        <f t="shared" si="1935"/>
        <v>0</v>
      </c>
      <c r="W4699" s="105">
        <f t="shared" si="1936"/>
        <v>0</v>
      </c>
      <c r="X4699" s="96"/>
      <c r="Y4699" s="106" t="str">
        <f>$AO$19</f>
        <v>D</v>
      </c>
      <c r="Z4699" s="207" t="str">
        <f t="shared" si="1927"/>
        <v>Fri</v>
      </c>
      <c r="AA4699" s="107">
        <f t="shared" si="1928"/>
        <v>0</v>
      </c>
      <c r="AB4699" s="107">
        <f t="shared" si="1929"/>
        <v>0</v>
      </c>
      <c r="AC4699" s="107">
        <f t="shared" si="1930"/>
        <v>0</v>
      </c>
    </row>
    <row r="4700" spans="1:29" ht="12.75" customHeight="1">
      <c r="A4700" s="69"/>
      <c r="B4700" s="124"/>
      <c r="C4700" s="70"/>
      <c r="D4700" s="202"/>
      <c r="E4700" s="140"/>
      <c r="F4700" s="139"/>
      <c r="G4700" s="74" t="s">
        <v>22</v>
      </c>
      <c r="H4700" s="99">
        <f>+D4700*F4700</f>
        <v>0</v>
      </c>
      <c r="I4700" s="76">
        <f t="shared" si="1924"/>
        <v>16</v>
      </c>
      <c r="J4700" s="100">
        <f>$AN$20</f>
        <v>41090</v>
      </c>
      <c r="K4700" s="101"/>
      <c r="L4700" s="261"/>
      <c r="M4700" s="232">
        <f t="shared" si="1939"/>
        <v>0</v>
      </c>
      <c r="N4700" s="241">
        <f t="shared" si="1931"/>
        <v>0</v>
      </c>
      <c r="O4700" s="244">
        <f t="shared" si="1925"/>
        <v>0</v>
      </c>
      <c r="P4700" s="245">
        <f t="shared" si="1937"/>
        <v>0</v>
      </c>
      <c r="Q4700" s="257">
        <f t="shared" si="1926"/>
        <v>0</v>
      </c>
      <c r="R4700" s="102">
        <f t="shared" si="1938"/>
        <v>0</v>
      </c>
      <c r="S4700" s="103">
        <f t="shared" si="1932"/>
        <v>0</v>
      </c>
      <c r="T4700" s="104">
        <f t="shared" si="1933"/>
        <v>0</v>
      </c>
      <c r="U4700" s="104">
        <f t="shared" si="1934"/>
        <v>0</v>
      </c>
      <c r="V4700" s="104">
        <f t="shared" si="1935"/>
        <v>0</v>
      </c>
      <c r="W4700" s="105">
        <f t="shared" si="1936"/>
        <v>0</v>
      </c>
      <c r="X4700" s="96"/>
      <c r="Y4700" s="106" t="str">
        <f>$AO$20</f>
        <v>M</v>
      </c>
      <c r="Z4700" s="207" t="str">
        <f t="shared" si="1927"/>
        <v>Sat</v>
      </c>
      <c r="AA4700" s="107">
        <f t="shared" si="1928"/>
        <v>0</v>
      </c>
      <c r="AB4700" s="107">
        <f t="shared" si="1929"/>
        <v>0</v>
      </c>
      <c r="AC4700" s="107">
        <f t="shared" si="1930"/>
        <v>0</v>
      </c>
    </row>
    <row r="4701" spans="1:29" ht="12.75" customHeight="1">
      <c r="A4701" s="69"/>
      <c r="B4701" s="124" t="s">
        <v>56</v>
      </c>
      <c r="C4701" s="70" t="s">
        <v>22</v>
      </c>
      <c r="D4701" s="202"/>
      <c r="E4701" s="140"/>
      <c r="F4701" s="141"/>
      <c r="G4701" s="74" t="s">
        <v>22</v>
      </c>
      <c r="H4701" s="99">
        <v>0</v>
      </c>
      <c r="I4701" s="76">
        <f t="shared" si="1924"/>
        <v>17</v>
      </c>
      <c r="J4701" s="100">
        <f>$AN$21</f>
        <v>41091</v>
      </c>
      <c r="K4701" s="101"/>
      <c r="L4701" s="261"/>
      <c r="M4701" s="232">
        <f t="shared" si="1939"/>
        <v>0</v>
      </c>
      <c r="N4701" s="241">
        <f t="shared" si="1931"/>
        <v>0</v>
      </c>
      <c r="O4701" s="244">
        <f t="shared" si="1925"/>
        <v>0</v>
      </c>
      <c r="P4701" s="245">
        <f t="shared" si="1937"/>
        <v>0</v>
      </c>
      <c r="Q4701" s="257">
        <f t="shared" si="1926"/>
        <v>0</v>
      </c>
      <c r="R4701" s="102">
        <f t="shared" si="1938"/>
        <v>0</v>
      </c>
      <c r="S4701" s="103">
        <f t="shared" si="1932"/>
        <v>0</v>
      </c>
      <c r="T4701" s="104">
        <f t="shared" si="1933"/>
        <v>0</v>
      </c>
      <c r="U4701" s="104">
        <f t="shared" si="1934"/>
        <v>0</v>
      </c>
      <c r="V4701" s="104">
        <f t="shared" si="1935"/>
        <v>0</v>
      </c>
      <c r="W4701" s="105">
        <f t="shared" si="1936"/>
        <v>0</v>
      </c>
      <c r="X4701" s="96"/>
      <c r="Y4701" s="106" t="str">
        <f>$AO$21</f>
        <v>M</v>
      </c>
      <c r="Z4701" s="262" t="str">
        <f t="shared" si="1927"/>
        <v>Sun</v>
      </c>
      <c r="AA4701" s="107">
        <f t="shared" si="1928"/>
        <v>0</v>
      </c>
      <c r="AB4701" s="107">
        <f t="shared" si="1929"/>
        <v>0</v>
      </c>
      <c r="AC4701" s="107">
        <f t="shared" si="1930"/>
        <v>0</v>
      </c>
    </row>
    <row r="4702" spans="1:29" ht="12.75" customHeight="1">
      <c r="A4702" s="69"/>
      <c r="B4702" s="124"/>
      <c r="C4702" s="70"/>
      <c r="D4702" s="202"/>
      <c r="E4702" s="140"/>
      <c r="F4702" s="139"/>
      <c r="G4702" s="74" t="s">
        <v>22</v>
      </c>
      <c r="H4702" s="99">
        <f>+D4702*F4702</f>
        <v>0</v>
      </c>
      <c r="I4702" s="76">
        <f t="shared" si="1924"/>
        <v>18</v>
      </c>
      <c r="J4702" s="100">
        <f>$AN$22</f>
        <v>41092</v>
      </c>
      <c r="K4702" s="101"/>
      <c r="L4702" s="261"/>
      <c r="M4702" s="232">
        <f t="shared" si="1939"/>
        <v>0</v>
      </c>
      <c r="N4702" s="241">
        <f t="shared" si="1931"/>
        <v>0</v>
      </c>
      <c r="O4702" s="244">
        <f t="shared" si="1925"/>
        <v>0</v>
      </c>
      <c r="P4702" s="245">
        <f t="shared" si="1937"/>
        <v>0</v>
      </c>
      <c r="Q4702" s="257">
        <f t="shared" si="1926"/>
        <v>0</v>
      </c>
      <c r="R4702" s="102">
        <f t="shared" si="1938"/>
        <v>0</v>
      </c>
      <c r="S4702" s="103">
        <f t="shared" si="1932"/>
        <v>0</v>
      </c>
      <c r="T4702" s="104">
        <f t="shared" si="1933"/>
        <v>0</v>
      </c>
      <c r="U4702" s="104">
        <f t="shared" si="1934"/>
        <v>0</v>
      </c>
      <c r="V4702" s="104">
        <f t="shared" si="1935"/>
        <v>0</v>
      </c>
      <c r="W4702" s="105">
        <f t="shared" si="1936"/>
        <v>0</v>
      </c>
      <c r="X4702" s="96"/>
      <c r="Y4702" s="106" t="str">
        <f>$AO$22</f>
        <v>D</v>
      </c>
      <c r="Z4702" s="262" t="str">
        <f t="shared" si="1927"/>
        <v>Mon</v>
      </c>
      <c r="AA4702" s="107">
        <f t="shared" si="1928"/>
        <v>0</v>
      </c>
      <c r="AB4702" s="107">
        <f t="shared" si="1929"/>
        <v>0</v>
      </c>
      <c r="AC4702" s="107">
        <f t="shared" si="1930"/>
        <v>0</v>
      </c>
    </row>
    <row r="4703" spans="1:29" ht="12.75" customHeight="1">
      <c r="A4703" s="69"/>
      <c r="B4703" s="150" t="s">
        <v>19</v>
      </c>
      <c r="C4703" s="150"/>
      <c r="D4703" s="200"/>
      <c r="E4703" s="127"/>
      <c r="F4703" s="151"/>
      <c r="G4703" s="134" t="s">
        <v>22</v>
      </c>
      <c r="H4703" s="152">
        <f>SUM(H4694:H4702)</f>
        <v>1368096.8786127167</v>
      </c>
      <c r="I4703" s="76">
        <f t="shared" si="1924"/>
        <v>19</v>
      </c>
      <c r="J4703" s="100">
        <f>$AN$23</f>
        <v>41093</v>
      </c>
      <c r="K4703" s="101"/>
      <c r="L4703" s="261"/>
      <c r="M4703" s="232">
        <f t="shared" si="1939"/>
        <v>0</v>
      </c>
      <c r="N4703" s="241">
        <f t="shared" si="1931"/>
        <v>0</v>
      </c>
      <c r="O4703" s="244">
        <f t="shared" si="1925"/>
        <v>0</v>
      </c>
      <c r="P4703" s="245">
        <f t="shared" si="1937"/>
        <v>0</v>
      </c>
      <c r="Q4703" s="257">
        <f t="shared" si="1926"/>
        <v>0</v>
      </c>
      <c r="R4703" s="102">
        <f t="shared" si="1938"/>
        <v>0</v>
      </c>
      <c r="S4703" s="103">
        <f t="shared" si="1932"/>
        <v>0</v>
      </c>
      <c r="T4703" s="104">
        <f t="shared" si="1933"/>
        <v>0</v>
      </c>
      <c r="U4703" s="104">
        <f t="shared" si="1934"/>
        <v>0</v>
      </c>
      <c r="V4703" s="104">
        <f t="shared" si="1935"/>
        <v>0</v>
      </c>
      <c r="W4703" s="105">
        <f t="shared" si="1936"/>
        <v>0</v>
      </c>
      <c r="X4703" s="96"/>
      <c r="Y4703" s="106" t="str">
        <f>$AO$23</f>
        <v>D</v>
      </c>
      <c r="Z4703" s="207" t="str">
        <f t="shared" si="1927"/>
        <v>Tue</v>
      </c>
      <c r="AA4703" s="107">
        <f t="shared" si="1928"/>
        <v>0</v>
      </c>
      <c r="AB4703" s="107">
        <f t="shared" si="1929"/>
        <v>0</v>
      </c>
      <c r="AC4703" s="107">
        <f t="shared" si="1930"/>
        <v>0</v>
      </c>
    </row>
    <row r="4704" spans="1:29" ht="12.75" customHeight="1">
      <c r="A4704" s="69"/>
      <c r="B4704" s="131" t="s">
        <v>25</v>
      </c>
      <c r="C4704" s="70"/>
      <c r="D4704" s="200"/>
      <c r="E4704" s="127"/>
      <c r="F4704" s="151"/>
      <c r="G4704" s="74"/>
      <c r="H4704" s="75"/>
      <c r="I4704" s="76">
        <f t="shared" si="1924"/>
        <v>20</v>
      </c>
      <c r="J4704" s="100">
        <f>$AN$24</f>
        <v>41094</v>
      </c>
      <c r="K4704" s="101"/>
      <c r="L4704" s="261"/>
      <c r="M4704" s="232">
        <f t="shared" si="1939"/>
        <v>0</v>
      </c>
      <c r="N4704" s="241">
        <f t="shared" si="1931"/>
        <v>0</v>
      </c>
      <c r="O4704" s="244">
        <f t="shared" si="1925"/>
        <v>0</v>
      </c>
      <c r="P4704" s="245">
        <f t="shared" si="1937"/>
        <v>0</v>
      </c>
      <c r="Q4704" s="257">
        <f t="shared" si="1926"/>
        <v>0</v>
      </c>
      <c r="R4704" s="102">
        <f t="shared" si="1938"/>
        <v>0</v>
      </c>
      <c r="S4704" s="103">
        <f t="shared" si="1932"/>
        <v>0</v>
      </c>
      <c r="T4704" s="104">
        <f t="shared" si="1933"/>
        <v>0</v>
      </c>
      <c r="U4704" s="104">
        <f t="shared" si="1934"/>
        <v>0</v>
      </c>
      <c r="V4704" s="104">
        <f t="shared" si="1935"/>
        <v>0</v>
      </c>
      <c r="W4704" s="105">
        <f t="shared" si="1936"/>
        <v>0</v>
      </c>
      <c r="X4704" s="96"/>
      <c r="Y4704" s="106" t="str">
        <f>$AO$24</f>
        <v>D</v>
      </c>
      <c r="Z4704" s="207" t="str">
        <f t="shared" si="1927"/>
        <v>Wed</v>
      </c>
      <c r="AA4704" s="107">
        <f t="shared" si="1928"/>
        <v>0</v>
      </c>
      <c r="AB4704" s="107">
        <f t="shared" si="1929"/>
        <v>0</v>
      </c>
      <c r="AC4704" s="107">
        <f t="shared" si="1930"/>
        <v>0</v>
      </c>
    </row>
    <row r="4705" spans="1:29" ht="12.75" customHeight="1">
      <c r="A4705" s="69"/>
      <c r="B4705" s="124" t="s">
        <v>26</v>
      </c>
      <c r="C4705" s="125" t="s">
        <v>22</v>
      </c>
      <c r="D4705" s="153">
        <f>-H4694</f>
        <v>-1244560</v>
      </c>
      <c r="E4705" s="127" t="s">
        <v>24</v>
      </c>
      <c r="F4705" s="149">
        <v>0.02</v>
      </c>
      <c r="G4705" s="134" t="s">
        <v>22</v>
      </c>
      <c r="H4705" s="130">
        <f>F4705*D4705</f>
        <v>-24891.200000000001</v>
      </c>
      <c r="I4705" s="76">
        <f t="shared" si="1924"/>
        <v>21</v>
      </c>
      <c r="J4705" s="100">
        <f>$AN$25</f>
        <v>41095</v>
      </c>
      <c r="K4705" s="101"/>
      <c r="L4705" s="261"/>
      <c r="M4705" s="232">
        <f t="shared" si="1939"/>
        <v>0</v>
      </c>
      <c r="N4705" s="241">
        <f t="shared" si="1931"/>
        <v>0</v>
      </c>
      <c r="O4705" s="244">
        <f t="shared" si="1925"/>
        <v>0</v>
      </c>
      <c r="P4705" s="245">
        <f t="shared" si="1937"/>
        <v>0</v>
      </c>
      <c r="Q4705" s="257">
        <f t="shared" si="1926"/>
        <v>0</v>
      </c>
      <c r="R4705" s="102">
        <f t="shared" si="1938"/>
        <v>0</v>
      </c>
      <c r="S4705" s="103">
        <f t="shared" si="1932"/>
        <v>0</v>
      </c>
      <c r="T4705" s="104">
        <f t="shared" si="1933"/>
        <v>0</v>
      </c>
      <c r="U4705" s="104">
        <f t="shared" si="1934"/>
        <v>0</v>
      </c>
      <c r="V4705" s="104">
        <f t="shared" si="1935"/>
        <v>0</v>
      </c>
      <c r="W4705" s="105">
        <f t="shared" si="1936"/>
        <v>0</v>
      </c>
      <c r="X4705" s="96"/>
      <c r="Y4705" s="106" t="str">
        <f>$AO$25</f>
        <v>D</v>
      </c>
      <c r="Z4705" s="207" t="str">
        <f t="shared" si="1927"/>
        <v>Thu</v>
      </c>
      <c r="AA4705" s="107">
        <f t="shared" si="1928"/>
        <v>0</v>
      </c>
      <c r="AB4705" s="107">
        <f t="shared" si="1929"/>
        <v>0</v>
      </c>
      <c r="AC4705" s="107">
        <f t="shared" si="1930"/>
        <v>0</v>
      </c>
    </row>
    <row r="4706" spans="1:29" ht="12.75" customHeight="1">
      <c r="A4706" s="69"/>
      <c r="B4706" s="124" t="s">
        <v>47</v>
      </c>
      <c r="C4706" s="125" t="s">
        <v>22</v>
      </c>
      <c r="D4706" s="200"/>
      <c r="E4706" s="127"/>
      <c r="F4706" s="155"/>
      <c r="G4706" s="134" t="s">
        <v>22</v>
      </c>
      <c r="H4706" s="130">
        <f>SUM(AA4721:AC4721)*-F4694/21</f>
        <v>0</v>
      </c>
      <c r="I4706" s="76">
        <f t="shared" si="1924"/>
        <v>22</v>
      </c>
      <c r="J4706" s="100">
        <f>$AN$26</f>
        <v>41096</v>
      </c>
      <c r="K4706" s="101"/>
      <c r="L4706" s="261"/>
      <c r="M4706" s="232">
        <f t="shared" si="1939"/>
        <v>0</v>
      </c>
      <c r="N4706" s="241">
        <f t="shared" si="1931"/>
        <v>0</v>
      </c>
      <c r="O4706" s="244">
        <f t="shared" si="1925"/>
        <v>0</v>
      </c>
      <c r="P4706" s="245">
        <f t="shared" si="1937"/>
        <v>0</v>
      </c>
      <c r="Q4706" s="257">
        <f t="shared" si="1926"/>
        <v>0</v>
      </c>
      <c r="R4706" s="102">
        <f t="shared" si="1938"/>
        <v>0</v>
      </c>
      <c r="S4706" s="103">
        <f t="shared" si="1932"/>
        <v>0</v>
      </c>
      <c r="T4706" s="104">
        <f t="shared" si="1933"/>
        <v>0</v>
      </c>
      <c r="U4706" s="104">
        <f t="shared" si="1934"/>
        <v>0</v>
      </c>
      <c r="V4706" s="104">
        <f t="shared" si="1935"/>
        <v>0</v>
      </c>
      <c r="W4706" s="105">
        <f t="shared" si="1936"/>
        <v>0</v>
      </c>
      <c r="X4706" s="96"/>
      <c r="Y4706" s="106" t="str">
        <f>$AO$26</f>
        <v>D</v>
      </c>
      <c r="Z4706" s="207" t="str">
        <f t="shared" si="1927"/>
        <v>Fri</v>
      </c>
      <c r="AA4706" s="107">
        <f t="shared" si="1928"/>
        <v>0</v>
      </c>
      <c r="AB4706" s="107">
        <f t="shared" si="1929"/>
        <v>0</v>
      </c>
      <c r="AC4706" s="107">
        <f t="shared" si="1930"/>
        <v>0</v>
      </c>
    </row>
    <row r="4707" spans="1:29" ht="12.75" customHeight="1">
      <c r="A4707" s="69"/>
      <c r="B4707" s="124" t="s">
        <v>27</v>
      </c>
      <c r="C4707" s="125" t="s">
        <v>22</v>
      </c>
      <c r="D4707" s="200"/>
      <c r="E4707" s="127"/>
      <c r="F4707" s="155"/>
      <c r="G4707" s="134" t="s">
        <v>22</v>
      </c>
      <c r="H4707" s="156">
        <f>+F4713</f>
        <v>0</v>
      </c>
      <c r="I4707" s="76">
        <f t="shared" si="1924"/>
        <v>23</v>
      </c>
      <c r="J4707" s="100">
        <f>$AN$27</f>
        <v>41097</v>
      </c>
      <c r="K4707" s="101"/>
      <c r="L4707" s="261"/>
      <c r="M4707" s="232">
        <f t="shared" si="1939"/>
        <v>0</v>
      </c>
      <c r="N4707" s="241">
        <f t="shared" si="1931"/>
        <v>0</v>
      </c>
      <c r="O4707" s="244">
        <f t="shared" si="1925"/>
        <v>0</v>
      </c>
      <c r="P4707" s="245">
        <f t="shared" si="1937"/>
        <v>0</v>
      </c>
      <c r="Q4707" s="257">
        <f t="shared" si="1926"/>
        <v>0</v>
      </c>
      <c r="R4707" s="102">
        <f t="shared" si="1938"/>
        <v>0</v>
      </c>
      <c r="S4707" s="103">
        <f t="shared" si="1932"/>
        <v>0</v>
      </c>
      <c r="T4707" s="104">
        <f t="shared" si="1933"/>
        <v>0</v>
      </c>
      <c r="U4707" s="104">
        <f t="shared" si="1934"/>
        <v>0</v>
      </c>
      <c r="V4707" s="104">
        <f t="shared" si="1935"/>
        <v>0</v>
      </c>
      <c r="W4707" s="105">
        <f t="shared" si="1936"/>
        <v>0</v>
      </c>
      <c r="X4707" s="96"/>
      <c r="Y4707" s="106" t="str">
        <f>$AO$27</f>
        <v>M</v>
      </c>
      <c r="Z4707" s="207" t="str">
        <f t="shared" si="1927"/>
        <v>Sat</v>
      </c>
      <c r="AA4707" s="107">
        <f t="shared" si="1928"/>
        <v>0</v>
      </c>
      <c r="AB4707" s="107">
        <f t="shared" si="1929"/>
        <v>0</v>
      </c>
      <c r="AC4707" s="107">
        <f t="shared" si="1930"/>
        <v>0</v>
      </c>
    </row>
    <row r="4708" spans="1:29" ht="12.75" customHeight="1">
      <c r="A4708" s="69"/>
      <c r="B4708" s="98"/>
      <c r="C4708" s="98"/>
      <c r="D4708" s="158" t="s">
        <v>28</v>
      </c>
      <c r="E4708" s="159"/>
      <c r="F4708" s="160">
        <f>VLOOKUP(C4687,$AD$1:$AG$6,2)</f>
        <v>-1320000</v>
      </c>
      <c r="G4708" s="160"/>
      <c r="H4708" s="99"/>
      <c r="I4708" s="76">
        <f t="shared" si="1924"/>
        <v>24</v>
      </c>
      <c r="J4708" s="100">
        <f>$AN$28</f>
        <v>41098</v>
      </c>
      <c r="K4708" s="101"/>
      <c r="L4708" s="261"/>
      <c r="M4708" s="232">
        <f t="shared" si="1939"/>
        <v>0</v>
      </c>
      <c r="N4708" s="241">
        <f t="shared" si="1931"/>
        <v>0</v>
      </c>
      <c r="O4708" s="244">
        <f t="shared" si="1925"/>
        <v>0</v>
      </c>
      <c r="P4708" s="245">
        <f t="shared" si="1937"/>
        <v>0</v>
      </c>
      <c r="Q4708" s="257">
        <f t="shared" si="1926"/>
        <v>0</v>
      </c>
      <c r="R4708" s="102">
        <f t="shared" si="1938"/>
        <v>0</v>
      </c>
      <c r="S4708" s="103">
        <f t="shared" si="1932"/>
        <v>0</v>
      </c>
      <c r="T4708" s="104">
        <f t="shared" si="1933"/>
        <v>0</v>
      </c>
      <c r="U4708" s="104">
        <f t="shared" si="1934"/>
        <v>0</v>
      </c>
      <c r="V4708" s="104">
        <f t="shared" si="1935"/>
        <v>0</v>
      </c>
      <c r="W4708" s="105">
        <f t="shared" si="1936"/>
        <v>0</v>
      </c>
      <c r="X4708" s="96"/>
      <c r="Y4708" s="106" t="str">
        <f>$AO$28</f>
        <v>M</v>
      </c>
      <c r="Z4708" s="262" t="str">
        <f t="shared" si="1927"/>
        <v>Sun</v>
      </c>
      <c r="AA4708" s="107">
        <f t="shared" si="1928"/>
        <v>0</v>
      </c>
      <c r="AB4708" s="107">
        <f t="shared" si="1929"/>
        <v>0</v>
      </c>
      <c r="AC4708" s="107">
        <f t="shared" si="1930"/>
        <v>0</v>
      </c>
    </row>
    <row r="4709" spans="1:29" ht="12.75" customHeight="1">
      <c r="A4709" s="69"/>
      <c r="B4709" s="98"/>
      <c r="C4709" s="98"/>
      <c r="D4709" s="162" t="s">
        <v>26</v>
      </c>
      <c r="E4709" s="159"/>
      <c r="F4709" s="163">
        <f>+(H4694)*0.54%</f>
        <v>6720.6240000000007</v>
      </c>
      <c r="G4709" s="163"/>
      <c r="H4709" s="99"/>
      <c r="I4709" s="76">
        <f t="shared" si="1924"/>
        <v>25</v>
      </c>
      <c r="J4709" s="100">
        <f>$AN$29</f>
        <v>41099</v>
      </c>
      <c r="K4709" s="101">
        <v>1</v>
      </c>
      <c r="L4709" s="261">
        <v>8</v>
      </c>
      <c r="M4709" s="232">
        <f t="shared" si="1939"/>
        <v>0.33333333333333331</v>
      </c>
      <c r="N4709" s="241">
        <f t="shared" si="1931"/>
        <v>0.70833333333333337</v>
      </c>
      <c r="O4709" s="244">
        <f t="shared" si="1925"/>
        <v>9.0000000000000018</v>
      </c>
      <c r="P4709" s="245" t="str">
        <f t="shared" si="1937"/>
        <v>1</v>
      </c>
      <c r="Q4709" s="257">
        <f t="shared" si="1926"/>
        <v>8.0000000000000018</v>
      </c>
      <c r="R4709" s="102">
        <f t="shared" si="1938"/>
        <v>0</v>
      </c>
      <c r="S4709" s="103">
        <f t="shared" si="1932"/>
        <v>0</v>
      </c>
      <c r="T4709" s="104">
        <f t="shared" si="1933"/>
        <v>0</v>
      </c>
      <c r="U4709" s="104">
        <f t="shared" si="1934"/>
        <v>0</v>
      </c>
      <c r="V4709" s="104">
        <f t="shared" si="1935"/>
        <v>0</v>
      </c>
      <c r="W4709" s="105">
        <f t="shared" si="1936"/>
        <v>0</v>
      </c>
      <c r="X4709" s="96"/>
      <c r="Y4709" s="106" t="str">
        <f>$AO$29</f>
        <v>D</v>
      </c>
      <c r="Z4709" s="262" t="str">
        <f t="shared" si="1927"/>
        <v>Mon</v>
      </c>
      <c r="AA4709" s="107">
        <f t="shared" si="1928"/>
        <v>0</v>
      </c>
      <c r="AB4709" s="107">
        <f t="shared" si="1929"/>
        <v>0</v>
      </c>
      <c r="AC4709" s="107">
        <f t="shared" si="1930"/>
        <v>0</v>
      </c>
    </row>
    <row r="4710" spans="1:29" ht="12.75" customHeight="1">
      <c r="A4710" s="69"/>
      <c r="B4710" s="98"/>
      <c r="C4710" s="98"/>
      <c r="D4710" s="162" t="s">
        <v>29</v>
      </c>
      <c r="E4710" s="159"/>
      <c r="F4710" s="160">
        <f>-IF(H4703*5%&gt;500000,500000,H4703*5%)</f>
        <v>-68404.843930635834</v>
      </c>
      <c r="G4710" s="160"/>
      <c r="H4710" s="99"/>
      <c r="I4710" s="76">
        <f t="shared" si="1924"/>
        <v>26</v>
      </c>
      <c r="J4710" s="100">
        <f>$AN$30</f>
        <v>41100</v>
      </c>
      <c r="K4710" s="101">
        <v>1</v>
      </c>
      <c r="L4710" s="261">
        <v>8</v>
      </c>
      <c r="M4710" s="232">
        <f t="shared" si="1939"/>
        <v>0.33333333333333331</v>
      </c>
      <c r="N4710" s="241">
        <f t="shared" si="1931"/>
        <v>0.70833333333333337</v>
      </c>
      <c r="O4710" s="244">
        <f t="shared" si="1925"/>
        <v>9.0000000000000018</v>
      </c>
      <c r="P4710" s="245" t="str">
        <f t="shared" si="1937"/>
        <v>1</v>
      </c>
      <c r="Q4710" s="257">
        <f t="shared" si="1926"/>
        <v>8.0000000000000018</v>
      </c>
      <c r="R4710" s="102">
        <f t="shared" si="1938"/>
        <v>0</v>
      </c>
      <c r="S4710" s="103">
        <f t="shared" si="1932"/>
        <v>0</v>
      </c>
      <c r="T4710" s="104">
        <f t="shared" si="1933"/>
        <v>0</v>
      </c>
      <c r="U4710" s="104">
        <f t="shared" si="1934"/>
        <v>0</v>
      </c>
      <c r="V4710" s="104">
        <f t="shared" si="1935"/>
        <v>0</v>
      </c>
      <c r="W4710" s="105">
        <f t="shared" si="1936"/>
        <v>0</v>
      </c>
      <c r="X4710" s="96"/>
      <c r="Y4710" s="106" t="str">
        <f>$AO$30</f>
        <v>D</v>
      </c>
      <c r="Z4710" s="207" t="str">
        <f t="shared" si="1927"/>
        <v>Tue</v>
      </c>
      <c r="AA4710" s="107">
        <f t="shared" si="1928"/>
        <v>0</v>
      </c>
      <c r="AB4710" s="107">
        <f t="shared" si="1929"/>
        <v>0</v>
      </c>
      <c r="AC4710" s="107">
        <f t="shared" si="1930"/>
        <v>0</v>
      </c>
    </row>
    <row r="4711" spans="1:29" ht="12.75" customHeight="1">
      <c r="A4711" s="69"/>
      <c r="B4711" s="98"/>
      <c r="C4711" s="98"/>
      <c r="D4711" s="162" t="s">
        <v>30</v>
      </c>
      <c r="E4711" s="159"/>
      <c r="F4711" s="163">
        <f>ROUND(H4703+H4705+F4709+F4710,0)*12</f>
        <v>15378252</v>
      </c>
      <c r="G4711" s="163"/>
      <c r="H4711" s="99"/>
      <c r="I4711" s="76">
        <f t="shared" si="1924"/>
        <v>27</v>
      </c>
      <c r="J4711" s="100">
        <f>$AN$31</f>
        <v>41101</v>
      </c>
      <c r="K4711" s="101">
        <v>1</v>
      </c>
      <c r="L4711" s="261">
        <v>8</v>
      </c>
      <c r="M4711" s="232">
        <f t="shared" si="1939"/>
        <v>0.33333333333333331</v>
      </c>
      <c r="N4711" s="241">
        <f t="shared" si="1931"/>
        <v>0.70833333333333337</v>
      </c>
      <c r="O4711" s="244">
        <f t="shared" si="1925"/>
        <v>9.0000000000000018</v>
      </c>
      <c r="P4711" s="245" t="str">
        <f t="shared" si="1937"/>
        <v>1</v>
      </c>
      <c r="Q4711" s="257">
        <f t="shared" si="1926"/>
        <v>8.0000000000000018</v>
      </c>
      <c r="R4711" s="102">
        <f t="shared" si="1938"/>
        <v>0</v>
      </c>
      <c r="S4711" s="103">
        <f t="shared" si="1932"/>
        <v>0</v>
      </c>
      <c r="T4711" s="104">
        <f t="shared" si="1933"/>
        <v>0</v>
      </c>
      <c r="U4711" s="104">
        <f t="shared" si="1934"/>
        <v>0</v>
      </c>
      <c r="V4711" s="104">
        <f t="shared" si="1935"/>
        <v>0</v>
      </c>
      <c r="W4711" s="105">
        <f t="shared" si="1936"/>
        <v>0</v>
      </c>
      <c r="X4711" s="96"/>
      <c r="Y4711" s="106" t="str">
        <f>$AO$31</f>
        <v>D</v>
      </c>
      <c r="Z4711" s="207" t="str">
        <f t="shared" si="1927"/>
        <v>Wed</v>
      </c>
      <c r="AA4711" s="107">
        <f t="shared" si="1928"/>
        <v>0</v>
      </c>
      <c r="AB4711" s="107">
        <f t="shared" si="1929"/>
        <v>0</v>
      </c>
      <c r="AC4711" s="107">
        <f t="shared" si="1930"/>
        <v>0</v>
      </c>
    </row>
    <row r="4712" spans="1:29" ht="12.75" customHeight="1">
      <c r="A4712" s="69"/>
      <c r="B4712" s="98"/>
      <c r="C4712" s="98"/>
      <c r="D4712" s="168" t="s">
        <v>31</v>
      </c>
      <c r="E4712" s="159"/>
      <c r="F4712" s="169">
        <f>(F4711)+(F4708*12)</f>
        <v>-461748</v>
      </c>
      <c r="G4712" s="169"/>
      <c r="H4712" s="99"/>
      <c r="I4712" s="76">
        <f t="shared" si="1924"/>
        <v>28</v>
      </c>
      <c r="J4712" s="100">
        <f>$AN$32</f>
        <v>41102</v>
      </c>
      <c r="K4712" s="101">
        <v>1</v>
      </c>
      <c r="L4712" s="261">
        <v>8</v>
      </c>
      <c r="M4712" s="232">
        <f t="shared" si="1939"/>
        <v>0.33333333333333331</v>
      </c>
      <c r="N4712" s="241">
        <f t="shared" si="1931"/>
        <v>0.70833333333333337</v>
      </c>
      <c r="O4712" s="244">
        <f t="shared" si="1925"/>
        <v>9.0000000000000018</v>
      </c>
      <c r="P4712" s="245" t="str">
        <f t="shared" si="1937"/>
        <v>1</v>
      </c>
      <c r="Q4712" s="257">
        <f t="shared" si="1926"/>
        <v>8.0000000000000018</v>
      </c>
      <c r="R4712" s="102">
        <f t="shared" si="1938"/>
        <v>0</v>
      </c>
      <c r="S4712" s="103">
        <f t="shared" si="1932"/>
        <v>0</v>
      </c>
      <c r="T4712" s="104">
        <f t="shared" si="1933"/>
        <v>0</v>
      </c>
      <c r="U4712" s="104">
        <f t="shared" si="1934"/>
        <v>0</v>
      </c>
      <c r="V4712" s="104">
        <f t="shared" si="1935"/>
        <v>0</v>
      </c>
      <c r="W4712" s="105">
        <f t="shared" si="1936"/>
        <v>0</v>
      </c>
      <c r="X4712" s="96"/>
      <c r="Y4712" s="106" t="str">
        <f>$AO$32</f>
        <v>D</v>
      </c>
      <c r="Z4712" s="207" t="str">
        <f t="shared" si="1927"/>
        <v>Thu</v>
      </c>
      <c r="AA4712" s="107">
        <f t="shared" si="1928"/>
        <v>0</v>
      </c>
      <c r="AB4712" s="107">
        <f t="shared" si="1929"/>
        <v>0</v>
      </c>
      <c r="AC4712" s="107">
        <f t="shared" si="1930"/>
        <v>0</v>
      </c>
    </row>
    <row r="4713" spans="1:29" ht="12.75" customHeight="1">
      <c r="A4713" s="69"/>
      <c r="B4713" s="98"/>
      <c r="C4713" s="98"/>
      <c r="D4713" s="168" t="s">
        <v>32</v>
      </c>
      <c r="E4713" s="159"/>
      <c r="F4713" s="170">
        <f>-(IF(F4712&lt;=0,0,IF(F4712&lt;=50000000,F4712*0.05,IF(F4712&lt;=200000000,(F4712-50000000)*0.15+2500000,IF(F4712&lt;=500000000,(F4712-250000000)*0.25+32500000,(F4712-500000000)*0.3+95000000)))))/12</f>
        <v>0</v>
      </c>
      <c r="G4713" s="171">
        <f>-(IF(F4713&lt;=0,0,IF(F4713&lt;=50000000,F4713*0.05,IF(F4713&lt;=200000000,(F4713-50000000)*0.15+2500000,IF(F4713&lt;=500000000,(F4713-250000000)*0.25+32500000,(F4713-500000000)*0.3+95000000)))))/12</f>
        <v>0</v>
      </c>
      <c r="H4713" s="99"/>
      <c r="I4713" s="76">
        <f t="shared" si="1924"/>
        <v>29</v>
      </c>
      <c r="J4713" s="100">
        <f>$AN$33</f>
        <v>41103</v>
      </c>
      <c r="K4713" s="101">
        <v>1</v>
      </c>
      <c r="L4713" s="261">
        <v>8</v>
      </c>
      <c r="M4713" s="232">
        <f t="shared" si="1939"/>
        <v>0.33333333333333331</v>
      </c>
      <c r="N4713" s="241">
        <f t="shared" si="1931"/>
        <v>0.70833333333333337</v>
      </c>
      <c r="O4713" s="244">
        <f t="shared" si="1925"/>
        <v>9.0000000000000018</v>
      </c>
      <c r="P4713" s="245" t="str">
        <f t="shared" si="1937"/>
        <v>1</v>
      </c>
      <c r="Q4713" s="257">
        <f t="shared" si="1926"/>
        <v>8.0000000000000018</v>
      </c>
      <c r="R4713" s="102">
        <f t="shared" si="1938"/>
        <v>0</v>
      </c>
      <c r="S4713" s="103">
        <f t="shared" si="1932"/>
        <v>0</v>
      </c>
      <c r="T4713" s="104">
        <f t="shared" si="1933"/>
        <v>0</v>
      </c>
      <c r="U4713" s="104">
        <f t="shared" si="1934"/>
        <v>0</v>
      </c>
      <c r="V4713" s="104">
        <f t="shared" si="1935"/>
        <v>0</v>
      </c>
      <c r="W4713" s="105">
        <f t="shared" si="1936"/>
        <v>0</v>
      </c>
      <c r="X4713" s="96"/>
      <c r="Y4713" s="106" t="str">
        <f>$AO$33</f>
        <v>D</v>
      </c>
      <c r="Z4713" s="207" t="str">
        <f t="shared" si="1927"/>
        <v>Fri</v>
      </c>
      <c r="AA4713" s="107">
        <f t="shared" si="1928"/>
        <v>0</v>
      </c>
      <c r="AB4713" s="107">
        <f t="shared" si="1929"/>
        <v>0</v>
      </c>
      <c r="AC4713" s="107">
        <f t="shared" si="1930"/>
        <v>0</v>
      </c>
    </row>
    <row r="4714" spans="1:29" ht="12.75" customHeight="1">
      <c r="A4714" s="69"/>
      <c r="B4714" s="98"/>
      <c r="C4714" s="125"/>
      <c r="D4714" s="172"/>
      <c r="E4714" s="173"/>
      <c r="F4714" s="174"/>
      <c r="G4714" s="72"/>
      <c r="H4714" s="175"/>
      <c r="I4714" s="76">
        <f t="shared" si="1924"/>
        <v>30</v>
      </c>
      <c r="J4714" s="100">
        <f>$AN$34</f>
        <v>41104</v>
      </c>
      <c r="K4714" s="339" t="s">
        <v>50</v>
      </c>
      <c r="L4714" s="261"/>
      <c r="M4714" s="232">
        <f t="shared" si="1939"/>
        <v>0</v>
      </c>
      <c r="N4714" s="241">
        <f t="shared" si="1931"/>
        <v>0</v>
      </c>
      <c r="O4714" s="244">
        <f t="shared" si="1925"/>
        <v>0</v>
      </c>
      <c r="P4714" s="245">
        <f t="shared" si="1937"/>
        <v>0</v>
      </c>
      <c r="Q4714" s="257">
        <f t="shared" si="1926"/>
        <v>0</v>
      </c>
      <c r="R4714" s="102">
        <f t="shared" si="1938"/>
        <v>0</v>
      </c>
      <c r="S4714" s="103">
        <f t="shared" si="1932"/>
        <v>0</v>
      </c>
      <c r="T4714" s="104">
        <f t="shared" si="1933"/>
        <v>0</v>
      </c>
      <c r="U4714" s="104">
        <f t="shared" si="1934"/>
        <v>0</v>
      </c>
      <c r="V4714" s="104">
        <f t="shared" si="1935"/>
        <v>0</v>
      </c>
      <c r="W4714" s="105">
        <f t="shared" si="1936"/>
        <v>0</v>
      </c>
      <c r="X4714" s="96"/>
      <c r="Y4714" s="106" t="str">
        <f>$AO$34</f>
        <v>M</v>
      </c>
      <c r="Z4714" s="207" t="str">
        <f t="shared" si="1927"/>
        <v>Sat</v>
      </c>
      <c r="AA4714" s="107">
        <f t="shared" si="1928"/>
        <v>0</v>
      </c>
      <c r="AB4714" s="107">
        <f t="shared" si="1929"/>
        <v>0</v>
      </c>
      <c r="AC4714" s="107">
        <f t="shared" si="1930"/>
        <v>0</v>
      </c>
    </row>
    <row r="4715" spans="1:29" ht="12.75" customHeight="1">
      <c r="A4715" s="69"/>
      <c r="B4715" s="176" t="s">
        <v>33</v>
      </c>
      <c r="C4715" s="177"/>
      <c r="D4715" s="178"/>
      <c r="E4715" s="127"/>
      <c r="F4715" s="179"/>
      <c r="G4715" s="180" t="s">
        <v>22</v>
      </c>
      <c r="H4715" s="152">
        <f>+H4703+H4705+H4706+H4707</f>
        <v>1343205.6786127167</v>
      </c>
      <c r="I4715" s="76">
        <f t="shared" si="1924"/>
        <v>31</v>
      </c>
      <c r="J4715" s="100">
        <f>$AN$35</f>
        <v>41105</v>
      </c>
      <c r="K4715" s="339" t="s">
        <v>50</v>
      </c>
      <c r="L4715" s="261"/>
      <c r="M4715" s="232">
        <f t="shared" si="1939"/>
        <v>0</v>
      </c>
      <c r="N4715" s="241">
        <f t="shared" si="1931"/>
        <v>0</v>
      </c>
      <c r="O4715" s="244">
        <f t="shared" si="1925"/>
        <v>0</v>
      </c>
      <c r="P4715" s="245">
        <f t="shared" si="1937"/>
        <v>0</v>
      </c>
      <c r="Q4715" s="257">
        <f t="shared" si="1926"/>
        <v>0</v>
      </c>
      <c r="R4715" s="102">
        <f t="shared" si="1938"/>
        <v>0</v>
      </c>
      <c r="S4715" s="103">
        <f t="shared" si="1932"/>
        <v>0</v>
      </c>
      <c r="T4715" s="104">
        <f t="shared" si="1933"/>
        <v>0</v>
      </c>
      <c r="U4715" s="104">
        <f t="shared" si="1934"/>
        <v>0</v>
      </c>
      <c r="V4715" s="104">
        <f t="shared" si="1935"/>
        <v>0</v>
      </c>
      <c r="W4715" s="105">
        <f t="shared" si="1936"/>
        <v>0</v>
      </c>
      <c r="X4715" s="96"/>
      <c r="Y4715" s="106" t="str">
        <f>$AO$35</f>
        <v>M</v>
      </c>
      <c r="Z4715" s="262" t="str">
        <f t="shared" si="1927"/>
        <v>Sun</v>
      </c>
      <c r="AA4715" s="107">
        <f t="shared" si="1928"/>
        <v>0</v>
      </c>
      <c r="AB4715" s="107">
        <f t="shared" si="1929"/>
        <v>0</v>
      </c>
      <c r="AC4715" s="107">
        <f t="shared" si="1930"/>
        <v>0</v>
      </c>
    </row>
    <row r="4716" spans="1:29" ht="12.75" customHeight="1">
      <c r="A4716" s="69"/>
      <c r="B4716" s="70"/>
      <c r="C4716" s="70"/>
      <c r="D4716" s="200"/>
      <c r="E4716" s="127"/>
      <c r="F4716" s="155"/>
      <c r="G4716" s="74"/>
      <c r="H4716" s="75"/>
      <c r="I4716" s="76">
        <f t="shared" si="1924"/>
        <v>32</v>
      </c>
      <c r="J4716" s="100">
        <f>$AN$36</f>
        <v>41106</v>
      </c>
      <c r="K4716" s="101">
        <v>1</v>
      </c>
      <c r="L4716" s="261">
        <v>10</v>
      </c>
      <c r="M4716" s="232">
        <f t="shared" si="1939"/>
        <v>0.33333333333333331</v>
      </c>
      <c r="N4716" s="241">
        <f t="shared" si="1931"/>
        <v>0.70833333333333337</v>
      </c>
      <c r="O4716" s="244">
        <f t="shared" si="1925"/>
        <v>9.0000000000000018</v>
      </c>
      <c r="P4716" s="245" t="str">
        <f t="shared" si="1937"/>
        <v>1</v>
      </c>
      <c r="Q4716" s="257">
        <f t="shared" si="1926"/>
        <v>8.0000000000000018</v>
      </c>
      <c r="R4716" s="102">
        <f t="shared" si="1938"/>
        <v>1.9999999999999982</v>
      </c>
      <c r="S4716" s="103">
        <f t="shared" si="1932"/>
        <v>1</v>
      </c>
      <c r="T4716" s="104">
        <f t="shared" si="1933"/>
        <v>0.99999999999999822</v>
      </c>
      <c r="U4716" s="104">
        <f t="shared" si="1934"/>
        <v>0</v>
      </c>
      <c r="V4716" s="104">
        <f t="shared" si="1935"/>
        <v>0</v>
      </c>
      <c r="W4716" s="105">
        <f t="shared" si="1936"/>
        <v>1.9999999999999982</v>
      </c>
      <c r="X4716" s="96"/>
      <c r="Y4716" s="106" t="str">
        <f>$AO$36</f>
        <v>D</v>
      </c>
      <c r="Z4716" s="262" t="str">
        <f t="shared" si="1927"/>
        <v>Mon</v>
      </c>
      <c r="AA4716" s="107">
        <f t="shared" si="1928"/>
        <v>0</v>
      </c>
      <c r="AB4716" s="107">
        <f t="shared" si="1929"/>
        <v>0</v>
      </c>
      <c r="AC4716" s="107">
        <f t="shared" si="1930"/>
        <v>0</v>
      </c>
    </row>
    <row r="4717" spans="1:29" ht="12.75" customHeight="1">
      <c r="A4717" s="69"/>
      <c r="B4717" s="181" t="s">
        <v>34</v>
      </c>
      <c r="C4717" s="181"/>
      <c r="D4717" s="72"/>
      <c r="E4717" s="73"/>
      <c r="F4717" s="72"/>
      <c r="G4717" s="181" t="s">
        <v>35</v>
      </c>
      <c r="H4717" s="99"/>
      <c r="I4717" s="76">
        <f t="shared" si="1924"/>
        <v>33</v>
      </c>
      <c r="J4717" s="100">
        <f>$AN$37</f>
        <v>41107</v>
      </c>
      <c r="K4717" s="101">
        <v>1</v>
      </c>
      <c r="L4717" s="261">
        <v>10</v>
      </c>
      <c r="M4717" s="232">
        <f t="shared" si="1939"/>
        <v>0.33333333333333331</v>
      </c>
      <c r="N4717" s="241">
        <f t="shared" si="1931"/>
        <v>0.70833333333333337</v>
      </c>
      <c r="O4717" s="244">
        <f t="shared" si="1925"/>
        <v>9.0000000000000018</v>
      </c>
      <c r="P4717" s="245" t="str">
        <f t="shared" si="1937"/>
        <v>1</v>
      </c>
      <c r="Q4717" s="257">
        <f t="shared" si="1926"/>
        <v>8.0000000000000018</v>
      </c>
      <c r="R4717" s="102">
        <f t="shared" si="1938"/>
        <v>1.9999999999999982</v>
      </c>
      <c r="S4717" s="103">
        <f t="shared" si="1932"/>
        <v>1</v>
      </c>
      <c r="T4717" s="104">
        <f t="shared" si="1933"/>
        <v>0.99999999999999822</v>
      </c>
      <c r="U4717" s="104">
        <f t="shared" si="1934"/>
        <v>0</v>
      </c>
      <c r="V4717" s="104">
        <f t="shared" si="1935"/>
        <v>0</v>
      </c>
      <c r="W4717" s="105">
        <f t="shared" si="1936"/>
        <v>1.9999999999999982</v>
      </c>
      <c r="X4717" s="96"/>
      <c r="Y4717" s="106" t="str">
        <f>$AO$37</f>
        <v>D</v>
      </c>
      <c r="Z4717" s="207" t="str">
        <f t="shared" si="1927"/>
        <v>Tue</v>
      </c>
      <c r="AA4717" s="107">
        <f t="shared" si="1928"/>
        <v>0</v>
      </c>
      <c r="AB4717" s="107">
        <f t="shared" si="1929"/>
        <v>0</v>
      </c>
      <c r="AC4717" s="107">
        <f t="shared" si="1930"/>
        <v>0</v>
      </c>
    </row>
    <row r="4718" spans="1:29" ht="12.75" customHeight="1">
      <c r="A4718" s="69"/>
      <c r="B4718" s="181"/>
      <c r="C4718" s="181"/>
      <c r="D4718" s="72"/>
      <c r="E4718" s="73"/>
      <c r="F4718" s="72"/>
      <c r="G4718" s="181"/>
      <c r="H4718" s="99"/>
      <c r="I4718" s="76">
        <f t="shared" si="1924"/>
        <v>34</v>
      </c>
      <c r="J4718" s="100">
        <f>$AN$38</f>
        <v>41108</v>
      </c>
      <c r="K4718" s="101">
        <v>1</v>
      </c>
      <c r="L4718" s="261">
        <v>10</v>
      </c>
      <c r="M4718" s="232">
        <f t="shared" si="1939"/>
        <v>0.33333333333333331</v>
      </c>
      <c r="N4718" s="241">
        <f t="shared" si="1931"/>
        <v>0.70833333333333337</v>
      </c>
      <c r="O4718" s="244">
        <f t="shared" si="1925"/>
        <v>9.0000000000000018</v>
      </c>
      <c r="P4718" s="245" t="str">
        <f t="shared" si="1937"/>
        <v>1</v>
      </c>
      <c r="Q4718" s="257">
        <f t="shared" si="1926"/>
        <v>8.0000000000000018</v>
      </c>
      <c r="R4718" s="102">
        <f t="shared" si="1938"/>
        <v>1.9999999999999982</v>
      </c>
      <c r="S4718" s="103">
        <f t="shared" si="1932"/>
        <v>1</v>
      </c>
      <c r="T4718" s="104">
        <f t="shared" si="1933"/>
        <v>0.99999999999999822</v>
      </c>
      <c r="U4718" s="104">
        <f t="shared" si="1934"/>
        <v>0</v>
      </c>
      <c r="V4718" s="104">
        <f t="shared" si="1935"/>
        <v>0</v>
      </c>
      <c r="W4718" s="105">
        <f t="shared" si="1936"/>
        <v>1.9999999999999982</v>
      </c>
      <c r="X4718" s="96"/>
      <c r="Y4718" s="106" t="str">
        <f>$AO$38</f>
        <v>D</v>
      </c>
      <c r="Z4718" s="207" t="str">
        <f t="shared" si="1927"/>
        <v>Wed</v>
      </c>
      <c r="AA4718" s="107">
        <f t="shared" si="1928"/>
        <v>0</v>
      </c>
      <c r="AB4718" s="107">
        <f t="shared" si="1929"/>
        <v>0</v>
      </c>
      <c r="AC4718" s="107">
        <f t="shared" si="1930"/>
        <v>0</v>
      </c>
    </row>
    <row r="4719" spans="1:29" ht="12.75" customHeight="1">
      <c r="A4719" s="69"/>
      <c r="B4719" s="181"/>
      <c r="C4719" s="181"/>
      <c r="D4719" s="72"/>
      <c r="E4719" s="73"/>
      <c r="F4719" s="72"/>
      <c r="G4719" s="181"/>
      <c r="H4719" s="99"/>
      <c r="I4719" s="76">
        <f t="shared" si="1924"/>
        <v>35</v>
      </c>
      <c r="J4719" s="100"/>
      <c r="K4719" s="101"/>
      <c r="L4719" s="261"/>
      <c r="M4719" s="232"/>
      <c r="N4719" s="241"/>
      <c r="O4719" s="244"/>
      <c r="P4719" s="245"/>
      <c r="Q4719" s="257"/>
      <c r="R4719" s="102"/>
      <c r="S4719" s="103"/>
      <c r="T4719" s="104"/>
      <c r="U4719" s="104"/>
      <c r="V4719" s="104"/>
      <c r="W4719" s="105"/>
      <c r="X4719" s="96"/>
      <c r="Y4719" s="106"/>
      <c r="Z4719" s="207" t="str">
        <f t="shared" si="1927"/>
        <v>Sat</v>
      </c>
      <c r="AA4719" s="107">
        <f>COUNTIF(K4719,"S")</f>
        <v>0</v>
      </c>
      <c r="AB4719" s="107">
        <f>COUNTIF(K4719,"I")</f>
        <v>0</v>
      </c>
      <c r="AC4719" s="107">
        <f>COUNTIF(K4719,"A")</f>
        <v>0</v>
      </c>
    </row>
    <row r="4720" spans="1:29" ht="12.75" customHeight="1">
      <c r="A4720" s="69"/>
      <c r="B4720" s="181"/>
      <c r="C4720" s="181"/>
      <c r="D4720" s="72"/>
      <c r="E4720" s="73"/>
      <c r="F4720" s="72"/>
      <c r="G4720" s="181"/>
      <c r="H4720" s="99"/>
      <c r="I4720" s="76">
        <f t="shared" si="1924"/>
        <v>36</v>
      </c>
      <c r="J4720" s="210" t="s">
        <v>19</v>
      </c>
      <c r="K4720" s="211"/>
      <c r="L4720" s="251"/>
      <c r="M4720" s="212" t="s">
        <v>45</v>
      </c>
      <c r="N4720" s="212" t="s">
        <v>46</v>
      </c>
      <c r="O4720" s="242"/>
      <c r="P4720" s="243"/>
      <c r="Q4720" s="258"/>
      <c r="R4720" s="212"/>
      <c r="S4720" s="213"/>
      <c r="T4720" s="214"/>
      <c r="U4720" s="214"/>
      <c r="V4720" s="215"/>
      <c r="W4720" s="216" t="s">
        <v>36</v>
      </c>
      <c r="X4720" s="182"/>
      <c r="Y4720" s="183" t="s">
        <v>37</v>
      </c>
      <c r="Z4720" s="83"/>
      <c r="AA4720" s="84"/>
      <c r="AB4720" s="84"/>
      <c r="AC4720" s="96"/>
    </row>
    <row r="4721" spans="1:29" ht="12.75" customHeight="1">
      <c r="A4721" s="69"/>
      <c r="B4721" s="184" t="str">
        <f>C4685</f>
        <v>ADE</v>
      </c>
      <c r="C4721" s="181"/>
      <c r="D4721" s="72"/>
      <c r="E4721" s="73"/>
      <c r="F4721" s="72"/>
      <c r="G4721" s="181" t="s">
        <v>38</v>
      </c>
      <c r="H4721" s="99"/>
      <c r="I4721" s="76">
        <f t="shared" si="1924"/>
        <v>37</v>
      </c>
      <c r="J4721" s="333">
        <f>+K4721+L4721</f>
        <v>8</v>
      </c>
      <c r="K4721" s="334">
        <f>+COUNTIF(K4688:K4719,"1")+COUNTIF(K4688:K4719,"2")+COUNTIF(K4688:K4719,"L2")+COUNTIF(K4688:K4719,"L1")</f>
        <v>8</v>
      </c>
      <c r="L4721" s="334">
        <f>+COUNTIF(K4688:K4719,"2")+COUNTIF(K4688:K4719,"L2")</f>
        <v>0</v>
      </c>
      <c r="M4721" s="334">
        <f>+COUNTIF(K4688:K4719,"1")+COUNTIF(K4688:K4719,"L1")</f>
        <v>8</v>
      </c>
      <c r="N4721" s="185"/>
      <c r="O4721" s="185"/>
      <c r="P4721" s="101"/>
      <c r="Q4721" s="259"/>
      <c r="R4721" s="185">
        <f>+COUNTIF(K4689:K4719,"S2")</f>
        <v>0</v>
      </c>
      <c r="S4721" s="102">
        <f>SUM(S4689:S4719)</f>
        <v>3</v>
      </c>
      <c r="T4721" s="102">
        <f>SUM(T4689:T4719)</f>
        <v>2.9999999999999947</v>
      </c>
      <c r="U4721" s="102">
        <f>SUM(U4689:U4719)</f>
        <v>0</v>
      </c>
      <c r="V4721" s="102">
        <f>SUM(V4689:V4719)</f>
        <v>0</v>
      </c>
      <c r="W4721" s="105">
        <f>+(S4721*1.5)+(T4721*2)+(U4721*3)+(V4721*4)</f>
        <v>10.499999999999989</v>
      </c>
      <c r="X4721" s="186"/>
      <c r="Y4721" s="187">
        <f>+COUNTIF(Y4689:Y4719,"D")</f>
        <v>22</v>
      </c>
      <c r="Z4721" s="83"/>
      <c r="AA4721" s="102">
        <f>SUM(AA4689:AA4719)</f>
        <v>0</v>
      </c>
      <c r="AB4721" s="102">
        <f>SUM(AB4689:AB4719)</f>
        <v>0</v>
      </c>
      <c r="AC4721" s="102">
        <f>SUM(AC4689:AC4719)</f>
        <v>0</v>
      </c>
    </row>
    <row r="4722" spans="1:29" ht="12.75" customHeight="1">
      <c r="A4722" s="69"/>
      <c r="B4722" s="263"/>
      <c r="C4722" s="189" t="s">
        <v>57</v>
      </c>
      <c r="D4722" s="189"/>
      <c r="E4722" s="190"/>
      <c r="F4722" s="72"/>
      <c r="G4722" s="72"/>
      <c r="H4722" s="99"/>
      <c r="I4722" s="76">
        <f t="shared" si="1924"/>
        <v>38</v>
      </c>
      <c r="J4722" s="191"/>
      <c r="K4722" s="192"/>
      <c r="L4722" s="252"/>
      <c r="M4722" s="193"/>
      <c r="N4722" s="193"/>
      <c r="O4722" s="193"/>
      <c r="P4722" s="239"/>
      <c r="Q4722" s="260"/>
      <c r="R4722" s="194">
        <f>S4721+T4721+U4721+V4721</f>
        <v>5.9999999999999947</v>
      </c>
      <c r="S4722" s="103"/>
      <c r="T4722" s="103"/>
      <c r="U4722" s="103"/>
      <c r="V4722" s="103"/>
      <c r="W4722" s="103"/>
      <c r="X4722" s="195"/>
      <c r="Y4722" s="187"/>
      <c r="Z4722" s="196"/>
      <c r="AA4722" s="196"/>
      <c r="AB4722" s="196"/>
      <c r="AC4722" s="197"/>
    </row>
    <row r="4724" spans="1:29" ht="12.75" customHeight="1">
      <c r="A4724" s="52">
        <f>A4685+1</f>
        <v>122</v>
      </c>
      <c r="B4724" s="53" t="s">
        <v>2</v>
      </c>
      <c r="C4724" s="54" t="s">
        <v>201</v>
      </c>
      <c r="D4724" s="55"/>
      <c r="E4724" s="56" t="s">
        <v>55</v>
      </c>
      <c r="F4724" s="209" t="s">
        <v>196</v>
      </c>
      <c r="G4724" s="57"/>
      <c r="H4724" s="58"/>
      <c r="I4724" s="59">
        <v>1</v>
      </c>
      <c r="J4724" s="486" t="str">
        <f>+C4724</f>
        <v>ADE</v>
      </c>
      <c r="K4724" s="486"/>
      <c r="L4724" s="486"/>
      <c r="M4724" s="486"/>
      <c r="N4724" s="486"/>
      <c r="O4724" s="486"/>
      <c r="P4724" s="486"/>
      <c r="Q4724" s="486"/>
      <c r="R4724" s="486"/>
      <c r="S4724" s="486"/>
      <c r="T4724" s="486"/>
      <c r="U4724" s="486"/>
      <c r="V4724" s="486"/>
      <c r="W4724" s="486"/>
      <c r="X4724" s="60"/>
      <c r="Y4724" s="61"/>
      <c r="Z4724" s="62"/>
      <c r="AA4724" s="63"/>
      <c r="AB4724" s="63"/>
      <c r="AC4724" s="64"/>
    </row>
    <row r="4725" spans="1:29" ht="12.75" customHeight="1">
      <c r="A4725" s="69"/>
      <c r="B4725" s="70" t="s">
        <v>3</v>
      </c>
      <c r="C4725" s="71" t="s">
        <v>62</v>
      </c>
      <c r="D4725" s="72"/>
      <c r="E4725" s="73"/>
      <c r="F4725" s="72"/>
      <c r="G4725" s="74"/>
      <c r="H4725" s="75"/>
      <c r="I4725" s="76">
        <f t="shared" ref="I4725:I4761" si="1940">+I4724+1</f>
        <v>2</v>
      </c>
      <c r="J4725" s="77" t="s">
        <v>4</v>
      </c>
      <c r="K4725" s="78"/>
      <c r="L4725" s="248"/>
      <c r="M4725" s="79"/>
      <c r="N4725" s="79"/>
      <c r="O4725" s="79"/>
      <c r="P4725" s="236"/>
      <c r="Q4725" s="254"/>
      <c r="R4725" s="79"/>
      <c r="S4725" s="79"/>
      <c r="T4725" s="79"/>
      <c r="U4725" s="79"/>
      <c r="V4725" s="79"/>
      <c r="W4725" s="80" t="str">
        <f>$Y$1</f>
        <v>Period: 1 May 2012 - 31 May 2012</v>
      </c>
      <c r="X4725" s="81"/>
      <c r="Y4725" s="82"/>
      <c r="Z4725" s="83"/>
      <c r="AA4725" s="84"/>
      <c r="AB4725" s="84"/>
      <c r="AC4725" s="85"/>
    </row>
    <row r="4726" spans="1:29" ht="12.75" customHeight="1">
      <c r="A4726" s="69"/>
      <c r="B4726" s="70" t="s">
        <v>6</v>
      </c>
      <c r="C4726" s="71" t="s">
        <v>5</v>
      </c>
      <c r="D4726" s="72"/>
      <c r="E4726" s="73"/>
      <c r="F4726" s="91"/>
      <c r="G4726" s="91"/>
      <c r="H4726" s="92"/>
      <c r="I4726" s="76">
        <f t="shared" si="1940"/>
        <v>3</v>
      </c>
      <c r="J4726" s="487" t="s">
        <v>7</v>
      </c>
      <c r="K4726" s="488" t="s">
        <v>8</v>
      </c>
      <c r="L4726" s="249"/>
      <c r="M4726" s="489" t="s">
        <v>49</v>
      </c>
      <c r="N4726" s="490"/>
      <c r="O4726" s="220"/>
      <c r="P4726" s="237"/>
      <c r="Q4726" s="255"/>
      <c r="R4726" s="491" t="s">
        <v>64</v>
      </c>
      <c r="S4726" s="493" t="s">
        <v>9</v>
      </c>
      <c r="T4726" s="493"/>
      <c r="U4726" s="493"/>
      <c r="V4726" s="493"/>
      <c r="W4726" s="494" t="s">
        <v>10</v>
      </c>
      <c r="X4726" s="93"/>
      <c r="Y4726" s="94"/>
      <c r="Z4726" s="83"/>
      <c r="AA4726" s="84"/>
      <c r="AB4726" s="84"/>
      <c r="AC4726" s="85"/>
    </row>
    <row r="4727" spans="1:29" ht="12.75" customHeight="1">
      <c r="A4727" s="69"/>
      <c r="B4727" s="70" t="s">
        <v>48</v>
      </c>
      <c r="C4727" s="71"/>
      <c r="D4727" s="72"/>
      <c r="E4727" s="73"/>
      <c r="F4727" s="91"/>
      <c r="G4727" s="91"/>
      <c r="H4727" s="92"/>
      <c r="I4727" s="76">
        <f t="shared" si="1940"/>
        <v>4</v>
      </c>
      <c r="J4727" s="487"/>
      <c r="K4727" s="488"/>
      <c r="L4727" s="250"/>
      <c r="M4727" s="231" t="s">
        <v>11</v>
      </c>
      <c r="N4727" s="231" t="s">
        <v>12</v>
      </c>
      <c r="O4727" s="231"/>
      <c r="P4727" s="238"/>
      <c r="Q4727" s="256" t="s">
        <v>67</v>
      </c>
      <c r="R4727" s="492"/>
      <c r="S4727" s="201">
        <v>1.5</v>
      </c>
      <c r="T4727" s="201">
        <v>2</v>
      </c>
      <c r="U4727" s="201">
        <v>3</v>
      </c>
      <c r="V4727" s="201">
        <v>4</v>
      </c>
      <c r="W4727" s="494"/>
      <c r="X4727" s="93"/>
      <c r="Y4727" s="94"/>
      <c r="Z4727" s="83"/>
      <c r="AA4727" s="95" t="s">
        <v>13</v>
      </c>
      <c r="AB4727" s="95" t="s">
        <v>14</v>
      </c>
      <c r="AC4727" s="96" t="s">
        <v>15</v>
      </c>
    </row>
    <row r="4728" spans="1:29" ht="12.75" customHeight="1">
      <c r="A4728" s="69"/>
      <c r="B4728" s="70" t="s">
        <v>16</v>
      </c>
      <c r="C4728" s="71"/>
      <c r="D4728" s="72"/>
      <c r="E4728" s="73"/>
      <c r="F4728" s="98"/>
      <c r="G4728" s="72"/>
      <c r="H4728" s="99"/>
      <c r="I4728" s="76">
        <f t="shared" si="1940"/>
        <v>5</v>
      </c>
      <c r="J4728" s="100">
        <f>$AN$9</f>
        <v>41079</v>
      </c>
      <c r="K4728" s="101"/>
      <c r="L4728" s="261"/>
      <c r="M4728" s="232">
        <f>VLOOKUP(K4728,$AE$23:$AG$30,2,0)</f>
        <v>0</v>
      </c>
      <c r="N4728" s="241">
        <f>VLOOKUP(K4728,$AE$23:$AG$30,3,0)</f>
        <v>0</v>
      </c>
      <c r="O4728" s="244">
        <f t="shared" ref="O4728:O4757" si="1941">(N4728-M4728)*24</f>
        <v>0</v>
      </c>
      <c r="P4728" s="245">
        <f>+IF(((N4728-M4728)*24)&gt;4,"1",0)</f>
        <v>0</v>
      </c>
      <c r="Q4728" s="257">
        <f t="shared" ref="Q4728:Q4757" si="1942">O4728-P4728</f>
        <v>0</v>
      </c>
      <c r="R4728" s="102">
        <f>+L4728-Q4728</f>
        <v>0</v>
      </c>
      <c r="S4728" s="103">
        <f>IF(AND(Y4728="d",W4728&gt;0),1,0)</f>
        <v>0</v>
      </c>
      <c r="T4728" s="104">
        <f>IF(AND(Y4728="D",W4728-S4728&lt;0),0,IF(AND(Y4728="M",W4728&gt;=7),7,IF(AND(Y4728="M",W4728&lt;7),W4728,IF(W4728-S4728&lt;0,0,IF(AND(Y4728="D",W4728-S4728&gt;=7),7,IF(AND(Y4728="D",W4728-S4728&lt;7),W4728-S4728,0))))))</f>
        <v>0</v>
      </c>
      <c r="U4728" s="104">
        <f>IF(AND(Y4728="D",W4728&lt;1),0,IF(AND(Y4728="D",W4728-S4728-T4728&gt;0,W4728-S4728-T4728&lt;1),W4728-S4728-T4728,IF(AND(Y4728="D",W4728-S4728-T4728&gt;=1),1,IF(AND(Y4728="M",W4728-T4728&gt;=1),1,IF(AND(Y4728="M",W4728-T4728&lt;1),W4728-T4728,0)))))</f>
        <v>0</v>
      </c>
      <c r="V4728" s="104">
        <f>IF(AND(Y4728="D",W4728&lt;1),0,IF(AND(Y4728="D",W4728-S4728-T4728-U4728&gt;0),W4728-S4728-T4728-U4728,IF(AND(Y4728="M",W4728-T4728-U4728&gt;0),W4728-T4728-U4728,0)))</f>
        <v>0</v>
      </c>
      <c r="W4728" s="105">
        <f>+R4728</f>
        <v>0</v>
      </c>
      <c r="X4728" s="96"/>
      <c r="Y4728" s="106" t="str">
        <f>$AO$9</f>
        <v>D</v>
      </c>
      <c r="Z4728" s="207" t="str">
        <f t="shared" ref="Z4728:Z4758" si="1943">TEXT(WEEKDAY(J4728),"ddd")</f>
        <v>Tue</v>
      </c>
      <c r="AA4728" s="107">
        <f t="shared" ref="AA4728:AA4757" si="1944">COUNTIF(K4728,"S")</f>
        <v>0</v>
      </c>
      <c r="AB4728" s="107">
        <f t="shared" ref="AB4728:AB4757" si="1945">COUNTIF(K4728,"I")</f>
        <v>0</v>
      </c>
      <c r="AC4728" s="107">
        <f t="shared" ref="AC4728:AC4757" si="1946">COUNTIF(K4728,"A")</f>
        <v>0</v>
      </c>
    </row>
    <row r="4729" spans="1:29" ht="12.75" customHeight="1">
      <c r="A4729" s="69"/>
      <c r="B4729" s="70" t="s">
        <v>18</v>
      </c>
      <c r="C4729" s="108" t="s">
        <v>61</v>
      </c>
      <c r="D4729" s="109"/>
      <c r="E4729" s="73"/>
      <c r="F4729" s="110"/>
      <c r="G4729" s="72"/>
      <c r="H4729" s="99"/>
      <c r="I4729" s="76">
        <f t="shared" si="1940"/>
        <v>6</v>
      </c>
      <c r="J4729" s="100">
        <f>$AN$10</f>
        <v>41080</v>
      </c>
      <c r="K4729" s="101"/>
      <c r="L4729" s="261"/>
      <c r="M4729" s="232">
        <f>VLOOKUP(K4729,$AE$23:$AG$30,2,0)</f>
        <v>0</v>
      </c>
      <c r="N4729" s="241">
        <f t="shared" ref="N4729:N4757" si="1947">VLOOKUP(K4729,$AE$23:$AG$30,3,0)</f>
        <v>0</v>
      </c>
      <c r="O4729" s="244">
        <f t="shared" si="1941"/>
        <v>0</v>
      </c>
      <c r="P4729" s="245">
        <f>+IF(((N4729-M4729)*24)&gt;4,"1",0)</f>
        <v>0</v>
      </c>
      <c r="Q4729" s="257">
        <f t="shared" si="1942"/>
        <v>0</v>
      </c>
      <c r="R4729" s="102">
        <f>+L4729-Q4729</f>
        <v>0</v>
      </c>
      <c r="S4729" s="103">
        <f t="shared" ref="S4729:S4757" si="1948">IF(AND(Y4729="d",W4729&gt;0),1,0)</f>
        <v>0</v>
      </c>
      <c r="T4729" s="104">
        <f t="shared" ref="T4729:T4757" si="1949">IF(AND(Y4729="D",W4729-S4729&lt;0),0,IF(AND(Y4729="M",W4729&gt;=7),7,IF(AND(Y4729="M",W4729&lt;7),W4729,IF(W4729-S4729&lt;0,0,IF(AND(Y4729="D",W4729-S4729&gt;=7),7,IF(AND(Y4729="D",W4729-S4729&lt;7),W4729-S4729,0))))))</f>
        <v>0</v>
      </c>
      <c r="U4729" s="104">
        <f t="shared" ref="U4729:U4757" si="1950">IF(AND(Y4729="D",W4729&lt;1),0,IF(AND(Y4729="D",W4729-S4729-T4729&gt;0,W4729-S4729-T4729&lt;1),W4729-S4729-T4729,IF(AND(Y4729="D",W4729-S4729-T4729&gt;=1),1,IF(AND(Y4729="M",W4729-T4729&gt;=1),1,IF(AND(Y4729="M",W4729-T4729&lt;1),W4729-T4729,0)))))</f>
        <v>0</v>
      </c>
      <c r="V4729" s="104">
        <f t="shared" ref="V4729:V4757" si="1951">IF(AND(Y4729="D",W4729&lt;1),0,IF(AND(Y4729="D",W4729-S4729-T4729-U4729&gt;0),W4729-S4729-T4729-U4729,IF(AND(Y4729="M",W4729-T4729-U4729&gt;0),W4729-T4729-U4729,0)))</f>
        <v>0</v>
      </c>
      <c r="W4729" s="105">
        <f t="shared" ref="W4729:W4757" si="1952">+R4729</f>
        <v>0</v>
      </c>
      <c r="X4729" s="96"/>
      <c r="Y4729" s="106" t="str">
        <f>$AO$10</f>
        <v>D</v>
      </c>
      <c r="Z4729" s="207" t="str">
        <f t="shared" si="1943"/>
        <v>Wed</v>
      </c>
      <c r="AA4729" s="107">
        <f t="shared" si="1944"/>
        <v>0</v>
      </c>
      <c r="AB4729" s="107">
        <f t="shared" si="1945"/>
        <v>0</v>
      </c>
      <c r="AC4729" s="107">
        <f t="shared" si="1946"/>
        <v>0</v>
      </c>
    </row>
    <row r="4730" spans="1:29" ht="12.75" customHeight="1">
      <c r="A4730" s="69"/>
      <c r="B4730" s="98" t="s">
        <v>20</v>
      </c>
      <c r="C4730" s="199">
        <v>40245</v>
      </c>
      <c r="D4730" s="199">
        <v>41340</v>
      </c>
      <c r="E4730" s="73"/>
      <c r="F4730" s="72"/>
      <c r="G4730" s="72"/>
      <c r="H4730" s="99"/>
      <c r="I4730" s="76">
        <f t="shared" si="1940"/>
        <v>7</v>
      </c>
      <c r="J4730" s="100">
        <f>$AN$11</f>
        <v>41081</v>
      </c>
      <c r="K4730" s="101"/>
      <c r="L4730" s="261"/>
      <c r="M4730" s="232">
        <f>VLOOKUP(K4730,$AE$23:$AG$30,2,0)</f>
        <v>0</v>
      </c>
      <c r="N4730" s="241">
        <f t="shared" si="1947"/>
        <v>0</v>
      </c>
      <c r="O4730" s="244">
        <f t="shared" si="1941"/>
        <v>0</v>
      </c>
      <c r="P4730" s="245">
        <f t="shared" ref="P4730:P4757" si="1953">+IF(((N4730-M4730)*24)&gt;4,"1",0)</f>
        <v>0</v>
      </c>
      <c r="Q4730" s="257">
        <f t="shared" si="1942"/>
        <v>0</v>
      </c>
      <c r="R4730" s="102">
        <f t="shared" ref="R4730:R4757" si="1954">+L4730-Q4730</f>
        <v>0</v>
      </c>
      <c r="S4730" s="103">
        <f t="shared" si="1948"/>
        <v>0</v>
      </c>
      <c r="T4730" s="104">
        <f t="shared" si="1949"/>
        <v>0</v>
      </c>
      <c r="U4730" s="104">
        <f t="shared" si="1950"/>
        <v>0</v>
      </c>
      <c r="V4730" s="104">
        <f t="shared" si="1951"/>
        <v>0</v>
      </c>
      <c r="W4730" s="105">
        <f t="shared" si="1952"/>
        <v>0</v>
      </c>
      <c r="X4730" s="96"/>
      <c r="Y4730" s="106" t="str">
        <f>$AO$11</f>
        <v>D</v>
      </c>
      <c r="Z4730" s="207" t="str">
        <f t="shared" si="1943"/>
        <v>Thu</v>
      </c>
      <c r="AA4730" s="107">
        <f t="shared" si="1944"/>
        <v>0</v>
      </c>
      <c r="AB4730" s="107">
        <f t="shared" si="1945"/>
        <v>0</v>
      </c>
      <c r="AC4730" s="107">
        <f t="shared" si="1946"/>
        <v>0</v>
      </c>
    </row>
    <row r="4731" spans="1:29" ht="12.75" customHeight="1">
      <c r="A4731" s="69"/>
      <c r="B4731" s="98"/>
      <c r="C4731" s="98"/>
      <c r="D4731" s="72"/>
      <c r="E4731" s="73"/>
      <c r="F4731" s="72"/>
      <c r="G4731" s="72"/>
      <c r="H4731" s="99"/>
      <c r="I4731" s="76">
        <f t="shared" si="1940"/>
        <v>8</v>
      </c>
      <c r="J4731" s="100">
        <f>$AN$12</f>
        <v>41082</v>
      </c>
      <c r="K4731" s="101"/>
      <c r="L4731" s="261"/>
      <c r="M4731" s="232">
        <f t="shared" ref="M4731:M4757" si="1955">VLOOKUP(K4731,$AE$23:$AG$30,2,0)</f>
        <v>0</v>
      </c>
      <c r="N4731" s="241">
        <f t="shared" si="1947"/>
        <v>0</v>
      </c>
      <c r="O4731" s="244">
        <f t="shared" si="1941"/>
        <v>0</v>
      </c>
      <c r="P4731" s="245">
        <f t="shared" si="1953"/>
        <v>0</v>
      </c>
      <c r="Q4731" s="257">
        <f t="shared" si="1942"/>
        <v>0</v>
      </c>
      <c r="R4731" s="102">
        <f t="shared" si="1954"/>
        <v>0</v>
      </c>
      <c r="S4731" s="103">
        <f t="shared" si="1948"/>
        <v>0</v>
      </c>
      <c r="T4731" s="104">
        <f t="shared" si="1949"/>
        <v>0</v>
      </c>
      <c r="U4731" s="104">
        <f t="shared" si="1950"/>
        <v>0</v>
      </c>
      <c r="V4731" s="104">
        <f t="shared" si="1951"/>
        <v>0</v>
      </c>
      <c r="W4731" s="105">
        <f t="shared" si="1952"/>
        <v>0</v>
      </c>
      <c r="X4731" s="96"/>
      <c r="Y4731" s="106" t="str">
        <f>$AO$12</f>
        <v>D</v>
      </c>
      <c r="Z4731" s="207" t="str">
        <f t="shared" si="1943"/>
        <v>Fri</v>
      </c>
      <c r="AA4731" s="107">
        <f t="shared" si="1944"/>
        <v>0</v>
      </c>
      <c r="AB4731" s="107">
        <f t="shared" si="1945"/>
        <v>0</v>
      </c>
      <c r="AC4731" s="107">
        <f t="shared" si="1946"/>
        <v>0</v>
      </c>
    </row>
    <row r="4732" spans="1:29" ht="12.75" customHeight="1">
      <c r="A4732" s="69"/>
      <c r="B4732" s="98"/>
      <c r="C4732" s="98"/>
      <c r="D4732" s="72"/>
      <c r="E4732" s="73"/>
      <c r="F4732" s="198"/>
      <c r="G4732" s="72"/>
      <c r="H4732" s="99"/>
      <c r="I4732" s="76">
        <f t="shared" si="1940"/>
        <v>9</v>
      </c>
      <c r="J4732" s="100">
        <f>$AN$13</f>
        <v>41083</v>
      </c>
      <c r="K4732" s="101"/>
      <c r="L4732" s="261"/>
      <c r="M4732" s="232">
        <f t="shared" si="1955"/>
        <v>0</v>
      </c>
      <c r="N4732" s="241">
        <f t="shared" si="1947"/>
        <v>0</v>
      </c>
      <c r="O4732" s="244">
        <f t="shared" si="1941"/>
        <v>0</v>
      </c>
      <c r="P4732" s="245">
        <f t="shared" si="1953"/>
        <v>0</v>
      </c>
      <c r="Q4732" s="257">
        <f t="shared" si="1942"/>
        <v>0</v>
      </c>
      <c r="R4732" s="102">
        <f t="shared" si="1954"/>
        <v>0</v>
      </c>
      <c r="S4732" s="103">
        <f t="shared" si="1948"/>
        <v>0</v>
      </c>
      <c r="T4732" s="104">
        <f t="shared" si="1949"/>
        <v>0</v>
      </c>
      <c r="U4732" s="104">
        <f t="shared" si="1950"/>
        <v>0</v>
      </c>
      <c r="V4732" s="104">
        <f t="shared" si="1951"/>
        <v>0</v>
      </c>
      <c r="W4732" s="105">
        <f t="shared" si="1952"/>
        <v>0</v>
      </c>
      <c r="X4732" s="96"/>
      <c r="Y4732" s="106" t="str">
        <f>$AO$13</f>
        <v>M</v>
      </c>
      <c r="Z4732" s="207" t="str">
        <f t="shared" si="1943"/>
        <v>Sat</v>
      </c>
      <c r="AA4732" s="107">
        <f t="shared" si="1944"/>
        <v>0</v>
      </c>
      <c r="AB4732" s="107">
        <f t="shared" si="1945"/>
        <v>0</v>
      </c>
      <c r="AC4732" s="107">
        <f t="shared" si="1946"/>
        <v>0</v>
      </c>
    </row>
    <row r="4733" spans="1:29" ht="12.75" customHeight="1">
      <c r="A4733" s="69"/>
      <c r="B4733" s="124" t="s">
        <v>21</v>
      </c>
      <c r="C4733" s="125" t="s">
        <v>22</v>
      </c>
      <c r="D4733" s="126"/>
      <c r="E4733" s="127"/>
      <c r="F4733" s="198">
        <v>1244560</v>
      </c>
      <c r="G4733" s="129" t="s">
        <v>22</v>
      </c>
      <c r="H4733" s="130">
        <f>+F4733</f>
        <v>1244560</v>
      </c>
      <c r="I4733" s="76">
        <f t="shared" si="1940"/>
        <v>10</v>
      </c>
      <c r="J4733" s="100">
        <f>$AN$14</f>
        <v>41084</v>
      </c>
      <c r="K4733" s="101"/>
      <c r="L4733" s="261"/>
      <c r="M4733" s="232">
        <f t="shared" si="1955"/>
        <v>0</v>
      </c>
      <c r="N4733" s="241">
        <f t="shared" si="1947"/>
        <v>0</v>
      </c>
      <c r="O4733" s="244">
        <f t="shared" si="1941"/>
        <v>0</v>
      </c>
      <c r="P4733" s="245">
        <f t="shared" si="1953"/>
        <v>0</v>
      </c>
      <c r="Q4733" s="257">
        <f t="shared" si="1942"/>
        <v>0</v>
      </c>
      <c r="R4733" s="102">
        <f t="shared" si="1954"/>
        <v>0</v>
      </c>
      <c r="S4733" s="103">
        <f t="shared" si="1948"/>
        <v>0</v>
      </c>
      <c r="T4733" s="104">
        <f t="shared" si="1949"/>
        <v>0</v>
      </c>
      <c r="U4733" s="104">
        <f t="shared" si="1950"/>
        <v>0</v>
      </c>
      <c r="V4733" s="104">
        <f t="shared" si="1951"/>
        <v>0</v>
      </c>
      <c r="W4733" s="105">
        <f t="shared" si="1952"/>
        <v>0</v>
      </c>
      <c r="X4733" s="96"/>
      <c r="Y4733" s="106" t="str">
        <f>$AO$14</f>
        <v>M</v>
      </c>
      <c r="Z4733" s="262" t="str">
        <f t="shared" si="1943"/>
        <v>Sun</v>
      </c>
      <c r="AA4733" s="107">
        <f t="shared" si="1944"/>
        <v>0</v>
      </c>
      <c r="AB4733" s="107">
        <f t="shared" si="1945"/>
        <v>0</v>
      </c>
      <c r="AC4733" s="107">
        <f t="shared" si="1946"/>
        <v>0</v>
      </c>
    </row>
    <row r="4734" spans="1:29" ht="12.75" customHeight="1">
      <c r="A4734" s="69"/>
      <c r="B4734" s="124" t="s">
        <v>23</v>
      </c>
      <c r="C4734" s="125" t="s">
        <v>22</v>
      </c>
      <c r="D4734" s="133">
        <f>+F4733/173</f>
        <v>7193.9884393063585</v>
      </c>
      <c r="E4734" s="127" t="s">
        <v>24</v>
      </c>
      <c r="F4734" s="128">
        <f>+W4760</f>
        <v>1.5</v>
      </c>
      <c r="G4734" s="134" t="s">
        <v>22</v>
      </c>
      <c r="H4734" s="130">
        <f>F4734*D4734</f>
        <v>10790.982658959538</v>
      </c>
      <c r="I4734" s="76">
        <f t="shared" si="1940"/>
        <v>11</v>
      </c>
      <c r="J4734" s="100">
        <f>$AN$15</f>
        <v>41085</v>
      </c>
      <c r="K4734" s="101"/>
      <c r="L4734" s="261"/>
      <c r="M4734" s="232">
        <f t="shared" si="1955"/>
        <v>0</v>
      </c>
      <c r="N4734" s="241">
        <f t="shared" si="1947"/>
        <v>0</v>
      </c>
      <c r="O4734" s="244">
        <f t="shared" si="1941"/>
        <v>0</v>
      </c>
      <c r="P4734" s="245">
        <f t="shared" si="1953"/>
        <v>0</v>
      </c>
      <c r="Q4734" s="257">
        <f t="shared" si="1942"/>
        <v>0</v>
      </c>
      <c r="R4734" s="102">
        <f t="shared" si="1954"/>
        <v>0</v>
      </c>
      <c r="S4734" s="103">
        <f t="shared" si="1948"/>
        <v>0</v>
      </c>
      <c r="T4734" s="104">
        <f t="shared" si="1949"/>
        <v>0</v>
      </c>
      <c r="U4734" s="104">
        <f t="shared" si="1950"/>
        <v>0</v>
      </c>
      <c r="V4734" s="104">
        <f t="shared" si="1951"/>
        <v>0</v>
      </c>
      <c r="W4734" s="105">
        <f t="shared" si="1952"/>
        <v>0</v>
      </c>
      <c r="X4734" s="96"/>
      <c r="Y4734" s="106" t="str">
        <f>$AO$15</f>
        <v>D</v>
      </c>
      <c r="Z4734" s="262" t="str">
        <f t="shared" si="1943"/>
        <v>Mon</v>
      </c>
      <c r="AA4734" s="107">
        <f t="shared" si="1944"/>
        <v>0</v>
      </c>
      <c r="AB4734" s="107">
        <f t="shared" si="1945"/>
        <v>0</v>
      </c>
      <c r="AC4734" s="107">
        <f t="shared" si="1946"/>
        <v>0</v>
      </c>
    </row>
    <row r="4735" spans="1:29" ht="12.75" customHeight="1">
      <c r="A4735" s="69"/>
      <c r="B4735" s="124" t="s">
        <v>65</v>
      </c>
      <c r="C4735" s="125" t="s">
        <v>22</v>
      </c>
      <c r="D4735" s="133">
        <v>6000</v>
      </c>
      <c r="E4735" s="127" t="s">
        <v>24</v>
      </c>
      <c r="F4735" s="203">
        <f>+K4760</f>
        <v>8</v>
      </c>
      <c r="G4735" s="134" t="s">
        <v>22</v>
      </c>
      <c r="H4735" s="130">
        <f>F4735*D4735</f>
        <v>48000</v>
      </c>
      <c r="I4735" s="76">
        <f t="shared" si="1940"/>
        <v>12</v>
      </c>
      <c r="J4735" s="100">
        <f>$AN$16</f>
        <v>41086</v>
      </c>
      <c r="K4735" s="101"/>
      <c r="L4735" s="261"/>
      <c r="M4735" s="232">
        <f t="shared" si="1955"/>
        <v>0</v>
      </c>
      <c r="N4735" s="241">
        <f t="shared" si="1947"/>
        <v>0</v>
      </c>
      <c r="O4735" s="244">
        <f t="shared" si="1941"/>
        <v>0</v>
      </c>
      <c r="P4735" s="245">
        <f t="shared" si="1953"/>
        <v>0</v>
      </c>
      <c r="Q4735" s="257">
        <f t="shared" si="1942"/>
        <v>0</v>
      </c>
      <c r="R4735" s="102">
        <f t="shared" si="1954"/>
        <v>0</v>
      </c>
      <c r="S4735" s="103">
        <f t="shared" si="1948"/>
        <v>0</v>
      </c>
      <c r="T4735" s="104">
        <f t="shared" si="1949"/>
        <v>0</v>
      </c>
      <c r="U4735" s="104">
        <f t="shared" si="1950"/>
        <v>0</v>
      </c>
      <c r="V4735" s="104">
        <f t="shared" si="1951"/>
        <v>0</v>
      </c>
      <c r="W4735" s="105">
        <f t="shared" si="1952"/>
        <v>0</v>
      </c>
      <c r="X4735" s="96"/>
      <c r="Y4735" s="106" t="str">
        <f>$AO$16</f>
        <v>D</v>
      </c>
      <c r="Z4735" s="207" t="str">
        <f t="shared" si="1943"/>
        <v>Tue</v>
      </c>
      <c r="AA4735" s="107">
        <f t="shared" si="1944"/>
        <v>0</v>
      </c>
      <c r="AB4735" s="107">
        <f t="shared" si="1945"/>
        <v>0</v>
      </c>
      <c r="AC4735" s="107">
        <f t="shared" si="1946"/>
        <v>0</v>
      </c>
    </row>
    <row r="4736" spans="1:29" ht="12.75" customHeight="1">
      <c r="A4736" s="69"/>
      <c r="B4736" s="124" t="s">
        <v>66</v>
      </c>
      <c r="C4736" s="125" t="s">
        <v>22</v>
      </c>
      <c r="D4736" s="200">
        <v>4000</v>
      </c>
      <c r="E4736" s="127" t="s">
        <v>24</v>
      </c>
      <c r="F4736" s="139">
        <f>+L4760</f>
        <v>0</v>
      </c>
      <c r="G4736" s="134" t="s">
        <v>22</v>
      </c>
      <c r="H4736" s="130">
        <f>F4736*D4736</f>
        <v>0</v>
      </c>
      <c r="I4736" s="76">
        <f t="shared" si="1940"/>
        <v>13</v>
      </c>
      <c r="J4736" s="100">
        <f>$AN$17</f>
        <v>41087</v>
      </c>
      <c r="K4736" s="101"/>
      <c r="L4736" s="261"/>
      <c r="M4736" s="232">
        <f t="shared" si="1955"/>
        <v>0</v>
      </c>
      <c r="N4736" s="241">
        <f t="shared" si="1947"/>
        <v>0</v>
      </c>
      <c r="O4736" s="244">
        <f t="shared" si="1941"/>
        <v>0</v>
      </c>
      <c r="P4736" s="245">
        <f t="shared" si="1953"/>
        <v>0</v>
      </c>
      <c r="Q4736" s="257">
        <f t="shared" si="1942"/>
        <v>0</v>
      </c>
      <c r="R4736" s="102">
        <f t="shared" si="1954"/>
        <v>0</v>
      </c>
      <c r="S4736" s="103">
        <f t="shared" si="1948"/>
        <v>0</v>
      </c>
      <c r="T4736" s="104">
        <f t="shared" si="1949"/>
        <v>0</v>
      </c>
      <c r="U4736" s="104">
        <f t="shared" si="1950"/>
        <v>0</v>
      </c>
      <c r="V4736" s="104">
        <f t="shared" si="1951"/>
        <v>0</v>
      </c>
      <c r="W4736" s="105">
        <f t="shared" si="1952"/>
        <v>0</v>
      </c>
      <c r="X4736" s="96"/>
      <c r="Y4736" s="106" t="str">
        <f>$AO$17</f>
        <v>D</v>
      </c>
      <c r="Z4736" s="207" t="str">
        <f t="shared" si="1943"/>
        <v>Wed</v>
      </c>
      <c r="AA4736" s="107">
        <f t="shared" si="1944"/>
        <v>0</v>
      </c>
      <c r="AB4736" s="107">
        <f t="shared" si="1945"/>
        <v>0</v>
      </c>
      <c r="AC4736" s="107">
        <f t="shared" si="1946"/>
        <v>0</v>
      </c>
    </row>
    <row r="4737" spans="1:29" ht="12.75" customHeight="1">
      <c r="A4737" s="69"/>
      <c r="B4737" s="335" t="s">
        <v>75</v>
      </c>
      <c r="C4737" s="336" t="s">
        <v>22</v>
      </c>
      <c r="D4737" s="337"/>
      <c r="E4737" s="127" t="s">
        <v>24</v>
      </c>
      <c r="F4737" s="338">
        <f>+M4760</f>
        <v>8</v>
      </c>
      <c r="G4737" s="142" t="s">
        <v>22</v>
      </c>
      <c r="H4737" s="143">
        <f>+F4737*D4737</f>
        <v>0</v>
      </c>
      <c r="I4737" s="76">
        <f t="shared" si="1940"/>
        <v>14</v>
      </c>
      <c r="J4737" s="100">
        <f>$AN$18</f>
        <v>41088</v>
      </c>
      <c r="K4737" s="101"/>
      <c r="L4737" s="261"/>
      <c r="M4737" s="232">
        <f t="shared" si="1955"/>
        <v>0</v>
      </c>
      <c r="N4737" s="241">
        <f t="shared" si="1947"/>
        <v>0</v>
      </c>
      <c r="O4737" s="244">
        <f t="shared" si="1941"/>
        <v>0</v>
      </c>
      <c r="P4737" s="245">
        <f t="shared" si="1953"/>
        <v>0</v>
      </c>
      <c r="Q4737" s="257">
        <f t="shared" si="1942"/>
        <v>0</v>
      </c>
      <c r="R4737" s="102">
        <f t="shared" si="1954"/>
        <v>0</v>
      </c>
      <c r="S4737" s="103">
        <f t="shared" si="1948"/>
        <v>0</v>
      </c>
      <c r="T4737" s="104">
        <f t="shared" si="1949"/>
        <v>0</v>
      </c>
      <c r="U4737" s="104">
        <f t="shared" si="1950"/>
        <v>0</v>
      </c>
      <c r="V4737" s="104">
        <f t="shared" si="1951"/>
        <v>0</v>
      </c>
      <c r="W4737" s="105">
        <f t="shared" si="1952"/>
        <v>0</v>
      </c>
      <c r="X4737" s="96"/>
      <c r="Y4737" s="106" t="str">
        <f>$AO$18</f>
        <v>D</v>
      </c>
      <c r="Z4737" s="207" t="str">
        <f t="shared" si="1943"/>
        <v>Thu</v>
      </c>
      <c r="AA4737" s="107">
        <f t="shared" si="1944"/>
        <v>0</v>
      </c>
      <c r="AB4737" s="107">
        <f t="shared" si="1945"/>
        <v>0</v>
      </c>
      <c r="AC4737" s="107">
        <f t="shared" si="1946"/>
        <v>0</v>
      </c>
    </row>
    <row r="4738" spans="1:29" ht="12.75" customHeight="1">
      <c r="A4738" s="69"/>
      <c r="B4738" s="124"/>
      <c r="C4738" s="70"/>
      <c r="D4738" s="202"/>
      <c r="E4738" s="140"/>
      <c r="F4738" s="141"/>
      <c r="G4738" s="74" t="s">
        <v>22</v>
      </c>
      <c r="H4738" s="99">
        <f>+D4738*F4738</f>
        <v>0</v>
      </c>
      <c r="I4738" s="76">
        <f t="shared" si="1940"/>
        <v>15</v>
      </c>
      <c r="J4738" s="100">
        <f>$AN$19</f>
        <v>41089</v>
      </c>
      <c r="K4738" s="101"/>
      <c r="L4738" s="261"/>
      <c r="M4738" s="232">
        <f t="shared" si="1955"/>
        <v>0</v>
      </c>
      <c r="N4738" s="241">
        <f t="shared" si="1947"/>
        <v>0</v>
      </c>
      <c r="O4738" s="244">
        <f t="shared" si="1941"/>
        <v>0</v>
      </c>
      <c r="P4738" s="245">
        <f t="shared" si="1953"/>
        <v>0</v>
      </c>
      <c r="Q4738" s="257">
        <f t="shared" si="1942"/>
        <v>0</v>
      </c>
      <c r="R4738" s="102">
        <f t="shared" si="1954"/>
        <v>0</v>
      </c>
      <c r="S4738" s="103">
        <f t="shared" si="1948"/>
        <v>0</v>
      </c>
      <c r="T4738" s="104">
        <f t="shared" si="1949"/>
        <v>0</v>
      </c>
      <c r="U4738" s="104">
        <f t="shared" si="1950"/>
        <v>0</v>
      </c>
      <c r="V4738" s="104">
        <f t="shared" si="1951"/>
        <v>0</v>
      </c>
      <c r="W4738" s="105">
        <f t="shared" si="1952"/>
        <v>0</v>
      </c>
      <c r="X4738" s="96"/>
      <c r="Y4738" s="106" t="str">
        <f>$AO$19</f>
        <v>D</v>
      </c>
      <c r="Z4738" s="207" t="str">
        <f t="shared" si="1943"/>
        <v>Fri</v>
      </c>
      <c r="AA4738" s="107">
        <f t="shared" si="1944"/>
        <v>0</v>
      </c>
      <c r="AB4738" s="107">
        <f t="shared" si="1945"/>
        <v>0</v>
      </c>
      <c r="AC4738" s="107">
        <f t="shared" si="1946"/>
        <v>0</v>
      </c>
    </row>
    <row r="4739" spans="1:29" ht="12.75" customHeight="1">
      <c r="A4739" s="69"/>
      <c r="B4739" s="124"/>
      <c r="C4739" s="70"/>
      <c r="D4739" s="202"/>
      <c r="E4739" s="140"/>
      <c r="F4739" s="139"/>
      <c r="G4739" s="74" t="s">
        <v>22</v>
      </c>
      <c r="H4739" s="99">
        <f>+D4739*F4739</f>
        <v>0</v>
      </c>
      <c r="I4739" s="76">
        <f t="shared" si="1940"/>
        <v>16</v>
      </c>
      <c r="J4739" s="100">
        <f>$AN$20</f>
        <v>41090</v>
      </c>
      <c r="K4739" s="101"/>
      <c r="L4739" s="261"/>
      <c r="M4739" s="232">
        <f t="shared" si="1955"/>
        <v>0</v>
      </c>
      <c r="N4739" s="241">
        <f t="shared" si="1947"/>
        <v>0</v>
      </c>
      <c r="O4739" s="244">
        <f t="shared" si="1941"/>
        <v>0</v>
      </c>
      <c r="P4739" s="245">
        <f t="shared" si="1953"/>
        <v>0</v>
      </c>
      <c r="Q4739" s="257">
        <f t="shared" si="1942"/>
        <v>0</v>
      </c>
      <c r="R4739" s="102">
        <f t="shared" si="1954"/>
        <v>0</v>
      </c>
      <c r="S4739" s="103">
        <f t="shared" si="1948"/>
        <v>0</v>
      </c>
      <c r="T4739" s="104">
        <f t="shared" si="1949"/>
        <v>0</v>
      </c>
      <c r="U4739" s="104">
        <f t="shared" si="1950"/>
        <v>0</v>
      </c>
      <c r="V4739" s="104">
        <f t="shared" si="1951"/>
        <v>0</v>
      </c>
      <c r="W4739" s="105">
        <f t="shared" si="1952"/>
        <v>0</v>
      </c>
      <c r="X4739" s="96"/>
      <c r="Y4739" s="106" t="str">
        <f>$AO$20</f>
        <v>M</v>
      </c>
      <c r="Z4739" s="207" t="str">
        <f t="shared" si="1943"/>
        <v>Sat</v>
      </c>
      <c r="AA4739" s="107">
        <f t="shared" si="1944"/>
        <v>0</v>
      </c>
      <c r="AB4739" s="107">
        <f t="shared" si="1945"/>
        <v>0</v>
      </c>
      <c r="AC4739" s="107">
        <f t="shared" si="1946"/>
        <v>0</v>
      </c>
    </row>
    <row r="4740" spans="1:29" ht="12.75" customHeight="1">
      <c r="A4740" s="69"/>
      <c r="B4740" s="124" t="s">
        <v>56</v>
      </c>
      <c r="C4740" s="70" t="s">
        <v>22</v>
      </c>
      <c r="D4740" s="202"/>
      <c r="E4740" s="140"/>
      <c r="F4740" s="141"/>
      <c r="G4740" s="74" t="s">
        <v>22</v>
      </c>
      <c r="H4740" s="99">
        <v>0</v>
      </c>
      <c r="I4740" s="76">
        <f t="shared" si="1940"/>
        <v>17</v>
      </c>
      <c r="J4740" s="100">
        <f>$AN$21</f>
        <v>41091</v>
      </c>
      <c r="K4740" s="101"/>
      <c r="L4740" s="261"/>
      <c r="M4740" s="232">
        <f t="shared" si="1955"/>
        <v>0</v>
      </c>
      <c r="N4740" s="241">
        <f t="shared" si="1947"/>
        <v>0</v>
      </c>
      <c r="O4740" s="244">
        <f t="shared" si="1941"/>
        <v>0</v>
      </c>
      <c r="P4740" s="245">
        <f t="shared" si="1953"/>
        <v>0</v>
      </c>
      <c r="Q4740" s="257">
        <f t="shared" si="1942"/>
        <v>0</v>
      </c>
      <c r="R4740" s="102">
        <f t="shared" si="1954"/>
        <v>0</v>
      </c>
      <c r="S4740" s="103">
        <f t="shared" si="1948"/>
        <v>0</v>
      </c>
      <c r="T4740" s="104">
        <f t="shared" si="1949"/>
        <v>0</v>
      </c>
      <c r="U4740" s="104">
        <f t="shared" si="1950"/>
        <v>0</v>
      </c>
      <c r="V4740" s="104">
        <f t="shared" si="1951"/>
        <v>0</v>
      </c>
      <c r="W4740" s="105">
        <f t="shared" si="1952"/>
        <v>0</v>
      </c>
      <c r="X4740" s="96"/>
      <c r="Y4740" s="106" t="str">
        <f>$AO$21</f>
        <v>M</v>
      </c>
      <c r="Z4740" s="262" t="str">
        <f t="shared" si="1943"/>
        <v>Sun</v>
      </c>
      <c r="AA4740" s="107">
        <f t="shared" si="1944"/>
        <v>0</v>
      </c>
      <c r="AB4740" s="107">
        <f t="shared" si="1945"/>
        <v>0</v>
      </c>
      <c r="AC4740" s="107">
        <f t="shared" si="1946"/>
        <v>0</v>
      </c>
    </row>
    <row r="4741" spans="1:29" ht="12.75" customHeight="1">
      <c r="A4741" s="69"/>
      <c r="B4741" s="124"/>
      <c r="C4741" s="70"/>
      <c r="D4741" s="202"/>
      <c r="E4741" s="140"/>
      <c r="F4741" s="139"/>
      <c r="G4741" s="74" t="s">
        <v>22</v>
      </c>
      <c r="H4741" s="99">
        <f>+D4741*F4741</f>
        <v>0</v>
      </c>
      <c r="I4741" s="76">
        <f t="shared" si="1940"/>
        <v>18</v>
      </c>
      <c r="J4741" s="100">
        <f>$AN$22</f>
        <v>41092</v>
      </c>
      <c r="K4741" s="101"/>
      <c r="L4741" s="261"/>
      <c r="M4741" s="232">
        <f t="shared" si="1955"/>
        <v>0</v>
      </c>
      <c r="N4741" s="241">
        <f t="shared" si="1947"/>
        <v>0</v>
      </c>
      <c r="O4741" s="244">
        <f t="shared" si="1941"/>
        <v>0</v>
      </c>
      <c r="P4741" s="245">
        <f t="shared" si="1953"/>
        <v>0</v>
      </c>
      <c r="Q4741" s="257">
        <f t="shared" si="1942"/>
        <v>0</v>
      </c>
      <c r="R4741" s="102">
        <f t="shared" si="1954"/>
        <v>0</v>
      </c>
      <c r="S4741" s="103">
        <f t="shared" si="1948"/>
        <v>0</v>
      </c>
      <c r="T4741" s="104">
        <f t="shared" si="1949"/>
        <v>0</v>
      </c>
      <c r="U4741" s="104">
        <f t="shared" si="1950"/>
        <v>0</v>
      </c>
      <c r="V4741" s="104">
        <f t="shared" si="1951"/>
        <v>0</v>
      </c>
      <c r="W4741" s="105">
        <f t="shared" si="1952"/>
        <v>0</v>
      </c>
      <c r="X4741" s="96"/>
      <c r="Y4741" s="106" t="str">
        <f>$AO$22</f>
        <v>D</v>
      </c>
      <c r="Z4741" s="262" t="str">
        <f t="shared" si="1943"/>
        <v>Mon</v>
      </c>
      <c r="AA4741" s="107">
        <f t="shared" si="1944"/>
        <v>0</v>
      </c>
      <c r="AB4741" s="107">
        <f t="shared" si="1945"/>
        <v>0</v>
      </c>
      <c r="AC4741" s="107">
        <f t="shared" si="1946"/>
        <v>0</v>
      </c>
    </row>
    <row r="4742" spans="1:29" ht="12.75" customHeight="1">
      <c r="A4742" s="69"/>
      <c r="B4742" s="150" t="s">
        <v>19</v>
      </c>
      <c r="C4742" s="150"/>
      <c r="D4742" s="200"/>
      <c r="E4742" s="127"/>
      <c r="F4742" s="151"/>
      <c r="G4742" s="134" t="s">
        <v>22</v>
      </c>
      <c r="H4742" s="152">
        <f>SUM(H4733:H4741)</f>
        <v>1303350.9826589595</v>
      </c>
      <c r="I4742" s="76">
        <f t="shared" si="1940"/>
        <v>19</v>
      </c>
      <c r="J4742" s="100">
        <f>$AN$23</f>
        <v>41093</v>
      </c>
      <c r="K4742" s="101"/>
      <c r="L4742" s="261"/>
      <c r="M4742" s="232">
        <f t="shared" si="1955"/>
        <v>0</v>
      </c>
      <c r="N4742" s="241">
        <f t="shared" si="1947"/>
        <v>0</v>
      </c>
      <c r="O4742" s="244">
        <f t="shared" si="1941"/>
        <v>0</v>
      </c>
      <c r="P4742" s="245">
        <f t="shared" si="1953"/>
        <v>0</v>
      </c>
      <c r="Q4742" s="257">
        <f t="shared" si="1942"/>
        <v>0</v>
      </c>
      <c r="R4742" s="102">
        <f t="shared" si="1954"/>
        <v>0</v>
      </c>
      <c r="S4742" s="103">
        <f t="shared" si="1948"/>
        <v>0</v>
      </c>
      <c r="T4742" s="104">
        <f t="shared" si="1949"/>
        <v>0</v>
      </c>
      <c r="U4742" s="104">
        <f t="shared" si="1950"/>
        <v>0</v>
      </c>
      <c r="V4742" s="104">
        <f t="shared" si="1951"/>
        <v>0</v>
      </c>
      <c r="W4742" s="105">
        <f t="shared" si="1952"/>
        <v>0</v>
      </c>
      <c r="X4742" s="96"/>
      <c r="Y4742" s="106" t="str">
        <f>$AO$23</f>
        <v>D</v>
      </c>
      <c r="Z4742" s="207" t="str">
        <f t="shared" si="1943"/>
        <v>Tue</v>
      </c>
      <c r="AA4742" s="107">
        <f t="shared" si="1944"/>
        <v>0</v>
      </c>
      <c r="AB4742" s="107">
        <f t="shared" si="1945"/>
        <v>0</v>
      </c>
      <c r="AC4742" s="107">
        <f t="shared" si="1946"/>
        <v>0</v>
      </c>
    </row>
    <row r="4743" spans="1:29" ht="12.75" customHeight="1">
      <c r="A4743" s="69"/>
      <c r="B4743" s="131" t="s">
        <v>25</v>
      </c>
      <c r="C4743" s="70"/>
      <c r="D4743" s="200"/>
      <c r="E4743" s="127"/>
      <c r="F4743" s="151"/>
      <c r="G4743" s="74"/>
      <c r="H4743" s="75"/>
      <c r="I4743" s="76">
        <f t="shared" si="1940"/>
        <v>20</v>
      </c>
      <c r="J4743" s="100">
        <f>$AN$24</f>
        <v>41094</v>
      </c>
      <c r="K4743" s="101"/>
      <c r="L4743" s="261"/>
      <c r="M4743" s="232">
        <f t="shared" si="1955"/>
        <v>0</v>
      </c>
      <c r="N4743" s="241">
        <f t="shared" si="1947"/>
        <v>0</v>
      </c>
      <c r="O4743" s="244">
        <f t="shared" si="1941"/>
        <v>0</v>
      </c>
      <c r="P4743" s="245">
        <f t="shared" si="1953"/>
        <v>0</v>
      </c>
      <c r="Q4743" s="257">
        <f t="shared" si="1942"/>
        <v>0</v>
      </c>
      <c r="R4743" s="102">
        <f t="shared" si="1954"/>
        <v>0</v>
      </c>
      <c r="S4743" s="103">
        <f t="shared" si="1948"/>
        <v>0</v>
      </c>
      <c r="T4743" s="104">
        <f t="shared" si="1949"/>
        <v>0</v>
      </c>
      <c r="U4743" s="104">
        <f t="shared" si="1950"/>
        <v>0</v>
      </c>
      <c r="V4743" s="104">
        <f t="shared" si="1951"/>
        <v>0</v>
      </c>
      <c r="W4743" s="105">
        <f t="shared" si="1952"/>
        <v>0</v>
      </c>
      <c r="X4743" s="96"/>
      <c r="Y4743" s="106" t="str">
        <f>$AO$24</f>
        <v>D</v>
      </c>
      <c r="Z4743" s="207" t="str">
        <f t="shared" si="1943"/>
        <v>Wed</v>
      </c>
      <c r="AA4743" s="107">
        <f t="shared" si="1944"/>
        <v>0</v>
      </c>
      <c r="AB4743" s="107">
        <f t="shared" si="1945"/>
        <v>0</v>
      </c>
      <c r="AC4743" s="107">
        <f t="shared" si="1946"/>
        <v>0</v>
      </c>
    </row>
    <row r="4744" spans="1:29" ht="12.75" customHeight="1">
      <c r="A4744" s="69"/>
      <c r="B4744" s="124" t="s">
        <v>26</v>
      </c>
      <c r="C4744" s="125" t="s">
        <v>22</v>
      </c>
      <c r="D4744" s="153">
        <f>-H4733</f>
        <v>-1244560</v>
      </c>
      <c r="E4744" s="127" t="s">
        <v>24</v>
      </c>
      <c r="F4744" s="149">
        <v>0.02</v>
      </c>
      <c r="G4744" s="134" t="s">
        <v>22</v>
      </c>
      <c r="H4744" s="130">
        <f>F4744*D4744</f>
        <v>-24891.200000000001</v>
      </c>
      <c r="I4744" s="76">
        <f t="shared" si="1940"/>
        <v>21</v>
      </c>
      <c r="J4744" s="100">
        <f>$AN$25</f>
        <v>41095</v>
      </c>
      <c r="K4744" s="101"/>
      <c r="L4744" s="261"/>
      <c r="M4744" s="232">
        <f t="shared" si="1955"/>
        <v>0</v>
      </c>
      <c r="N4744" s="241">
        <f t="shared" si="1947"/>
        <v>0</v>
      </c>
      <c r="O4744" s="244">
        <f t="shared" si="1941"/>
        <v>0</v>
      </c>
      <c r="P4744" s="245">
        <f t="shared" si="1953"/>
        <v>0</v>
      </c>
      <c r="Q4744" s="257">
        <f t="shared" si="1942"/>
        <v>0</v>
      </c>
      <c r="R4744" s="102">
        <f t="shared" si="1954"/>
        <v>0</v>
      </c>
      <c r="S4744" s="103">
        <f t="shared" si="1948"/>
        <v>0</v>
      </c>
      <c r="T4744" s="104">
        <f t="shared" si="1949"/>
        <v>0</v>
      </c>
      <c r="U4744" s="104">
        <f t="shared" si="1950"/>
        <v>0</v>
      </c>
      <c r="V4744" s="104">
        <f t="shared" si="1951"/>
        <v>0</v>
      </c>
      <c r="W4744" s="105">
        <f t="shared" si="1952"/>
        <v>0</v>
      </c>
      <c r="X4744" s="96"/>
      <c r="Y4744" s="106" t="str">
        <f>$AO$25</f>
        <v>D</v>
      </c>
      <c r="Z4744" s="207" t="str">
        <f t="shared" si="1943"/>
        <v>Thu</v>
      </c>
      <c r="AA4744" s="107">
        <f t="shared" si="1944"/>
        <v>0</v>
      </c>
      <c r="AB4744" s="107">
        <f t="shared" si="1945"/>
        <v>0</v>
      </c>
      <c r="AC4744" s="107">
        <f t="shared" si="1946"/>
        <v>0</v>
      </c>
    </row>
    <row r="4745" spans="1:29" ht="12.75" customHeight="1">
      <c r="A4745" s="69"/>
      <c r="B4745" s="124" t="s">
        <v>47</v>
      </c>
      <c r="C4745" s="125" t="s">
        <v>22</v>
      </c>
      <c r="D4745" s="200"/>
      <c r="E4745" s="127"/>
      <c r="F4745" s="155"/>
      <c r="G4745" s="134" t="s">
        <v>22</v>
      </c>
      <c r="H4745" s="130">
        <f>SUM(AA4760:AC4760)*-F4733/21</f>
        <v>0</v>
      </c>
      <c r="I4745" s="76">
        <f t="shared" si="1940"/>
        <v>22</v>
      </c>
      <c r="J4745" s="100">
        <f>$AN$26</f>
        <v>41096</v>
      </c>
      <c r="K4745" s="101"/>
      <c r="L4745" s="261"/>
      <c r="M4745" s="232">
        <f t="shared" si="1955"/>
        <v>0</v>
      </c>
      <c r="N4745" s="241">
        <f t="shared" si="1947"/>
        <v>0</v>
      </c>
      <c r="O4745" s="244">
        <f t="shared" si="1941"/>
        <v>0</v>
      </c>
      <c r="P4745" s="245">
        <f t="shared" si="1953"/>
        <v>0</v>
      </c>
      <c r="Q4745" s="257">
        <f t="shared" si="1942"/>
        <v>0</v>
      </c>
      <c r="R4745" s="102">
        <f t="shared" si="1954"/>
        <v>0</v>
      </c>
      <c r="S4745" s="103">
        <f t="shared" si="1948"/>
        <v>0</v>
      </c>
      <c r="T4745" s="104">
        <f t="shared" si="1949"/>
        <v>0</v>
      </c>
      <c r="U4745" s="104">
        <f t="shared" si="1950"/>
        <v>0</v>
      </c>
      <c r="V4745" s="104">
        <f t="shared" si="1951"/>
        <v>0</v>
      </c>
      <c r="W4745" s="105">
        <f t="shared" si="1952"/>
        <v>0</v>
      </c>
      <c r="X4745" s="96"/>
      <c r="Y4745" s="106" t="str">
        <f>$AO$26</f>
        <v>D</v>
      </c>
      <c r="Z4745" s="207" t="str">
        <f t="shared" si="1943"/>
        <v>Fri</v>
      </c>
      <c r="AA4745" s="107">
        <f t="shared" si="1944"/>
        <v>0</v>
      </c>
      <c r="AB4745" s="107">
        <f t="shared" si="1945"/>
        <v>0</v>
      </c>
      <c r="AC4745" s="107">
        <f t="shared" si="1946"/>
        <v>0</v>
      </c>
    </row>
    <row r="4746" spans="1:29" ht="12.75" customHeight="1">
      <c r="A4746" s="69"/>
      <c r="B4746" s="124" t="s">
        <v>27</v>
      </c>
      <c r="C4746" s="125" t="s">
        <v>22</v>
      </c>
      <c r="D4746" s="200"/>
      <c r="E4746" s="127"/>
      <c r="F4746" s="155"/>
      <c r="G4746" s="134" t="s">
        <v>22</v>
      </c>
      <c r="H4746" s="156">
        <f>+F4752</f>
        <v>0</v>
      </c>
      <c r="I4746" s="76">
        <f t="shared" si="1940"/>
        <v>23</v>
      </c>
      <c r="J4746" s="100">
        <f>$AN$27</f>
        <v>41097</v>
      </c>
      <c r="K4746" s="101"/>
      <c r="L4746" s="261"/>
      <c r="M4746" s="232">
        <f t="shared" si="1955"/>
        <v>0</v>
      </c>
      <c r="N4746" s="241">
        <f t="shared" si="1947"/>
        <v>0</v>
      </c>
      <c r="O4746" s="244">
        <f t="shared" si="1941"/>
        <v>0</v>
      </c>
      <c r="P4746" s="245">
        <f t="shared" si="1953"/>
        <v>0</v>
      </c>
      <c r="Q4746" s="257">
        <f t="shared" si="1942"/>
        <v>0</v>
      </c>
      <c r="R4746" s="102">
        <f t="shared" si="1954"/>
        <v>0</v>
      </c>
      <c r="S4746" s="103">
        <f t="shared" si="1948"/>
        <v>0</v>
      </c>
      <c r="T4746" s="104">
        <f t="shared" si="1949"/>
        <v>0</v>
      </c>
      <c r="U4746" s="104">
        <f t="shared" si="1950"/>
        <v>0</v>
      </c>
      <c r="V4746" s="104">
        <f t="shared" si="1951"/>
        <v>0</v>
      </c>
      <c r="W4746" s="105">
        <f t="shared" si="1952"/>
        <v>0</v>
      </c>
      <c r="X4746" s="96"/>
      <c r="Y4746" s="106" t="str">
        <f>$AO$27</f>
        <v>M</v>
      </c>
      <c r="Z4746" s="207" t="str">
        <f t="shared" si="1943"/>
        <v>Sat</v>
      </c>
      <c r="AA4746" s="107">
        <f t="shared" si="1944"/>
        <v>0</v>
      </c>
      <c r="AB4746" s="107">
        <f t="shared" si="1945"/>
        <v>0</v>
      </c>
      <c r="AC4746" s="107">
        <f t="shared" si="1946"/>
        <v>0</v>
      </c>
    </row>
    <row r="4747" spans="1:29" ht="12.75" customHeight="1">
      <c r="A4747" s="69"/>
      <c r="B4747" s="98"/>
      <c r="C4747" s="98"/>
      <c r="D4747" s="158" t="s">
        <v>28</v>
      </c>
      <c r="E4747" s="159"/>
      <c r="F4747" s="160">
        <f>VLOOKUP(C4726,$AD$1:$AG$6,2)</f>
        <v>-1320000</v>
      </c>
      <c r="G4747" s="160"/>
      <c r="H4747" s="99"/>
      <c r="I4747" s="76">
        <f t="shared" si="1940"/>
        <v>24</v>
      </c>
      <c r="J4747" s="100">
        <f>$AN$28</f>
        <v>41098</v>
      </c>
      <c r="K4747" s="101"/>
      <c r="L4747" s="261"/>
      <c r="M4747" s="232">
        <f t="shared" si="1955"/>
        <v>0</v>
      </c>
      <c r="N4747" s="241">
        <f t="shared" si="1947"/>
        <v>0</v>
      </c>
      <c r="O4747" s="244">
        <f t="shared" si="1941"/>
        <v>0</v>
      </c>
      <c r="P4747" s="245">
        <f t="shared" si="1953"/>
        <v>0</v>
      </c>
      <c r="Q4747" s="257">
        <f t="shared" si="1942"/>
        <v>0</v>
      </c>
      <c r="R4747" s="102">
        <f t="shared" si="1954"/>
        <v>0</v>
      </c>
      <c r="S4747" s="103">
        <f t="shared" si="1948"/>
        <v>0</v>
      </c>
      <c r="T4747" s="104">
        <f t="shared" si="1949"/>
        <v>0</v>
      </c>
      <c r="U4747" s="104">
        <f t="shared" si="1950"/>
        <v>0</v>
      </c>
      <c r="V4747" s="104">
        <f t="shared" si="1951"/>
        <v>0</v>
      </c>
      <c r="W4747" s="105">
        <f t="shared" si="1952"/>
        <v>0</v>
      </c>
      <c r="X4747" s="96"/>
      <c r="Y4747" s="106" t="str">
        <f>$AO$28</f>
        <v>M</v>
      </c>
      <c r="Z4747" s="262" t="str">
        <f t="shared" si="1943"/>
        <v>Sun</v>
      </c>
      <c r="AA4747" s="107">
        <f t="shared" si="1944"/>
        <v>0</v>
      </c>
      <c r="AB4747" s="107">
        <f t="shared" si="1945"/>
        <v>0</v>
      </c>
      <c r="AC4747" s="107">
        <f t="shared" si="1946"/>
        <v>0</v>
      </c>
    </row>
    <row r="4748" spans="1:29" ht="12.75" customHeight="1">
      <c r="A4748" s="69"/>
      <c r="B4748" s="98"/>
      <c r="C4748" s="98"/>
      <c r="D4748" s="162" t="s">
        <v>26</v>
      </c>
      <c r="E4748" s="159"/>
      <c r="F4748" s="163">
        <f>+(H4733)*0.54%</f>
        <v>6720.6240000000007</v>
      </c>
      <c r="G4748" s="163"/>
      <c r="H4748" s="99"/>
      <c r="I4748" s="76">
        <f t="shared" si="1940"/>
        <v>25</v>
      </c>
      <c r="J4748" s="100">
        <f>$AN$29</f>
        <v>41099</v>
      </c>
      <c r="K4748" s="101">
        <v>1</v>
      </c>
      <c r="L4748" s="261">
        <v>8</v>
      </c>
      <c r="M4748" s="232">
        <f t="shared" si="1955"/>
        <v>0.33333333333333331</v>
      </c>
      <c r="N4748" s="241">
        <f t="shared" si="1947"/>
        <v>0.70833333333333337</v>
      </c>
      <c r="O4748" s="244">
        <f t="shared" si="1941"/>
        <v>9.0000000000000018</v>
      </c>
      <c r="P4748" s="245" t="str">
        <f t="shared" si="1953"/>
        <v>1</v>
      </c>
      <c r="Q4748" s="257">
        <f t="shared" si="1942"/>
        <v>8.0000000000000018</v>
      </c>
      <c r="R4748" s="102">
        <f t="shared" si="1954"/>
        <v>0</v>
      </c>
      <c r="S4748" s="103">
        <f t="shared" si="1948"/>
        <v>0</v>
      </c>
      <c r="T4748" s="104">
        <f t="shared" si="1949"/>
        <v>0</v>
      </c>
      <c r="U4748" s="104">
        <f t="shared" si="1950"/>
        <v>0</v>
      </c>
      <c r="V4748" s="104">
        <f t="shared" si="1951"/>
        <v>0</v>
      </c>
      <c r="W4748" s="105">
        <f t="shared" si="1952"/>
        <v>0</v>
      </c>
      <c r="X4748" s="96"/>
      <c r="Y4748" s="106" t="str">
        <f>$AO$29</f>
        <v>D</v>
      </c>
      <c r="Z4748" s="262" t="str">
        <f t="shared" si="1943"/>
        <v>Mon</v>
      </c>
      <c r="AA4748" s="107">
        <f t="shared" si="1944"/>
        <v>0</v>
      </c>
      <c r="AB4748" s="107">
        <f t="shared" si="1945"/>
        <v>0</v>
      </c>
      <c r="AC4748" s="107">
        <f t="shared" si="1946"/>
        <v>0</v>
      </c>
    </row>
    <row r="4749" spans="1:29" ht="12.75" customHeight="1">
      <c r="A4749" s="69"/>
      <c r="B4749" s="98"/>
      <c r="C4749" s="98"/>
      <c r="D4749" s="162" t="s">
        <v>29</v>
      </c>
      <c r="E4749" s="159"/>
      <c r="F4749" s="160">
        <f>-IF(H4742*5%&gt;500000,500000,H4742*5%)</f>
        <v>-65167.549132947977</v>
      </c>
      <c r="G4749" s="160"/>
      <c r="H4749" s="99"/>
      <c r="I4749" s="76">
        <f t="shared" si="1940"/>
        <v>26</v>
      </c>
      <c r="J4749" s="100">
        <f>$AN$30</f>
        <v>41100</v>
      </c>
      <c r="K4749" s="101">
        <v>1</v>
      </c>
      <c r="L4749" s="261">
        <v>8</v>
      </c>
      <c r="M4749" s="232">
        <f t="shared" si="1955"/>
        <v>0.33333333333333331</v>
      </c>
      <c r="N4749" s="241">
        <f t="shared" si="1947"/>
        <v>0.70833333333333337</v>
      </c>
      <c r="O4749" s="244">
        <f t="shared" si="1941"/>
        <v>9.0000000000000018</v>
      </c>
      <c r="P4749" s="245" t="str">
        <f t="shared" si="1953"/>
        <v>1</v>
      </c>
      <c r="Q4749" s="257">
        <f t="shared" si="1942"/>
        <v>8.0000000000000018</v>
      </c>
      <c r="R4749" s="102">
        <f t="shared" si="1954"/>
        <v>0</v>
      </c>
      <c r="S4749" s="103">
        <f t="shared" si="1948"/>
        <v>0</v>
      </c>
      <c r="T4749" s="104">
        <f t="shared" si="1949"/>
        <v>0</v>
      </c>
      <c r="U4749" s="104">
        <f t="shared" si="1950"/>
        <v>0</v>
      </c>
      <c r="V4749" s="104">
        <f t="shared" si="1951"/>
        <v>0</v>
      </c>
      <c r="W4749" s="105">
        <f t="shared" si="1952"/>
        <v>0</v>
      </c>
      <c r="X4749" s="96"/>
      <c r="Y4749" s="106" t="str">
        <f>$AO$30</f>
        <v>D</v>
      </c>
      <c r="Z4749" s="207" t="str">
        <f t="shared" si="1943"/>
        <v>Tue</v>
      </c>
      <c r="AA4749" s="107">
        <f t="shared" si="1944"/>
        <v>0</v>
      </c>
      <c r="AB4749" s="107">
        <f t="shared" si="1945"/>
        <v>0</v>
      </c>
      <c r="AC4749" s="107">
        <f t="shared" si="1946"/>
        <v>0</v>
      </c>
    </row>
    <row r="4750" spans="1:29" ht="12.75" customHeight="1">
      <c r="A4750" s="69"/>
      <c r="B4750" s="98"/>
      <c r="C4750" s="98"/>
      <c r="D4750" s="162" t="s">
        <v>30</v>
      </c>
      <c r="E4750" s="159"/>
      <c r="F4750" s="163">
        <f>ROUND(H4742+H4744+F4748+F4749,0)*12</f>
        <v>14640156</v>
      </c>
      <c r="G4750" s="163"/>
      <c r="H4750" s="99"/>
      <c r="I4750" s="76">
        <f t="shared" si="1940"/>
        <v>27</v>
      </c>
      <c r="J4750" s="100">
        <f>$AN$31</f>
        <v>41101</v>
      </c>
      <c r="K4750" s="101">
        <v>1</v>
      </c>
      <c r="L4750" s="261">
        <v>8</v>
      </c>
      <c r="M4750" s="232">
        <f t="shared" si="1955"/>
        <v>0.33333333333333331</v>
      </c>
      <c r="N4750" s="241">
        <f t="shared" si="1947"/>
        <v>0.70833333333333337</v>
      </c>
      <c r="O4750" s="244">
        <f t="shared" si="1941"/>
        <v>9.0000000000000018</v>
      </c>
      <c r="P4750" s="245" t="str">
        <f t="shared" si="1953"/>
        <v>1</v>
      </c>
      <c r="Q4750" s="257">
        <f t="shared" si="1942"/>
        <v>8.0000000000000018</v>
      </c>
      <c r="R4750" s="102">
        <f t="shared" si="1954"/>
        <v>0</v>
      </c>
      <c r="S4750" s="103">
        <f t="shared" si="1948"/>
        <v>0</v>
      </c>
      <c r="T4750" s="104">
        <f t="shared" si="1949"/>
        <v>0</v>
      </c>
      <c r="U4750" s="104">
        <f t="shared" si="1950"/>
        <v>0</v>
      </c>
      <c r="V4750" s="104">
        <f t="shared" si="1951"/>
        <v>0</v>
      </c>
      <c r="W4750" s="105">
        <f t="shared" si="1952"/>
        <v>0</v>
      </c>
      <c r="X4750" s="96"/>
      <c r="Y4750" s="106" t="str">
        <f>$AO$31</f>
        <v>D</v>
      </c>
      <c r="Z4750" s="207" t="str">
        <f t="shared" si="1943"/>
        <v>Wed</v>
      </c>
      <c r="AA4750" s="107">
        <f t="shared" si="1944"/>
        <v>0</v>
      </c>
      <c r="AB4750" s="107">
        <f t="shared" si="1945"/>
        <v>0</v>
      </c>
      <c r="AC4750" s="107">
        <f t="shared" si="1946"/>
        <v>0</v>
      </c>
    </row>
    <row r="4751" spans="1:29" ht="12.75" customHeight="1">
      <c r="A4751" s="69"/>
      <c r="B4751" s="98"/>
      <c r="C4751" s="98"/>
      <c r="D4751" s="168" t="s">
        <v>31</v>
      </c>
      <c r="E4751" s="159"/>
      <c r="F4751" s="169">
        <f>(F4750)+(F4747*12)</f>
        <v>-1199844</v>
      </c>
      <c r="G4751" s="169"/>
      <c r="H4751" s="99"/>
      <c r="I4751" s="76">
        <f t="shared" si="1940"/>
        <v>28</v>
      </c>
      <c r="J4751" s="100">
        <f>$AN$32</f>
        <v>41102</v>
      </c>
      <c r="K4751" s="101">
        <v>1</v>
      </c>
      <c r="L4751" s="261">
        <v>8</v>
      </c>
      <c r="M4751" s="232">
        <f t="shared" si="1955"/>
        <v>0.33333333333333331</v>
      </c>
      <c r="N4751" s="241">
        <f t="shared" si="1947"/>
        <v>0.70833333333333337</v>
      </c>
      <c r="O4751" s="244">
        <f t="shared" si="1941"/>
        <v>9.0000000000000018</v>
      </c>
      <c r="P4751" s="245" t="str">
        <f t="shared" si="1953"/>
        <v>1</v>
      </c>
      <c r="Q4751" s="257">
        <f t="shared" si="1942"/>
        <v>8.0000000000000018</v>
      </c>
      <c r="R4751" s="102">
        <f t="shared" si="1954"/>
        <v>0</v>
      </c>
      <c r="S4751" s="103">
        <f t="shared" si="1948"/>
        <v>0</v>
      </c>
      <c r="T4751" s="104">
        <f t="shared" si="1949"/>
        <v>0</v>
      </c>
      <c r="U4751" s="104">
        <f t="shared" si="1950"/>
        <v>0</v>
      </c>
      <c r="V4751" s="104">
        <f t="shared" si="1951"/>
        <v>0</v>
      </c>
      <c r="W4751" s="105">
        <f t="shared" si="1952"/>
        <v>0</v>
      </c>
      <c r="X4751" s="96"/>
      <c r="Y4751" s="106" t="str">
        <f>$AO$32</f>
        <v>D</v>
      </c>
      <c r="Z4751" s="207" t="str">
        <f t="shared" si="1943"/>
        <v>Thu</v>
      </c>
      <c r="AA4751" s="107">
        <f t="shared" si="1944"/>
        <v>0</v>
      </c>
      <c r="AB4751" s="107">
        <f t="shared" si="1945"/>
        <v>0</v>
      </c>
      <c r="AC4751" s="107">
        <f t="shared" si="1946"/>
        <v>0</v>
      </c>
    </row>
    <row r="4752" spans="1:29" ht="12.75" customHeight="1">
      <c r="A4752" s="69"/>
      <c r="B4752" s="98"/>
      <c r="C4752" s="98"/>
      <c r="D4752" s="168" t="s">
        <v>32</v>
      </c>
      <c r="E4752" s="159"/>
      <c r="F4752" s="170">
        <f>-(IF(F4751&lt;=0,0,IF(F4751&lt;=50000000,F4751*0.05,IF(F4751&lt;=200000000,(F4751-50000000)*0.15+2500000,IF(F4751&lt;=500000000,(F4751-250000000)*0.25+32500000,(F4751-500000000)*0.3+95000000)))))/12</f>
        <v>0</v>
      </c>
      <c r="G4752" s="171">
        <f>-(IF(F4752&lt;=0,0,IF(F4752&lt;=50000000,F4752*0.05,IF(F4752&lt;=200000000,(F4752-50000000)*0.15+2500000,IF(F4752&lt;=500000000,(F4752-250000000)*0.25+32500000,(F4752-500000000)*0.3+95000000)))))/12</f>
        <v>0</v>
      </c>
      <c r="H4752" s="99"/>
      <c r="I4752" s="76">
        <f t="shared" si="1940"/>
        <v>29</v>
      </c>
      <c r="J4752" s="100">
        <f>$AN$33</f>
        <v>41103</v>
      </c>
      <c r="K4752" s="101">
        <v>1</v>
      </c>
      <c r="L4752" s="261">
        <v>8</v>
      </c>
      <c r="M4752" s="232">
        <f t="shared" si="1955"/>
        <v>0.33333333333333331</v>
      </c>
      <c r="N4752" s="241">
        <f t="shared" si="1947"/>
        <v>0.70833333333333337</v>
      </c>
      <c r="O4752" s="244">
        <f t="shared" si="1941"/>
        <v>9.0000000000000018</v>
      </c>
      <c r="P4752" s="245" t="str">
        <f t="shared" si="1953"/>
        <v>1</v>
      </c>
      <c r="Q4752" s="257">
        <f t="shared" si="1942"/>
        <v>8.0000000000000018</v>
      </c>
      <c r="R4752" s="102">
        <f t="shared" si="1954"/>
        <v>0</v>
      </c>
      <c r="S4752" s="103">
        <f t="shared" si="1948"/>
        <v>0</v>
      </c>
      <c r="T4752" s="104">
        <f t="shared" si="1949"/>
        <v>0</v>
      </c>
      <c r="U4752" s="104">
        <f t="shared" si="1950"/>
        <v>0</v>
      </c>
      <c r="V4752" s="104">
        <f t="shared" si="1951"/>
        <v>0</v>
      </c>
      <c r="W4752" s="105">
        <f t="shared" si="1952"/>
        <v>0</v>
      </c>
      <c r="X4752" s="96"/>
      <c r="Y4752" s="106" t="str">
        <f>$AO$33</f>
        <v>D</v>
      </c>
      <c r="Z4752" s="207" t="str">
        <f t="shared" si="1943"/>
        <v>Fri</v>
      </c>
      <c r="AA4752" s="107">
        <f t="shared" si="1944"/>
        <v>0</v>
      </c>
      <c r="AB4752" s="107">
        <f t="shared" si="1945"/>
        <v>0</v>
      </c>
      <c r="AC4752" s="107">
        <f t="shared" si="1946"/>
        <v>0</v>
      </c>
    </row>
    <row r="4753" spans="1:29" ht="12.75" customHeight="1">
      <c r="A4753" s="69"/>
      <c r="B4753" s="98"/>
      <c r="C4753" s="125"/>
      <c r="D4753" s="172"/>
      <c r="E4753" s="173"/>
      <c r="F4753" s="174"/>
      <c r="G4753" s="72"/>
      <c r="H4753" s="175"/>
      <c r="I4753" s="76">
        <f t="shared" si="1940"/>
        <v>30</v>
      </c>
      <c r="J4753" s="100">
        <f>$AN$34</f>
        <v>41104</v>
      </c>
      <c r="K4753" s="339" t="s">
        <v>50</v>
      </c>
      <c r="L4753" s="261"/>
      <c r="M4753" s="232">
        <f t="shared" si="1955"/>
        <v>0</v>
      </c>
      <c r="N4753" s="241">
        <f t="shared" si="1947"/>
        <v>0</v>
      </c>
      <c r="O4753" s="244">
        <f t="shared" si="1941"/>
        <v>0</v>
      </c>
      <c r="P4753" s="245">
        <f t="shared" si="1953"/>
        <v>0</v>
      </c>
      <c r="Q4753" s="257">
        <f t="shared" si="1942"/>
        <v>0</v>
      </c>
      <c r="R4753" s="102">
        <f t="shared" si="1954"/>
        <v>0</v>
      </c>
      <c r="S4753" s="103">
        <f t="shared" si="1948"/>
        <v>0</v>
      </c>
      <c r="T4753" s="104">
        <f t="shared" si="1949"/>
        <v>0</v>
      </c>
      <c r="U4753" s="104">
        <f t="shared" si="1950"/>
        <v>0</v>
      </c>
      <c r="V4753" s="104">
        <f t="shared" si="1951"/>
        <v>0</v>
      </c>
      <c r="W4753" s="105">
        <f t="shared" si="1952"/>
        <v>0</v>
      </c>
      <c r="X4753" s="96"/>
      <c r="Y4753" s="106" t="str">
        <f>$AO$34</f>
        <v>M</v>
      </c>
      <c r="Z4753" s="207" t="str">
        <f t="shared" si="1943"/>
        <v>Sat</v>
      </c>
      <c r="AA4753" s="107">
        <f t="shared" si="1944"/>
        <v>0</v>
      </c>
      <c r="AB4753" s="107">
        <f t="shared" si="1945"/>
        <v>0</v>
      </c>
      <c r="AC4753" s="107">
        <f t="shared" si="1946"/>
        <v>0</v>
      </c>
    </row>
    <row r="4754" spans="1:29" ht="12.75" customHeight="1">
      <c r="A4754" s="69"/>
      <c r="B4754" s="176" t="s">
        <v>33</v>
      </c>
      <c r="C4754" s="177"/>
      <c r="D4754" s="178"/>
      <c r="E4754" s="127"/>
      <c r="F4754" s="179"/>
      <c r="G4754" s="180" t="s">
        <v>22</v>
      </c>
      <c r="H4754" s="152">
        <f>+H4742+H4744+H4745+H4746</f>
        <v>1278459.7826589595</v>
      </c>
      <c r="I4754" s="76">
        <f t="shared" si="1940"/>
        <v>31</v>
      </c>
      <c r="J4754" s="100">
        <f>$AN$35</f>
        <v>41105</v>
      </c>
      <c r="K4754" s="339" t="s">
        <v>50</v>
      </c>
      <c r="L4754" s="261"/>
      <c r="M4754" s="232">
        <f t="shared" si="1955"/>
        <v>0</v>
      </c>
      <c r="N4754" s="241">
        <f t="shared" si="1947"/>
        <v>0</v>
      </c>
      <c r="O4754" s="244">
        <f t="shared" si="1941"/>
        <v>0</v>
      </c>
      <c r="P4754" s="245">
        <f t="shared" si="1953"/>
        <v>0</v>
      </c>
      <c r="Q4754" s="257">
        <f t="shared" si="1942"/>
        <v>0</v>
      </c>
      <c r="R4754" s="102">
        <f t="shared" si="1954"/>
        <v>0</v>
      </c>
      <c r="S4754" s="103">
        <f t="shared" si="1948"/>
        <v>0</v>
      </c>
      <c r="T4754" s="104">
        <f t="shared" si="1949"/>
        <v>0</v>
      </c>
      <c r="U4754" s="104">
        <f t="shared" si="1950"/>
        <v>0</v>
      </c>
      <c r="V4754" s="104">
        <f t="shared" si="1951"/>
        <v>0</v>
      </c>
      <c r="W4754" s="105">
        <f t="shared" si="1952"/>
        <v>0</v>
      </c>
      <c r="X4754" s="96"/>
      <c r="Y4754" s="106" t="str">
        <f>$AO$35</f>
        <v>M</v>
      </c>
      <c r="Z4754" s="262" t="str">
        <f t="shared" si="1943"/>
        <v>Sun</v>
      </c>
      <c r="AA4754" s="107">
        <f t="shared" si="1944"/>
        <v>0</v>
      </c>
      <c r="AB4754" s="107">
        <f t="shared" si="1945"/>
        <v>0</v>
      </c>
      <c r="AC4754" s="107">
        <f t="shared" si="1946"/>
        <v>0</v>
      </c>
    </row>
    <row r="4755" spans="1:29" ht="12.75" customHeight="1">
      <c r="A4755" s="69"/>
      <c r="B4755" s="70"/>
      <c r="C4755" s="70"/>
      <c r="D4755" s="200"/>
      <c r="E4755" s="127"/>
      <c r="F4755" s="155"/>
      <c r="G4755" s="74"/>
      <c r="H4755" s="75"/>
      <c r="I4755" s="76">
        <f t="shared" si="1940"/>
        <v>32</v>
      </c>
      <c r="J4755" s="100">
        <f>$AN$36</f>
        <v>41106</v>
      </c>
      <c r="K4755" s="101">
        <v>1</v>
      </c>
      <c r="L4755" s="261">
        <v>8</v>
      </c>
      <c r="M4755" s="232">
        <f t="shared" si="1955"/>
        <v>0.33333333333333331</v>
      </c>
      <c r="N4755" s="241">
        <f t="shared" si="1947"/>
        <v>0.70833333333333337</v>
      </c>
      <c r="O4755" s="244">
        <f t="shared" si="1941"/>
        <v>9.0000000000000018</v>
      </c>
      <c r="P4755" s="245" t="str">
        <f t="shared" si="1953"/>
        <v>1</v>
      </c>
      <c r="Q4755" s="257">
        <f t="shared" si="1942"/>
        <v>8.0000000000000018</v>
      </c>
      <c r="R4755" s="102">
        <f t="shared" si="1954"/>
        <v>0</v>
      </c>
      <c r="S4755" s="103">
        <f t="shared" si="1948"/>
        <v>0</v>
      </c>
      <c r="T4755" s="104">
        <f t="shared" si="1949"/>
        <v>0</v>
      </c>
      <c r="U4755" s="104">
        <f t="shared" si="1950"/>
        <v>0</v>
      </c>
      <c r="V4755" s="104">
        <f t="shared" si="1951"/>
        <v>0</v>
      </c>
      <c r="W4755" s="105">
        <f t="shared" si="1952"/>
        <v>0</v>
      </c>
      <c r="X4755" s="96"/>
      <c r="Y4755" s="106" t="str">
        <f>$AO$36</f>
        <v>D</v>
      </c>
      <c r="Z4755" s="262" t="str">
        <f t="shared" si="1943"/>
        <v>Mon</v>
      </c>
      <c r="AA4755" s="107">
        <f t="shared" si="1944"/>
        <v>0</v>
      </c>
      <c r="AB4755" s="107">
        <f t="shared" si="1945"/>
        <v>0</v>
      </c>
      <c r="AC4755" s="107">
        <f t="shared" si="1946"/>
        <v>0</v>
      </c>
    </row>
    <row r="4756" spans="1:29" ht="12.75" customHeight="1">
      <c r="A4756" s="69"/>
      <c r="B4756" s="181" t="s">
        <v>34</v>
      </c>
      <c r="C4756" s="181"/>
      <c r="D4756" s="72"/>
      <c r="E4756" s="73"/>
      <c r="F4756" s="72"/>
      <c r="G4756" s="181" t="s">
        <v>35</v>
      </c>
      <c r="H4756" s="99"/>
      <c r="I4756" s="76">
        <f t="shared" si="1940"/>
        <v>33</v>
      </c>
      <c r="J4756" s="100">
        <f>$AN$37</f>
        <v>41107</v>
      </c>
      <c r="K4756" s="101">
        <v>1</v>
      </c>
      <c r="L4756" s="261">
        <v>8</v>
      </c>
      <c r="M4756" s="232">
        <f t="shared" si="1955"/>
        <v>0.33333333333333331</v>
      </c>
      <c r="N4756" s="241">
        <f t="shared" si="1947"/>
        <v>0.70833333333333337</v>
      </c>
      <c r="O4756" s="244">
        <f t="shared" si="1941"/>
        <v>9.0000000000000018</v>
      </c>
      <c r="P4756" s="245" t="str">
        <f t="shared" si="1953"/>
        <v>1</v>
      </c>
      <c r="Q4756" s="257">
        <f t="shared" si="1942"/>
        <v>8.0000000000000018</v>
      </c>
      <c r="R4756" s="102">
        <f t="shared" si="1954"/>
        <v>0</v>
      </c>
      <c r="S4756" s="103">
        <f t="shared" si="1948"/>
        <v>0</v>
      </c>
      <c r="T4756" s="104">
        <f t="shared" si="1949"/>
        <v>0</v>
      </c>
      <c r="U4756" s="104">
        <f t="shared" si="1950"/>
        <v>0</v>
      </c>
      <c r="V4756" s="104">
        <f t="shared" si="1951"/>
        <v>0</v>
      </c>
      <c r="W4756" s="105">
        <f t="shared" si="1952"/>
        <v>0</v>
      </c>
      <c r="X4756" s="96"/>
      <c r="Y4756" s="106" t="str">
        <f>$AO$37</f>
        <v>D</v>
      </c>
      <c r="Z4756" s="207" t="str">
        <f t="shared" si="1943"/>
        <v>Tue</v>
      </c>
      <c r="AA4756" s="107">
        <f t="shared" si="1944"/>
        <v>0</v>
      </c>
      <c r="AB4756" s="107">
        <f t="shared" si="1945"/>
        <v>0</v>
      </c>
      <c r="AC4756" s="107">
        <f t="shared" si="1946"/>
        <v>0</v>
      </c>
    </row>
    <row r="4757" spans="1:29" ht="12.75" customHeight="1">
      <c r="A4757" s="69"/>
      <c r="B4757" s="181"/>
      <c r="C4757" s="181"/>
      <c r="D4757" s="72"/>
      <c r="E4757" s="73"/>
      <c r="F4757" s="72"/>
      <c r="G4757" s="181"/>
      <c r="H4757" s="99"/>
      <c r="I4757" s="76">
        <f t="shared" si="1940"/>
        <v>34</v>
      </c>
      <c r="J4757" s="100">
        <f>$AN$38</f>
        <v>41108</v>
      </c>
      <c r="K4757" s="101">
        <v>1</v>
      </c>
      <c r="L4757" s="261">
        <v>9</v>
      </c>
      <c r="M4757" s="232">
        <f t="shared" si="1955"/>
        <v>0.33333333333333331</v>
      </c>
      <c r="N4757" s="241">
        <f t="shared" si="1947"/>
        <v>0.70833333333333337</v>
      </c>
      <c r="O4757" s="244">
        <f t="shared" si="1941"/>
        <v>9.0000000000000018</v>
      </c>
      <c r="P4757" s="245" t="str">
        <f t="shared" si="1953"/>
        <v>1</v>
      </c>
      <c r="Q4757" s="257">
        <f t="shared" si="1942"/>
        <v>8.0000000000000018</v>
      </c>
      <c r="R4757" s="102">
        <f t="shared" si="1954"/>
        <v>0.99999999999999822</v>
      </c>
      <c r="S4757" s="103">
        <f t="shared" si="1948"/>
        <v>1</v>
      </c>
      <c r="T4757" s="104">
        <f t="shared" si="1949"/>
        <v>0</v>
      </c>
      <c r="U4757" s="104">
        <f t="shared" si="1950"/>
        <v>0</v>
      </c>
      <c r="V4757" s="104">
        <f t="shared" si="1951"/>
        <v>0</v>
      </c>
      <c r="W4757" s="105">
        <f t="shared" si="1952"/>
        <v>0.99999999999999822</v>
      </c>
      <c r="X4757" s="96"/>
      <c r="Y4757" s="106" t="str">
        <f>$AO$38</f>
        <v>D</v>
      </c>
      <c r="Z4757" s="207" t="str">
        <f t="shared" si="1943"/>
        <v>Wed</v>
      </c>
      <c r="AA4757" s="107">
        <f t="shared" si="1944"/>
        <v>0</v>
      </c>
      <c r="AB4757" s="107">
        <f t="shared" si="1945"/>
        <v>0</v>
      </c>
      <c r="AC4757" s="107">
        <f t="shared" si="1946"/>
        <v>0</v>
      </c>
    </row>
    <row r="4758" spans="1:29" ht="12.75" customHeight="1">
      <c r="A4758" s="69"/>
      <c r="B4758" s="181"/>
      <c r="C4758" s="181"/>
      <c r="D4758" s="72"/>
      <c r="E4758" s="73"/>
      <c r="F4758" s="72"/>
      <c r="G4758" s="181"/>
      <c r="H4758" s="99"/>
      <c r="I4758" s="76">
        <f t="shared" si="1940"/>
        <v>35</v>
      </c>
      <c r="J4758" s="100"/>
      <c r="K4758" s="101"/>
      <c r="L4758" s="261"/>
      <c r="M4758" s="232"/>
      <c r="N4758" s="241"/>
      <c r="O4758" s="244"/>
      <c r="P4758" s="245"/>
      <c r="Q4758" s="257"/>
      <c r="R4758" s="102"/>
      <c r="S4758" s="103"/>
      <c r="T4758" s="104"/>
      <c r="U4758" s="104"/>
      <c r="V4758" s="104"/>
      <c r="W4758" s="105"/>
      <c r="X4758" s="96"/>
      <c r="Y4758" s="106"/>
      <c r="Z4758" s="207" t="str">
        <f t="shared" si="1943"/>
        <v>Sat</v>
      </c>
      <c r="AA4758" s="107">
        <f>COUNTIF(K4758,"S")</f>
        <v>0</v>
      </c>
      <c r="AB4758" s="107">
        <f>COUNTIF(K4758,"I")</f>
        <v>0</v>
      </c>
      <c r="AC4758" s="107">
        <f>COUNTIF(K4758,"A")</f>
        <v>0</v>
      </c>
    </row>
    <row r="4759" spans="1:29" ht="12.75" customHeight="1">
      <c r="A4759" s="69"/>
      <c r="B4759" s="181"/>
      <c r="C4759" s="181"/>
      <c r="D4759" s="72"/>
      <c r="E4759" s="73"/>
      <c r="F4759" s="72"/>
      <c r="G4759" s="181"/>
      <c r="H4759" s="99"/>
      <c r="I4759" s="76">
        <f t="shared" si="1940"/>
        <v>36</v>
      </c>
      <c r="J4759" s="210" t="s">
        <v>19</v>
      </c>
      <c r="K4759" s="211"/>
      <c r="L4759" s="251"/>
      <c r="M4759" s="212" t="s">
        <v>45</v>
      </c>
      <c r="N4759" s="212" t="s">
        <v>46</v>
      </c>
      <c r="O4759" s="242"/>
      <c r="P4759" s="243"/>
      <c r="Q4759" s="258"/>
      <c r="R4759" s="212"/>
      <c r="S4759" s="213"/>
      <c r="T4759" s="214"/>
      <c r="U4759" s="214"/>
      <c r="V4759" s="215"/>
      <c r="W4759" s="216" t="s">
        <v>36</v>
      </c>
      <c r="X4759" s="182"/>
      <c r="Y4759" s="183" t="s">
        <v>37</v>
      </c>
      <c r="Z4759" s="83"/>
      <c r="AA4759" s="84"/>
      <c r="AB4759" s="84"/>
      <c r="AC4759" s="96"/>
    </row>
    <row r="4760" spans="1:29" ht="12.75" customHeight="1">
      <c r="A4760" s="69"/>
      <c r="B4760" s="184" t="str">
        <f>C4724</f>
        <v>ADE</v>
      </c>
      <c r="C4760" s="181"/>
      <c r="D4760" s="72"/>
      <c r="E4760" s="73"/>
      <c r="F4760" s="72"/>
      <c r="G4760" s="181" t="s">
        <v>38</v>
      </c>
      <c r="H4760" s="99"/>
      <c r="I4760" s="76">
        <f t="shared" si="1940"/>
        <v>37</v>
      </c>
      <c r="J4760" s="333">
        <f>+K4760+L4760</f>
        <v>8</v>
      </c>
      <c r="K4760" s="334">
        <f>+COUNTIF(K4727:K4758,"1")+COUNTIF(K4727:K4758,"2")+COUNTIF(K4727:K4758,"L2")+COUNTIF(K4727:K4758,"L1")</f>
        <v>8</v>
      </c>
      <c r="L4760" s="334">
        <f>+COUNTIF(K4727:K4758,"2")+COUNTIF(K4727:K4758,"L2")</f>
        <v>0</v>
      </c>
      <c r="M4760" s="334">
        <f>+COUNTIF(K4727:K4758,"1")+COUNTIF(K4727:K4758,"L1")</f>
        <v>8</v>
      </c>
      <c r="N4760" s="185"/>
      <c r="O4760" s="185"/>
      <c r="P4760" s="101"/>
      <c r="Q4760" s="259"/>
      <c r="R4760" s="185">
        <f>+COUNTIF(K4728:K4758,"S2")</f>
        <v>0</v>
      </c>
      <c r="S4760" s="102">
        <f>SUM(S4728:S4758)</f>
        <v>1</v>
      </c>
      <c r="T4760" s="102">
        <f>SUM(T4728:T4758)</f>
        <v>0</v>
      </c>
      <c r="U4760" s="102">
        <f>SUM(U4728:U4758)</f>
        <v>0</v>
      </c>
      <c r="V4760" s="102">
        <f>SUM(V4728:V4758)</f>
        <v>0</v>
      </c>
      <c r="W4760" s="105">
        <f>+(S4760*1.5)+(T4760*2)+(U4760*3)+(V4760*4)</f>
        <v>1.5</v>
      </c>
      <c r="X4760" s="186"/>
      <c r="Y4760" s="187">
        <f>+COUNTIF(Y4728:Y4758,"D")</f>
        <v>22</v>
      </c>
      <c r="Z4760" s="83"/>
      <c r="AA4760" s="102">
        <f>SUM(AA4728:AA4758)</f>
        <v>0</v>
      </c>
      <c r="AB4760" s="102">
        <f>SUM(AB4728:AB4758)</f>
        <v>0</v>
      </c>
      <c r="AC4760" s="102">
        <f>SUM(AC4728:AC4758)</f>
        <v>0</v>
      </c>
    </row>
    <row r="4761" spans="1:29" ht="12.75" customHeight="1">
      <c r="A4761" s="69"/>
      <c r="B4761" s="263"/>
      <c r="C4761" s="189" t="s">
        <v>57</v>
      </c>
      <c r="D4761" s="189"/>
      <c r="E4761" s="190"/>
      <c r="F4761" s="72"/>
      <c r="G4761" s="72"/>
      <c r="H4761" s="99"/>
      <c r="I4761" s="76">
        <f t="shared" si="1940"/>
        <v>38</v>
      </c>
      <c r="J4761" s="191"/>
      <c r="K4761" s="192"/>
      <c r="L4761" s="252"/>
      <c r="M4761" s="193"/>
      <c r="N4761" s="193"/>
      <c r="O4761" s="193"/>
      <c r="P4761" s="239"/>
      <c r="Q4761" s="260"/>
      <c r="R4761" s="194">
        <f>S4760+T4760+U4760+V4760</f>
        <v>1</v>
      </c>
      <c r="S4761" s="103"/>
      <c r="T4761" s="103"/>
      <c r="U4761" s="103"/>
      <c r="V4761" s="103"/>
      <c r="W4761" s="103"/>
      <c r="X4761" s="195"/>
      <c r="Y4761" s="187"/>
      <c r="Z4761" s="196"/>
      <c r="AA4761" s="196"/>
      <c r="AB4761" s="196"/>
      <c r="AC4761" s="197"/>
    </row>
    <row r="4763" spans="1:29" ht="12.75" customHeight="1">
      <c r="A4763" s="52">
        <f>A4724+1</f>
        <v>123</v>
      </c>
      <c r="B4763" s="53" t="s">
        <v>2</v>
      </c>
      <c r="C4763" s="54" t="s">
        <v>201</v>
      </c>
      <c r="D4763" s="55"/>
      <c r="E4763" s="56" t="s">
        <v>55</v>
      </c>
      <c r="F4763" s="209" t="s">
        <v>197</v>
      </c>
      <c r="G4763" s="57"/>
      <c r="H4763" s="58"/>
      <c r="I4763" s="59">
        <v>1</v>
      </c>
      <c r="J4763" s="486" t="str">
        <f>+C4763</f>
        <v>ADE</v>
      </c>
      <c r="K4763" s="486"/>
      <c r="L4763" s="486"/>
      <c r="M4763" s="486"/>
      <c r="N4763" s="486"/>
      <c r="O4763" s="486"/>
      <c r="P4763" s="486"/>
      <c r="Q4763" s="486"/>
      <c r="R4763" s="486"/>
      <c r="S4763" s="486"/>
      <c r="T4763" s="486"/>
      <c r="U4763" s="486"/>
      <c r="V4763" s="486"/>
      <c r="W4763" s="486"/>
      <c r="X4763" s="60"/>
      <c r="Y4763" s="61"/>
      <c r="Z4763" s="62"/>
      <c r="AA4763" s="63"/>
      <c r="AB4763" s="63"/>
      <c r="AC4763" s="64"/>
    </row>
    <row r="4764" spans="1:29" ht="12.75" customHeight="1">
      <c r="A4764" s="69"/>
      <c r="B4764" s="70" t="s">
        <v>3</v>
      </c>
      <c r="C4764" s="71" t="s">
        <v>62</v>
      </c>
      <c r="D4764" s="72"/>
      <c r="E4764" s="73"/>
      <c r="F4764" s="72"/>
      <c r="G4764" s="74"/>
      <c r="H4764" s="75"/>
      <c r="I4764" s="76">
        <f t="shared" ref="I4764:I4800" si="1956">+I4763+1</f>
        <v>2</v>
      </c>
      <c r="J4764" s="77" t="s">
        <v>4</v>
      </c>
      <c r="K4764" s="78"/>
      <c r="L4764" s="248"/>
      <c r="M4764" s="79"/>
      <c r="N4764" s="79"/>
      <c r="O4764" s="79"/>
      <c r="P4764" s="236"/>
      <c r="Q4764" s="254"/>
      <c r="R4764" s="79"/>
      <c r="S4764" s="79"/>
      <c r="T4764" s="79"/>
      <c r="U4764" s="79"/>
      <c r="V4764" s="79"/>
      <c r="W4764" s="80" t="str">
        <f>$Y$1</f>
        <v>Period: 1 May 2012 - 31 May 2012</v>
      </c>
      <c r="X4764" s="81"/>
      <c r="Y4764" s="82"/>
      <c r="Z4764" s="83"/>
      <c r="AA4764" s="84"/>
      <c r="AB4764" s="84"/>
      <c r="AC4764" s="85"/>
    </row>
    <row r="4765" spans="1:29" ht="12.75" customHeight="1">
      <c r="A4765" s="69"/>
      <c r="B4765" s="70" t="s">
        <v>6</v>
      </c>
      <c r="C4765" s="71" t="s">
        <v>5</v>
      </c>
      <c r="D4765" s="72"/>
      <c r="E4765" s="73"/>
      <c r="F4765" s="91"/>
      <c r="G4765" s="91"/>
      <c r="H4765" s="92"/>
      <c r="I4765" s="76">
        <f t="shared" si="1956"/>
        <v>3</v>
      </c>
      <c r="J4765" s="487" t="s">
        <v>7</v>
      </c>
      <c r="K4765" s="488" t="s">
        <v>8</v>
      </c>
      <c r="L4765" s="249"/>
      <c r="M4765" s="489" t="s">
        <v>49</v>
      </c>
      <c r="N4765" s="490"/>
      <c r="O4765" s="220"/>
      <c r="P4765" s="237"/>
      <c r="Q4765" s="255"/>
      <c r="R4765" s="491" t="s">
        <v>64</v>
      </c>
      <c r="S4765" s="493" t="s">
        <v>9</v>
      </c>
      <c r="T4765" s="493"/>
      <c r="U4765" s="493"/>
      <c r="V4765" s="493"/>
      <c r="W4765" s="494" t="s">
        <v>10</v>
      </c>
      <c r="X4765" s="93"/>
      <c r="Y4765" s="94"/>
      <c r="Z4765" s="83"/>
      <c r="AA4765" s="84"/>
      <c r="AB4765" s="84"/>
      <c r="AC4765" s="85"/>
    </row>
    <row r="4766" spans="1:29" ht="12.75" customHeight="1">
      <c r="A4766" s="69"/>
      <c r="B4766" s="70" t="s">
        <v>48</v>
      </c>
      <c r="C4766" s="71"/>
      <c r="D4766" s="72"/>
      <c r="E4766" s="73"/>
      <c r="F4766" s="91"/>
      <c r="G4766" s="91"/>
      <c r="H4766" s="92"/>
      <c r="I4766" s="76">
        <f t="shared" si="1956"/>
        <v>4</v>
      </c>
      <c r="J4766" s="487"/>
      <c r="K4766" s="488"/>
      <c r="L4766" s="250"/>
      <c r="M4766" s="231" t="s">
        <v>11</v>
      </c>
      <c r="N4766" s="231" t="s">
        <v>12</v>
      </c>
      <c r="O4766" s="231"/>
      <c r="P4766" s="238"/>
      <c r="Q4766" s="256" t="s">
        <v>67</v>
      </c>
      <c r="R4766" s="492"/>
      <c r="S4766" s="201">
        <v>1.5</v>
      </c>
      <c r="T4766" s="201">
        <v>2</v>
      </c>
      <c r="U4766" s="201">
        <v>3</v>
      </c>
      <c r="V4766" s="201">
        <v>4</v>
      </c>
      <c r="W4766" s="494"/>
      <c r="X4766" s="93"/>
      <c r="Y4766" s="94"/>
      <c r="Z4766" s="83"/>
      <c r="AA4766" s="95" t="s">
        <v>13</v>
      </c>
      <c r="AB4766" s="95" t="s">
        <v>14</v>
      </c>
      <c r="AC4766" s="96" t="s">
        <v>15</v>
      </c>
    </row>
    <row r="4767" spans="1:29" ht="12.75" customHeight="1">
      <c r="A4767" s="69"/>
      <c r="B4767" s="70" t="s">
        <v>16</v>
      </c>
      <c r="C4767" s="71"/>
      <c r="D4767" s="72"/>
      <c r="E4767" s="73"/>
      <c r="F4767" s="98"/>
      <c r="G4767" s="72"/>
      <c r="H4767" s="99"/>
      <c r="I4767" s="76">
        <f t="shared" si="1956"/>
        <v>5</v>
      </c>
      <c r="J4767" s="100">
        <f>$AN$9</f>
        <v>41079</v>
      </c>
      <c r="K4767" s="101"/>
      <c r="L4767" s="261"/>
      <c r="M4767" s="232">
        <f>VLOOKUP(K4767,$AE$23:$AG$30,2,0)</f>
        <v>0</v>
      </c>
      <c r="N4767" s="241">
        <f>VLOOKUP(K4767,$AE$23:$AG$30,3,0)</f>
        <v>0</v>
      </c>
      <c r="O4767" s="244">
        <f t="shared" ref="O4767:O4796" si="1957">(N4767-M4767)*24</f>
        <v>0</v>
      </c>
      <c r="P4767" s="245">
        <f>+IF(((N4767-M4767)*24)&gt;4,"1",0)</f>
        <v>0</v>
      </c>
      <c r="Q4767" s="257">
        <f t="shared" ref="Q4767:Q4796" si="1958">O4767-P4767</f>
        <v>0</v>
      </c>
      <c r="R4767" s="102">
        <f>+L4767-Q4767</f>
        <v>0</v>
      </c>
      <c r="S4767" s="103">
        <f>IF(AND(Y4767="d",W4767&gt;0),1,0)</f>
        <v>0</v>
      </c>
      <c r="T4767" s="104">
        <f>IF(AND(Y4767="D",W4767-S4767&lt;0),0,IF(AND(Y4767="M",W4767&gt;=7),7,IF(AND(Y4767="M",W4767&lt;7),W4767,IF(W4767-S4767&lt;0,0,IF(AND(Y4767="D",W4767-S4767&gt;=7),7,IF(AND(Y4767="D",W4767-S4767&lt;7),W4767-S4767,0))))))</f>
        <v>0</v>
      </c>
      <c r="U4767" s="104">
        <f>IF(AND(Y4767="D",W4767&lt;1),0,IF(AND(Y4767="D",W4767-S4767-T4767&gt;0,W4767-S4767-T4767&lt;1),W4767-S4767-T4767,IF(AND(Y4767="D",W4767-S4767-T4767&gt;=1),1,IF(AND(Y4767="M",W4767-T4767&gt;=1),1,IF(AND(Y4767="M",W4767-T4767&lt;1),W4767-T4767,0)))))</f>
        <v>0</v>
      </c>
      <c r="V4767" s="104">
        <f>IF(AND(Y4767="D",W4767&lt;1),0,IF(AND(Y4767="D",W4767-S4767-T4767-U4767&gt;0),W4767-S4767-T4767-U4767,IF(AND(Y4767="M",W4767-T4767-U4767&gt;0),W4767-T4767-U4767,0)))</f>
        <v>0</v>
      </c>
      <c r="W4767" s="105">
        <f>+R4767</f>
        <v>0</v>
      </c>
      <c r="X4767" s="96"/>
      <c r="Y4767" s="106" t="str">
        <f>$AO$9</f>
        <v>D</v>
      </c>
      <c r="Z4767" s="207" t="str">
        <f t="shared" ref="Z4767:Z4797" si="1959">TEXT(WEEKDAY(J4767),"ddd")</f>
        <v>Tue</v>
      </c>
      <c r="AA4767" s="107">
        <f t="shared" ref="AA4767:AA4796" si="1960">COUNTIF(K4767,"S")</f>
        <v>0</v>
      </c>
      <c r="AB4767" s="107">
        <f t="shared" ref="AB4767:AB4796" si="1961">COUNTIF(K4767,"I")</f>
        <v>0</v>
      </c>
      <c r="AC4767" s="107">
        <f t="shared" ref="AC4767:AC4796" si="1962">COUNTIF(K4767,"A")</f>
        <v>0</v>
      </c>
    </row>
    <row r="4768" spans="1:29" ht="12.75" customHeight="1">
      <c r="A4768" s="69"/>
      <c r="B4768" s="70" t="s">
        <v>18</v>
      </c>
      <c r="C4768" s="108" t="s">
        <v>61</v>
      </c>
      <c r="D4768" s="109"/>
      <c r="E4768" s="73"/>
      <c r="F4768" s="110"/>
      <c r="G4768" s="72"/>
      <c r="H4768" s="99"/>
      <c r="I4768" s="76">
        <f t="shared" si="1956"/>
        <v>6</v>
      </c>
      <c r="J4768" s="100">
        <f>$AN$10</f>
        <v>41080</v>
      </c>
      <c r="K4768" s="101"/>
      <c r="L4768" s="261"/>
      <c r="M4768" s="232">
        <f>VLOOKUP(K4768,$AE$23:$AG$30,2,0)</f>
        <v>0</v>
      </c>
      <c r="N4768" s="241">
        <f t="shared" ref="N4768:N4796" si="1963">VLOOKUP(K4768,$AE$23:$AG$30,3,0)</f>
        <v>0</v>
      </c>
      <c r="O4768" s="244">
        <f t="shared" si="1957"/>
        <v>0</v>
      </c>
      <c r="P4768" s="245">
        <f>+IF(((N4768-M4768)*24)&gt;4,"1",0)</f>
        <v>0</v>
      </c>
      <c r="Q4768" s="257">
        <f t="shared" si="1958"/>
        <v>0</v>
      </c>
      <c r="R4768" s="102">
        <f>+L4768-Q4768</f>
        <v>0</v>
      </c>
      <c r="S4768" s="103">
        <f t="shared" ref="S4768:S4796" si="1964">IF(AND(Y4768="d",W4768&gt;0),1,0)</f>
        <v>0</v>
      </c>
      <c r="T4768" s="104">
        <f t="shared" ref="T4768:T4796" si="1965">IF(AND(Y4768="D",W4768-S4768&lt;0),0,IF(AND(Y4768="M",W4768&gt;=7),7,IF(AND(Y4768="M",W4768&lt;7),W4768,IF(W4768-S4768&lt;0,0,IF(AND(Y4768="D",W4768-S4768&gt;=7),7,IF(AND(Y4768="D",W4768-S4768&lt;7),W4768-S4768,0))))))</f>
        <v>0</v>
      </c>
      <c r="U4768" s="104">
        <f t="shared" ref="U4768:U4796" si="1966">IF(AND(Y4768="D",W4768&lt;1),0,IF(AND(Y4768="D",W4768-S4768-T4768&gt;0,W4768-S4768-T4768&lt;1),W4768-S4768-T4768,IF(AND(Y4768="D",W4768-S4768-T4768&gt;=1),1,IF(AND(Y4768="M",W4768-T4768&gt;=1),1,IF(AND(Y4768="M",W4768-T4768&lt;1),W4768-T4768,0)))))</f>
        <v>0</v>
      </c>
      <c r="V4768" s="104">
        <f t="shared" ref="V4768:V4796" si="1967">IF(AND(Y4768="D",W4768&lt;1),0,IF(AND(Y4768="D",W4768-S4768-T4768-U4768&gt;0),W4768-S4768-T4768-U4768,IF(AND(Y4768="M",W4768-T4768-U4768&gt;0),W4768-T4768-U4768,0)))</f>
        <v>0</v>
      </c>
      <c r="W4768" s="105">
        <f t="shared" ref="W4768:W4796" si="1968">+R4768</f>
        <v>0</v>
      </c>
      <c r="X4768" s="96"/>
      <c r="Y4768" s="106" t="str">
        <f>$AO$10</f>
        <v>D</v>
      </c>
      <c r="Z4768" s="207" t="str">
        <f t="shared" si="1959"/>
        <v>Wed</v>
      </c>
      <c r="AA4768" s="107">
        <f t="shared" si="1960"/>
        <v>0</v>
      </c>
      <c r="AB4768" s="107">
        <f t="shared" si="1961"/>
        <v>0</v>
      </c>
      <c r="AC4768" s="107">
        <f t="shared" si="1962"/>
        <v>0</v>
      </c>
    </row>
    <row r="4769" spans="1:29" ht="12.75" customHeight="1">
      <c r="A4769" s="69"/>
      <c r="B4769" s="98" t="s">
        <v>20</v>
      </c>
      <c r="C4769" s="199">
        <v>40245</v>
      </c>
      <c r="D4769" s="199">
        <v>41340</v>
      </c>
      <c r="E4769" s="73"/>
      <c r="F4769" s="72"/>
      <c r="G4769" s="72"/>
      <c r="H4769" s="99"/>
      <c r="I4769" s="76">
        <f t="shared" si="1956"/>
        <v>7</v>
      </c>
      <c r="J4769" s="100">
        <f>$AN$11</f>
        <v>41081</v>
      </c>
      <c r="K4769" s="101"/>
      <c r="L4769" s="261"/>
      <c r="M4769" s="232">
        <f>VLOOKUP(K4769,$AE$23:$AG$30,2,0)</f>
        <v>0</v>
      </c>
      <c r="N4769" s="241">
        <f t="shared" si="1963"/>
        <v>0</v>
      </c>
      <c r="O4769" s="244">
        <f t="shared" si="1957"/>
        <v>0</v>
      </c>
      <c r="P4769" s="245">
        <f t="shared" ref="P4769:P4796" si="1969">+IF(((N4769-M4769)*24)&gt;4,"1",0)</f>
        <v>0</v>
      </c>
      <c r="Q4769" s="257">
        <f t="shared" si="1958"/>
        <v>0</v>
      </c>
      <c r="R4769" s="102">
        <f t="shared" ref="R4769:R4796" si="1970">+L4769-Q4769</f>
        <v>0</v>
      </c>
      <c r="S4769" s="103">
        <f t="shared" si="1964"/>
        <v>0</v>
      </c>
      <c r="T4769" s="104">
        <f t="shared" si="1965"/>
        <v>0</v>
      </c>
      <c r="U4769" s="104">
        <f t="shared" si="1966"/>
        <v>0</v>
      </c>
      <c r="V4769" s="104">
        <f t="shared" si="1967"/>
        <v>0</v>
      </c>
      <c r="W4769" s="105">
        <f t="shared" si="1968"/>
        <v>0</v>
      </c>
      <c r="X4769" s="96"/>
      <c r="Y4769" s="106" t="str">
        <f>$AO$11</f>
        <v>D</v>
      </c>
      <c r="Z4769" s="207" t="str">
        <f t="shared" si="1959"/>
        <v>Thu</v>
      </c>
      <c r="AA4769" s="107">
        <f t="shared" si="1960"/>
        <v>0</v>
      </c>
      <c r="AB4769" s="107">
        <f t="shared" si="1961"/>
        <v>0</v>
      </c>
      <c r="AC4769" s="107">
        <f t="shared" si="1962"/>
        <v>0</v>
      </c>
    </row>
    <row r="4770" spans="1:29" ht="12.75" customHeight="1">
      <c r="A4770" s="69"/>
      <c r="B4770" s="98"/>
      <c r="C4770" s="98"/>
      <c r="D4770" s="72"/>
      <c r="E4770" s="73"/>
      <c r="F4770" s="72"/>
      <c r="G4770" s="72"/>
      <c r="H4770" s="99"/>
      <c r="I4770" s="76">
        <f t="shared" si="1956"/>
        <v>8</v>
      </c>
      <c r="J4770" s="100">
        <f>$AN$12</f>
        <v>41082</v>
      </c>
      <c r="K4770" s="101"/>
      <c r="L4770" s="261"/>
      <c r="M4770" s="232">
        <f t="shared" ref="M4770:M4796" si="1971">VLOOKUP(K4770,$AE$23:$AG$30,2,0)</f>
        <v>0</v>
      </c>
      <c r="N4770" s="241">
        <f t="shared" si="1963"/>
        <v>0</v>
      </c>
      <c r="O4770" s="244">
        <f t="shared" si="1957"/>
        <v>0</v>
      </c>
      <c r="P4770" s="245">
        <f t="shared" si="1969"/>
        <v>0</v>
      </c>
      <c r="Q4770" s="257">
        <f t="shared" si="1958"/>
        <v>0</v>
      </c>
      <c r="R4770" s="102">
        <f t="shared" si="1970"/>
        <v>0</v>
      </c>
      <c r="S4770" s="103">
        <f t="shared" si="1964"/>
        <v>0</v>
      </c>
      <c r="T4770" s="104">
        <f t="shared" si="1965"/>
        <v>0</v>
      </c>
      <c r="U4770" s="104">
        <f t="shared" si="1966"/>
        <v>0</v>
      </c>
      <c r="V4770" s="104">
        <f t="shared" si="1967"/>
        <v>0</v>
      </c>
      <c r="W4770" s="105">
        <f t="shared" si="1968"/>
        <v>0</v>
      </c>
      <c r="X4770" s="96"/>
      <c r="Y4770" s="106" t="str">
        <f>$AO$12</f>
        <v>D</v>
      </c>
      <c r="Z4770" s="207" t="str">
        <f t="shared" si="1959"/>
        <v>Fri</v>
      </c>
      <c r="AA4770" s="107">
        <f t="shared" si="1960"/>
        <v>0</v>
      </c>
      <c r="AB4770" s="107">
        <f t="shared" si="1961"/>
        <v>0</v>
      </c>
      <c r="AC4770" s="107">
        <f t="shared" si="1962"/>
        <v>0</v>
      </c>
    </row>
    <row r="4771" spans="1:29" ht="12.75" customHeight="1">
      <c r="A4771" s="69"/>
      <c r="B4771" s="98"/>
      <c r="C4771" s="98"/>
      <c r="D4771" s="72"/>
      <c r="E4771" s="73"/>
      <c r="F4771" s="198"/>
      <c r="G4771" s="72"/>
      <c r="H4771" s="99"/>
      <c r="I4771" s="76">
        <f t="shared" si="1956"/>
        <v>9</v>
      </c>
      <c r="J4771" s="100">
        <f>$AN$13</f>
        <v>41083</v>
      </c>
      <c r="K4771" s="101"/>
      <c r="L4771" s="261"/>
      <c r="M4771" s="232">
        <f t="shared" si="1971"/>
        <v>0</v>
      </c>
      <c r="N4771" s="241">
        <f t="shared" si="1963"/>
        <v>0</v>
      </c>
      <c r="O4771" s="244">
        <f t="shared" si="1957"/>
        <v>0</v>
      </c>
      <c r="P4771" s="245">
        <f t="shared" si="1969"/>
        <v>0</v>
      </c>
      <c r="Q4771" s="257">
        <f t="shared" si="1958"/>
        <v>0</v>
      </c>
      <c r="R4771" s="102">
        <f t="shared" si="1970"/>
        <v>0</v>
      </c>
      <c r="S4771" s="103">
        <f t="shared" si="1964"/>
        <v>0</v>
      </c>
      <c r="T4771" s="104">
        <f t="shared" si="1965"/>
        <v>0</v>
      </c>
      <c r="U4771" s="104">
        <f t="shared" si="1966"/>
        <v>0</v>
      </c>
      <c r="V4771" s="104">
        <f t="shared" si="1967"/>
        <v>0</v>
      </c>
      <c r="W4771" s="105">
        <f t="shared" si="1968"/>
        <v>0</v>
      </c>
      <c r="X4771" s="96"/>
      <c r="Y4771" s="106" t="str">
        <f>$AO$13</f>
        <v>M</v>
      </c>
      <c r="Z4771" s="207" t="str">
        <f t="shared" si="1959"/>
        <v>Sat</v>
      </c>
      <c r="AA4771" s="107">
        <f t="shared" si="1960"/>
        <v>0</v>
      </c>
      <c r="AB4771" s="107">
        <f t="shared" si="1961"/>
        <v>0</v>
      </c>
      <c r="AC4771" s="107">
        <f t="shared" si="1962"/>
        <v>0</v>
      </c>
    </row>
    <row r="4772" spans="1:29" ht="12.75" customHeight="1">
      <c r="A4772" s="69"/>
      <c r="B4772" s="124" t="s">
        <v>21</v>
      </c>
      <c r="C4772" s="125" t="s">
        <v>22</v>
      </c>
      <c r="D4772" s="126"/>
      <c r="E4772" s="127"/>
      <c r="F4772" s="198">
        <v>1244560</v>
      </c>
      <c r="G4772" s="129" t="s">
        <v>22</v>
      </c>
      <c r="H4772" s="130">
        <f>+F4772</f>
        <v>1244560</v>
      </c>
      <c r="I4772" s="76">
        <f t="shared" si="1956"/>
        <v>10</v>
      </c>
      <c r="J4772" s="100">
        <f>$AN$14</f>
        <v>41084</v>
      </c>
      <c r="K4772" s="101"/>
      <c r="L4772" s="261"/>
      <c r="M4772" s="232">
        <f t="shared" si="1971"/>
        <v>0</v>
      </c>
      <c r="N4772" s="241">
        <f t="shared" si="1963"/>
        <v>0</v>
      </c>
      <c r="O4772" s="244">
        <f t="shared" si="1957"/>
        <v>0</v>
      </c>
      <c r="P4772" s="245">
        <f t="shared" si="1969"/>
        <v>0</v>
      </c>
      <c r="Q4772" s="257">
        <f t="shared" si="1958"/>
        <v>0</v>
      </c>
      <c r="R4772" s="102">
        <f t="shared" si="1970"/>
        <v>0</v>
      </c>
      <c r="S4772" s="103">
        <f t="shared" si="1964"/>
        <v>0</v>
      </c>
      <c r="T4772" s="104">
        <f t="shared" si="1965"/>
        <v>0</v>
      </c>
      <c r="U4772" s="104">
        <f t="shared" si="1966"/>
        <v>0</v>
      </c>
      <c r="V4772" s="104">
        <f t="shared" si="1967"/>
        <v>0</v>
      </c>
      <c r="W4772" s="105">
        <f t="shared" si="1968"/>
        <v>0</v>
      </c>
      <c r="X4772" s="96"/>
      <c r="Y4772" s="106" t="str">
        <f>$AO$14</f>
        <v>M</v>
      </c>
      <c r="Z4772" s="262" t="str">
        <f t="shared" si="1959"/>
        <v>Sun</v>
      </c>
      <c r="AA4772" s="107">
        <f t="shared" si="1960"/>
        <v>0</v>
      </c>
      <c r="AB4772" s="107">
        <f t="shared" si="1961"/>
        <v>0</v>
      </c>
      <c r="AC4772" s="107">
        <f t="shared" si="1962"/>
        <v>0</v>
      </c>
    </row>
    <row r="4773" spans="1:29" ht="12.75" customHeight="1">
      <c r="A4773" s="69"/>
      <c r="B4773" s="124" t="s">
        <v>23</v>
      </c>
      <c r="C4773" s="125" t="s">
        <v>22</v>
      </c>
      <c r="D4773" s="133">
        <f>+F4772/173</f>
        <v>7193.9884393063585</v>
      </c>
      <c r="E4773" s="127" t="s">
        <v>24</v>
      </c>
      <c r="F4773" s="128">
        <f>+W4799</f>
        <v>1.5</v>
      </c>
      <c r="G4773" s="134" t="s">
        <v>22</v>
      </c>
      <c r="H4773" s="130">
        <f>F4773*D4773</f>
        <v>10790.982658959538</v>
      </c>
      <c r="I4773" s="76">
        <f t="shared" si="1956"/>
        <v>11</v>
      </c>
      <c r="J4773" s="100">
        <f>$AN$15</f>
        <v>41085</v>
      </c>
      <c r="K4773" s="101"/>
      <c r="L4773" s="261"/>
      <c r="M4773" s="232">
        <f t="shared" si="1971"/>
        <v>0</v>
      </c>
      <c r="N4773" s="241">
        <f t="shared" si="1963"/>
        <v>0</v>
      </c>
      <c r="O4773" s="244">
        <f t="shared" si="1957"/>
        <v>0</v>
      </c>
      <c r="P4773" s="245">
        <f t="shared" si="1969"/>
        <v>0</v>
      </c>
      <c r="Q4773" s="257">
        <f t="shared" si="1958"/>
        <v>0</v>
      </c>
      <c r="R4773" s="102">
        <f t="shared" si="1970"/>
        <v>0</v>
      </c>
      <c r="S4773" s="103">
        <f t="shared" si="1964"/>
        <v>0</v>
      </c>
      <c r="T4773" s="104">
        <f t="shared" si="1965"/>
        <v>0</v>
      </c>
      <c r="U4773" s="104">
        <f t="shared" si="1966"/>
        <v>0</v>
      </c>
      <c r="V4773" s="104">
        <f t="shared" si="1967"/>
        <v>0</v>
      </c>
      <c r="W4773" s="105">
        <f t="shared" si="1968"/>
        <v>0</v>
      </c>
      <c r="X4773" s="96"/>
      <c r="Y4773" s="106" t="str">
        <f>$AO$15</f>
        <v>D</v>
      </c>
      <c r="Z4773" s="262" t="str">
        <f t="shared" si="1959"/>
        <v>Mon</v>
      </c>
      <c r="AA4773" s="107">
        <f t="shared" si="1960"/>
        <v>0</v>
      </c>
      <c r="AB4773" s="107">
        <f t="shared" si="1961"/>
        <v>0</v>
      </c>
      <c r="AC4773" s="107">
        <f t="shared" si="1962"/>
        <v>0</v>
      </c>
    </row>
    <row r="4774" spans="1:29" ht="12.75" customHeight="1">
      <c r="A4774" s="69"/>
      <c r="B4774" s="124" t="s">
        <v>65</v>
      </c>
      <c r="C4774" s="125" t="s">
        <v>22</v>
      </c>
      <c r="D4774" s="133">
        <v>6000</v>
      </c>
      <c r="E4774" s="127" t="s">
        <v>24</v>
      </c>
      <c r="F4774" s="203">
        <f>+K4799</f>
        <v>8</v>
      </c>
      <c r="G4774" s="134" t="s">
        <v>22</v>
      </c>
      <c r="H4774" s="130">
        <f>F4774*D4774</f>
        <v>48000</v>
      </c>
      <c r="I4774" s="76">
        <f t="shared" si="1956"/>
        <v>12</v>
      </c>
      <c r="J4774" s="100">
        <f>$AN$16</f>
        <v>41086</v>
      </c>
      <c r="K4774" s="101"/>
      <c r="L4774" s="261"/>
      <c r="M4774" s="232">
        <f t="shared" si="1971"/>
        <v>0</v>
      </c>
      <c r="N4774" s="241">
        <f t="shared" si="1963"/>
        <v>0</v>
      </c>
      <c r="O4774" s="244">
        <f t="shared" si="1957"/>
        <v>0</v>
      </c>
      <c r="P4774" s="245">
        <f t="shared" si="1969"/>
        <v>0</v>
      </c>
      <c r="Q4774" s="257">
        <f t="shared" si="1958"/>
        <v>0</v>
      </c>
      <c r="R4774" s="102">
        <f t="shared" si="1970"/>
        <v>0</v>
      </c>
      <c r="S4774" s="103">
        <f t="shared" si="1964"/>
        <v>0</v>
      </c>
      <c r="T4774" s="104">
        <f t="shared" si="1965"/>
        <v>0</v>
      </c>
      <c r="U4774" s="104">
        <f t="shared" si="1966"/>
        <v>0</v>
      </c>
      <c r="V4774" s="104">
        <f t="shared" si="1967"/>
        <v>0</v>
      </c>
      <c r="W4774" s="105">
        <f t="shared" si="1968"/>
        <v>0</v>
      </c>
      <c r="X4774" s="96"/>
      <c r="Y4774" s="106" t="str">
        <f>$AO$16</f>
        <v>D</v>
      </c>
      <c r="Z4774" s="207" t="str">
        <f t="shared" si="1959"/>
        <v>Tue</v>
      </c>
      <c r="AA4774" s="107">
        <f t="shared" si="1960"/>
        <v>0</v>
      </c>
      <c r="AB4774" s="107">
        <f t="shared" si="1961"/>
        <v>0</v>
      </c>
      <c r="AC4774" s="107">
        <f t="shared" si="1962"/>
        <v>0</v>
      </c>
    </row>
    <row r="4775" spans="1:29" ht="12.75" customHeight="1">
      <c r="A4775" s="69"/>
      <c r="B4775" s="124" t="s">
        <v>66</v>
      </c>
      <c r="C4775" s="125" t="s">
        <v>22</v>
      </c>
      <c r="D4775" s="200">
        <v>4000</v>
      </c>
      <c r="E4775" s="127" t="s">
        <v>24</v>
      </c>
      <c r="F4775" s="139">
        <f>+L4799</f>
        <v>0</v>
      </c>
      <c r="G4775" s="134" t="s">
        <v>22</v>
      </c>
      <c r="H4775" s="130">
        <f>F4775*D4775</f>
        <v>0</v>
      </c>
      <c r="I4775" s="76">
        <f t="shared" si="1956"/>
        <v>13</v>
      </c>
      <c r="J4775" s="100">
        <f>$AN$17</f>
        <v>41087</v>
      </c>
      <c r="K4775" s="101"/>
      <c r="L4775" s="261"/>
      <c r="M4775" s="232">
        <f t="shared" si="1971"/>
        <v>0</v>
      </c>
      <c r="N4775" s="241">
        <f t="shared" si="1963"/>
        <v>0</v>
      </c>
      <c r="O4775" s="244">
        <f t="shared" si="1957"/>
        <v>0</v>
      </c>
      <c r="P4775" s="245">
        <f t="shared" si="1969"/>
        <v>0</v>
      </c>
      <c r="Q4775" s="257">
        <f t="shared" si="1958"/>
        <v>0</v>
      </c>
      <c r="R4775" s="102">
        <f t="shared" si="1970"/>
        <v>0</v>
      </c>
      <c r="S4775" s="103">
        <f t="shared" si="1964"/>
        <v>0</v>
      </c>
      <c r="T4775" s="104">
        <f t="shared" si="1965"/>
        <v>0</v>
      </c>
      <c r="U4775" s="104">
        <f t="shared" si="1966"/>
        <v>0</v>
      </c>
      <c r="V4775" s="104">
        <f t="shared" si="1967"/>
        <v>0</v>
      </c>
      <c r="W4775" s="105">
        <f t="shared" si="1968"/>
        <v>0</v>
      </c>
      <c r="X4775" s="96"/>
      <c r="Y4775" s="106" t="str">
        <f>$AO$17</f>
        <v>D</v>
      </c>
      <c r="Z4775" s="207" t="str">
        <f t="shared" si="1959"/>
        <v>Wed</v>
      </c>
      <c r="AA4775" s="107">
        <f t="shared" si="1960"/>
        <v>0</v>
      </c>
      <c r="AB4775" s="107">
        <f t="shared" si="1961"/>
        <v>0</v>
      </c>
      <c r="AC4775" s="107">
        <f t="shared" si="1962"/>
        <v>0</v>
      </c>
    </row>
    <row r="4776" spans="1:29" ht="12.75" customHeight="1">
      <c r="A4776" s="69"/>
      <c r="B4776" s="335" t="s">
        <v>75</v>
      </c>
      <c r="C4776" s="336" t="s">
        <v>22</v>
      </c>
      <c r="D4776" s="337"/>
      <c r="E4776" s="127" t="s">
        <v>24</v>
      </c>
      <c r="F4776" s="338">
        <f>+M4799</f>
        <v>8</v>
      </c>
      <c r="G4776" s="142" t="s">
        <v>22</v>
      </c>
      <c r="H4776" s="143">
        <f>+F4776*D4776</f>
        <v>0</v>
      </c>
      <c r="I4776" s="76">
        <f t="shared" si="1956"/>
        <v>14</v>
      </c>
      <c r="J4776" s="100">
        <f>$AN$18</f>
        <v>41088</v>
      </c>
      <c r="K4776" s="101"/>
      <c r="L4776" s="261"/>
      <c r="M4776" s="232">
        <f t="shared" si="1971"/>
        <v>0</v>
      </c>
      <c r="N4776" s="241">
        <f t="shared" si="1963"/>
        <v>0</v>
      </c>
      <c r="O4776" s="244">
        <f t="shared" si="1957"/>
        <v>0</v>
      </c>
      <c r="P4776" s="245">
        <f t="shared" si="1969"/>
        <v>0</v>
      </c>
      <c r="Q4776" s="257">
        <f t="shared" si="1958"/>
        <v>0</v>
      </c>
      <c r="R4776" s="102">
        <f t="shared" si="1970"/>
        <v>0</v>
      </c>
      <c r="S4776" s="103">
        <f t="shared" si="1964"/>
        <v>0</v>
      </c>
      <c r="T4776" s="104">
        <f t="shared" si="1965"/>
        <v>0</v>
      </c>
      <c r="U4776" s="104">
        <f t="shared" si="1966"/>
        <v>0</v>
      </c>
      <c r="V4776" s="104">
        <f t="shared" si="1967"/>
        <v>0</v>
      </c>
      <c r="W4776" s="105">
        <f t="shared" si="1968"/>
        <v>0</v>
      </c>
      <c r="X4776" s="96"/>
      <c r="Y4776" s="106" t="str">
        <f>$AO$18</f>
        <v>D</v>
      </c>
      <c r="Z4776" s="207" t="str">
        <f t="shared" si="1959"/>
        <v>Thu</v>
      </c>
      <c r="AA4776" s="107">
        <f t="shared" si="1960"/>
        <v>0</v>
      </c>
      <c r="AB4776" s="107">
        <f t="shared" si="1961"/>
        <v>0</v>
      </c>
      <c r="AC4776" s="107">
        <f t="shared" si="1962"/>
        <v>0</v>
      </c>
    </row>
    <row r="4777" spans="1:29" ht="12.75" customHeight="1">
      <c r="A4777" s="69"/>
      <c r="B4777" s="124"/>
      <c r="C4777" s="70"/>
      <c r="D4777" s="202"/>
      <c r="E4777" s="140"/>
      <c r="F4777" s="141"/>
      <c r="G4777" s="74" t="s">
        <v>22</v>
      </c>
      <c r="H4777" s="99">
        <f>+D4777*F4777</f>
        <v>0</v>
      </c>
      <c r="I4777" s="76">
        <f t="shared" si="1956"/>
        <v>15</v>
      </c>
      <c r="J4777" s="100">
        <f>$AN$19</f>
        <v>41089</v>
      </c>
      <c r="K4777" s="101"/>
      <c r="L4777" s="261"/>
      <c r="M4777" s="232">
        <f t="shared" si="1971"/>
        <v>0</v>
      </c>
      <c r="N4777" s="241">
        <f t="shared" si="1963"/>
        <v>0</v>
      </c>
      <c r="O4777" s="244">
        <f t="shared" si="1957"/>
        <v>0</v>
      </c>
      <c r="P4777" s="245">
        <f t="shared" si="1969"/>
        <v>0</v>
      </c>
      <c r="Q4777" s="257">
        <f t="shared" si="1958"/>
        <v>0</v>
      </c>
      <c r="R4777" s="102">
        <f t="shared" si="1970"/>
        <v>0</v>
      </c>
      <c r="S4777" s="103">
        <f t="shared" si="1964"/>
        <v>0</v>
      </c>
      <c r="T4777" s="104">
        <f t="shared" si="1965"/>
        <v>0</v>
      </c>
      <c r="U4777" s="104">
        <f t="shared" si="1966"/>
        <v>0</v>
      </c>
      <c r="V4777" s="104">
        <f t="shared" si="1967"/>
        <v>0</v>
      </c>
      <c r="W4777" s="105">
        <f t="shared" si="1968"/>
        <v>0</v>
      </c>
      <c r="X4777" s="96"/>
      <c r="Y4777" s="106" t="str">
        <f>$AO$19</f>
        <v>D</v>
      </c>
      <c r="Z4777" s="207" t="str">
        <f t="shared" si="1959"/>
        <v>Fri</v>
      </c>
      <c r="AA4777" s="107">
        <f t="shared" si="1960"/>
        <v>0</v>
      </c>
      <c r="AB4777" s="107">
        <f t="shared" si="1961"/>
        <v>0</v>
      </c>
      <c r="AC4777" s="107">
        <f t="shared" si="1962"/>
        <v>0</v>
      </c>
    </row>
    <row r="4778" spans="1:29" ht="12.75" customHeight="1">
      <c r="A4778" s="69"/>
      <c r="B4778" s="124"/>
      <c r="C4778" s="70"/>
      <c r="D4778" s="202"/>
      <c r="E4778" s="140"/>
      <c r="F4778" s="139"/>
      <c r="G4778" s="74" t="s">
        <v>22</v>
      </c>
      <c r="H4778" s="99">
        <f>+D4778*F4778</f>
        <v>0</v>
      </c>
      <c r="I4778" s="76">
        <f t="shared" si="1956"/>
        <v>16</v>
      </c>
      <c r="J4778" s="100">
        <f>$AN$20</f>
        <v>41090</v>
      </c>
      <c r="K4778" s="101"/>
      <c r="L4778" s="261"/>
      <c r="M4778" s="232">
        <f t="shared" si="1971"/>
        <v>0</v>
      </c>
      <c r="N4778" s="241">
        <f t="shared" si="1963"/>
        <v>0</v>
      </c>
      <c r="O4778" s="244">
        <f t="shared" si="1957"/>
        <v>0</v>
      </c>
      <c r="P4778" s="245">
        <f t="shared" si="1969"/>
        <v>0</v>
      </c>
      <c r="Q4778" s="257">
        <f t="shared" si="1958"/>
        <v>0</v>
      </c>
      <c r="R4778" s="102">
        <f t="shared" si="1970"/>
        <v>0</v>
      </c>
      <c r="S4778" s="103">
        <f t="shared" si="1964"/>
        <v>0</v>
      </c>
      <c r="T4778" s="104">
        <f t="shared" si="1965"/>
        <v>0</v>
      </c>
      <c r="U4778" s="104">
        <f t="shared" si="1966"/>
        <v>0</v>
      </c>
      <c r="V4778" s="104">
        <f t="shared" si="1967"/>
        <v>0</v>
      </c>
      <c r="W4778" s="105">
        <f t="shared" si="1968"/>
        <v>0</v>
      </c>
      <c r="X4778" s="96"/>
      <c r="Y4778" s="106" t="str">
        <f>$AO$20</f>
        <v>M</v>
      </c>
      <c r="Z4778" s="207" t="str">
        <f t="shared" si="1959"/>
        <v>Sat</v>
      </c>
      <c r="AA4778" s="107">
        <f t="shared" si="1960"/>
        <v>0</v>
      </c>
      <c r="AB4778" s="107">
        <f t="shared" si="1961"/>
        <v>0</v>
      </c>
      <c r="AC4778" s="107">
        <f t="shared" si="1962"/>
        <v>0</v>
      </c>
    </row>
    <row r="4779" spans="1:29" ht="12.75" customHeight="1">
      <c r="A4779" s="69"/>
      <c r="B4779" s="124" t="s">
        <v>56</v>
      </c>
      <c r="C4779" s="70" t="s">
        <v>22</v>
      </c>
      <c r="D4779" s="202"/>
      <c r="E4779" s="140"/>
      <c r="F4779" s="141"/>
      <c r="G4779" s="74" t="s">
        <v>22</v>
      </c>
      <c r="H4779" s="99">
        <v>0</v>
      </c>
      <c r="I4779" s="76">
        <f t="shared" si="1956"/>
        <v>17</v>
      </c>
      <c r="J4779" s="100">
        <f>$AN$21</f>
        <v>41091</v>
      </c>
      <c r="K4779" s="101"/>
      <c r="L4779" s="261"/>
      <c r="M4779" s="232">
        <f t="shared" si="1971"/>
        <v>0</v>
      </c>
      <c r="N4779" s="241">
        <f t="shared" si="1963"/>
        <v>0</v>
      </c>
      <c r="O4779" s="244">
        <f t="shared" si="1957"/>
        <v>0</v>
      </c>
      <c r="P4779" s="245">
        <f t="shared" si="1969"/>
        <v>0</v>
      </c>
      <c r="Q4779" s="257">
        <f t="shared" si="1958"/>
        <v>0</v>
      </c>
      <c r="R4779" s="102">
        <f t="shared" si="1970"/>
        <v>0</v>
      </c>
      <c r="S4779" s="103">
        <f t="shared" si="1964"/>
        <v>0</v>
      </c>
      <c r="T4779" s="104">
        <f t="shared" si="1965"/>
        <v>0</v>
      </c>
      <c r="U4779" s="104">
        <f t="shared" si="1966"/>
        <v>0</v>
      </c>
      <c r="V4779" s="104">
        <f t="shared" si="1967"/>
        <v>0</v>
      </c>
      <c r="W4779" s="105">
        <f t="shared" si="1968"/>
        <v>0</v>
      </c>
      <c r="X4779" s="96"/>
      <c r="Y4779" s="106" t="str">
        <f>$AO$21</f>
        <v>M</v>
      </c>
      <c r="Z4779" s="262" t="str">
        <f t="shared" si="1959"/>
        <v>Sun</v>
      </c>
      <c r="AA4779" s="107">
        <f t="shared" si="1960"/>
        <v>0</v>
      </c>
      <c r="AB4779" s="107">
        <f t="shared" si="1961"/>
        <v>0</v>
      </c>
      <c r="AC4779" s="107">
        <f t="shared" si="1962"/>
        <v>0</v>
      </c>
    </row>
    <row r="4780" spans="1:29" ht="12.75" customHeight="1">
      <c r="A4780" s="69"/>
      <c r="B4780" s="124"/>
      <c r="C4780" s="70"/>
      <c r="D4780" s="202"/>
      <c r="E4780" s="140"/>
      <c r="F4780" s="139"/>
      <c r="G4780" s="74" t="s">
        <v>22</v>
      </c>
      <c r="H4780" s="99">
        <f>+D4780*F4780</f>
        <v>0</v>
      </c>
      <c r="I4780" s="76">
        <f t="shared" si="1956"/>
        <v>18</v>
      </c>
      <c r="J4780" s="100">
        <f>$AN$22</f>
        <v>41092</v>
      </c>
      <c r="K4780" s="101"/>
      <c r="L4780" s="261"/>
      <c r="M4780" s="232">
        <f t="shared" si="1971"/>
        <v>0</v>
      </c>
      <c r="N4780" s="241">
        <f t="shared" si="1963"/>
        <v>0</v>
      </c>
      <c r="O4780" s="244">
        <f t="shared" si="1957"/>
        <v>0</v>
      </c>
      <c r="P4780" s="245">
        <f t="shared" si="1969"/>
        <v>0</v>
      </c>
      <c r="Q4780" s="257">
        <f t="shared" si="1958"/>
        <v>0</v>
      </c>
      <c r="R4780" s="102">
        <f t="shared" si="1970"/>
        <v>0</v>
      </c>
      <c r="S4780" s="103">
        <f t="shared" si="1964"/>
        <v>0</v>
      </c>
      <c r="T4780" s="104">
        <f t="shared" si="1965"/>
        <v>0</v>
      </c>
      <c r="U4780" s="104">
        <f t="shared" si="1966"/>
        <v>0</v>
      </c>
      <c r="V4780" s="104">
        <f t="shared" si="1967"/>
        <v>0</v>
      </c>
      <c r="W4780" s="105">
        <f t="shared" si="1968"/>
        <v>0</v>
      </c>
      <c r="X4780" s="96"/>
      <c r="Y4780" s="106" t="str">
        <f>$AO$22</f>
        <v>D</v>
      </c>
      <c r="Z4780" s="262" t="str">
        <f t="shared" si="1959"/>
        <v>Mon</v>
      </c>
      <c r="AA4780" s="107">
        <f t="shared" si="1960"/>
        <v>0</v>
      </c>
      <c r="AB4780" s="107">
        <f t="shared" si="1961"/>
        <v>0</v>
      </c>
      <c r="AC4780" s="107">
        <f t="shared" si="1962"/>
        <v>0</v>
      </c>
    </row>
    <row r="4781" spans="1:29" ht="12.75" customHeight="1">
      <c r="A4781" s="69"/>
      <c r="B4781" s="150" t="s">
        <v>19</v>
      </c>
      <c r="C4781" s="150"/>
      <c r="D4781" s="200"/>
      <c r="E4781" s="127"/>
      <c r="F4781" s="151"/>
      <c r="G4781" s="134" t="s">
        <v>22</v>
      </c>
      <c r="H4781" s="152">
        <f>SUM(H4772:H4780)</f>
        <v>1303350.9826589595</v>
      </c>
      <c r="I4781" s="76">
        <f t="shared" si="1956"/>
        <v>19</v>
      </c>
      <c r="J4781" s="100">
        <f>$AN$23</f>
        <v>41093</v>
      </c>
      <c r="K4781" s="101"/>
      <c r="L4781" s="261"/>
      <c r="M4781" s="232">
        <f t="shared" si="1971"/>
        <v>0</v>
      </c>
      <c r="N4781" s="241">
        <f t="shared" si="1963"/>
        <v>0</v>
      </c>
      <c r="O4781" s="244">
        <f t="shared" si="1957"/>
        <v>0</v>
      </c>
      <c r="P4781" s="245">
        <f t="shared" si="1969"/>
        <v>0</v>
      </c>
      <c r="Q4781" s="257">
        <f t="shared" si="1958"/>
        <v>0</v>
      </c>
      <c r="R4781" s="102">
        <f t="shared" si="1970"/>
        <v>0</v>
      </c>
      <c r="S4781" s="103">
        <f t="shared" si="1964"/>
        <v>0</v>
      </c>
      <c r="T4781" s="104">
        <f t="shared" si="1965"/>
        <v>0</v>
      </c>
      <c r="U4781" s="104">
        <f t="shared" si="1966"/>
        <v>0</v>
      </c>
      <c r="V4781" s="104">
        <f t="shared" si="1967"/>
        <v>0</v>
      </c>
      <c r="W4781" s="105">
        <f t="shared" si="1968"/>
        <v>0</v>
      </c>
      <c r="X4781" s="96"/>
      <c r="Y4781" s="106" t="str">
        <f>$AO$23</f>
        <v>D</v>
      </c>
      <c r="Z4781" s="207" t="str">
        <f t="shared" si="1959"/>
        <v>Tue</v>
      </c>
      <c r="AA4781" s="107">
        <f t="shared" si="1960"/>
        <v>0</v>
      </c>
      <c r="AB4781" s="107">
        <f t="shared" si="1961"/>
        <v>0</v>
      </c>
      <c r="AC4781" s="107">
        <f t="shared" si="1962"/>
        <v>0</v>
      </c>
    </row>
    <row r="4782" spans="1:29" ht="12.75" customHeight="1">
      <c r="A4782" s="69"/>
      <c r="B4782" s="131" t="s">
        <v>25</v>
      </c>
      <c r="C4782" s="70"/>
      <c r="D4782" s="200"/>
      <c r="E4782" s="127"/>
      <c r="F4782" s="151"/>
      <c r="G4782" s="74"/>
      <c r="H4782" s="75"/>
      <c r="I4782" s="76">
        <f t="shared" si="1956"/>
        <v>20</v>
      </c>
      <c r="J4782" s="100">
        <f>$AN$24</f>
        <v>41094</v>
      </c>
      <c r="K4782" s="101"/>
      <c r="L4782" s="261"/>
      <c r="M4782" s="232">
        <f t="shared" si="1971"/>
        <v>0</v>
      </c>
      <c r="N4782" s="241">
        <f t="shared" si="1963"/>
        <v>0</v>
      </c>
      <c r="O4782" s="244">
        <f t="shared" si="1957"/>
        <v>0</v>
      </c>
      <c r="P4782" s="245">
        <f t="shared" si="1969"/>
        <v>0</v>
      </c>
      <c r="Q4782" s="257">
        <f t="shared" si="1958"/>
        <v>0</v>
      </c>
      <c r="R4782" s="102">
        <f t="shared" si="1970"/>
        <v>0</v>
      </c>
      <c r="S4782" s="103">
        <f t="shared" si="1964"/>
        <v>0</v>
      </c>
      <c r="T4782" s="104">
        <f t="shared" si="1965"/>
        <v>0</v>
      </c>
      <c r="U4782" s="104">
        <f t="shared" si="1966"/>
        <v>0</v>
      </c>
      <c r="V4782" s="104">
        <f t="shared" si="1967"/>
        <v>0</v>
      </c>
      <c r="W4782" s="105">
        <f t="shared" si="1968"/>
        <v>0</v>
      </c>
      <c r="X4782" s="96"/>
      <c r="Y4782" s="106" t="str">
        <f>$AO$24</f>
        <v>D</v>
      </c>
      <c r="Z4782" s="207" t="str">
        <f t="shared" si="1959"/>
        <v>Wed</v>
      </c>
      <c r="AA4782" s="107">
        <f t="shared" si="1960"/>
        <v>0</v>
      </c>
      <c r="AB4782" s="107">
        <f t="shared" si="1961"/>
        <v>0</v>
      </c>
      <c r="AC4782" s="107">
        <f t="shared" si="1962"/>
        <v>0</v>
      </c>
    </row>
    <row r="4783" spans="1:29" ht="12.75" customHeight="1">
      <c r="A4783" s="69"/>
      <c r="B4783" s="124" t="s">
        <v>26</v>
      </c>
      <c r="C4783" s="125" t="s">
        <v>22</v>
      </c>
      <c r="D4783" s="153">
        <f>-H4772</f>
        <v>-1244560</v>
      </c>
      <c r="E4783" s="127" t="s">
        <v>24</v>
      </c>
      <c r="F4783" s="149">
        <v>0.02</v>
      </c>
      <c r="G4783" s="134" t="s">
        <v>22</v>
      </c>
      <c r="H4783" s="130">
        <f>F4783*D4783</f>
        <v>-24891.200000000001</v>
      </c>
      <c r="I4783" s="76">
        <f t="shared" si="1956"/>
        <v>21</v>
      </c>
      <c r="J4783" s="100">
        <f>$AN$25</f>
        <v>41095</v>
      </c>
      <c r="K4783" s="101"/>
      <c r="L4783" s="261"/>
      <c r="M4783" s="232">
        <f t="shared" si="1971"/>
        <v>0</v>
      </c>
      <c r="N4783" s="241">
        <f t="shared" si="1963"/>
        <v>0</v>
      </c>
      <c r="O4783" s="244">
        <f t="shared" si="1957"/>
        <v>0</v>
      </c>
      <c r="P4783" s="245">
        <f t="shared" si="1969"/>
        <v>0</v>
      </c>
      <c r="Q4783" s="257">
        <f t="shared" si="1958"/>
        <v>0</v>
      </c>
      <c r="R4783" s="102">
        <f t="shared" si="1970"/>
        <v>0</v>
      </c>
      <c r="S4783" s="103">
        <f t="shared" si="1964"/>
        <v>0</v>
      </c>
      <c r="T4783" s="104">
        <f t="shared" si="1965"/>
        <v>0</v>
      </c>
      <c r="U4783" s="104">
        <f t="shared" si="1966"/>
        <v>0</v>
      </c>
      <c r="V4783" s="104">
        <f t="shared" si="1967"/>
        <v>0</v>
      </c>
      <c r="W4783" s="105">
        <f t="shared" si="1968"/>
        <v>0</v>
      </c>
      <c r="X4783" s="96"/>
      <c r="Y4783" s="106" t="str">
        <f>$AO$25</f>
        <v>D</v>
      </c>
      <c r="Z4783" s="207" t="str">
        <f t="shared" si="1959"/>
        <v>Thu</v>
      </c>
      <c r="AA4783" s="107">
        <f t="shared" si="1960"/>
        <v>0</v>
      </c>
      <c r="AB4783" s="107">
        <f t="shared" si="1961"/>
        <v>0</v>
      </c>
      <c r="AC4783" s="107">
        <f t="shared" si="1962"/>
        <v>0</v>
      </c>
    </row>
    <row r="4784" spans="1:29" ht="12.75" customHeight="1">
      <c r="A4784" s="69"/>
      <c r="B4784" s="124" t="s">
        <v>47</v>
      </c>
      <c r="C4784" s="125" t="s">
        <v>22</v>
      </c>
      <c r="D4784" s="200"/>
      <c r="E4784" s="127"/>
      <c r="F4784" s="155"/>
      <c r="G4784" s="134" t="s">
        <v>22</v>
      </c>
      <c r="H4784" s="130">
        <f>SUM(AA4799:AC4799)*-F4772/21</f>
        <v>0</v>
      </c>
      <c r="I4784" s="76">
        <f t="shared" si="1956"/>
        <v>22</v>
      </c>
      <c r="J4784" s="100">
        <f>$AN$26</f>
        <v>41096</v>
      </c>
      <c r="K4784" s="101"/>
      <c r="L4784" s="261"/>
      <c r="M4784" s="232">
        <f t="shared" si="1971"/>
        <v>0</v>
      </c>
      <c r="N4784" s="241">
        <f t="shared" si="1963"/>
        <v>0</v>
      </c>
      <c r="O4784" s="244">
        <f t="shared" si="1957"/>
        <v>0</v>
      </c>
      <c r="P4784" s="245">
        <f t="shared" si="1969"/>
        <v>0</v>
      </c>
      <c r="Q4784" s="257">
        <f t="shared" si="1958"/>
        <v>0</v>
      </c>
      <c r="R4784" s="102">
        <f t="shared" si="1970"/>
        <v>0</v>
      </c>
      <c r="S4784" s="103">
        <f t="shared" si="1964"/>
        <v>0</v>
      </c>
      <c r="T4784" s="104">
        <f t="shared" si="1965"/>
        <v>0</v>
      </c>
      <c r="U4784" s="104">
        <f t="shared" si="1966"/>
        <v>0</v>
      </c>
      <c r="V4784" s="104">
        <f t="shared" si="1967"/>
        <v>0</v>
      </c>
      <c r="W4784" s="105">
        <f t="shared" si="1968"/>
        <v>0</v>
      </c>
      <c r="X4784" s="96"/>
      <c r="Y4784" s="106" t="str">
        <f>$AO$26</f>
        <v>D</v>
      </c>
      <c r="Z4784" s="207" t="str">
        <f t="shared" si="1959"/>
        <v>Fri</v>
      </c>
      <c r="AA4784" s="107">
        <f t="shared" si="1960"/>
        <v>0</v>
      </c>
      <c r="AB4784" s="107">
        <f t="shared" si="1961"/>
        <v>0</v>
      </c>
      <c r="AC4784" s="107">
        <f t="shared" si="1962"/>
        <v>0</v>
      </c>
    </row>
    <row r="4785" spans="1:29" ht="12.75" customHeight="1">
      <c r="A4785" s="69"/>
      <c r="B4785" s="124" t="s">
        <v>27</v>
      </c>
      <c r="C4785" s="125" t="s">
        <v>22</v>
      </c>
      <c r="D4785" s="200"/>
      <c r="E4785" s="127"/>
      <c r="F4785" s="155"/>
      <c r="G4785" s="134" t="s">
        <v>22</v>
      </c>
      <c r="H4785" s="156">
        <f>+F4791</f>
        <v>0</v>
      </c>
      <c r="I4785" s="76">
        <f t="shared" si="1956"/>
        <v>23</v>
      </c>
      <c r="J4785" s="100">
        <f>$AN$27</f>
        <v>41097</v>
      </c>
      <c r="K4785" s="101"/>
      <c r="L4785" s="261"/>
      <c r="M4785" s="232">
        <f t="shared" si="1971"/>
        <v>0</v>
      </c>
      <c r="N4785" s="241">
        <f t="shared" si="1963"/>
        <v>0</v>
      </c>
      <c r="O4785" s="244">
        <f t="shared" si="1957"/>
        <v>0</v>
      </c>
      <c r="P4785" s="245">
        <f t="shared" si="1969"/>
        <v>0</v>
      </c>
      <c r="Q4785" s="257">
        <f t="shared" si="1958"/>
        <v>0</v>
      </c>
      <c r="R4785" s="102">
        <f t="shared" si="1970"/>
        <v>0</v>
      </c>
      <c r="S4785" s="103">
        <f t="shared" si="1964"/>
        <v>0</v>
      </c>
      <c r="T4785" s="104">
        <f t="shared" si="1965"/>
        <v>0</v>
      </c>
      <c r="U4785" s="104">
        <f t="shared" si="1966"/>
        <v>0</v>
      </c>
      <c r="V4785" s="104">
        <f t="shared" si="1967"/>
        <v>0</v>
      </c>
      <c r="W4785" s="105">
        <f t="shared" si="1968"/>
        <v>0</v>
      </c>
      <c r="X4785" s="96"/>
      <c r="Y4785" s="106" t="str">
        <f>$AO$27</f>
        <v>M</v>
      </c>
      <c r="Z4785" s="207" t="str">
        <f t="shared" si="1959"/>
        <v>Sat</v>
      </c>
      <c r="AA4785" s="107">
        <f t="shared" si="1960"/>
        <v>0</v>
      </c>
      <c r="AB4785" s="107">
        <f t="shared" si="1961"/>
        <v>0</v>
      </c>
      <c r="AC4785" s="107">
        <f t="shared" si="1962"/>
        <v>0</v>
      </c>
    </row>
    <row r="4786" spans="1:29" ht="12.75" customHeight="1">
      <c r="A4786" s="69"/>
      <c r="B4786" s="98"/>
      <c r="C4786" s="98"/>
      <c r="D4786" s="158" t="s">
        <v>28</v>
      </c>
      <c r="E4786" s="159"/>
      <c r="F4786" s="160">
        <f>VLOOKUP(C4765,$AD$1:$AG$6,2)</f>
        <v>-1320000</v>
      </c>
      <c r="G4786" s="160"/>
      <c r="H4786" s="99"/>
      <c r="I4786" s="76">
        <f t="shared" si="1956"/>
        <v>24</v>
      </c>
      <c r="J4786" s="100">
        <f>$AN$28</f>
        <v>41098</v>
      </c>
      <c r="K4786" s="101"/>
      <c r="L4786" s="261"/>
      <c r="M4786" s="232">
        <f t="shared" si="1971"/>
        <v>0</v>
      </c>
      <c r="N4786" s="241">
        <f t="shared" si="1963"/>
        <v>0</v>
      </c>
      <c r="O4786" s="244">
        <f t="shared" si="1957"/>
        <v>0</v>
      </c>
      <c r="P4786" s="245">
        <f t="shared" si="1969"/>
        <v>0</v>
      </c>
      <c r="Q4786" s="257">
        <f t="shared" si="1958"/>
        <v>0</v>
      </c>
      <c r="R4786" s="102">
        <f t="shared" si="1970"/>
        <v>0</v>
      </c>
      <c r="S4786" s="103">
        <f t="shared" si="1964"/>
        <v>0</v>
      </c>
      <c r="T4786" s="104">
        <f t="shared" si="1965"/>
        <v>0</v>
      </c>
      <c r="U4786" s="104">
        <f t="shared" si="1966"/>
        <v>0</v>
      </c>
      <c r="V4786" s="104">
        <f t="shared" si="1967"/>
        <v>0</v>
      </c>
      <c r="W4786" s="105">
        <f t="shared" si="1968"/>
        <v>0</v>
      </c>
      <c r="X4786" s="96"/>
      <c r="Y4786" s="106" t="str">
        <f>$AO$28</f>
        <v>M</v>
      </c>
      <c r="Z4786" s="262" t="str">
        <f t="shared" si="1959"/>
        <v>Sun</v>
      </c>
      <c r="AA4786" s="107">
        <f t="shared" si="1960"/>
        <v>0</v>
      </c>
      <c r="AB4786" s="107">
        <f t="shared" si="1961"/>
        <v>0</v>
      </c>
      <c r="AC4786" s="107">
        <f t="shared" si="1962"/>
        <v>0</v>
      </c>
    </row>
    <row r="4787" spans="1:29" ht="12.75" customHeight="1">
      <c r="A4787" s="69"/>
      <c r="B4787" s="98"/>
      <c r="C4787" s="98"/>
      <c r="D4787" s="162" t="s">
        <v>26</v>
      </c>
      <c r="E4787" s="159"/>
      <c r="F4787" s="163">
        <f>+(H4772)*0.54%</f>
        <v>6720.6240000000007</v>
      </c>
      <c r="G4787" s="163"/>
      <c r="H4787" s="99"/>
      <c r="I4787" s="76">
        <f t="shared" si="1956"/>
        <v>25</v>
      </c>
      <c r="J4787" s="100">
        <f>$AN$29</f>
        <v>41099</v>
      </c>
      <c r="K4787" s="101">
        <v>1</v>
      </c>
      <c r="L4787" s="261">
        <v>8</v>
      </c>
      <c r="M4787" s="232">
        <f t="shared" si="1971"/>
        <v>0.33333333333333331</v>
      </c>
      <c r="N4787" s="241">
        <f t="shared" si="1963"/>
        <v>0.70833333333333337</v>
      </c>
      <c r="O4787" s="244">
        <f t="shared" si="1957"/>
        <v>9.0000000000000018</v>
      </c>
      <c r="P4787" s="245" t="str">
        <f t="shared" si="1969"/>
        <v>1</v>
      </c>
      <c r="Q4787" s="257">
        <f t="shared" si="1958"/>
        <v>8.0000000000000018</v>
      </c>
      <c r="R4787" s="102">
        <f t="shared" si="1970"/>
        <v>0</v>
      </c>
      <c r="S4787" s="103">
        <f t="shared" si="1964"/>
        <v>0</v>
      </c>
      <c r="T4787" s="104">
        <f t="shared" si="1965"/>
        <v>0</v>
      </c>
      <c r="U4787" s="104">
        <f t="shared" si="1966"/>
        <v>0</v>
      </c>
      <c r="V4787" s="104">
        <f t="shared" si="1967"/>
        <v>0</v>
      </c>
      <c r="W4787" s="105">
        <f t="shared" si="1968"/>
        <v>0</v>
      </c>
      <c r="X4787" s="96"/>
      <c r="Y4787" s="106" t="str">
        <f>$AO$29</f>
        <v>D</v>
      </c>
      <c r="Z4787" s="262" t="str">
        <f t="shared" si="1959"/>
        <v>Mon</v>
      </c>
      <c r="AA4787" s="107">
        <f t="shared" si="1960"/>
        <v>0</v>
      </c>
      <c r="AB4787" s="107">
        <f t="shared" si="1961"/>
        <v>0</v>
      </c>
      <c r="AC4787" s="107">
        <f t="shared" si="1962"/>
        <v>0</v>
      </c>
    </row>
    <row r="4788" spans="1:29" ht="12.75" customHeight="1">
      <c r="A4788" s="69"/>
      <c r="B4788" s="98"/>
      <c r="C4788" s="98"/>
      <c r="D4788" s="162" t="s">
        <v>29</v>
      </c>
      <c r="E4788" s="159"/>
      <c r="F4788" s="160">
        <f>-IF(H4781*5%&gt;500000,500000,H4781*5%)</f>
        <v>-65167.549132947977</v>
      </c>
      <c r="G4788" s="160"/>
      <c r="H4788" s="99"/>
      <c r="I4788" s="76">
        <f t="shared" si="1956"/>
        <v>26</v>
      </c>
      <c r="J4788" s="100">
        <f>$AN$30</f>
        <v>41100</v>
      </c>
      <c r="K4788" s="101">
        <v>1</v>
      </c>
      <c r="L4788" s="261">
        <v>8</v>
      </c>
      <c r="M4788" s="232">
        <f t="shared" si="1971"/>
        <v>0.33333333333333331</v>
      </c>
      <c r="N4788" s="241">
        <f t="shared" si="1963"/>
        <v>0.70833333333333337</v>
      </c>
      <c r="O4788" s="244">
        <f t="shared" si="1957"/>
        <v>9.0000000000000018</v>
      </c>
      <c r="P4788" s="245" t="str">
        <f t="shared" si="1969"/>
        <v>1</v>
      </c>
      <c r="Q4788" s="257">
        <f t="shared" si="1958"/>
        <v>8.0000000000000018</v>
      </c>
      <c r="R4788" s="102">
        <f t="shared" si="1970"/>
        <v>0</v>
      </c>
      <c r="S4788" s="103">
        <f t="shared" si="1964"/>
        <v>0</v>
      </c>
      <c r="T4788" s="104">
        <f t="shared" si="1965"/>
        <v>0</v>
      </c>
      <c r="U4788" s="104">
        <f t="shared" si="1966"/>
        <v>0</v>
      </c>
      <c r="V4788" s="104">
        <f t="shared" si="1967"/>
        <v>0</v>
      </c>
      <c r="W4788" s="105">
        <f t="shared" si="1968"/>
        <v>0</v>
      </c>
      <c r="X4788" s="96"/>
      <c r="Y4788" s="106" t="str">
        <f>$AO$30</f>
        <v>D</v>
      </c>
      <c r="Z4788" s="207" t="str">
        <f t="shared" si="1959"/>
        <v>Tue</v>
      </c>
      <c r="AA4788" s="107">
        <f t="shared" si="1960"/>
        <v>0</v>
      </c>
      <c r="AB4788" s="107">
        <f t="shared" si="1961"/>
        <v>0</v>
      </c>
      <c r="AC4788" s="107">
        <f t="shared" si="1962"/>
        <v>0</v>
      </c>
    </row>
    <row r="4789" spans="1:29" ht="12.75" customHeight="1">
      <c r="A4789" s="69"/>
      <c r="B4789" s="98"/>
      <c r="C4789" s="98"/>
      <c r="D4789" s="162" t="s">
        <v>30</v>
      </c>
      <c r="E4789" s="159"/>
      <c r="F4789" s="163">
        <f>ROUND(H4781+H4783+F4787+F4788,0)*12</f>
        <v>14640156</v>
      </c>
      <c r="G4789" s="163"/>
      <c r="H4789" s="99"/>
      <c r="I4789" s="76">
        <f t="shared" si="1956"/>
        <v>27</v>
      </c>
      <c r="J4789" s="100">
        <f>$AN$31</f>
        <v>41101</v>
      </c>
      <c r="K4789" s="101">
        <v>1</v>
      </c>
      <c r="L4789" s="261">
        <v>8</v>
      </c>
      <c r="M4789" s="232">
        <f t="shared" si="1971"/>
        <v>0.33333333333333331</v>
      </c>
      <c r="N4789" s="241">
        <f t="shared" si="1963"/>
        <v>0.70833333333333337</v>
      </c>
      <c r="O4789" s="244">
        <f t="shared" si="1957"/>
        <v>9.0000000000000018</v>
      </c>
      <c r="P4789" s="245" t="str">
        <f t="shared" si="1969"/>
        <v>1</v>
      </c>
      <c r="Q4789" s="257">
        <f t="shared" si="1958"/>
        <v>8.0000000000000018</v>
      </c>
      <c r="R4789" s="102">
        <f t="shared" si="1970"/>
        <v>0</v>
      </c>
      <c r="S4789" s="103">
        <f t="shared" si="1964"/>
        <v>0</v>
      </c>
      <c r="T4789" s="104">
        <f t="shared" si="1965"/>
        <v>0</v>
      </c>
      <c r="U4789" s="104">
        <f t="shared" si="1966"/>
        <v>0</v>
      </c>
      <c r="V4789" s="104">
        <f t="shared" si="1967"/>
        <v>0</v>
      </c>
      <c r="W4789" s="105">
        <f t="shared" si="1968"/>
        <v>0</v>
      </c>
      <c r="X4789" s="96"/>
      <c r="Y4789" s="106" t="str">
        <f>$AO$31</f>
        <v>D</v>
      </c>
      <c r="Z4789" s="207" t="str">
        <f t="shared" si="1959"/>
        <v>Wed</v>
      </c>
      <c r="AA4789" s="107">
        <f t="shared" si="1960"/>
        <v>0</v>
      </c>
      <c r="AB4789" s="107">
        <f t="shared" si="1961"/>
        <v>0</v>
      </c>
      <c r="AC4789" s="107">
        <f t="shared" si="1962"/>
        <v>0</v>
      </c>
    </row>
    <row r="4790" spans="1:29" ht="12.75" customHeight="1">
      <c r="A4790" s="69"/>
      <c r="B4790" s="98"/>
      <c r="C4790" s="98"/>
      <c r="D4790" s="168" t="s">
        <v>31</v>
      </c>
      <c r="E4790" s="159"/>
      <c r="F4790" s="169">
        <f>(F4789)+(F4786*12)</f>
        <v>-1199844</v>
      </c>
      <c r="G4790" s="169"/>
      <c r="H4790" s="99"/>
      <c r="I4790" s="76">
        <f t="shared" si="1956"/>
        <v>28</v>
      </c>
      <c r="J4790" s="100">
        <f>$AN$32</f>
        <v>41102</v>
      </c>
      <c r="K4790" s="101">
        <v>1</v>
      </c>
      <c r="L4790" s="261">
        <v>8</v>
      </c>
      <c r="M4790" s="232">
        <f t="shared" si="1971"/>
        <v>0.33333333333333331</v>
      </c>
      <c r="N4790" s="241">
        <f t="shared" si="1963"/>
        <v>0.70833333333333337</v>
      </c>
      <c r="O4790" s="244">
        <f t="shared" si="1957"/>
        <v>9.0000000000000018</v>
      </c>
      <c r="P4790" s="245" t="str">
        <f t="shared" si="1969"/>
        <v>1</v>
      </c>
      <c r="Q4790" s="257">
        <f t="shared" si="1958"/>
        <v>8.0000000000000018</v>
      </c>
      <c r="R4790" s="102">
        <f t="shared" si="1970"/>
        <v>0</v>
      </c>
      <c r="S4790" s="103">
        <f t="shared" si="1964"/>
        <v>0</v>
      </c>
      <c r="T4790" s="104">
        <f t="shared" si="1965"/>
        <v>0</v>
      </c>
      <c r="U4790" s="104">
        <f t="shared" si="1966"/>
        <v>0</v>
      </c>
      <c r="V4790" s="104">
        <f t="shared" si="1967"/>
        <v>0</v>
      </c>
      <c r="W4790" s="105">
        <f t="shared" si="1968"/>
        <v>0</v>
      </c>
      <c r="X4790" s="96"/>
      <c r="Y4790" s="106" t="str">
        <f>$AO$32</f>
        <v>D</v>
      </c>
      <c r="Z4790" s="207" t="str">
        <f t="shared" si="1959"/>
        <v>Thu</v>
      </c>
      <c r="AA4790" s="107">
        <f t="shared" si="1960"/>
        <v>0</v>
      </c>
      <c r="AB4790" s="107">
        <f t="shared" si="1961"/>
        <v>0</v>
      </c>
      <c r="AC4790" s="107">
        <f t="shared" si="1962"/>
        <v>0</v>
      </c>
    </row>
    <row r="4791" spans="1:29" ht="12.75" customHeight="1">
      <c r="A4791" s="69"/>
      <c r="B4791" s="98"/>
      <c r="C4791" s="98"/>
      <c r="D4791" s="168" t="s">
        <v>32</v>
      </c>
      <c r="E4791" s="159"/>
      <c r="F4791" s="170">
        <f>-(IF(F4790&lt;=0,0,IF(F4790&lt;=50000000,F4790*0.05,IF(F4790&lt;=200000000,(F4790-50000000)*0.15+2500000,IF(F4790&lt;=500000000,(F4790-250000000)*0.25+32500000,(F4790-500000000)*0.3+95000000)))))/12</f>
        <v>0</v>
      </c>
      <c r="G4791" s="171">
        <f>-(IF(F4791&lt;=0,0,IF(F4791&lt;=50000000,F4791*0.05,IF(F4791&lt;=200000000,(F4791-50000000)*0.15+2500000,IF(F4791&lt;=500000000,(F4791-250000000)*0.25+32500000,(F4791-500000000)*0.3+95000000)))))/12</f>
        <v>0</v>
      </c>
      <c r="H4791" s="99"/>
      <c r="I4791" s="76">
        <f t="shared" si="1956"/>
        <v>29</v>
      </c>
      <c r="J4791" s="100">
        <f>$AN$33</f>
        <v>41103</v>
      </c>
      <c r="K4791" s="101">
        <v>1</v>
      </c>
      <c r="L4791" s="261">
        <v>8</v>
      </c>
      <c r="M4791" s="232">
        <f t="shared" si="1971"/>
        <v>0.33333333333333331</v>
      </c>
      <c r="N4791" s="241">
        <f t="shared" si="1963"/>
        <v>0.70833333333333337</v>
      </c>
      <c r="O4791" s="244">
        <f t="shared" si="1957"/>
        <v>9.0000000000000018</v>
      </c>
      <c r="P4791" s="245" t="str">
        <f t="shared" si="1969"/>
        <v>1</v>
      </c>
      <c r="Q4791" s="257">
        <f t="shared" si="1958"/>
        <v>8.0000000000000018</v>
      </c>
      <c r="R4791" s="102">
        <f t="shared" si="1970"/>
        <v>0</v>
      </c>
      <c r="S4791" s="103">
        <f t="shared" si="1964"/>
        <v>0</v>
      </c>
      <c r="T4791" s="104">
        <f t="shared" si="1965"/>
        <v>0</v>
      </c>
      <c r="U4791" s="104">
        <f t="shared" si="1966"/>
        <v>0</v>
      </c>
      <c r="V4791" s="104">
        <f t="shared" si="1967"/>
        <v>0</v>
      </c>
      <c r="W4791" s="105">
        <f t="shared" si="1968"/>
        <v>0</v>
      </c>
      <c r="X4791" s="96"/>
      <c r="Y4791" s="106" t="str">
        <f>$AO$33</f>
        <v>D</v>
      </c>
      <c r="Z4791" s="207" t="str">
        <f t="shared" si="1959"/>
        <v>Fri</v>
      </c>
      <c r="AA4791" s="107">
        <f t="shared" si="1960"/>
        <v>0</v>
      </c>
      <c r="AB4791" s="107">
        <f t="shared" si="1961"/>
        <v>0</v>
      </c>
      <c r="AC4791" s="107">
        <f t="shared" si="1962"/>
        <v>0</v>
      </c>
    </row>
    <row r="4792" spans="1:29" ht="12.75" customHeight="1">
      <c r="A4792" s="69"/>
      <c r="B4792" s="98"/>
      <c r="C4792" s="125"/>
      <c r="D4792" s="172"/>
      <c r="E4792" s="173"/>
      <c r="F4792" s="174"/>
      <c r="G4792" s="72"/>
      <c r="H4792" s="175"/>
      <c r="I4792" s="76">
        <f t="shared" si="1956"/>
        <v>30</v>
      </c>
      <c r="J4792" s="100">
        <f>$AN$34</f>
        <v>41104</v>
      </c>
      <c r="K4792" s="339" t="s">
        <v>50</v>
      </c>
      <c r="L4792" s="261"/>
      <c r="M4792" s="232">
        <f t="shared" si="1971"/>
        <v>0</v>
      </c>
      <c r="N4792" s="241">
        <f t="shared" si="1963"/>
        <v>0</v>
      </c>
      <c r="O4792" s="244">
        <f t="shared" si="1957"/>
        <v>0</v>
      </c>
      <c r="P4792" s="245">
        <f t="shared" si="1969"/>
        <v>0</v>
      </c>
      <c r="Q4792" s="257">
        <f t="shared" si="1958"/>
        <v>0</v>
      </c>
      <c r="R4792" s="102">
        <f t="shared" si="1970"/>
        <v>0</v>
      </c>
      <c r="S4792" s="103">
        <f t="shared" si="1964"/>
        <v>0</v>
      </c>
      <c r="T4792" s="104">
        <f t="shared" si="1965"/>
        <v>0</v>
      </c>
      <c r="U4792" s="104">
        <f t="shared" si="1966"/>
        <v>0</v>
      </c>
      <c r="V4792" s="104">
        <f t="shared" si="1967"/>
        <v>0</v>
      </c>
      <c r="W4792" s="105">
        <f t="shared" si="1968"/>
        <v>0</v>
      </c>
      <c r="X4792" s="96"/>
      <c r="Y4792" s="106" t="str">
        <f>$AO$34</f>
        <v>M</v>
      </c>
      <c r="Z4792" s="207" t="str">
        <f t="shared" si="1959"/>
        <v>Sat</v>
      </c>
      <c r="AA4792" s="107">
        <f t="shared" si="1960"/>
        <v>0</v>
      </c>
      <c r="AB4792" s="107">
        <f t="shared" si="1961"/>
        <v>0</v>
      </c>
      <c r="AC4792" s="107">
        <f t="shared" si="1962"/>
        <v>0</v>
      </c>
    </row>
    <row r="4793" spans="1:29" ht="12.75" customHeight="1">
      <c r="A4793" s="69"/>
      <c r="B4793" s="176" t="s">
        <v>33</v>
      </c>
      <c r="C4793" s="177"/>
      <c r="D4793" s="178"/>
      <c r="E4793" s="127"/>
      <c r="F4793" s="179"/>
      <c r="G4793" s="180" t="s">
        <v>22</v>
      </c>
      <c r="H4793" s="152">
        <f>+H4781+H4783+H4784+H4785</f>
        <v>1278459.7826589595</v>
      </c>
      <c r="I4793" s="76">
        <f t="shared" si="1956"/>
        <v>31</v>
      </c>
      <c r="J4793" s="100">
        <f>$AN$35</f>
        <v>41105</v>
      </c>
      <c r="K4793" s="339" t="s">
        <v>50</v>
      </c>
      <c r="L4793" s="261"/>
      <c r="M4793" s="232">
        <f t="shared" si="1971"/>
        <v>0</v>
      </c>
      <c r="N4793" s="241">
        <f t="shared" si="1963"/>
        <v>0</v>
      </c>
      <c r="O4793" s="244">
        <f t="shared" si="1957"/>
        <v>0</v>
      </c>
      <c r="P4793" s="245">
        <f t="shared" si="1969"/>
        <v>0</v>
      </c>
      <c r="Q4793" s="257">
        <f t="shared" si="1958"/>
        <v>0</v>
      </c>
      <c r="R4793" s="102">
        <f t="shared" si="1970"/>
        <v>0</v>
      </c>
      <c r="S4793" s="103">
        <f t="shared" si="1964"/>
        <v>0</v>
      </c>
      <c r="T4793" s="104">
        <f t="shared" si="1965"/>
        <v>0</v>
      </c>
      <c r="U4793" s="104">
        <f t="shared" si="1966"/>
        <v>0</v>
      </c>
      <c r="V4793" s="104">
        <f t="shared" si="1967"/>
        <v>0</v>
      </c>
      <c r="W4793" s="105">
        <f t="shared" si="1968"/>
        <v>0</v>
      </c>
      <c r="X4793" s="96"/>
      <c r="Y4793" s="106" t="str">
        <f>$AO$35</f>
        <v>M</v>
      </c>
      <c r="Z4793" s="262" t="str">
        <f t="shared" si="1959"/>
        <v>Sun</v>
      </c>
      <c r="AA4793" s="107">
        <f t="shared" si="1960"/>
        <v>0</v>
      </c>
      <c r="AB4793" s="107">
        <f t="shared" si="1961"/>
        <v>0</v>
      </c>
      <c r="AC4793" s="107">
        <f t="shared" si="1962"/>
        <v>0</v>
      </c>
    </row>
    <row r="4794" spans="1:29" ht="12.75" customHeight="1">
      <c r="A4794" s="69"/>
      <c r="B4794" s="70"/>
      <c r="C4794" s="70"/>
      <c r="D4794" s="200"/>
      <c r="E4794" s="127"/>
      <c r="F4794" s="155"/>
      <c r="G4794" s="74"/>
      <c r="H4794" s="75"/>
      <c r="I4794" s="76">
        <f t="shared" si="1956"/>
        <v>32</v>
      </c>
      <c r="J4794" s="100">
        <f>$AN$36</f>
        <v>41106</v>
      </c>
      <c r="K4794" s="101">
        <v>1</v>
      </c>
      <c r="L4794" s="261">
        <v>8</v>
      </c>
      <c r="M4794" s="232">
        <f t="shared" si="1971"/>
        <v>0.33333333333333331</v>
      </c>
      <c r="N4794" s="241">
        <f t="shared" si="1963"/>
        <v>0.70833333333333337</v>
      </c>
      <c r="O4794" s="244">
        <f t="shared" si="1957"/>
        <v>9.0000000000000018</v>
      </c>
      <c r="P4794" s="245" t="str">
        <f t="shared" si="1969"/>
        <v>1</v>
      </c>
      <c r="Q4794" s="257">
        <f t="shared" si="1958"/>
        <v>8.0000000000000018</v>
      </c>
      <c r="R4794" s="102">
        <f t="shared" si="1970"/>
        <v>0</v>
      </c>
      <c r="S4794" s="103">
        <f t="shared" si="1964"/>
        <v>0</v>
      </c>
      <c r="T4794" s="104">
        <f t="shared" si="1965"/>
        <v>0</v>
      </c>
      <c r="U4794" s="104">
        <f t="shared" si="1966"/>
        <v>0</v>
      </c>
      <c r="V4794" s="104">
        <f t="shared" si="1967"/>
        <v>0</v>
      </c>
      <c r="W4794" s="105">
        <f t="shared" si="1968"/>
        <v>0</v>
      </c>
      <c r="X4794" s="96"/>
      <c r="Y4794" s="106" t="str">
        <f>$AO$36</f>
        <v>D</v>
      </c>
      <c r="Z4794" s="262" t="str">
        <f t="shared" si="1959"/>
        <v>Mon</v>
      </c>
      <c r="AA4794" s="107">
        <f t="shared" si="1960"/>
        <v>0</v>
      </c>
      <c r="AB4794" s="107">
        <f t="shared" si="1961"/>
        <v>0</v>
      </c>
      <c r="AC4794" s="107">
        <f t="shared" si="1962"/>
        <v>0</v>
      </c>
    </row>
    <row r="4795" spans="1:29" ht="12.75" customHeight="1">
      <c r="A4795" s="69"/>
      <c r="B4795" s="181" t="s">
        <v>34</v>
      </c>
      <c r="C4795" s="181"/>
      <c r="D4795" s="72"/>
      <c r="E4795" s="73"/>
      <c r="F4795" s="72"/>
      <c r="G4795" s="181" t="s">
        <v>35</v>
      </c>
      <c r="H4795" s="99"/>
      <c r="I4795" s="76">
        <f t="shared" si="1956"/>
        <v>33</v>
      </c>
      <c r="J4795" s="100">
        <f>$AN$37</f>
        <v>41107</v>
      </c>
      <c r="K4795" s="101">
        <v>1</v>
      </c>
      <c r="L4795" s="261">
        <v>8</v>
      </c>
      <c r="M4795" s="232">
        <f t="shared" si="1971"/>
        <v>0.33333333333333331</v>
      </c>
      <c r="N4795" s="241">
        <f t="shared" si="1963"/>
        <v>0.70833333333333337</v>
      </c>
      <c r="O4795" s="244">
        <f t="shared" si="1957"/>
        <v>9.0000000000000018</v>
      </c>
      <c r="P4795" s="245" t="str">
        <f t="shared" si="1969"/>
        <v>1</v>
      </c>
      <c r="Q4795" s="257">
        <f t="shared" si="1958"/>
        <v>8.0000000000000018</v>
      </c>
      <c r="R4795" s="102">
        <f t="shared" si="1970"/>
        <v>0</v>
      </c>
      <c r="S4795" s="103">
        <f t="shared" si="1964"/>
        <v>0</v>
      </c>
      <c r="T4795" s="104">
        <f t="shared" si="1965"/>
        <v>0</v>
      </c>
      <c r="U4795" s="104">
        <f t="shared" si="1966"/>
        <v>0</v>
      </c>
      <c r="V4795" s="104">
        <f t="shared" si="1967"/>
        <v>0</v>
      </c>
      <c r="W4795" s="105">
        <f t="shared" si="1968"/>
        <v>0</v>
      </c>
      <c r="X4795" s="96"/>
      <c r="Y4795" s="106" t="str">
        <f>$AO$37</f>
        <v>D</v>
      </c>
      <c r="Z4795" s="207" t="str">
        <f t="shared" si="1959"/>
        <v>Tue</v>
      </c>
      <c r="AA4795" s="107">
        <f t="shared" si="1960"/>
        <v>0</v>
      </c>
      <c r="AB4795" s="107">
        <f t="shared" si="1961"/>
        <v>0</v>
      </c>
      <c r="AC4795" s="107">
        <f t="shared" si="1962"/>
        <v>0</v>
      </c>
    </row>
    <row r="4796" spans="1:29" ht="12.75" customHeight="1">
      <c r="A4796" s="69"/>
      <c r="B4796" s="181"/>
      <c r="C4796" s="181"/>
      <c r="D4796" s="72"/>
      <c r="E4796" s="73"/>
      <c r="F4796" s="72"/>
      <c r="G4796" s="181"/>
      <c r="H4796" s="99"/>
      <c r="I4796" s="76">
        <f t="shared" si="1956"/>
        <v>34</v>
      </c>
      <c r="J4796" s="100">
        <f>$AN$38</f>
        <v>41108</v>
      </c>
      <c r="K4796" s="101">
        <v>1</v>
      </c>
      <c r="L4796" s="261">
        <v>9</v>
      </c>
      <c r="M4796" s="232">
        <f t="shared" si="1971"/>
        <v>0.33333333333333331</v>
      </c>
      <c r="N4796" s="241">
        <f t="shared" si="1963"/>
        <v>0.70833333333333337</v>
      </c>
      <c r="O4796" s="244">
        <f t="shared" si="1957"/>
        <v>9.0000000000000018</v>
      </c>
      <c r="P4796" s="245" t="str">
        <f t="shared" si="1969"/>
        <v>1</v>
      </c>
      <c r="Q4796" s="257">
        <f t="shared" si="1958"/>
        <v>8.0000000000000018</v>
      </c>
      <c r="R4796" s="102">
        <f t="shared" si="1970"/>
        <v>0.99999999999999822</v>
      </c>
      <c r="S4796" s="103">
        <f t="shared" si="1964"/>
        <v>1</v>
      </c>
      <c r="T4796" s="104">
        <f t="shared" si="1965"/>
        <v>0</v>
      </c>
      <c r="U4796" s="104">
        <f t="shared" si="1966"/>
        <v>0</v>
      </c>
      <c r="V4796" s="104">
        <f t="shared" si="1967"/>
        <v>0</v>
      </c>
      <c r="W4796" s="105">
        <f t="shared" si="1968"/>
        <v>0.99999999999999822</v>
      </c>
      <c r="X4796" s="96"/>
      <c r="Y4796" s="106" t="str">
        <f>$AO$38</f>
        <v>D</v>
      </c>
      <c r="Z4796" s="207" t="str">
        <f t="shared" si="1959"/>
        <v>Wed</v>
      </c>
      <c r="AA4796" s="107">
        <f t="shared" si="1960"/>
        <v>0</v>
      </c>
      <c r="AB4796" s="107">
        <f t="shared" si="1961"/>
        <v>0</v>
      </c>
      <c r="AC4796" s="107">
        <f t="shared" si="1962"/>
        <v>0</v>
      </c>
    </row>
    <row r="4797" spans="1:29" ht="12.75" customHeight="1">
      <c r="A4797" s="69"/>
      <c r="B4797" s="181"/>
      <c r="C4797" s="181"/>
      <c r="D4797" s="72"/>
      <c r="E4797" s="73"/>
      <c r="F4797" s="72"/>
      <c r="G4797" s="181"/>
      <c r="H4797" s="99"/>
      <c r="I4797" s="76">
        <f t="shared" si="1956"/>
        <v>35</v>
      </c>
      <c r="J4797" s="100"/>
      <c r="K4797" s="101"/>
      <c r="L4797" s="261"/>
      <c r="M4797" s="232"/>
      <c r="N4797" s="241"/>
      <c r="O4797" s="244"/>
      <c r="P4797" s="245"/>
      <c r="Q4797" s="257"/>
      <c r="R4797" s="102"/>
      <c r="S4797" s="103"/>
      <c r="T4797" s="104"/>
      <c r="U4797" s="104"/>
      <c r="V4797" s="104"/>
      <c r="W4797" s="105"/>
      <c r="X4797" s="96"/>
      <c r="Y4797" s="106"/>
      <c r="Z4797" s="207" t="str">
        <f t="shared" si="1959"/>
        <v>Sat</v>
      </c>
      <c r="AA4797" s="107">
        <f>COUNTIF(K4797,"S")</f>
        <v>0</v>
      </c>
      <c r="AB4797" s="107">
        <f>COUNTIF(K4797,"I")</f>
        <v>0</v>
      </c>
      <c r="AC4797" s="107">
        <f>COUNTIF(K4797,"A")</f>
        <v>0</v>
      </c>
    </row>
    <row r="4798" spans="1:29" ht="12.75" customHeight="1">
      <c r="A4798" s="69"/>
      <c r="B4798" s="181"/>
      <c r="C4798" s="181"/>
      <c r="D4798" s="72"/>
      <c r="E4798" s="73"/>
      <c r="F4798" s="72"/>
      <c r="G4798" s="181"/>
      <c r="H4798" s="99"/>
      <c r="I4798" s="76">
        <f t="shared" si="1956"/>
        <v>36</v>
      </c>
      <c r="J4798" s="210" t="s">
        <v>19</v>
      </c>
      <c r="K4798" s="211"/>
      <c r="L4798" s="251"/>
      <c r="M4798" s="212" t="s">
        <v>45</v>
      </c>
      <c r="N4798" s="212" t="s">
        <v>46</v>
      </c>
      <c r="O4798" s="242"/>
      <c r="P4798" s="243"/>
      <c r="Q4798" s="258"/>
      <c r="R4798" s="212"/>
      <c r="S4798" s="213"/>
      <c r="T4798" s="214"/>
      <c r="U4798" s="214"/>
      <c r="V4798" s="215"/>
      <c r="W4798" s="216" t="s">
        <v>36</v>
      </c>
      <c r="X4798" s="182"/>
      <c r="Y4798" s="183" t="s">
        <v>37</v>
      </c>
      <c r="Z4798" s="83"/>
      <c r="AA4798" s="84"/>
      <c r="AB4798" s="84"/>
      <c r="AC4798" s="96"/>
    </row>
    <row r="4799" spans="1:29" ht="12.75" customHeight="1">
      <c r="A4799" s="69"/>
      <c r="B4799" s="184" t="str">
        <f>C4763</f>
        <v>ADE</v>
      </c>
      <c r="C4799" s="181"/>
      <c r="D4799" s="72"/>
      <c r="E4799" s="73"/>
      <c r="F4799" s="72"/>
      <c r="G4799" s="181" t="s">
        <v>38</v>
      </c>
      <c r="H4799" s="99"/>
      <c r="I4799" s="76">
        <f t="shared" si="1956"/>
        <v>37</v>
      </c>
      <c r="J4799" s="333">
        <f>+K4799+L4799</f>
        <v>8</v>
      </c>
      <c r="K4799" s="334">
        <f>+COUNTIF(K4766:K4797,"1")+COUNTIF(K4766:K4797,"2")+COUNTIF(K4766:K4797,"L2")+COUNTIF(K4766:K4797,"L1")</f>
        <v>8</v>
      </c>
      <c r="L4799" s="334">
        <f>+COUNTIF(K4766:K4797,"2")+COUNTIF(K4766:K4797,"L2")</f>
        <v>0</v>
      </c>
      <c r="M4799" s="334">
        <f>+COUNTIF(K4766:K4797,"1")+COUNTIF(K4766:K4797,"L1")</f>
        <v>8</v>
      </c>
      <c r="N4799" s="185"/>
      <c r="O4799" s="185"/>
      <c r="P4799" s="101"/>
      <c r="Q4799" s="259"/>
      <c r="R4799" s="185">
        <f>+COUNTIF(K4767:K4797,"S2")</f>
        <v>0</v>
      </c>
      <c r="S4799" s="102">
        <f>SUM(S4767:S4797)</f>
        <v>1</v>
      </c>
      <c r="T4799" s="102">
        <f>SUM(T4767:T4797)</f>
        <v>0</v>
      </c>
      <c r="U4799" s="102">
        <f>SUM(U4767:U4797)</f>
        <v>0</v>
      </c>
      <c r="V4799" s="102">
        <f>SUM(V4767:V4797)</f>
        <v>0</v>
      </c>
      <c r="W4799" s="105">
        <f>+(S4799*1.5)+(T4799*2)+(U4799*3)+(V4799*4)</f>
        <v>1.5</v>
      </c>
      <c r="X4799" s="186"/>
      <c r="Y4799" s="187">
        <f>+COUNTIF(Y4767:Y4797,"D")</f>
        <v>22</v>
      </c>
      <c r="Z4799" s="83"/>
      <c r="AA4799" s="102">
        <f>SUM(AA4767:AA4797)</f>
        <v>0</v>
      </c>
      <c r="AB4799" s="102">
        <f>SUM(AB4767:AB4797)</f>
        <v>0</v>
      </c>
      <c r="AC4799" s="102">
        <f>SUM(AC4767:AC4797)</f>
        <v>0</v>
      </c>
    </row>
    <row r="4800" spans="1:29" ht="12.75" customHeight="1">
      <c r="A4800" s="69"/>
      <c r="B4800" s="263"/>
      <c r="C4800" s="189" t="s">
        <v>57</v>
      </c>
      <c r="D4800" s="189"/>
      <c r="E4800" s="190"/>
      <c r="F4800" s="72"/>
      <c r="G4800" s="72"/>
      <c r="H4800" s="99"/>
      <c r="I4800" s="76">
        <f t="shared" si="1956"/>
        <v>38</v>
      </c>
      <c r="J4800" s="191"/>
      <c r="K4800" s="192"/>
      <c r="L4800" s="252"/>
      <c r="M4800" s="193"/>
      <c r="N4800" s="193"/>
      <c r="O4800" s="193"/>
      <c r="P4800" s="239"/>
      <c r="Q4800" s="260"/>
      <c r="R4800" s="194">
        <f>S4799+T4799+U4799+V4799</f>
        <v>1</v>
      </c>
      <c r="S4800" s="103"/>
      <c r="T4800" s="103"/>
      <c r="U4800" s="103"/>
      <c r="V4800" s="103"/>
      <c r="W4800" s="103"/>
      <c r="X4800" s="195"/>
      <c r="Y4800" s="187"/>
      <c r="Z4800" s="196"/>
      <c r="AA4800" s="196"/>
      <c r="AB4800" s="196"/>
      <c r="AC4800" s="197"/>
    </row>
    <row r="4802" spans="1:29" ht="12.75" customHeight="1">
      <c r="A4802" s="52">
        <f>A4763+1</f>
        <v>124</v>
      </c>
      <c r="B4802" s="53" t="s">
        <v>2</v>
      </c>
      <c r="C4802" s="54" t="s">
        <v>201</v>
      </c>
      <c r="D4802" s="55"/>
      <c r="E4802" s="56" t="s">
        <v>55</v>
      </c>
      <c r="F4802" s="209" t="s">
        <v>198</v>
      </c>
      <c r="G4802" s="57"/>
      <c r="H4802" s="58"/>
      <c r="I4802" s="59">
        <v>1</v>
      </c>
      <c r="J4802" s="486" t="str">
        <f>+C4802</f>
        <v>ADE</v>
      </c>
      <c r="K4802" s="486"/>
      <c r="L4802" s="486"/>
      <c r="M4802" s="486"/>
      <c r="N4802" s="486"/>
      <c r="O4802" s="486"/>
      <c r="P4802" s="486"/>
      <c r="Q4802" s="486"/>
      <c r="R4802" s="486"/>
      <c r="S4802" s="486"/>
      <c r="T4802" s="486"/>
      <c r="U4802" s="486"/>
      <c r="V4802" s="486"/>
      <c r="W4802" s="486"/>
      <c r="X4802" s="60"/>
      <c r="Y4802" s="61"/>
      <c r="Z4802" s="62"/>
      <c r="AA4802" s="63"/>
      <c r="AB4802" s="63"/>
      <c r="AC4802" s="64"/>
    </row>
    <row r="4803" spans="1:29" ht="12.75" customHeight="1">
      <c r="A4803" s="69"/>
      <c r="B4803" s="70" t="s">
        <v>3</v>
      </c>
      <c r="C4803" s="71" t="s">
        <v>62</v>
      </c>
      <c r="D4803" s="72"/>
      <c r="E4803" s="73"/>
      <c r="F4803" s="72"/>
      <c r="G4803" s="74"/>
      <c r="H4803" s="75"/>
      <c r="I4803" s="76">
        <f t="shared" ref="I4803:I4839" si="1972">+I4802+1</f>
        <v>2</v>
      </c>
      <c r="J4803" s="77" t="s">
        <v>4</v>
      </c>
      <c r="K4803" s="78"/>
      <c r="L4803" s="248"/>
      <c r="M4803" s="79"/>
      <c r="N4803" s="79"/>
      <c r="O4803" s="79"/>
      <c r="P4803" s="236"/>
      <c r="Q4803" s="254"/>
      <c r="R4803" s="79"/>
      <c r="S4803" s="79"/>
      <c r="T4803" s="79"/>
      <c r="U4803" s="79"/>
      <c r="V4803" s="79"/>
      <c r="W4803" s="80" t="str">
        <f>$Y$1</f>
        <v>Period: 1 May 2012 - 31 May 2012</v>
      </c>
      <c r="X4803" s="81"/>
      <c r="Y4803" s="82"/>
      <c r="Z4803" s="83"/>
      <c r="AA4803" s="84"/>
      <c r="AB4803" s="84"/>
      <c r="AC4803" s="85"/>
    </row>
    <row r="4804" spans="1:29" ht="12.75" customHeight="1">
      <c r="A4804" s="69"/>
      <c r="B4804" s="70" t="s">
        <v>6</v>
      </c>
      <c r="C4804" s="71" t="s">
        <v>5</v>
      </c>
      <c r="D4804" s="72"/>
      <c r="E4804" s="73"/>
      <c r="F4804" s="91"/>
      <c r="G4804" s="91"/>
      <c r="H4804" s="92"/>
      <c r="I4804" s="76">
        <f t="shared" si="1972"/>
        <v>3</v>
      </c>
      <c r="J4804" s="487" t="s">
        <v>7</v>
      </c>
      <c r="K4804" s="488" t="s">
        <v>8</v>
      </c>
      <c r="L4804" s="249"/>
      <c r="M4804" s="489" t="s">
        <v>49</v>
      </c>
      <c r="N4804" s="490"/>
      <c r="O4804" s="220"/>
      <c r="P4804" s="237"/>
      <c r="Q4804" s="255"/>
      <c r="R4804" s="491" t="s">
        <v>64</v>
      </c>
      <c r="S4804" s="493" t="s">
        <v>9</v>
      </c>
      <c r="T4804" s="493"/>
      <c r="U4804" s="493"/>
      <c r="V4804" s="493"/>
      <c r="W4804" s="494" t="s">
        <v>10</v>
      </c>
      <c r="X4804" s="93"/>
      <c r="Y4804" s="94"/>
      <c r="Z4804" s="83"/>
      <c r="AA4804" s="84"/>
      <c r="AB4804" s="84"/>
      <c r="AC4804" s="85"/>
    </row>
    <row r="4805" spans="1:29" ht="12.75" customHeight="1">
      <c r="A4805" s="69"/>
      <c r="B4805" s="70" t="s">
        <v>48</v>
      </c>
      <c r="C4805" s="71"/>
      <c r="D4805" s="72"/>
      <c r="E4805" s="73"/>
      <c r="F4805" s="91"/>
      <c r="G4805" s="91"/>
      <c r="H4805" s="92"/>
      <c r="I4805" s="76">
        <f t="shared" si="1972"/>
        <v>4</v>
      </c>
      <c r="J4805" s="487"/>
      <c r="K4805" s="488"/>
      <c r="L4805" s="250"/>
      <c r="M4805" s="231" t="s">
        <v>11</v>
      </c>
      <c r="N4805" s="231" t="s">
        <v>12</v>
      </c>
      <c r="O4805" s="231"/>
      <c r="P4805" s="238"/>
      <c r="Q4805" s="256" t="s">
        <v>67</v>
      </c>
      <c r="R4805" s="492"/>
      <c r="S4805" s="201">
        <v>1.5</v>
      </c>
      <c r="T4805" s="201">
        <v>2</v>
      </c>
      <c r="U4805" s="201">
        <v>3</v>
      </c>
      <c r="V4805" s="201">
        <v>4</v>
      </c>
      <c r="W4805" s="494"/>
      <c r="X4805" s="93"/>
      <c r="Y4805" s="94"/>
      <c r="Z4805" s="83"/>
      <c r="AA4805" s="95" t="s">
        <v>13</v>
      </c>
      <c r="AB4805" s="95" t="s">
        <v>14</v>
      </c>
      <c r="AC4805" s="96" t="s">
        <v>15</v>
      </c>
    </row>
    <row r="4806" spans="1:29" ht="12.75" customHeight="1">
      <c r="A4806" s="69"/>
      <c r="B4806" s="70" t="s">
        <v>16</v>
      </c>
      <c r="C4806" s="71"/>
      <c r="D4806" s="72"/>
      <c r="E4806" s="73"/>
      <c r="F4806" s="98"/>
      <c r="G4806" s="72"/>
      <c r="H4806" s="99"/>
      <c r="I4806" s="76">
        <f t="shared" si="1972"/>
        <v>5</v>
      </c>
      <c r="J4806" s="100">
        <f>$AN$9</f>
        <v>41079</v>
      </c>
      <c r="K4806" s="101"/>
      <c r="L4806" s="261"/>
      <c r="M4806" s="232">
        <f>VLOOKUP(K4806,$AE$23:$AG$30,2,0)</f>
        <v>0</v>
      </c>
      <c r="N4806" s="241">
        <f>VLOOKUP(K4806,$AE$23:$AG$30,3,0)</f>
        <v>0</v>
      </c>
      <c r="O4806" s="244">
        <f t="shared" ref="O4806:O4835" si="1973">(N4806-M4806)*24</f>
        <v>0</v>
      </c>
      <c r="P4806" s="245">
        <f>+IF(((N4806-M4806)*24)&gt;4,"1",0)</f>
        <v>0</v>
      </c>
      <c r="Q4806" s="257">
        <f t="shared" ref="Q4806:Q4835" si="1974">O4806-P4806</f>
        <v>0</v>
      </c>
      <c r="R4806" s="102">
        <f>+L4806-Q4806</f>
        <v>0</v>
      </c>
      <c r="S4806" s="103">
        <f>IF(AND(Y4806="d",W4806&gt;0),1,0)</f>
        <v>0</v>
      </c>
      <c r="T4806" s="104">
        <f>IF(AND(Y4806="D",W4806-S4806&lt;0),0,IF(AND(Y4806="M",W4806&gt;=7),7,IF(AND(Y4806="M",W4806&lt;7),W4806,IF(W4806-S4806&lt;0,0,IF(AND(Y4806="D",W4806-S4806&gt;=7),7,IF(AND(Y4806="D",W4806-S4806&lt;7),W4806-S4806,0))))))</f>
        <v>0</v>
      </c>
      <c r="U4806" s="104">
        <f>IF(AND(Y4806="D",W4806&lt;1),0,IF(AND(Y4806="D",W4806-S4806-T4806&gt;0,W4806-S4806-T4806&lt;1),W4806-S4806-T4806,IF(AND(Y4806="D",W4806-S4806-T4806&gt;=1),1,IF(AND(Y4806="M",W4806-T4806&gt;=1),1,IF(AND(Y4806="M",W4806-T4806&lt;1),W4806-T4806,0)))))</f>
        <v>0</v>
      </c>
      <c r="V4806" s="104">
        <f>IF(AND(Y4806="D",W4806&lt;1),0,IF(AND(Y4806="D",W4806-S4806-T4806-U4806&gt;0),W4806-S4806-T4806-U4806,IF(AND(Y4806="M",W4806-T4806-U4806&gt;0),W4806-T4806-U4806,0)))</f>
        <v>0</v>
      </c>
      <c r="W4806" s="105">
        <f>+R4806</f>
        <v>0</v>
      </c>
      <c r="X4806" s="96"/>
      <c r="Y4806" s="106" t="str">
        <f>$AO$9</f>
        <v>D</v>
      </c>
      <c r="Z4806" s="207" t="str">
        <f t="shared" ref="Z4806:Z4836" si="1975">TEXT(WEEKDAY(J4806),"ddd")</f>
        <v>Tue</v>
      </c>
      <c r="AA4806" s="107">
        <f t="shared" ref="AA4806:AA4835" si="1976">COUNTIF(K4806,"S")</f>
        <v>0</v>
      </c>
      <c r="AB4806" s="107">
        <f t="shared" ref="AB4806:AB4835" si="1977">COUNTIF(K4806,"I")</f>
        <v>0</v>
      </c>
      <c r="AC4806" s="107">
        <f t="shared" ref="AC4806:AC4835" si="1978">COUNTIF(K4806,"A")</f>
        <v>0</v>
      </c>
    </row>
    <row r="4807" spans="1:29" ht="12.75" customHeight="1">
      <c r="A4807" s="69"/>
      <c r="B4807" s="70" t="s">
        <v>18</v>
      </c>
      <c r="C4807" s="108" t="s">
        <v>61</v>
      </c>
      <c r="D4807" s="109"/>
      <c r="E4807" s="73"/>
      <c r="F4807" s="110"/>
      <c r="G4807" s="72"/>
      <c r="H4807" s="99"/>
      <c r="I4807" s="76">
        <f t="shared" si="1972"/>
        <v>6</v>
      </c>
      <c r="J4807" s="100">
        <f>$AN$10</f>
        <v>41080</v>
      </c>
      <c r="K4807" s="101"/>
      <c r="L4807" s="261"/>
      <c r="M4807" s="232">
        <f>VLOOKUP(K4807,$AE$23:$AG$30,2,0)</f>
        <v>0</v>
      </c>
      <c r="N4807" s="241">
        <f t="shared" ref="N4807:N4835" si="1979">VLOOKUP(K4807,$AE$23:$AG$30,3,0)</f>
        <v>0</v>
      </c>
      <c r="O4807" s="244">
        <f t="shared" si="1973"/>
        <v>0</v>
      </c>
      <c r="P4807" s="245">
        <f>+IF(((N4807-M4807)*24)&gt;4,"1",0)</f>
        <v>0</v>
      </c>
      <c r="Q4807" s="257">
        <f t="shared" si="1974"/>
        <v>0</v>
      </c>
      <c r="R4807" s="102">
        <f>+L4807-Q4807</f>
        <v>0</v>
      </c>
      <c r="S4807" s="103">
        <f t="shared" ref="S4807:S4835" si="1980">IF(AND(Y4807="d",W4807&gt;0),1,0)</f>
        <v>0</v>
      </c>
      <c r="T4807" s="104">
        <f t="shared" ref="T4807:T4835" si="1981">IF(AND(Y4807="D",W4807-S4807&lt;0),0,IF(AND(Y4807="M",W4807&gt;=7),7,IF(AND(Y4807="M",W4807&lt;7),W4807,IF(W4807-S4807&lt;0,0,IF(AND(Y4807="D",W4807-S4807&gt;=7),7,IF(AND(Y4807="D",W4807-S4807&lt;7),W4807-S4807,0))))))</f>
        <v>0</v>
      </c>
      <c r="U4807" s="104">
        <f t="shared" ref="U4807:U4835" si="1982">IF(AND(Y4807="D",W4807&lt;1),0,IF(AND(Y4807="D",W4807-S4807-T4807&gt;0,W4807-S4807-T4807&lt;1),W4807-S4807-T4807,IF(AND(Y4807="D",W4807-S4807-T4807&gt;=1),1,IF(AND(Y4807="M",W4807-T4807&gt;=1),1,IF(AND(Y4807="M",W4807-T4807&lt;1),W4807-T4807,0)))))</f>
        <v>0</v>
      </c>
      <c r="V4807" s="104">
        <f t="shared" ref="V4807:V4835" si="1983">IF(AND(Y4807="D",W4807&lt;1),0,IF(AND(Y4807="D",W4807-S4807-T4807-U4807&gt;0),W4807-S4807-T4807-U4807,IF(AND(Y4807="M",W4807-T4807-U4807&gt;0),W4807-T4807-U4807,0)))</f>
        <v>0</v>
      </c>
      <c r="W4807" s="105">
        <f t="shared" ref="W4807:W4835" si="1984">+R4807</f>
        <v>0</v>
      </c>
      <c r="X4807" s="96"/>
      <c r="Y4807" s="106" t="str">
        <f>$AO$10</f>
        <v>D</v>
      </c>
      <c r="Z4807" s="207" t="str">
        <f t="shared" si="1975"/>
        <v>Wed</v>
      </c>
      <c r="AA4807" s="107">
        <f t="shared" si="1976"/>
        <v>0</v>
      </c>
      <c r="AB4807" s="107">
        <f t="shared" si="1977"/>
        <v>0</v>
      </c>
      <c r="AC4807" s="107">
        <f t="shared" si="1978"/>
        <v>0</v>
      </c>
    </row>
    <row r="4808" spans="1:29" ht="12.75" customHeight="1">
      <c r="A4808" s="69"/>
      <c r="B4808" s="98" t="s">
        <v>20</v>
      </c>
      <c r="C4808" s="199">
        <v>40245</v>
      </c>
      <c r="D4808" s="199">
        <v>41340</v>
      </c>
      <c r="E4808" s="73"/>
      <c r="F4808" s="72"/>
      <c r="G4808" s="72"/>
      <c r="H4808" s="99"/>
      <c r="I4808" s="76">
        <f t="shared" si="1972"/>
        <v>7</v>
      </c>
      <c r="J4808" s="100">
        <f>$AN$11</f>
        <v>41081</v>
      </c>
      <c r="K4808" s="101"/>
      <c r="L4808" s="261"/>
      <c r="M4808" s="232">
        <f>VLOOKUP(K4808,$AE$23:$AG$30,2,0)</f>
        <v>0</v>
      </c>
      <c r="N4808" s="241">
        <f t="shared" si="1979"/>
        <v>0</v>
      </c>
      <c r="O4808" s="244">
        <f t="shared" si="1973"/>
        <v>0</v>
      </c>
      <c r="P4808" s="245">
        <f t="shared" ref="P4808:P4835" si="1985">+IF(((N4808-M4808)*24)&gt;4,"1",0)</f>
        <v>0</v>
      </c>
      <c r="Q4808" s="257">
        <f t="shared" si="1974"/>
        <v>0</v>
      </c>
      <c r="R4808" s="102">
        <f t="shared" ref="R4808:R4835" si="1986">+L4808-Q4808</f>
        <v>0</v>
      </c>
      <c r="S4808" s="103">
        <f t="shared" si="1980"/>
        <v>0</v>
      </c>
      <c r="T4808" s="104">
        <f t="shared" si="1981"/>
        <v>0</v>
      </c>
      <c r="U4808" s="104">
        <f t="shared" si="1982"/>
        <v>0</v>
      </c>
      <c r="V4808" s="104">
        <f t="shared" si="1983"/>
        <v>0</v>
      </c>
      <c r="W4808" s="105">
        <f t="shared" si="1984"/>
        <v>0</v>
      </c>
      <c r="X4808" s="96"/>
      <c r="Y4808" s="106" t="str">
        <f>$AO$11</f>
        <v>D</v>
      </c>
      <c r="Z4808" s="207" t="str">
        <f t="shared" si="1975"/>
        <v>Thu</v>
      </c>
      <c r="AA4808" s="107">
        <f t="shared" si="1976"/>
        <v>0</v>
      </c>
      <c r="AB4808" s="107">
        <f t="shared" si="1977"/>
        <v>0</v>
      </c>
      <c r="AC4808" s="107">
        <f t="shared" si="1978"/>
        <v>0</v>
      </c>
    </row>
    <row r="4809" spans="1:29" ht="12.75" customHeight="1">
      <c r="A4809" s="69"/>
      <c r="B4809" s="98"/>
      <c r="C4809" s="98"/>
      <c r="D4809" s="72"/>
      <c r="E4809" s="73"/>
      <c r="F4809" s="72"/>
      <c r="G4809" s="72"/>
      <c r="H4809" s="99"/>
      <c r="I4809" s="76">
        <f t="shared" si="1972"/>
        <v>8</v>
      </c>
      <c r="J4809" s="100">
        <f>$AN$12</f>
        <v>41082</v>
      </c>
      <c r="K4809" s="101"/>
      <c r="L4809" s="261"/>
      <c r="M4809" s="232">
        <f t="shared" ref="M4809:M4835" si="1987">VLOOKUP(K4809,$AE$23:$AG$30,2,0)</f>
        <v>0</v>
      </c>
      <c r="N4809" s="241">
        <f t="shared" si="1979"/>
        <v>0</v>
      </c>
      <c r="O4809" s="244">
        <f t="shared" si="1973"/>
        <v>0</v>
      </c>
      <c r="P4809" s="245">
        <f t="shared" si="1985"/>
        <v>0</v>
      </c>
      <c r="Q4809" s="257">
        <f t="shared" si="1974"/>
        <v>0</v>
      </c>
      <c r="R4809" s="102">
        <f t="shared" si="1986"/>
        <v>0</v>
      </c>
      <c r="S4809" s="103">
        <f t="shared" si="1980"/>
        <v>0</v>
      </c>
      <c r="T4809" s="104">
        <f t="shared" si="1981"/>
        <v>0</v>
      </c>
      <c r="U4809" s="104">
        <f t="shared" si="1982"/>
        <v>0</v>
      </c>
      <c r="V4809" s="104">
        <f t="shared" si="1983"/>
        <v>0</v>
      </c>
      <c r="W4809" s="105">
        <f t="shared" si="1984"/>
        <v>0</v>
      </c>
      <c r="X4809" s="96"/>
      <c r="Y4809" s="106" t="str">
        <f>$AO$12</f>
        <v>D</v>
      </c>
      <c r="Z4809" s="207" t="str">
        <f t="shared" si="1975"/>
        <v>Fri</v>
      </c>
      <c r="AA4809" s="107">
        <f t="shared" si="1976"/>
        <v>0</v>
      </c>
      <c r="AB4809" s="107">
        <f t="shared" si="1977"/>
        <v>0</v>
      </c>
      <c r="AC4809" s="107">
        <f t="shared" si="1978"/>
        <v>0</v>
      </c>
    </row>
    <row r="4810" spans="1:29" ht="12.75" customHeight="1">
      <c r="A4810" s="69"/>
      <c r="B4810" s="98"/>
      <c r="C4810" s="98"/>
      <c r="D4810" s="72"/>
      <c r="E4810" s="73"/>
      <c r="F4810" s="198"/>
      <c r="G4810" s="72"/>
      <c r="H4810" s="99"/>
      <c r="I4810" s="76">
        <f t="shared" si="1972"/>
        <v>9</v>
      </c>
      <c r="J4810" s="100">
        <f>$AN$13</f>
        <v>41083</v>
      </c>
      <c r="K4810" s="101"/>
      <c r="L4810" s="261"/>
      <c r="M4810" s="232">
        <f t="shared" si="1987"/>
        <v>0</v>
      </c>
      <c r="N4810" s="241">
        <f t="shared" si="1979"/>
        <v>0</v>
      </c>
      <c r="O4810" s="244">
        <f t="shared" si="1973"/>
        <v>0</v>
      </c>
      <c r="P4810" s="245">
        <f t="shared" si="1985"/>
        <v>0</v>
      </c>
      <c r="Q4810" s="257">
        <f t="shared" si="1974"/>
        <v>0</v>
      </c>
      <c r="R4810" s="102">
        <f t="shared" si="1986"/>
        <v>0</v>
      </c>
      <c r="S4810" s="103">
        <f t="shared" si="1980"/>
        <v>0</v>
      </c>
      <c r="T4810" s="104">
        <f t="shared" si="1981"/>
        <v>0</v>
      </c>
      <c r="U4810" s="104">
        <f t="shared" si="1982"/>
        <v>0</v>
      </c>
      <c r="V4810" s="104">
        <f t="shared" si="1983"/>
        <v>0</v>
      </c>
      <c r="W4810" s="105">
        <f t="shared" si="1984"/>
        <v>0</v>
      </c>
      <c r="X4810" s="96"/>
      <c r="Y4810" s="106" t="str">
        <f>$AO$13</f>
        <v>M</v>
      </c>
      <c r="Z4810" s="207" t="str">
        <f t="shared" si="1975"/>
        <v>Sat</v>
      </c>
      <c r="AA4810" s="107">
        <f t="shared" si="1976"/>
        <v>0</v>
      </c>
      <c r="AB4810" s="107">
        <f t="shared" si="1977"/>
        <v>0</v>
      </c>
      <c r="AC4810" s="107">
        <f t="shared" si="1978"/>
        <v>0</v>
      </c>
    </row>
    <row r="4811" spans="1:29" ht="12.75" customHeight="1">
      <c r="A4811" s="69"/>
      <c r="B4811" s="124" t="s">
        <v>21</v>
      </c>
      <c r="C4811" s="125" t="s">
        <v>22</v>
      </c>
      <c r="D4811" s="126"/>
      <c r="E4811" s="127"/>
      <c r="F4811" s="198">
        <v>1244560</v>
      </c>
      <c r="G4811" s="129" t="s">
        <v>22</v>
      </c>
      <c r="H4811" s="130">
        <f>+F4811</f>
        <v>1244560</v>
      </c>
      <c r="I4811" s="76">
        <f t="shared" si="1972"/>
        <v>10</v>
      </c>
      <c r="J4811" s="100">
        <f>$AN$14</f>
        <v>41084</v>
      </c>
      <c r="K4811" s="101"/>
      <c r="L4811" s="261"/>
      <c r="M4811" s="232">
        <f t="shared" si="1987"/>
        <v>0</v>
      </c>
      <c r="N4811" s="241">
        <f t="shared" si="1979"/>
        <v>0</v>
      </c>
      <c r="O4811" s="244">
        <f t="shared" si="1973"/>
        <v>0</v>
      </c>
      <c r="P4811" s="245">
        <f t="shared" si="1985"/>
        <v>0</v>
      </c>
      <c r="Q4811" s="257">
        <f t="shared" si="1974"/>
        <v>0</v>
      </c>
      <c r="R4811" s="102">
        <f t="shared" si="1986"/>
        <v>0</v>
      </c>
      <c r="S4811" s="103">
        <f t="shared" si="1980"/>
        <v>0</v>
      </c>
      <c r="T4811" s="104">
        <f t="shared" si="1981"/>
        <v>0</v>
      </c>
      <c r="U4811" s="104">
        <f t="shared" si="1982"/>
        <v>0</v>
      </c>
      <c r="V4811" s="104">
        <f t="shared" si="1983"/>
        <v>0</v>
      </c>
      <c r="W4811" s="105">
        <f t="shared" si="1984"/>
        <v>0</v>
      </c>
      <c r="X4811" s="96"/>
      <c r="Y4811" s="106" t="str">
        <f>$AO$14</f>
        <v>M</v>
      </c>
      <c r="Z4811" s="262" t="str">
        <f t="shared" si="1975"/>
        <v>Sun</v>
      </c>
      <c r="AA4811" s="107">
        <f t="shared" si="1976"/>
        <v>0</v>
      </c>
      <c r="AB4811" s="107">
        <f t="shared" si="1977"/>
        <v>0</v>
      </c>
      <c r="AC4811" s="107">
        <f t="shared" si="1978"/>
        <v>0</v>
      </c>
    </row>
    <row r="4812" spans="1:29" ht="12.75" customHeight="1">
      <c r="A4812" s="69"/>
      <c r="B4812" s="124" t="s">
        <v>23</v>
      </c>
      <c r="C4812" s="125" t="s">
        <v>22</v>
      </c>
      <c r="D4812" s="133">
        <f>+F4811/173</f>
        <v>7193.9884393063585</v>
      </c>
      <c r="E4812" s="127" t="s">
        <v>24</v>
      </c>
      <c r="F4812" s="128">
        <f>+W4838</f>
        <v>1.5</v>
      </c>
      <c r="G4812" s="134" t="s">
        <v>22</v>
      </c>
      <c r="H4812" s="130">
        <f>F4812*D4812</f>
        <v>10790.982658959538</v>
      </c>
      <c r="I4812" s="76">
        <f t="shared" si="1972"/>
        <v>11</v>
      </c>
      <c r="J4812" s="100">
        <f>$AN$15</f>
        <v>41085</v>
      </c>
      <c r="K4812" s="101"/>
      <c r="L4812" s="261"/>
      <c r="M4812" s="232">
        <f t="shared" si="1987"/>
        <v>0</v>
      </c>
      <c r="N4812" s="241">
        <f t="shared" si="1979"/>
        <v>0</v>
      </c>
      <c r="O4812" s="244">
        <f t="shared" si="1973"/>
        <v>0</v>
      </c>
      <c r="P4812" s="245">
        <f t="shared" si="1985"/>
        <v>0</v>
      </c>
      <c r="Q4812" s="257">
        <f t="shared" si="1974"/>
        <v>0</v>
      </c>
      <c r="R4812" s="102">
        <f t="shared" si="1986"/>
        <v>0</v>
      </c>
      <c r="S4812" s="103">
        <f t="shared" si="1980"/>
        <v>0</v>
      </c>
      <c r="T4812" s="104">
        <f t="shared" si="1981"/>
        <v>0</v>
      </c>
      <c r="U4812" s="104">
        <f t="shared" si="1982"/>
        <v>0</v>
      </c>
      <c r="V4812" s="104">
        <f t="shared" si="1983"/>
        <v>0</v>
      </c>
      <c r="W4812" s="105">
        <f t="shared" si="1984"/>
        <v>0</v>
      </c>
      <c r="X4812" s="96"/>
      <c r="Y4812" s="106" t="str">
        <f>$AO$15</f>
        <v>D</v>
      </c>
      <c r="Z4812" s="262" t="str">
        <f t="shared" si="1975"/>
        <v>Mon</v>
      </c>
      <c r="AA4812" s="107">
        <f t="shared" si="1976"/>
        <v>0</v>
      </c>
      <c r="AB4812" s="107">
        <f t="shared" si="1977"/>
        <v>0</v>
      </c>
      <c r="AC4812" s="107">
        <f t="shared" si="1978"/>
        <v>0</v>
      </c>
    </row>
    <row r="4813" spans="1:29" ht="12.75" customHeight="1">
      <c r="A4813" s="69"/>
      <c r="B4813" s="124" t="s">
        <v>65</v>
      </c>
      <c r="C4813" s="125" t="s">
        <v>22</v>
      </c>
      <c r="D4813" s="133">
        <v>6000</v>
      </c>
      <c r="E4813" s="127" t="s">
        <v>24</v>
      </c>
      <c r="F4813" s="203">
        <f>+K4838</f>
        <v>8</v>
      </c>
      <c r="G4813" s="134" t="s">
        <v>22</v>
      </c>
      <c r="H4813" s="130">
        <f>F4813*D4813</f>
        <v>48000</v>
      </c>
      <c r="I4813" s="76">
        <f t="shared" si="1972"/>
        <v>12</v>
      </c>
      <c r="J4813" s="100">
        <f>$AN$16</f>
        <v>41086</v>
      </c>
      <c r="K4813" s="101"/>
      <c r="L4813" s="261"/>
      <c r="M4813" s="232">
        <f t="shared" si="1987"/>
        <v>0</v>
      </c>
      <c r="N4813" s="241">
        <f t="shared" si="1979"/>
        <v>0</v>
      </c>
      <c r="O4813" s="244">
        <f t="shared" si="1973"/>
        <v>0</v>
      </c>
      <c r="P4813" s="245">
        <f t="shared" si="1985"/>
        <v>0</v>
      </c>
      <c r="Q4813" s="257">
        <f t="shared" si="1974"/>
        <v>0</v>
      </c>
      <c r="R4813" s="102">
        <f t="shared" si="1986"/>
        <v>0</v>
      </c>
      <c r="S4813" s="103">
        <f t="shared" si="1980"/>
        <v>0</v>
      </c>
      <c r="T4813" s="104">
        <f t="shared" si="1981"/>
        <v>0</v>
      </c>
      <c r="U4813" s="104">
        <f t="shared" si="1982"/>
        <v>0</v>
      </c>
      <c r="V4813" s="104">
        <f t="shared" si="1983"/>
        <v>0</v>
      </c>
      <c r="W4813" s="105">
        <f t="shared" si="1984"/>
        <v>0</v>
      </c>
      <c r="X4813" s="96"/>
      <c r="Y4813" s="106" t="str">
        <f>$AO$16</f>
        <v>D</v>
      </c>
      <c r="Z4813" s="207" t="str">
        <f t="shared" si="1975"/>
        <v>Tue</v>
      </c>
      <c r="AA4813" s="107">
        <f t="shared" si="1976"/>
        <v>0</v>
      </c>
      <c r="AB4813" s="107">
        <f t="shared" si="1977"/>
        <v>0</v>
      </c>
      <c r="AC4813" s="107">
        <f t="shared" si="1978"/>
        <v>0</v>
      </c>
    </row>
    <row r="4814" spans="1:29" ht="12.75" customHeight="1">
      <c r="A4814" s="69"/>
      <c r="B4814" s="124" t="s">
        <v>66</v>
      </c>
      <c r="C4814" s="125" t="s">
        <v>22</v>
      </c>
      <c r="D4814" s="200">
        <v>4000</v>
      </c>
      <c r="E4814" s="127" t="s">
        <v>24</v>
      </c>
      <c r="F4814" s="139">
        <f>+L4838</f>
        <v>0</v>
      </c>
      <c r="G4814" s="134" t="s">
        <v>22</v>
      </c>
      <c r="H4814" s="130">
        <f>F4814*D4814</f>
        <v>0</v>
      </c>
      <c r="I4814" s="76">
        <f t="shared" si="1972"/>
        <v>13</v>
      </c>
      <c r="J4814" s="100">
        <f>$AN$17</f>
        <v>41087</v>
      </c>
      <c r="K4814" s="101"/>
      <c r="L4814" s="261"/>
      <c r="M4814" s="232">
        <f t="shared" si="1987"/>
        <v>0</v>
      </c>
      <c r="N4814" s="241">
        <f t="shared" si="1979"/>
        <v>0</v>
      </c>
      <c r="O4814" s="244">
        <f t="shared" si="1973"/>
        <v>0</v>
      </c>
      <c r="P4814" s="245">
        <f t="shared" si="1985"/>
        <v>0</v>
      </c>
      <c r="Q4814" s="257">
        <f t="shared" si="1974"/>
        <v>0</v>
      </c>
      <c r="R4814" s="102">
        <f t="shared" si="1986"/>
        <v>0</v>
      </c>
      <c r="S4814" s="103">
        <f t="shared" si="1980"/>
        <v>0</v>
      </c>
      <c r="T4814" s="104">
        <f t="shared" si="1981"/>
        <v>0</v>
      </c>
      <c r="U4814" s="104">
        <f t="shared" si="1982"/>
        <v>0</v>
      </c>
      <c r="V4814" s="104">
        <f t="shared" si="1983"/>
        <v>0</v>
      </c>
      <c r="W4814" s="105">
        <f t="shared" si="1984"/>
        <v>0</v>
      </c>
      <c r="X4814" s="96"/>
      <c r="Y4814" s="106" t="str">
        <f>$AO$17</f>
        <v>D</v>
      </c>
      <c r="Z4814" s="207" t="str">
        <f t="shared" si="1975"/>
        <v>Wed</v>
      </c>
      <c r="AA4814" s="107">
        <f t="shared" si="1976"/>
        <v>0</v>
      </c>
      <c r="AB4814" s="107">
        <f t="shared" si="1977"/>
        <v>0</v>
      </c>
      <c r="AC4814" s="107">
        <f t="shared" si="1978"/>
        <v>0</v>
      </c>
    </row>
    <row r="4815" spans="1:29" ht="12.75" customHeight="1">
      <c r="A4815" s="69"/>
      <c r="B4815" s="335" t="s">
        <v>75</v>
      </c>
      <c r="C4815" s="336" t="s">
        <v>22</v>
      </c>
      <c r="D4815" s="337"/>
      <c r="E4815" s="127" t="s">
        <v>24</v>
      </c>
      <c r="F4815" s="338">
        <f>+M4838</f>
        <v>8</v>
      </c>
      <c r="G4815" s="142" t="s">
        <v>22</v>
      </c>
      <c r="H4815" s="143">
        <f>+F4815*D4815</f>
        <v>0</v>
      </c>
      <c r="I4815" s="76">
        <f t="shared" si="1972"/>
        <v>14</v>
      </c>
      <c r="J4815" s="100">
        <f>$AN$18</f>
        <v>41088</v>
      </c>
      <c r="K4815" s="101"/>
      <c r="L4815" s="261"/>
      <c r="M4815" s="232">
        <f t="shared" si="1987"/>
        <v>0</v>
      </c>
      <c r="N4815" s="241">
        <f t="shared" si="1979"/>
        <v>0</v>
      </c>
      <c r="O4815" s="244">
        <f t="shared" si="1973"/>
        <v>0</v>
      </c>
      <c r="P4815" s="245">
        <f t="shared" si="1985"/>
        <v>0</v>
      </c>
      <c r="Q4815" s="257">
        <f t="shared" si="1974"/>
        <v>0</v>
      </c>
      <c r="R4815" s="102">
        <f t="shared" si="1986"/>
        <v>0</v>
      </c>
      <c r="S4815" s="103">
        <f t="shared" si="1980"/>
        <v>0</v>
      </c>
      <c r="T4815" s="104">
        <f t="shared" si="1981"/>
        <v>0</v>
      </c>
      <c r="U4815" s="104">
        <f t="shared" si="1982"/>
        <v>0</v>
      </c>
      <c r="V4815" s="104">
        <f t="shared" si="1983"/>
        <v>0</v>
      </c>
      <c r="W4815" s="105">
        <f t="shared" si="1984"/>
        <v>0</v>
      </c>
      <c r="X4815" s="96"/>
      <c r="Y4815" s="106" t="str">
        <f>$AO$18</f>
        <v>D</v>
      </c>
      <c r="Z4815" s="207" t="str">
        <f t="shared" si="1975"/>
        <v>Thu</v>
      </c>
      <c r="AA4815" s="107">
        <f t="shared" si="1976"/>
        <v>0</v>
      </c>
      <c r="AB4815" s="107">
        <f t="shared" si="1977"/>
        <v>0</v>
      </c>
      <c r="AC4815" s="107">
        <f t="shared" si="1978"/>
        <v>0</v>
      </c>
    </row>
    <row r="4816" spans="1:29" ht="12.75" customHeight="1">
      <c r="A4816" s="69"/>
      <c r="B4816" s="124"/>
      <c r="C4816" s="70"/>
      <c r="D4816" s="202"/>
      <c r="E4816" s="140"/>
      <c r="F4816" s="141"/>
      <c r="G4816" s="74" t="s">
        <v>22</v>
      </c>
      <c r="H4816" s="99">
        <f>+D4816*F4816</f>
        <v>0</v>
      </c>
      <c r="I4816" s="76">
        <f t="shared" si="1972"/>
        <v>15</v>
      </c>
      <c r="J4816" s="100">
        <f>$AN$19</f>
        <v>41089</v>
      </c>
      <c r="K4816" s="101"/>
      <c r="L4816" s="261"/>
      <c r="M4816" s="232">
        <f t="shared" si="1987"/>
        <v>0</v>
      </c>
      <c r="N4816" s="241">
        <f t="shared" si="1979"/>
        <v>0</v>
      </c>
      <c r="O4816" s="244">
        <f t="shared" si="1973"/>
        <v>0</v>
      </c>
      <c r="P4816" s="245">
        <f t="shared" si="1985"/>
        <v>0</v>
      </c>
      <c r="Q4816" s="257">
        <f t="shared" si="1974"/>
        <v>0</v>
      </c>
      <c r="R4816" s="102">
        <f t="shared" si="1986"/>
        <v>0</v>
      </c>
      <c r="S4816" s="103">
        <f t="shared" si="1980"/>
        <v>0</v>
      </c>
      <c r="T4816" s="104">
        <f t="shared" si="1981"/>
        <v>0</v>
      </c>
      <c r="U4816" s="104">
        <f t="shared" si="1982"/>
        <v>0</v>
      </c>
      <c r="V4816" s="104">
        <f t="shared" si="1983"/>
        <v>0</v>
      </c>
      <c r="W4816" s="105">
        <f t="shared" si="1984"/>
        <v>0</v>
      </c>
      <c r="X4816" s="96"/>
      <c r="Y4816" s="106" t="str">
        <f>$AO$19</f>
        <v>D</v>
      </c>
      <c r="Z4816" s="207" t="str">
        <f t="shared" si="1975"/>
        <v>Fri</v>
      </c>
      <c r="AA4816" s="107">
        <f t="shared" si="1976"/>
        <v>0</v>
      </c>
      <c r="AB4816" s="107">
        <f t="shared" si="1977"/>
        <v>0</v>
      </c>
      <c r="AC4816" s="107">
        <f t="shared" si="1978"/>
        <v>0</v>
      </c>
    </row>
    <row r="4817" spans="1:29" ht="12.75" customHeight="1">
      <c r="A4817" s="69"/>
      <c r="B4817" s="124"/>
      <c r="C4817" s="70"/>
      <c r="D4817" s="202"/>
      <c r="E4817" s="140"/>
      <c r="F4817" s="139"/>
      <c r="G4817" s="74" t="s">
        <v>22</v>
      </c>
      <c r="H4817" s="99">
        <f>+D4817*F4817</f>
        <v>0</v>
      </c>
      <c r="I4817" s="76">
        <f t="shared" si="1972"/>
        <v>16</v>
      </c>
      <c r="J4817" s="100">
        <f>$AN$20</f>
        <v>41090</v>
      </c>
      <c r="K4817" s="101"/>
      <c r="L4817" s="261"/>
      <c r="M4817" s="232">
        <f t="shared" si="1987"/>
        <v>0</v>
      </c>
      <c r="N4817" s="241">
        <f t="shared" si="1979"/>
        <v>0</v>
      </c>
      <c r="O4817" s="244">
        <f t="shared" si="1973"/>
        <v>0</v>
      </c>
      <c r="P4817" s="245">
        <f t="shared" si="1985"/>
        <v>0</v>
      </c>
      <c r="Q4817" s="257">
        <f t="shared" si="1974"/>
        <v>0</v>
      </c>
      <c r="R4817" s="102">
        <f t="shared" si="1986"/>
        <v>0</v>
      </c>
      <c r="S4817" s="103">
        <f t="shared" si="1980"/>
        <v>0</v>
      </c>
      <c r="T4817" s="104">
        <f t="shared" si="1981"/>
        <v>0</v>
      </c>
      <c r="U4817" s="104">
        <f t="shared" si="1982"/>
        <v>0</v>
      </c>
      <c r="V4817" s="104">
        <f t="shared" si="1983"/>
        <v>0</v>
      </c>
      <c r="W4817" s="105">
        <f t="shared" si="1984"/>
        <v>0</v>
      </c>
      <c r="X4817" s="96"/>
      <c r="Y4817" s="106" t="str">
        <f>$AO$20</f>
        <v>M</v>
      </c>
      <c r="Z4817" s="207" t="str">
        <f t="shared" si="1975"/>
        <v>Sat</v>
      </c>
      <c r="AA4817" s="107">
        <f t="shared" si="1976"/>
        <v>0</v>
      </c>
      <c r="AB4817" s="107">
        <f t="shared" si="1977"/>
        <v>0</v>
      </c>
      <c r="AC4817" s="107">
        <f t="shared" si="1978"/>
        <v>0</v>
      </c>
    </row>
    <row r="4818" spans="1:29" ht="12.75" customHeight="1">
      <c r="A4818" s="69"/>
      <c r="B4818" s="124" t="s">
        <v>56</v>
      </c>
      <c r="C4818" s="70" t="s">
        <v>22</v>
      </c>
      <c r="D4818" s="202"/>
      <c r="E4818" s="140"/>
      <c r="F4818" s="141"/>
      <c r="G4818" s="74" t="s">
        <v>22</v>
      </c>
      <c r="H4818" s="99">
        <v>0</v>
      </c>
      <c r="I4818" s="76">
        <f t="shared" si="1972"/>
        <v>17</v>
      </c>
      <c r="J4818" s="100">
        <f>$AN$21</f>
        <v>41091</v>
      </c>
      <c r="K4818" s="101"/>
      <c r="L4818" s="261"/>
      <c r="M4818" s="232">
        <f t="shared" si="1987"/>
        <v>0</v>
      </c>
      <c r="N4818" s="241">
        <f t="shared" si="1979"/>
        <v>0</v>
      </c>
      <c r="O4818" s="244">
        <f t="shared" si="1973"/>
        <v>0</v>
      </c>
      <c r="P4818" s="245">
        <f t="shared" si="1985"/>
        <v>0</v>
      </c>
      <c r="Q4818" s="257">
        <f t="shared" si="1974"/>
        <v>0</v>
      </c>
      <c r="R4818" s="102">
        <f t="shared" si="1986"/>
        <v>0</v>
      </c>
      <c r="S4818" s="103">
        <f t="shared" si="1980"/>
        <v>0</v>
      </c>
      <c r="T4818" s="104">
        <f t="shared" si="1981"/>
        <v>0</v>
      </c>
      <c r="U4818" s="104">
        <f t="shared" si="1982"/>
        <v>0</v>
      </c>
      <c r="V4818" s="104">
        <f t="shared" si="1983"/>
        <v>0</v>
      </c>
      <c r="W4818" s="105">
        <f t="shared" si="1984"/>
        <v>0</v>
      </c>
      <c r="X4818" s="96"/>
      <c r="Y4818" s="106" t="str">
        <f>$AO$21</f>
        <v>M</v>
      </c>
      <c r="Z4818" s="262" t="str">
        <f t="shared" si="1975"/>
        <v>Sun</v>
      </c>
      <c r="AA4818" s="107">
        <f t="shared" si="1976"/>
        <v>0</v>
      </c>
      <c r="AB4818" s="107">
        <f t="shared" si="1977"/>
        <v>0</v>
      </c>
      <c r="AC4818" s="107">
        <f t="shared" si="1978"/>
        <v>0</v>
      </c>
    </row>
    <row r="4819" spans="1:29" ht="12.75" customHeight="1">
      <c r="A4819" s="69"/>
      <c r="B4819" s="124"/>
      <c r="C4819" s="70"/>
      <c r="D4819" s="202"/>
      <c r="E4819" s="140"/>
      <c r="F4819" s="139"/>
      <c r="G4819" s="74" t="s">
        <v>22</v>
      </c>
      <c r="H4819" s="99">
        <f>+D4819*F4819</f>
        <v>0</v>
      </c>
      <c r="I4819" s="76">
        <f t="shared" si="1972"/>
        <v>18</v>
      </c>
      <c r="J4819" s="100">
        <f>$AN$22</f>
        <v>41092</v>
      </c>
      <c r="K4819" s="101"/>
      <c r="L4819" s="261"/>
      <c r="M4819" s="232">
        <f t="shared" si="1987"/>
        <v>0</v>
      </c>
      <c r="N4819" s="241">
        <f t="shared" si="1979"/>
        <v>0</v>
      </c>
      <c r="O4819" s="244">
        <f t="shared" si="1973"/>
        <v>0</v>
      </c>
      <c r="P4819" s="245">
        <f t="shared" si="1985"/>
        <v>0</v>
      </c>
      <c r="Q4819" s="257">
        <f t="shared" si="1974"/>
        <v>0</v>
      </c>
      <c r="R4819" s="102">
        <f t="shared" si="1986"/>
        <v>0</v>
      </c>
      <c r="S4819" s="103">
        <f t="shared" si="1980"/>
        <v>0</v>
      </c>
      <c r="T4819" s="104">
        <f t="shared" si="1981"/>
        <v>0</v>
      </c>
      <c r="U4819" s="104">
        <f t="shared" si="1982"/>
        <v>0</v>
      </c>
      <c r="V4819" s="104">
        <f t="shared" si="1983"/>
        <v>0</v>
      </c>
      <c r="W4819" s="105">
        <f t="shared" si="1984"/>
        <v>0</v>
      </c>
      <c r="X4819" s="96"/>
      <c r="Y4819" s="106" t="str">
        <f>$AO$22</f>
        <v>D</v>
      </c>
      <c r="Z4819" s="262" t="str">
        <f t="shared" si="1975"/>
        <v>Mon</v>
      </c>
      <c r="AA4819" s="107">
        <f t="shared" si="1976"/>
        <v>0</v>
      </c>
      <c r="AB4819" s="107">
        <f t="shared" si="1977"/>
        <v>0</v>
      </c>
      <c r="AC4819" s="107">
        <f t="shared" si="1978"/>
        <v>0</v>
      </c>
    </row>
    <row r="4820" spans="1:29" ht="12.75" customHeight="1">
      <c r="A4820" s="69"/>
      <c r="B4820" s="150" t="s">
        <v>19</v>
      </c>
      <c r="C4820" s="150"/>
      <c r="D4820" s="200"/>
      <c r="E4820" s="127"/>
      <c r="F4820" s="151"/>
      <c r="G4820" s="134" t="s">
        <v>22</v>
      </c>
      <c r="H4820" s="152">
        <f>SUM(H4811:H4819)</f>
        <v>1303350.9826589595</v>
      </c>
      <c r="I4820" s="76">
        <f t="shared" si="1972"/>
        <v>19</v>
      </c>
      <c r="J4820" s="100">
        <f>$AN$23</f>
        <v>41093</v>
      </c>
      <c r="K4820" s="101"/>
      <c r="L4820" s="261"/>
      <c r="M4820" s="232">
        <f t="shared" si="1987"/>
        <v>0</v>
      </c>
      <c r="N4820" s="241">
        <f t="shared" si="1979"/>
        <v>0</v>
      </c>
      <c r="O4820" s="244">
        <f t="shared" si="1973"/>
        <v>0</v>
      </c>
      <c r="P4820" s="245">
        <f t="shared" si="1985"/>
        <v>0</v>
      </c>
      <c r="Q4820" s="257">
        <f t="shared" si="1974"/>
        <v>0</v>
      </c>
      <c r="R4820" s="102">
        <f t="shared" si="1986"/>
        <v>0</v>
      </c>
      <c r="S4820" s="103">
        <f t="shared" si="1980"/>
        <v>0</v>
      </c>
      <c r="T4820" s="104">
        <f t="shared" si="1981"/>
        <v>0</v>
      </c>
      <c r="U4820" s="104">
        <f t="shared" si="1982"/>
        <v>0</v>
      </c>
      <c r="V4820" s="104">
        <f t="shared" si="1983"/>
        <v>0</v>
      </c>
      <c r="W4820" s="105">
        <f t="shared" si="1984"/>
        <v>0</v>
      </c>
      <c r="X4820" s="96"/>
      <c r="Y4820" s="106" t="str">
        <f>$AO$23</f>
        <v>D</v>
      </c>
      <c r="Z4820" s="207" t="str">
        <f t="shared" si="1975"/>
        <v>Tue</v>
      </c>
      <c r="AA4820" s="107">
        <f t="shared" si="1976"/>
        <v>0</v>
      </c>
      <c r="AB4820" s="107">
        <f t="shared" si="1977"/>
        <v>0</v>
      </c>
      <c r="AC4820" s="107">
        <f t="shared" si="1978"/>
        <v>0</v>
      </c>
    </row>
    <row r="4821" spans="1:29" ht="12.75" customHeight="1">
      <c r="A4821" s="69"/>
      <c r="B4821" s="131" t="s">
        <v>25</v>
      </c>
      <c r="C4821" s="70"/>
      <c r="D4821" s="200"/>
      <c r="E4821" s="127"/>
      <c r="F4821" s="151"/>
      <c r="G4821" s="74"/>
      <c r="H4821" s="75"/>
      <c r="I4821" s="76">
        <f t="shared" si="1972"/>
        <v>20</v>
      </c>
      <c r="J4821" s="100">
        <f>$AN$24</f>
        <v>41094</v>
      </c>
      <c r="K4821" s="101"/>
      <c r="L4821" s="261"/>
      <c r="M4821" s="232">
        <f t="shared" si="1987"/>
        <v>0</v>
      </c>
      <c r="N4821" s="241">
        <f t="shared" si="1979"/>
        <v>0</v>
      </c>
      <c r="O4821" s="244">
        <f t="shared" si="1973"/>
        <v>0</v>
      </c>
      <c r="P4821" s="245">
        <f t="shared" si="1985"/>
        <v>0</v>
      </c>
      <c r="Q4821" s="257">
        <f t="shared" si="1974"/>
        <v>0</v>
      </c>
      <c r="R4821" s="102">
        <f t="shared" si="1986"/>
        <v>0</v>
      </c>
      <c r="S4821" s="103">
        <f t="shared" si="1980"/>
        <v>0</v>
      </c>
      <c r="T4821" s="104">
        <f t="shared" si="1981"/>
        <v>0</v>
      </c>
      <c r="U4821" s="104">
        <f t="shared" si="1982"/>
        <v>0</v>
      </c>
      <c r="V4821" s="104">
        <f t="shared" si="1983"/>
        <v>0</v>
      </c>
      <c r="W4821" s="105">
        <f t="shared" si="1984"/>
        <v>0</v>
      </c>
      <c r="X4821" s="96"/>
      <c r="Y4821" s="106" t="str">
        <f>$AO$24</f>
        <v>D</v>
      </c>
      <c r="Z4821" s="207" t="str">
        <f t="shared" si="1975"/>
        <v>Wed</v>
      </c>
      <c r="AA4821" s="107">
        <f t="shared" si="1976"/>
        <v>0</v>
      </c>
      <c r="AB4821" s="107">
        <f t="shared" si="1977"/>
        <v>0</v>
      </c>
      <c r="AC4821" s="107">
        <f t="shared" si="1978"/>
        <v>0</v>
      </c>
    </row>
    <row r="4822" spans="1:29" ht="12.75" customHeight="1">
      <c r="A4822" s="69"/>
      <c r="B4822" s="124" t="s">
        <v>26</v>
      </c>
      <c r="C4822" s="125" t="s">
        <v>22</v>
      </c>
      <c r="D4822" s="153">
        <f>-H4811</f>
        <v>-1244560</v>
      </c>
      <c r="E4822" s="127" t="s">
        <v>24</v>
      </c>
      <c r="F4822" s="149">
        <v>0.02</v>
      </c>
      <c r="G4822" s="134" t="s">
        <v>22</v>
      </c>
      <c r="H4822" s="130">
        <f>F4822*D4822</f>
        <v>-24891.200000000001</v>
      </c>
      <c r="I4822" s="76">
        <f t="shared" si="1972"/>
        <v>21</v>
      </c>
      <c r="J4822" s="100">
        <f>$AN$25</f>
        <v>41095</v>
      </c>
      <c r="K4822" s="101"/>
      <c r="L4822" s="261"/>
      <c r="M4822" s="232">
        <f t="shared" si="1987"/>
        <v>0</v>
      </c>
      <c r="N4822" s="241">
        <f t="shared" si="1979"/>
        <v>0</v>
      </c>
      <c r="O4822" s="244">
        <f t="shared" si="1973"/>
        <v>0</v>
      </c>
      <c r="P4822" s="245">
        <f t="shared" si="1985"/>
        <v>0</v>
      </c>
      <c r="Q4822" s="257">
        <f t="shared" si="1974"/>
        <v>0</v>
      </c>
      <c r="R4822" s="102">
        <f t="shared" si="1986"/>
        <v>0</v>
      </c>
      <c r="S4822" s="103">
        <f t="shared" si="1980"/>
        <v>0</v>
      </c>
      <c r="T4822" s="104">
        <f t="shared" si="1981"/>
        <v>0</v>
      </c>
      <c r="U4822" s="104">
        <f t="shared" si="1982"/>
        <v>0</v>
      </c>
      <c r="V4822" s="104">
        <f t="shared" si="1983"/>
        <v>0</v>
      </c>
      <c r="W4822" s="105">
        <f t="shared" si="1984"/>
        <v>0</v>
      </c>
      <c r="X4822" s="96"/>
      <c r="Y4822" s="106" t="str">
        <f>$AO$25</f>
        <v>D</v>
      </c>
      <c r="Z4822" s="207" t="str">
        <f t="shared" si="1975"/>
        <v>Thu</v>
      </c>
      <c r="AA4822" s="107">
        <f t="shared" si="1976"/>
        <v>0</v>
      </c>
      <c r="AB4822" s="107">
        <f t="shared" si="1977"/>
        <v>0</v>
      </c>
      <c r="AC4822" s="107">
        <f t="shared" si="1978"/>
        <v>0</v>
      </c>
    </row>
    <row r="4823" spans="1:29" ht="12.75" customHeight="1">
      <c r="A4823" s="69"/>
      <c r="B4823" s="124" t="s">
        <v>47</v>
      </c>
      <c r="C4823" s="125" t="s">
        <v>22</v>
      </c>
      <c r="D4823" s="200"/>
      <c r="E4823" s="127"/>
      <c r="F4823" s="155"/>
      <c r="G4823" s="134" t="s">
        <v>22</v>
      </c>
      <c r="H4823" s="130">
        <f>SUM(AA4838:AC4838)*-F4811/21</f>
        <v>0</v>
      </c>
      <c r="I4823" s="76">
        <f t="shared" si="1972"/>
        <v>22</v>
      </c>
      <c r="J4823" s="100">
        <f>$AN$26</f>
        <v>41096</v>
      </c>
      <c r="K4823" s="101"/>
      <c r="L4823" s="261"/>
      <c r="M4823" s="232">
        <f t="shared" si="1987"/>
        <v>0</v>
      </c>
      <c r="N4823" s="241">
        <f t="shared" si="1979"/>
        <v>0</v>
      </c>
      <c r="O4823" s="244">
        <f t="shared" si="1973"/>
        <v>0</v>
      </c>
      <c r="P4823" s="245">
        <f t="shared" si="1985"/>
        <v>0</v>
      </c>
      <c r="Q4823" s="257">
        <f t="shared" si="1974"/>
        <v>0</v>
      </c>
      <c r="R4823" s="102">
        <f t="shared" si="1986"/>
        <v>0</v>
      </c>
      <c r="S4823" s="103">
        <f t="shared" si="1980"/>
        <v>0</v>
      </c>
      <c r="T4823" s="104">
        <f t="shared" si="1981"/>
        <v>0</v>
      </c>
      <c r="U4823" s="104">
        <f t="shared" si="1982"/>
        <v>0</v>
      </c>
      <c r="V4823" s="104">
        <f t="shared" si="1983"/>
        <v>0</v>
      </c>
      <c r="W4823" s="105">
        <f t="shared" si="1984"/>
        <v>0</v>
      </c>
      <c r="X4823" s="96"/>
      <c r="Y4823" s="106" t="str">
        <f>$AO$26</f>
        <v>D</v>
      </c>
      <c r="Z4823" s="207" t="str">
        <f t="shared" si="1975"/>
        <v>Fri</v>
      </c>
      <c r="AA4823" s="107">
        <f t="shared" si="1976"/>
        <v>0</v>
      </c>
      <c r="AB4823" s="107">
        <f t="shared" si="1977"/>
        <v>0</v>
      </c>
      <c r="AC4823" s="107">
        <f t="shared" si="1978"/>
        <v>0</v>
      </c>
    </row>
    <row r="4824" spans="1:29" ht="12.75" customHeight="1">
      <c r="A4824" s="69"/>
      <c r="B4824" s="124" t="s">
        <v>27</v>
      </c>
      <c r="C4824" s="125" t="s">
        <v>22</v>
      </c>
      <c r="D4824" s="200"/>
      <c r="E4824" s="127"/>
      <c r="F4824" s="155"/>
      <c r="G4824" s="134" t="s">
        <v>22</v>
      </c>
      <c r="H4824" s="156">
        <f>+F4830</f>
        <v>0</v>
      </c>
      <c r="I4824" s="76">
        <f t="shared" si="1972"/>
        <v>23</v>
      </c>
      <c r="J4824" s="100">
        <f>$AN$27</f>
        <v>41097</v>
      </c>
      <c r="K4824" s="101"/>
      <c r="L4824" s="261"/>
      <c r="M4824" s="232">
        <f t="shared" si="1987"/>
        <v>0</v>
      </c>
      <c r="N4824" s="241">
        <f t="shared" si="1979"/>
        <v>0</v>
      </c>
      <c r="O4824" s="244">
        <f t="shared" si="1973"/>
        <v>0</v>
      </c>
      <c r="P4824" s="245">
        <f t="shared" si="1985"/>
        <v>0</v>
      </c>
      <c r="Q4824" s="257">
        <f t="shared" si="1974"/>
        <v>0</v>
      </c>
      <c r="R4824" s="102">
        <f t="shared" si="1986"/>
        <v>0</v>
      </c>
      <c r="S4824" s="103">
        <f t="shared" si="1980"/>
        <v>0</v>
      </c>
      <c r="T4824" s="104">
        <f t="shared" si="1981"/>
        <v>0</v>
      </c>
      <c r="U4824" s="104">
        <f t="shared" si="1982"/>
        <v>0</v>
      </c>
      <c r="V4824" s="104">
        <f t="shared" si="1983"/>
        <v>0</v>
      </c>
      <c r="W4824" s="105">
        <f t="shared" si="1984"/>
        <v>0</v>
      </c>
      <c r="X4824" s="96"/>
      <c r="Y4824" s="106" t="str">
        <f>$AO$27</f>
        <v>M</v>
      </c>
      <c r="Z4824" s="207" t="str">
        <f t="shared" si="1975"/>
        <v>Sat</v>
      </c>
      <c r="AA4824" s="107">
        <f t="shared" si="1976"/>
        <v>0</v>
      </c>
      <c r="AB4824" s="107">
        <f t="shared" si="1977"/>
        <v>0</v>
      </c>
      <c r="AC4824" s="107">
        <f t="shared" si="1978"/>
        <v>0</v>
      </c>
    </row>
    <row r="4825" spans="1:29" ht="12.75" customHeight="1">
      <c r="A4825" s="69"/>
      <c r="B4825" s="98"/>
      <c r="C4825" s="98"/>
      <c r="D4825" s="158" t="s">
        <v>28</v>
      </c>
      <c r="E4825" s="159"/>
      <c r="F4825" s="160">
        <f>VLOOKUP(C4804,$AD$1:$AG$6,2)</f>
        <v>-1320000</v>
      </c>
      <c r="G4825" s="160"/>
      <c r="H4825" s="99"/>
      <c r="I4825" s="76">
        <f t="shared" si="1972"/>
        <v>24</v>
      </c>
      <c r="J4825" s="100">
        <f>$AN$28</f>
        <v>41098</v>
      </c>
      <c r="K4825" s="101"/>
      <c r="L4825" s="261"/>
      <c r="M4825" s="232">
        <f t="shared" si="1987"/>
        <v>0</v>
      </c>
      <c r="N4825" s="241">
        <f t="shared" si="1979"/>
        <v>0</v>
      </c>
      <c r="O4825" s="244">
        <f t="shared" si="1973"/>
        <v>0</v>
      </c>
      <c r="P4825" s="245">
        <f t="shared" si="1985"/>
        <v>0</v>
      </c>
      <c r="Q4825" s="257">
        <f t="shared" si="1974"/>
        <v>0</v>
      </c>
      <c r="R4825" s="102">
        <f t="shared" si="1986"/>
        <v>0</v>
      </c>
      <c r="S4825" s="103">
        <f t="shared" si="1980"/>
        <v>0</v>
      </c>
      <c r="T4825" s="104">
        <f t="shared" si="1981"/>
        <v>0</v>
      </c>
      <c r="U4825" s="104">
        <f t="shared" si="1982"/>
        <v>0</v>
      </c>
      <c r="V4825" s="104">
        <f t="shared" si="1983"/>
        <v>0</v>
      </c>
      <c r="W4825" s="105">
        <f t="shared" si="1984"/>
        <v>0</v>
      </c>
      <c r="X4825" s="96"/>
      <c r="Y4825" s="106" t="str">
        <f>$AO$28</f>
        <v>M</v>
      </c>
      <c r="Z4825" s="262" t="str">
        <f t="shared" si="1975"/>
        <v>Sun</v>
      </c>
      <c r="AA4825" s="107">
        <f t="shared" si="1976"/>
        <v>0</v>
      </c>
      <c r="AB4825" s="107">
        <f t="shared" si="1977"/>
        <v>0</v>
      </c>
      <c r="AC4825" s="107">
        <f t="shared" si="1978"/>
        <v>0</v>
      </c>
    </row>
    <row r="4826" spans="1:29" ht="12.75" customHeight="1">
      <c r="A4826" s="69"/>
      <c r="B4826" s="98"/>
      <c r="C4826" s="98"/>
      <c r="D4826" s="162" t="s">
        <v>26</v>
      </c>
      <c r="E4826" s="159"/>
      <c r="F4826" s="163">
        <f>+(H4811)*0.54%</f>
        <v>6720.6240000000007</v>
      </c>
      <c r="G4826" s="163"/>
      <c r="H4826" s="99"/>
      <c r="I4826" s="76">
        <f t="shared" si="1972"/>
        <v>25</v>
      </c>
      <c r="J4826" s="100">
        <f>$AN$29</f>
        <v>41099</v>
      </c>
      <c r="K4826" s="101">
        <v>1</v>
      </c>
      <c r="L4826" s="261">
        <v>8</v>
      </c>
      <c r="M4826" s="232">
        <f t="shared" si="1987"/>
        <v>0.33333333333333331</v>
      </c>
      <c r="N4826" s="241">
        <f t="shared" si="1979"/>
        <v>0.70833333333333337</v>
      </c>
      <c r="O4826" s="244">
        <f t="shared" si="1973"/>
        <v>9.0000000000000018</v>
      </c>
      <c r="P4826" s="245" t="str">
        <f t="shared" si="1985"/>
        <v>1</v>
      </c>
      <c r="Q4826" s="257">
        <f t="shared" si="1974"/>
        <v>8.0000000000000018</v>
      </c>
      <c r="R4826" s="102">
        <f t="shared" si="1986"/>
        <v>0</v>
      </c>
      <c r="S4826" s="103">
        <f t="shared" si="1980"/>
        <v>0</v>
      </c>
      <c r="T4826" s="104">
        <f t="shared" si="1981"/>
        <v>0</v>
      </c>
      <c r="U4826" s="104">
        <f t="shared" si="1982"/>
        <v>0</v>
      </c>
      <c r="V4826" s="104">
        <f t="shared" si="1983"/>
        <v>0</v>
      </c>
      <c r="W4826" s="105">
        <f t="shared" si="1984"/>
        <v>0</v>
      </c>
      <c r="X4826" s="96"/>
      <c r="Y4826" s="106" t="str">
        <f>$AO$29</f>
        <v>D</v>
      </c>
      <c r="Z4826" s="262" t="str">
        <f t="shared" si="1975"/>
        <v>Mon</v>
      </c>
      <c r="AA4826" s="107">
        <f t="shared" si="1976"/>
        <v>0</v>
      </c>
      <c r="AB4826" s="107">
        <f t="shared" si="1977"/>
        <v>0</v>
      </c>
      <c r="AC4826" s="107">
        <f t="shared" si="1978"/>
        <v>0</v>
      </c>
    </row>
    <row r="4827" spans="1:29" ht="12.75" customHeight="1">
      <c r="A4827" s="69"/>
      <c r="B4827" s="98"/>
      <c r="C4827" s="98"/>
      <c r="D4827" s="162" t="s">
        <v>29</v>
      </c>
      <c r="E4827" s="159"/>
      <c r="F4827" s="160">
        <f>-IF(H4820*5%&gt;500000,500000,H4820*5%)</f>
        <v>-65167.549132947977</v>
      </c>
      <c r="G4827" s="160"/>
      <c r="H4827" s="99"/>
      <c r="I4827" s="76">
        <f t="shared" si="1972"/>
        <v>26</v>
      </c>
      <c r="J4827" s="100">
        <f>$AN$30</f>
        <v>41100</v>
      </c>
      <c r="K4827" s="101">
        <v>1</v>
      </c>
      <c r="L4827" s="261">
        <v>8</v>
      </c>
      <c r="M4827" s="232">
        <f t="shared" si="1987"/>
        <v>0.33333333333333331</v>
      </c>
      <c r="N4827" s="241">
        <f t="shared" si="1979"/>
        <v>0.70833333333333337</v>
      </c>
      <c r="O4827" s="244">
        <f t="shared" si="1973"/>
        <v>9.0000000000000018</v>
      </c>
      <c r="P4827" s="245" t="str">
        <f t="shared" si="1985"/>
        <v>1</v>
      </c>
      <c r="Q4827" s="257">
        <f t="shared" si="1974"/>
        <v>8.0000000000000018</v>
      </c>
      <c r="R4827" s="102">
        <f t="shared" si="1986"/>
        <v>0</v>
      </c>
      <c r="S4827" s="103">
        <f t="shared" si="1980"/>
        <v>0</v>
      </c>
      <c r="T4827" s="104">
        <f t="shared" si="1981"/>
        <v>0</v>
      </c>
      <c r="U4827" s="104">
        <f t="shared" si="1982"/>
        <v>0</v>
      </c>
      <c r="V4827" s="104">
        <f t="shared" si="1983"/>
        <v>0</v>
      </c>
      <c r="W4827" s="105">
        <f t="shared" si="1984"/>
        <v>0</v>
      </c>
      <c r="X4827" s="96"/>
      <c r="Y4827" s="106" t="str">
        <f>$AO$30</f>
        <v>D</v>
      </c>
      <c r="Z4827" s="207" t="str">
        <f t="shared" si="1975"/>
        <v>Tue</v>
      </c>
      <c r="AA4827" s="107">
        <f t="shared" si="1976"/>
        <v>0</v>
      </c>
      <c r="AB4827" s="107">
        <f t="shared" si="1977"/>
        <v>0</v>
      </c>
      <c r="AC4827" s="107">
        <f t="shared" si="1978"/>
        <v>0</v>
      </c>
    </row>
    <row r="4828" spans="1:29" ht="12.75" customHeight="1">
      <c r="A4828" s="69"/>
      <c r="B4828" s="98"/>
      <c r="C4828" s="98"/>
      <c r="D4828" s="162" t="s">
        <v>30</v>
      </c>
      <c r="E4828" s="159"/>
      <c r="F4828" s="163">
        <f>ROUND(H4820+H4822+F4826+F4827,0)*12</f>
        <v>14640156</v>
      </c>
      <c r="G4828" s="163"/>
      <c r="H4828" s="99"/>
      <c r="I4828" s="76">
        <f t="shared" si="1972"/>
        <v>27</v>
      </c>
      <c r="J4828" s="100">
        <f>$AN$31</f>
        <v>41101</v>
      </c>
      <c r="K4828" s="101">
        <v>1</v>
      </c>
      <c r="L4828" s="261">
        <v>8</v>
      </c>
      <c r="M4828" s="232">
        <f t="shared" si="1987"/>
        <v>0.33333333333333331</v>
      </c>
      <c r="N4828" s="241">
        <f t="shared" si="1979"/>
        <v>0.70833333333333337</v>
      </c>
      <c r="O4828" s="244">
        <f t="shared" si="1973"/>
        <v>9.0000000000000018</v>
      </c>
      <c r="P4828" s="245" t="str">
        <f t="shared" si="1985"/>
        <v>1</v>
      </c>
      <c r="Q4828" s="257">
        <f t="shared" si="1974"/>
        <v>8.0000000000000018</v>
      </c>
      <c r="R4828" s="102">
        <f t="shared" si="1986"/>
        <v>0</v>
      </c>
      <c r="S4828" s="103">
        <f t="shared" si="1980"/>
        <v>0</v>
      </c>
      <c r="T4828" s="104">
        <f t="shared" si="1981"/>
        <v>0</v>
      </c>
      <c r="U4828" s="104">
        <f t="shared" si="1982"/>
        <v>0</v>
      </c>
      <c r="V4828" s="104">
        <f t="shared" si="1983"/>
        <v>0</v>
      </c>
      <c r="W4828" s="105">
        <f t="shared" si="1984"/>
        <v>0</v>
      </c>
      <c r="X4828" s="96"/>
      <c r="Y4828" s="106" t="str">
        <f>$AO$31</f>
        <v>D</v>
      </c>
      <c r="Z4828" s="207" t="str">
        <f t="shared" si="1975"/>
        <v>Wed</v>
      </c>
      <c r="AA4828" s="107">
        <f t="shared" si="1976"/>
        <v>0</v>
      </c>
      <c r="AB4828" s="107">
        <f t="shared" si="1977"/>
        <v>0</v>
      </c>
      <c r="AC4828" s="107">
        <f t="shared" si="1978"/>
        <v>0</v>
      </c>
    </row>
    <row r="4829" spans="1:29" ht="12.75" customHeight="1">
      <c r="A4829" s="69"/>
      <c r="B4829" s="98"/>
      <c r="C4829" s="98"/>
      <c r="D4829" s="168" t="s">
        <v>31</v>
      </c>
      <c r="E4829" s="159"/>
      <c r="F4829" s="169">
        <f>(F4828)+(F4825*12)</f>
        <v>-1199844</v>
      </c>
      <c r="G4829" s="169"/>
      <c r="H4829" s="99"/>
      <c r="I4829" s="76">
        <f t="shared" si="1972"/>
        <v>28</v>
      </c>
      <c r="J4829" s="100">
        <f>$AN$32</f>
        <v>41102</v>
      </c>
      <c r="K4829" s="101">
        <v>1</v>
      </c>
      <c r="L4829" s="261">
        <v>8</v>
      </c>
      <c r="M4829" s="232">
        <f t="shared" si="1987"/>
        <v>0.33333333333333331</v>
      </c>
      <c r="N4829" s="241">
        <f t="shared" si="1979"/>
        <v>0.70833333333333337</v>
      </c>
      <c r="O4829" s="244">
        <f t="shared" si="1973"/>
        <v>9.0000000000000018</v>
      </c>
      <c r="P4829" s="245" t="str">
        <f t="shared" si="1985"/>
        <v>1</v>
      </c>
      <c r="Q4829" s="257">
        <f t="shared" si="1974"/>
        <v>8.0000000000000018</v>
      </c>
      <c r="R4829" s="102">
        <f t="shared" si="1986"/>
        <v>0</v>
      </c>
      <c r="S4829" s="103">
        <f t="shared" si="1980"/>
        <v>0</v>
      </c>
      <c r="T4829" s="104">
        <f t="shared" si="1981"/>
        <v>0</v>
      </c>
      <c r="U4829" s="104">
        <f t="shared" si="1982"/>
        <v>0</v>
      </c>
      <c r="V4829" s="104">
        <f t="shared" si="1983"/>
        <v>0</v>
      </c>
      <c r="W4829" s="105">
        <f t="shared" si="1984"/>
        <v>0</v>
      </c>
      <c r="X4829" s="96"/>
      <c r="Y4829" s="106" t="str">
        <f>$AO$32</f>
        <v>D</v>
      </c>
      <c r="Z4829" s="207" t="str">
        <f t="shared" si="1975"/>
        <v>Thu</v>
      </c>
      <c r="AA4829" s="107">
        <f t="shared" si="1976"/>
        <v>0</v>
      </c>
      <c r="AB4829" s="107">
        <f t="shared" si="1977"/>
        <v>0</v>
      </c>
      <c r="AC4829" s="107">
        <f t="shared" si="1978"/>
        <v>0</v>
      </c>
    </row>
    <row r="4830" spans="1:29" ht="12.75" customHeight="1">
      <c r="A4830" s="69"/>
      <c r="B4830" s="98"/>
      <c r="C4830" s="98"/>
      <c r="D4830" s="168" t="s">
        <v>32</v>
      </c>
      <c r="E4830" s="159"/>
      <c r="F4830" s="170">
        <f>-(IF(F4829&lt;=0,0,IF(F4829&lt;=50000000,F4829*0.05,IF(F4829&lt;=200000000,(F4829-50000000)*0.15+2500000,IF(F4829&lt;=500000000,(F4829-250000000)*0.25+32500000,(F4829-500000000)*0.3+95000000)))))/12</f>
        <v>0</v>
      </c>
      <c r="G4830" s="171">
        <f>-(IF(F4830&lt;=0,0,IF(F4830&lt;=50000000,F4830*0.05,IF(F4830&lt;=200000000,(F4830-50000000)*0.15+2500000,IF(F4830&lt;=500000000,(F4830-250000000)*0.25+32500000,(F4830-500000000)*0.3+95000000)))))/12</f>
        <v>0</v>
      </c>
      <c r="H4830" s="99"/>
      <c r="I4830" s="76">
        <f t="shared" si="1972"/>
        <v>29</v>
      </c>
      <c r="J4830" s="100">
        <f>$AN$33</f>
        <v>41103</v>
      </c>
      <c r="K4830" s="101">
        <v>1</v>
      </c>
      <c r="L4830" s="261">
        <v>8</v>
      </c>
      <c r="M4830" s="232">
        <f t="shared" si="1987"/>
        <v>0.33333333333333331</v>
      </c>
      <c r="N4830" s="241">
        <f t="shared" si="1979"/>
        <v>0.70833333333333337</v>
      </c>
      <c r="O4830" s="244">
        <f t="shared" si="1973"/>
        <v>9.0000000000000018</v>
      </c>
      <c r="P4830" s="245" t="str">
        <f t="shared" si="1985"/>
        <v>1</v>
      </c>
      <c r="Q4830" s="257">
        <f t="shared" si="1974"/>
        <v>8.0000000000000018</v>
      </c>
      <c r="R4830" s="102">
        <f t="shared" si="1986"/>
        <v>0</v>
      </c>
      <c r="S4830" s="103">
        <f t="shared" si="1980"/>
        <v>0</v>
      </c>
      <c r="T4830" s="104">
        <f t="shared" si="1981"/>
        <v>0</v>
      </c>
      <c r="U4830" s="104">
        <f t="shared" si="1982"/>
        <v>0</v>
      </c>
      <c r="V4830" s="104">
        <f t="shared" si="1983"/>
        <v>0</v>
      </c>
      <c r="W4830" s="105">
        <f t="shared" si="1984"/>
        <v>0</v>
      </c>
      <c r="X4830" s="96"/>
      <c r="Y4830" s="106" t="str">
        <f>$AO$33</f>
        <v>D</v>
      </c>
      <c r="Z4830" s="207" t="str">
        <f t="shared" si="1975"/>
        <v>Fri</v>
      </c>
      <c r="AA4830" s="107">
        <f t="shared" si="1976"/>
        <v>0</v>
      </c>
      <c r="AB4830" s="107">
        <f t="shared" si="1977"/>
        <v>0</v>
      </c>
      <c r="AC4830" s="107">
        <f t="shared" si="1978"/>
        <v>0</v>
      </c>
    </row>
    <row r="4831" spans="1:29" ht="12.75" customHeight="1">
      <c r="A4831" s="69"/>
      <c r="B4831" s="98"/>
      <c r="C4831" s="125"/>
      <c r="D4831" s="172"/>
      <c r="E4831" s="173"/>
      <c r="F4831" s="174"/>
      <c r="G4831" s="72"/>
      <c r="H4831" s="175"/>
      <c r="I4831" s="76">
        <f t="shared" si="1972"/>
        <v>30</v>
      </c>
      <c r="J4831" s="100">
        <f>$AN$34</f>
        <v>41104</v>
      </c>
      <c r="K4831" s="339" t="s">
        <v>50</v>
      </c>
      <c r="L4831" s="261"/>
      <c r="M4831" s="232">
        <f t="shared" si="1987"/>
        <v>0</v>
      </c>
      <c r="N4831" s="241">
        <f t="shared" si="1979"/>
        <v>0</v>
      </c>
      <c r="O4831" s="244">
        <f t="shared" si="1973"/>
        <v>0</v>
      </c>
      <c r="P4831" s="245">
        <f t="shared" si="1985"/>
        <v>0</v>
      </c>
      <c r="Q4831" s="257">
        <f t="shared" si="1974"/>
        <v>0</v>
      </c>
      <c r="R4831" s="102">
        <f t="shared" si="1986"/>
        <v>0</v>
      </c>
      <c r="S4831" s="103">
        <f t="shared" si="1980"/>
        <v>0</v>
      </c>
      <c r="T4831" s="104">
        <f t="shared" si="1981"/>
        <v>0</v>
      </c>
      <c r="U4831" s="104">
        <f t="shared" si="1982"/>
        <v>0</v>
      </c>
      <c r="V4831" s="104">
        <f t="shared" si="1983"/>
        <v>0</v>
      </c>
      <c r="W4831" s="105">
        <f t="shared" si="1984"/>
        <v>0</v>
      </c>
      <c r="X4831" s="96"/>
      <c r="Y4831" s="106" t="str">
        <f>$AO$34</f>
        <v>M</v>
      </c>
      <c r="Z4831" s="207" t="str">
        <f t="shared" si="1975"/>
        <v>Sat</v>
      </c>
      <c r="AA4831" s="107">
        <f t="shared" si="1976"/>
        <v>0</v>
      </c>
      <c r="AB4831" s="107">
        <f t="shared" si="1977"/>
        <v>0</v>
      </c>
      <c r="AC4831" s="107">
        <f t="shared" si="1978"/>
        <v>0</v>
      </c>
    </row>
    <row r="4832" spans="1:29" ht="12.75" customHeight="1">
      <c r="A4832" s="69"/>
      <c r="B4832" s="176" t="s">
        <v>33</v>
      </c>
      <c r="C4832" s="177"/>
      <c r="D4832" s="178"/>
      <c r="E4832" s="127"/>
      <c r="F4832" s="179"/>
      <c r="G4832" s="180" t="s">
        <v>22</v>
      </c>
      <c r="H4832" s="152">
        <f>+H4820+H4822+H4823+H4824</f>
        <v>1278459.7826589595</v>
      </c>
      <c r="I4832" s="76">
        <f t="shared" si="1972"/>
        <v>31</v>
      </c>
      <c r="J4832" s="100">
        <f>$AN$35</f>
        <v>41105</v>
      </c>
      <c r="K4832" s="339" t="s">
        <v>50</v>
      </c>
      <c r="L4832" s="261"/>
      <c r="M4832" s="232">
        <f t="shared" si="1987"/>
        <v>0</v>
      </c>
      <c r="N4832" s="241">
        <f t="shared" si="1979"/>
        <v>0</v>
      </c>
      <c r="O4832" s="244">
        <f t="shared" si="1973"/>
        <v>0</v>
      </c>
      <c r="P4832" s="245">
        <f t="shared" si="1985"/>
        <v>0</v>
      </c>
      <c r="Q4832" s="257">
        <f t="shared" si="1974"/>
        <v>0</v>
      </c>
      <c r="R4832" s="102">
        <f t="shared" si="1986"/>
        <v>0</v>
      </c>
      <c r="S4832" s="103">
        <f t="shared" si="1980"/>
        <v>0</v>
      </c>
      <c r="T4832" s="104">
        <f t="shared" si="1981"/>
        <v>0</v>
      </c>
      <c r="U4832" s="104">
        <f t="shared" si="1982"/>
        <v>0</v>
      </c>
      <c r="V4832" s="104">
        <f t="shared" si="1983"/>
        <v>0</v>
      </c>
      <c r="W4832" s="105">
        <f t="shared" si="1984"/>
        <v>0</v>
      </c>
      <c r="X4832" s="96"/>
      <c r="Y4832" s="106" t="str">
        <f>$AO$35</f>
        <v>M</v>
      </c>
      <c r="Z4832" s="262" t="str">
        <f t="shared" si="1975"/>
        <v>Sun</v>
      </c>
      <c r="AA4832" s="107">
        <f t="shared" si="1976"/>
        <v>0</v>
      </c>
      <c r="AB4832" s="107">
        <f t="shared" si="1977"/>
        <v>0</v>
      </c>
      <c r="AC4832" s="107">
        <f t="shared" si="1978"/>
        <v>0</v>
      </c>
    </row>
    <row r="4833" spans="1:29" ht="12.75" customHeight="1">
      <c r="A4833" s="69"/>
      <c r="B4833" s="70"/>
      <c r="C4833" s="70"/>
      <c r="D4833" s="200"/>
      <c r="E4833" s="127"/>
      <c r="F4833" s="155"/>
      <c r="G4833" s="74"/>
      <c r="H4833" s="75"/>
      <c r="I4833" s="76">
        <f t="shared" si="1972"/>
        <v>32</v>
      </c>
      <c r="J4833" s="100">
        <f>$AN$36</f>
        <v>41106</v>
      </c>
      <c r="K4833" s="101">
        <v>1</v>
      </c>
      <c r="L4833" s="261">
        <v>8</v>
      </c>
      <c r="M4833" s="232">
        <f t="shared" si="1987"/>
        <v>0.33333333333333331</v>
      </c>
      <c r="N4833" s="241">
        <f t="shared" si="1979"/>
        <v>0.70833333333333337</v>
      </c>
      <c r="O4833" s="244">
        <f t="shared" si="1973"/>
        <v>9.0000000000000018</v>
      </c>
      <c r="P4833" s="245" t="str">
        <f t="shared" si="1985"/>
        <v>1</v>
      </c>
      <c r="Q4833" s="257">
        <f t="shared" si="1974"/>
        <v>8.0000000000000018</v>
      </c>
      <c r="R4833" s="102">
        <f t="shared" si="1986"/>
        <v>0</v>
      </c>
      <c r="S4833" s="103">
        <f t="shared" si="1980"/>
        <v>0</v>
      </c>
      <c r="T4833" s="104">
        <f t="shared" si="1981"/>
        <v>0</v>
      </c>
      <c r="U4833" s="104">
        <f t="shared" si="1982"/>
        <v>0</v>
      </c>
      <c r="V4833" s="104">
        <f t="shared" si="1983"/>
        <v>0</v>
      </c>
      <c r="W4833" s="105">
        <f t="shared" si="1984"/>
        <v>0</v>
      </c>
      <c r="X4833" s="96"/>
      <c r="Y4833" s="106" t="str">
        <f>$AO$36</f>
        <v>D</v>
      </c>
      <c r="Z4833" s="262" t="str">
        <f t="shared" si="1975"/>
        <v>Mon</v>
      </c>
      <c r="AA4833" s="107">
        <f t="shared" si="1976"/>
        <v>0</v>
      </c>
      <c r="AB4833" s="107">
        <f t="shared" si="1977"/>
        <v>0</v>
      </c>
      <c r="AC4833" s="107">
        <f t="shared" si="1978"/>
        <v>0</v>
      </c>
    </row>
    <row r="4834" spans="1:29" ht="12.75" customHeight="1">
      <c r="A4834" s="69"/>
      <c r="B4834" s="181" t="s">
        <v>34</v>
      </c>
      <c r="C4834" s="181"/>
      <c r="D4834" s="72"/>
      <c r="E4834" s="73"/>
      <c r="F4834" s="72"/>
      <c r="G4834" s="181" t="s">
        <v>35</v>
      </c>
      <c r="H4834" s="99"/>
      <c r="I4834" s="76">
        <f t="shared" si="1972"/>
        <v>33</v>
      </c>
      <c r="J4834" s="100">
        <f>$AN$37</f>
        <v>41107</v>
      </c>
      <c r="K4834" s="101">
        <v>1</v>
      </c>
      <c r="L4834" s="261">
        <v>8</v>
      </c>
      <c r="M4834" s="232">
        <f t="shared" si="1987"/>
        <v>0.33333333333333331</v>
      </c>
      <c r="N4834" s="241">
        <f t="shared" si="1979"/>
        <v>0.70833333333333337</v>
      </c>
      <c r="O4834" s="244">
        <f t="shared" si="1973"/>
        <v>9.0000000000000018</v>
      </c>
      <c r="P4834" s="245" t="str">
        <f t="shared" si="1985"/>
        <v>1</v>
      </c>
      <c r="Q4834" s="257">
        <f t="shared" si="1974"/>
        <v>8.0000000000000018</v>
      </c>
      <c r="R4834" s="102">
        <f t="shared" si="1986"/>
        <v>0</v>
      </c>
      <c r="S4834" s="103">
        <f t="shared" si="1980"/>
        <v>0</v>
      </c>
      <c r="T4834" s="104">
        <f t="shared" si="1981"/>
        <v>0</v>
      </c>
      <c r="U4834" s="104">
        <f t="shared" si="1982"/>
        <v>0</v>
      </c>
      <c r="V4834" s="104">
        <f t="shared" si="1983"/>
        <v>0</v>
      </c>
      <c r="W4834" s="105">
        <f t="shared" si="1984"/>
        <v>0</v>
      </c>
      <c r="X4834" s="96"/>
      <c r="Y4834" s="106" t="str">
        <f>$AO$37</f>
        <v>D</v>
      </c>
      <c r="Z4834" s="207" t="str">
        <f t="shared" si="1975"/>
        <v>Tue</v>
      </c>
      <c r="AA4834" s="107">
        <f t="shared" si="1976"/>
        <v>0</v>
      </c>
      <c r="AB4834" s="107">
        <f t="shared" si="1977"/>
        <v>0</v>
      </c>
      <c r="AC4834" s="107">
        <f t="shared" si="1978"/>
        <v>0</v>
      </c>
    </row>
    <row r="4835" spans="1:29" ht="12.75" customHeight="1">
      <c r="A4835" s="69"/>
      <c r="B4835" s="181"/>
      <c r="C4835" s="181"/>
      <c r="D4835" s="72"/>
      <c r="E4835" s="73"/>
      <c r="F4835" s="72"/>
      <c r="G4835" s="181"/>
      <c r="H4835" s="99"/>
      <c r="I4835" s="76">
        <f t="shared" si="1972"/>
        <v>34</v>
      </c>
      <c r="J4835" s="100">
        <f>$AN$38</f>
        <v>41108</v>
      </c>
      <c r="K4835" s="101">
        <v>1</v>
      </c>
      <c r="L4835" s="261">
        <v>9</v>
      </c>
      <c r="M4835" s="232">
        <f t="shared" si="1987"/>
        <v>0.33333333333333331</v>
      </c>
      <c r="N4835" s="241">
        <f t="shared" si="1979"/>
        <v>0.70833333333333337</v>
      </c>
      <c r="O4835" s="244">
        <f t="shared" si="1973"/>
        <v>9.0000000000000018</v>
      </c>
      <c r="P4835" s="245" t="str">
        <f t="shared" si="1985"/>
        <v>1</v>
      </c>
      <c r="Q4835" s="257">
        <f t="shared" si="1974"/>
        <v>8.0000000000000018</v>
      </c>
      <c r="R4835" s="102">
        <f t="shared" si="1986"/>
        <v>0.99999999999999822</v>
      </c>
      <c r="S4835" s="103">
        <f t="shared" si="1980"/>
        <v>1</v>
      </c>
      <c r="T4835" s="104">
        <f t="shared" si="1981"/>
        <v>0</v>
      </c>
      <c r="U4835" s="104">
        <f t="shared" si="1982"/>
        <v>0</v>
      </c>
      <c r="V4835" s="104">
        <f t="shared" si="1983"/>
        <v>0</v>
      </c>
      <c r="W4835" s="105">
        <f t="shared" si="1984"/>
        <v>0.99999999999999822</v>
      </c>
      <c r="X4835" s="96"/>
      <c r="Y4835" s="106" t="str">
        <f>$AO$38</f>
        <v>D</v>
      </c>
      <c r="Z4835" s="207" t="str">
        <f t="shared" si="1975"/>
        <v>Wed</v>
      </c>
      <c r="AA4835" s="107">
        <f t="shared" si="1976"/>
        <v>0</v>
      </c>
      <c r="AB4835" s="107">
        <f t="shared" si="1977"/>
        <v>0</v>
      </c>
      <c r="AC4835" s="107">
        <f t="shared" si="1978"/>
        <v>0</v>
      </c>
    </row>
    <row r="4836" spans="1:29" ht="12.75" customHeight="1">
      <c r="A4836" s="69"/>
      <c r="B4836" s="181"/>
      <c r="C4836" s="181"/>
      <c r="D4836" s="72"/>
      <c r="E4836" s="73"/>
      <c r="F4836" s="72"/>
      <c r="G4836" s="181"/>
      <c r="H4836" s="99"/>
      <c r="I4836" s="76">
        <f t="shared" si="1972"/>
        <v>35</v>
      </c>
      <c r="J4836" s="100"/>
      <c r="K4836" s="101"/>
      <c r="L4836" s="261"/>
      <c r="M4836" s="232"/>
      <c r="N4836" s="241"/>
      <c r="O4836" s="244"/>
      <c r="P4836" s="245"/>
      <c r="Q4836" s="257"/>
      <c r="R4836" s="102"/>
      <c r="S4836" s="103"/>
      <c r="T4836" s="104"/>
      <c r="U4836" s="104"/>
      <c r="V4836" s="104"/>
      <c r="W4836" s="105"/>
      <c r="X4836" s="96"/>
      <c r="Y4836" s="106"/>
      <c r="Z4836" s="207" t="str">
        <f t="shared" si="1975"/>
        <v>Sat</v>
      </c>
      <c r="AA4836" s="107">
        <f>COUNTIF(K4836,"S")</f>
        <v>0</v>
      </c>
      <c r="AB4836" s="107">
        <f>COUNTIF(K4836,"I")</f>
        <v>0</v>
      </c>
      <c r="AC4836" s="107">
        <f>COUNTIF(K4836,"A")</f>
        <v>0</v>
      </c>
    </row>
    <row r="4837" spans="1:29" ht="12.75" customHeight="1">
      <c r="A4837" s="69"/>
      <c r="B4837" s="181"/>
      <c r="C4837" s="181"/>
      <c r="D4837" s="72"/>
      <c r="E4837" s="73"/>
      <c r="F4837" s="72"/>
      <c r="G4837" s="181"/>
      <c r="H4837" s="99"/>
      <c r="I4837" s="76">
        <f t="shared" si="1972"/>
        <v>36</v>
      </c>
      <c r="J4837" s="210" t="s">
        <v>19</v>
      </c>
      <c r="K4837" s="211"/>
      <c r="L4837" s="251"/>
      <c r="M4837" s="212" t="s">
        <v>45</v>
      </c>
      <c r="N4837" s="212" t="s">
        <v>46</v>
      </c>
      <c r="O4837" s="242"/>
      <c r="P4837" s="243"/>
      <c r="Q4837" s="258"/>
      <c r="R4837" s="212"/>
      <c r="S4837" s="213"/>
      <c r="T4837" s="214"/>
      <c r="U4837" s="214"/>
      <c r="V4837" s="215"/>
      <c r="W4837" s="216" t="s">
        <v>36</v>
      </c>
      <c r="X4837" s="182"/>
      <c r="Y4837" s="183" t="s">
        <v>37</v>
      </c>
      <c r="Z4837" s="83"/>
      <c r="AA4837" s="84"/>
      <c r="AB4837" s="84"/>
      <c r="AC4837" s="96"/>
    </row>
    <row r="4838" spans="1:29" ht="12.75" customHeight="1">
      <c r="A4838" s="69"/>
      <c r="B4838" s="184" t="str">
        <f>C4802</f>
        <v>ADE</v>
      </c>
      <c r="C4838" s="181"/>
      <c r="D4838" s="72"/>
      <c r="E4838" s="73"/>
      <c r="F4838" s="72"/>
      <c r="G4838" s="181" t="s">
        <v>38</v>
      </c>
      <c r="H4838" s="99"/>
      <c r="I4838" s="76">
        <f t="shared" si="1972"/>
        <v>37</v>
      </c>
      <c r="J4838" s="333">
        <f>+K4838+L4838</f>
        <v>8</v>
      </c>
      <c r="K4838" s="334">
        <f>+COUNTIF(K4805:K4836,"1")+COUNTIF(K4805:K4836,"2")+COUNTIF(K4805:K4836,"L2")+COUNTIF(K4805:K4836,"L1")</f>
        <v>8</v>
      </c>
      <c r="L4838" s="334">
        <f>+COUNTIF(K4805:K4836,"2")+COUNTIF(K4805:K4836,"L2")</f>
        <v>0</v>
      </c>
      <c r="M4838" s="334">
        <f>+COUNTIF(K4805:K4836,"1")+COUNTIF(K4805:K4836,"L1")</f>
        <v>8</v>
      </c>
      <c r="N4838" s="185"/>
      <c r="O4838" s="185"/>
      <c r="P4838" s="101"/>
      <c r="Q4838" s="259"/>
      <c r="R4838" s="185">
        <f>+COUNTIF(K4806:K4836,"S2")</f>
        <v>0</v>
      </c>
      <c r="S4838" s="102">
        <f>SUM(S4806:S4836)</f>
        <v>1</v>
      </c>
      <c r="T4838" s="102">
        <f>SUM(T4806:T4836)</f>
        <v>0</v>
      </c>
      <c r="U4838" s="102">
        <f>SUM(U4806:U4836)</f>
        <v>0</v>
      </c>
      <c r="V4838" s="102">
        <f>SUM(V4806:V4836)</f>
        <v>0</v>
      </c>
      <c r="W4838" s="105">
        <f>+(S4838*1.5)+(T4838*2)+(U4838*3)+(V4838*4)</f>
        <v>1.5</v>
      </c>
      <c r="X4838" s="186"/>
      <c r="Y4838" s="187">
        <f>+COUNTIF(Y4806:Y4836,"D")</f>
        <v>22</v>
      </c>
      <c r="Z4838" s="83"/>
      <c r="AA4838" s="102">
        <f>SUM(AA4806:AA4836)</f>
        <v>0</v>
      </c>
      <c r="AB4838" s="102">
        <f>SUM(AB4806:AB4836)</f>
        <v>0</v>
      </c>
      <c r="AC4838" s="102">
        <f>SUM(AC4806:AC4836)</f>
        <v>0</v>
      </c>
    </row>
    <row r="4839" spans="1:29" ht="12.75" customHeight="1">
      <c r="A4839" s="69"/>
      <c r="B4839" s="263"/>
      <c r="C4839" s="189" t="s">
        <v>57</v>
      </c>
      <c r="D4839" s="189"/>
      <c r="E4839" s="190"/>
      <c r="F4839" s="72"/>
      <c r="G4839" s="72"/>
      <c r="H4839" s="99"/>
      <c r="I4839" s="76">
        <f t="shared" si="1972"/>
        <v>38</v>
      </c>
      <c r="J4839" s="191"/>
      <c r="K4839" s="192"/>
      <c r="L4839" s="252"/>
      <c r="M4839" s="193"/>
      <c r="N4839" s="193"/>
      <c r="O4839" s="193"/>
      <c r="P4839" s="239"/>
      <c r="Q4839" s="260"/>
      <c r="R4839" s="194">
        <f>S4838+T4838+U4838+V4838</f>
        <v>1</v>
      </c>
      <c r="S4839" s="103"/>
      <c r="T4839" s="103"/>
      <c r="U4839" s="103"/>
      <c r="V4839" s="103"/>
      <c r="W4839" s="103"/>
      <c r="X4839" s="195"/>
      <c r="Y4839" s="187"/>
      <c r="Z4839" s="196"/>
      <c r="AA4839" s="196"/>
      <c r="AB4839" s="196"/>
      <c r="AC4839" s="197"/>
    </row>
    <row r="4841" spans="1:29" ht="12.75" customHeight="1">
      <c r="A4841" s="52">
        <f>A4802+1</f>
        <v>125</v>
      </c>
      <c r="B4841" s="53" t="s">
        <v>2</v>
      </c>
      <c r="C4841" s="54" t="s">
        <v>201</v>
      </c>
      <c r="D4841" s="55"/>
      <c r="E4841" s="56" t="s">
        <v>55</v>
      </c>
      <c r="F4841" s="209" t="s">
        <v>199</v>
      </c>
      <c r="G4841" s="57"/>
      <c r="H4841" s="58"/>
      <c r="I4841" s="59">
        <v>1</v>
      </c>
      <c r="J4841" s="486" t="str">
        <f>+C4841</f>
        <v>ADE</v>
      </c>
      <c r="K4841" s="486"/>
      <c r="L4841" s="486"/>
      <c r="M4841" s="486"/>
      <c r="N4841" s="486"/>
      <c r="O4841" s="486"/>
      <c r="P4841" s="486"/>
      <c r="Q4841" s="486"/>
      <c r="R4841" s="486"/>
      <c r="S4841" s="486"/>
      <c r="T4841" s="486"/>
      <c r="U4841" s="486"/>
      <c r="V4841" s="486"/>
      <c r="W4841" s="486"/>
      <c r="X4841" s="60"/>
      <c r="Y4841" s="61"/>
      <c r="Z4841" s="62"/>
      <c r="AA4841" s="63"/>
      <c r="AB4841" s="63"/>
      <c r="AC4841" s="64"/>
    </row>
    <row r="4842" spans="1:29" ht="12.75" customHeight="1">
      <c r="A4842" s="69"/>
      <c r="B4842" s="70" t="s">
        <v>3</v>
      </c>
      <c r="C4842" s="71" t="s">
        <v>62</v>
      </c>
      <c r="D4842" s="72"/>
      <c r="E4842" s="73"/>
      <c r="F4842" s="72"/>
      <c r="G4842" s="74"/>
      <c r="H4842" s="75"/>
      <c r="I4842" s="76">
        <f t="shared" ref="I4842:I4878" si="1988">+I4841+1</f>
        <v>2</v>
      </c>
      <c r="J4842" s="77" t="s">
        <v>4</v>
      </c>
      <c r="K4842" s="78"/>
      <c r="L4842" s="248"/>
      <c r="M4842" s="79"/>
      <c r="N4842" s="79"/>
      <c r="O4842" s="79"/>
      <c r="P4842" s="236"/>
      <c r="Q4842" s="254"/>
      <c r="R4842" s="79"/>
      <c r="S4842" s="79"/>
      <c r="T4842" s="79"/>
      <c r="U4842" s="79"/>
      <c r="V4842" s="79"/>
      <c r="W4842" s="80" t="str">
        <f>$Y$1</f>
        <v>Period: 1 May 2012 - 31 May 2012</v>
      </c>
      <c r="X4842" s="81"/>
      <c r="Y4842" s="82"/>
      <c r="Z4842" s="83"/>
      <c r="AA4842" s="84"/>
      <c r="AB4842" s="84"/>
      <c r="AC4842" s="85"/>
    </row>
    <row r="4843" spans="1:29" ht="12.75" customHeight="1">
      <c r="A4843" s="69"/>
      <c r="B4843" s="70" t="s">
        <v>6</v>
      </c>
      <c r="C4843" s="71" t="s">
        <v>5</v>
      </c>
      <c r="D4843" s="72"/>
      <c r="E4843" s="73"/>
      <c r="F4843" s="91"/>
      <c r="G4843" s="91"/>
      <c r="H4843" s="92"/>
      <c r="I4843" s="76">
        <f t="shared" si="1988"/>
        <v>3</v>
      </c>
      <c r="J4843" s="487" t="s">
        <v>7</v>
      </c>
      <c r="K4843" s="488" t="s">
        <v>8</v>
      </c>
      <c r="L4843" s="249"/>
      <c r="M4843" s="489" t="s">
        <v>49</v>
      </c>
      <c r="N4843" s="490"/>
      <c r="O4843" s="220"/>
      <c r="P4843" s="237"/>
      <c r="Q4843" s="255"/>
      <c r="R4843" s="491" t="s">
        <v>64</v>
      </c>
      <c r="S4843" s="493" t="s">
        <v>9</v>
      </c>
      <c r="T4843" s="493"/>
      <c r="U4843" s="493"/>
      <c r="V4843" s="493"/>
      <c r="W4843" s="494" t="s">
        <v>10</v>
      </c>
      <c r="X4843" s="93"/>
      <c r="Y4843" s="94"/>
      <c r="Z4843" s="83"/>
      <c r="AA4843" s="84"/>
      <c r="AB4843" s="84"/>
      <c r="AC4843" s="85"/>
    </row>
    <row r="4844" spans="1:29" ht="12.75" customHeight="1">
      <c r="A4844" s="69"/>
      <c r="B4844" s="70" t="s">
        <v>48</v>
      </c>
      <c r="C4844" s="71"/>
      <c r="D4844" s="72"/>
      <c r="E4844" s="73"/>
      <c r="F4844" s="91"/>
      <c r="G4844" s="91"/>
      <c r="H4844" s="92"/>
      <c r="I4844" s="76">
        <f t="shared" si="1988"/>
        <v>4</v>
      </c>
      <c r="J4844" s="487"/>
      <c r="K4844" s="488"/>
      <c r="L4844" s="250"/>
      <c r="M4844" s="231" t="s">
        <v>11</v>
      </c>
      <c r="N4844" s="231" t="s">
        <v>12</v>
      </c>
      <c r="O4844" s="231"/>
      <c r="P4844" s="238"/>
      <c r="Q4844" s="256" t="s">
        <v>67</v>
      </c>
      <c r="R4844" s="492"/>
      <c r="S4844" s="201">
        <v>1.5</v>
      </c>
      <c r="T4844" s="201">
        <v>2</v>
      </c>
      <c r="U4844" s="201">
        <v>3</v>
      </c>
      <c r="V4844" s="201">
        <v>4</v>
      </c>
      <c r="W4844" s="494"/>
      <c r="X4844" s="93"/>
      <c r="Y4844" s="94"/>
      <c r="Z4844" s="83"/>
      <c r="AA4844" s="95" t="s">
        <v>13</v>
      </c>
      <c r="AB4844" s="95" t="s">
        <v>14</v>
      </c>
      <c r="AC4844" s="96" t="s">
        <v>15</v>
      </c>
    </row>
    <row r="4845" spans="1:29" ht="12.75" customHeight="1">
      <c r="A4845" s="69"/>
      <c r="B4845" s="70" t="s">
        <v>16</v>
      </c>
      <c r="C4845" s="71"/>
      <c r="D4845" s="72"/>
      <c r="E4845" s="73"/>
      <c r="F4845" s="98"/>
      <c r="G4845" s="72"/>
      <c r="H4845" s="99"/>
      <c r="I4845" s="76">
        <f t="shared" si="1988"/>
        <v>5</v>
      </c>
      <c r="J4845" s="100">
        <f>$AN$9</f>
        <v>41079</v>
      </c>
      <c r="K4845" s="101"/>
      <c r="L4845" s="261"/>
      <c r="M4845" s="232">
        <f>VLOOKUP(K4845,$AE$23:$AG$30,2,0)</f>
        <v>0</v>
      </c>
      <c r="N4845" s="241">
        <f>VLOOKUP(K4845,$AE$23:$AG$30,3,0)</f>
        <v>0</v>
      </c>
      <c r="O4845" s="244">
        <f t="shared" ref="O4845:O4874" si="1989">(N4845-M4845)*24</f>
        <v>0</v>
      </c>
      <c r="P4845" s="245">
        <f>+IF(((N4845-M4845)*24)&gt;4,"1",0)</f>
        <v>0</v>
      </c>
      <c r="Q4845" s="257">
        <f t="shared" ref="Q4845:Q4874" si="1990">O4845-P4845</f>
        <v>0</v>
      </c>
      <c r="R4845" s="102">
        <f>+L4845-Q4845</f>
        <v>0</v>
      </c>
      <c r="S4845" s="103">
        <f>IF(AND(Y4845="d",W4845&gt;0),1,0)</f>
        <v>0</v>
      </c>
      <c r="T4845" s="104">
        <f>IF(AND(Y4845="D",W4845-S4845&lt;0),0,IF(AND(Y4845="M",W4845&gt;=7),7,IF(AND(Y4845="M",W4845&lt;7),W4845,IF(W4845-S4845&lt;0,0,IF(AND(Y4845="D",W4845-S4845&gt;=7),7,IF(AND(Y4845="D",W4845-S4845&lt;7),W4845-S4845,0))))))</f>
        <v>0</v>
      </c>
      <c r="U4845" s="104">
        <f>IF(AND(Y4845="D",W4845&lt;1),0,IF(AND(Y4845="D",W4845-S4845-T4845&gt;0,W4845-S4845-T4845&lt;1),W4845-S4845-T4845,IF(AND(Y4845="D",W4845-S4845-T4845&gt;=1),1,IF(AND(Y4845="M",W4845-T4845&gt;=1),1,IF(AND(Y4845="M",W4845-T4845&lt;1),W4845-T4845,0)))))</f>
        <v>0</v>
      </c>
      <c r="V4845" s="104">
        <f>IF(AND(Y4845="D",W4845&lt;1),0,IF(AND(Y4845="D",W4845-S4845-T4845-U4845&gt;0),W4845-S4845-T4845-U4845,IF(AND(Y4845="M",W4845-T4845-U4845&gt;0),W4845-T4845-U4845,0)))</f>
        <v>0</v>
      </c>
      <c r="W4845" s="105">
        <f>+R4845</f>
        <v>0</v>
      </c>
      <c r="X4845" s="96"/>
      <c r="Y4845" s="106" t="str">
        <f>$AO$9</f>
        <v>D</v>
      </c>
      <c r="Z4845" s="207" t="str">
        <f t="shared" ref="Z4845:Z4875" si="1991">TEXT(WEEKDAY(J4845),"ddd")</f>
        <v>Tue</v>
      </c>
      <c r="AA4845" s="107">
        <f t="shared" ref="AA4845:AA4874" si="1992">COUNTIF(K4845,"S")</f>
        <v>0</v>
      </c>
      <c r="AB4845" s="107">
        <f t="shared" ref="AB4845:AB4874" si="1993">COUNTIF(K4845,"I")</f>
        <v>0</v>
      </c>
      <c r="AC4845" s="107">
        <v>1</v>
      </c>
    </row>
    <row r="4846" spans="1:29" ht="12.75" customHeight="1">
      <c r="A4846" s="69"/>
      <c r="B4846" s="70" t="s">
        <v>18</v>
      </c>
      <c r="C4846" s="108" t="s">
        <v>61</v>
      </c>
      <c r="D4846" s="109"/>
      <c r="E4846" s="73"/>
      <c r="F4846" s="110"/>
      <c r="G4846" s="72"/>
      <c r="H4846" s="99"/>
      <c r="I4846" s="76">
        <f t="shared" si="1988"/>
        <v>6</v>
      </c>
      <c r="J4846" s="100">
        <f>$AN$10</f>
        <v>41080</v>
      </c>
      <c r="K4846" s="101"/>
      <c r="L4846" s="261"/>
      <c r="M4846" s="232">
        <f>VLOOKUP(K4846,$AE$23:$AG$30,2,0)</f>
        <v>0</v>
      </c>
      <c r="N4846" s="241">
        <f t="shared" ref="N4846:N4874" si="1994">VLOOKUP(K4846,$AE$23:$AG$30,3,0)</f>
        <v>0</v>
      </c>
      <c r="O4846" s="244">
        <f t="shared" si="1989"/>
        <v>0</v>
      </c>
      <c r="P4846" s="245">
        <f>+IF(((N4846-M4846)*24)&gt;4,"1",0)</f>
        <v>0</v>
      </c>
      <c r="Q4846" s="257">
        <f t="shared" si="1990"/>
        <v>0</v>
      </c>
      <c r="R4846" s="102">
        <f>+L4846-Q4846</f>
        <v>0</v>
      </c>
      <c r="S4846" s="103">
        <f t="shared" ref="S4846:S4874" si="1995">IF(AND(Y4846="d",W4846&gt;0),1,0)</f>
        <v>0</v>
      </c>
      <c r="T4846" s="104">
        <f t="shared" ref="T4846:T4874" si="1996">IF(AND(Y4846="D",W4846-S4846&lt;0),0,IF(AND(Y4846="M",W4846&gt;=7),7,IF(AND(Y4846="M",W4846&lt;7),W4846,IF(W4846-S4846&lt;0,0,IF(AND(Y4846="D",W4846-S4846&gt;=7),7,IF(AND(Y4846="D",W4846-S4846&lt;7),W4846-S4846,0))))))</f>
        <v>0</v>
      </c>
      <c r="U4846" s="104">
        <f t="shared" ref="U4846:U4874" si="1997">IF(AND(Y4846="D",W4846&lt;1),0,IF(AND(Y4846="D",W4846-S4846-T4846&gt;0,W4846-S4846-T4846&lt;1),W4846-S4846-T4846,IF(AND(Y4846="D",W4846-S4846-T4846&gt;=1),1,IF(AND(Y4846="M",W4846-T4846&gt;=1),1,IF(AND(Y4846="M",W4846-T4846&lt;1),W4846-T4846,0)))))</f>
        <v>0</v>
      </c>
      <c r="V4846" s="104">
        <f t="shared" ref="V4846:V4874" si="1998">IF(AND(Y4846="D",W4846&lt;1),0,IF(AND(Y4846="D",W4846-S4846-T4846-U4846&gt;0),W4846-S4846-T4846-U4846,IF(AND(Y4846="M",W4846-T4846-U4846&gt;0),W4846-T4846-U4846,0)))</f>
        <v>0</v>
      </c>
      <c r="W4846" s="105">
        <f t="shared" ref="W4846:W4874" si="1999">+R4846</f>
        <v>0</v>
      </c>
      <c r="X4846" s="96"/>
      <c r="Y4846" s="106" t="str">
        <f>$AO$10</f>
        <v>D</v>
      </c>
      <c r="Z4846" s="207" t="str">
        <f t="shared" si="1991"/>
        <v>Wed</v>
      </c>
      <c r="AA4846" s="107">
        <f t="shared" si="1992"/>
        <v>0</v>
      </c>
      <c r="AB4846" s="107">
        <f t="shared" si="1993"/>
        <v>0</v>
      </c>
      <c r="AC4846" s="107">
        <v>1</v>
      </c>
    </row>
    <row r="4847" spans="1:29" ht="12.75" customHeight="1">
      <c r="A4847" s="69"/>
      <c r="B4847" s="98" t="s">
        <v>20</v>
      </c>
      <c r="C4847" s="199">
        <v>40245</v>
      </c>
      <c r="D4847" s="199">
        <v>41340</v>
      </c>
      <c r="E4847" s="73"/>
      <c r="F4847" s="72"/>
      <c r="G4847" s="72"/>
      <c r="H4847" s="99"/>
      <c r="I4847" s="76">
        <f t="shared" si="1988"/>
        <v>7</v>
      </c>
      <c r="J4847" s="100">
        <f>$AN$11</f>
        <v>41081</v>
      </c>
      <c r="K4847" s="101"/>
      <c r="L4847" s="261"/>
      <c r="M4847" s="232">
        <f>VLOOKUP(K4847,$AE$23:$AG$30,2,0)</f>
        <v>0</v>
      </c>
      <c r="N4847" s="241">
        <f t="shared" si="1994"/>
        <v>0</v>
      </c>
      <c r="O4847" s="244">
        <f t="shared" si="1989"/>
        <v>0</v>
      </c>
      <c r="P4847" s="245">
        <f t="shared" ref="P4847:P4874" si="2000">+IF(((N4847-M4847)*24)&gt;4,"1",0)</f>
        <v>0</v>
      </c>
      <c r="Q4847" s="257">
        <f t="shared" si="1990"/>
        <v>0</v>
      </c>
      <c r="R4847" s="102">
        <f t="shared" ref="R4847:R4874" si="2001">+L4847-Q4847</f>
        <v>0</v>
      </c>
      <c r="S4847" s="103">
        <f t="shared" si="1995"/>
        <v>0</v>
      </c>
      <c r="T4847" s="104">
        <f t="shared" si="1996"/>
        <v>0</v>
      </c>
      <c r="U4847" s="104">
        <f t="shared" si="1997"/>
        <v>0</v>
      </c>
      <c r="V4847" s="104">
        <f t="shared" si="1998"/>
        <v>0</v>
      </c>
      <c r="W4847" s="105">
        <f t="shared" si="1999"/>
        <v>0</v>
      </c>
      <c r="X4847" s="96"/>
      <c r="Y4847" s="106" t="str">
        <f>$AO$11</f>
        <v>D</v>
      </c>
      <c r="Z4847" s="207" t="str">
        <f t="shared" si="1991"/>
        <v>Thu</v>
      </c>
      <c r="AA4847" s="107">
        <f t="shared" si="1992"/>
        <v>0</v>
      </c>
      <c r="AB4847" s="107">
        <f t="shared" si="1993"/>
        <v>0</v>
      </c>
      <c r="AC4847" s="107">
        <v>1</v>
      </c>
    </row>
    <row r="4848" spans="1:29" ht="12.75" customHeight="1">
      <c r="A4848" s="69"/>
      <c r="B4848" s="98"/>
      <c r="C4848" s="98"/>
      <c r="D4848" s="72"/>
      <c r="E4848" s="73"/>
      <c r="F4848" s="72"/>
      <c r="G4848" s="72"/>
      <c r="H4848" s="99"/>
      <c r="I4848" s="76">
        <f t="shared" si="1988"/>
        <v>8</v>
      </c>
      <c r="J4848" s="100">
        <f>$AN$12</f>
        <v>41082</v>
      </c>
      <c r="K4848" s="101"/>
      <c r="L4848" s="261"/>
      <c r="M4848" s="232">
        <f t="shared" ref="M4848:M4874" si="2002">VLOOKUP(K4848,$AE$23:$AG$30,2,0)</f>
        <v>0</v>
      </c>
      <c r="N4848" s="241">
        <f t="shared" si="1994"/>
        <v>0</v>
      </c>
      <c r="O4848" s="244">
        <f t="shared" si="1989"/>
        <v>0</v>
      </c>
      <c r="P4848" s="245">
        <f t="shared" si="2000"/>
        <v>0</v>
      </c>
      <c r="Q4848" s="257">
        <f t="shared" si="1990"/>
        <v>0</v>
      </c>
      <c r="R4848" s="102">
        <f t="shared" si="2001"/>
        <v>0</v>
      </c>
      <c r="S4848" s="103">
        <f t="shared" si="1995"/>
        <v>0</v>
      </c>
      <c r="T4848" s="104">
        <f t="shared" si="1996"/>
        <v>0</v>
      </c>
      <c r="U4848" s="104">
        <f t="shared" si="1997"/>
        <v>0</v>
      </c>
      <c r="V4848" s="104">
        <f t="shared" si="1998"/>
        <v>0</v>
      </c>
      <c r="W4848" s="105">
        <f t="shared" si="1999"/>
        <v>0</v>
      </c>
      <c r="X4848" s="96"/>
      <c r="Y4848" s="106" t="str">
        <f>$AO$12</f>
        <v>D</v>
      </c>
      <c r="Z4848" s="207" t="str">
        <f t="shared" si="1991"/>
        <v>Fri</v>
      </c>
      <c r="AA4848" s="107">
        <f t="shared" si="1992"/>
        <v>0</v>
      </c>
      <c r="AB4848" s="107">
        <f t="shared" si="1993"/>
        <v>0</v>
      </c>
      <c r="AC4848" s="107">
        <v>1</v>
      </c>
    </row>
    <row r="4849" spans="1:29" ht="12.75" customHeight="1">
      <c r="A4849" s="69"/>
      <c r="B4849" s="98"/>
      <c r="C4849" s="98"/>
      <c r="D4849" s="72"/>
      <c r="E4849" s="73"/>
      <c r="F4849" s="198"/>
      <c r="G4849" s="72"/>
      <c r="H4849" s="99"/>
      <c r="I4849" s="76">
        <f t="shared" si="1988"/>
        <v>9</v>
      </c>
      <c r="J4849" s="100">
        <f>$AN$13</f>
        <v>41083</v>
      </c>
      <c r="K4849" s="339" t="s">
        <v>50</v>
      </c>
      <c r="L4849" s="261"/>
      <c r="M4849" s="232">
        <f t="shared" si="2002"/>
        <v>0</v>
      </c>
      <c r="N4849" s="241">
        <f t="shared" si="1994"/>
        <v>0</v>
      </c>
      <c r="O4849" s="244">
        <f t="shared" si="1989"/>
        <v>0</v>
      </c>
      <c r="P4849" s="245">
        <f t="shared" si="2000"/>
        <v>0</v>
      </c>
      <c r="Q4849" s="257">
        <f t="shared" si="1990"/>
        <v>0</v>
      </c>
      <c r="R4849" s="102">
        <f t="shared" si="2001"/>
        <v>0</v>
      </c>
      <c r="S4849" s="103">
        <f t="shared" si="1995"/>
        <v>0</v>
      </c>
      <c r="T4849" s="104">
        <f t="shared" si="1996"/>
        <v>0</v>
      </c>
      <c r="U4849" s="104">
        <f t="shared" si="1997"/>
        <v>0</v>
      </c>
      <c r="V4849" s="104">
        <f t="shared" si="1998"/>
        <v>0</v>
      </c>
      <c r="W4849" s="105">
        <f t="shared" si="1999"/>
        <v>0</v>
      </c>
      <c r="X4849" s="96"/>
      <c r="Y4849" s="106" t="str">
        <f>$AO$13</f>
        <v>M</v>
      </c>
      <c r="Z4849" s="207" t="str">
        <f t="shared" si="1991"/>
        <v>Sat</v>
      </c>
      <c r="AA4849" s="107">
        <f t="shared" si="1992"/>
        <v>0</v>
      </c>
      <c r="AB4849" s="107">
        <f t="shared" si="1993"/>
        <v>0</v>
      </c>
      <c r="AC4849" s="107"/>
    </row>
    <row r="4850" spans="1:29" ht="12.75" customHeight="1">
      <c r="A4850" s="69"/>
      <c r="B4850" s="124" t="s">
        <v>21</v>
      </c>
      <c r="C4850" s="125" t="s">
        <v>22</v>
      </c>
      <c r="D4850" s="126"/>
      <c r="E4850" s="127"/>
      <c r="F4850" s="198">
        <v>1244560</v>
      </c>
      <c r="G4850" s="129" t="s">
        <v>22</v>
      </c>
      <c r="H4850" s="130">
        <f>+F4850</f>
        <v>1244560</v>
      </c>
      <c r="I4850" s="76">
        <f t="shared" si="1988"/>
        <v>10</v>
      </c>
      <c r="J4850" s="100">
        <f>$AN$14</f>
        <v>41084</v>
      </c>
      <c r="K4850" s="339" t="s">
        <v>50</v>
      </c>
      <c r="L4850" s="261"/>
      <c r="M4850" s="232">
        <f t="shared" si="2002"/>
        <v>0</v>
      </c>
      <c r="N4850" s="241">
        <f t="shared" si="1994"/>
        <v>0</v>
      </c>
      <c r="O4850" s="244">
        <f t="shared" si="1989"/>
        <v>0</v>
      </c>
      <c r="P4850" s="245">
        <f t="shared" si="2000"/>
        <v>0</v>
      </c>
      <c r="Q4850" s="257">
        <f t="shared" si="1990"/>
        <v>0</v>
      </c>
      <c r="R4850" s="102">
        <f t="shared" si="2001"/>
        <v>0</v>
      </c>
      <c r="S4850" s="103">
        <f t="shared" si="1995"/>
        <v>0</v>
      </c>
      <c r="T4850" s="104">
        <f t="shared" si="1996"/>
        <v>0</v>
      </c>
      <c r="U4850" s="104">
        <f t="shared" si="1997"/>
        <v>0</v>
      </c>
      <c r="V4850" s="104">
        <f t="shared" si="1998"/>
        <v>0</v>
      </c>
      <c r="W4850" s="105">
        <f t="shared" si="1999"/>
        <v>0</v>
      </c>
      <c r="X4850" s="96"/>
      <c r="Y4850" s="106" t="str">
        <f>$AO$14</f>
        <v>M</v>
      </c>
      <c r="Z4850" s="262" t="str">
        <f t="shared" si="1991"/>
        <v>Sun</v>
      </c>
      <c r="AA4850" s="107">
        <f t="shared" si="1992"/>
        <v>0</v>
      </c>
      <c r="AB4850" s="107">
        <f t="shared" si="1993"/>
        <v>0</v>
      </c>
      <c r="AC4850" s="107">
        <f t="shared" ref="AC4850:AC4874" si="2003">COUNTIF(K4850,"A")</f>
        <v>0</v>
      </c>
    </row>
    <row r="4851" spans="1:29" ht="12.75" customHeight="1">
      <c r="A4851" s="69"/>
      <c r="B4851" s="124" t="s">
        <v>23</v>
      </c>
      <c r="C4851" s="125" t="s">
        <v>22</v>
      </c>
      <c r="D4851" s="133">
        <f>+F4850/173</f>
        <v>7193.9884393063585</v>
      </c>
      <c r="E4851" s="127" t="s">
        <v>24</v>
      </c>
      <c r="F4851" s="128">
        <f>+W4877</f>
        <v>1.5</v>
      </c>
      <c r="G4851" s="134" t="s">
        <v>22</v>
      </c>
      <c r="H4851" s="130">
        <f>F4851*D4851</f>
        <v>10790.982658959538</v>
      </c>
      <c r="I4851" s="76">
        <f t="shared" si="1988"/>
        <v>11</v>
      </c>
      <c r="J4851" s="100">
        <f>$AN$15</f>
        <v>41085</v>
      </c>
      <c r="K4851" s="101"/>
      <c r="L4851" s="261"/>
      <c r="M4851" s="232">
        <f t="shared" si="2002"/>
        <v>0</v>
      </c>
      <c r="N4851" s="241">
        <f t="shared" si="1994"/>
        <v>0</v>
      </c>
      <c r="O4851" s="244">
        <f t="shared" si="1989"/>
        <v>0</v>
      </c>
      <c r="P4851" s="245">
        <f t="shared" si="2000"/>
        <v>0</v>
      </c>
      <c r="Q4851" s="257">
        <f t="shared" si="1990"/>
        <v>0</v>
      </c>
      <c r="R4851" s="102">
        <f t="shared" si="2001"/>
        <v>0</v>
      </c>
      <c r="S4851" s="103">
        <f t="shared" si="1995"/>
        <v>0</v>
      </c>
      <c r="T4851" s="104">
        <f t="shared" si="1996"/>
        <v>0</v>
      </c>
      <c r="U4851" s="104">
        <f t="shared" si="1997"/>
        <v>0</v>
      </c>
      <c r="V4851" s="104">
        <f t="shared" si="1998"/>
        <v>0</v>
      </c>
      <c r="W4851" s="105">
        <f t="shared" si="1999"/>
        <v>0</v>
      </c>
      <c r="X4851" s="96"/>
      <c r="Y4851" s="106" t="str">
        <f>$AO$15</f>
        <v>D</v>
      </c>
      <c r="Z4851" s="262" t="str">
        <f t="shared" si="1991"/>
        <v>Mon</v>
      </c>
      <c r="AA4851" s="107">
        <f t="shared" si="1992"/>
        <v>0</v>
      </c>
      <c r="AB4851" s="107">
        <f t="shared" si="1993"/>
        <v>0</v>
      </c>
      <c r="AC4851" s="107">
        <v>1</v>
      </c>
    </row>
    <row r="4852" spans="1:29" ht="12.75" customHeight="1">
      <c r="A4852" s="69"/>
      <c r="B4852" s="124" t="s">
        <v>65</v>
      </c>
      <c r="C4852" s="125" t="s">
        <v>22</v>
      </c>
      <c r="D4852" s="133">
        <v>6000</v>
      </c>
      <c r="E4852" s="127" t="s">
        <v>24</v>
      </c>
      <c r="F4852" s="203">
        <f>+K4877</f>
        <v>8</v>
      </c>
      <c r="G4852" s="134" t="s">
        <v>22</v>
      </c>
      <c r="H4852" s="130">
        <f>F4852*D4852</f>
        <v>48000</v>
      </c>
      <c r="I4852" s="76">
        <f t="shared" si="1988"/>
        <v>12</v>
      </c>
      <c r="J4852" s="100">
        <f>$AN$16</f>
        <v>41086</v>
      </c>
      <c r="K4852" s="101"/>
      <c r="L4852" s="261"/>
      <c r="M4852" s="232">
        <f t="shared" si="2002"/>
        <v>0</v>
      </c>
      <c r="N4852" s="241">
        <f t="shared" si="1994"/>
        <v>0</v>
      </c>
      <c r="O4852" s="244">
        <f t="shared" si="1989"/>
        <v>0</v>
      </c>
      <c r="P4852" s="245">
        <f t="shared" si="2000"/>
        <v>0</v>
      </c>
      <c r="Q4852" s="257">
        <f t="shared" si="1990"/>
        <v>0</v>
      </c>
      <c r="R4852" s="102">
        <f t="shared" si="2001"/>
        <v>0</v>
      </c>
      <c r="S4852" s="103">
        <f t="shared" si="1995"/>
        <v>0</v>
      </c>
      <c r="T4852" s="104">
        <f t="shared" si="1996"/>
        <v>0</v>
      </c>
      <c r="U4852" s="104">
        <f t="shared" si="1997"/>
        <v>0</v>
      </c>
      <c r="V4852" s="104">
        <f t="shared" si="1998"/>
        <v>0</v>
      </c>
      <c r="W4852" s="105">
        <f t="shared" si="1999"/>
        <v>0</v>
      </c>
      <c r="X4852" s="96"/>
      <c r="Y4852" s="106" t="str">
        <f>$AO$16</f>
        <v>D</v>
      </c>
      <c r="Z4852" s="207" t="str">
        <f t="shared" si="1991"/>
        <v>Tue</v>
      </c>
      <c r="AA4852" s="107">
        <f t="shared" si="1992"/>
        <v>0</v>
      </c>
      <c r="AB4852" s="107">
        <f t="shared" si="1993"/>
        <v>0</v>
      </c>
      <c r="AC4852" s="107">
        <v>1</v>
      </c>
    </row>
    <row r="4853" spans="1:29" ht="12.75" customHeight="1">
      <c r="A4853" s="69"/>
      <c r="B4853" s="124" t="s">
        <v>66</v>
      </c>
      <c r="C4853" s="125" t="s">
        <v>22</v>
      </c>
      <c r="D4853" s="200">
        <v>4000</v>
      </c>
      <c r="E4853" s="127" t="s">
        <v>24</v>
      </c>
      <c r="F4853" s="139">
        <f>+L4877</f>
        <v>0</v>
      </c>
      <c r="G4853" s="134" t="s">
        <v>22</v>
      </c>
      <c r="H4853" s="130">
        <f>F4853*D4853</f>
        <v>0</v>
      </c>
      <c r="I4853" s="76">
        <f t="shared" si="1988"/>
        <v>13</v>
      </c>
      <c r="J4853" s="100">
        <f>$AN$17</f>
        <v>41087</v>
      </c>
      <c r="K4853" s="101"/>
      <c r="L4853" s="261"/>
      <c r="M4853" s="232">
        <f t="shared" si="2002"/>
        <v>0</v>
      </c>
      <c r="N4853" s="241">
        <f t="shared" si="1994"/>
        <v>0</v>
      </c>
      <c r="O4853" s="244">
        <f t="shared" si="1989"/>
        <v>0</v>
      </c>
      <c r="P4853" s="245">
        <f t="shared" si="2000"/>
        <v>0</v>
      </c>
      <c r="Q4853" s="257">
        <f t="shared" si="1990"/>
        <v>0</v>
      </c>
      <c r="R4853" s="102">
        <f t="shared" si="2001"/>
        <v>0</v>
      </c>
      <c r="S4853" s="103">
        <f t="shared" si="1995"/>
        <v>0</v>
      </c>
      <c r="T4853" s="104">
        <f t="shared" si="1996"/>
        <v>0</v>
      </c>
      <c r="U4853" s="104">
        <f t="shared" si="1997"/>
        <v>0</v>
      </c>
      <c r="V4853" s="104">
        <f t="shared" si="1998"/>
        <v>0</v>
      </c>
      <c r="W4853" s="105">
        <f t="shared" si="1999"/>
        <v>0</v>
      </c>
      <c r="X4853" s="96"/>
      <c r="Y4853" s="106" t="str">
        <f>$AO$17</f>
        <v>D</v>
      </c>
      <c r="Z4853" s="207" t="str">
        <f t="shared" si="1991"/>
        <v>Wed</v>
      </c>
      <c r="AA4853" s="107">
        <f t="shared" si="1992"/>
        <v>0</v>
      </c>
      <c r="AB4853" s="107">
        <f t="shared" si="1993"/>
        <v>0</v>
      </c>
      <c r="AC4853" s="107">
        <v>1</v>
      </c>
    </row>
    <row r="4854" spans="1:29" ht="12.75" customHeight="1">
      <c r="A4854" s="69"/>
      <c r="B4854" s="335" t="s">
        <v>75</v>
      </c>
      <c r="C4854" s="336" t="s">
        <v>22</v>
      </c>
      <c r="D4854" s="337"/>
      <c r="E4854" s="127" t="s">
        <v>24</v>
      </c>
      <c r="F4854" s="338">
        <f>+M4877</f>
        <v>8</v>
      </c>
      <c r="G4854" s="142" t="s">
        <v>22</v>
      </c>
      <c r="H4854" s="143">
        <f>+F4854*D4854</f>
        <v>0</v>
      </c>
      <c r="I4854" s="76">
        <f t="shared" si="1988"/>
        <v>14</v>
      </c>
      <c r="J4854" s="100">
        <f>$AN$18</f>
        <v>41088</v>
      </c>
      <c r="K4854" s="101"/>
      <c r="L4854" s="261"/>
      <c r="M4854" s="232">
        <f t="shared" si="2002"/>
        <v>0</v>
      </c>
      <c r="N4854" s="241">
        <f t="shared" si="1994"/>
        <v>0</v>
      </c>
      <c r="O4854" s="244">
        <f t="shared" si="1989"/>
        <v>0</v>
      </c>
      <c r="P4854" s="245">
        <f t="shared" si="2000"/>
        <v>0</v>
      </c>
      <c r="Q4854" s="257">
        <f t="shared" si="1990"/>
        <v>0</v>
      </c>
      <c r="R4854" s="102">
        <f t="shared" si="2001"/>
        <v>0</v>
      </c>
      <c r="S4854" s="103">
        <f t="shared" si="1995"/>
        <v>0</v>
      </c>
      <c r="T4854" s="104">
        <f t="shared" si="1996"/>
        <v>0</v>
      </c>
      <c r="U4854" s="104">
        <f t="shared" si="1997"/>
        <v>0</v>
      </c>
      <c r="V4854" s="104">
        <f t="shared" si="1998"/>
        <v>0</v>
      </c>
      <c r="W4854" s="105">
        <f t="shared" si="1999"/>
        <v>0</v>
      </c>
      <c r="X4854" s="96"/>
      <c r="Y4854" s="106" t="str">
        <f>$AO$18</f>
        <v>D</v>
      </c>
      <c r="Z4854" s="207" t="str">
        <f t="shared" si="1991"/>
        <v>Thu</v>
      </c>
      <c r="AA4854" s="107">
        <f t="shared" si="1992"/>
        <v>0</v>
      </c>
      <c r="AB4854" s="107">
        <f t="shared" si="1993"/>
        <v>0</v>
      </c>
      <c r="AC4854" s="107">
        <v>1</v>
      </c>
    </row>
    <row r="4855" spans="1:29" ht="12.75" customHeight="1">
      <c r="A4855" s="69"/>
      <c r="B4855" s="124"/>
      <c r="C4855" s="70"/>
      <c r="D4855" s="202"/>
      <c r="E4855" s="140"/>
      <c r="F4855" s="141"/>
      <c r="G4855" s="74" t="s">
        <v>22</v>
      </c>
      <c r="H4855" s="99">
        <f>+D4855*F4855</f>
        <v>0</v>
      </c>
      <c r="I4855" s="76">
        <f t="shared" si="1988"/>
        <v>15</v>
      </c>
      <c r="J4855" s="100">
        <f>$AN$19</f>
        <v>41089</v>
      </c>
      <c r="K4855" s="101"/>
      <c r="L4855" s="261"/>
      <c r="M4855" s="232">
        <f t="shared" si="2002"/>
        <v>0</v>
      </c>
      <c r="N4855" s="241">
        <f t="shared" si="1994"/>
        <v>0</v>
      </c>
      <c r="O4855" s="244">
        <f t="shared" si="1989"/>
        <v>0</v>
      </c>
      <c r="P4855" s="245">
        <f t="shared" si="2000"/>
        <v>0</v>
      </c>
      <c r="Q4855" s="257">
        <f t="shared" si="1990"/>
        <v>0</v>
      </c>
      <c r="R4855" s="102">
        <f t="shared" si="2001"/>
        <v>0</v>
      </c>
      <c r="S4855" s="103">
        <f t="shared" si="1995"/>
        <v>0</v>
      </c>
      <c r="T4855" s="104">
        <f t="shared" si="1996"/>
        <v>0</v>
      </c>
      <c r="U4855" s="104">
        <f t="shared" si="1997"/>
        <v>0</v>
      </c>
      <c r="V4855" s="104">
        <f t="shared" si="1998"/>
        <v>0</v>
      </c>
      <c r="W4855" s="105">
        <f t="shared" si="1999"/>
        <v>0</v>
      </c>
      <c r="X4855" s="96"/>
      <c r="Y4855" s="106" t="str">
        <f>$AO$19</f>
        <v>D</v>
      </c>
      <c r="Z4855" s="207" t="str">
        <f t="shared" si="1991"/>
        <v>Fri</v>
      </c>
      <c r="AA4855" s="107">
        <f t="shared" si="1992"/>
        <v>0</v>
      </c>
      <c r="AB4855" s="107">
        <f t="shared" si="1993"/>
        <v>0</v>
      </c>
      <c r="AC4855" s="107">
        <v>1</v>
      </c>
    </row>
    <row r="4856" spans="1:29" ht="12.75" customHeight="1">
      <c r="A4856" s="69"/>
      <c r="B4856" s="124"/>
      <c r="C4856" s="70"/>
      <c r="D4856" s="202"/>
      <c r="E4856" s="140"/>
      <c r="F4856" s="139"/>
      <c r="G4856" s="74" t="s">
        <v>22</v>
      </c>
      <c r="H4856" s="99">
        <f>+D4856*F4856</f>
        <v>0</v>
      </c>
      <c r="I4856" s="76">
        <f t="shared" si="1988"/>
        <v>16</v>
      </c>
      <c r="J4856" s="100">
        <f>$AN$20</f>
        <v>41090</v>
      </c>
      <c r="K4856" s="339" t="s">
        <v>50</v>
      </c>
      <c r="L4856" s="261"/>
      <c r="M4856" s="232">
        <f t="shared" si="2002"/>
        <v>0</v>
      </c>
      <c r="N4856" s="241">
        <f t="shared" si="1994"/>
        <v>0</v>
      </c>
      <c r="O4856" s="244">
        <f t="shared" si="1989"/>
        <v>0</v>
      </c>
      <c r="P4856" s="245">
        <f t="shared" si="2000"/>
        <v>0</v>
      </c>
      <c r="Q4856" s="257">
        <f t="shared" si="1990"/>
        <v>0</v>
      </c>
      <c r="R4856" s="102">
        <f t="shared" si="2001"/>
        <v>0</v>
      </c>
      <c r="S4856" s="103">
        <f t="shared" si="1995"/>
        <v>0</v>
      </c>
      <c r="T4856" s="104">
        <f t="shared" si="1996"/>
        <v>0</v>
      </c>
      <c r="U4856" s="104">
        <f t="shared" si="1997"/>
        <v>0</v>
      </c>
      <c r="V4856" s="104">
        <f t="shared" si="1998"/>
        <v>0</v>
      </c>
      <c r="W4856" s="105">
        <f t="shared" si="1999"/>
        <v>0</v>
      </c>
      <c r="X4856" s="96"/>
      <c r="Y4856" s="106" t="str">
        <f>$AO$20</f>
        <v>M</v>
      </c>
      <c r="Z4856" s="207" t="str">
        <f t="shared" si="1991"/>
        <v>Sat</v>
      </c>
      <c r="AA4856" s="107">
        <f t="shared" si="1992"/>
        <v>0</v>
      </c>
      <c r="AB4856" s="107">
        <f t="shared" si="1993"/>
        <v>0</v>
      </c>
      <c r="AC4856" s="107">
        <f t="shared" si="2003"/>
        <v>0</v>
      </c>
    </row>
    <row r="4857" spans="1:29" ht="12.75" customHeight="1">
      <c r="A4857" s="69"/>
      <c r="B4857" s="124" t="s">
        <v>56</v>
      </c>
      <c r="C4857" s="70" t="s">
        <v>22</v>
      </c>
      <c r="D4857" s="202"/>
      <c r="E4857" s="140"/>
      <c r="F4857" s="141"/>
      <c r="G4857" s="74" t="s">
        <v>22</v>
      </c>
      <c r="H4857" s="99">
        <v>0</v>
      </c>
      <c r="I4857" s="76">
        <f t="shared" si="1988"/>
        <v>17</v>
      </c>
      <c r="J4857" s="100">
        <f>$AN$21</f>
        <v>41091</v>
      </c>
      <c r="K4857" s="339" t="s">
        <v>50</v>
      </c>
      <c r="L4857" s="261"/>
      <c r="M4857" s="232">
        <f t="shared" si="2002"/>
        <v>0</v>
      </c>
      <c r="N4857" s="241">
        <f t="shared" si="1994"/>
        <v>0</v>
      </c>
      <c r="O4857" s="244">
        <f t="shared" si="1989"/>
        <v>0</v>
      </c>
      <c r="P4857" s="245">
        <f t="shared" si="2000"/>
        <v>0</v>
      </c>
      <c r="Q4857" s="257">
        <f t="shared" si="1990"/>
        <v>0</v>
      </c>
      <c r="R4857" s="102">
        <f t="shared" si="2001"/>
        <v>0</v>
      </c>
      <c r="S4857" s="103">
        <f t="shared" si="1995"/>
        <v>0</v>
      </c>
      <c r="T4857" s="104">
        <f t="shared" si="1996"/>
        <v>0</v>
      </c>
      <c r="U4857" s="104">
        <f t="shared" si="1997"/>
        <v>0</v>
      </c>
      <c r="V4857" s="104">
        <f t="shared" si="1998"/>
        <v>0</v>
      </c>
      <c r="W4857" s="105">
        <f t="shared" si="1999"/>
        <v>0</v>
      </c>
      <c r="X4857" s="96"/>
      <c r="Y4857" s="106" t="str">
        <f>$AO$21</f>
        <v>M</v>
      </c>
      <c r="Z4857" s="262" t="str">
        <f t="shared" si="1991"/>
        <v>Sun</v>
      </c>
      <c r="AA4857" s="107">
        <f t="shared" si="1992"/>
        <v>0</v>
      </c>
      <c r="AB4857" s="107">
        <f t="shared" si="1993"/>
        <v>0</v>
      </c>
      <c r="AC4857" s="107">
        <f t="shared" si="2003"/>
        <v>0</v>
      </c>
    </row>
    <row r="4858" spans="1:29" ht="12.75" customHeight="1">
      <c r="A4858" s="69"/>
      <c r="B4858" s="124"/>
      <c r="C4858" s="70"/>
      <c r="D4858" s="202"/>
      <c r="E4858" s="140"/>
      <c r="F4858" s="139"/>
      <c r="G4858" s="74" t="s">
        <v>22</v>
      </c>
      <c r="H4858" s="99">
        <f>+D4858*F4858</f>
        <v>0</v>
      </c>
      <c r="I4858" s="76">
        <f t="shared" si="1988"/>
        <v>18</v>
      </c>
      <c r="J4858" s="100">
        <f>$AN$22</f>
        <v>41092</v>
      </c>
      <c r="K4858" s="101"/>
      <c r="L4858" s="261"/>
      <c r="M4858" s="232">
        <f t="shared" si="2002"/>
        <v>0</v>
      </c>
      <c r="N4858" s="241">
        <f t="shared" si="1994"/>
        <v>0</v>
      </c>
      <c r="O4858" s="244">
        <f t="shared" si="1989"/>
        <v>0</v>
      </c>
      <c r="P4858" s="245">
        <f t="shared" si="2000"/>
        <v>0</v>
      </c>
      <c r="Q4858" s="257">
        <f t="shared" si="1990"/>
        <v>0</v>
      </c>
      <c r="R4858" s="102">
        <f t="shared" si="2001"/>
        <v>0</v>
      </c>
      <c r="S4858" s="103">
        <f t="shared" si="1995"/>
        <v>0</v>
      </c>
      <c r="T4858" s="104">
        <f t="shared" si="1996"/>
        <v>0</v>
      </c>
      <c r="U4858" s="104">
        <f t="shared" si="1997"/>
        <v>0</v>
      </c>
      <c r="V4858" s="104">
        <f t="shared" si="1998"/>
        <v>0</v>
      </c>
      <c r="W4858" s="105">
        <f t="shared" si="1999"/>
        <v>0</v>
      </c>
      <c r="X4858" s="96"/>
      <c r="Y4858" s="106" t="str">
        <f>$AO$22</f>
        <v>D</v>
      </c>
      <c r="Z4858" s="262" t="str">
        <f t="shared" si="1991"/>
        <v>Mon</v>
      </c>
      <c r="AA4858" s="107">
        <f t="shared" si="1992"/>
        <v>0</v>
      </c>
      <c r="AB4858" s="107">
        <f t="shared" si="1993"/>
        <v>0</v>
      </c>
      <c r="AC4858" s="107">
        <v>1</v>
      </c>
    </row>
    <row r="4859" spans="1:29" ht="12.75" customHeight="1">
      <c r="A4859" s="69"/>
      <c r="B4859" s="150" t="s">
        <v>19</v>
      </c>
      <c r="C4859" s="150"/>
      <c r="D4859" s="200"/>
      <c r="E4859" s="127"/>
      <c r="F4859" s="151"/>
      <c r="G4859" s="134" t="s">
        <v>22</v>
      </c>
      <c r="H4859" s="152">
        <f>SUM(H4850:H4858)</f>
        <v>1303350.9826589595</v>
      </c>
      <c r="I4859" s="76">
        <f t="shared" si="1988"/>
        <v>19</v>
      </c>
      <c r="J4859" s="100">
        <f>$AN$23</f>
        <v>41093</v>
      </c>
      <c r="K4859" s="101"/>
      <c r="L4859" s="261"/>
      <c r="M4859" s="232">
        <f t="shared" si="2002"/>
        <v>0</v>
      </c>
      <c r="N4859" s="241">
        <f t="shared" si="1994"/>
        <v>0</v>
      </c>
      <c r="O4859" s="244">
        <f t="shared" si="1989"/>
        <v>0</v>
      </c>
      <c r="P4859" s="245">
        <f t="shared" si="2000"/>
        <v>0</v>
      </c>
      <c r="Q4859" s="257">
        <f t="shared" si="1990"/>
        <v>0</v>
      </c>
      <c r="R4859" s="102">
        <f t="shared" si="2001"/>
        <v>0</v>
      </c>
      <c r="S4859" s="103">
        <f t="shared" si="1995"/>
        <v>0</v>
      </c>
      <c r="T4859" s="104">
        <f t="shared" si="1996"/>
        <v>0</v>
      </c>
      <c r="U4859" s="104">
        <f t="shared" si="1997"/>
        <v>0</v>
      </c>
      <c r="V4859" s="104">
        <f t="shared" si="1998"/>
        <v>0</v>
      </c>
      <c r="W4859" s="105">
        <f t="shared" si="1999"/>
        <v>0</v>
      </c>
      <c r="X4859" s="96"/>
      <c r="Y4859" s="106" t="str">
        <f>$AO$23</f>
        <v>D</v>
      </c>
      <c r="Z4859" s="207" t="str">
        <f t="shared" si="1991"/>
        <v>Tue</v>
      </c>
      <c r="AA4859" s="107">
        <f t="shared" si="1992"/>
        <v>0</v>
      </c>
      <c r="AB4859" s="107">
        <f t="shared" si="1993"/>
        <v>0</v>
      </c>
      <c r="AC4859" s="107">
        <v>1</v>
      </c>
    </row>
    <row r="4860" spans="1:29" ht="12.75" customHeight="1">
      <c r="A4860" s="69"/>
      <c r="B4860" s="131" t="s">
        <v>25</v>
      </c>
      <c r="C4860" s="70"/>
      <c r="D4860" s="200"/>
      <c r="E4860" s="127"/>
      <c r="F4860" s="151"/>
      <c r="G4860" s="74"/>
      <c r="H4860" s="75"/>
      <c r="I4860" s="76">
        <f t="shared" si="1988"/>
        <v>20</v>
      </c>
      <c r="J4860" s="100">
        <f>$AN$24</f>
        <v>41094</v>
      </c>
      <c r="K4860" s="101"/>
      <c r="L4860" s="261"/>
      <c r="M4860" s="232">
        <f t="shared" si="2002"/>
        <v>0</v>
      </c>
      <c r="N4860" s="241">
        <f t="shared" si="1994"/>
        <v>0</v>
      </c>
      <c r="O4860" s="244">
        <f t="shared" si="1989"/>
        <v>0</v>
      </c>
      <c r="P4860" s="245">
        <f t="shared" si="2000"/>
        <v>0</v>
      </c>
      <c r="Q4860" s="257">
        <f t="shared" si="1990"/>
        <v>0</v>
      </c>
      <c r="R4860" s="102">
        <f t="shared" si="2001"/>
        <v>0</v>
      </c>
      <c r="S4860" s="103">
        <f t="shared" si="1995"/>
        <v>0</v>
      </c>
      <c r="T4860" s="104">
        <f t="shared" si="1996"/>
        <v>0</v>
      </c>
      <c r="U4860" s="104">
        <f t="shared" si="1997"/>
        <v>0</v>
      </c>
      <c r="V4860" s="104">
        <f t="shared" si="1998"/>
        <v>0</v>
      </c>
      <c r="W4860" s="105">
        <f t="shared" si="1999"/>
        <v>0</v>
      </c>
      <c r="X4860" s="96"/>
      <c r="Y4860" s="106" t="str">
        <f>$AO$24</f>
        <v>D</v>
      </c>
      <c r="Z4860" s="207" t="str">
        <f t="shared" si="1991"/>
        <v>Wed</v>
      </c>
      <c r="AA4860" s="107">
        <f t="shared" si="1992"/>
        <v>0</v>
      </c>
      <c r="AB4860" s="107">
        <f t="shared" si="1993"/>
        <v>0</v>
      </c>
      <c r="AC4860" s="107">
        <v>1</v>
      </c>
    </row>
    <row r="4861" spans="1:29" ht="12.75" customHeight="1">
      <c r="A4861" s="69"/>
      <c r="B4861" s="124" t="s">
        <v>26</v>
      </c>
      <c r="C4861" s="125" t="s">
        <v>22</v>
      </c>
      <c r="D4861" s="153">
        <f>-H4850</f>
        <v>-1244560</v>
      </c>
      <c r="E4861" s="127" t="s">
        <v>24</v>
      </c>
      <c r="F4861" s="149">
        <v>0.02</v>
      </c>
      <c r="G4861" s="134" t="s">
        <v>22</v>
      </c>
      <c r="H4861" s="130">
        <f>F4861*D4861</f>
        <v>-24891.200000000001</v>
      </c>
      <c r="I4861" s="76">
        <f t="shared" si="1988"/>
        <v>21</v>
      </c>
      <c r="J4861" s="100">
        <f>$AN$25</f>
        <v>41095</v>
      </c>
      <c r="K4861" s="101"/>
      <c r="L4861" s="261"/>
      <c r="M4861" s="232">
        <f t="shared" si="2002"/>
        <v>0</v>
      </c>
      <c r="N4861" s="241">
        <f t="shared" si="1994"/>
        <v>0</v>
      </c>
      <c r="O4861" s="244">
        <f t="shared" si="1989"/>
        <v>0</v>
      </c>
      <c r="P4861" s="245">
        <f t="shared" si="2000"/>
        <v>0</v>
      </c>
      <c r="Q4861" s="257">
        <f t="shared" si="1990"/>
        <v>0</v>
      </c>
      <c r="R4861" s="102">
        <f t="shared" si="2001"/>
        <v>0</v>
      </c>
      <c r="S4861" s="103">
        <f t="shared" si="1995"/>
        <v>0</v>
      </c>
      <c r="T4861" s="104">
        <f t="shared" si="1996"/>
        <v>0</v>
      </c>
      <c r="U4861" s="104">
        <f t="shared" si="1997"/>
        <v>0</v>
      </c>
      <c r="V4861" s="104">
        <f t="shared" si="1998"/>
        <v>0</v>
      </c>
      <c r="W4861" s="105">
        <f t="shared" si="1999"/>
        <v>0</v>
      </c>
      <c r="X4861" s="96"/>
      <c r="Y4861" s="106" t="str">
        <f>$AO$25</f>
        <v>D</v>
      </c>
      <c r="Z4861" s="207" t="str">
        <f t="shared" si="1991"/>
        <v>Thu</v>
      </c>
      <c r="AA4861" s="107">
        <f t="shared" si="1992"/>
        <v>0</v>
      </c>
      <c r="AB4861" s="107">
        <f t="shared" si="1993"/>
        <v>0</v>
      </c>
      <c r="AC4861" s="107">
        <v>1</v>
      </c>
    </row>
    <row r="4862" spans="1:29" ht="12.75" customHeight="1">
      <c r="A4862" s="69"/>
      <c r="B4862" s="124" t="s">
        <v>47</v>
      </c>
      <c r="C4862" s="125" t="s">
        <v>22</v>
      </c>
      <c r="D4862" s="200"/>
      <c r="E4862" s="127"/>
      <c r="F4862" s="155"/>
      <c r="G4862" s="134" t="s">
        <v>22</v>
      </c>
      <c r="H4862" s="130">
        <f>SUM(AA4877:AC4877)*-F4850/21</f>
        <v>-829706.66666666663</v>
      </c>
      <c r="I4862" s="76">
        <f t="shared" si="1988"/>
        <v>22</v>
      </c>
      <c r="J4862" s="100">
        <f>$AN$26</f>
        <v>41096</v>
      </c>
      <c r="K4862" s="101"/>
      <c r="L4862" s="261"/>
      <c r="M4862" s="232">
        <f t="shared" si="2002"/>
        <v>0</v>
      </c>
      <c r="N4862" s="241">
        <f t="shared" si="1994"/>
        <v>0</v>
      </c>
      <c r="O4862" s="244">
        <f t="shared" si="1989"/>
        <v>0</v>
      </c>
      <c r="P4862" s="245">
        <f t="shared" si="2000"/>
        <v>0</v>
      </c>
      <c r="Q4862" s="257">
        <f t="shared" si="1990"/>
        <v>0</v>
      </c>
      <c r="R4862" s="102">
        <f t="shared" si="2001"/>
        <v>0</v>
      </c>
      <c r="S4862" s="103">
        <f t="shared" si="1995"/>
        <v>0</v>
      </c>
      <c r="T4862" s="104">
        <f t="shared" si="1996"/>
        <v>0</v>
      </c>
      <c r="U4862" s="104">
        <f t="shared" si="1997"/>
        <v>0</v>
      </c>
      <c r="V4862" s="104">
        <f t="shared" si="1998"/>
        <v>0</v>
      </c>
      <c r="W4862" s="105">
        <f t="shared" si="1999"/>
        <v>0</v>
      </c>
      <c r="X4862" s="96"/>
      <c r="Y4862" s="106" t="str">
        <f>$AO$26</f>
        <v>D</v>
      </c>
      <c r="Z4862" s="207" t="str">
        <f t="shared" si="1991"/>
        <v>Fri</v>
      </c>
      <c r="AA4862" s="107">
        <f t="shared" si="1992"/>
        <v>0</v>
      </c>
      <c r="AB4862" s="107">
        <f t="shared" si="1993"/>
        <v>0</v>
      </c>
      <c r="AC4862" s="107">
        <v>1</v>
      </c>
    </row>
    <row r="4863" spans="1:29" ht="12.75" customHeight="1">
      <c r="A4863" s="69"/>
      <c r="B4863" s="124" t="s">
        <v>27</v>
      </c>
      <c r="C4863" s="125" t="s">
        <v>22</v>
      </c>
      <c r="D4863" s="200"/>
      <c r="E4863" s="127"/>
      <c r="F4863" s="155"/>
      <c r="G4863" s="134" t="s">
        <v>22</v>
      </c>
      <c r="H4863" s="156">
        <f>+F4869</f>
        <v>0</v>
      </c>
      <c r="I4863" s="76">
        <f t="shared" si="1988"/>
        <v>23</v>
      </c>
      <c r="J4863" s="100">
        <f>$AN$27</f>
        <v>41097</v>
      </c>
      <c r="K4863" s="339" t="s">
        <v>50</v>
      </c>
      <c r="L4863" s="261"/>
      <c r="M4863" s="232">
        <f t="shared" si="2002"/>
        <v>0</v>
      </c>
      <c r="N4863" s="241">
        <f t="shared" si="1994"/>
        <v>0</v>
      </c>
      <c r="O4863" s="244">
        <f t="shared" si="1989"/>
        <v>0</v>
      </c>
      <c r="P4863" s="245">
        <f t="shared" si="2000"/>
        <v>0</v>
      </c>
      <c r="Q4863" s="257">
        <f t="shared" si="1990"/>
        <v>0</v>
      </c>
      <c r="R4863" s="102">
        <f t="shared" si="2001"/>
        <v>0</v>
      </c>
      <c r="S4863" s="103">
        <f t="shared" si="1995"/>
        <v>0</v>
      </c>
      <c r="T4863" s="104">
        <f t="shared" si="1996"/>
        <v>0</v>
      </c>
      <c r="U4863" s="104">
        <f t="shared" si="1997"/>
        <v>0</v>
      </c>
      <c r="V4863" s="104">
        <f t="shared" si="1998"/>
        <v>0</v>
      </c>
      <c r="W4863" s="105">
        <f t="shared" si="1999"/>
        <v>0</v>
      </c>
      <c r="X4863" s="96"/>
      <c r="Y4863" s="106" t="str">
        <f>$AO$27</f>
        <v>M</v>
      </c>
      <c r="Z4863" s="207" t="str">
        <f t="shared" si="1991"/>
        <v>Sat</v>
      </c>
      <c r="AA4863" s="107">
        <f t="shared" si="1992"/>
        <v>0</v>
      </c>
      <c r="AB4863" s="107">
        <f t="shared" si="1993"/>
        <v>0</v>
      </c>
      <c r="AC4863" s="107">
        <f t="shared" si="2003"/>
        <v>0</v>
      </c>
    </row>
    <row r="4864" spans="1:29" ht="12.75" customHeight="1">
      <c r="A4864" s="69"/>
      <c r="B4864" s="98"/>
      <c r="C4864" s="98"/>
      <c r="D4864" s="158" t="s">
        <v>28</v>
      </c>
      <c r="E4864" s="159"/>
      <c r="F4864" s="160">
        <f>VLOOKUP(C4843,$AD$1:$AG$6,2)</f>
        <v>-1320000</v>
      </c>
      <c r="G4864" s="160"/>
      <c r="H4864" s="99"/>
      <c r="I4864" s="76">
        <f t="shared" si="1988"/>
        <v>24</v>
      </c>
      <c r="J4864" s="100">
        <f>$AN$28</f>
        <v>41098</v>
      </c>
      <c r="K4864" s="339" t="s">
        <v>50</v>
      </c>
      <c r="L4864" s="261"/>
      <c r="M4864" s="232">
        <f t="shared" si="2002"/>
        <v>0</v>
      </c>
      <c r="N4864" s="241">
        <f t="shared" si="1994"/>
        <v>0</v>
      </c>
      <c r="O4864" s="244">
        <f t="shared" si="1989"/>
        <v>0</v>
      </c>
      <c r="P4864" s="245">
        <f t="shared" si="2000"/>
        <v>0</v>
      </c>
      <c r="Q4864" s="257">
        <f t="shared" si="1990"/>
        <v>0</v>
      </c>
      <c r="R4864" s="102">
        <f t="shared" si="2001"/>
        <v>0</v>
      </c>
      <c r="S4864" s="103">
        <f t="shared" si="1995"/>
        <v>0</v>
      </c>
      <c r="T4864" s="104">
        <f t="shared" si="1996"/>
        <v>0</v>
      </c>
      <c r="U4864" s="104">
        <f t="shared" si="1997"/>
        <v>0</v>
      </c>
      <c r="V4864" s="104">
        <f t="shared" si="1998"/>
        <v>0</v>
      </c>
      <c r="W4864" s="105">
        <f t="shared" si="1999"/>
        <v>0</v>
      </c>
      <c r="X4864" s="96"/>
      <c r="Y4864" s="106" t="str">
        <f>$AO$28</f>
        <v>M</v>
      </c>
      <c r="Z4864" s="262" t="str">
        <f t="shared" si="1991"/>
        <v>Sun</v>
      </c>
      <c r="AA4864" s="107">
        <f t="shared" si="1992"/>
        <v>0</v>
      </c>
      <c r="AB4864" s="107">
        <f t="shared" si="1993"/>
        <v>0</v>
      </c>
      <c r="AC4864" s="107">
        <f t="shared" si="2003"/>
        <v>0</v>
      </c>
    </row>
    <row r="4865" spans="1:29" ht="12.75" customHeight="1">
      <c r="A4865" s="69"/>
      <c r="B4865" s="98"/>
      <c r="C4865" s="98"/>
      <c r="D4865" s="162" t="s">
        <v>26</v>
      </c>
      <c r="E4865" s="159"/>
      <c r="F4865" s="163">
        <f>+(H4850)*0.54%</f>
        <v>6720.6240000000007</v>
      </c>
      <c r="G4865" s="163"/>
      <c r="H4865" s="99"/>
      <c r="I4865" s="76">
        <f t="shared" si="1988"/>
        <v>25</v>
      </c>
      <c r="J4865" s="100">
        <f>$AN$29</f>
        <v>41099</v>
      </c>
      <c r="K4865" s="101">
        <v>1</v>
      </c>
      <c r="L4865" s="261">
        <v>8</v>
      </c>
      <c r="M4865" s="232">
        <f t="shared" si="2002"/>
        <v>0.33333333333333331</v>
      </c>
      <c r="N4865" s="241">
        <f t="shared" si="1994"/>
        <v>0.70833333333333337</v>
      </c>
      <c r="O4865" s="244">
        <f t="shared" si="1989"/>
        <v>9.0000000000000018</v>
      </c>
      <c r="P4865" s="245" t="str">
        <f t="shared" si="2000"/>
        <v>1</v>
      </c>
      <c r="Q4865" s="257">
        <f t="shared" si="1990"/>
        <v>8.0000000000000018</v>
      </c>
      <c r="R4865" s="102">
        <f t="shared" si="2001"/>
        <v>0</v>
      </c>
      <c r="S4865" s="103">
        <f t="shared" si="1995"/>
        <v>0</v>
      </c>
      <c r="T4865" s="104">
        <f t="shared" si="1996"/>
        <v>0</v>
      </c>
      <c r="U4865" s="104">
        <f t="shared" si="1997"/>
        <v>0</v>
      </c>
      <c r="V4865" s="104">
        <f t="shared" si="1998"/>
        <v>0</v>
      </c>
      <c r="W4865" s="105">
        <f t="shared" si="1999"/>
        <v>0</v>
      </c>
      <c r="X4865" s="96"/>
      <c r="Y4865" s="106" t="str">
        <f>$AO$29</f>
        <v>D</v>
      </c>
      <c r="Z4865" s="262" t="str">
        <f t="shared" si="1991"/>
        <v>Mon</v>
      </c>
      <c r="AA4865" s="107">
        <f t="shared" si="1992"/>
        <v>0</v>
      </c>
      <c r="AB4865" s="107">
        <f t="shared" si="1993"/>
        <v>0</v>
      </c>
      <c r="AC4865" s="107">
        <f t="shared" si="2003"/>
        <v>0</v>
      </c>
    </row>
    <row r="4866" spans="1:29" ht="12.75" customHeight="1">
      <c r="A4866" s="69"/>
      <c r="B4866" s="98"/>
      <c r="C4866" s="98"/>
      <c r="D4866" s="162" t="s">
        <v>29</v>
      </c>
      <c r="E4866" s="159"/>
      <c r="F4866" s="160">
        <f>-IF(H4859*5%&gt;500000,500000,H4859*5%)</f>
        <v>-65167.549132947977</v>
      </c>
      <c r="G4866" s="160"/>
      <c r="H4866" s="99"/>
      <c r="I4866" s="76">
        <f t="shared" si="1988"/>
        <v>26</v>
      </c>
      <c r="J4866" s="100">
        <f>$AN$30</f>
        <v>41100</v>
      </c>
      <c r="K4866" s="101">
        <v>1</v>
      </c>
      <c r="L4866" s="261">
        <v>8</v>
      </c>
      <c r="M4866" s="232">
        <f t="shared" si="2002"/>
        <v>0.33333333333333331</v>
      </c>
      <c r="N4866" s="241">
        <f t="shared" si="1994"/>
        <v>0.70833333333333337</v>
      </c>
      <c r="O4866" s="244">
        <f t="shared" si="1989"/>
        <v>9.0000000000000018</v>
      </c>
      <c r="P4866" s="245" t="str">
        <f t="shared" si="2000"/>
        <v>1</v>
      </c>
      <c r="Q4866" s="257">
        <f t="shared" si="1990"/>
        <v>8.0000000000000018</v>
      </c>
      <c r="R4866" s="102">
        <f t="shared" si="2001"/>
        <v>0</v>
      </c>
      <c r="S4866" s="103">
        <f t="shared" si="1995"/>
        <v>0</v>
      </c>
      <c r="T4866" s="104">
        <f t="shared" si="1996"/>
        <v>0</v>
      </c>
      <c r="U4866" s="104">
        <f t="shared" si="1997"/>
        <v>0</v>
      </c>
      <c r="V4866" s="104">
        <f t="shared" si="1998"/>
        <v>0</v>
      </c>
      <c r="W4866" s="105">
        <f t="shared" si="1999"/>
        <v>0</v>
      </c>
      <c r="X4866" s="96"/>
      <c r="Y4866" s="106" t="str">
        <f>$AO$30</f>
        <v>D</v>
      </c>
      <c r="Z4866" s="207" t="str">
        <f t="shared" si="1991"/>
        <v>Tue</v>
      </c>
      <c r="AA4866" s="107">
        <f t="shared" si="1992"/>
        <v>0</v>
      </c>
      <c r="AB4866" s="107">
        <f t="shared" si="1993"/>
        <v>0</v>
      </c>
      <c r="AC4866" s="107">
        <f t="shared" si="2003"/>
        <v>0</v>
      </c>
    </row>
    <row r="4867" spans="1:29" ht="12.75" customHeight="1">
      <c r="A4867" s="69"/>
      <c r="B4867" s="98"/>
      <c r="C4867" s="98"/>
      <c r="D4867" s="162" t="s">
        <v>30</v>
      </c>
      <c r="E4867" s="159"/>
      <c r="F4867" s="163">
        <f>ROUND(H4859+H4861+F4865+F4866,0)*12</f>
        <v>14640156</v>
      </c>
      <c r="G4867" s="163"/>
      <c r="H4867" s="99"/>
      <c r="I4867" s="76">
        <f t="shared" si="1988"/>
        <v>27</v>
      </c>
      <c r="J4867" s="100">
        <f>$AN$31</f>
        <v>41101</v>
      </c>
      <c r="K4867" s="101">
        <v>1</v>
      </c>
      <c r="L4867" s="261">
        <v>8</v>
      </c>
      <c r="M4867" s="232">
        <f t="shared" si="2002"/>
        <v>0.33333333333333331</v>
      </c>
      <c r="N4867" s="241">
        <f t="shared" si="1994"/>
        <v>0.70833333333333337</v>
      </c>
      <c r="O4867" s="244">
        <f t="shared" si="1989"/>
        <v>9.0000000000000018</v>
      </c>
      <c r="P4867" s="245" t="str">
        <f t="shared" si="2000"/>
        <v>1</v>
      </c>
      <c r="Q4867" s="257">
        <f t="shared" si="1990"/>
        <v>8.0000000000000018</v>
      </c>
      <c r="R4867" s="102">
        <f t="shared" si="2001"/>
        <v>0</v>
      </c>
      <c r="S4867" s="103">
        <f t="shared" si="1995"/>
        <v>0</v>
      </c>
      <c r="T4867" s="104">
        <f t="shared" si="1996"/>
        <v>0</v>
      </c>
      <c r="U4867" s="104">
        <f t="shared" si="1997"/>
        <v>0</v>
      </c>
      <c r="V4867" s="104">
        <f t="shared" si="1998"/>
        <v>0</v>
      </c>
      <c r="W4867" s="105">
        <f t="shared" si="1999"/>
        <v>0</v>
      </c>
      <c r="X4867" s="96"/>
      <c r="Y4867" s="106" t="str">
        <f>$AO$31</f>
        <v>D</v>
      </c>
      <c r="Z4867" s="207" t="str">
        <f t="shared" si="1991"/>
        <v>Wed</v>
      </c>
      <c r="AA4867" s="107">
        <f t="shared" si="1992"/>
        <v>0</v>
      </c>
      <c r="AB4867" s="107">
        <f t="shared" si="1993"/>
        <v>0</v>
      </c>
      <c r="AC4867" s="107">
        <f t="shared" si="2003"/>
        <v>0</v>
      </c>
    </row>
    <row r="4868" spans="1:29" ht="12.75" customHeight="1">
      <c r="A4868" s="69"/>
      <c r="B4868" s="98"/>
      <c r="C4868" s="98"/>
      <c r="D4868" s="168" t="s">
        <v>31</v>
      </c>
      <c r="E4868" s="159"/>
      <c r="F4868" s="169">
        <f>(F4867)+(F4864*12)</f>
        <v>-1199844</v>
      </c>
      <c r="G4868" s="169"/>
      <c r="H4868" s="99"/>
      <c r="I4868" s="76">
        <f t="shared" si="1988"/>
        <v>28</v>
      </c>
      <c r="J4868" s="100">
        <f>$AN$32</f>
        <v>41102</v>
      </c>
      <c r="K4868" s="101">
        <v>1</v>
      </c>
      <c r="L4868" s="261">
        <v>8</v>
      </c>
      <c r="M4868" s="232">
        <f t="shared" si="2002"/>
        <v>0.33333333333333331</v>
      </c>
      <c r="N4868" s="241">
        <f t="shared" si="1994"/>
        <v>0.70833333333333337</v>
      </c>
      <c r="O4868" s="244">
        <f t="shared" si="1989"/>
        <v>9.0000000000000018</v>
      </c>
      <c r="P4868" s="245" t="str">
        <f t="shared" si="2000"/>
        <v>1</v>
      </c>
      <c r="Q4868" s="257">
        <f t="shared" si="1990"/>
        <v>8.0000000000000018</v>
      </c>
      <c r="R4868" s="102">
        <f t="shared" si="2001"/>
        <v>0</v>
      </c>
      <c r="S4868" s="103">
        <f t="shared" si="1995"/>
        <v>0</v>
      </c>
      <c r="T4868" s="104">
        <f t="shared" si="1996"/>
        <v>0</v>
      </c>
      <c r="U4868" s="104">
        <f t="shared" si="1997"/>
        <v>0</v>
      </c>
      <c r="V4868" s="104">
        <f t="shared" si="1998"/>
        <v>0</v>
      </c>
      <c r="W4868" s="105">
        <f t="shared" si="1999"/>
        <v>0</v>
      </c>
      <c r="X4868" s="96"/>
      <c r="Y4868" s="106" t="str">
        <f>$AO$32</f>
        <v>D</v>
      </c>
      <c r="Z4868" s="207" t="str">
        <f t="shared" si="1991"/>
        <v>Thu</v>
      </c>
      <c r="AA4868" s="107">
        <f t="shared" si="1992"/>
        <v>0</v>
      </c>
      <c r="AB4868" s="107">
        <f t="shared" si="1993"/>
        <v>0</v>
      </c>
      <c r="AC4868" s="107">
        <f t="shared" si="2003"/>
        <v>0</v>
      </c>
    </row>
    <row r="4869" spans="1:29" ht="12.75" customHeight="1">
      <c r="A4869" s="69"/>
      <c r="B4869" s="98"/>
      <c r="C4869" s="98"/>
      <c r="D4869" s="168" t="s">
        <v>32</v>
      </c>
      <c r="E4869" s="159"/>
      <c r="F4869" s="170">
        <f>-(IF(F4868&lt;=0,0,IF(F4868&lt;=50000000,F4868*0.05,IF(F4868&lt;=200000000,(F4868-50000000)*0.15+2500000,IF(F4868&lt;=500000000,(F4868-250000000)*0.25+32500000,(F4868-500000000)*0.3+95000000)))))/12</f>
        <v>0</v>
      </c>
      <c r="G4869" s="171">
        <f>-(IF(F4869&lt;=0,0,IF(F4869&lt;=50000000,F4869*0.05,IF(F4869&lt;=200000000,(F4869-50000000)*0.15+2500000,IF(F4869&lt;=500000000,(F4869-250000000)*0.25+32500000,(F4869-500000000)*0.3+95000000)))))/12</f>
        <v>0</v>
      </c>
      <c r="H4869" s="99"/>
      <c r="I4869" s="76">
        <f t="shared" si="1988"/>
        <v>29</v>
      </c>
      <c r="J4869" s="100">
        <f>$AN$33</f>
        <v>41103</v>
      </c>
      <c r="K4869" s="101">
        <v>1</v>
      </c>
      <c r="L4869" s="261">
        <v>8</v>
      </c>
      <c r="M4869" s="232">
        <f t="shared" si="2002"/>
        <v>0.33333333333333331</v>
      </c>
      <c r="N4869" s="241">
        <f t="shared" si="1994"/>
        <v>0.70833333333333337</v>
      </c>
      <c r="O4869" s="244">
        <f t="shared" si="1989"/>
        <v>9.0000000000000018</v>
      </c>
      <c r="P4869" s="245" t="str">
        <f t="shared" si="2000"/>
        <v>1</v>
      </c>
      <c r="Q4869" s="257">
        <f t="shared" si="1990"/>
        <v>8.0000000000000018</v>
      </c>
      <c r="R4869" s="102">
        <f t="shared" si="2001"/>
        <v>0</v>
      </c>
      <c r="S4869" s="103">
        <f t="shared" si="1995"/>
        <v>0</v>
      </c>
      <c r="T4869" s="104">
        <f t="shared" si="1996"/>
        <v>0</v>
      </c>
      <c r="U4869" s="104">
        <f t="shared" si="1997"/>
        <v>0</v>
      </c>
      <c r="V4869" s="104">
        <f t="shared" si="1998"/>
        <v>0</v>
      </c>
      <c r="W4869" s="105">
        <f t="shared" si="1999"/>
        <v>0</v>
      </c>
      <c r="X4869" s="96"/>
      <c r="Y4869" s="106" t="str">
        <f>$AO$33</f>
        <v>D</v>
      </c>
      <c r="Z4869" s="207" t="str">
        <f t="shared" si="1991"/>
        <v>Fri</v>
      </c>
      <c r="AA4869" s="107">
        <f t="shared" si="1992"/>
        <v>0</v>
      </c>
      <c r="AB4869" s="107">
        <f t="shared" si="1993"/>
        <v>0</v>
      </c>
      <c r="AC4869" s="107">
        <f t="shared" si="2003"/>
        <v>0</v>
      </c>
    </row>
    <row r="4870" spans="1:29" ht="12.75" customHeight="1">
      <c r="A4870" s="69"/>
      <c r="B4870" s="98"/>
      <c r="C4870" s="125"/>
      <c r="D4870" s="172"/>
      <c r="E4870" s="173"/>
      <c r="F4870" s="174"/>
      <c r="G4870" s="72"/>
      <c r="H4870" s="175"/>
      <c r="I4870" s="76">
        <f t="shared" si="1988"/>
        <v>30</v>
      </c>
      <c r="J4870" s="100">
        <f>$AN$34</f>
        <v>41104</v>
      </c>
      <c r="K4870" s="339" t="s">
        <v>50</v>
      </c>
      <c r="L4870" s="261"/>
      <c r="M4870" s="232">
        <f t="shared" si="2002"/>
        <v>0</v>
      </c>
      <c r="N4870" s="241">
        <f t="shared" si="1994"/>
        <v>0</v>
      </c>
      <c r="O4870" s="244">
        <f t="shared" si="1989"/>
        <v>0</v>
      </c>
      <c r="P4870" s="245">
        <f t="shared" si="2000"/>
        <v>0</v>
      </c>
      <c r="Q4870" s="257">
        <f t="shared" si="1990"/>
        <v>0</v>
      </c>
      <c r="R4870" s="102">
        <f t="shared" si="2001"/>
        <v>0</v>
      </c>
      <c r="S4870" s="103">
        <f t="shared" si="1995"/>
        <v>0</v>
      </c>
      <c r="T4870" s="104">
        <f t="shared" si="1996"/>
        <v>0</v>
      </c>
      <c r="U4870" s="104">
        <f t="shared" si="1997"/>
        <v>0</v>
      </c>
      <c r="V4870" s="104">
        <f t="shared" si="1998"/>
        <v>0</v>
      </c>
      <c r="W4870" s="105">
        <f t="shared" si="1999"/>
        <v>0</v>
      </c>
      <c r="X4870" s="96"/>
      <c r="Y4870" s="106" t="str">
        <f>$AO$34</f>
        <v>M</v>
      </c>
      <c r="Z4870" s="207" t="str">
        <f t="shared" si="1991"/>
        <v>Sat</v>
      </c>
      <c r="AA4870" s="107">
        <f t="shared" si="1992"/>
        <v>0</v>
      </c>
      <c r="AB4870" s="107">
        <f t="shared" si="1993"/>
        <v>0</v>
      </c>
      <c r="AC4870" s="107">
        <f t="shared" si="2003"/>
        <v>0</v>
      </c>
    </row>
    <row r="4871" spans="1:29" ht="12.75" customHeight="1">
      <c r="A4871" s="69"/>
      <c r="B4871" s="176" t="s">
        <v>33</v>
      </c>
      <c r="C4871" s="177"/>
      <c r="D4871" s="178"/>
      <c r="E4871" s="127"/>
      <c r="F4871" s="179"/>
      <c r="G4871" s="180" t="s">
        <v>22</v>
      </c>
      <c r="H4871" s="152">
        <f>+H4859+H4861+H4862+H4863</f>
        <v>448753.11599229288</v>
      </c>
      <c r="I4871" s="76">
        <f t="shared" si="1988"/>
        <v>31</v>
      </c>
      <c r="J4871" s="100">
        <f>$AN$35</f>
        <v>41105</v>
      </c>
      <c r="K4871" s="339" t="s">
        <v>50</v>
      </c>
      <c r="L4871" s="261"/>
      <c r="M4871" s="232">
        <f t="shared" si="2002"/>
        <v>0</v>
      </c>
      <c r="N4871" s="241">
        <f t="shared" si="1994"/>
        <v>0</v>
      </c>
      <c r="O4871" s="244">
        <f t="shared" si="1989"/>
        <v>0</v>
      </c>
      <c r="P4871" s="245">
        <f t="shared" si="2000"/>
        <v>0</v>
      </c>
      <c r="Q4871" s="257">
        <f t="shared" si="1990"/>
        <v>0</v>
      </c>
      <c r="R4871" s="102">
        <f t="shared" si="2001"/>
        <v>0</v>
      </c>
      <c r="S4871" s="103">
        <f t="shared" si="1995"/>
        <v>0</v>
      </c>
      <c r="T4871" s="104">
        <f t="shared" si="1996"/>
        <v>0</v>
      </c>
      <c r="U4871" s="104">
        <f t="shared" si="1997"/>
        <v>0</v>
      </c>
      <c r="V4871" s="104">
        <f t="shared" si="1998"/>
        <v>0</v>
      </c>
      <c r="W4871" s="105">
        <f t="shared" si="1999"/>
        <v>0</v>
      </c>
      <c r="X4871" s="96"/>
      <c r="Y4871" s="106" t="str">
        <f>$AO$35</f>
        <v>M</v>
      </c>
      <c r="Z4871" s="262" t="str">
        <f t="shared" si="1991"/>
        <v>Sun</v>
      </c>
      <c r="AA4871" s="107">
        <f t="shared" si="1992"/>
        <v>0</v>
      </c>
      <c r="AB4871" s="107">
        <f t="shared" si="1993"/>
        <v>0</v>
      </c>
      <c r="AC4871" s="107">
        <f t="shared" si="2003"/>
        <v>0</v>
      </c>
    </row>
    <row r="4872" spans="1:29" ht="12.75" customHeight="1">
      <c r="A4872" s="69"/>
      <c r="B4872" s="70"/>
      <c r="C4872" s="70"/>
      <c r="D4872" s="200"/>
      <c r="E4872" s="127"/>
      <c r="F4872" s="155"/>
      <c r="G4872" s="74"/>
      <c r="H4872" s="75"/>
      <c r="I4872" s="76">
        <f t="shared" si="1988"/>
        <v>32</v>
      </c>
      <c r="J4872" s="100">
        <f>$AN$36</f>
        <v>41106</v>
      </c>
      <c r="K4872" s="101">
        <v>1</v>
      </c>
      <c r="L4872" s="261">
        <v>8</v>
      </c>
      <c r="M4872" s="232">
        <f t="shared" si="2002"/>
        <v>0.33333333333333331</v>
      </c>
      <c r="N4872" s="241">
        <f t="shared" si="1994"/>
        <v>0.70833333333333337</v>
      </c>
      <c r="O4872" s="244">
        <f t="shared" si="1989"/>
        <v>9.0000000000000018</v>
      </c>
      <c r="P4872" s="245" t="str">
        <f t="shared" si="2000"/>
        <v>1</v>
      </c>
      <c r="Q4872" s="257">
        <f t="shared" si="1990"/>
        <v>8.0000000000000018</v>
      </c>
      <c r="R4872" s="102">
        <f t="shared" si="2001"/>
        <v>0</v>
      </c>
      <c r="S4872" s="103">
        <f t="shared" si="1995"/>
        <v>0</v>
      </c>
      <c r="T4872" s="104">
        <f t="shared" si="1996"/>
        <v>0</v>
      </c>
      <c r="U4872" s="104">
        <f t="shared" si="1997"/>
        <v>0</v>
      </c>
      <c r="V4872" s="104">
        <f t="shared" si="1998"/>
        <v>0</v>
      </c>
      <c r="W4872" s="105">
        <f t="shared" si="1999"/>
        <v>0</v>
      </c>
      <c r="X4872" s="96"/>
      <c r="Y4872" s="106" t="str">
        <f>$AO$36</f>
        <v>D</v>
      </c>
      <c r="Z4872" s="262" t="str">
        <f t="shared" si="1991"/>
        <v>Mon</v>
      </c>
      <c r="AA4872" s="107">
        <f t="shared" si="1992"/>
        <v>0</v>
      </c>
      <c r="AB4872" s="107">
        <f t="shared" si="1993"/>
        <v>0</v>
      </c>
      <c r="AC4872" s="107">
        <f t="shared" si="2003"/>
        <v>0</v>
      </c>
    </row>
    <row r="4873" spans="1:29" ht="12.75" customHeight="1">
      <c r="A4873" s="69"/>
      <c r="B4873" s="181" t="s">
        <v>34</v>
      </c>
      <c r="C4873" s="181"/>
      <c r="D4873" s="72"/>
      <c r="E4873" s="73"/>
      <c r="F4873" s="72"/>
      <c r="G4873" s="181" t="s">
        <v>35</v>
      </c>
      <c r="H4873" s="99"/>
      <c r="I4873" s="76">
        <f t="shared" si="1988"/>
        <v>33</v>
      </c>
      <c r="J4873" s="100">
        <f>$AN$37</f>
        <v>41107</v>
      </c>
      <c r="K4873" s="101">
        <v>1</v>
      </c>
      <c r="L4873" s="261">
        <v>8</v>
      </c>
      <c r="M4873" s="232">
        <f t="shared" si="2002"/>
        <v>0.33333333333333331</v>
      </c>
      <c r="N4873" s="241">
        <f t="shared" si="1994"/>
        <v>0.70833333333333337</v>
      </c>
      <c r="O4873" s="244">
        <f t="shared" si="1989"/>
        <v>9.0000000000000018</v>
      </c>
      <c r="P4873" s="245" t="str">
        <f t="shared" si="2000"/>
        <v>1</v>
      </c>
      <c r="Q4873" s="257">
        <f t="shared" si="1990"/>
        <v>8.0000000000000018</v>
      </c>
      <c r="R4873" s="102">
        <f t="shared" si="2001"/>
        <v>0</v>
      </c>
      <c r="S4873" s="103">
        <f t="shared" si="1995"/>
        <v>0</v>
      </c>
      <c r="T4873" s="104">
        <f t="shared" si="1996"/>
        <v>0</v>
      </c>
      <c r="U4873" s="104">
        <f t="shared" si="1997"/>
        <v>0</v>
      </c>
      <c r="V4873" s="104">
        <f t="shared" si="1998"/>
        <v>0</v>
      </c>
      <c r="W4873" s="105">
        <f t="shared" si="1999"/>
        <v>0</v>
      </c>
      <c r="X4873" s="96"/>
      <c r="Y4873" s="106" t="str">
        <f>$AO$37</f>
        <v>D</v>
      </c>
      <c r="Z4873" s="207" t="str">
        <f t="shared" si="1991"/>
        <v>Tue</v>
      </c>
      <c r="AA4873" s="107">
        <f t="shared" si="1992"/>
        <v>0</v>
      </c>
      <c r="AB4873" s="107">
        <f t="shared" si="1993"/>
        <v>0</v>
      </c>
      <c r="AC4873" s="107">
        <f t="shared" si="2003"/>
        <v>0</v>
      </c>
    </row>
    <row r="4874" spans="1:29" ht="12.75" customHeight="1">
      <c r="A4874" s="69"/>
      <c r="B4874" s="181"/>
      <c r="C4874" s="181"/>
      <c r="D4874" s="72"/>
      <c r="E4874" s="73"/>
      <c r="F4874" s="72"/>
      <c r="G4874" s="181"/>
      <c r="H4874" s="99"/>
      <c r="I4874" s="76">
        <f t="shared" si="1988"/>
        <v>34</v>
      </c>
      <c r="J4874" s="100">
        <f>$AN$38</f>
        <v>41108</v>
      </c>
      <c r="K4874" s="101">
        <v>1</v>
      </c>
      <c r="L4874" s="261">
        <v>9</v>
      </c>
      <c r="M4874" s="232">
        <f t="shared" si="2002"/>
        <v>0.33333333333333331</v>
      </c>
      <c r="N4874" s="241">
        <f t="shared" si="1994"/>
        <v>0.70833333333333337</v>
      </c>
      <c r="O4874" s="244">
        <f t="shared" si="1989"/>
        <v>9.0000000000000018</v>
      </c>
      <c r="P4874" s="245" t="str">
        <f t="shared" si="2000"/>
        <v>1</v>
      </c>
      <c r="Q4874" s="257">
        <f t="shared" si="1990"/>
        <v>8.0000000000000018</v>
      </c>
      <c r="R4874" s="102">
        <f t="shared" si="2001"/>
        <v>0.99999999999999822</v>
      </c>
      <c r="S4874" s="103">
        <f t="shared" si="1995"/>
        <v>1</v>
      </c>
      <c r="T4874" s="104">
        <f t="shared" si="1996"/>
        <v>0</v>
      </c>
      <c r="U4874" s="104">
        <f t="shared" si="1997"/>
        <v>0</v>
      </c>
      <c r="V4874" s="104">
        <f t="shared" si="1998"/>
        <v>0</v>
      </c>
      <c r="W4874" s="105">
        <f t="shared" si="1999"/>
        <v>0.99999999999999822</v>
      </c>
      <c r="X4874" s="96"/>
      <c r="Y4874" s="106" t="str">
        <f>$AO$38</f>
        <v>D</v>
      </c>
      <c r="Z4874" s="207" t="str">
        <f t="shared" si="1991"/>
        <v>Wed</v>
      </c>
      <c r="AA4874" s="107">
        <f t="shared" si="1992"/>
        <v>0</v>
      </c>
      <c r="AB4874" s="107">
        <f t="shared" si="1993"/>
        <v>0</v>
      </c>
      <c r="AC4874" s="107">
        <f t="shared" si="2003"/>
        <v>0</v>
      </c>
    </row>
    <row r="4875" spans="1:29" ht="12.75" customHeight="1">
      <c r="A4875" s="69"/>
      <c r="B4875" s="181"/>
      <c r="C4875" s="181"/>
      <c r="D4875" s="72"/>
      <c r="E4875" s="73"/>
      <c r="F4875" s="72"/>
      <c r="G4875" s="181"/>
      <c r="H4875" s="99"/>
      <c r="I4875" s="76">
        <f t="shared" si="1988"/>
        <v>35</v>
      </c>
      <c r="J4875" s="100"/>
      <c r="K4875" s="101"/>
      <c r="L4875" s="261"/>
      <c r="M4875" s="232"/>
      <c r="N4875" s="241"/>
      <c r="O4875" s="244"/>
      <c r="P4875" s="245"/>
      <c r="Q4875" s="257"/>
      <c r="R4875" s="102"/>
      <c r="S4875" s="103"/>
      <c r="T4875" s="104"/>
      <c r="U4875" s="104"/>
      <c r="V4875" s="104"/>
      <c r="W4875" s="105"/>
      <c r="X4875" s="96"/>
      <c r="Y4875" s="106"/>
      <c r="Z4875" s="207" t="str">
        <f t="shared" si="1991"/>
        <v>Sat</v>
      </c>
      <c r="AA4875" s="107">
        <f>COUNTIF(K4875,"S")</f>
        <v>0</v>
      </c>
      <c r="AB4875" s="107">
        <f>COUNTIF(K4875,"I")</f>
        <v>0</v>
      </c>
      <c r="AC4875" s="107">
        <f>COUNTIF(K4875,"A")</f>
        <v>0</v>
      </c>
    </row>
    <row r="4876" spans="1:29" ht="12.75" customHeight="1">
      <c r="A4876" s="69"/>
      <c r="B4876" s="181"/>
      <c r="C4876" s="181"/>
      <c r="D4876" s="72"/>
      <c r="E4876" s="73"/>
      <c r="F4876" s="72"/>
      <c r="G4876" s="181"/>
      <c r="H4876" s="99"/>
      <c r="I4876" s="76">
        <f t="shared" si="1988"/>
        <v>36</v>
      </c>
      <c r="J4876" s="210" t="s">
        <v>19</v>
      </c>
      <c r="K4876" s="211"/>
      <c r="L4876" s="251"/>
      <c r="M4876" s="212" t="s">
        <v>45</v>
      </c>
      <c r="N4876" s="212" t="s">
        <v>46</v>
      </c>
      <c r="O4876" s="242"/>
      <c r="P4876" s="243"/>
      <c r="Q4876" s="258"/>
      <c r="R4876" s="212"/>
      <c r="S4876" s="213"/>
      <c r="T4876" s="214"/>
      <c r="U4876" s="214"/>
      <c r="V4876" s="215"/>
      <c r="W4876" s="216" t="s">
        <v>36</v>
      </c>
      <c r="X4876" s="182"/>
      <c r="Y4876" s="183" t="s">
        <v>37</v>
      </c>
      <c r="Z4876" s="83"/>
      <c r="AA4876" s="84"/>
      <c r="AB4876" s="84"/>
      <c r="AC4876" s="96"/>
    </row>
    <row r="4877" spans="1:29" ht="12.75" customHeight="1">
      <c r="A4877" s="69"/>
      <c r="B4877" s="184" t="str">
        <f>C4841</f>
        <v>ADE</v>
      </c>
      <c r="C4877" s="181"/>
      <c r="D4877" s="72"/>
      <c r="E4877" s="73"/>
      <c r="F4877" s="72"/>
      <c r="G4877" s="181" t="s">
        <v>38</v>
      </c>
      <c r="H4877" s="99"/>
      <c r="I4877" s="76">
        <f t="shared" si="1988"/>
        <v>37</v>
      </c>
      <c r="J4877" s="333">
        <f>+K4877+L4877</f>
        <v>8</v>
      </c>
      <c r="K4877" s="334">
        <f>+COUNTIF(K4844:K4875,"1")+COUNTIF(K4844:K4875,"2")+COUNTIF(K4844:K4875,"L2")+COUNTIF(K4844:K4875,"L1")</f>
        <v>8</v>
      </c>
      <c r="L4877" s="334">
        <f>+COUNTIF(K4844:K4875,"2")+COUNTIF(K4844:K4875,"L2")</f>
        <v>0</v>
      </c>
      <c r="M4877" s="334">
        <f>+COUNTIF(K4844:K4875,"1")+COUNTIF(K4844:K4875,"L1")</f>
        <v>8</v>
      </c>
      <c r="N4877" s="185"/>
      <c r="O4877" s="185"/>
      <c r="P4877" s="101"/>
      <c r="Q4877" s="259"/>
      <c r="R4877" s="185">
        <f>+COUNTIF(K4845:K4875,"S2")</f>
        <v>0</v>
      </c>
      <c r="S4877" s="102">
        <f>SUM(S4845:S4875)</f>
        <v>1</v>
      </c>
      <c r="T4877" s="102">
        <f>SUM(T4845:T4875)</f>
        <v>0</v>
      </c>
      <c r="U4877" s="102">
        <f>SUM(U4845:U4875)</f>
        <v>0</v>
      </c>
      <c r="V4877" s="102">
        <f>SUM(V4845:V4875)</f>
        <v>0</v>
      </c>
      <c r="W4877" s="105">
        <f>+(S4877*1.5)+(T4877*2)+(U4877*3)+(V4877*4)</f>
        <v>1.5</v>
      </c>
      <c r="X4877" s="186"/>
      <c r="Y4877" s="187">
        <f>+COUNTIF(Y4845:Y4875,"D")</f>
        <v>22</v>
      </c>
      <c r="Z4877" s="83"/>
      <c r="AA4877" s="102">
        <f>SUM(AA4845:AA4875)</f>
        <v>0</v>
      </c>
      <c r="AB4877" s="102">
        <f>SUM(AB4845:AB4875)</f>
        <v>0</v>
      </c>
      <c r="AC4877" s="102">
        <f>SUM(AC4845:AC4875)</f>
        <v>14</v>
      </c>
    </row>
    <row r="4878" spans="1:29" ht="12.75" customHeight="1">
      <c r="A4878" s="69"/>
      <c r="B4878" s="263"/>
      <c r="C4878" s="189" t="s">
        <v>57</v>
      </c>
      <c r="D4878" s="189"/>
      <c r="E4878" s="190"/>
      <c r="F4878" s="72"/>
      <c r="G4878" s="72"/>
      <c r="H4878" s="99"/>
      <c r="I4878" s="76">
        <f t="shared" si="1988"/>
        <v>38</v>
      </c>
      <c r="J4878" s="191"/>
      <c r="K4878" s="192"/>
      <c r="L4878" s="252"/>
      <c r="M4878" s="193"/>
      <c r="N4878" s="193"/>
      <c r="O4878" s="193"/>
      <c r="P4878" s="239"/>
      <c r="Q4878" s="260"/>
      <c r="R4878" s="194">
        <f>S4877+T4877+U4877+V4877</f>
        <v>1</v>
      </c>
      <c r="S4878" s="103"/>
      <c r="T4878" s="103"/>
      <c r="U4878" s="103"/>
      <c r="V4878" s="103"/>
      <c r="W4878" s="103"/>
      <c r="X4878" s="195"/>
      <c r="Y4878" s="187"/>
      <c r="Z4878" s="196"/>
      <c r="AA4878" s="196"/>
      <c r="AB4878" s="196"/>
      <c r="AC4878" s="197"/>
    </row>
    <row r="4880" spans="1:29" ht="12.75" customHeight="1">
      <c r="A4880" s="52">
        <f>A4841+1</f>
        <v>126</v>
      </c>
      <c r="B4880" s="53" t="s">
        <v>2</v>
      </c>
      <c r="C4880" s="54" t="s">
        <v>201</v>
      </c>
      <c r="D4880" s="55"/>
      <c r="E4880" s="56" t="s">
        <v>55</v>
      </c>
      <c r="F4880" s="209" t="s">
        <v>200</v>
      </c>
      <c r="G4880" s="57"/>
      <c r="H4880" s="58"/>
      <c r="I4880" s="59">
        <v>1</v>
      </c>
      <c r="J4880" s="486" t="str">
        <f>+C4880</f>
        <v>ADE</v>
      </c>
      <c r="K4880" s="486"/>
      <c r="L4880" s="486"/>
      <c r="M4880" s="486"/>
      <c r="N4880" s="486"/>
      <c r="O4880" s="486"/>
      <c r="P4880" s="486"/>
      <c r="Q4880" s="486"/>
      <c r="R4880" s="486"/>
      <c r="S4880" s="486"/>
      <c r="T4880" s="486"/>
      <c r="U4880" s="486"/>
      <c r="V4880" s="486"/>
      <c r="W4880" s="486"/>
      <c r="X4880" s="60"/>
      <c r="Y4880" s="61"/>
      <c r="Z4880" s="62"/>
      <c r="AA4880" s="63"/>
      <c r="AB4880" s="63"/>
      <c r="AC4880" s="64"/>
    </row>
    <row r="4881" spans="1:29" ht="12.75" customHeight="1">
      <c r="A4881" s="69"/>
      <c r="B4881" s="70" t="s">
        <v>3</v>
      </c>
      <c r="C4881" s="71" t="s">
        <v>62</v>
      </c>
      <c r="D4881" s="72"/>
      <c r="E4881" s="73"/>
      <c r="F4881" s="72"/>
      <c r="G4881" s="74"/>
      <c r="H4881" s="75"/>
      <c r="I4881" s="76">
        <f t="shared" ref="I4881:I4917" si="2004">+I4880+1</f>
        <v>2</v>
      </c>
      <c r="J4881" s="77" t="s">
        <v>4</v>
      </c>
      <c r="K4881" s="78"/>
      <c r="L4881" s="248"/>
      <c r="M4881" s="79"/>
      <c r="N4881" s="79"/>
      <c r="O4881" s="79"/>
      <c r="P4881" s="236"/>
      <c r="Q4881" s="254"/>
      <c r="R4881" s="79"/>
      <c r="S4881" s="79"/>
      <c r="T4881" s="79"/>
      <c r="U4881" s="79"/>
      <c r="V4881" s="79"/>
      <c r="W4881" s="80" t="str">
        <f>$Y$1</f>
        <v>Period: 1 May 2012 - 31 May 2012</v>
      </c>
      <c r="X4881" s="81"/>
      <c r="Y4881" s="82"/>
      <c r="Z4881" s="83"/>
      <c r="AA4881" s="84"/>
      <c r="AB4881" s="84"/>
      <c r="AC4881" s="85"/>
    </row>
    <row r="4882" spans="1:29" ht="12.75" customHeight="1">
      <c r="A4882" s="69"/>
      <c r="B4882" s="70" t="s">
        <v>6</v>
      </c>
      <c r="C4882" s="71" t="s">
        <v>5</v>
      </c>
      <c r="D4882" s="72"/>
      <c r="E4882" s="73"/>
      <c r="F4882" s="91"/>
      <c r="G4882" s="91"/>
      <c r="H4882" s="92"/>
      <c r="I4882" s="76">
        <f t="shared" si="2004"/>
        <v>3</v>
      </c>
      <c r="J4882" s="487" t="s">
        <v>7</v>
      </c>
      <c r="K4882" s="488" t="s">
        <v>8</v>
      </c>
      <c r="L4882" s="249"/>
      <c r="M4882" s="489" t="s">
        <v>49</v>
      </c>
      <c r="N4882" s="490"/>
      <c r="O4882" s="220"/>
      <c r="P4882" s="237"/>
      <c r="Q4882" s="255"/>
      <c r="R4882" s="491" t="s">
        <v>64</v>
      </c>
      <c r="S4882" s="493" t="s">
        <v>9</v>
      </c>
      <c r="T4882" s="493"/>
      <c r="U4882" s="493"/>
      <c r="V4882" s="493"/>
      <c r="W4882" s="494" t="s">
        <v>10</v>
      </c>
      <c r="X4882" s="93"/>
      <c r="Y4882" s="94"/>
      <c r="Z4882" s="83"/>
      <c r="AA4882" s="84"/>
      <c r="AB4882" s="84"/>
      <c r="AC4882" s="85"/>
    </row>
    <row r="4883" spans="1:29" ht="12.75" customHeight="1">
      <c r="A4883" s="69"/>
      <c r="B4883" s="70" t="s">
        <v>48</v>
      </c>
      <c r="C4883" s="71"/>
      <c r="D4883" s="72"/>
      <c r="E4883" s="73"/>
      <c r="F4883" s="91"/>
      <c r="G4883" s="91"/>
      <c r="H4883" s="92"/>
      <c r="I4883" s="76">
        <f t="shared" si="2004"/>
        <v>4</v>
      </c>
      <c r="J4883" s="487"/>
      <c r="K4883" s="488"/>
      <c r="L4883" s="250"/>
      <c r="M4883" s="231" t="s">
        <v>11</v>
      </c>
      <c r="N4883" s="231" t="s">
        <v>12</v>
      </c>
      <c r="O4883" s="231"/>
      <c r="P4883" s="238"/>
      <c r="Q4883" s="256" t="s">
        <v>67</v>
      </c>
      <c r="R4883" s="492"/>
      <c r="S4883" s="201">
        <v>1.5</v>
      </c>
      <c r="T4883" s="201">
        <v>2</v>
      </c>
      <c r="U4883" s="201">
        <v>3</v>
      </c>
      <c r="V4883" s="201">
        <v>4</v>
      </c>
      <c r="W4883" s="494"/>
      <c r="X4883" s="93"/>
      <c r="Y4883" s="94"/>
      <c r="Z4883" s="83"/>
      <c r="AA4883" s="95" t="s">
        <v>13</v>
      </c>
      <c r="AB4883" s="95" t="s">
        <v>14</v>
      </c>
      <c r="AC4883" s="96" t="s">
        <v>15</v>
      </c>
    </row>
    <row r="4884" spans="1:29" ht="12.75" customHeight="1">
      <c r="A4884" s="69"/>
      <c r="B4884" s="70" t="s">
        <v>16</v>
      </c>
      <c r="C4884" s="71"/>
      <c r="D4884" s="72"/>
      <c r="E4884" s="73"/>
      <c r="F4884" s="98"/>
      <c r="G4884" s="72"/>
      <c r="H4884" s="99"/>
      <c r="I4884" s="76">
        <f t="shared" si="2004"/>
        <v>5</v>
      </c>
      <c r="J4884" s="100">
        <f>$AN$9</f>
        <v>41079</v>
      </c>
      <c r="K4884" s="101"/>
      <c r="L4884" s="261"/>
      <c r="M4884" s="232">
        <f>VLOOKUP(K4884,$AE$23:$AG$30,2,0)</f>
        <v>0</v>
      </c>
      <c r="N4884" s="241">
        <f>VLOOKUP(K4884,$AE$23:$AG$30,3,0)</f>
        <v>0</v>
      </c>
      <c r="O4884" s="244">
        <f t="shared" ref="O4884:O4913" si="2005">(N4884-M4884)*24</f>
        <v>0</v>
      </c>
      <c r="P4884" s="245">
        <f>+IF(((N4884-M4884)*24)&gt;4,"1",0)</f>
        <v>0</v>
      </c>
      <c r="Q4884" s="257">
        <f t="shared" ref="Q4884:Q4913" si="2006">O4884-P4884</f>
        <v>0</v>
      </c>
      <c r="R4884" s="102">
        <f>+L4884-Q4884</f>
        <v>0</v>
      </c>
      <c r="S4884" s="103">
        <f>IF(AND(Y4884="d",W4884&gt;0),1,0)</f>
        <v>0</v>
      </c>
      <c r="T4884" s="104">
        <f>IF(AND(Y4884="D",W4884-S4884&lt;0),0,IF(AND(Y4884="M",W4884&gt;=7),7,IF(AND(Y4884="M",W4884&lt;7),W4884,IF(W4884-S4884&lt;0,0,IF(AND(Y4884="D",W4884-S4884&gt;=7),7,IF(AND(Y4884="D",W4884-S4884&lt;7),W4884-S4884,0))))))</f>
        <v>0</v>
      </c>
      <c r="U4884" s="104">
        <f>IF(AND(Y4884="D",W4884&lt;1),0,IF(AND(Y4884="D",W4884-S4884-T4884&gt;0,W4884-S4884-T4884&lt;1),W4884-S4884-T4884,IF(AND(Y4884="D",W4884-S4884-T4884&gt;=1),1,IF(AND(Y4884="M",W4884-T4884&gt;=1),1,IF(AND(Y4884="M",W4884-T4884&lt;1),W4884-T4884,0)))))</f>
        <v>0</v>
      </c>
      <c r="V4884" s="104">
        <f>IF(AND(Y4884="D",W4884&lt;1),0,IF(AND(Y4884="D",W4884-S4884-T4884-U4884&gt;0),W4884-S4884-T4884-U4884,IF(AND(Y4884="M",W4884-T4884-U4884&gt;0),W4884-T4884-U4884,0)))</f>
        <v>0</v>
      </c>
      <c r="W4884" s="105">
        <f>+R4884</f>
        <v>0</v>
      </c>
      <c r="X4884" s="96"/>
      <c r="Y4884" s="106" t="str">
        <f>$AO$9</f>
        <v>D</v>
      </c>
      <c r="Z4884" s="207" t="str">
        <f t="shared" ref="Z4884:Z4914" si="2007">TEXT(WEEKDAY(J4884),"ddd")</f>
        <v>Tue</v>
      </c>
      <c r="AA4884" s="107">
        <f t="shared" ref="AA4884:AA4913" si="2008">COUNTIF(K4884,"S")</f>
        <v>0</v>
      </c>
      <c r="AB4884" s="107">
        <f t="shared" ref="AB4884:AB4913" si="2009">COUNTIF(K4884,"I")</f>
        <v>0</v>
      </c>
      <c r="AC4884" s="107">
        <v>1</v>
      </c>
    </row>
    <row r="4885" spans="1:29" ht="12.75" customHeight="1">
      <c r="A4885" s="69"/>
      <c r="B4885" s="70" t="s">
        <v>18</v>
      </c>
      <c r="C4885" s="108" t="s">
        <v>61</v>
      </c>
      <c r="D4885" s="109"/>
      <c r="E4885" s="73"/>
      <c r="F4885" s="110"/>
      <c r="G4885" s="72"/>
      <c r="H4885" s="99"/>
      <c r="I4885" s="76">
        <f t="shared" si="2004"/>
        <v>6</v>
      </c>
      <c r="J4885" s="100">
        <f>$AN$10</f>
        <v>41080</v>
      </c>
      <c r="K4885" s="101"/>
      <c r="L4885" s="261"/>
      <c r="M4885" s="232">
        <f>VLOOKUP(K4885,$AE$23:$AG$30,2,0)</f>
        <v>0</v>
      </c>
      <c r="N4885" s="241">
        <f t="shared" ref="N4885:N4913" si="2010">VLOOKUP(K4885,$AE$23:$AG$30,3,0)</f>
        <v>0</v>
      </c>
      <c r="O4885" s="244">
        <f t="shared" si="2005"/>
        <v>0</v>
      </c>
      <c r="P4885" s="245">
        <f>+IF(((N4885-M4885)*24)&gt;4,"1",0)</f>
        <v>0</v>
      </c>
      <c r="Q4885" s="257">
        <f t="shared" si="2006"/>
        <v>0</v>
      </c>
      <c r="R4885" s="102">
        <f>+L4885-Q4885</f>
        <v>0</v>
      </c>
      <c r="S4885" s="103">
        <f t="shared" ref="S4885:S4913" si="2011">IF(AND(Y4885="d",W4885&gt;0),1,0)</f>
        <v>0</v>
      </c>
      <c r="T4885" s="104">
        <f t="shared" ref="T4885:T4913" si="2012">IF(AND(Y4885="D",W4885-S4885&lt;0),0,IF(AND(Y4885="M",W4885&gt;=7),7,IF(AND(Y4885="M",W4885&lt;7),W4885,IF(W4885-S4885&lt;0,0,IF(AND(Y4885="D",W4885-S4885&gt;=7),7,IF(AND(Y4885="D",W4885-S4885&lt;7),W4885-S4885,0))))))</f>
        <v>0</v>
      </c>
      <c r="U4885" s="104">
        <f t="shared" ref="U4885:U4913" si="2013">IF(AND(Y4885="D",W4885&lt;1),0,IF(AND(Y4885="D",W4885-S4885-T4885&gt;0,W4885-S4885-T4885&lt;1),W4885-S4885-T4885,IF(AND(Y4885="D",W4885-S4885-T4885&gt;=1),1,IF(AND(Y4885="M",W4885-T4885&gt;=1),1,IF(AND(Y4885="M",W4885-T4885&lt;1),W4885-T4885,0)))))</f>
        <v>0</v>
      </c>
      <c r="V4885" s="104">
        <f t="shared" ref="V4885:V4913" si="2014">IF(AND(Y4885="D",W4885&lt;1),0,IF(AND(Y4885="D",W4885-S4885-T4885-U4885&gt;0),W4885-S4885-T4885-U4885,IF(AND(Y4885="M",W4885-T4885-U4885&gt;0),W4885-T4885-U4885,0)))</f>
        <v>0</v>
      </c>
      <c r="W4885" s="105">
        <f t="shared" ref="W4885:W4913" si="2015">+R4885</f>
        <v>0</v>
      </c>
      <c r="X4885" s="96"/>
      <c r="Y4885" s="106" t="str">
        <f>$AO$10</f>
        <v>D</v>
      </c>
      <c r="Z4885" s="207" t="str">
        <f t="shared" si="2007"/>
        <v>Wed</v>
      </c>
      <c r="AA4885" s="107">
        <f t="shared" si="2008"/>
        <v>0</v>
      </c>
      <c r="AB4885" s="107">
        <f t="shared" si="2009"/>
        <v>0</v>
      </c>
      <c r="AC4885" s="107">
        <v>1</v>
      </c>
    </row>
    <row r="4886" spans="1:29" ht="12.75" customHeight="1">
      <c r="A4886" s="69"/>
      <c r="B4886" s="98" t="s">
        <v>20</v>
      </c>
      <c r="C4886" s="199">
        <v>40245</v>
      </c>
      <c r="D4886" s="199">
        <v>41340</v>
      </c>
      <c r="E4886" s="73"/>
      <c r="F4886" s="72"/>
      <c r="G4886" s="72"/>
      <c r="H4886" s="99"/>
      <c r="I4886" s="76">
        <f t="shared" si="2004"/>
        <v>7</v>
      </c>
      <c r="J4886" s="100">
        <f>$AN$11</f>
        <v>41081</v>
      </c>
      <c r="K4886" s="101"/>
      <c r="L4886" s="261"/>
      <c r="M4886" s="232">
        <f>VLOOKUP(K4886,$AE$23:$AG$30,2,0)</f>
        <v>0</v>
      </c>
      <c r="N4886" s="241">
        <f t="shared" si="2010"/>
        <v>0</v>
      </c>
      <c r="O4886" s="244">
        <f t="shared" si="2005"/>
        <v>0</v>
      </c>
      <c r="P4886" s="245">
        <f t="shared" ref="P4886:P4913" si="2016">+IF(((N4886-M4886)*24)&gt;4,"1",0)</f>
        <v>0</v>
      </c>
      <c r="Q4886" s="257">
        <f t="shared" si="2006"/>
        <v>0</v>
      </c>
      <c r="R4886" s="102">
        <f t="shared" ref="R4886:R4913" si="2017">+L4886-Q4886</f>
        <v>0</v>
      </c>
      <c r="S4886" s="103">
        <f t="shared" si="2011"/>
        <v>0</v>
      </c>
      <c r="T4886" s="104">
        <f t="shared" si="2012"/>
        <v>0</v>
      </c>
      <c r="U4886" s="104">
        <f t="shared" si="2013"/>
        <v>0</v>
      </c>
      <c r="V4886" s="104">
        <f t="shared" si="2014"/>
        <v>0</v>
      </c>
      <c r="W4886" s="105">
        <f t="shared" si="2015"/>
        <v>0</v>
      </c>
      <c r="X4886" s="96"/>
      <c r="Y4886" s="106" t="str">
        <f>$AO$11</f>
        <v>D</v>
      </c>
      <c r="Z4886" s="207" t="str">
        <f t="shared" si="2007"/>
        <v>Thu</v>
      </c>
      <c r="AA4886" s="107">
        <f t="shared" si="2008"/>
        <v>0</v>
      </c>
      <c r="AB4886" s="107">
        <f t="shared" si="2009"/>
        <v>0</v>
      </c>
      <c r="AC4886" s="107">
        <v>1</v>
      </c>
    </row>
    <row r="4887" spans="1:29" ht="12.75" customHeight="1">
      <c r="A4887" s="69"/>
      <c r="B4887" s="98"/>
      <c r="C4887" s="98"/>
      <c r="D4887" s="72"/>
      <c r="E4887" s="73"/>
      <c r="F4887" s="72"/>
      <c r="G4887" s="72"/>
      <c r="H4887" s="99"/>
      <c r="I4887" s="76">
        <f t="shared" si="2004"/>
        <v>8</v>
      </c>
      <c r="J4887" s="100">
        <f>$AN$12</f>
        <v>41082</v>
      </c>
      <c r="K4887" s="101"/>
      <c r="L4887" s="261"/>
      <c r="M4887" s="232">
        <f t="shared" ref="M4887:M4913" si="2018">VLOOKUP(K4887,$AE$23:$AG$30,2,0)</f>
        <v>0</v>
      </c>
      <c r="N4887" s="241">
        <f t="shared" si="2010"/>
        <v>0</v>
      </c>
      <c r="O4887" s="244">
        <f t="shared" si="2005"/>
        <v>0</v>
      </c>
      <c r="P4887" s="245">
        <f t="shared" si="2016"/>
        <v>0</v>
      </c>
      <c r="Q4887" s="257">
        <f t="shared" si="2006"/>
        <v>0</v>
      </c>
      <c r="R4887" s="102">
        <f t="shared" si="2017"/>
        <v>0</v>
      </c>
      <c r="S4887" s="103">
        <f t="shared" si="2011"/>
        <v>0</v>
      </c>
      <c r="T4887" s="104">
        <f t="shared" si="2012"/>
        <v>0</v>
      </c>
      <c r="U4887" s="104">
        <f t="shared" si="2013"/>
        <v>0</v>
      </c>
      <c r="V4887" s="104">
        <f t="shared" si="2014"/>
        <v>0</v>
      </c>
      <c r="W4887" s="105">
        <f t="shared" si="2015"/>
        <v>0</v>
      </c>
      <c r="X4887" s="96"/>
      <c r="Y4887" s="106" t="str">
        <f>$AO$12</f>
        <v>D</v>
      </c>
      <c r="Z4887" s="207" t="str">
        <f t="shared" si="2007"/>
        <v>Fri</v>
      </c>
      <c r="AA4887" s="107">
        <f t="shared" si="2008"/>
        <v>0</v>
      </c>
      <c r="AB4887" s="107">
        <f t="shared" si="2009"/>
        <v>0</v>
      </c>
      <c r="AC4887" s="107">
        <v>1</v>
      </c>
    </row>
    <row r="4888" spans="1:29" ht="12.75" customHeight="1">
      <c r="A4888" s="69"/>
      <c r="B4888" s="98"/>
      <c r="C4888" s="98"/>
      <c r="D4888" s="72"/>
      <c r="E4888" s="73"/>
      <c r="F4888" s="198"/>
      <c r="G4888" s="72"/>
      <c r="H4888" s="99"/>
      <c r="I4888" s="76">
        <f t="shared" si="2004"/>
        <v>9</v>
      </c>
      <c r="J4888" s="100">
        <f>$AN$13</f>
        <v>41083</v>
      </c>
      <c r="K4888" s="339" t="s">
        <v>50</v>
      </c>
      <c r="L4888" s="261"/>
      <c r="M4888" s="232">
        <f t="shared" si="2018"/>
        <v>0</v>
      </c>
      <c r="N4888" s="241">
        <f t="shared" si="2010"/>
        <v>0</v>
      </c>
      <c r="O4888" s="244">
        <f t="shared" si="2005"/>
        <v>0</v>
      </c>
      <c r="P4888" s="245">
        <f t="shared" si="2016"/>
        <v>0</v>
      </c>
      <c r="Q4888" s="257">
        <f t="shared" si="2006"/>
        <v>0</v>
      </c>
      <c r="R4888" s="102">
        <f t="shared" si="2017"/>
        <v>0</v>
      </c>
      <c r="S4888" s="103">
        <f t="shared" si="2011"/>
        <v>0</v>
      </c>
      <c r="T4888" s="104">
        <f t="shared" si="2012"/>
        <v>0</v>
      </c>
      <c r="U4888" s="104">
        <f t="shared" si="2013"/>
        <v>0</v>
      </c>
      <c r="V4888" s="104">
        <f t="shared" si="2014"/>
        <v>0</v>
      </c>
      <c r="W4888" s="105">
        <f t="shared" si="2015"/>
        <v>0</v>
      </c>
      <c r="X4888" s="96"/>
      <c r="Y4888" s="106" t="str">
        <f>$AO$13</f>
        <v>M</v>
      </c>
      <c r="Z4888" s="207" t="str">
        <f t="shared" si="2007"/>
        <v>Sat</v>
      </c>
      <c r="AA4888" s="107">
        <f t="shared" si="2008"/>
        <v>0</v>
      </c>
      <c r="AB4888" s="107">
        <f t="shared" si="2009"/>
        <v>0</v>
      </c>
      <c r="AC4888" s="107">
        <f t="shared" ref="AC4888:AC4913" si="2019">COUNTIF(K4888,"A")</f>
        <v>0</v>
      </c>
    </row>
    <row r="4889" spans="1:29" ht="12.75" customHeight="1">
      <c r="A4889" s="69"/>
      <c r="B4889" s="124" t="s">
        <v>21</v>
      </c>
      <c r="C4889" s="125" t="s">
        <v>22</v>
      </c>
      <c r="D4889" s="126"/>
      <c r="E4889" s="127"/>
      <c r="F4889" s="198">
        <v>1244560</v>
      </c>
      <c r="G4889" s="129" t="s">
        <v>22</v>
      </c>
      <c r="H4889" s="130">
        <f>+F4889</f>
        <v>1244560</v>
      </c>
      <c r="I4889" s="76">
        <f t="shared" si="2004"/>
        <v>10</v>
      </c>
      <c r="J4889" s="100">
        <f>$AN$14</f>
        <v>41084</v>
      </c>
      <c r="K4889" s="339" t="s">
        <v>50</v>
      </c>
      <c r="L4889" s="261"/>
      <c r="M4889" s="232">
        <f t="shared" si="2018"/>
        <v>0</v>
      </c>
      <c r="N4889" s="241">
        <f t="shared" si="2010"/>
        <v>0</v>
      </c>
      <c r="O4889" s="244">
        <f t="shared" si="2005"/>
        <v>0</v>
      </c>
      <c r="P4889" s="245">
        <f t="shared" si="2016"/>
        <v>0</v>
      </c>
      <c r="Q4889" s="257">
        <f t="shared" si="2006"/>
        <v>0</v>
      </c>
      <c r="R4889" s="102">
        <f t="shared" si="2017"/>
        <v>0</v>
      </c>
      <c r="S4889" s="103">
        <f t="shared" si="2011"/>
        <v>0</v>
      </c>
      <c r="T4889" s="104">
        <f t="shared" si="2012"/>
        <v>0</v>
      </c>
      <c r="U4889" s="104">
        <f t="shared" si="2013"/>
        <v>0</v>
      </c>
      <c r="V4889" s="104">
        <f t="shared" si="2014"/>
        <v>0</v>
      </c>
      <c r="W4889" s="105">
        <f t="shared" si="2015"/>
        <v>0</v>
      </c>
      <c r="X4889" s="96"/>
      <c r="Y4889" s="106" t="str">
        <f>$AO$14</f>
        <v>M</v>
      </c>
      <c r="Z4889" s="262" t="str">
        <f t="shared" si="2007"/>
        <v>Sun</v>
      </c>
      <c r="AA4889" s="107">
        <f t="shared" si="2008"/>
        <v>0</v>
      </c>
      <c r="AB4889" s="107">
        <f t="shared" si="2009"/>
        <v>0</v>
      </c>
      <c r="AC4889" s="107">
        <f t="shared" si="2019"/>
        <v>0</v>
      </c>
    </row>
    <row r="4890" spans="1:29" ht="12.75" customHeight="1">
      <c r="A4890" s="69"/>
      <c r="B4890" s="124" t="s">
        <v>23</v>
      </c>
      <c r="C4890" s="125" t="s">
        <v>22</v>
      </c>
      <c r="D4890" s="133">
        <f>+F4889/173</f>
        <v>7193.9884393063585</v>
      </c>
      <c r="E4890" s="127" t="s">
        <v>24</v>
      </c>
      <c r="F4890" s="128">
        <f>+W4916</f>
        <v>0</v>
      </c>
      <c r="G4890" s="134" t="s">
        <v>22</v>
      </c>
      <c r="H4890" s="130">
        <f>F4890*D4890</f>
        <v>0</v>
      </c>
      <c r="I4890" s="76">
        <f t="shared" si="2004"/>
        <v>11</v>
      </c>
      <c r="J4890" s="100">
        <f>$AN$15</f>
        <v>41085</v>
      </c>
      <c r="K4890" s="101"/>
      <c r="L4890" s="261"/>
      <c r="M4890" s="232">
        <f t="shared" si="2018"/>
        <v>0</v>
      </c>
      <c r="N4890" s="241">
        <f t="shared" si="2010"/>
        <v>0</v>
      </c>
      <c r="O4890" s="244">
        <f t="shared" si="2005"/>
        <v>0</v>
      </c>
      <c r="P4890" s="245">
        <f t="shared" si="2016"/>
        <v>0</v>
      </c>
      <c r="Q4890" s="257">
        <f t="shared" si="2006"/>
        <v>0</v>
      </c>
      <c r="R4890" s="102">
        <f t="shared" si="2017"/>
        <v>0</v>
      </c>
      <c r="S4890" s="103">
        <f t="shared" si="2011"/>
        <v>0</v>
      </c>
      <c r="T4890" s="104">
        <f t="shared" si="2012"/>
        <v>0</v>
      </c>
      <c r="U4890" s="104">
        <f t="shared" si="2013"/>
        <v>0</v>
      </c>
      <c r="V4890" s="104">
        <f t="shared" si="2014"/>
        <v>0</v>
      </c>
      <c r="W4890" s="105">
        <f t="shared" si="2015"/>
        <v>0</v>
      </c>
      <c r="X4890" s="96"/>
      <c r="Y4890" s="106" t="str">
        <f>$AO$15</f>
        <v>D</v>
      </c>
      <c r="Z4890" s="262" t="str">
        <f t="shared" si="2007"/>
        <v>Mon</v>
      </c>
      <c r="AA4890" s="107">
        <f t="shared" si="2008"/>
        <v>0</v>
      </c>
      <c r="AB4890" s="107">
        <f t="shared" si="2009"/>
        <v>0</v>
      </c>
      <c r="AC4890" s="107">
        <v>1</v>
      </c>
    </row>
    <row r="4891" spans="1:29" ht="12.75" customHeight="1">
      <c r="A4891" s="69"/>
      <c r="B4891" s="124" t="s">
        <v>65</v>
      </c>
      <c r="C4891" s="125" t="s">
        <v>22</v>
      </c>
      <c r="D4891" s="133">
        <v>6000</v>
      </c>
      <c r="E4891" s="127" t="s">
        <v>24</v>
      </c>
      <c r="F4891" s="203">
        <f>+K4916</f>
        <v>8</v>
      </c>
      <c r="G4891" s="134" t="s">
        <v>22</v>
      </c>
      <c r="H4891" s="130">
        <f>F4891*D4891</f>
        <v>48000</v>
      </c>
      <c r="I4891" s="76">
        <f t="shared" si="2004"/>
        <v>12</v>
      </c>
      <c r="J4891" s="100">
        <f>$AN$16</f>
        <v>41086</v>
      </c>
      <c r="K4891" s="101"/>
      <c r="L4891" s="261"/>
      <c r="M4891" s="232">
        <f t="shared" si="2018"/>
        <v>0</v>
      </c>
      <c r="N4891" s="241">
        <f t="shared" si="2010"/>
        <v>0</v>
      </c>
      <c r="O4891" s="244">
        <f t="shared" si="2005"/>
        <v>0</v>
      </c>
      <c r="P4891" s="245">
        <f t="shared" si="2016"/>
        <v>0</v>
      </c>
      <c r="Q4891" s="257">
        <f t="shared" si="2006"/>
        <v>0</v>
      </c>
      <c r="R4891" s="102">
        <f t="shared" si="2017"/>
        <v>0</v>
      </c>
      <c r="S4891" s="103">
        <f t="shared" si="2011"/>
        <v>0</v>
      </c>
      <c r="T4891" s="104">
        <f t="shared" si="2012"/>
        <v>0</v>
      </c>
      <c r="U4891" s="104">
        <f t="shared" si="2013"/>
        <v>0</v>
      </c>
      <c r="V4891" s="104">
        <f t="shared" si="2014"/>
        <v>0</v>
      </c>
      <c r="W4891" s="105">
        <f t="shared" si="2015"/>
        <v>0</v>
      </c>
      <c r="X4891" s="96"/>
      <c r="Y4891" s="106" t="str">
        <f>$AO$16</f>
        <v>D</v>
      </c>
      <c r="Z4891" s="207" t="str">
        <f t="shared" si="2007"/>
        <v>Tue</v>
      </c>
      <c r="AA4891" s="107">
        <f t="shared" si="2008"/>
        <v>0</v>
      </c>
      <c r="AB4891" s="107">
        <f t="shared" si="2009"/>
        <v>0</v>
      </c>
      <c r="AC4891" s="107">
        <v>1</v>
      </c>
    </row>
    <row r="4892" spans="1:29" ht="12.75" customHeight="1">
      <c r="A4892" s="69"/>
      <c r="B4892" s="124" t="s">
        <v>66</v>
      </c>
      <c r="C4892" s="125" t="s">
        <v>22</v>
      </c>
      <c r="D4892" s="200">
        <v>4000</v>
      </c>
      <c r="E4892" s="127" t="s">
        <v>24</v>
      </c>
      <c r="F4892" s="139">
        <f>+L4916</f>
        <v>3</v>
      </c>
      <c r="G4892" s="134" t="s">
        <v>22</v>
      </c>
      <c r="H4892" s="130">
        <f>F4892*D4892</f>
        <v>12000</v>
      </c>
      <c r="I4892" s="76">
        <f t="shared" si="2004"/>
        <v>13</v>
      </c>
      <c r="J4892" s="100">
        <f>$AN$17</f>
        <v>41087</v>
      </c>
      <c r="K4892" s="101"/>
      <c r="L4892" s="261"/>
      <c r="M4892" s="232">
        <f t="shared" si="2018"/>
        <v>0</v>
      </c>
      <c r="N4892" s="241">
        <f t="shared" si="2010"/>
        <v>0</v>
      </c>
      <c r="O4892" s="244">
        <f t="shared" si="2005"/>
        <v>0</v>
      </c>
      <c r="P4892" s="245">
        <f t="shared" si="2016"/>
        <v>0</v>
      </c>
      <c r="Q4892" s="257">
        <f t="shared" si="2006"/>
        <v>0</v>
      </c>
      <c r="R4892" s="102">
        <f t="shared" si="2017"/>
        <v>0</v>
      </c>
      <c r="S4892" s="103">
        <f t="shared" si="2011"/>
        <v>0</v>
      </c>
      <c r="T4892" s="104">
        <f t="shared" si="2012"/>
        <v>0</v>
      </c>
      <c r="U4892" s="104">
        <f t="shared" si="2013"/>
        <v>0</v>
      </c>
      <c r="V4892" s="104">
        <f t="shared" si="2014"/>
        <v>0</v>
      </c>
      <c r="W4892" s="105">
        <f t="shared" si="2015"/>
        <v>0</v>
      </c>
      <c r="X4892" s="96"/>
      <c r="Y4892" s="106" t="str">
        <f>$AO$17</f>
        <v>D</v>
      </c>
      <c r="Z4892" s="207" t="str">
        <f t="shared" si="2007"/>
        <v>Wed</v>
      </c>
      <c r="AA4892" s="107">
        <f t="shared" si="2008"/>
        <v>0</v>
      </c>
      <c r="AB4892" s="107">
        <f t="shared" si="2009"/>
        <v>0</v>
      </c>
      <c r="AC4892" s="107">
        <v>1</v>
      </c>
    </row>
    <row r="4893" spans="1:29" ht="12.75" customHeight="1">
      <c r="A4893" s="69"/>
      <c r="B4893" s="335" t="s">
        <v>75</v>
      </c>
      <c r="C4893" s="336" t="s">
        <v>22</v>
      </c>
      <c r="D4893" s="337"/>
      <c r="E4893" s="127" t="s">
        <v>24</v>
      </c>
      <c r="F4893" s="338">
        <f>+M4916</f>
        <v>5</v>
      </c>
      <c r="G4893" s="142" t="s">
        <v>22</v>
      </c>
      <c r="H4893" s="143">
        <f>+F4893*D4893</f>
        <v>0</v>
      </c>
      <c r="I4893" s="76">
        <f t="shared" si="2004"/>
        <v>14</v>
      </c>
      <c r="J4893" s="100">
        <f>$AN$18</f>
        <v>41088</v>
      </c>
      <c r="K4893" s="101"/>
      <c r="L4893" s="261"/>
      <c r="M4893" s="232">
        <f t="shared" si="2018"/>
        <v>0</v>
      </c>
      <c r="N4893" s="241">
        <f t="shared" si="2010"/>
        <v>0</v>
      </c>
      <c r="O4893" s="244">
        <f t="shared" si="2005"/>
        <v>0</v>
      </c>
      <c r="P4893" s="245">
        <f t="shared" si="2016"/>
        <v>0</v>
      </c>
      <c r="Q4893" s="257">
        <f t="shared" si="2006"/>
        <v>0</v>
      </c>
      <c r="R4893" s="102">
        <f t="shared" si="2017"/>
        <v>0</v>
      </c>
      <c r="S4893" s="103">
        <f t="shared" si="2011"/>
        <v>0</v>
      </c>
      <c r="T4893" s="104">
        <f t="shared" si="2012"/>
        <v>0</v>
      </c>
      <c r="U4893" s="104">
        <f t="shared" si="2013"/>
        <v>0</v>
      </c>
      <c r="V4893" s="104">
        <f t="shared" si="2014"/>
        <v>0</v>
      </c>
      <c r="W4893" s="105">
        <f t="shared" si="2015"/>
        <v>0</v>
      </c>
      <c r="X4893" s="96"/>
      <c r="Y4893" s="106" t="str">
        <f>$AO$18</f>
        <v>D</v>
      </c>
      <c r="Z4893" s="207" t="str">
        <f t="shared" si="2007"/>
        <v>Thu</v>
      </c>
      <c r="AA4893" s="107">
        <f t="shared" si="2008"/>
        <v>0</v>
      </c>
      <c r="AB4893" s="107">
        <f t="shared" si="2009"/>
        <v>0</v>
      </c>
      <c r="AC4893" s="107">
        <v>1</v>
      </c>
    </row>
    <row r="4894" spans="1:29" ht="12.75" customHeight="1">
      <c r="A4894" s="69"/>
      <c r="B4894" s="124"/>
      <c r="C4894" s="70"/>
      <c r="D4894" s="202"/>
      <c r="E4894" s="140"/>
      <c r="F4894" s="141"/>
      <c r="G4894" s="74" t="s">
        <v>22</v>
      </c>
      <c r="H4894" s="99">
        <f>+D4894*F4894</f>
        <v>0</v>
      </c>
      <c r="I4894" s="76">
        <f t="shared" si="2004"/>
        <v>15</v>
      </c>
      <c r="J4894" s="100">
        <f>$AN$19</f>
        <v>41089</v>
      </c>
      <c r="K4894" s="101"/>
      <c r="L4894" s="261"/>
      <c r="M4894" s="232">
        <f t="shared" si="2018"/>
        <v>0</v>
      </c>
      <c r="N4894" s="241">
        <f t="shared" si="2010"/>
        <v>0</v>
      </c>
      <c r="O4894" s="244">
        <f t="shared" si="2005"/>
        <v>0</v>
      </c>
      <c r="P4894" s="245">
        <f t="shared" si="2016"/>
        <v>0</v>
      </c>
      <c r="Q4894" s="257">
        <f t="shared" si="2006"/>
        <v>0</v>
      </c>
      <c r="R4894" s="102">
        <f t="shared" si="2017"/>
        <v>0</v>
      </c>
      <c r="S4894" s="103">
        <f t="shared" si="2011"/>
        <v>0</v>
      </c>
      <c r="T4894" s="104">
        <f t="shared" si="2012"/>
        <v>0</v>
      </c>
      <c r="U4894" s="104">
        <f t="shared" si="2013"/>
        <v>0</v>
      </c>
      <c r="V4894" s="104">
        <f t="shared" si="2014"/>
        <v>0</v>
      </c>
      <c r="W4894" s="105">
        <f t="shared" si="2015"/>
        <v>0</v>
      </c>
      <c r="X4894" s="96"/>
      <c r="Y4894" s="106" t="str">
        <f>$AO$19</f>
        <v>D</v>
      </c>
      <c r="Z4894" s="207" t="str">
        <f t="shared" si="2007"/>
        <v>Fri</v>
      </c>
      <c r="AA4894" s="107">
        <f t="shared" si="2008"/>
        <v>0</v>
      </c>
      <c r="AB4894" s="107">
        <f t="shared" si="2009"/>
        <v>0</v>
      </c>
      <c r="AC4894" s="107">
        <v>1</v>
      </c>
    </row>
    <row r="4895" spans="1:29" ht="12.75" customHeight="1">
      <c r="A4895" s="69"/>
      <c r="B4895" s="124"/>
      <c r="C4895" s="70"/>
      <c r="D4895" s="202"/>
      <c r="E4895" s="140"/>
      <c r="F4895" s="139"/>
      <c r="G4895" s="74" t="s">
        <v>22</v>
      </c>
      <c r="H4895" s="99">
        <f>+D4895*F4895</f>
        <v>0</v>
      </c>
      <c r="I4895" s="76">
        <f t="shared" si="2004"/>
        <v>16</v>
      </c>
      <c r="J4895" s="100">
        <f>$AN$20</f>
        <v>41090</v>
      </c>
      <c r="K4895" s="339" t="s">
        <v>50</v>
      </c>
      <c r="L4895" s="261"/>
      <c r="M4895" s="232">
        <f t="shared" si="2018"/>
        <v>0</v>
      </c>
      <c r="N4895" s="241">
        <f t="shared" si="2010"/>
        <v>0</v>
      </c>
      <c r="O4895" s="244">
        <f t="shared" si="2005"/>
        <v>0</v>
      </c>
      <c r="P4895" s="245">
        <f t="shared" si="2016"/>
        <v>0</v>
      </c>
      <c r="Q4895" s="257">
        <f t="shared" si="2006"/>
        <v>0</v>
      </c>
      <c r="R4895" s="102">
        <f t="shared" si="2017"/>
        <v>0</v>
      </c>
      <c r="S4895" s="103">
        <f t="shared" si="2011"/>
        <v>0</v>
      </c>
      <c r="T4895" s="104">
        <f t="shared" si="2012"/>
        <v>0</v>
      </c>
      <c r="U4895" s="104">
        <f t="shared" si="2013"/>
        <v>0</v>
      </c>
      <c r="V4895" s="104">
        <f t="shared" si="2014"/>
        <v>0</v>
      </c>
      <c r="W4895" s="105">
        <f t="shared" si="2015"/>
        <v>0</v>
      </c>
      <c r="X4895" s="96"/>
      <c r="Y4895" s="106" t="str">
        <f>$AO$20</f>
        <v>M</v>
      </c>
      <c r="Z4895" s="207" t="str">
        <f t="shared" si="2007"/>
        <v>Sat</v>
      </c>
      <c r="AA4895" s="107">
        <f t="shared" si="2008"/>
        <v>0</v>
      </c>
      <c r="AB4895" s="107">
        <f t="shared" si="2009"/>
        <v>0</v>
      </c>
      <c r="AC4895" s="107">
        <f t="shared" si="2019"/>
        <v>0</v>
      </c>
    </row>
    <row r="4896" spans="1:29" ht="12.75" customHeight="1">
      <c r="A4896" s="69"/>
      <c r="B4896" s="124" t="s">
        <v>56</v>
      </c>
      <c r="C4896" s="70" t="s">
        <v>22</v>
      </c>
      <c r="D4896" s="202"/>
      <c r="E4896" s="140"/>
      <c r="F4896" s="141"/>
      <c r="G4896" s="74" t="s">
        <v>22</v>
      </c>
      <c r="H4896" s="99">
        <v>0</v>
      </c>
      <c r="I4896" s="76">
        <f t="shared" si="2004"/>
        <v>17</v>
      </c>
      <c r="J4896" s="100">
        <f>$AN$21</f>
        <v>41091</v>
      </c>
      <c r="K4896" s="339" t="s">
        <v>50</v>
      </c>
      <c r="L4896" s="261"/>
      <c r="M4896" s="232">
        <f t="shared" si="2018"/>
        <v>0</v>
      </c>
      <c r="N4896" s="241">
        <f t="shared" si="2010"/>
        <v>0</v>
      </c>
      <c r="O4896" s="244">
        <f t="shared" si="2005"/>
        <v>0</v>
      </c>
      <c r="P4896" s="245">
        <f t="shared" si="2016"/>
        <v>0</v>
      </c>
      <c r="Q4896" s="257">
        <f t="shared" si="2006"/>
        <v>0</v>
      </c>
      <c r="R4896" s="102">
        <f t="shared" si="2017"/>
        <v>0</v>
      </c>
      <c r="S4896" s="103">
        <f t="shared" si="2011"/>
        <v>0</v>
      </c>
      <c r="T4896" s="104">
        <f t="shared" si="2012"/>
        <v>0</v>
      </c>
      <c r="U4896" s="104">
        <f t="shared" si="2013"/>
        <v>0</v>
      </c>
      <c r="V4896" s="104">
        <f t="shared" si="2014"/>
        <v>0</v>
      </c>
      <c r="W4896" s="105">
        <f t="shared" si="2015"/>
        <v>0</v>
      </c>
      <c r="X4896" s="96"/>
      <c r="Y4896" s="106" t="str">
        <f>$AO$21</f>
        <v>M</v>
      </c>
      <c r="Z4896" s="262" t="str">
        <f t="shared" si="2007"/>
        <v>Sun</v>
      </c>
      <c r="AA4896" s="107">
        <f t="shared" si="2008"/>
        <v>0</v>
      </c>
      <c r="AB4896" s="107">
        <f t="shared" si="2009"/>
        <v>0</v>
      </c>
      <c r="AC4896" s="107">
        <f t="shared" si="2019"/>
        <v>0</v>
      </c>
    </row>
    <row r="4897" spans="1:29" ht="12.75" customHeight="1">
      <c r="A4897" s="69"/>
      <c r="B4897" s="124"/>
      <c r="C4897" s="70"/>
      <c r="D4897" s="202"/>
      <c r="E4897" s="140"/>
      <c r="F4897" s="139"/>
      <c r="G4897" s="74" t="s">
        <v>22</v>
      </c>
      <c r="H4897" s="99">
        <f>+D4897*F4897</f>
        <v>0</v>
      </c>
      <c r="I4897" s="76">
        <f t="shared" si="2004"/>
        <v>18</v>
      </c>
      <c r="J4897" s="100">
        <f>$AN$22</f>
        <v>41092</v>
      </c>
      <c r="K4897" s="101"/>
      <c r="L4897" s="261"/>
      <c r="M4897" s="232">
        <f t="shared" si="2018"/>
        <v>0</v>
      </c>
      <c r="N4897" s="241">
        <f t="shared" si="2010"/>
        <v>0</v>
      </c>
      <c r="O4897" s="244">
        <f t="shared" si="2005"/>
        <v>0</v>
      </c>
      <c r="P4897" s="245">
        <f t="shared" si="2016"/>
        <v>0</v>
      </c>
      <c r="Q4897" s="257">
        <f t="shared" si="2006"/>
        <v>0</v>
      </c>
      <c r="R4897" s="102">
        <f t="shared" si="2017"/>
        <v>0</v>
      </c>
      <c r="S4897" s="103">
        <f t="shared" si="2011"/>
        <v>0</v>
      </c>
      <c r="T4897" s="104">
        <f t="shared" si="2012"/>
        <v>0</v>
      </c>
      <c r="U4897" s="104">
        <f t="shared" si="2013"/>
        <v>0</v>
      </c>
      <c r="V4897" s="104">
        <f t="shared" si="2014"/>
        <v>0</v>
      </c>
      <c r="W4897" s="105">
        <f t="shared" si="2015"/>
        <v>0</v>
      </c>
      <c r="X4897" s="96"/>
      <c r="Y4897" s="106" t="str">
        <f>$AO$22</f>
        <v>D</v>
      </c>
      <c r="Z4897" s="262" t="str">
        <f t="shared" si="2007"/>
        <v>Mon</v>
      </c>
      <c r="AA4897" s="107">
        <f t="shared" si="2008"/>
        <v>0</v>
      </c>
      <c r="AB4897" s="107">
        <f t="shared" si="2009"/>
        <v>0</v>
      </c>
      <c r="AC4897" s="107">
        <v>1</v>
      </c>
    </row>
    <row r="4898" spans="1:29" ht="12.75" customHeight="1">
      <c r="A4898" s="69"/>
      <c r="B4898" s="150" t="s">
        <v>19</v>
      </c>
      <c r="C4898" s="150"/>
      <c r="D4898" s="200"/>
      <c r="E4898" s="127"/>
      <c r="F4898" s="151"/>
      <c r="G4898" s="134" t="s">
        <v>22</v>
      </c>
      <c r="H4898" s="152">
        <f>SUM(H4889:H4897)</f>
        <v>1304560</v>
      </c>
      <c r="I4898" s="76">
        <f t="shared" si="2004"/>
        <v>19</v>
      </c>
      <c r="J4898" s="100">
        <f>$AN$23</f>
        <v>41093</v>
      </c>
      <c r="K4898" s="101"/>
      <c r="L4898" s="261"/>
      <c r="M4898" s="232">
        <f t="shared" si="2018"/>
        <v>0</v>
      </c>
      <c r="N4898" s="241">
        <f t="shared" si="2010"/>
        <v>0</v>
      </c>
      <c r="O4898" s="244">
        <f t="shared" si="2005"/>
        <v>0</v>
      </c>
      <c r="P4898" s="245">
        <f t="shared" si="2016"/>
        <v>0</v>
      </c>
      <c r="Q4898" s="257">
        <f t="shared" si="2006"/>
        <v>0</v>
      </c>
      <c r="R4898" s="102">
        <f t="shared" si="2017"/>
        <v>0</v>
      </c>
      <c r="S4898" s="103">
        <f t="shared" si="2011"/>
        <v>0</v>
      </c>
      <c r="T4898" s="104">
        <f t="shared" si="2012"/>
        <v>0</v>
      </c>
      <c r="U4898" s="104">
        <f t="shared" si="2013"/>
        <v>0</v>
      </c>
      <c r="V4898" s="104">
        <f t="shared" si="2014"/>
        <v>0</v>
      </c>
      <c r="W4898" s="105">
        <f t="shared" si="2015"/>
        <v>0</v>
      </c>
      <c r="X4898" s="96"/>
      <c r="Y4898" s="106" t="str">
        <f>$AO$23</f>
        <v>D</v>
      </c>
      <c r="Z4898" s="207" t="str">
        <f t="shared" si="2007"/>
        <v>Tue</v>
      </c>
      <c r="AA4898" s="107">
        <f t="shared" si="2008"/>
        <v>0</v>
      </c>
      <c r="AB4898" s="107">
        <f t="shared" si="2009"/>
        <v>0</v>
      </c>
      <c r="AC4898" s="107">
        <v>1</v>
      </c>
    </row>
    <row r="4899" spans="1:29" ht="12.75" customHeight="1">
      <c r="A4899" s="69"/>
      <c r="B4899" s="131" t="s">
        <v>25</v>
      </c>
      <c r="C4899" s="70"/>
      <c r="D4899" s="200"/>
      <c r="E4899" s="127"/>
      <c r="F4899" s="151"/>
      <c r="G4899" s="74"/>
      <c r="H4899" s="75"/>
      <c r="I4899" s="76">
        <f t="shared" si="2004"/>
        <v>20</v>
      </c>
      <c r="J4899" s="100">
        <f>$AN$24</f>
        <v>41094</v>
      </c>
      <c r="K4899" s="101"/>
      <c r="L4899" s="261"/>
      <c r="M4899" s="232">
        <f t="shared" si="2018"/>
        <v>0</v>
      </c>
      <c r="N4899" s="241">
        <f t="shared" si="2010"/>
        <v>0</v>
      </c>
      <c r="O4899" s="244">
        <f t="shared" si="2005"/>
        <v>0</v>
      </c>
      <c r="P4899" s="245">
        <f t="shared" si="2016"/>
        <v>0</v>
      </c>
      <c r="Q4899" s="257">
        <f t="shared" si="2006"/>
        <v>0</v>
      </c>
      <c r="R4899" s="102">
        <f t="shared" si="2017"/>
        <v>0</v>
      </c>
      <c r="S4899" s="103">
        <f t="shared" si="2011"/>
        <v>0</v>
      </c>
      <c r="T4899" s="104">
        <f t="shared" si="2012"/>
        <v>0</v>
      </c>
      <c r="U4899" s="104">
        <f t="shared" si="2013"/>
        <v>0</v>
      </c>
      <c r="V4899" s="104">
        <f t="shared" si="2014"/>
        <v>0</v>
      </c>
      <c r="W4899" s="105">
        <f t="shared" si="2015"/>
        <v>0</v>
      </c>
      <c r="X4899" s="96"/>
      <c r="Y4899" s="106" t="str">
        <f>$AO$24</f>
        <v>D</v>
      </c>
      <c r="Z4899" s="207" t="str">
        <f t="shared" si="2007"/>
        <v>Wed</v>
      </c>
      <c r="AA4899" s="107">
        <f t="shared" si="2008"/>
        <v>0</v>
      </c>
      <c r="AB4899" s="107">
        <f t="shared" si="2009"/>
        <v>0</v>
      </c>
      <c r="AC4899" s="107">
        <v>1</v>
      </c>
    </row>
    <row r="4900" spans="1:29" ht="12.75" customHeight="1">
      <c r="A4900" s="69"/>
      <c r="B4900" s="124" t="s">
        <v>26</v>
      </c>
      <c r="C4900" s="125" t="s">
        <v>22</v>
      </c>
      <c r="D4900" s="153">
        <f>-H4889</f>
        <v>-1244560</v>
      </c>
      <c r="E4900" s="127" t="s">
        <v>24</v>
      </c>
      <c r="F4900" s="149">
        <v>0.02</v>
      </c>
      <c r="G4900" s="134" t="s">
        <v>22</v>
      </c>
      <c r="H4900" s="130">
        <f>F4900*D4900</f>
        <v>-24891.200000000001</v>
      </c>
      <c r="I4900" s="76">
        <f t="shared" si="2004"/>
        <v>21</v>
      </c>
      <c r="J4900" s="100">
        <f>$AN$25</f>
        <v>41095</v>
      </c>
      <c r="K4900" s="101"/>
      <c r="L4900" s="261"/>
      <c r="M4900" s="232">
        <f t="shared" si="2018"/>
        <v>0</v>
      </c>
      <c r="N4900" s="241">
        <f t="shared" si="2010"/>
        <v>0</v>
      </c>
      <c r="O4900" s="244">
        <f t="shared" si="2005"/>
        <v>0</v>
      </c>
      <c r="P4900" s="245">
        <f t="shared" si="2016"/>
        <v>0</v>
      </c>
      <c r="Q4900" s="257">
        <f t="shared" si="2006"/>
        <v>0</v>
      </c>
      <c r="R4900" s="102">
        <f t="shared" si="2017"/>
        <v>0</v>
      </c>
      <c r="S4900" s="103">
        <f t="shared" si="2011"/>
        <v>0</v>
      </c>
      <c r="T4900" s="104">
        <f t="shared" si="2012"/>
        <v>0</v>
      </c>
      <c r="U4900" s="104">
        <f t="shared" si="2013"/>
        <v>0</v>
      </c>
      <c r="V4900" s="104">
        <f t="shared" si="2014"/>
        <v>0</v>
      </c>
      <c r="W4900" s="105">
        <f t="shared" si="2015"/>
        <v>0</v>
      </c>
      <c r="X4900" s="96"/>
      <c r="Y4900" s="106" t="str">
        <f>$AO$25</f>
        <v>D</v>
      </c>
      <c r="Z4900" s="207" t="str">
        <f t="shared" si="2007"/>
        <v>Thu</v>
      </c>
      <c r="AA4900" s="107">
        <f t="shared" si="2008"/>
        <v>0</v>
      </c>
      <c r="AB4900" s="107">
        <f t="shared" si="2009"/>
        <v>0</v>
      </c>
      <c r="AC4900" s="107">
        <v>1</v>
      </c>
    </row>
    <row r="4901" spans="1:29" ht="12.75" customHeight="1">
      <c r="A4901" s="69"/>
      <c r="B4901" s="124" t="s">
        <v>47</v>
      </c>
      <c r="C4901" s="125" t="s">
        <v>22</v>
      </c>
      <c r="D4901" s="200"/>
      <c r="E4901" s="127"/>
      <c r="F4901" s="155"/>
      <c r="G4901" s="134" t="s">
        <v>22</v>
      </c>
      <c r="H4901" s="130">
        <f>SUM(AA4916:AC4916)*-F4889/21</f>
        <v>-829706.66666666663</v>
      </c>
      <c r="I4901" s="76">
        <f t="shared" si="2004"/>
        <v>22</v>
      </c>
      <c r="J4901" s="100">
        <f>$AN$26</f>
        <v>41096</v>
      </c>
      <c r="K4901" s="101"/>
      <c r="L4901" s="261"/>
      <c r="M4901" s="232">
        <f t="shared" si="2018"/>
        <v>0</v>
      </c>
      <c r="N4901" s="241">
        <f t="shared" si="2010"/>
        <v>0</v>
      </c>
      <c r="O4901" s="244">
        <f t="shared" si="2005"/>
        <v>0</v>
      </c>
      <c r="P4901" s="245">
        <f t="shared" si="2016"/>
        <v>0</v>
      </c>
      <c r="Q4901" s="257">
        <f t="shared" si="2006"/>
        <v>0</v>
      </c>
      <c r="R4901" s="102">
        <f t="shared" si="2017"/>
        <v>0</v>
      </c>
      <c r="S4901" s="103">
        <f t="shared" si="2011"/>
        <v>0</v>
      </c>
      <c r="T4901" s="104">
        <f t="shared" si="2012"/>
        <v>0</v>
      </c>
      <c r="U4901" s="104">
        <f t="shared" si="2013"/>
        <v>0</v>
      </c>
      <c r="V4901" s="104">
        <f t="shared" si="2014"/>
        <v>0</v>
      </c>
      <c r="W4901" s="105">
        <f t="shared" si="2015"/>
        <v>0</v>
      </c>
      <c r="X4901" s="96"/>
      <c r="Y4901" s="106" t="str">
        <f>$AO$26</f>
        <v>D</v>
      </c>
      <c r="Z4901" s="207" t="str">
        <f t="shared" si="2007"/>
        <v>Fri</v>
      </c>
      <c r="AA4901" s="107">
        <f t="shared" si="2008"/>
        <v>0</v>
      </c>
      <c r="AB4901" s="107">
        <f t="shared" si="2009"/>
        <v>0</v>
      </c>
      <c r="AC4901" s="107">
        <v>1</v>
      </c>
    </row>
    <row r="4902" spans="1:29" ht="12.75" customHeight="1">
      <c r="A4902" s="69"/>
      <c r="B4902" s="124" t="s">
        <v>27</v>
      </c>
      <c r="C4902" s="125" t="s">
        <v>22</v>
      </c>
      <c r="D4902" s="200"/>
      <c r="E4902" s="127"/>
      <c r="F4902" s="155"/>
      <c r="G4902" s="134" t="s">
        <v>22</v>
      </c>
      <c r="H4902" s="156">
        <f>+F4908</f>
        <v>0</v>
      </c>
      <c r="I4902" s="76">
        <f t="shared" si="2004"/>
        <v>23</v>
      </c>
      <c r="J4902" s="100">
        <f>$AN$27</f>
        <v>41097</v>
      </c>
      <c r="K4902" s="339" t="s">
        <v>50</v>
      </c>
      <c r="L4902" s="261"/>
      <c r="M4902" s="232">
        <f t="shared" si="2018"/>
        <v>0</v>
      </c>
      <c r="N4902" s="241">
        <f t="shared" si="2010"/>
        <v>0</v>
      </c>
      <c r="O4902" s="244">
        <f t="shared" si="2005"/>
        <v>0</v>
      </c>
      <c r="P4902" s="245">
        <f t="shared" si="2016"/>
        <v>0</v>
      </c>
      <c r="Q4902" s="257">
        <f t="shared" si="2006"/>
        <v>0</v>
      </c>
      <c r="R4902" s="102">
        <f t="shared" si="2017"/>
        <v>0</v>
      </c>
      <c r="S4902" s="103">
        <f t="shared" si="2011"/>
        <v>0</v>
      </c>
      <c r="T4902" s="104">
        <f t="shared" si="2012"/>
        <v>0</v>
      </c>
      <c r="U4902" s="104">
        <f t="shared" si="2013"/>
        <v>0</v>
      </c>
      <c r="V4902" s="104">
        <f t="shared" si="2014"/>
        <v>0</v>
      </c>
      <c r="W4902" s="105">
        <f t="shared" si="2015"/>
        <v>0</v>
      </c>
      <c r="X4902" s="96"/>
      <c r="Y4902" s="106" t="str">
        <f>$AO$27</f>
        <v>M</v>
      </c>
      <c r="Z4902" s="207" t="str">
        <f t="shared" si="2007"/>
        <v>Sat</v>
      </c>
      <c r="AA4902" s="107">
        <f t="shared" si="2008"/>
        <v>0</v>
      </c>
      <c r="AB4902" s="107">
        <f t="shared" si="2009"/>
        <v>0</v>
      </c>
      <c r="AC4902" s="107">
        <f t="shared" si="2019"/>
        <v>0</v>
      </c>
    </row>
    <row r="4903" spans="1:29" ht="12.75" customHeight="1">
      <c r="A4903" s="69"/>
      <c r="B4903" s="98"/>
      <c r="C4903" s="98"/>
      <c r="D4903" s="158" t="s">
        <v>28</v>
      </c>
      <c r="E4903" s="159"/>
      <c r="F4903" s="160">
        <f>VLOOKUP(C4882,$AD$1:$AG$6,2)</f>
        <v>-1320000</v>
      </c>
      <c r="G4903" s="160"/>
      <c r="H4903" s="99"/>
      <c r="I4903" s="76">
        <f t="shared" si="2004"/>
        <v>24</v>
      </c>
      <c r="J4903" s="100">
        <f>$AN$28</f>
        <v>41098</v>
      </c>
      <c r="K4903" s="339" t="s">
        <v>50</v>
      </c>
      <c r="L4903" s="261"/>
      <c r="M4903" s="232">
        <f t="shared" si="2018"/>
        <v>0</v>
      </c>
      <c r="N4903" s="241">
        <f t="shared" si="2010"/>
        <v>0</v>
      </c>
      <c r="O4903" s="244">
        <f t="shared" si="2005"/>
        <v>0</v>
      </c>
      <c r="P4903" s="245">
        <f t="shared" si="2016"/>
        <v>0</v>
      </c>
      <c r="Q4903" s="257">
        <f t="shared" si="2006"/>
        <v>0</v>
      </c>
      <c r="R4903" s="102">
        <f t="shared" si="2017"/>
        <v>0</v>
      </c>
      <c r="S4903" s="103">
        <f t="shared" si="2011"/>
        <v>0</v>
      </c>
      <c r="T4903" s="104">
        <f t="shared" si="2012"/>
        <v>0</v>
      </c>
      <c r="U4903" s="104">
        <f t="shared" si="2013"/>
        <v>0</v>
      </c>
      <c r="V4903" s="104">
        <f t="shared" si="2014"/>
        <v>0</v>
      </c>
      <c r="W4903" s="105">
        <f t="shared" si="2015"/>
        <v>0</v>
      </c>
      <c r="X4903" s="96"/>
      <c r="Y4903" s="106" t="str">
        <f>$AO$28</f>
        <v>M</v>
      </c>
      <c r="Z4903" s="262" t="str">
        <f t="shared" si="2007"/>
        <v>Sun</v>
      </c>
      <c r="AA4903" s="107">
        <f t="shared" si="2008"/>
        <v>0</v>
      </c>
      <c r="AB4903" s="107">
        <f t="shared" si="2009"/>
        <v>0</v>
      </c>
      <c r="AC4903" s="107">
        <f t="shared" si="2019"/>
        <v>0</v>
      </c>
    </row>
    <row r="4904" spans="1:29" ht="12.75" customHeight="1">
      <c r="A4904" s="69"/>
      <c r="B4904" s="98"/>
      <c r="C4904" s="98"/>
      <c r="D4904" s="162" t="s">
        <v>26</v>
      </c>
      <c r="E4904" s="159"/>
      <c r="F4904" s="163">
        <f>+(H4889)*0.54%</f>
        <v>6720.6240000000007</v>
      </c>
      <c r="G4904" s="163"/>
      <c r="H4904" s="99"/>
      <c r="I4904" s="76">
        <f t="shared" si="2004"/>
        <v>25</v>
      </c>
      <c r="J4904" s="100">
        <f>$AN$29</f>
        <v>41099</v>
      </c>
      <c r="K4904" s="101">
        <v>1</v>
      </c>
      <c r="L4904" s="261">
        <v>8</v>
      </c>
      <c r="M4904" s="232">
        <f t="shared" si="2018"/>
        <v>0.33333333333333331</v>
      </c>
      <c r="N4904" s="241">
        <f t="shared" si="2010"/>
        <v>0.70833333333333337</v>
      </c>
      <c r="O4904" s="244">
        <f t="shared" si="2005"/>
        <v>9.0000000000000018</v>
      </c>
      <c r="P4904" s="245" t="str">
        <f t="shared" si="2016"/>
        <v>1</v>
      </c>
      <c r="Q4904" s="257">
        <f t="shared" si="2006"/>
        <v>8.0000000000000018</v>
      </c>
      <c r="R4904" s="102">
        <f t="shared" si="2017"/>
        <v>0</v>
      </c>
      <c r="S4904" s="103">
        <f t="shared" si="2011"/>
        <v>0</v>
      </c>
      <c r="T4904" s="104">
        <f t="shared" si="2012"/>
        <v>0</v>
      </c>
      <c r="U4904" s="104">
        <f t="shared" si="2013"/>
        <v>0</v>
      </c>
      <c r="V4904" s="104">
        <f t="shared" si="2014"/>
        <v>0</v>
      </c>
      <c r="W4904" s="105">
        <f t="shared" si="2015"/>
        <v>0</v>
      </c>
      <c r="X4904" s="96"/>
      <c r="Y4904" s="106" t="str">
        <f>$AO$29</f>
        <v>D</v>
      </c>
      <c r="Z4904" s="262" t="str">
        <f t="shared" si="2007"/>
        <v>Mon</v>
      </c>
      <c r="AA4904" s="107">
        <f t="shared" si="2008"/>
        <v>0</v>
      </c>
      <c r="AB4904" s="107">
        <f t="shared" si="2009"/>
        <v>0</v>
      </c>
      <c r="AC4904" s="107">
        <f t="shared" si="2019"/>
        <v>0</v>
      </c>
    </row>
    <row r="4905" spans="1:29" ht="12.75" customHeight="1">
      <c r="A4905" s="69"/>
      <c r="B4905" s="98"/>
      <c r="C4905" s="98"/>
      <c r="D4905" s="162" t="s">
        <v>29</v>
      </c>
      <c r="E4905" s="159"/>
      <c r="F4905" s="160">
        <f>-IF(H4898*5%&gt;500000,500000,H4898*5%)</f>
        <v>-65228</v>
      </c>
      <c r="G4905" s="160"/>
      <c r="H4905" s="99"/>
      <c r="I4905" s="76">
        <f t="shared" si="2004"/>
        <v>26</v>
      </c>
      <c r="J4905" s="100">
        <f>$AN$30</f>
        <v>41100</v>
      </c>
      <c r="K4905" s="101">
        <v>1</v>
      </c>
      <c r="L4905" s="261">
        <v>8</v>
      </c>
      <c r="M4905" s="232">
        <f t="shared" si="2018"/>
        <v>0.33333333333333331</v>
      </c>
      <c r="N4905" s="241">
        <f t="shared" si="2010"/>
        <v>0.70833333333333337</v>
      </c>
      <c r="O4905" s="244">
        <f t="shared" si="2005"/>
        <v>9.0000000000000018</v>
      </c>
      <c r="P4905" s="245" t="str">
        <f t="shared" si="2016"/>
        <v>1</v>
      </c>
      <c r="Q4905" s="257">
        <f t="shared" si="2006"/>
        <v>8.0000000000000018</v>
      </c>
      <c r="R4905" s="102">
        <f t="shared" si="2017"/>
        <v>0</v>
      </c>
      <c r="S4905" s="103">
        <f t="shared" si="2011"/>
        <v>0</v>
      </c>
      <c r="T4905" s="104">
        <f t="shared" si="2012"/>
        <v>0</v>
      </c>
      <c r="U4905" s="104">
        <f t="shared" si="2013"/>
        <v>0</v>
      </c>
      <c r="V4905" s="104">
        <f t="shared" si="2014"/>
        <v>0</v>
      </c>
      <c r="W4905" s="105">
        <f t="shared" si="2015"/>
        <v>0</v>
      </c>
      <c r="X4905" s="96"/>
      <c r="Y4905" s="106" t="str">
        <f>$AO$30</f>
        <v>D</v>
      </c>
      <c r="Z4905" s="207" t="str">
        <f t="shared" si="2007"/>
        <v>Tue</v>
      </c>
      <c r="AA4905" s="107">
        <f t="shared" si="2008"/>
        <v>0</v>
      </c>
      <c r="AB4905" s="107">
        <f t="shared" si="2009"/>
        <v>0</v>
      </c>
      <c r="AC4905" s="107">
        <f t="shared" si="2019"/>
        <v>0</v>
      </c>
    </row>
    <row r="4906" spans="1:29" ht="12.75" customHeight="1">
      <c r="A4906" s="69"/>
      <c r="B4906" s="98"/>
      <c r="C4906" s="98"/>
      <c r="D4906" s="162" t="s">
        <v>30</v>
      </c>
      <c r="E4906" s="159"/>
      <c r="F4906" s="163">
        <f>ROUND(H4898+H4900+F4904+F4905,0)*12</f>
        <v>14653932</v>
      </c>
      <c r="G4906" s="163"/>
      <c r="H4906" s="99"/>
      <c r="I4906" s="76">
        <f t="shared" si="2004"/>
        <v>27</v>
      </c>
      <c r="J4906" s="100">
        <f>$AN$31</f>
        <v>41101</v>
      </c>
      <c r="K4906" s="101">
        <v>1</v>
      </c>
      <c r="L4906" s="261">
        <v>8</v>
      </c>
      <c r="M4906" s="232">
        <f t="shared" si="2018"/>
        <v>0.33333333333333331</v>
      </c>
      <c r="N4906" s="241">
        <f t="shared" si="2010"/>
        <v>0.70833333333333337</v>
      </c>
      <c r="O4906" s="244">
        <f t="shared" si="2005"/>
        <v>9.0000000000000018</v>
      </c>
      <c r="P4906" s="245" t="str">
        <f t="shared" si="2016"/>
        <v>1</v>
      </c>
      <c r="Q4906" s="257">
        <f t="shared" si="2006"/>
        <v>8.0000000000000018</v>
      </c>
      <c r="R4906" s="102">
        <f t="shared" si="2017"/>
        <v>0</v>
      </c>
      <c r="S4906" s="103">
        <f t="shared" si="2011"/>
        <v>0</v>
      </c>
      <c r="T4906" s="104">
        <f t="shared" si="2012"/>
        <v>0</v>
      </c>
      <c r="U4906" s="104">
        <f t="shared" si="2013"/>
        <v>0</v>
      </c>
      <c r="V4906" s="104">
        <f t="shared" si="2014"/>
        <v>0</v>
      </c>
      <c r="W4906" s="105">
        <f t="shared" si="2015"/>
        <v>0</v>
      </c>
      <c r="X4906" s="96"/>
      <c r="Y4906" s="106" t="str">
        <f>$AO$31</f>
        <v>D</v>
      </c>
      <c r="Z4906" s="207" t="str">
        <f t="shared" si="2007"/>
        <v>Wed</v>
      </c>
      <c r="AA4906" s="107">
        <f t="shared" si="2008"/>
        <v>0</v>
      </c>
      <c r="AB4906" s="107">
        <f t="shared" si="2009"/>
        <v>0</v>
      </c>
      <c r="AC4906" s="107">
        <f t="shared" si="2019"/>
        <v>0</v>
      </c>
    </row>
    <row r="4907" spans="1:29" ht="12.75" customHeight="1">
      <c r="A4907" s="69"/>
      <c r="B4907" s="98"/>
      <c r="C4907" s="98"/>
      <c r="D4907" s="168" t="s">
        <v>31</v>
      </c>
      <c r="E4907" s="159"/>
      <c r="F4907" s="169">
        <f>(F4906)+(F4903*12)</f>
        <v>-1186068</v>
      </c>
      <c r="G4907" s="169"/>
      <c r="H4907" s="99"/>
      <c r="I4907" s="76">
        <f t="shared" si="2004"/>
        <v>28</v>
      </c>
      <c r="J4907" s="100">
        <f>$AN$32</f>
        <v>41102</v>
      </c>
      <c r="K4907" s="101">
        <v>1</v>
      </c>
      <c r="L4907" s="261">
        <v>8</v>
      </c>
      <c r="M4907" s="232">
        <f t="shared" si="2018"/>
        <v>0.33333333333333331</v>
      </c>
      <c r="N4907" s="241">
        <f t="shared" si="2010"/>
        <v>0.70833333333333337</v>
      </c>
      <c r="O4907" s="244">
        <f t="shared" si="2005"/>
        <v>9.0000000000000018</v>
      </c>
      <c r="P4907" s="245" t="str">
        <f t="shared" si="2016"/>
        <v>1</v>
      </c>
      <c r="Q4907" s="257">
        <f t="shared" si="2006"/>
        <v>8.0000000000000018</v>
      </c>
      <c r="R4907" s="102">
        <f t="shared" si="2017"/>
        <v>0</v>
      </c>
      <c r="S4907" s="103">
        <f t="shared" si="2011"/>
        <v>0</v>
      </c>
      <c r="T4907" s="104">
        <f t="shared" si="2012"/>
        <v>0</v>
      </c>
      <c r="U4907" s="104">
        <f t="shared" si="2013"/>
        <v>0</v>
      </c>
      <c r="V4907" s="104">
        <f t="shared" si="2014"/>
        <v>0</v>
      </c>
      <c r="W4907" s="105">
        <f t="shared" si="2015"/>
        <v>0</v>
      </c>
      <c r="X4907" s="96"/>
      <c r="Y4907" s="106" t="str">
        <f>$AO$32</f>
        <v>D</v>
      </c>
      <c r="Z4907" s="207" t="str">
        <f t="shared" si="2007"/>
        <v>Thu</v>
      </c>
      <c r="AA4907" s="107">
        <f t="shared" si="2008"/>
        <v>0</v>
      </c>
      <c r="AB4907" s="107">
        <f t="shared" si="2009"/>
        <v>0</v>
      </c>
      <c r="AC4907" s="107">
        <f t="shared" si="2019"/>
        <v>0</v>
      </c>
    </row>
    <row r="4908" spans="1:29" ht="12.75" customHeight="1">
      <c r="A4908" s="69"/>
      <c r="B4908" s="98"/>
      <c r="C4908" s="98"/>
      <c r="D4908" s="168" t="s">
        <v>32</v>
      </c>
      <c r="E4908" s="159"/>
      <c r="F4908" s="170">
        <f>-(IF(F4907&lt;=0,0,IF(F4907&lt;=50000000,F4907*0.05,IF(F4907&lt;=200000000,(F4907-50000000)*0.15+2500000,IF(F4907&lt;=500000000,(F4907-250000000)*0.25+32500000,(F4907-500000000)*0.3+95000000)))))/12</f>
        <v>0</v>
      </c>
      <c r="G4908" s="171">
        <f>-(IF(F4908&lt;=0,0,IF(F4908&lt;=50000000,F4908*0.05,IF(F4908&lt;=200000000,(F4908-50000000)*0.15+2500000,IF(F4908&lt;=500000000,(F4908-250000000)*0.25+32500000,(F4908-500000000)*0.3+95000000)))))/12</f>
        <v>0</v>
      </c>
      <c r="H4908" s="99"/>
      <c r="I4908" s="76">
        <f t="shared" si="2004"/>
        <v>29</v>
      </c>
      <c r="J4908" s="100">
        <f>$AN$33</f>
        <v>41103</v>
      </c>
      <c r="K4908" s="101">
        <v>1</v>
      </c>
      <c r="L4908" s="261">
        <v>8</v>
      </c>
      <c r="M4908" s="232">
        <f t="shared" si="2018"/>
        <v>0.33333333333333331</v>
      </c>
      <c r="N4908" s="241">
        <f t="shared" si="2010"/>
        <v>0.70833333333333337</v>
      </c>
      <c r="O4908" s="244">
        <f t="shared" si="2005"/>
        <v>9.0000000000000018</v>
      </c>
      <c r="P4908" s="245" t="str">
        <f t="shared" si="2016"/>
        <v>1</v>
      </c>
      <c r="Q4908" s="257">
        <f t="shared" si="2006"/>
        <v>8.0000000000000018</v>
      </c>
      <c r="R4908" s="102">
        <f t="shared" si="2017"/>
        <v>0</v>
      </c>
      <c r="S4908" s="103">
        <f t="shared" si="2011"/>
        <v>0</v>
      </c>
      <c r="T4908" s="104">
        <f t="shared" si="2012"/>
        <v>0</v>
      </c>
      <c r="U4908" s="104">
        <f t="shared" si="2013"/>
        <v>0</v>
      </c>
      <c r="V4908" s="104">
        <f t="shared" si="2014"/>
        <v>0</v>
      </c>
      <c r="W4908" s="105">
        <f t="shared" si="2015"/>
        <v>0</v>
      </c>
      <c r="X4908" s="96"/>
      <c r="Y4908" s="106" t="str">
        <f>$AO$33</f>
        <v>D</v>
      </c>
      <c r="Z4908" s="207" t="str">
        <f t="shared" si="2007"/>
        <v>Fri</v>
      </c>
      <c r="AA4908" s="107">
        <f t="shared" si="2008"/>
        <v>0</v>
      </c>
      <c r="AB4908" s="107">
        <f t="shared" si="2009"/>
        <v>0</v>
      </c>
      <c r="AC4908" s="107">
        <f t="shared" si="2019"/>
        <v>0</v>
      </c>
    </row>
    <row r="4909" spans="1:29" ht="12.75" customHeight="1">
      <c r="A4909" s="69"/>
      <c r="B4909" s="98"/>
      <c r="C4909" s="125"/>
      <c r="D4909" s="172"/>
      <c r="E4909" s="173"/>
      <c r="F4909" s="174"/>
      <c r="G4909" s="72"/>
      <c r="H4909" s="175"/>
      <c r="I4909" s="76">
        <f t="shared" si="2004"/>
        <v>30</v>
      </c>
      <c r="J4909" s="100">
        <f>$AN$34</f>
        <v>41104</v>
      </c>
      <c r="K4909" s="339" t="s">
        <v>50</v>
      </c>
      <c r="L4909" s="261"/>
      <c r="M4909" s="232">
        <f t="shared" si="2018"/>
        <v>0</v>
      </c>
      <c r="N4909" s="241">
        <f t="shared" si="2010"/>
        <v>0</v>
      </c>
      <c r="O4909" s="244">
        <f t="shared" si="2005"/>
        <v>0</v>
      </c>
      <c r="P4909" s="245">
        <f t="shared" si="2016"/>
        <v>0</v>
      </c>
      <c r="Q4909" s="257">
        <f t="shared" si="2006"/>
        <v>0</v>
      </c>
      <c r="R4909" s="102">
        <f t="shared" si="2017"/>
        <v>0</v>
      </c>
      <c r="S4909" s="103">
        <f t="shared" si="2011"/>
        <v>0</v>
      </c>
      <c r="T4909" s="104">
        <f t="shared" si="2012"/>
        <v>0</v>
      </c>
      <c r="U4909" s="104">
        <f t="shared" si="2013"/>
        <v>0</v>
      </c>
      <c r="V4909" s="104">
        <f t="shared" si="2014"/>
        <v>0</v>
      </c>
      <c r="W4909" s="105">
        <f t="shared" si="2015"/>
        <v>0</v>
      </c>
      <c r="X4909" s="96"/>
      <c r="Y4909" s="106" t="str">
        <f>$AO$34</f>
        <v>M</v>
      </c>
      <c r="Z4909" s="207" t="str">
        <f t="shared" si="2007"/>
        <v>Sat</v>
      </c>
      <c r="AA4909" s="107">
        <f t="shared" si="2008"/>
        <v>0</v>
      </c>
      <c r="AB4909" s="107">
        <f t="shared" si="2009"/>
        <v>0</v>
      </c>
      <c r="AC4909" s="107">
        <f t="shared" si="2019"/>
        <v>0</v>
      </c>
    </row>
    <row r="4910" spans="1:29" ht="12.75" customHeight="1">
      <c r="A4910" s="69"/>
      <c r="B4910" s="176" t="s">
        <v>33</v>
      </c>
      <c r="C4910" s="177"/>
      <c r="D4910" s="178"/>
      <c r="E4910" s="127"/>
      <c r="F4910" s="179"/>
      <c r="G4910" s="180" t="s">
        <v>22</v>
      </c>
      <c r="H4910" s="152">
        <f>+H4898+H4900+H4901+H4902</f>
        <v>449962.13333333342</v>
      </c>
      <c r="I4910" s="76">
        <f t="shared" si="2004"/>
        <v>31</v>
      </c>
      <c r="J4910" s="100">
        <f>$AN$35</f>
        <v>41105</v>
      </c>
      <c r="K4910" s="339" t="s">
        <v>50</v>
      </c>
      <c r="L4910" s="261"/>
      <c r="M4910" s="232">
        <f t="shared" si="2018"/>
        <v>0</v>
      </c>
      <c r="N4910" s="241">
        <f t="shared" si="2010"/>
        <v>0</v>
      </c>
      <c r="O4910" s="244">
        <f t="shared" si="2005"/>
        <v>0</v>
      </c>
      <c r="P4910" s="245">
        <f t="shared" si="2016"/>
        <v>0</v>
      </c>
      <c r="Q4910" s="257">
        <f t="shared" si="2006"/>
        <v>0</v>
      </c>
      <c r="R4910" s="102">
        <f t="shared" si="2017"/>
        <v>0</v>
      </c>
      <c r="S4910" s="103">
        <f t="shared" si="2011"/>
        <v>0</v>
      </c>
      <c r="T4910" s="104">
        <f t="shared" si="2012"/>
        <v>0</v>
      </c>
      <c r="U4910" s="104">
        <f t="shared" si="2013"/>
        <v>0</v>
      </c>
      <c r="V4910" s="104">
        <f t="shared" si="2014"/>
        <v>0</v>
      </c>
      <c r="W4910" s="105">
        <f t="shared" si="2015"/>
        <v>0</v>
      </c>
      <c r="X4910" s="96"/>
      <c r="Y4910" s="106" t="str">
        <f>$AO$35</f>
        <v>M</v>
      </c>
      <c r="Z4910" s="262" t="str">
        <f t="shared" si="2007"/>
        <v>Sun</v>
      </c>
      <c r="AA4910" s="107">
        <f t="shared" si="2008"/>
        <v>0</v>
      </c>
      <c r="AB4910" s="107">
        <f t="shared" si="2009"/>
        <v>0</v>
      </c>
      <c r="AC4910" s="107">
        <f t="shared" si="2019"/>
        <v>0</v>
      </c>
    </row>
    <row r="4911" spans="1:29" ht="12.75" customHeight="1">
      <c r="A4911" s="69"/>
      <c r="B4911" s="70"/>
      <c r="C4911" s="70"/>
      <c r="D4911" s="200"/>
      <c r="E4911" s="127"/>
      <c r="F4911" s="155"/>
      <c r="G4911" s="74"/>
      <c r="H4911" s="75"/>
      <c r="I4911" s="76">
        <f t="shared" si="2004"/>
        <v>32</v>
      </c>
      <c r="J4911" s="100">
        <f>$AN$36</f>
        <v>41106</v>
      </c>
      <c r="K4911" s="101">
        <v>2</v>
      </c>
      <c r="L4911" s="261">
        <v>8</v>
      </c>
      <c r="M4911" s="232">
        <f t="shared" si="2018"/>
        <v>0.83333333333333337</v>
      </c>
      <c r="N4911" s="241">
        <f t="shared" si="2010"/>
        <v>1.2083333333333333</v>
      </c>
      <c r="O4911" s="244">
        <f t="shared" si="2005"/>
        <v>8.9999999999999964</v>
      </c>
      <c r="P4911" s="245" t="str">
        <f t="shared" si="2016"/>
        <v>1</v>
      </c>
      <c r="Q4911" s="257">
        <f t="shared" si="2006"/>
        <v>7.9999999999999964</v>
      </c>
      <c r="R4911" s="102">
        <f t="shared" si="2017"/>
        <v>0</v>
      </c>
      <c r="S4911" s="103">
        <f t="shared" si="2011"/>
        <v>0</v>
      </c>
      <c r="T4911" s="104">
        <f t="shared" si="2012"/>
        <v>0</v>
      </c>
      <c r="U4911" s="104">
        <f t="shared" si="2013"/>
        <v>0</v>
      </c>
      <c r="V4911" s="104">
        <f t="shared" si="2014"/>
        <v>0</v>
      </c>
      <c r="W4911" s="105">
        <f t="shared" si="2015"/>
        <v>0</v>
      </c>
      <c r="X4911" s="96"/>
      <c r="Y4911" s="106" t="str">
        <f>$AO$36</f>
        <v>D</v>
      </c>
      <c r="Z4911" s="262" t="str">
        <f t="shared" si="2007"/>
        <v>Mon</v>
      </c>
      <c r="AA4911" s="107">
        <f t="shared" si="2008"/>
        <v>0</v>
      </c>
      <c r="AB4911" s="107">
        <f t="shared" si="2009"/>
        <v>0</v>
      </c>
      <c r="AC4911" s="107">
        <f t="shared" si="2019"/>
        <v>0</v>
      </c>
    </row>
    <row r="4912" spans="1:29" ht="12.75" customHeight="1">
      <c r="A4912" s="69"/>
      <c r="B4912" s="181" t="s">
        <v>34</v>
      </c>
      <c r="C4912" s="181"/>
      <c r="D4912" s="72"/>
      <c r="E4912" s="73"/>
      <c r="F4912" s="72"/>
      <c r="G4912" s="181" t="s">
        <v>35</v>
      </c>
      <c r="H4912" s="99"/>
      <c r="I4912" s="76">
        <f t="shared" si="2004"/>
        <v>33</v>
      </c>
      <c r="J4912" s="100">
        <f>$AN$37</f>
        <v>41107</v>
      </c>
      <c r="K4912" s="101">
        <v>2</v>
      </c>
      <c r="L4912" s="261">
        <v>8</v>
      </c>
      <c r="M4912" s="232">
        <f t="shared" si="2018"/>
        <v>0.83333333333333337</v>
      </c>
      <c r="N4912" s="241">
        <f t="shared" si="2010"/>
        <v>1.2083333333333333</v>
      </c>
      <c r="O4912" s="244">
        <f t="shared" si="2005"/>
        <v>8.9999999999999964</v>
      </c>
      <c r="P4912" s="245" t="str">
        <f t="shared" si="2016"/>
        <v>1</v>
      </c>
      <c r="Q4912" s="257">
        <f t="shared" si="2006"/>
        <v>7.9999999999999964</v>
      </c>
      <c r="R4912" s="102">
        <f t="shared" si="2017"/>
        <v>0</v>
      </c>
      <c r="S4912" s="103">
        <f t="shared" si="2011"/>
        <v>0</v>
      </c>
      <c r="T4912" s="104">
        <f t="shared" si="2012"/>
        <v>0</v>
      </c>
      <c r="U4912" s="104">
        <f t="shared" si="2013"/>
        <v>0</v>
      </c>
      <c r="V4912" s="104">
        <f t="shared" si="2014"/>
        <v>0</v>
      </c>
      <c r="W4912" s="105">
        <f t="shared" si="2015"/>
        <v>0</v>
      </c>
      <c r="X4912" s="96"/>
      <c r="Y4912" s="106" t="str">
        <f>$AO$37</f>
        <v>D</v>
      </c>
      <c r="Z4912" s="207" t="str">
        <f t="shared" si="2007"/>
        <v>Tue</v>
      </c>
      <c r="AA4912" s="107">
        <f t="shared" si="2008"/>
        <v>0</v>
      </c>
      <c r="AB4912" s="107">
        <f t="shared" si="2009"/>
        <v>0</v>
      </c>
      <c r="AC4912" s="107">
        <f t="shared" si="2019"/>
        <v>0</v>
      </c>
    </row>
    <row r="4913" spans="1:29" ht="12.75" customHeight="1">
      <c r="A4913" s="69"/>
      <c r="B4913" s="181"/>
      <c r="C4913" s="181"/>
      <c r="D4913" s="72"/>
      <c r="E4913" s="73"/>
      <c r="F4913" s="72"/>
      <c r="G4913" s="181"/>
      <c r="H4913" s="99"/>
      <c r="I4913" s="76">
        <f t="shared" si="2004"/>
        <v>34</v>
      </c>
      <c r="J4913" s="100">
        <f>$AN$38</f>
        <v>41108</v>
      </c>
      <c r="K4913" s="101">
        <v>2</v>
      </c>
      <c r="L4913" s="261">
        <v>8</v>
      </c>
      <c r="M4913" s="232">
        <f t="shared" si="2018"/>
        <v>0.83333333333333337</v>
      </c>
      <c r="N4913" s="241">
        <f t="shared" si="2010"/>
        <v>1.2083333333333333</v>
      </c>
      <c r="O4913" s="244">
        <f t="shared" si="2005"/>
        <v>8.9999999999999964</v>
      </c>
      <c r="P4913" s="245" t="str">
        <f t="shared" si="2016"/>
        <v>1</v>
      </c>
      <c r="Q4913" s="257">
        <f t="shared" si="2006"/>
        <v>7.9999999999999964</v>
      </c>
      <c r="R4913" s="102">
        <f t="shared" si="2017"/>
        <v>0</v>
      </c>
      <c r="S4913" s="103">
        <f t="shared" si="2011"/>
        <v>0</v>
      </c>
      <c r="T4913" s="104">
        <f t="shared" si="2012"/>
        <v>0</v>
      </c>
      <c r="U4913" s="104">
        <f t="shared" si="2013"/>
        <v>0</v>
      </c>
      <c r="V4913" s="104">
        <f t="shared" si="2014"/>
        <v>0</v>
      </c>
      <c r="W4913" s="105">
        <f t="shared" si="2015"/>
        <v>0</v>
      </c>
      <c r="X4913" s="96"/>
      <c r="Y4913" s="106" t="str">
        <f>$AO$38</f>
        <v>D</v>
      </c>
      <c r="Z4913" s="207" t="str">
        <f t="shared" si="2007"/>
        <v>Wed</v>
      </c>
      <c r="AA4913" s="107">
        <f t="shared" si="2008"/>
        <v>0</v>
      </c>
      <c r="AB4913" s="107">
        <f t="shared" si="2009"/>
        <v>0</v>
      </c>
      <c r="AC4913" s="107">
        <f t="shared" si="2019"/>
        <v>0</v>
      </c>
    </row>
    <row r="4914" spans="1:29" ht="12.75" customHeight="1">
      <c r="A4914" s="69"/>
      <c r="B4914" s="181"/>
      <c r="C4914" s="181"/>
      <c r="D4914" s="72"/>
      <c r="E4914" s="73"/>
      <c r="F4914" s="72"/>
      <c r="G4914" s="181"/>
      <c r="H4914" s="99"/>
      <c r="I4914" s="76">
        <f t="shared" si="2004"/>
        <v>35</v>
      </c>
      <c r="J4914" s="100"/>
      <c r="K4914" s="101"/>
      <c r="L4914" s="261"/>
      <c r="M4914" s="232"/>
      <c r="N4914" s="241"/>
      <c r="O4914" s="244"/>
      <c r="P4914" s="245"/>
      <c r="Q4914" s="257"/>
      <c r="R4914" s="102"/>
      <c r="S4914" s="103"/>
      <c r="T4914" s="104"/>
      <c r="U4914" s="104"/>
      <c r="V4914" s="104"/>
      <c r="W4914" s="105"/>
      <c r="X4914" s="96"/>
      <c r="Y4914" s="106"/>
      <c r="Z4914" s="207" t="str">
        <f t="shared" si="2007"/>
        <v>Sat</v>
      </c>
      <c r="AA4914" s="107">
        <f>COUNTIF(K4914,"S")</f>
        <v>0</v>
      </c>
      <c r="AB4914" s="107">
        <f>COUNTIF(K4914,"I")</f>
        <v>0</v>
      </c>
      <c r="AC4914" s="107">
        <f>COUNTIF(K4914,"A")</f>
        <v>0</v>
      </c>
    </row>
    <row r="4915" spans="1:29" ht="12.75" customHeight="1">
      <c r="A4915" s="69"/>
      <c r="B4915" s="181"/>
      <c r="C4915" s="181"/>
      <c r="D4915" s="72"/>
      <c r="E4915" s="73"/>
      <c r="F4915" s="72"/>
      <c r="G4915" s="181"/>
      <c r="H4915" s="99"/>
      <c r="I4915" s="76">
        <f t="shared" si="2004"/>
        <v>36</v>
      </c>
      <c r="J4915" s="210" t="s">
        <v>19</v>
      </c>
      <c r="K4915" s="211"/>
      <c r="L4915" s="251"/>
      <c r="M4915" s="212" t="s">
        <v>45</v>
      </c>
      <c r="N4915" s="212" t="s">
        <v>46</v>
      </c>
      <c r="O4915" s="242"/>
      <c r="P4915" s="243"/>
      <c r="Q4915" s="258"/>
      <c r="R4915" s="212"/>
      <c r="S4915" s="213"/>
      <c r="T4915" s="214"/>
      <c r="U4915" s="214"/>
      <c r="V4915" s="215"/>
      <c r="W4915" s="216" t="s">
        <v>36</v>
      </c>
      <c r="X4915" s="182"/>
      <c r="Y4915" s="183" t="s">
        <v>37</v>
      </c>
      <c r="Z4915" s="83"/>
      <c r="AA4915" s="84"/>
      <c r="AB4915" s="84"/>
      <c r="AC4915" s="96"/>
    </row>
    <row r="4916" spans="1:29" ht="12.75" customHeight="1">
      <c r="A4916" s="69"/>
      <c r="B4916" s="184" t="str">
        <f>C4880</f>
        <v>ADE</v>
      </c>
      <c r="C4916" s="181"/>
      <c r="D4916" s="72"/>
      <c r="E4916" s="73"/>
      <c r="F4916" s="72"/>
      <c r="G4916" s="181" t="s">
        <v>38</v>
      </c>
      <c r="H4916" s="99"/>
      <c r="I4916" s="76">
        <f t="shared" si="2004"/>
        <v>37</v>
      </c>
      <c r="J4916" s="333">
        <f>+K4916+L4916</f>
        <v>11</v>
      </c>
      <c r="K4916" s="334">
        <f>+COUNTIF(K4883:K4914,"1")+COUNTIF(K4883:K4914,"2")+COUNTIF(K4883:K4914,"L2")+COUNTIF(K4883:K4914,"L1")</f>
        <v>8</v>
      </c>
      <c r="L4916" s="334">
        <f>+COUNTIF(K4883:K4914,"2")+COUNTIF(K4883:K4914,"L2")</f>
        <v>3</v>
      </c>
      <c r="M4916" s="334">
        <f>+COUNTIF(K4883:K4914,"1")+COUNTIF(K4883:K4914,"L1")</f>
        <v>5</v>
      </c>
      <c r="N4916" s="185"/>
      <c r="O4916" s="185"/>
      <c r="P4916" s="101"/>
      <c r="Q4916" s="259"/>
      <c r="R4916" s="185">
        <f>+COUNTIF(K4884:K4914,"S2")</f>
        <v>0</v>
      </c>
      <c r="S4916" s="102">
        <f>SUM(S4884:S4914)</f>
        <v>0</v>
      </c>
      <c r="T4916" s="102">
        <f>SUM(T4884:T4914)</f>
        <v>0</v>
      </c>
      <c r="U4916" s="102">
        <f>SUM(U4884:U4914)</f>
        <v>0</v>
      </c>
      <c r="V4916" s="102">
        <f>SUM(V4884:V4914)</f>
        <v>0</v>
      </c>
      <c r="W4916" s="105">
        <f>+(S4916*1.5)+(T4916*2)+(U4916*3)+(V4916*4)</f>
        <v>0</v>
      </c>
      <c r="X4916" s="186"/>
      <c r="Y4916" s="187">
        <f>+COUNTIF(Y4884:Y4914,"D")</f>
        <v>22</v>
      </c>
      <c r="Z4916" s="83"/>
      <c r="AA4916" s="102">
        <f>SUM(AA4884:AA4914)</f>
        <v>0</v>
      </c>
      <c r="AB4916" s="102">
        <f>SUM(AB4884:AB4914)</f>
        <v>0</v>
      </c>
      <c r="AC4916" s="102">
        <f>SUM(AC4884:AC4914)</f>
        <v>14</v>
      </c>
    </row>
    <row r="4917" spans="1:29" ht="12.75" customHeight="1">
      <c r="A4917" s="69"/>
      <c r="B4917" s="263"/>
      <c r="C4917" s="189" t="s">
        <v>57</v>
      </c>
      <c r="D4917" s="189"/>
      <c r="E4917" s="190"/>
      <c r="F4917" s="72"/>
      <c r="G4917" s="72"/>
      <c r="H4917" s="99"/>
      <c r="I4917" s="76">
        <f t="shared" si="2004"/>
        <v>38</v>
      </c>
      <c r="J4917" s="191"/>
      <c r="K4917" s="192"/>
      <c r="L4917" s="252"/>
      <c r="M4917" s="193"/>
      <c r="N4917" s="193"/>
      <c r="O4917" s="193"/>
      <c r="P4917" s="239"/>
      <c r="Q4917" s="260"/>
      <c r="R4917" s="194">
        <f>S4916+T4916+U4916+V4916</f>
        <v>0</v>
      </c>
      <c r="S4917" s="103"/>
      <c r="T4917" s="103"/>
      <c r="U4917" s="103"/>
      <c r="V4917" s="103"/>
      <c r="W4917" s="103"/>
      <c r="X4917" s="195"/>
      <c r="Y4917" s="187"/>
      <c r="Z4917" s="196"/>
      <c r="AA4917" s="196"/>
      <c r="AB4917" s="196"/>
      <c r="AC4917" s="197"/>
    </row>
  </sheetData>
  <mergeCells count="883">
    <mergeCell ref="J4100:W4100"/>
    <mergeCell ref="J4102:J4103"/>
    <mergeCell ref="K4102:K4103"/>
    <mergeCell ref="M4102:N4102"/>
    <mergeCell ref="R4102:R4103"/>
    <mergeCell ref="S4102:V4102"/>
    <mergeCell ref="W4102:W4103"/>
    <mergeCell ref="J4061:W4061"/>
    <mergeCell ref="J4063:J4064"/>
    <mergeCell ref="K4063:K4064"/>
    <mergeCell ref="M4063:N4063"/>
    <mergeCell ref="R4063:R4064"/>
    <mergeCell ref="S4063:V4063"/>
    <mergeCell ref="W4063:W4064"/>
    <mergeCell ref="J4022:W4022"/>
    <mergeCell ref="J4024:J4025"/>
    <mergeCell ref="K4024:K4025"/>
    <mergeCell ref="M4024:N4024"/>
    <mergeCell ref="R4024:R4025"/>
    <mergeCell ref="S4024:V4024"/>
    <mergeCell ref="W4024:W4025"/>
    <mergeCell ref="J3983:W3983"/>
    <mergeCell ref="J3985:J3986"/>
    <mergeCell ref="K3985:K3986"/>
    <mergeCell ref="M3985:N3985"/>
    <mergeCell ref="R3985:R3986"/>
    <mergeCell ref="S3985:V3985"/>
    <mergeCell ref="W3985:W3986"/>
    <mergeCell ref="J3944:W3944"/>
    <mergeCell ref="J3946:J3947"/>
    <mergeCell ref="K3946:K3947"/>
    <mergeCell ref="M3946:N3946"/>
    <mergeCell ref="R3946:R3947"/>
    <mergeCell ref="S3946:V3946"/>
    <mergeCell ref="W3946:W3947"/>
    <mergeCell ref="J3905:W3905"/>
    <mergeCell ref="J3907:J3908"/>
    <mergeCell ref="K3907:K3908"/>
    <mergeCell ref="M3907:N3907"/>
    <mergeCell ref="R3907:R3908"/>
    <mergeCell ref="S3907:V3907"/>
    <mergeCell ref="W3907:W3908"/>
    <mergeCell ref="J3866:W3866"/>
    <mergeCell ref="J3868:J3869"/>
    <mergeCell ref="K3868:K3869"/>
    <mergeCell ref="M3868:N3868"/>
    <mergeCell ref="R3868:R3869"/>
    <mergeCell ref="S3868:V3868"/>
    <mergeCell ref="W3868:W3869"/>
    <mergeCell ref="J3827:W3827"/>
    <mergeCell ref="J3829:J3830"/>
    <mergeCell ref="K3829:K3830"/>
    <mergeCell ref="M3829:N3829"/>
    <mergeCell ref="R3829:R3830"/>
    <mergeCell ref="S3829:V3829"/>
    <mergeCell ref="W3829:W3830"/>
    <mergeCell ref="J3788:W3788"/>
    <mergeCell ref="J3790:J3791"/>
    <mergeCell ref="K3790:K3791"/>
    <mergeCell ref="M3790:N3790"/>
    <mergeCell ref="R3790:R3791"/>
    <mergeCell ref="S3790:V3790"/>
    <mergeCell ref="W3790:W3791"/>
    <mergeCell ref="J3749:W3749"/>
    <mergeCell ref="J3751:J3752"/>
    <mergeCell ref="K3751:K3752"/>
    <mergeCell ref="M3751:N3751"/>
    <mergeCell ref="R3751:R3752"/>
    <mergeCell ref="S3751:V3751"/>
    <mergeCell ref="W3751:W3752"/>
    <mergeCell ref="J3710:W3710"/>
    <mergeCell ref="J3712:J3713"/>
    <mergeCell ref="K3712:K3713"/>
    <mergeCell ref="M3712:N3712"/>
    <mergeCell ref="R3712:R3713"/>
    <mergeCell ref="S3712:V3712"/>
    <mergeCell ref="W3712:W3713"/>
    <mergeCell ref="J3671:W3671"/>
    <mergeCell ref="J3673:J3674"/>
    <mergeCell ref="K3673:K3674"/>
    <mergeCell ref="M3673:N3673"/>
    <mergeCell ref="R3673:R3674"/>
    <mergeCell ref="S3673:V3673"/>
    <mergeCell ref="W3673:W3674"/>
    <mergeCell ref="J3632:W3632"/>
    <mergeCell ref="J3634:J3635"/>
    <mergeCell ref="K3634:K3635"/>
    <mergeCell ref="M3634:N3634"/>
    <mergeCell ref="R3634:R3635"/>
    <mergeCell ref="S3634:V3634"/>
    <mergeCell ref="W3634:W3635"/>
    <mergeCell ref="J3593:W3593"/>
    <mergeCell ref="J3595:J3596"/>
    <mergeCell ref="K3595:K3596"/>
    <mergeCell ref="M3595:N3595"/>
    <mergeCell ref="R3595:R3596"/>
    <mergeCell ref="S3595:V3595"/>
    <mergeCell ref="W3595:W3596"/>
    <mergeCell ref="J3554:W3554"/>
    <mergeCell ref="J3556:J3557"/>
    <mergeCell ref="K3556:K3557"/>
    <mergeCell ref="M3556:N3556"/>
    <mergeCell ref="R3556:R3557"/>
    <mergeCell ref="S3556:V3556"/>
    <mergeCell ref="W3556:W3557"/>
    <mergeCell ref="J3515:W3515"/>
    <mergeCell ref="J3517:J3518"/>
    <mergeCell ref="K3517:K3518"/>
    <mergeCell ref="M3517:N3517"/>
    <mergeCell ref="R3517:R3518"/>
    <mergeCell ref="S3517:V3517"/>
    <mergeCell ref="W3517:W3518"/>
    <mergeCell ref="J3476:W3476"/>
    <mergeCell ref="J3478:J3479"/>
    <mergeCell ref="K3478:K3479"/>
    <mergeCell ref="M3478:N3478"/>
    <mergeCell ref="R3478:R3479"/>
    <mergeCell ref="S3478:V3478"/>
    <mergeCell ref="W3478:W3479"/>
    <mergeCell ref="J3437:W3437"/>
    <mergeCell ref="J3439:J3440"/>
    <mergeCell ref="K3439:K3440"/>
    <mergeCell ref="M3439:N3439"/>
    <mergeCell ref="R3439:R3440"/>
    <mergeCell ref="S3439:V3439"/>
    <mergeCell ref="W3439:W3440"/>
    <mergeCell ref="J3398:W3398"/>
    <mergeCell ref="J3400:J3401"/>
    <mergeCell ref="K3400:K3401"/>
    <mergeCell ref="M3400:N3400"/>
    <mergeCell ref="R3400:R3401"/>
    <mergeCell ref="S3400:V3400"/>
    <mergeCell ref="W3400:W3401"/>
    <mergeCell ref="J3359:W3359"/>
    <mergeCell ref="J3361:J3362"/>
    <mergeCell ref="K3361:K3362"/>
    <mergeCell ref="M3361:N3361"/>
    <mergeCell ref="R3361:R3362"/>
    <mergeCell ref="S3361:V3361"/>
    <mergeCell ref="W3361:W3362"/>
    <mergeCell ref="J3320:W3320"/>
    <mergeCell ref="J3322:J3323"/>
    <mergeCell ref="K3322:K3323"/>
    <mergeCell ref="M3322:N3322"/>
    <mergeCell ref="R3322:R3323"/>
    <mergeCell ref="S3322:V3322"/>
    <mergeCell ref="W3322:W3323"/>
    <mergeCell ref="J3281:W3281"/>
    <mergeCell ref="J3283:J3284"/>
    <mergeCell ref="K3283:K3284"/>
    <mergeCell ref="M3283:N3283"/>
    <mergeCell ref="R3283:R3284"/>
    <mergeCell ref="S3283:V3283"/>
    <mergeCell ref="W3283:W3284"/>
    <mergeCell ref="J3242:W3242"/>
    <mergeCell ref="J3244:J3245"/>
    <mergeCell ref="K3244:K3245"/>
    <mergeCell ref="M3244:N3244"/>
    <mergeCell ref="R3244:R3245"/>
    <mergeCell ref="S3244:V3244"/>
    <mergeCell ref="W3244:W3245"/>
    <mergeCell ref="J3203:W3203"/>
    <mergeCell ref="J3205:J3206"/>
    <mergeCell ref="K3205:K3206"/>
    <mergeCell ref="M3205:N3205"/>
    <mergeCell ref="R3205:R3206"/>
    <mergeCell ref="S3205:V3205"/>
    <mergeCell ref="W3205:W3206"/>
    <mergeCell ref="J3164:W3164"/>
    <mergeCell ref="J3166:J3167"/>
    <mergeCell ref="K3166:K3167"/>
    <mergeCell ref="M3166:N3166"/>
    <mergeCell ref="R3166:R3167"/>
    <mergeCell ref="S3166:V3166"/>
    <mergeCell ref="W3166:W3167"/>
    <mergeCell ref="J3125:W3125"/>
    <mergeCell ref="J3127:J3128"/>
    <mergeCell ref="K3127:K3128"/>
    <mergeCell ref="M3127:N3127"/>
    <mergeCell ref="R3127:R3128"/>
    <mergeCell ref="S3127:V3127"/>
    <mergeCell ref="W3127:W3128"/>
    <mergeCell ref="J3086:W3086"/>
    <mergeCell ref="J3088:J3089"/>
    <mergeCell ref="K3088:K3089"/>
    <mergeCell ref="M3088:N3088"/>
    <mergeCell ref="R3088:R3089"/>
    <mergeCell ref="S3088:V3088"/>
    <mergeCell ref="W3088:W3089"/>
    <mergeCell ref="J3047:W3047"/>
    <mergeCell ref="J3049:J3050"/>
    <mergeCell ref="K3049:K3050"/>
    <mergeCell ref="M3049:N3049"/>
    <mergeCell ref="R3049:R3050"/>
    <mergeCell ref="S3049:V3049"/>
    <mergeCell ref="W3049:W3050"/>
    <mergeCell ref="J3008:W3008"/>
    <mergeCell ref="J3010:J3011"/>
    <mergeCell ref="K3010:K3011"/>
    <mergeCell ref="M3010:N3010"/>
    <mergeCell ref="R3010:R3011"/>
    <mergeCell ref="S3010:V3010"/>
    <mergeCell ref="W3010:W3011"/>
    <mergeCell ref="J2969:W2969"/>
    <mergeCell ref="J2971:J2972"/>
    <mergeCell ref="K2971:K2972"/>
    <mergeCell ref="M2971:N2971"/>
    <mergeCell ref="R2971:R2972"/>
    <mergeCell ref="S2971:V2971"/>
    <mergeCell ref="W2971:W2972"/>
    <mergeCell ref="M2815:N2815"/>
    <mergeCell ref="R2815:R2816"/>
    <mergeCell ref="S2815:V2815"/>
    <mergeCell ref="W2815:W2816"/>
    <mergeCell ref="J2930:W2930"/>
    <mergeCell ref="J2932:J2933"/>
    <mergeCell ref="K2932:K2933"/>
    <mergeCell ref="M2932:N2932"/>
    <mergeCell ref="R2932:R2933"/>
    <mergeCell ref="S2932:V2932"/>
    <mergeCell ref="W2932:W2933"/>
    <mergeCell ref="J2891:W2891"/>
    <mergeCell ref="J2893:J2894"/>
    <mergeCell ref="K2893:K2894"/>
    <mergeCell ref="M2893:N2893"/>
    <mergeCell ref="R2893:R2894"/>
    <mergeCell ref="S2893:V2893"/>
    <mergeCell ref="W2893:W2894"/>
    <mergeCell ref="J161:W161"/>
    <mergeCell ref="J163:J164"/>
    <mergeCell ref="K163:K164"/>
    <mergeCell ref="M163:N163"/>
    <mergeCell ref="R163:R164"/>
    <mergeCell ref="S163:V163"/>
    <mergeCell ref="W163:W164"/>
    <mergeCell ref="M124:N124"/>
    <mergeCell ref="R124:R125"/>
    <mergeCell ref="S124:V124"/>
    <mergeCell ref="W124:W125"/>
    <mergeCell ref="J122:W122"/>
    <mergeCell ref="J124:J125"/>
    <mergeCell ref="K124:K125"/>
    <mergeCell ref="J83:W83"/>
    <mergeCell ref="J85:J86"/>
    <mergeCell ref="K85:K86"/>
    <mergeCell ref="M85:N85"/>
    <mergeCell ref="R85:R86"/>
    <mergeCell ref="S85:V85"/>
    <mergeCell ref="W85:W86"/>
    <mergeCell ref="J44:W44"/>
    <mergeCell ref="J46:J47"/>
    <mergeCell ref="K46:K47"/>
    <mergeCell ref="M46:N46"/>
    <mergeCell ref="R46:R47"/>
    <mergeCell ref="S46:V46"/>
    <mergeCell ref="W46:W47"/>
    <mergeCell ref="B1:W1"/>
    <mergeCell ref="J5:W5"/>
    <mergeCell ref="J7:J8"/>
    <mergeCell ref="K7:K8"/>
    <mergeCell ref="S7:V7"/>
    <mergeCell ref="W7:W8"/>
    <mergeCell ref="M7:N7"/>
    <mergeCell ref="R7:R8"/>
    <mergeCell ref="J200:W200"/>
    <mergeCell ref="J202:J203"/>
    <mergeCell ref="K202:K203"/>
    <mergeCell ref="M202:N202"/>
    <mergeCell ref="R202:R203"/>
    <mergeCell ref="S202:V202"/>
    <mergeCell ref="W202:W203"/>
    <mergeCell ref="J239:W239"/>
    <mergeCell ref="J241:J242"/>
    <mergeCell ref="K241:K242"/>
    <mergeCell ref="M241:N241"/>
    <mergeCell ref="R241:R242"/>
    <mergeCell ref="S241:V241"/>
    <mergeCell ref="W241:W242"/>
    <mergeCell ref="J278:W278"/>
    <mergeCell ref="J280:J281"/>
    <mergeCell ref="K280:K281"/>
    <mergeCell ref="M280:N280"/>
    <mergeCell ref="R280:R281"/>
    <mergeCell ref="S280:V280"/>
    <mergeCell ref="W280:W281"/>
    <mergeCell ref="J317:W317"/>
    <mergeCell ref="J319:J320"/>
    <mergeCell ref="K319:K320"/>
    <mergeCell ref="M319:N319"/>
    <mergeCell ref="R319:R320"/>
    <mergeCell ref="S319:V319"/>
    <mergeCell ref="W319:W320"/>
    <mergeCell ref="J356:W356"/>
    <mergeCell ref="J358:J359"/>
    <mergeCell ref="K358:K359"/>
    <mergeCell ref="M358:N358"/>
    <mergeCell ref="R358:R359"/>
    <mergeCell ref="S358:V358"/>
    <mergeCell ref="W358:W359"/>
    <mergeCell ref="J395:W395"/>
    <mergeCell ref="J397:J398"/>
    <mergeCell ref="K397:K398"/>
    <mergeCell ref="M397:N397"/>
    <mergeCell ref="R397:R398"/>
    <mergeCell ref="S397:V397"/>
    <mergeCell ref="W397:W398"/>
    <mergeCell ref="J434:W434"/>
    <mergeCell ref="J436:J437"/>
    <mergeCell ref="K436:K437"/>
    <mergeCell ref="M436:N436"/>
    <mergeCell ref="R436:R437"/>
    <mergeCell ref="S436:V436"/>
    <mergeCell ref="W436:W437"/>
    <mergeCell ref="J473:W473"/>
    <mergeCell ref="J475:J476"/>
    <mergeCell ref="K475:K476"/>
    <mergeCell ref="M475:N475"/>
    <mergeCell ref="R475:R476"/>
    <mergeCell ref="S475:V475"/>
    <mergeCell ref="W475:W476"/>
    <mergeCell ref="J512:W512"/>
    <mergeCell ref="J514:J515"/>
    <mergeCell ref="K514:K515"/>
    <mergeCell ref="M514:N514"/>
    <mergeCell ref="R514:R515"/>
    <mergeCell ref="S514:V514"/>
    <mergeCell ref="W514:W515"/>
    <mergeCell ref="J551:W551"/>
    <mergeCell ref="J553:J554"/>
    <mergeCell ref="K553:K554"/>
    <mergeCell ref="M553:N553"/>
    <mergeCell ref="R553:R554"/>
    <mergeCell ref="S553:V553"/>
    <mergeCell ref="W553:W554"/>
    <mergeCell ref="J590:W590"/>
    <mergeCell ref="J592:J593"/>
    <mergeCell ref="K592:K593"/>
    <mergeCell ref="M592:N592"/>
    <mergeCell ref="R592:R593"/>
    <mergeCell ref="S592:V592"/>
    <mergeCell ref="W592:W593"/>
    <mergeCell ref="J629:W629"/>
    <mergeCell ref="J631:J632"/>
    <mergeCell ref="K631:K632"/>
    <mergeCell ref="M631:N631"/>
    <mergeCell ref="R631:R632"/>
    <mergeCell ref="S631:V631"/>
    <mergeCell ref="W631:W632"/>
    <mergeCell ref="J668:W668"/>
    <mergeCell ref="J670:J671"/>
    <mergeCell ref="K670:K671"/>
    <mergeCell ref="M670:N670"/>
    <mergeCell ref="R670:R671"/>
    <mergeCell ref="S670:V670"/>
    <mergeCell ref="W670:W671"/>
    <mergeCell ref="J707:W707"/>
    <mergeCell ref="J709:J710"/>
    <mergeCell ref="K709:K710"/>
    <mergeCell ref="M709:N709"/>
    <mergeCell ref="R709:R710"/>
    <mergeCell ref="S709:V709"/>
    <mergeCell ref="W709:W710"/>
    <mergeCell ref="J746:W746"/>
    <mergeCell ref="J748:J749"/>
    <mergeCell ref="K748:K749"/>
    <mergeCell ref="M748:N748"/>
    <mergeCell ref="R748:R749"/>
    <mergeCell ref="S748:V748"/>
    <mergeCell ref="W748:W749"/>
    <mergeCell ref="J785:W785"/>
    <mergeCell ref="J787:J788"/>
    <mergeCell ref="K787:K788"/>
    <mergeCell ref="M787:N787"/>
    <mergeCell ref="R787:R788"/>
    <mergeCell ref="S787:V787"/>
    <mergeCell ref="W787:W788"/>
    <mergeCell ref="J824:W824"/>
    <mergeCell ref="J826:J827"/>
    <mergeCell ref="K826:K827"/>
    <mergeCell ref="M826:N826"/>
    <mergeCell ref="R826:R827"/>
    <mergeCell ref="S826:V826"/>
    <mergeCell ref="W826:W827"/>
    <mergeCell ref="J863:W863"/>
    <mergeCell ref="J865:J866"/>
    <mergeCell ref="K865:K866"/>
    <mergeCell ref="M865:N865"/>
    <mergeCell ref="R865:R866"/>
    <mergeCell ref="S865:V865"/>
    <mergeCell ref="W865:W866"/>
    <mergeCell ref="J902:W902"/>
    <mergeCell ref="J904:J905"/>
    <mergeCell ref="K904:K905"/>
    <mergeCell ref="M904:N904"/>
    <mergeCell ref="R904:R905"/>
    <mergeCell ref="S904:V904"/>
    <mergeCell ref="W904:W905"/>
    <mergeCell ref="J941:W941"/>
    <mergeCell ref="J943:J944"/>
    <mergeCell ref="K943:K944"/>
    <mergeCell ref="M943:N943"/>
    <mergeCell ref="R943:R944"/>
    <mergeCell ref="S943:V943"/>
    <mergeCell ref="W943:W944"/>
    <mergeCell ref="J980:W980"/>
    <mergeCell ref="J982:J983"/>
    <mergeCell ref="K982:K983"/>
    <mergeCell ref="M982:N982"/>
    <mergeCell ref="R982:R983"/>
    <mergeCell ref="S982:V982"/>
    <mergeCell ref="W982:W983"/>
    <mergeCell ref="J1019:W1019"/>
    <mergeCell ref="J1021:J1022"/>
    <mergeCell ref="K1021:K1022"/>
    <mergeCell ref="M1021:N1021"/>
    <mergeCell ref="R1021:R1022"/>
    <mergeCell ref="S1021:V1021"/>
    <mergeCell ref="W1021:W1022"/>
    <mergeCell ref="J1058:W1058"/>
    <mergeCell ref="J1060:J1061"/>
    <mergeCell ref="K1060:K1061"/>
    <mergeCell ref="M1060:N1060"/>
    <mergeCell ref="R1060:R1061"/>
    <mergeCell ref="S1060:V1060"/>
    <mergeCell ref="W1060:W1061"/>
    <mergeCell ref="J1097:W1097"/>
    <mergeCell ref="J1099:J1100"/>
    <mergeCell ref="K1099:K1100"/>
    <mergeCell ref="M1099:N1099"/>
    <mergeCell ref="R1099:R1100"/>
    <mergeCell ref="S1099:V1099"/>
    <mergeCell ref="W1099:W1100"/>
    <mergeCell ref="J1136:W1136"/>
    <mergeCell ref="J1138:J1139"/>
    <mergeCell ref="K1138:K1139"/>
    <mergeCell ref="M1138:N1138"/>
    <mergeCell ref="R1138:R1139"/>
    <mergeCell ref="S1138:V1138"/>
    <mergeCell ref="W1138:W1139"/>
    <mergeCell ref="J1175:W1175"/>
    <mergeCell ref="J1177:J1178"/>
    <mergeCell ref="K1177:K1178"/>
    <mergeCell ref="M1177:N1177"/>
    <mergeCell ref="R1177:R1178"/>
    <mergeCell ref="S1177:V1177"/>
    <mergeCell ref="W1177:W1178"/>
    <mergeCell ref="J1214:W1214"/>
    <mergeCell ref="J1216:J1217"/>
    <mergeCell ref="K1216:K1217"/>
    <mergeCell ref="M1216:N1216"/>
    <mergeCell ref="R1216:R1217"/>
    <mergeCell ref="S1216:V1216"/>
    <mergeCell ref="W1216:W1217"/>
    <mergeCell ref="J1253:W1253"/>
    <mergeCell ref="J1255:J1256"/>
    <mergeCell ref="K1255:K1256"/>
    <mergeCell ref="M1255:N1255"/>
    <mergeCell ref="R1255:R1256"/>
    <mergeCell ref="S1255:V1255"/>
    <mergeCell ref="W1255:W1256"/>
    <mergeCell ref="J1292:W1292"/>
    <mergeCell ref="J1294:J1295"/>
    <mergeCell ref="K1294:K1295"/>
    <mergeCell ref="M1294:N1294"/>
    <mergeCell ref="R1294:R1295"/>
    <mergeCell ref="S1294:V1294"/>
    <mergeCell ref="W1294:W1295"/>
    <mergeCell ref="J1331:W1331"/>
    <mergeCell ref="J1333:J1334"/>
    <mergeCell ref="K1333:K1334"/>
    <mergeCell ref="M1333:N1333"/>
    <mergeCell ref="R1333:R1334"/>
    <mergeCell ref="S1333:V1333"/>
    <mergeCell ref="W1333:W1334"/>
    <mergeCell ref="J1370:W1370"/>
    <mergeCell ref="J1372:J1373"/>
    <mergeCell ref="K1372:K1373"/>
    <mergeCell ref="M1372:N1372"/>
    <mergeCell ref="R1372:R1373"/>
    <mergeCell ref="S1372:V1372"/>
    <mergeCell ref="W1372:W1373"/>
    <mergeCell ref="J1409:W1409"/>
    <mergeCell ref="J1411:J1412"/>
    <mergeCell ref="K1411:K1412"/>
    <mergeCell ref="M1411:N1411"/>
    <mergeCell ref="R1411:R1412"/>
    <mergeCell ref="S1411:V1411"/>
    <mergeCell ref="W1411:W1412"/>
    <mergeCell ref="J1448:W1448"/>
    <mergeCell ref="J1450:J1451"/>
    <mergeCell ref="K1450:K1451"/>
    <mergeCell ref="M1450:N1450"/>
    <mergeCell ref="R1450:R1451"/>
    <mergeCell ref="S1450:V1450"/>
    <mergeCell ref="W1450:W1451"/>
    <mergeCell ref="J1487:W1487"/>
    <mergeCell ref="J1489:J1490"/>
    <mergeCell ref="K1489:K1490"/>
    <mergeCell ref="M1489:N1489"/>
    <mergeCell ref="R1489:R1490"/>
    <mergeCell ref="S1489:V1489"/>
    <mergeCell ref="W1489:W1490"/>
    <mergeCell ref="J1526:W1526"/>
    <mergeCell ref="J1528:J1529"/>
    <mergeCell ref="K1528:K1529"/>
    <mergeCell ref="M1528:N1528"/>
    <mergeCell ref="R1528:R1529"/>
    <mergeCell ref="S1528:V1528"/>
    <mergeCell ref="W1528:W1529"/>
    <mergeCell ref="J1565:W1565"/>
    <mergeCell ref="J1567:J1568"/>
    <mergeCell ref="K1567:K1568"/>
    <mergeCell ref="M1567:N1567"/>
    <mergeCell ref="R1567:R1568"/>
    <mergeCell ref="S1567:V1567"/>
    <mergeCell ref="W1567:W1568"/>
    <mergeCell ref="J1604:W1604"/>
    <mergeCell ref="J1606:J1607"/>
    <mergeCell ref="K1606:K1607"/>
    <mergeCell ref="M1606:N1606"/>
    <mergeCell ref="R1606:R1607"/>
    <mergeCell ref="S1606:V1606"/>
    <mergeCell ref="W1606:W1607"/>
    <mergeCell ref="J1643:W1643"/>
    <mergeCell ref="J1645:J1646"/>
    <mergeCell ref="K1645:K1646"/>
    <mergeCell ref="M1645:N1645"/>
    <mergeCell ref="R1645:R1646"/>
    <mergeCell ref="S1645:V1645"/>
    <mergeCell ref="W1645:W1646"/>
    <mergeCell ref="J1682:W1682"/>
    <mergeCell ref="J1684:J1685"/>
    <mergeCell ref="K1684:K1685"/>
    <mergeCell ref="M1684:N1684"/>
    <mergeCell ref="R1684:R1685"/>
    <mergeCell ref="S1684:V1684"/>
    <mergeCell ref="W1684:W1685"/>
    <mergeCell ref="J1721:W1721"/>
    <mergeCell ref="J1723:J1724"/>
    <mergeCell ref="K1723:K1724"/>
    <mergeCell ref="M1723:N1723"/>
    <mergeCell ref="R1723:R1724"/>
    <mergeCell ref="S1723:V1723"/>
    <mergeCell ref="W1723:W1724"/>
    <mergeCell ref="J1760:W1760"/>
    <mergeCell ref="J1762:J1763"/>
    <mergeCell ref="K1762:K1763"/>
    <mergeCell ref="M1762:N1762"/>
    <mergeCell ref="R1762:R1763"/>
    <mergeCell ref="S1762:V1762"/>
    <mergeCell ref="W1762:W1763"/>
    <mergeCell ref="J1799:W1799"/>
    <mergeCell ref="J1801:J1802"/>
    <mergeCell ref="K1801:K1802"/>
    <mergeCell ref="M1801:N1801"/>
    <mergeCell ref="R1801:R1802"/>
    <mergeCell ref="S1801:V1801"/>
    <mergeCell ref="W1801:W1802"/>
    <mergeCell ref="J1838:W1838"/>
    <mergeCell ref="J1840:J1841"/>
    <mergeCell ref="K1840:K1841"/>
    <mergeCell ref="M1840:N1840"/>
    <mergeCell ref="R1840:R1841"/>
    <mergeCell ref="S1840:V1840"/>
    <mergeCell ref="W1840:W1841"/>
    <mergeCell ref="J1877:W1877"/>
    <mergeCell ref="J1879:J1880"/>
    <mergeCell ref="K1879:K1880"/>
    <mergeCell ref="M1879:N1879"/>
    <mergeCell ref="R1879:R1880"/>
    <mergeCell ref="S1879:V1879"/>
    <mergeCell ref="W1879:W1880"/>
    <mergeCell ref="J1916:W1916"/>
    <mergeCell ref="J1918:J1919"/>
    <mergeCell ref="K1918:K1919"/>
    <mergeCell ref="M1918:N1918"/>
    <mergeCell ref="R1918:R1919"/>
    <mergeCell ref="S1918:V1918"/>
    <mergeCell ref="W1918:W1919"/>
    <mergeCell ref="J1955:W1955"/>
    <mergeCell ref="J1957:J1958"/>
    <mergeCell ref="K1957:K1958"/>
    <mergeCell ref="M1957:N1957"/>
    <mergeCell ref="R1957:R1958"/>
    <mergeCell ref="S1957:V1957"/>
    <mergeCell ref="W1957:W1958"/>
    <mergeCell ref="J1994:W1994"/>
    <mergeCell ref="J1996:J1997"/>
    <mergeCell ref="K1996:K1997"/>
    <mergeCell ref="M1996:N1996"/>
    <mergeCell ref="R1996:R1997"/>
    <mergeCell ref="S1996:V1996"/>
    <mergeCell ref="W1996:W1997"/>
    <mergeCell ref="J2033:W2033"/>
    <mergeCell ref="J2035:J2036"/>
    <mergeCell ref="K2035:K2036"/>
    <mergeCell ref="M2035:N2035"/>
    <mergeCell ref="R2035:R2036"/>
    <mergeCell ref="S2035:V2035"/>
    <mergeCell ref="W2035:W2036"/>
    <mergeCell ref="J2072:W2072"/>
    <mergeCell ref="J2074:J2075"/>
    <mergeCell ref="K2074:K2075"/>
    <mergeCell ref="M2074:N2074"/>
    <mergeCell ref="R2074:R2075"/>
    <mergeCell ref="S2074:V2074"/>
    <mergeCell ref="W2074:W2075"/>
    <mergeCell ref="J2111:W2111"/>
    <mergeCell ref="J2113:J2114"/>
    <mergeCell ref="K2113:K2114"/>
    <mergeCell ref="M2113:N2113"/>
    <mergeCell ref="R2113:R2114"/>
    <mergeCell ref="S2113:V2113"/>
    <mergeCell ref="W2113:W2114"/>
    <mergeCell ref="J2150:W2150"/>
    <mergeCell ref="J2152:J2153"/>
    <mergeCell ref="K2152:K2153"/>
    <mergeCell ref="M2152:N2152"/>
    <mergeCell ref="R2152:R2153"/>
    <mergeCell ref="S2152:V2152"/>
    <mergeCell ref="W2152:W2153"/>
    <mergeCell ref="J2189:W2189"/>
    <mergeCell ref="J2191:J2192"/>
    <mergeCell ref="K2191:K2192"/>
    <mergeCell ref="M2191:N2191"/>
    <mergeCell ref="R2191:R2192"/>
    <mergeCell ref="S2191:V2191"/>
    <mergeCell ref="W2191:W2192"/>
    <mergeCell ref="J2228:W2228"/>
    <mergeCell ref="J2230:J2231"/>
    <mergeCell ref="K2230:K2231"/>
    <mergeCell ref="M2230:N2230"/>
    <mergeCell ref="R2230:R2231"/>
    <mergeCell ref="S2230:V2230"/>
    <mergeCell ref="W2230:W2231"/>
    <mergeCell ref="J2267:W2267"/>
    <mergeCell ref="J2269:J2270"/>
    <mergeCell ref="K2269:K2270"/>
    <mergeCell ref="M2269:N2269"/>
    <mergeCell ref="R2269:R2270"/>
    <mergeCell ref="S2269:V2269"/>
    <mergeCell ref="W2269:W2270"/>
    <mergeCell ref="J2306:W2306"/>
    <mergeCell ref="J2308:J2309"/>
    <mergeCell ref="K2308:K2309"/>
    <mergeCell ref="M2308:N2308"/>
    <mergeCell ref="R2308:R2309"/>
    <mergeCell ref="S2308:V2308"/>
    <mergeCell ref="W2308:W2309"/>
    <mergeCell ref="J2345:W2345"/>
    <mergeCell ref="J2347:J2348"/>
    <mergeCell ref="K2347:K2348"/>
    <mergeCell ref="M2347:N2347"/>
    <mergeCell ref="R2347:R2348"/>
    <mergeCell ref="S2347:V2347"/>
    <mergeCell ref="W2347:W2348"/>
    <mergeCell ref="J2384:W2384"/>
    <mergeCell ref="J2386:J2387"/>
    <mergeCell ref="K2386:K2387"/>
    <mergeCell ref="M2386:N2386"/>
    <mergeCell ref="R2386:R2387"/>
    <mergeCell ref="S2386:V2386"/>
    <mergeCell ref="W2386:W2387"/>
    <mergeCell ref="J2423:W2423"/>
    <mergeCell ref="J2425:J2426"/>
    <mergeCell ref="K2425:K2426"/>
    <mergeCell ref="M2425:N2425"/>
    <mergeCell ref="R2425:R2426"/>
    <mergeCell ref="S2425:V2425"/>
    <mergeCell ref="W2425:W2426"/>
    <mergeCell ref="J2462:W2462"/>
    <mergeCell ref="J2464:J2465"/>
    <mergeCell ref="K2464:K2465"/>
    <mergeCell ref="M2464:N2464"/>
    <mergeCell ref="R2464:R2465"/>
    <mergeCell ref="S2464:V2464"/>
    <mergeCell ref="W2464:W2465"/>
    <mergeCell ref="J2501:W2501"/>
    <mergeCell ref="J2503:J2504"/>
    <mergeCell ref="K2503:K2504"/>
    <mergeCell ref="M2503:N2503"/>
    <mergeCell ref="R2503:R2504"/>
    <mergeCell ref="S2503:V2503"/>
    <mergeCell ref="W2503:W2504"/>
    <mergeCell ref="J2540:W2540"/>
    <mergeCell ref="J2542:J2543"/>
    <mergeCell ref="K2542:K2543"/>
    <mergeCell ref="M2542:N2542"/>
    <mergeCell ref="R2542:R2543"/>
    <mergeCell ref="S2542:V2542"/>
    <mergeCell ref="W2542:W2543"/>
    <mergeCell ref="J2579:W2579"/>
    <mergeCell ref="J2581:J2582"/>
    <mergeCell ref="K2581:K2582"/>
    <mergeCell ref="M2581:N2581"/>
    <mergeCell ref="R2581:R2582"/>
    <mergeCell ref="S2581:V2581"/>
    <mergeCell ref="W2581:W2582"/>
    <mergeCell ref="J2618:W2618"/>
    <mergeCell ref="J2620:J2621"/>
    <mergeCell ref="K2620:K2621"/>
    <mergeCell ref="M2620:N2620"/>
    <mergeCell ref="R2620:R2621"/>
    <mergeCell ref="S2620:V2620"/>
    <mergeCell ref="W2620:W2621"/>
    <mergeCell ref="J2657:W2657"/>
    <mergeCell ref="J2659:J2660"/>
    <mergeCell ref="K2659:K2660"/>
    <mergeCell ref="M2659:N2659"/>
    <mergeCell ref="R2659:R2660"/>
    <mergeCell ref="S2659:V2659"/>
    <mergeCell ref="W2659:W2660"/>
    <mergeCell ref="J2696:W2696"/>
    <mergeCell ref="J2698:J2699"/>
    <mergeCell ref="K2698:K2699"/>
    <mergeCell ref="M2698:N2698"/>
    <mergeCell ref="R2698:R2699"/>
    <mergeCell ref="S2698:V2698"/>
    <mergeCell ref="W2698:W2699"/>
    <mergeCell ref="J2735:W2735"/>
    <mergeCell ref="J2737:J2738"/>
    <mergeCell ref="K2737:K2738"/>
    <mergeCell ref="M2737:N2737"/>
    <mergeCell ref="R2737:R2738"/>
    <mergeCell ref="S2737:V2737"/>
    <mergeCell ref="W2737:W2738"/>
    <mergeCell ref="J2774:W2774"/>
    <mergeCell ref="J2776:J2777"/>
    <mergeCell ref="K2776:K2777"/>
    <mergeCell ref="M2776:N2776"/>
    <mergeCell ref="R2776:R2777"/>
    <mergeCell ref="S2776:V2776"/>
    <mergeCell ref="W2776:W2777"/>
    <mergeCell ref="J4139:W4139"/>
    <mergeCell ref="J4141:J4142"/>
    <mergeCell ref="K4141:K4142"/>
    <mergeCell ref="M4141:N4141"/>
    <mergeCell ref="R4141:R4142"/>
    <mergeCell ref="S4141:V4141"/>
    <mergeCell ref="W4141:W4142"/>
    <mergeCell ref="J2852:W2852"/>
    <mergeCell ref="J2854:J2855"/>
    <mergeCell ref="K2854:K2855"/>
    <mergeCell ref="M2854:N2854"/>
    <mergeCell ref="R2854:R2855"/>
    <mergeCell ref="S2854:V2854"/>
    <mergeCell ref="W2854:W2855"/>
    <mergeCell ref="J2813:W2813"/>
    <mergeCell ref="J2815:J2816"/>
    <mergeCell ref="K2815:K2816"/>
    <mergeCell ref="J4178:W4178"/>
    <mergeCell ref="J4180:J4181"/>
    <mergeCell ref="K4180:K4181"/>
    <mergeCell ref="M4180:N4180"/>
    <mergeCell ref="R4180:R4181"/>
    <mergeCell ref="S4180:V4180"/>
    <mergeCell ref="W4180:W4181"/>
    <mergeCell ref="J4217:W4217"/>
    <mergeCell ref="J4219:J4220"/>
    <mergeCell ref="K4219:K4220"/>
    <mergeCell ref="M4219:N4219"/>
    <mergeCell ref="R4219:R4220"/>
    <mergeCell ref="S4219:V4219"/>
    <mergeCell ref="W4219:W4220"/>
    <mergeCell ref="J4256:W4256"/>
    <mergeCell ref="J4258:J4259"/>
    <mergeCell ref="K4258:K4259"/>
    <mergeCell ref="M4258:N4258"/>
    <mergeCell ref="R4258:R4259"/>
    <mergeCell ref="S4258:V4258"/>
    <mergeCell ref="W4258:W4259"/>
    <mergeCell ref="J4295:W4295"/>
    <mergeCell ref="J4297:J4298"/>
    <mergeCell ref="K4297:K4298"/>
    <mergeCell ref="M4297:N4297"/>
    <mergeCell ref="R4297:R4298"/>
    <mergeCell ref="S4297:V4297"/>
    <mergeCell ref="W4297:W4298"/>
    <mergeCell ref="J4334:W4334"/>
    <mergeCell ref="J4336:J4337"/>
    <mergeCell ref="K4336:K4337"/>
    <mergeCell ref="M4336:N4336"/>
    <mergeCell ref="R4336:R4337"/>
    <mergeCell ref="S4336:V4336"/>
    <mergeCell ref="W4336:W4337"/>
    <mergeCell ref="J4373:W4373"/>
    <mergeCell ref="J4375:J4376"/>
    <mergeCell ref="K4375:K4376"/>
    <mergeCell ref="M4375:N4375"/>
    <mergeCell ref="R4375:R4376"/>
    <mergeCell ref="S4375:V4375"/>
    <mergeCell ref="W4375:W4376"/>
    <mergeCell ref="J4412:W4412"/>
    <mergeCell ref="J4414:J4415"/>
    <mergeCell ref="K4414:K4415"/>
    <mergeCell ref="M4414:N4414"/>
    <mergeCell ref="R4414:R4415"/>
    <mergeCell ref="S4414:V4414"/>
    <mergeCell ref="W4414:W4415"/>
    <mergeCell ref="J4451:W4451"/>
    <mergeCell ref="J4453:J4454"/>
    <mergeCell ref="K4453:K4454"/>
    <mergeCell ref="M4453:N4453"/>
    <mergeCell ref="R4453:R4454"/>
    <mergeCell ref="S4453:V4453"/>
    <mergeCell ref="W4453:W4454"/>
    <mergeCell ref="J4490:W4490"/>
    <mergeCell ref="J4492:J4493"/>
    <mergeCell ref="K4492:K4493"/>
    <mergeCell ref="M4492:N4492"/>
    <mergeCell ref="R4492:R4493"/>
    <mergeCell ref="S4492:V4492"/>
    <mergeCell ref="W4492:W4493"/>
    <mergeCell ref="J4529:W4529"/>
    <mergeCell ref="J4531:J4532"/>
    <mergeCell ref="K4531:K4532"/>
    <mergeCell ref="M4531:N4531"/>
    <mergeCell ref="R4531:R4532"/>
    <mergeCell ref="S4531:V4531"/>
    <mergeCell ref="W4531:W4532"/>
    <mergeCell ref="J4568:W4568"/>
    <mergeCell ref="J4570:J4571"/>
    <mergeCell ref="K4570:K4571"/>
    <mergeCell ref="M4570:N4570"/>
    <mergeCell ref="R4570:R4571"/>
    <mergeCell ref="S4570:V4570"/>
    <mergeCell ref="W4570:W4571"/>
    <mergeCell ref="J4607:W4607"/>
    <mergeCell ref="J4609:J4610"/>
    <mergeCell ref="K4609:K4610"/>
    <mergeCell ref="M4609:N4609"/>
    <mergeCell ref="R4609:R4610"/>
    <mergeCell ref="S4609:V4609"/>
    <mergeCell ref="W4609:W4610"/>
    <mergeCell ref="J4646:W4646"/>
    <mergeCell ref="J4648:J4649"/>
    <mergeCell ref="K4648:K4649"/>
    <mergeCell ref="M4648:N4648"/>
    <mergeCell ref="R4648:R4649"/>
    <mergeCell ref="S4648:V4648"/>
    <mergeCell ref="W4648:W4649"/>
    <mergeCell ref="J4685:W4685"/>
    <mergeCell ref="J4687:J4688"/>
    <mergeCell ref="K4687:K4688"/>
    <mergeCell ref="M4687:N4687"/>
    <mergeCell ref="R4687:R4688"/>
    <mergeCell ref="S4687:V4687"/>
    <mergeCell ref="W4687:W4688"/>
    <mergeCell ref="J4724:W4724"/>
    <mergeCell ref="J4726:J4727"/>
    <mergeCell ref="K4726:K4727"/>
    <mergeCell ref="M4726:N4726"/>
    <mergeCell ref="R4726:R4727"/>
    <mergeCell ref="S4726:V4726"/>
    <mergeCell ref="W4726:W4727"/>
    <mergeCell ref="J4763:W4763"/>
    <mergeCell ref="J4765:J4766"/>
    <mergeCell ref="K4765:K4766"/>
    <mergeCell ref="M4765:N4765"/>
    <mergeCell ref="R4765:R4766"/>
    <mergeCell ref="S4765:V4765"/>
    <mergeCell ref="W4765:W4766"/>
    <mergeCell ref="J4880:W4880"/>
    <mergeCell ref="J4882:J4883"/>
    <mergeCell ref="K4882:K4883"/>
    <mergeCell ref="M4882:N4882"/>
    <mergeCell ref="R4882:R4883"/>
    <mergeCell ref="S4882:V4882"/>
    <mergeCell ref="W4882:W4883"/>
    <mergeCell ref="J4802:W4802"/>
    <mergeCell ref="J4804:J4805"/>
    <mergeCell ref="K4804:K4805"/>
    <mergeCell ref="M4804:N4804"/>
    <mergeCell ref="R4804:R4805"/>
    <mergeCell ref="S4804:V4804"/>
    <mergeCell ref="W4804:W4805"/>
    <mergeCell ref="J4841:W4841"/>
    <mergeCell ref="J4843:J4844"/>
    <mergeCell ref="K4843:K4844"/>
    <mergeCell ref="M4843:N4843"/>
    <mergeCell ref="R4843:R4844"/>
    <mergeCell ref="S4843:V4843"/>
    <mergeCell ref="W4843:W4844"/>
  </mergeCells>
  <phoneticPr fontId="21" type="noConversion"/>
  <printOptions horizontalCentered="1"/>
  <pageMargins left="0.15748031496062992" right="0.43307086614173229" top="0.51181102362204722" bottom="10.039370078740157" header="0.51181102362204722" footer="10"/>
  <pageSetup paperSize="5" scale="48" fitToHeight="300" orientation="portrait" horizontalDpi="120" verticalDpi="144" r:id="rId1"/>
  <headerFooter alignWithMargins="0"/>
  <colBreaks count="1" manualBreakCount="1">
    <brk id="23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W47"/>
  <sheetViews>
    <sheetView zoomScaleSheetLayoutView="110" workbookViewId="0">
      <selection activeCell="F3" sqref="F3"/>
    </sheetView>
  </sheetViews>
  <sheetFormatPr defaultRowHeight="12.75"/>
  <cols>
    <col min="1" max="1" width="4" style="5" customWidth="1"/>
    <col min="2" max="2" width="6" style="5" customWidth="1"/>
    <col min="3" max="3" width="21.42578125" style="5" customWidth="1"/>
    <col min="4" max="4" width="12.28515625" style="1" customWidth="1"/>
    <col min="5" max="5" width="4" style="5" customWidth="1"/>
    <col min="6" max="6" width="13" style="18" customWidth="1"/>
    <col min="7" max="7" width="11.140625" style="11" customWidth="1"/>
    <col min="8" max="8" width="6.5703125" style="218" bestFit="1" customWidth="1"/>
    <col min="9" max="9" width="8.7109375" style="11" bestFit="1" customWidth="1"/>
    <col min="10" max="10" width="12.140625" style="11" customWidth="1"/>
    <col min="11" max="11" width="11.5703125" style="1" customWidth="1"/>
    <col min="12" max="12" width="11.28515625" style="1" customWidth="1"/>
    <col min="13" max="13" width="9.7109375" style="1" customWidth="1"/>
    <col min="14" max="14" width="11.5703125" style="1" customWidth="1"/>
    <col min="15" max="17" width="9.7109375" style="1" customWidth="1"/>
    <col min="18" max="19" width="11.42578125" style="1" customWidth="1"/>
    <col min="20" max="20" width="1.85546875" style="1" customWidth="1"/>
    <col min="21" max="21" width="15.7109375" style="225" bestFit="1" customWidth="1"/>
    <col min="22" max="22" width="13.5703125" style="5" customWidth="1"/>
    <col min="23" max="23" width="3" style="5" customWidth="1"/>
    <col min="24" max="16384" width="9.140625" style="3"/>
  </cols>
  <sheetData>
    <row r="1" spans="1:23" s="10" customFormat="1" ht="15" customHeight="1">
      <c r="A1" s="5"/>
      <c r="B1" s="5"/>
      <c r="C1" s="5"/>
      <c r="D1" s="2"/>
      <c r="E1" s="5"/>
      <c r="F1" s="6"/>
      <c r="G1" s="7"/>
      <c r="H1" s="217"/>
      <c r="I1" s="7"/>
      <c r="J1" s="7"/>
      <c r="K1" s="3"/>
      <c r="L1" s="3"/>
      <c r="M1" s="3"/>
      <c r="N1" s="3"/>
      <c r="O1" s="3"/>
      <c r="P1" s="3"/>
      <c r="Q1" s="3"/>
      <c r="R1" s="3"/>
      <c r="S1" s="3"/>
      <c r="T1" s="8"/>
      <c r="U1" s="221"/>
      <c r="V1" s="9"/>
      <c r="W1" s="9"/>
    </row>
    <row r="2" spans="1:23" s="10" customFormat="1" ht="15" customHeight="1">
      <c r="A2" s="5"/>
      <c r="B2" s="5"/>
      <c r="C2" s="5"/>
      <c r="D2" s="2"/>
      <c r="E2" s="5"/>
      <c r="F2" s="6"/>
      <c r="G2" s="11"/>
      <c r="H2" s="218"/>
      <c r="I2" s="11"/>
      <c r="J2" s="11"/>
      <c r="K2" s="3"/>
      <c r="L2" s="3"/>
      <c r="M2" s="3"/>
      <c r="N2" s="3"/>
      <c r="O2" s="3"/>
      <c r="P2" s="3"/>
      <c r="Q2" s="3"/>
      <c r="R2" s="3"/>
      <c r="S2" s="3"/>
      <c r="T2" s="8"/>
      <c r="U2" s="222"/>
      <c r="V2" s="9"/>
      <c r="W2" s="9"/>
    </row>
    <row r="3" spans="1:23" s="10" customFormat="1" ht="15" customHeight="1">
      <c r="A3" s="5"/>
      <c r="B3" s="5"/>
      <c r="C3" s="5"/>
      <c r="D3" s="2"/>
      <c r="E3" s="5"/>
      <c r="F3" s="6"/>
      <c r="G3" s="12"/>
      <c r="H3" s="219"/>
      <c r="I3" s="12"/>
      <c r="J3" s="12"/>
      <c r="K3" s="3"/>
      <c r="L3" s="3"/>
      <c r="M3" s="3"/>
      <c r="N3" s="3"/>
      <c r="O3" s="3"/>
      <c r="P3" s="3"/>
      <c r="Q3" s="3"/>
      <c r="R3" s="3"/>
      <c r="S3" s="3"/>
      <c r="T3" s="8"/>
      <c r="U3" s="222"/>
      <c r="V3" s="9"/>
      <c r="W3" s="9"/>
    </row>
    <row r="4" spans="1:23" s="10" customFormat="1" ht="15" customHeight="1">
      <c r="A4" s="465" t="s">
        <v>291</v>
      </c>
      <c r="B4" s="465"/>
      <c r="C4" s="13"/>
      <c r="D4" s="2"/>
      <c r="E4" s="5"/>
      <c r="F4" s="6"/>
      <c r="G4" s="12"/>
      <c r="H4" s="219"/>
      <c r="I4" s="12"/>
      <c r="J4" s="12"/>
      <c r="K4" s="3"/>
      <c r="L4" s="3"/>
      <c r="M4" s="3"/>
      <c r="N4" s="3"/>
      <c r="O4" s="3"/>
      <c r="P4" s="3"/>
      <c r="Q4" s="3"/>
      <c r="R4" s="3"/>
      <c r="S4" s="3"/>
      <c r="T4" s="8"/>
      <c r="U4" s="222"/>
      <c r="V4" s="9"/>
      <c r="W4" s="9"/>
    </row>
    <row r="5" spans="1:23" s="10" customFormat="1" ht="12.75" customHeight="1">
      <c r="A5" s="273" t="s">
        <v>58</v>
      </c>
      <c r="B5" s="274"/>
      <c r="C5" s="274" t="s">
        <v>268</v>
      </c>
      <c r="D5" s="275"/>
      <c r="E5" s="276"/>
      <c r="F5" s="277"/>
      <c r="G5" s="278"/>
      <c r="H5" s="279"/>
      <c r="I5" s="278"/>
      <c r="J5" s="278"/>
      <c r="K5" s="280"/>
      <c r="L5" s="280"/>
      <c r="M5" s="280"/>
      <c r="N5" s="280"/>
      <c r="O5" s="280"/>
      <c r="P5" s="280"/>
      <c r="Q5" s="280"/>
      <c r="R5" s="280"/>
      <c r="S5" s="280"/>
      <c r="T5" s="281"/>
      <c r="U5" s="283"/>
      <c r="V5" s="282"/>
      <c r="W5" s="282"/>
    </row>
    <row r="6" spans="1:23" s="10" customFormat="1" ht="12.75" customHeight="1">
      <c r="A6" s="273" t="s">
        <v>59</v>
      </c>
      <c r="B6" s="274"/>
      <c r="C6" s="274" t="s">
        <v>269</v>
      </c>
      <c r="D6" s="275"/>
      <c r="E6" s="276"/>
      <c r="F6" s="277"/>
      <c r="G6" s="278"/>
      <c r="H6" s="279"/>
      <c r="I6" s="278"/>
      <c r="J6" s="278"/>
      <c r="K6" s="280"/>
      <c r="L6" s="280"/>
      <c r="M6" s="280"/>
      <c r="N6" s="280"/>
      <c r="O6" s="280"/>
      <c r="P6" s="280"/>
      <c r="Q6" s="280"/>
      <c r="R6" s="280"/>
      <c r="S6" s="280"/>
      <c r="T6" s="285"/>
      <c r="U6" s="283"/>
      <c r="V6" s="282"/>
      <c r="W6" s="282"/>
    </row>
    <row r="7" spans="1:23" s="10" customFormat="1" ht="12.75" customHeight="1">
      <c r="A7" s="288" t="s">
        <v>60</v>
      </c>
      <c r="B7" s="286"/>
      <c r="C7" s="288" t="s">
        <v>270</v>
      </c>
      <c r="D7" s="287"/>
      <c r="E7" s="276"/>
      <c r="F7" s="277"/>
      <c r="G7" s="278"/>
      <c r="H7" s="279"/>
      <c r="I7" s="278"/>
      <c r="J7" s="278"/>
      <c r="K7" s="280"/>
      <c r="L7" s="280"/>
      <c r="M7" s="280"/>
      <c r="N7" s="280"/>
      <c r="O7" s="280"/>
      <c r="P7" s="280"/>
      <c r="Q7" s="280"/>
      <c r="R7" s="280"/>
      <c r="S7" s="280"/>
      <c r="T7" s="285"/>
      <c r="U7" s="283"/>
      <c r="V7" s="282"/>
      <c r="W7" s="282"/>
    </row>
    <row r="8" spans="1:23" s="10" customFormat="1" ht="12.75" customHeight="1" thickBot="1">
      <c r="A8" s="292"/>
      <c r="B8" s="292"/>
      <c r="C8" s="293"/>
      <c r="D8" s="294"/>
      <c r="E8" s="289"/>
      <c r="F8" s="290"/>
      <c r="G8" s="278"/>
      <c r="H8" s="279"/>
      <c r="I8" s="278"/>
      <c r="J8" s="278"/>
      <c r="K8" s="280"/>
      <c r="L8" s="280"/>
      <c r="M8" s="280"/>
      <c r="N8" s="280"/>
      <c r="O8" s="280"/>
      <c r="P8" s="280"/>
      <c r="Q8" s="280"/>
      <c r="R8" s="280"/>
      <c r="S8" s="280"/>
      <c r="T8" s="291"/>
      <c r="U8" s="283"/>
      <c r="V8" s="282"/>
      <c r="W8" s="282"/>
    </row>
    <row r="9" spans="1:23" s="20" customFormat="1" ht="12.75" customHeight="1" thickBot="1">
      <c r="A9" s="501" t="s">
        <v>73</v>
      </c>
      <c r="B9" s="501" t="s">
        <v>55</v>
      </c>
      <c r="C9" s="502" t="s">
        <v>228</v>
      </c>
      <c r="D9" s="502" t="s">
        <v>229</v>
      </c>
      <c r="E9" s="502" t="s">
        <v>39</v>
      </c>
      <c r="F9" s="503" t="s">
        <v>230</v>
      </c>
      <c r="G9" s="503" t="s">
        <v>238</v>
      </c>
      <c r="H9" s="504" t="s">
        <v>259</v>
      </c>
      <c r="I9" s="504"/>
      <c r="J9" s="504"/>
      <c r="K9" s="502" t="s">
        <v>262</v>
      </c>
      <c r="L9" s="505" t="s">
        <v>263</v>
      </c>
      <c r="M9" s="506"/>
      <c r="N9" s="506"/>
      <c r="O9" s="506"/>
      <c r="P9" s="506"/>
      <c r="Q9" s="507"/>
      <c r="R9" s="508" t="s">
        <v>226</v>
      </c>
      <c r="S9" s="502" t="s">
        <v>33</v>
      </c>
      <c r="T9" s="285"/>
      <c r="U9" s="515" t="s">
        <v>40</v>
      </c>
      <c r="V9" s="515" t="s">
        <v>41</v>
      </c>
      <c r="W9" s="295"/>
    </row>
    <row r="10" spans="1:23" s="20" customFormat="1" ht="12.75" customHeight="1" thickBot="1">
      <c r="A10" s="509"/>
      <c r="B10" s="509"/>
      <c r="C10" s="510"/>
      <c r="D10" s="511"/>
      <c r="E10" s="510"/>
      <c r="F10" s="504"/>
      <c r="G10" s="504"/>
      <c r="H10" s="512" t="s">
        <v>260</v>
      </c>
      <c r="I10" s="512" t="s">
        <v>74</v>
      </c>
      <c r="J10" s="512" t="s">
        <v>261</v>
      </c>
      <c r="K10" s="510"/>
      <c r="L10" s="513" t="s">
        <v>264</v>
      </c>
      <c r="M10" s="513" t="s">
        <v>265</v>
      </c>
      <c r="N10" s="513" t="s">
        <v>26</v>
      </c>
      <c r="O10" s="513" t="s">
        <v>266</v>
      </c>
      <c r="P10" s="513" t="s">
        <v>267</v>
      </c>
      <c r="Q10" s="513" t="s">
        <v>32</v>
      </c>
      <c r="R10" s="514"/>
      <c r="S10" s="510"/>
      <c r="T10" s="285"/>
      <c r="U10" s="515"/>
      <c r="V10" s="515"/>
      <c r="W10" s="295"/>
    </row>
    <row r="11" spans="1:23" s="20" customFormat="1" ht="9.75" customHeight="1">
      <c r="A11" s="296"/>
      <c r="B11" s="297"/>
      <c r="C11" s="297"/>
      <c r="D11" s="297"/>
      <c r="E11" s="298"/>
      <c r="F11" s="297"/>
      <c r="G11" s="297"/>
      <c r="H11" s="297"/>
      <c r="I11" s="297"/>
      <c r="J11" s="297"/>
      <c r="K11" s="297"/>
      <c r="L11" s="297"/>
      <c r="M11" s="297"/>
      <c r="N11" s="297"/>
      <c r="O11" s="297"/>
      <c r="P11" s="297"/>
      <c r="Q11" s="297"/>
      <c r="R11" s="297"/>
      <c r="S11" s="297"/>
      <c r="T11" s="285"/>
      <c r="U11" s="388"/>
      <c r="V11" s="389"/>
      <c r="W11" s="295"/>
    </row>
    <row r="12" spans="1:23" s="19" customFormat="1" ht="12.75" customHeight="1">
      <c r="A12" s="299">
        <v>1</v>
      </c>
      <c r="B12" s="299" t="s">
        <v>239</v>
      </c>
      <c r="C12" s="300" t="str">
        <f>VLOOKUP('GAJI KARYAWAN'!B12,'DATA KARYAWAN'!$B$13:$J$23,2,0)</f>
        <v>DONO</v>
      </c>
      <c r="D12" s="300" t="str">
        <f>VLOOKUP('GAJI KARYAWAN'!B12,'DATA KARYAWAN'!$B$13:$J$23,3,0)</f>
        <v>Staff Accounting</v>
      </c>
      <c r="E12" s="299" t="str">
        <f>VLOOKUP('GAJI KARYAWAN'!B12,'DATA KARYAWAN'!$B$13:$J$23,4,0)</f>
        <v>K/1</v>
      </c>
      <c r="F12" s="383">
        <f>ABSENSI!G7</f>
        <v>4500000</v>
      </c>
      <c r="G12" s="383">
        <f>ABSENSI!G9</f>
        <v>0</v>
      </c>
      <c r="H12" s="384">
        <f>ABSENSI!C8</f>
        <v>41.75</v>
      </c>
      <c r="I12" s="383">
        <f>ABSENSI!E8</f>
        <v>26011.560693641619</v>
      </c>
      <c r="J12" s="383">
        <f>ABSENSI!G8</f>
        <v>1085983</v>
      </c>
      <c r="K12" s="383">
        <f>F12+G12+J12</f>
        <v>5585983</v>
      </c>
      <c r="L12" s="383">
        <f>-ABSENSI!G13</f>
        <v>-279299</v>
      </c>
      <c r="M12" s="383">
        <f>-ABSENSI!G14</f>
        <v>-45000</v>
      </c>
      <c r="N12" s="383">
        <f>-ABSENSI!G15</f>
        <v>-90000</v>
      </c>
      <c r="O12" s="383">
        <f>-ABSENSI!G16</f>
        <v>-45000</v>
      </c>
      <c r="P12" s="383">
        <f>-ABSENSI!G18</f>
        <v>-45000</v>
      </c>
      <c r="Q12" s="383">
        <f>-ABSENSI!G22</f>
        <v>0</v>
      </c>
      <c r="R12" s="383">
        <f>SUM(L12:Q12)</f>
        <v>-504299</v>
      </c>
      <c r="S12" s="383">
        <f t="shared" ref="S12:S21" si="0">K12+R12</f>
        <v>5081684</v>
      </c>
      <c r="T12" s="285"/>
      <c r="U12" s="304">
        <v>99999999</v>
      </c>
      <c r="V12" s="306" t="s">
        <v>289</v>
      </c>
      <c r="W12" s="305"/>
    </row>
    <row r="13" spans="1:23" s="19" customFormat="1" ht="12.75" customHeight="1">
      <c r="A13" s="299">
        <f t="shared" ref="A13:A21" si="1">+A12+1</f>
        <v>2</v>
      </c>
      <c r="B13" s="299" t="s">
        <v>240</v>
      </c>
      <c r="C13" s="300" t="str">
        <f>VLOOKUP('GAJI KARYAWAN'!B13,'DATA KARYAWAN'!$B$13:$J$23,2,0)</f>
        <v>KASINO</v>
      </c>
      <c r="D13" s="300" t="str">
        <f>VLOOKUP('GAJI KARYAWAN'!B13,'DATA KARYAWAN'!$B$13:$J$23,3,0)</f>
        <v>Staff Finance</v>
      </c>
      <c r="E13" s="299" t="str">
        <f>VLOOKUP('GAJI KARYAWAN'!B13,'DATA KARYAWAN'!$B$13:$J$23,4,0)</f>
        <v>K/0</v>
      </c>
      <c r="F13" s="383">
        <f>ABSENSI!G43</f>
        <v>4500000</v>
      </c>
      <c r="G13" s="383">
        <f>ABSENSI!G45</f>
        <v>0</v>
      </c>
      <c r="H13" s="384">
        <f>ABSENSI!C44</f>
        <v>41.75</v>
      </c>
      <c r="I13" s="383">
        <f>ABSENSI!E44</f>
        <v>26011.560693641619</v>
      </c>
      <c r="J13" s="383">
        <f>ABSENSI!G44</f>
        <v>1085983</v>
      </c>
      <c r="K13" s="383">
        <f t="shared" ref="K13:K21" si="2">F13+G13+J13</f>
        <v>5585983</v>
      </c>
      <c r="L13" s="383">
        <f>-ABSENSI!G49</f>
        <v>-279299</v>
      </c>
      <c r="M13" s="383">
        <f>-ABSENSI!G50</f>
        <v>-45000</v>
      </c>
      <c r="N13" s="383">
        <f>-ABSENSI!G51</f>
        <v>-90000</v>
      </c>
      <c r="O13" s="383">
        <f>-ABSENSI!G52</f>
        <v>-45000</v>
      </c>
      <c r="P13" s="383">
        <f>-ABSENSI!G54</f>
        <v>-45000</v>
      </c>
      <c r="Q13" s="383">
        <f>-ABSENSI!G58</f>
        <v>-10334</v>
      </c>
      <c r="R13" s="383">
        <f t="shared" ref="R13:R21" si="3">SUM(L13:Q13)</f>
        <v>-514633</v>
      </c>
      <c r="S13" s="383">
        <f t="shared" si="0"/>
        <v>5071350</v>
      </c>
      <c r="T13" s="285"/>
      <c r="U13" s="304">
        <v>88888888</v>
      </c>
      <c r="V13" s="306" t="s">
        <v>289</v>
      </c>
      <c r="W13" s="305"/>
    </row>
    <row r="14" spans="1:23" s="19" customFormat="1" ht="12.75" customHeight="1">
      <c r="A14" s="299">
        <f t="shared" si="1"/>
        <v>3</v>
      </c>
      <c r="B14" s="299" t="s">
        <v>241</v>
      </c>
      <c r="C14" s="300" t="str">
        <f>VLOOKUP('GAJI KARYAWAN'!B14,'DATA KARYAWAN'!$B$13:$J$23,2,0)</f>
        <v>INDRO</v>
      </c>
      <c r="D14" s="300" t="str">
        <f>VLOOKUP('GAJI KARYAWAN'!B14,'DATA KARYAWAN'!$B$13:$J$23,3,0)</f>
        <v>Manager F&amp;A</v>
      </c>
      <c r="E14" s="299" t="str">
        <f>VLOOKUP('GAJI KARYAWAN'!B14,'DATA KARYAWAN'!$B$13:$J$23,4,0)</f>
        <v>K/3</v>
      </c>
      <c r="F14" s="383">
        <f>ABSENSI!G79</f>
        <v>9000000</v>
      </c>
      <c r="G14" s="383">
        <f>ABSENSI!G81</f>
        <v>500000</v>
      </c>
      <c r="H14" s="384">
        <f>ABSENSI!C80</f>
        <v>41.75</v>
      </c>
      <c r="I14" s="383">
        <f>ABSENSI!E80</f>
        <v>52023.121387283238</v>
      </c>
      <c r="J14" s="383">
        <f>ABSENSI!G80</f>
        <v>2171965</v>
      </c>
      <c r="K14" s="383">
        <f t="shared" si="2"/>
        <v>11671965</v>
      </c>
      <c r="L14" s="383">
        <f>-ABSENSI!G85</f>
        <v>-500000</v>
      </c>
      <c r="M14" s="383">
        <f>-ABSENSI!G86</f>
        <v>-80000</v>
      </c>
      <c r="N14" s="383">
        <f>-ABSENSI!G87</f>
        <v>-180000</v>
      </c>
      <c r="O14" s="383">
        <f>-ABSENSI!G88</f>
        <v>-90000</v>
      </c>
      <c r="P14" s="383">
        <f>-ABSENSI!G90</f>
        <v>-90000</v>
      </c>
      <c r="Q14" s="383">
        <f>-ABSENSI!G94</f>
        <v>-293128</v>
      </c>
      <c r="R14" s="383">
        <f t="shared" si="3"/>
        <v>-1233128</v>
      </c>
      <c r="S14" s="383">
        <f t="shared" si="0"/>
        <v>10438837</v>
      </c>
      <c r="T14" s="285"/>
      <c r="U14" s="304">
        <v>77777777</v>
      </c>
      <c r="V14" s="306" t="s">
        <v>289</v>
      </c>
      <c r="W14" s="305"/>
    </row>
    <row r="15" spans="1:23" s="19" customFormat="1" ht="12.75" customHeight="1">
      <c r="A15" s="299">
        <f t="shared" si="1"/>
        <v>4</v>
      </c>
      <c r="B15" s="299" t="s">
        <v>242</v>
      </c>
      <c r="C15" s="300" t="str">
        <f>VLOOKUP('GAJI KARYAWAN'!B15,'DATA KARYAWAN'!$B$13:$J$23,2,0)</f>
        <v>EIKICHI ONIZUKA</v>
      </c>
      <c r="D15" s="300" t="str">
        <f>VLOOKUP('GAJI KARYAWAN'!B15,'DATA KARYAWAN'!$B$13:$J$23,3,0)</f>
        <v>SPV F&amp;A</v>
      </c>
      <c r="E15" s="299" t="str">
        <f>VLOOKUP('GAJI KARYAWAN'!B15,'DATA KARYAWAN'!$B$13:$J$23,4,0)</f>
        <v>TK/0</v>
      </c>
      <c r="F15" s="383">
        <f>ABSENSI!G115</f>
        <v>6000000</v>
      </c>
      <c r="G15" s="383">
        <f>ABSENSI!G117</f>
        <v>0</v>
      </c>
      <c r="H15" s="384">
        <f>ABSENSI!C116</f>
        <v>41.75</v>
      </c>
      <c r="I15" s="383">
        <f>ABSENSI!E116</f>
        <v>34682.080924855494</v>
      </c>
      <c r="J15" s="383">
        <f>ABSENSI!G116</f>
        <v>1447977</v>
      </c>
      <c r="K15" s="383">
        <f t="shared" si="2"/>
        <v>7447977</v>
      </c>
      <c r="L15" s="383">
        <f>-ABSENSI!G121</f>
        <v>-372399</v>
      </c>
      <c r="M15" s="383">
        <f>-ABSENSI!G122</f>
        <v>-60000</v>
      </c>
      <c r="N15" s="383">
        <f>-ABSENSI!G123</f>
        <v>-120000</v>
      </c>
      <c r="O15" s="383">
        <f>-ABSENSI!G124</f>
        <v>-60000</v>
      </c>
      <c r="P15" s="383">
        <f>-ABSENSI!G126</f>
        <v>-60000</v>
      </c>
      <c r="Q15" s="383">
        <f>-ABSENSI!G130</f>
        <v>-113779</v>
      </c>
      <c r="R15" s="383">
        <f t="shared" si="3"/>
        <v>-786178</v>
      </c>
      <c r="S15" s="383">
        <f t="shared" si="0"/>
        <v>6661799</v>
      </c>
      <c r="T15" s="285"/>
      <c r="U15" s="304">
        <v>66666666</v>
      </c>
      <c r="V15" s="306" t="s">
        <v>289</v>
      </c>
      <c r="W15" s="305"/>
    </row>
    <row r="16" spans="1:23" s="19" customFormat="1" ht="12.75" customHeight="1">
      <c r="A16" s="299">
        <f t="shared" si="1"/>
        <v>5</v>
      </c>
      <c r="B16" s="299" t="s">
        <v>243</v>
      </c>
      <c r="C16" s="300" t="str">
        <f>VLOOKUP('GAJI KARYAWAN'!B16,'DATA KARYAWAN'!$B$13:$J$23,2,0)</f>
        <v>DADAN DANIRA</v>
      </c>
      <c r="D16" s="300" t="str">
        <f>VLOOKUP('GAJI KARYAWAN'!B16,'DATA KARYAWAN'!$B$13:$J$23,3,0)</f>
        <v>Staff HRD</v>
      </c>
      <c r="E16" s="299" t="str">
        <f>VLOOKUP('GAJI KARYAWAN'!B16,'DATA KARYAWAN'!$B$13:$J$23,4,0)</f>
        <v>K/3</v>
      </c>
      <c r="F16" s="383">
        <f>ABSENSI!G151</f>
        <v>4000000</v>
      </c>
      <c r="G16" s="383">
        <f>ABSENSI!G153</f>
        <v>0</v>
      </c>
      <c r="H16" s="384">
        <f>ABSENSI!C152</f>
        <v>41.75</v>
      </c>
      <c r="I16" s="383">
        <f>ABSENSI!E152</f>
        <v>23121.387283236993</v>
      </c>
      <c r="J16" s="383">
        <f>ABSENSI!G152</f>
        <v>965318</v>
      </c>
      <c r="K16" s="383">
        <f t="shared" si="2"/>
        <v>4965318</v>
      </c>
      <c r="L16" s="383">
        <f>-ABSENSI!G157</f>
        <v>-248266</v>
      </c>
      <c r="M16" s="383">
        <f>-ABSENSI!G158</f>
        <v>-40000</v>
      </c>
      <c r="N16" s="383">
        <f>-ABSENSI!G159</f>
        <v>-80000</v>
      </c>
      <c r="O16" s="383">
        <f>-ABSENSI!G160</f>
        <v>-40000</v>
      </c>
      <c r="P16" s="383">
        <f>-ABSENSI!G162</f>
        <v>-40000</v>
      </c>
      <c r="Q16" s="383">
        <f>-ABSENSI!G166</f>
        <v>0</v>
      </c>
      <c r="R16" s="383">
        <f t="shared" si="3"/>
        <v>-448266</v>
      </c>
      <c r="S16" s="383">
        <f t="shared" si="0"/>
        <v>4517052</v>
      </c>
      <c r="T16" s="285"/>
      <c r="U16" s="304">
        <v>55555555</v>
      </c>
      <c r="V16" s="306" t="s">
        <v>289</v>
      </c>
      <c r="W16" s="305"/>
    </row>
    <row r="17" spans="1:23" s="19" customFormat="1" ht="12.75" customHeight="1">
      <c r="A17" s="299">
        <f t="shared" si="1"/>
        <v>6</v>
      </c>
      <c r="B17" s="299" t="s">
        <v>244</v>
      </c>
      <c r="C17" s="300" t="str">
        <f>VLOOKUP('GAJI KARYAWAN'!B17,'DATA KARYAWAN'!$B$13:$J$23,2,0)</f>
        <v>HATAKE KAKASHI</v>
      </c>
      <c r="D17" s="300" t="str">
        <f>VLOOKUP('GAJI KARYAWAN'!B17,'DATA KARYAWAN'!$B$13:$J$23,3,0)</f>
        <v>Staff HRD</v>
      </c>
      <c r="E17" s="299" t="str">
        <f>VLOOKUP('GAJI KARYAWAN'!B17,'DATA KARYAWAN'!$B$13:$J$23,4,0)</f>
        <v>TK/0</v>
      </c>
      <c r="F17" s="383">
        <f>ABSENSI!G187</f>
        <v>4000000</v>
      </c>
      <c r="G17" s="383">
        <f>ABSENSI!G189</f>
        <v>0</v>
      </c>
      <c r="H17" s="384">
        <f>ABSENSI!C188</f>
        <v>41.75</v>
      </c>
      <c r="I17" s="383">
        <f>ABSENSI!E188</f>
        <v>23121.387283236993</v>
      </c>
      <c r="J17" s="383">
        <f>ABSENSI!G188</f>
        <v>965318</v>
      </c>
      <c r="K17" s="383">
        <f t="shared" si="2"/>
        <v>4965318</v>
      </c>
      <c r="L17" s="383">
        <f>-ABSENSI!G193</f>
        <v>-248266</v>
      </c>
      <c r="M17" s="383">
        <f>-ABSENSI!G194</f>
        <v>-40000</v>
      </c>
      <c r="N17" s="383">
        <f>-ABSENSI!G195</f>
        <v>-80000</v>
      </c>
      <c r="O17" s="383">
        <f>-ABSENSI!G196</f>
        <v>-40000</v>
      </c>
      <c r="P17" s="383">
        <f>-ABSENSI!G198</f>
        <v>-40000</v>
      </c>
      <c r="Q17" s="383">
        <f>-ABSENSI!G202</f>
        <v>-853</v>
      </c>
      <c r="R17" s="383">
        <f t="shared" si="3"/>
        <v>-449119</v>
      </c>
      <c r="S17" s="383">
        <f t="shared" si="0"/>
        <v>4516199</v>
      </c>
      <c r="T17" s="285"/>
      <c r="U17" s="304">
        <v>44444444</v>
      </c>
      <c r="V17" s="306" t="s">
        <v>289</v>
      </c>
      <c r="W17" s="305"/>
    </row>
    <row r="18" spans="1:23" s="19" customFormat="1" ht="12.75" customHeight="1">
      <c r="A18" s="299">
        <f t="shared" si="1"/>
        <v>7</v>
      </c>
      <c r="B18" s="299" t="s">
        <v>245</v>
      </c>
      <c r="C18" s="300" t="str">
        <f>VLOOKUP('GAJI KARYAWAN'!B18,'DATA KARYAWAN'!$B$13:$J$23,2,0)</f>
        <v>NOBI NOBITA</v>
      </c>
      <c r="D18" s="300" t="str">
        <f>VLOOKUP('GAJI KARYAWAN'!B18,'DATA KARYAWAN'!$B$13:$J$23,3,0)</f>
        <v>Manager HRD</v>
      </c>
      <c r="E18" s="299" t="str">
        <f>VLOOKUP('GAJI KARYAWAN'!B18,'DATA KARYAWAN'!$B$13:$J$23,4,0)</f>
        <v>K/2</v>
      </c>
      <c r="F18" s="383">
        <f>ABSENSI!G223</f>
        <v>9000000</v>
      </c>
      <c r="G18" s="383">
        <f>ABSENSI!G225</f>
        <v>500000</v>
      </c>
      <c r="H18" s="384">
        <f>ABSENSI!C224</f>
        <v>41.75</v>
      </c>
      <c r="I18" s="383">
        <f>ABSENSI!E224</f>
        <v>52023.121387283238</v>
      </c>
      <c r="J18" s="383">
        <f>ABSENSI!G224</f>
        <v>2171965</v>
      </c>
      <c r="K18" s="383">
        <f t="shared" si="2"/>
        <v>11671965</v>
      </c>
      <c r="L18" s="383">
        <f>-ABSENSI!G229</f>
        <v>-500000</v>
      </c>
      <c r="M18" s="383">
        <f>-ABSENSI!G230</f>
        <v>-80000</v>
      </c>
      <c r="N18" s="383">
        <f>-ABSENSI!G231</f>
        <v>-180000</v>
      </c>
      <c r="O18" s="383">
        <f>-ABSENSI!G232</f>
        <v>-90000</v>
      </c>
      <c r="P18" s="383">
        <f>-ABSENSI!G234</f>
        <v>-90000</v>
      </c>
      <c r="Q18" s="383">
        <f>-ABSENSI!G238</f>
        <v>-349378</v>
      </c>
      <c r="R18" s="383">
        <f t="shared" si="3"/>
        <v>-1289378</v>
      </c>
      <c r="S18" s="383">
        <f t="shared" si="0"/>
        <v>10382587</v>
      </c>
      <c r="T18" s="285"/>
      <c r="U18" s="304">
        <v>33333333</v>
      </c>
      <c r="V18" s="306" t="s">
        <v>289</v>
      </c>
      <c r="W18" s="305"/>
    </row>
    <row r="19" spans="1:23" s="19" customFormat="1" ht="12.75" customHeight="1">
      <c r="A19" s="299">
        <f t="shared" si="1"/>
        <v>8</v>
      </c>
      <c r="B19" s="299" t="s">
        <v>246</v>
      </c>
      <c r="C19" s="300" t="str">
        <f>VLOOKUP('GAJI KARYAWAN'!B19,'DATA KARYAWAN'!$B$13:$J$23,2,0)</f>
        <v>DINAR AMALA</v>
      </c>
      <c r="D19" s="300" t="str">
        <f>VLOOKUP('GAJI KARYAWAN'!B19,'DATA KARYAWAN'!$B$13:$J$23,3,0)</f>
        <v>Sales</v>
      </c>
      <c r="E19" s="299" t="str">
        <f>VLOOKUP('GAJI KARYAWAN'!B19,'DATA KARYAWAN'!$B$13:$J$23,4,0)</f>
        <v>TK/0</v>
      </c>
      <c r="F19" s="383">
        <f>ABSENSI!G259</f>
        <v>3750000</v>
      </c>
      <c r="G19" s="383">
        <f>ABSENSI!G261</f>
        <v>0</v>
      </c>
      <c r="H19" s="384">
        <f>ABSENSI!C260</f>
        <v>41.75</v>
      </c>
      <c r="I19" s="383">
        <f>ABSENSI!E260</f>
        <v>21676.300578034683</v>
      </c>
      <c r="J19" s="383">
        <f>ABSENSI!G260</f>
        <v>904986</v>
      </c>
      <c r="K19" s="383">
        <f t="shared" si="2"/>
        <v>4654986</v>
      </c>
      <c r="L19" s="383">
        <f>-ABSENSI!G265</f>
        <v>-232749</v>
      </c>
      <c r="M19" s="383">
        <f>-ABSENSI!G266</f>
        <v>-37500</v>
      </c>
      <c r="N19" s="383">
        <f>-ABSENSI!G267</f>
        <v>-75000</v>
      </c>
      <c r="O19" s="383">
        <f>-ABSENSI!G268</f>
        <v>-37500</v>
      </c>
      <c r="P19" s="383">
        <f>-ABSENSI!G270</f>
        <v>-37500</v>
      </c>
      <c r="Q19" s="383">
        <f>-ABSENSI!G274</f>
        <v>0</v>
      </c>
      <c r="R19" s="383">
        <f t="shared" si="3"/>
        <v>-420249</v>
      </c>
      <c r="S19" s="383">
        <f t="shared" si="0"/>
        <v>4234737</v>
      </c>
      <c r="T19" s="285"/>
      <c r="U19" s="304">
        <v>22222222</v>
      </c>
      <c r="V19" s="306" t="s">
        <v>289</v>
      </c>
      <c r="W19" s="305"/>
    </row>
    <row r="20" spans="1:23" s="19" customFormat="1" ht="12.75" customHeight="1">
      <c r="A20" s="299">
        <f t="shared" si="1"/>
        <v>9</v>
      </c>
      <c r="B20" s="299" t="s">
        <v>247</v>
      </c>
      <c r="C20" s="300" t="str">
        <f>VLOOKUP('GAJI KARYAWAN'!B20,'DATA KARYAWAN'!$B$13:$J$23,2,0)</f>
        <v>GODA TAKESHI</v>
      </c>
      <c r="D20" s="300" t="str">
        <f>VLOOKUP('GAJI KARYAWAN'!B20,'DATA KARYAWAN'!$B$13:$J$23,3,0)</f>
        <v>Sales</v>
      </c>
      <c r="E20" s="299" t="str">
        <f>VLOOKUP('GAJI KARYAWAN'!B20,'DATA KARYAWAN'!$B$13:$J$23,4,0)</f>
        <v>TK/0</v>
      </c>
      <c r="F20" s="383">
        <f>ABSENSI!G295</f>
        <v>3750000</v>
      </c>
      <c r="G20" s="383">
        <f>ABSENSI!G297</f>
        <v>0</v>
      </c>
      <c r="H20" s="384">
        <f>ABSENSI!C296</f>
        <v>41.75</v>
      </c>
      <c r="I20" s="383">
        <f>ABSENSI!E296</f>
        <v>21676.300578034683</v>
      </c>
      <c r="J20" s="383">
        <f>ABSENSI!G296</f>
        <v>904986</v>
      </c>
      <c r="K20" s="383">
        <f t="shared" si="2"/>
        <v>4654986</v>
      </c>
      <c r="L20" s="383">
        <f>-ABSENSI!G301</f>
        <v>-232749</v>
      </c>
      <c r="M20" s="383">
        <f>-ABSENSI!G302</f>
        <v>-37500</v>
      </c>
      <c r="N20" s="383">
        <f>-ABSENSI!G303</f>
        <v>-75000</v>
      </c>
      <c r="O20" s="383">
        <f>-ABSENSI!G304</f>
        <v>-37500</v>
      </c>
      <c r="P20" s="383">
        <f>-ABSENSI!G306</f>
        <v>-37500</v>
      </c>
      <c r="Q20" s="383">
        <f>-ABSENSI!G310</f>
        <v>0</v>
      </c>
      <c r="R20" s="383">
        <f t="shared" si="3"/>
        <v>-420249</v>
      </c>
      <c r="S20" s="383">
        <f t="shared" si="0"/>
        <v>4234737</v>
      </c>
      <c r="T20" s="285"/>
      <c r="U20" s="304">
        <v>11111111</v>
      </c>
      <c r="V20" s="306" t="s">
        <v>289</v>
      </c>
      <c r="W20" s="305"/>
    </row>
    <row r="21" spans="1:23" s="19" customFormat="1" ht="12.75" customHeight="1">
      <c r="A21" s="299">
        <f t="shared" si="1"/>
        <v>10</v>
      </c>
      <c r="B21" s="299" t="s">
        <v>248</v>
      </c>
      <c r="C21" s="300" t="str">
        <f>VLOOKUP('GAJI KARYAWAN'!B21,'DATA KARYAWAN'!$B$13:$J$23,2,0)</f>
        <v>NILA SADANI</v>
      </c>
      <c r="D21" s="300" t="str">
        <f>VLOOKUP('GAJI KARYAWAN'!B21,'DATA KARYAWAN'!$B$13:$J$23,3,0)</f>
        <v>SPV Sales</v>
      </c>
      <c r="E21" s="299" t="str">
        <f>VLOOKUP('GAJI KARYAWAN'!B21,'DATA KARYAWAN'!$B$13:$J$23,4,0)</f>
        <v>K/1</v>
      </c>
      <c r="F21" s="383">
        <f>ABSENSI!G331</f>
        <v>4000000</v>
      </c>
      <c r="G21" s="383">
        <f>ABSENSI!G53</f>
        <v>0</v>
      </c>
      <c r="H21" s="384">
        <f>ABSENSI!C332</f>
        <v>41.75</v>
      </c>
      <c r="I21" s="383">
        <f>ABSENSI!E332</f>
        <v>23121.387283236993</v>
      </c>
      <c r="J21" s="383">
        <f>ABSENSI!G332</f>
        <v>965318</v>
      </c>
      <c r="K21" s="383">
        <f t="shared" si="2"/>
        <v>4965318</v>
      </c>
      <c r="L21" s="383">
        <f>-ABSENSI!G337</f>
        <v>-248266</v>
      </c>
      <c r="M21" s="383">
        <f>-ABSENSI!G338</f>
        <v>-40000</v>
      </c>
      <c r="N21" s="383">
        <f>-ABSENSI!G339</f>
        <v>-80000</v>
      </c>
      <c r="O21" s="383">
        <f>-ABSENSI!G340</f>
        <v>-40000</v>
      </c>
      <c r="P21" s="383">
        <f>-ABSENSI!G342</f>
        <v>-40000</v>
      </c>
      <c r="Q21" s="383">
        <f>-ABSENSI!G346</f>
        <v>0</v>
      </c>
      <c r="R21" s="383">
        <f t="shared" si="3"/>
        <v>-448266</v>
      </c>
      <c r="S21" s="383">
        <f t="shared" si="0"/>
        <v>4517052</v>
      </c>
      <c r="T21" s="285"/>
      <c r="U21" s="304">
        <v>12121212</v>
      </c>
      <c r="V21" s="306" t="s">
        <v>289</v>
      </c>
      <c r="W21" s="305"/>
    </row>
    <row r="22" spans="1:23" s="19" customFormat="1" ht="12.75" customHeight="1">
      <c r="A22" s="299"/>
      <c r="B22" s="299"/>
      <c r="C22" s="301"/>
      <c r="D22" s="301"/>
      <c r="E22" s="302"/>
      <c r="F22" s="383"/>
      <c r="G22" s="383"/>
      <c r="H22" s="384"/>
      <c r="I22" s="383"/>
      <c r="J22" s="383"/>
      <c r="K22" s="383"/>
      <c r="L22" s="383"/>
      <c r="M22" s="383"/>
      <c r="N22" s="383"/>
      <c r="O22" s="383"/>
      <c r="P22" s="383"/>
      <c r="Q22" s="383"/>
      <c r="R22" s="383"/>
      <c r="S22" s="383"/>
      <c r="T22" s="285"/>
      <c r="U22" s="304">
        <v>23232323</v>
      </c>
      <c r="V22" s="303" t="s">
        <v>289</v>
      </c>
      <c r="W22" s="305"/>
    </row>
    <row r="23" spans="1:23" s="19" customFormat="1" ht="12.75" customHeight="1">
      <c r="A23" s="473" t="s">
        <v>19</v>
      </c>
      <c r="B23" s="473"/>
      <c r="C23" s="473"/>
      <c r="D23" s="473"/>
      <c r="E23" s="473"/>
      <c r="F23" s="385">
        <f>SUM(F12:F22)</f>
        <v>52500000</v>
      </c>
      <c r="G23" s="385">
        <f>SUM(G12:G22)</f>
        <v>1000000</v>
      </c>
      <c r="H23" s="385">
        <f>SUM(H12:H22)</f>
        <v>417.5</v>
      </c>
      <c r="I23" s="385"/>
      <c r="J23" s="385">
        <f t="shared" ref="J23:O23" si="4">SUM(J12:J22)</f>
        <v>12669799</v>
      </c>
      <c r="K23" s="385">
        <f t="shared" si="4"/>
        <v>66169799</v>
      </c>
      <c r="L23" s="385">
        <f t="shared" si="4"/>
        <v>-3141293</v>
      </c>
      <c r="M23" s="385">
        <f t="shared" si="4"/>
        <v>-505000</v>
      </c>
      <c r="N23" s="385">
        <f>SUM(N12:N22)</f>
        <v>-1050000</v>
      </c>
      <c r="O23" s="385">
        <f t="shared" si="4"/>
        <v>-525000</v>
      </c>
      <c r="P23" s="385">
        <f t="shared" ref="P23:Q23" si="5">SUM(P12:P22)</f>
        <v>-525000</v>
      </c>
      <c r="Q23" s="385">
        <f t="shared" si="5"/>
        <v>-767472</v>
      </c>
      <c r="R23" s="307">
        <f>SUM(R12:R22)</f>
        <v>-6513765</v>
      </c>
      <c r="S23" s="385">
        <f>SUM(S12:S22)</f>
        <v>59656034</v>
      </c>
      <c r="T23" s="285"/>
      <c r="U23" s="308"/>
      <c r="V23" s="309"/>
      <c r="W23" s="310"/>
    </row>
    <row r="24" spans="1:23" s="19" customFormat="1" ht="12.75" customHeight="1">
      <c r="A24" s="284"/>
      <c r="B24" s="284"/>
      <c r="C24" s="311"/>
      <c r="D24" s="312"/>
      <c r="E24" s="312"/>
      <c r="F24" s="312"/>
      <c r="G24" s="313"/>
      <c r="H24" s="314"/>
      <c r="I24" s="313"/>
      <c r="J24" s="313"/>
      <c r="K24" s="313"/>
      <c r="L24" s="316"/>
      <c r="M24" s="316"/>
      <c r="N24" s="316"/>
      <c r="O24" s="316"/>
      <c r="P24" s="316"/>
      <c r="Q24" s="316"/>
      <c r="R24" s="316"/>
      <c r="S24" s="313"/>
      <c r="T24" s="285"/>
      <c r="U24" s="283"/>
      <c r="V24" s="315"/>
      <c r="W24" s="310"/>
    </row>
    <row r="25" spans="1:23" s="19" customFormat="1" ht="12.75" customHeight="1">
      <c r="A25" s="276"/>
      <c r="B25" s="276"/>
      <c r="C25" s="276"/>
      <c r="D25" s="318"/>
      <c r="E25" s="276"/>
      <c r="F25" s="319"/>
      <c r="G25" s="320"/>
      <c r="H25" s="321"/>
      <c r="I25" s="320"/>
      <c r="J25" s="320"/>
      <c r="K25" s="318"/>
      <c r="L25" s="322"/>
      <c r="M25" s="322"/>
      <c r="N25" s="322"/>
      <c r="O25" s="322"/>
      <c r="P25" s="322"/>
      <c r="Q25" s="322"/>
      <c r="R25" s="322"/>
      <c r="S25" s="322"/>
      <c r="T25" s="317"/>
      <c r="U25" s="283"/>
      <c r="V25" s="284"/>
      <c r="W25" s="276"/>
    </row>
    <row r="26" spans="1:23" s="19" customFormat="1" ht="12.75" customHeight="1">
      <c r="A26" s="276"/>
      <c r="B26" s="276"/>
      <c r="C26" s="276"/>
      <c r="D26" s="318"/>
      <c r="E26" s="276"/>
      <c r="F26" s="319"/>
      <c r="G26" s="320"/>
      <c r="H26" s="321"/>
      <c r="I26" s="320"/>
      <c r="J26" s="320"/>
      <c r="K26" s="318"/>
      <c r="L26" s="322"/>
      <c r="M26" s="322"/>
      <c r="N26" s="322"/>
      <c r="O26" s="322"/>
      <c r="P26" s="322"/>
      <c r="Q26" s="322"/>
      <c r="R26" s="322"/>
      <c r="S26" s="322"/>
      <c r="T26" s="317"/>
      <c r="U26" s="283"/>
      <c r="V26" s="284"/>
      <c r="W26" s="276"/>
    </row>
    <row r="27" spans="1:23" s="19" customFormat="1" ht="12.75" customHeight="1">
      <c r="A27" s="276"/>
      <c r="B27" s="276"/>
      <c r="C27" s="323" t="s">
        <v>42</v>
      </c>
      <c r="D27" s="287"/>
      <c r="E27" s="324"/>
      <c r="F27" s="294" t="s">
        <v>43</v>
      </c>
      <c r="G27" s="294"/>
      <c r="H27" s="325"/>
      <c r="I27" s="294"/>
      <c r="J27" s="287"/>
      <c r="K27" s="294"/>
      <c r="L27" s="326"/>
      <c r="M27" s="326"/>
      <c r="N27" s="326"/>
      <c r="O27" s="326"/>
      <c r="P27" s="326"/>
      <c r="Q27" s="326"/>
      <c r="R27" s="326"/>
      <c r="S27" s="326"/>
      <c r="T27" s="318"/>
      <c r="U27" s="327"/>
      <c r="V27" s="276"/>
      <c r="W27" s="276"/>
    </row>
    <row r="28" spans="1:23" s="19" customFormat="1" ht="12.75" customHeight="1">
      <c r="A28" s="276"/>
      <c r="B28" s="276"/>
      <c r="C28" s="294"/>
      <c r="D28" s="287"/>
      <c r="E28" s="324"/>
      <c r="F28" s="294"/>
      <c r="G28" s="294"/>
      <c r="H28" s="325"/>
      <c r="I28" s="294"/>
      <c r="J28" s="287"/>
      <c r="K28" s="287"/>
      <c r="L28" s="326"/>
      <c r="M28" s="326"/>
      <c r="N28" s="326"/>
      <c r="O28" s="326"/>
      <c r="P28" s="326"/>
      <c r="Q28" s="326"/>
      <c r="R28" s="326"/>
      <c r="S28" s="326"/>
      <c r="T28" s="318"/>
      <c r="U28" s="327"/>
      <c r="V28" s="276"/>
      <c r="W28" s="276"/>
    </row>
    <row r="29" spans="1:23" s="19" customFormat="1" ht="12.75" customHeight="1">
      <c r="A29" s="276"/>
      <c r="B29" s="276"/>
      <c r="C29" s="294"/>
      <c r="D29" s="287"/>
      <c r="E29" s="324"/>
      <c r="F29" s="294"/>
      <c r="G29" s="294"/>
      <c r="H29" s="325"/>
      <c r="I29" s="294"/>
      <c r="J29" s="287"/>
      <c r="K29" s="287"/>
      <c r="L29" s="326"/>
      <c r="M29" s="326"/>
      <c r="N29" s="326"/>
      <c r="O29" s="326"/>
      <c r="P29" s="326"/>
      <c r="Q29" s="326"/>
      <c r="R29" s="326"/>
      <c r="S29" s="326"/>
      <c r="T29" s="318"/>
      <c r="U29" s="327"/>
      <c r="V29" s="276"/>
      <c r="W29" s="276"/>
    </row>
    <row r="30" spans="1:23" s="19" customFormat="1" ht="12.75" customHeight="1">
      <c r="A30" s="276"/>
      <c r="B30" s="276"/>
      <c r="C30" s="294"/>
      <c r="D30" s="287"/>
      <c r="E30" s="324"/>
      <c r="F30" s="294"/>
      <c r="G30" s="294"/>
      <c r="H30" s="325"/>
      <c r="I30" s="294"/>
      <c r="J30" s="287"/>
      <c r="K30" s="287"/>
      <c r="L30" s="326"/>
      <c r="M30" s="326"/>
      <c r="N30" s="326"/>
      <c r="O30" s="326"/>
      <c r="P30" s="326"/>
      <c r="Q30" s="326"/>
      <c r="R30" s="326"/>
      <c r="S30" s="326"/>
      <c r="T30" s="318"/>
      <c r="U30" s="327"/>
      <c r="V30" s="276"/>
      <c r="W30" s="276"/>
    </row>
    <row r="31" spans="1:23" s="19" customFormat="1" ht="12.75" customHeight="1">
      <c r="A31" s="276"/>
      <c r="B31" s="276"/>
      <c r="C31" s="326"/>
      <c r="D31" s="287"/>
      <c r="E31" s="324"/>
      <c r="F31" s="287"/>
      <c r="G31" s="287"/>
      <c r="H31" s="328"/>
      <c r="I31" s="287"/>
      <c r="J31" s="287"/>
      <c r="K31" s="287"/>
      <c r="L31" s="287"/>
      <c r="M31" s="287"/>
      <c r="N31" s="287"/>
      <c r="O31" s="287"/>
      <c r="P31" s="287"/>
      <c r="Q31" s="287"/>
      <c r="R31" s="287"/>
      <c r="S31" s="287"/>
      <c r="T31" s="318"/>
      <c r="U31" s="327"/>
      <c r="V31" s="276"/>
      <c r="W31" s="276"/>
    </row>
    <row r="32" spans="1:23" s="19" customFormat="1" ht="12.75" customHeight="1">
      <c r="A32" s="276"/>
      <c r="B32" s="276"/>
      <c r="C32" s="326"/>
      <c r="D32" s="287"/>
      <c r="E32" s="324"/>
      <c r="F32" s="287"/>
      <c r="G32" s="287"/>
      <c r="H32" s="328"/>
      <c r="I32" s="287"/>
      <c r="J32" s="287"/>
      <c r="K32" s="287"/>
      <c r="L32" s="287"/>
      <c r="M32" s="287"/>
      <c r="N32" s="287"/>
      <c r="O32" s="287"/>
      <c r="P32" s="287"/>
      <c r="Q32" s="287"/>
      <c r="R32" s="287"/>
      <c r="S32" s="287"/>
      <c r="T32" s="318"/>
      <c r="U32" s="327"/>
      <c r="V32" s="276"/>
      <c r="W32" s="276"/>
    </row>
    <row r="33" spans="1:23" s="19" customFormat="1" ht="12.75" customHeight="1">
      <c r="A33" s="276"/>
      <c r="B33" s="276"/>
      <c r="C33" s="329" t="s">
        <v>70</v>
      </c>
      <c r="D33" s="287"/>
      <c r="E33" s="324"/>
      <c r="F33" s="329" t="s">
        <v>70</v>
      </c>
      <c r="G33" s="330"/>
      <c r="H33" s="331"/>
      <c r="I33" s="330"/>
      <c r="J33" s="287"/>
      <c r="K33" s="332"/>
      <c r="L33" s="287"/>
      <c r="M33" s="287"/>
      <c r="N33" s="287"/>
      <c r="O33" s="287"/>
      <c r="P33" s="287"/>
      <c r="Q33" s="287"/>
      <c r="R33" s="287"/>
      <c r="S33" s="287"/>
      <c r="T33" s="318"/>
      <c r="U33" s="327"/>
      <c r="V33" s="276"/>
      <c r="W33" s="276"/>
    </row>
    <row r="34" spans="1:23" s="19" customFormat="1" ht="12.75" customHeight="1">
      <c r="A34" s="276"/>
      <c r="B34" s="276"/>
      <c r="C34" s="326" t="s">
        <v>44</v>
      </c>
      <c r="D34" s="287"/>
      <c r="E34" s="324"/>
      <c r="F34" s="287" t="s">
        <v>202</v>
      </c>
      <c r="G34" s="287"/>
      <c r="H34" s="328"/>
      <c r="I34" s="287"/>
      <c r="J34" s="287"/>
      <c r="K34" s="287"/>
      <c r="L34" s="287"/>
      <c r="M34" s="287"/>
      <c r="N34" s="287"/>
      <c r="O34" s="287"/>
      <c r="P34" s="287"/>
      <c r="Q34" s="287"/>
      <c r="R34" s="287"/>
      <c r="S34" s="287"/>
      <c r="T34" s="318"/>
      <c r="U34" s="327"/>
      <c r="V34" s="276"/>
      <c r="W34" s="276"/>
    </row>
    <row r="35" spans="1:23" s="19" customFormat="1">
      <c r="A35" s="276"/>
      <c r="B35" s="276"/>
      <c r="C35" s="276"/>
      <c r="D35" s="318"/>
      <c r="E35" s="276"/>
      <c r="F35" s="319"/>
      <c r="G35" s="320"/>
      <c r="H35" s="321"/>
      <c r="I35" s="320"/>
      <c r="J35" s="320"/>
      <c r="K35" s="318"/>
      <c r="L35" s="318"/>
      <c r="M35" s="318"/>
      <c r="N35" s="318"/>
      <c r="O35" s="318"/>
      <c r="P35" s="318"/>
      <c r="Q35" s="318"/>
      <c r="R35" s="318"/>
      <c r="S35" s="318"/>
      <c r="T35" s="318"/>
      <c r="U35" s="327"/>
      <c r="V35" s="276"/>
      <c r="W35" s="276"/>
    </row>
    <row r="36" spans="1:23" s="19" customFormat="1">
      <c r="A36" s="276"/>
      <c r="B36" s="276"/>
      <c r="C36" s="276"/>
      <c r="D36" s="318"/>
      <c r="E36" s="276"/>
      <c r="F36" s="319"/>
      <c r="G36" s="320"/>
      <c r="H36" s="321"/>
      <c r="I36" s="320"/>
      <c r="J36" s="320"/>
      <c r="K36" s="318"/>
      <c r="L36" s="318"/>
      <c r="M36" s="318"/>
      <c r="N36" s="318"/>
      <c r="O36" s="318"/>
      <c r="P36" s="318"/>
      <c r="Q36" s="318"/>
      <c r="R36" s="318"/>
      <c r="S36" s="318"/>
      <c r="T36" s="318"/>
      <c r="U36" s="327"/>
      <c r="V36" s="276"/>
      <c r="W36" s="276"/>
    </row>
    <row r="37" spans="1:23" s="19" customFormat="1">
      <c r="A37" s="276"/>
      <c r="B37" s="276"/>
      <c r="C37" s="276"/>
      <c r="D37" s="318"/>
      <c r="E37" s="276"/>
      <c r="F37" s="319"/>
      <c r="G37" s="320"/>
      <c r="H37" s="321"/>
      <c r="I37" s="320"/>
      <c r="J37" s="320"/>
      <c r="K37" s="318"/>
      <c r="L37" s="318"/>
      <c r="M37" s="318"/>
      <c r="N37" s="318"/>
      <c r="O37" s="318"/>
      <c r="P37" s="318"/>
      <c r="Q37" s="318"/>
      <c r="R37" s="318"/>
      <c r="S37" s="318"/>
      <c r="T37" s="318"/>
      <c r="U37" s="327"/>
      <c r="V37" s="276"/>
      <c r="W37" s="276"/>
    </row>
    <row r="38" spans="1:23" s="19" customFormat="1">
      <c r="A38" s="276"/>
      <c r="B38" s="276"/>
      <c r="C38" s="276"/>
      <c r="D38" s="318"/>
      <c r="E38" s="276"/>
      <c r="F38" s="319"/>
      <c r="G38" s="320"/>
      <c r="H38" s="321"/>
      <c r="I38" s="320"/>
      <c r="J38" s="320"/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27"/>
      <c r="V38" s="276"/>
      <c r="W38" s="276"/>
    </row>
    <row r="39" spans="1:23" s="19" customFormat="1">
      <c r="A39" s="14"/>
      <c r="B39" s="14"/>
      <c r="C39" s="14"/>
      <c r="D39" s="4"/>
      <c r="E39" s="14"/>
      <c r="F39" s="15"/>
      <c r="G39" s="16"/>
      <c r="H39" s="17"/>
      <c r="I39" s="16"/>
      <c r="J39" s="16"/>
      <c r="K39" s="4"/>
      <c r="L39" s="4"/>
      <c r="M39" s="4"/>
      <c r="N39" s="4"/>
      <c r="O39" s="4"/>
      <c r="P39" s="4"/>
      <c r="Q39" s="4"/>
      <c r="R39" s="4"/>
      <c r="S39" s="4"/>
      <c r="T39" s="4"/>
      <c r="U39" s="223"/>
      <c r="V39" s="14"/>
      <c r="W39" s="14"/>
    </row>
    <row r="40" spans="1:23" s="19" customFormat="1">
      <c r="A40" s="14"/>
      <c r="B40" s="14"/>
      <c r="C40" s="14"/>
      <c r="D40" s="4"/>
      <c r="E40" s="14"/>
      <c r="F40" s="15"/>
      <c r="G40" s="16"/>
      <c r="H40" s="17"/>
      <c r="I40" s="16"/>
      <c r="J40" s="16"/>
      <c r="K40" s="4"/>
      <c r="L40" s="4"/>
      <c r="M40" s="4"/>
      <c r="N40" s="4"/>
      <c r="O40" s="4"/>
      <c r="P40" s="4"/>
      <c r="Q40" s="4"/>
      <c r="R40" s="4"/>
      <c r="S40" s="4"/>
      <c r="T40" s="4"/>
      <c r="U40" s="223"/>
      <c r="V40" s="14"/>
      <c r="W40" s="14"/>
    </row>
    <row r="41" spans="1:23" s="19" customFormat="1">
      <c r="A41" s="14"/>
      <c r="B41" s="14"/>
      <c r="C41" s="14"/>
      <c r="D41" s="4"/>
      <c r="E41" s="14"/>
      <c r="F41" s="15"/>
      <c r="G41" s="16"/>
      <c r="H41" s="17"/>
      <c r="I41" s="16"/>
      <c r="J41" s="16"/>
      <c r="K41" s="4"/>
      <c r="L41" s="4"/>
      <c r="M41" s="4"/>
      <c r="N41" s="4"/>
      <c r="O41" s="4"/>
      <c r="P41" s="4"/>
      <c r="Q41" s="4"/>
      <c r="R41" s="4"/>
      <c r="S41" s="4"/>
      <c r="T41" s="4"/>
      <c r="U41" s="223"/>
      <c r="V41" s="14"/>
      <c r="W41" s="14"/>
    </row>
    <row r="42" spans="1:23" s="19" customFormat="1">
      <c r="A42" s="14"/>
      <c r="B42" s="14"/>
      <c r="C42" s="14"/>
      <c r="D42" s="4"/>
      <c r="E42" s="14"/>
      <c r="F42" s="15"/>
      <c r="G42" s="16"/>
      <c r="H42" s="17"/>
      <c r="I42" s="16"/>
      <c r="J42" s="16"/>
      <c r="K42" s="4"/>
      <c r="L42" s="4"/>
      <c r="M42" s="4"/>
      <c r="N42" s="4"/>
      <c r="O42" s="4"/>
      <c r="P42" s="4"/>
      <c r="Q42" s="4"/>
      <c r="R42" s="4"/>
      <c r="S42" s="4"/>
      <c r="T42" s="4"/>
      <c r="U42" s="223"/>
      <c r="V42" s="14"/>
      <c r="W42" s="14"/>
    </row>
    <row r="43" spans="1:23" s="19" customFormat="1">
      <c r="A43" s="14"/>
      <c r="B43" s="14"/>
      <c r="C43" s="14"/>
      <c r="D43" s="4"/>
      <c r="E43" s="14"/>
      <c r="F43" s="15"/>
      <c r="G43" s="16"/>
      <c r="H43" s="17"/>
      <c r="I43" s="16"/>
      <c r="J43" s="16"/>
      <c r="K43" s="4"/>
      <c r="L43" s="4"/>
      <c r="M43" s="4"/>
      <c r="N43" s="4"/>
      <c r="O43" s="4"/>
      <c r="P43" s="4"/>
      <c r="Q43" s="4"/>
      <c r="R43" s="4"/>
      <c r="S43" s="4"/>
      <c r="T43" s="4"/>
      <c r="U43" s="223"/>
      <c r="V43" s="14"/>
      <c r="W43" s="14"/>
    </row>
    <row r="44" spans="1:23" s="19" customFormat="1">
      <c r="A44" s="14"/>
      <c r="B44" s="14"/>
      <c r="C44" s="14"/>
      <c r="D44" s="4"/>
      <c r="E44" s="14"/>
      <c r="F44" s="15"/>
      <c r="G44" s="16"/>
      <c r="H44" s="17"/>
      <c r="I44" s="16"/>
      <c r="J44" s="16"/>
      <c r="K44" s="4"/>
      <c r="L44" s="4"/>
      <c r="M44" s="4"/>
      <c r="N44" s="4"/>
      <c r="O44" s="4"/>
      <c r="P44" s="4"/>
      <c r="Q44" s="4"/>
      <c r="R44" s="4"/>
      <c r="S44" s="4"/>
      <c r="T44" s="4"/>
      <c r="U44" s="223"/>
      <c r="V44" s="14"/>
      <c r="W44" s="14"/>
    </row>
    <row r="45" spans="1:23">
      <c r="U45" s="224"/>
    </row>
    <row r="46" spans="1:23">
      <c r="U46" s="224"/>
    </row>
    <row r="47" spans="1:23">
      <c r="U47" s="224"/>
    </row>
  </sheetData>
  <mergeCells count="16">
    <mergeCell ref="A4:B4"/>
    <mergeCell ref="D9:D10"/>
    <mergeCell ref="E9:E10"/>
    <mergeCell ref="R9:R10"/>
    <mergeCell ref="L9:Q9"/>
    <mergeCell ref="A23:E23"/>
    <mergeCell ref="F9:F10"/>
    <mergeCell ref="C9:C10"/>
    <mergeCell ref="B9:B10"/>
    <mergeCell ref="A9:A10"/>
    <mergeCell ref="U9:U10"/>
    <mergeCell ref="V9:V10"/>
    <mergeCell ref="G9:G10"/>
    <mergeCell ref="S9:S10"/>
    <mergeCell ref="H9:J9"/>
    <mergeCell ref="K9:K10"/>
  </mergeCells>
  <phoneticPr fontId="21" type="noConversion"/>
  <printOptions horizontalCentered="1"/>
  <pageMargins left="0.34" right="0.32" top="0.8" bottom="0.25" header="0.73" footer="0.5"/>
  <pageSetup scale="60" fitToHeight="5" orientation="landscape" horizontalDpi="120" verticalDpi="144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B2:X30"/>
  <sheetViews>
    <sheetView showGridLines="0" tabSelected="1" zoomScaleSheetLayoutView="110" workbookViewId="0">
      <selection activeCell="M10" sqref="M10"/>
    </sheetView>
  </sheetViews>
  <sheetFormatPr defaultRowHeight="11.25"/>
  <cols>
    <col min="1" max="1" width="2.140625" style="394" customWidth="1"/>
    <col min="2" max="2" width="14.7109375" style="390" customWidth="1"/>
    <col min="3" max="3" width="2.28515625" style="390" customWidth="1"/>
    <col min="4" max="4" width="14.7109375" style="390" customWidth="1"/>
    <col min="5" max="5" width="30.7109375" style="408" customWidth="1"/>
    <col min="6" max="6" width="14.7109375" style="390" customWidth="1"/>
    <col min="7" max="7" width="2.28515625" style="409" customWidth="1"/>
    <col min="8" max="8" width="14.7109375" style="399" customWidth="1"/>
    <col min="9" max="9" width="6.5703125" style="400" bestFit="1" customWidth="1"/>
    <col min="10" max="10" width="8.7109375" style="399" bestFit="1" customWidth="1"/>
    <col min="11" max="11" width="12.140625" style="399" customWidth="1"/>
    <col min="12" max="12" width="11.5703125" style="408" customWidth="1"/>
    <col min="13" max="13" width="11.28515625" style="408" customWidth="1"/>
    <col min="14" max="18" width="9.7109375" style="408" customWidth="1"/>
    <col min="19" max="20" width="11.42578125" style="408" customWidth="1"/>
    <col min="21" max="21" width="1.85546875" style="408" customWidth="1"/>
    <col min="22" max="22" width="15.7109375" style="411" bestFit="1" customWidth="1"/>
    <col min="23" max="23" width="13.5703125" style="390" customWidth="1"/>
    <col min="24" max="24" width="3" style="390" customWidth="1"/>
    <col min="25" max="16384" width="9.140625" style="394"/>
  </cols>
  <sheetData>
    <row r="2" spans="2:24" s="398" customFormat="1" ht="15" customHeight="1">
      <c r="B2" s="422"/>
      <c r="C2" s="423"/>
      <c r="D2" s="423"/>
      <c r="E2" s="424"/>
      <c r="F2" s="423"/>
      <c r="G2" s="425"/>
      <c r="H2" s="426"/>
      <c r="I2" s="393"/>
      <c r="J2" s="392"/>
      <c r="K2" s="392"/>
      <c r="L2" s="394"/>
      <c r="M2" s="394"/>
      <c r="N2" s="394"/>
      <c r="O2" s="394"/>
      <c r="P2" s="394"/>
      <c r="Q2" s="394"/>
      <c r="R2" s="394"/>
      <c r="S2" s="394"/>
      <c r="T2" s="394"/>
      <c r="U2" s="395"/>
      <c r="V2" s="396"/>
      <c r="W2" s="397"/>
      <c r="X2" s="397"/>
    </row>
    <row r="3" spans="2:24" s="398" customFormat="1" ht="15" customHeight="1">
      <c r="B3" s="427"/>
      <c r="C3" s="428"/>
      <c r="D3" s="428"/>
      <c r="E3" s="429"/>
      <c r="F3" s="428"/>
      <c r="G3" s="391"/>
      <c r="H3" s="430"/>
      <c r="I3" s="400"/>
      <c r="J3" s="399"/>
      <c r="K3" s="399"/>
      <c r="L3" s="394"/>
      <c r="M3" s="394"/>
      <c r="N3" s="394"/>
      <c r="O3" s="394"/>
      <c r="P3" s="394"/>
      <c r="Q3" s="394"/>
      <c r="R3" s="394"/>
      <c r="S3" s="394"/>
      <c r="T3" s="394"/>
      <c r="U3" s="395"/>
      <c r="V3" s="401"/>
      <c r="W3" s="397"/>
      <c r="X3" s="397"/>
    </row>
    <row r="4" spans="2:24" s="398" customFormat="1" ht="15" customHeight="1">
      <c r="B4" s="427"/>
      <c r="C4" s="428"/>
      <c r="D4" s="428"/>
      <c r="E4" s="429"/>
      <c r="F4" s="428"/>
      <c r="G4" s="391"/>
      <c r="H4" s="431"/>
      <c r="I4" s="403"/>
      <c r="J4" s="402"/>
      <c r="K4" s="402"/>
      <c r="L4" s="394"/>
      <c r="M4" s="394"/>
      <c r="N4" s="394"/>
      <c r="O4" s="394"/>
      <c r="P4" s="394"/>
      <c r="Q4" s="394"/>
      <c r="R4" s="394"/>
      <c r="S4" s="394"/>
      <c r="T4" s="394"/>
      <c r="U4" s="395"/>
      <c r="V4" s="401"/>
      <c r="W4" s="397"/>
      <c r="X4" s="397"/>
    </row>
    <row r="5" spans="2:24" s="398" customFormat="1" ht="15" customHeight="1">
      <c r="B5" s="499" t="s">
        <v>278</v>
      </c>
      <c r="C5" s="500"/>
      <c r="D5" s="404"/>
      <c r="E5" s="429"/>
      <c r="F5" s="428"/>
      <c r="G5" s="391"/>
      <c r="H5" s="431"/>
      <c r="I5" s="403"/>
      <c r="J5" s="402"/>
      <c r="K5" s="402"/>
      <c r="L5" s="394"/>
      <c r="M5" s="394"/>
      <c r="N5" s="394"/>
      <c r="O5" s="394"/>
      <c r="P5" s="394"/>
      <c r="Q5" s="394"/>
      <c r="R5" s="394"/>
      <c r="S5" s="394"/>
      <c r="T5" s="394"/>
      <c r="U5" s="395"/>
      <c r="V5" s="401"/>
      <c r="W5" s="397"/>
      <c r="X5" s="397"/>
    </row>
    <row r="6" spans="2:24" s="398" customFormat="1" ht="12.75" customHeight="1">
      <c r="B6" s="451"/>
      <c r="C6" s="452"/>
      <c r="D6" s="452"/>
      <c r="E6" s="453"/>
      <c r="F6" s="447"/>
      <c r="G6" s="454"/>
      <c r="H6" s="455"/>
      <c r="I6" s="403"/>
      <c r="J6" s="402"/>
      <c r="K6" s="402"/>
      <c r="L6" s="394"/>
      <c r="M6" s="394"/>
      <c r="N6" s="394"/>
      <c r="O6" s="394"/>
      <c r="P6" s="394"/>
      <c r="Q6" s="394"/>
      <c r="R6" s="394"/>
      <c r="S6" s="394"/>
      <c r="T6" s="394"/>
      <c r="U6" s="395"/>
      <c r="V6" s="401"/>
      <c r="W6" s="397"/>
      <c r="X6" s="397"/>
    </row>
    <row r="7" spans="2:24" s="398" customFormat="1" ht="12.75" customHeight="1">
      <c r="B7" s="496" t="s">
        <v>279</v>
      </c>
      <c r="C7" s="497"/>
      <c r="D7" s="497"/>
      <c r="E7" s="497"/>
      <c r="F7" s="497"/>
      <c r="G7" s="497"/>
      <c r="H7" s="498"/>
      <c r="I7" s="403"/>
      <c r="J7" s="402"/>
      <c r="K7" s="402"/>
      <c r="L7" s="394"/>
      <c r="M7" s="394"/>
      <c r="N7" s="394"/>
      <c r="O7" s="394"/>
      <c r="P7" s="394"/>
      <c r="Q7" s="394"/>
      <c r="R7" s="394"/>
      <c r="S7" s="394"/>
      <c r="T7" s="394"/>
      <c r="V7" s="401"/>
      <c r="W7" s="397"/>
      <c r="X7" s="397"/>
    </row>
    <row r="8" spans="2:24" s="398" customFormat="1" ht="12.75" customHeight="1">
      <c r="B8" s="433" t="s">
        <v>55</v>
      </c>
      <c r="C8" s="434" t="s">
        <v>218</v>
      </c>
      <c r="D8" s="435" t="s">
        <v>245</v>
      </c>
      <c r="E8" s="436"/>
      <c r="F8" s="428"/>
      <c r="G8" s="391"/>
      <c r="H8" s="431"/>
      <c r="I8" s="403"/>
      <c r="J8" s="402"/>
      <c r="K8" s="402"/>
      <c r="L8" s="394"/>
      <c r="M8" s="394"/>
      <c r="N8" s="394"/>
      <c r="O8" s="394"/>
      <c r="P8" s="394"/>
      <c r="Q8" s="394"/>
      <c r="R8" s="394"/>
      <c r="S8" s="394"/>
      <c r="T8" s="394"/>
      <c r="V8" s="401"/>
      <c r="W8" s="397"/>
      <c r="X8" s="397"/>
    </row>
    <row r="9" spans="2:24" s="398" customFormat="1" ht="12.75" customHeight="1">
      <c r="B9" s="433" t="s">
        <v>228</v>
      </c>
      <c r="C9" s="437" t="s">
        <v>218</v>
      </c>
      <c r="D9" s="404" t="str">
        <f>VLOOKUP(D8,'GAJI KARYAWAN'!$B$12:$S$22,2,0)</f>
        <v>NOBI NOBITA</v>
      </c>
      <c r="E9" s="438"/>
      <c r="F9" s="405"/>
      <c r="G9" s="406"/>
      <c r="H9" s="431"/>
      <c r="I9" s="403"/>
      <c r="J9" s="402"/>
      <c r="K9" s="402"/>
      <c r="L9" s="394"/>
      <c r="M9" s="394"/>
      <c r="N9" s="394"/>
      <c r="O9" s="394"/>
      <c r="P9" s="394"/>
      <c r="Q9" s="394"/>
      <c r="R9" s="394"/>
      <c r="S9" s="394"/>
      <c r="T9" s="394"/>
      <c r="U9" s="407"/>
      <c r="V9" s="401"/>
      <c r="W9" s="397"/>
      <c r="X9" s="397"/>
    </row>
    <row r="10" spans="2:24">
      <c r="B10" s="433" t="s">
        <v>229</v>
      </c>
      <c r="C10" s="428" t="s">
        <v>218</v>
      </c>
      <c r="D10" s="404" t="str">
        <f>VLOOKUP(D8,'GAJI KARYAWAN'!$B$12:$S$22,3,0)</f>
        <v>Manager HRD</v>
      </c>
      <c r="E10" s="394"/>
      <c r="F10" s="428"/>
      <c r="G10" s="413"/>
      <c r="H10" s="430"/>
      <c r="V10" s="410"/>
    </row>
    <row r="11" spans="2:24">
      <c r="B11" s="439" t="s">
        <v>39</v>
      </c>
      <c r="C11" s="428" t="s">
        <v>218</v>
      </c>
      <c r="D11" s="404" t="str">
        <f>VLOOKUP(D8,'GAJI KARYAWAN'!$B$12:$S$22,4,0)</f>
        <v>K/2</v>
      </c>
      <c r="E11" s="394"/>
      <c r="F11" s="428"/>
      <c r="G11" s="413"/>
      <c r="H11" s="430"/>
      <c r="V11" s="410"/>
    </row>
    <row r="12" spans="2:24">
      <c r="B12" s="427"/>
      <c r="C12" s="428"/>
      <c r="D12" s="428"/>
      <c r="E12" s="394"/>
      <c r="F12" s="428"/>
      <c r="G12" s="413"/>
      <c r="H12" s="430"/>
      <c r="V12" s="410"/>
    </row>
    <row r="13" spans="2:24">
      <c r="B13" s="414" t="s">
        <v>271</v>
      </c>
      <c r="C13" s="415"/>
      <c r="D13" s="415"/>
      <c r="E13" s="416"/>
      <c r="F13" s="417" t="s">
        <v>263</v>
      </c>
      <c r="G13" s="418"/>
      <c r="H13" s="419"/>
      <c r="V13" s="410"/>
    </row>
    <row r="14" spans="2:24">
      <c r="B14" s="440" t="s">
        <v>216</v>
      </c>
      <c r="C14" s="428" t="s">
        <v>218</v>
      </c>
      <c r="D14" s="412">
        <f>VLOOKUP(D8,'GAJI KARYAWAN'!$B$12:$S$22,5,0)</f>
        <v>9000000</v>
      </c>
      <c r="E14" s="394"/>
      <c r="F14" s="429" t="s">
        <v>276</v>
      </c>
      <c r="G14" s="428" t="s">
        <v>218</v>
      </c>
      <c r="H14" s="441">
        <f>VLOOKUP(D8,'GAJI KARYAWAN'!$B$12:$S$22,11,0)*-1</f>
        <v>500000</v>
      </c>
      <c r="V14" s="410"/>
    </row>
    <row r="15" spans="2:24">
      <c r="B15" s="442" t="s">
        <v>272</v>
      </c>
      <c r="C15" s="428" t="s">
        <v>218</v>
      </c>
      <c r="D15" s="412">
        <f>VLOOKUP(D8,'GAJI KARYAWAN'!$B$12:$S$22,6,0)</f>
        <v>500000</v>
      </c>
      <c r="E15" s="394"/>
      <c r="F15" s="432" t="s">
        <v>265</v>
      </c>
      <c r="G15" s="428" t="s">
        <v>218</v>
      </c>
      <c r="H15" s="441">
        <f>VLOOKUP(D8,'GAJI KARYAWAN'!$B$12:$S$22,12,0)*-1</f>
        <v>80000</v>
      </c>
      <c r="V15" s="410"/>
    </row>
    <row r="16" spans="2:24">
      <c r="B16" s="442" t="s">
        <v>209</v>
      </c>
      <c r="C16" s="428" t="s">
        <v>218</v>
      </c>
      <c r="D16" s="412">
        <f>VLOOKUP(D8,'GAJI KARYAWAN'!$B$12:$S$22,9,0)</f>
        <v>2171965</v>
      </c>
      <c r="E16" s="394"/>
      <c r="F16" s="432" t="s">
        <v>26</v>
      </c>
      <c r="G16" s="428" t="s">
        <v>218</v>
      </c>
      <c r="H16" s="441">
        <f>VLOOKUP(D8,'GAJI KARYAWAN'!$B$12:$S$22,13,0)*-1</f>
        <v>180000</v>
      </c>
      <c r="V16" s="410"/>
    </row>
    <row r="17" spans="2:22">
      <c r="B17" s="442" t="s">
        <v>65</v>
      </c>
      <c r="C17" s="428" t="s">
        <v>218</v>
      </c>
      <c r="D17" s="412">
        <v>0</v>
      </c>
      <c r="E17" s="394"/>
      <c r="F17" s="432" t="s">
        <v>266</v>
      </c>
      <c r="G17" s="428" t="s">
        <v>218</v>
      </c>
      <c r="H17" s="441">
        <f>VLOOKUP(D8,'GAJI KARYAWAN'!$B$12:$S$22,14,0)*-1</f>
        <v>90000</v>
      </c>
      <c r="V17" s="410"/>
    </row>
    <row r="18" spans="2:22">
      <c r="B18" s="442" t="s">
        <v>275</v>
      </c>
      <c r="C18" s="428" t="s">
        <v>218</v>
      </c>
      <c r="D18" s="412">
        <v>0</v>
      </c>
      <c r="E18" s="394"/>
      <c r="F18" s="432" t="s">
        <v>267</v>
      </c>
      <c r="G18" s="428" t="s">
        <v>218</v>
      </c>
      <c r="H18" s="441">
        <f>VLOOKUP(D8,'GAJI KARYAWAN'!$B$12:$S$22,15,0)*-1</f>
        <v>90000</v>
      </c>
      <c r="V18" s="410"/>
    </row>
    <row r="19" spans="2:22">
      <c r="B19" s="442" t="s">
        <v>273</v>
      </c>
      <c r="C19" s="428" t="s">
        <v>218</v>
      </c>
      <c r="D19" s="412">
        <v>0</v>
      </c>
      <c r="E19" s="394"/>
      <c r="F19" s="432" t="s">
        <v>32</v>
      </c>
      <c r="G19" s="428" t="s">
        <v>218</v>
      </c>
      <c r="H19" s="441">
        <f>VLOOKUP(D8,'GAJI KARYAWAN'!$B$12:$S$22,16,0)*-1</f>
        <v>349378</v>
      </c>
      <c r="V19" s="410"/>
    </row>
    <row r="20" spans="2:22">
      <c r="B20" s="442"/>
      <c r="C20" s="428"/>
      <c r="D20" s="443"/>
      <c r="E20" s="394"/>
      <c r="F20" s="432"/>
      <c r="G20" s="428"/>
      <c r="H20" s="430"/>
      <c r="V20" s="410"/>
    </row>
    <row r="21" spans="2:22">
      <c r="B21" s="414" t="s">
        <v>274</v>
      </c>
      <c r="C21" s="415"/>
      <c r="D21" s="420">
        <f>SUM(D14:D19)</f>
        <v>11671965</v>
      </c>
      <c r="E21" s="416"/>
      <c r="F21" s="417" t="s">
        <v>226</v>
      </c>
      <c r="G21" s="415"/>
      <c r="H21" s="421">
        <f>SUM(H14:H19)</f>
        <v>1289378</v>
      </c>
      <c r="V21" s="410"/>
    </row>
    <row r="22" spans="2:22">
      <c r="B22" s="427"/>
      <c r="C22" s="428"/>
      <c r="D22" s="428"/>
      <c r="E22" s="394"/>
      <c r="F22" s="428"/>
      <c r="G22" s="413"/>
      <c r="H22" s="430"/>
      <c r="V22" s="410"/>
    </row>
    <row r="23" spans="2:22" ht="12" thickBot="1">
      <c r="B23" s="444" t="s">
        <v>33</v>
      </c>
      <c r="C23" s="445"/>
      <c r="D23" s="456">
        <f>D21-H21</f>
        <v>10382587</v>
      </c>
      <c r="E23" s="394"/>
      <c r="F23" s="428"/>
      <c r="G23" s="413"/>
      <c r="H23" s="430"/>
      <c r="V23" s="410"/>
    </row>
    <row r="24" spans="2:22" ht="12" thickTop="1">
      <c r="B24" s="427"/>
      <c r="C24" s="428"/>
      <c r="D24" s="428"/>
      <c r="E24" s="394"/>
      <c r="F24" s="428"/>
      <c r="G24" s="413"/>
      <c r="H24" s="430"/>
      <c r="V24" s="410"/>
    </row>
    <row r="25" spans="2:22">
      <c r="B25" s="427" t="s">
        <v>44</v>
      </c>
      <c r="C25" s="428"/>
      <c r="D25" s="428"/>
      <c r="E25" s="394"/>
      <c r="F25" s="428"/>
      <c r="G25" s="413"/>
      <c r="H25" s="441" t="s">
        <v>277</v>
      </c>
    </row>
    <row r="26" spans="2:22">
      <c r="B26" s="427"/>
      <c r="C26" s="428"/>
      <c r="D26" s="428"/>
      <c r="E26" s="394"/>
      <c r="F26" s="428"/>
      <c r="G26" s="413"/>
      <c r="H26" s="430"/>
    </row>
    <row r="27" spans="2:22">
      <c r="B27" s="427"/>
      <c r="C27" s="428"/>
      <c r="D27" s="428"/>
      <c r="E27" s="394"/>
      <c r="F27" s="428"/>
      <c r="G27" s="413"/>
      <c r="H27" s="430"/>
    </row>
    <row r="28" spans="2:22">
      <c r="B28" s="427"/>
      <c r="C28" s="428"/>
      <c r="D28" s="428"/>
      <c r="E28" s="394"/>
      <c r="F28" s="428"/>
      <c r="G28" s="413"/>
      <c r="H28" s="430"/>
    </row>
    <row r="29" spans="2:22">
      <c r="B29" s="427" t="s">
        <v>38</v>
      </c>
      <c r="C29" s="428"/>
      <c r="D29" s="428"/>
      <c r="E29" s="394"/>
      <c r="F29" s="428"/>
      <c r="G29" s="413"/>
      <c r="H29" s="441" t="str">
        <f>D9</f>
        <v>NOBI NOBITA</v>
      </c>
    </row>
    <row r="30" spans="2:22">
      <c r="B30" s="446"/>
      <c r="C30" s="447"/>
      <c r="D30" s="447"/>
      <c r="E30" s="448"/>
      <c r="F30" s="447"/>
      <c r="G30" s="449"/>
      <c r="H30" s="450"/>
    </row>
  </sheetData>
  <mergeCells count="2">
    <mergeCell ref="B7:H7"/>
    <mergeCell ref="B5:C5"/>
  </mergeCells>
  <printOptions horizontalCentered="1"/>
  <pageMargins left="0.35433070866141736" right="0.31496062992125984" top="0.78740157480314965" bottom="0.23622047244094491" header="0.74803149606299213" footer="0.51181102362204722"/>
  <pageSetup paperSize="9" fitToHeight="5" orientation="portrait" horizontalDpi="120" verticalDpi="144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DATA KARYAWAN</vt:lpstr>
      <vt:lpstr>ABSENSI</vt:lpstr>
      <vt:lpstr>TIMESHEET</vt:lpstr>
      <vt:lpstr>GAJI KARYAWAN</vt:lpstr>
      <vt:lpstr>CONTOH SLIP GAJI</vt:lpstr>
      <vt:lpstr>'DATA KARYAWAN'!Print_Area</vt:lpstr>
      <vt:lpstr>'GAJI KARYAWAN'!Print_Area</vt:lpstr>
      <vt:lpstr>TIMESHEET!Print_Area</vt:lpstr>
      <vt:lpstr>'DATA KARYAWAN'!Print_Titles</vt:lpstr>
      <vt:lpstr>'GAJI KARYAWAN'!Print_Titles</vt:lpstr>
      <vt:lpstr>TIMESHEET!Print_Titles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MEKARI</cp:lastModifiedBy>
  <cp:lastPrinted>2021-05-27T07:26:51Z</cp:lastPrinted>
  <dcterms:created xsi:type="dcterms:W3CDTF">2011-04-20T09:57:31Z</dcterms:created>
  <dcterms:modified xsi:type="dcterms:W3CDTF">2021-05-27T07:28:16Z</dcterms:modified>
</cp:coreProperties>
</file>